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xl/tables/table13.xml" ContentType="application/vnd.openxmlformats-officedocument.spreadsheetml.table+xml"/>
  <Override PartName="/xl/tables/table6.xml" ContentType="application/vnd.openxmlformats-officedocument.spreadsheetml.table+xml"/>
  <Override PartName="/xl/tables/table3.xml" ContentType="application/vnd.openxmlformats-officedocument.spreadsheetml.table+xml"/>
  <Override PartName="/xl/tables/table15.xml" ContentType="application/vnd.openxmlformats-officedocument.spreadsheetml.table+xml"/>
  <Override PartName="/xl/tables/table10.xml" ContentType="application/vnd.openxmlformats-officedocument.spreadsheetml.table+xml"/>
  <Override PartName="/xl/tables/table8.xml" ContentType="application/vnd.openxmlformats-officedocument.spreadsheetml.table+xml"/>
  <Override PartName="/xl/tables/table4.xml" ContentType="application/vnd.openxmlformats-officedocument.spreadsheetml.table+xml"/>
  <Override PartName="/xl/tables/table9.xml" ContentType="application/vnd.openxmlformats-officedocument.spreadsheetml.table+xml"/>
  <Override PartName="/xl/tables/table11.xml" ContentType="application/vnd.openxmlformats-officedocument.spreadsheetml.table+xml"/>
  <Override PartName="/xl/tables/table7.xml" ContentType="application/vnd.openxmlformats-officedocument.spreadsheetml.table+xml"/>
  <Override PartName="/xl/tables/table14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用說明" sheetId="1" state="visible" r:id="rId3"/>
    <sheet name="欄位定義" sheetId="2" state="visible" r:id="rId4"/>
    <sheet name="年度參數" sheetId="3" state="visible" r:id="rId5"/>
    <sheet name="月曆參數" sheetId="4" state="visible" r:id="rId6"/>
    <sheet name="門市主檔" sheetId="5" state="visible" r:id="rId7"/>
    <sheet name="門市年度設定" sheetId="6" state="visible" r:id="rId8"/>
    <sheet name="通路主檔" sheetId="7" state="visible" r:id="rId9"/>
    <sheet name="品項主檔" sheetId="8" state="visible" r:id="rId10"/>
    <sheet name="品項年度售價" sheetId="9" state="visible" r:id="rId11"/>
    <sheet name="通路月營運" sheetId="10" state="visible" r:id="rId12"/>
    <sheet name="月營運明細" sheetId="11" state="visible" r:id="rId13"/>
    <sheet name="品項月銷售" sheetId="12" state="visible" r:id="rId14"/>
    <sheet name="門市年度彙總" sheetId="13" state="visible" r:id="rId15"/>
    <sheet name="月度彙總" sheetId="14" state="visible" r:id="rId16"/>
    <sheet name="年度關鍵指標" sheetId="15" state="visible" r:id="rId17"/>
    <sheet name="圖表預覽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<sst xmlns="http://schemas.openxmlformats.org/spreadsheetml/2006/main" count="20079" uniqueCount="388">
  <si>
    <t xml:space="preserve">類別</t>
  </si>
  <si>
    <t xml:space="preserve">說明</t>
  </si>
  <si>
    <t xml:space="preserve">資料狀態</t>
  </si>
  <si>
    <t xml:space="preserve">★ 本檔所有營業額、成本、來客數、品項銷量均為程式模擬產生，非實際營運數字。</t>
  </si>
  <si>
    <r>
      <rPr>
        <sz val="10"/>
        <rFont val="Noto Sans CJK SC"/>
        <family val="2"/>
      </rPr>
      <t xml:space="preserve">★ 門市名稱、店型、租金、座位數亦為假設值，請以貴公司 </t>
    </r>
    <r>
      <rPr>
        <sz val="10"/>
        <rFont val="Arial"/>
        <family val="0"/>
        <charset val="1"/>
      </rPr>
      <t xml:space="preserve">POS / </t>
    </r>
    <r>
      <rPr>
        <sz val="10"/>
        <rFont val="Noto Sans CJK SC"/>
        <family val="2"/>
      </rPr>
      <t xml:space="preserve">會計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人資系統實際資料覆蓋。</t>
    </r>
  </si>
  <si>
    <t xml:space="preserve">涵蓋範圍</t>
  </si>
  <si>
    <r>
      <rPr>
        <sz val="10"/>
        <rFont val="Noto Sans CJK SC"/>
        <family val="2"/>
      </rPr>
      <t xml:space="preserve">★ 資料期間為 </t>
    </r>
    <r>
      <rPr>
        <sz val="10"/>
        <rFont val="Arial"/>
        <family val="0"/>
        <charset val="1"/>
      </rPr>
      <t xml:space="preserve">2024-01 </t>
    </r>
    <r>
      <rPr>
        <sz val="10"/>
        <rFont val="Noto Sans CJK SC"/>
        <family val="2"/>
      </rPr>
      <t xml:space="preserve">至 </t>
    </r>
    <r>
      <rPr>
        <sz val="10"/>
        <rFont val="Arial"/>
        <family val="0"/>
        <charset val="1"/>
      </rPr>
      <t xml:space="preserve">2026-09</t>
    </r>
    <r>
      <rPr>
        <sz val="10"/>
        <rFont val="Noto Sans CJK SC"/>
        <family val="2"/>
      </rPr>
      <t xml:space="preserve">，共 </t>
    </r>
    <r>
      <rPr>
        <sz val="10"/>
        <rFont val="Arial"/>
        <family val="0"/>
        <charset val="1"/>
      </rPr>
      <t xml:space="preserve">33 </t>
    </r>
    <r>
      <rPr>
        <sz val="10"/>
        <rFont val="Noto Sans CJK SC"/>
        <family val="2"/>
      </rPr>
      <t xml:space="preserve">個月；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年為年初至 </t>
    </r>
    <r>
      <rPr>
        <sz val="10"/>
        <rFont val="Arial"/>
        <family val="0"/>
        <charset val="1"/>
      </rPr>
      <t xml:space="preserve">9 </t>
    </r>
    <r>
      <rPr>
        <sz val="10"/>
        <rFont val="Noto Sans CJK SC"/>
        <family val="2"/>
      </rPr>
      <t xml:space="preserve">月（</t>
    </r>
    <r>
      <rPr>
        <sz val="10"/>
        <rFont val="Arial"/>
        <family val="0"/>
        <charset val="1"/>
      </rPr>
      <t xml:space="preserve">YTD</t>
    </r>
    <r>
      <rPr>
        <sz val="10"/>
        <rFont val="Noto Sans CJK SC"/>
        <family val="2"/>
      </rPr>
      <t xml:space="preserve">），非完整年度。</t>
    </r>
  </si>
  <si>
    <r>
      <rPr>
        <sz val="10"/>
        <rFont val="Noto Sans CJK SC"/>
        <family val="2"/>
      </rPr>
      <t xml:space="preserve">★ 做年度比較時，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年不可與 </t>
    </r>
    <r>
      <rPr>
        <sz val="10"/>
        <rFont val="Arial"/>
        <family val="0"/>
        <charset val="1"/>
      </rPr>
      <t xml:space="preserve">2024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直接相比，請改用同期（</t>
    </r>
    <r>
      <rPr>
        <sz val="10"/>
        <rFont val="Arial"/>
        <family val="0"/>
        <charset val="1"/>
      </rPr>
      <t xml:space="preserve">1-9 </t>
    </r>
    <r>
      <rPr>
        <sz val="10"/>
        <rFont val="Noto Sans CJK SC"/>
        <family val="2"/>
      </rPr>
      <t xml:space="preserve">月）比較或看月度彙總的年增率。</t>
    </r>
  </si>
  <si>
    <t xml:space="preserve">結構規範</t>
  </si>
  <si>
    <r>
      <rPr>
        <sz val="10"/>
        <rFont val="Noto Sans CJK SC"/>
        <family val="2"/>
      </rPr>
      <t xml:space="preserve">每張資料工作表第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列為欄位標題，第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列起為資料，無空列、無小計或合計列。</t>
    </r>
  </si>
  <si>
    <r>
      <rPr>
        <sz val="10"/>
        <rFont val="Noto Sans CJK SC"/>
        <family val="2"/>
      </rPr>
      <t xml:space="preserve">全檔無合併儲存格、無標題橫幅，可直接以 </t>
    </r>
    <r>
      <rPr>
        <sz val="10"/>
        <rFont val="Arial"/>
        <family val="0"/>
        <charset val="1"/>
      </rPr>
      <t xml:space="preserve">pandas.read_excel(header=0) </t>
    </r>
    <r>
      <rPr>
        <sz val="10"/>
        <rFont val="Noto Sans CJK SC"/>
        <family val="2"/>
      </rPr>
      <t xml:space="preserve">讀取。</t>
    </r>
  </si>
  <si>
    <r>
      <rPr>
        <sz val="10"/>
        <rFont val="Noto Sans CJK SC"/>
        <family val="2"/>
      </rPr>
      <t xml:space="preserve">每張資料工作表皆已定義為 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表格物件，名稱為 </t>
    </r>
    <r>
      <rPr>
        <sz val="10"/>
        <rFont val="Arial"/>
        <family val="0"/>
        <charset val="1"/>
      </rPr>
      <t xml:space="preserve">tbl_ </t>
    </r>
    <r>
      <rPr>
        <sz val="10"/>
        <rFont val="Noto Sans CJK SC"/>
        <family val="2"/>
      </rPr>
      <t xml:space="preserve">開頭，可供 </t>
    </r>
    <r>
      <rPr>
        <sz val="10"/>
        <rFont val="Arial"/>
        <family val="0"/>
        <charset val="1"/>
      </rPr>
      <t xml:space="preserve">BI </t>
    </r>
    <r>
      <rPr>
        <sz val="10"/>
        <rFont val="Noto Sans CJK SC"/>
        <family val="2"/>
      </rPr>
      <t xml:space="preserve">工具直接指定資料來源。</t>
    </r>
  </si>
  <si>
    <t xml:space="preserve">事實表皆依 年 → 月 → 門市 排序，同一期間為連續區塊，方便切片。</t>
  </si>
  <si>
    <t xml:space="preserve">多期設計</t>
  </si>
  <si>
    <r>
      <rPr>
        <sz val="10"/>
        <rFont val="Noto Sans CJK SC"/>
        <family val="2"/>
      </rPr>
      <t xml:space="preserve">★ 租金、座位數、正職編制會逐年調整，放在「門市年度設定」而非門市主檔；明細表以 年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門市 查表帶入。</t>
    </r>
  </si>
  <si>
    <r>
      <rPr>
        <sz val="10"/>
        <rFont val="Noto Sans CJK SC"/>
        <family val="2"/>
      </rPr>
      <t xml:space="preserve">★ 菜單售價逐年調漲，放在「品項年度售價」；品項月銷售以 年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品項 查表帶入當年售價，不可用單一售價回推歷史。</t>
    </r>
  </si>
  <si>
    <t xml:space="preserve">★ 門市會開幕與結束營業，事實表為非平衡面板，只有實際營業的月份才有資料列，缺列代表當時未營業。</t>
  </si>
  <si>
    <r>
      <rPr>
        <sz val="10"/>
        <rFont val="Noto Sans CJK SC"/>
        <family val="2"/>
      </rPr>
      <t xml:space="preserve">新店前四個月套用爬坡係數（</t>
    </r>
    <r>
      <rPr>
        <sz val="10"/>
        <rFont val="Arial"/>
        <family val="0"/>
        <charset val="1"/>
      </rPr>
      <t xml:space="preserve">0.62 / 0.78 / 0.90 / 0.96</t>
    </r>
    <r>
      <rPr>
        <sz val="10"/>
        <rFont val="Noto Sans CJK SC"/>
        <family val="2"/>
      </rPr>
      <t xml:space="preserve">），開幕當月與結束當月的營業天數不足整月。</t>
    </r>
  </si>
  <si>
    <r>
      <rPr>
        <sz val="10"/>
        <rFont val="Noto Sans CJK SC"/>
        <family val="2"/>
      </rPr>
      <t xml:space="preserve">外送平台抽成率逐年調整（</t>
    </r>
    <r>
      <rPr>
        <sz val="10"/>
        <rFont val="Arial"/>
        <family val="0"/>
        <charset val="1"/>
      </rPr>
      <t xml:space="preserve">2024 33.0% / 2025 34.0% / 2026 34.5%</t>
    </r>
    <r>
      <rPr>
        <sz val="10"/>
        <rFont val="Noto Sans CJK SC"/>
        <family val="2"/>
      </rPr>
      <t xml:space="preserve">），放在「年度參數」逐年查表。</t>
    </r>
  </si>
  <si>
    <t xml:space="preserve">三層事實表</t>
  </si>
  <si>
    <r>
      <rPr>
        <sz val="10"/>
        <rFont val="Noto Sans CJK SC"/>
        <family val="2"/>
      </rPr>
      <t xml:space="preserve">通路月營運（門市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通路）為最細的營收來源，月營運明細的營業額與來客數由它彙總而來，兩表完全對帳。</t>
    </r>
  </si>
  <si>
    <r>
      <rPr>
        <sz val="10"/>
        <rFont val="Noto Sans CJK SC"/>
        <family val="2"/>
      </rPr>
      <t xml:space="preserve">月營運明細（門市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月）為損益主表，承載成本與獲利指標。</t>
    </r>
  </si>
  <si>
    <r>
      <rPr>
        <sz val="10"/>
        <rFont val="Noto Sans CJK SC"/>
        <family val="2"/>
      </rPr>
      <t xml:space="preserve">品項月銷售（門市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品項）為菜單分析用；一位來客會點多樣餐點，故品項份數合計不等於來客數，兩者不需對帳。</t>
    </r>
  </si>
  <si>
    <r>
      <rPr>
        <sz val="10"/>
        <rFont val="Noto Sans CJK SC"/>
        <family val="2"/>
      </rPr>
      <t xml:space="preserve">★ 品項主檔僅收錄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項代表性商品，非完整菜單，故品項銷售金額合計約僅為營業額的六成，與營業額不需也不應對帳。</t>
    </r>
  </si>
  <si>
    <t xml:space="preserve">若要讓品項銷售金額與營業額完全對帳，需補齊全菜單品項，可沿用相同欄位結構直接增列。</t>
  </si>
  <si>
    <t xml:space="preserve">主鍵</t>
  </si>
  <si>
    <t xml:space="preserve">門市主檔主鍵為 門市代號；品項主檔為 品項代號；通路主檔為 通路代號；月曆參數為 年月。</t>
  </si>
  <si>
    <r>
      <rPr>
        <sz val="10"/>
        <rFont val="Noto Sans CJK SC"/>
        <family val="2"/>
      </rPr>
      <t xml:space="preserve">月營運明細主鍵為 年月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門市代號；通路月營運為 年月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門市代號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通路代號；品項月銷售為 年月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門市代號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品項代號。</t>
    </r>
  </si>
  <si>
    <r>
      <rPr>
        <sz val="10"/>
        <rFont val="Noto Sans CJK SC"/>
        <family val="2"/>
      </rPr>
      <t xml:space="preserve">門市年度設定與門市年度彙總主鍵為 年度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門市代號；年度關鍵指標為 年度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指標代碼。</t>
    </r>
  </si>
  <si>
    <t xml:space="preserve">門市名稱、區域、店型、品項名稱、通路名稱皆由主檔帶入，請勿直接覆寫。</t>
  </si>
  <si>
    <t xml:space="preserve">資料型別</t>
  </si>
  <si>
    <r>
      <rPr>
        <sz val="10"/>
        <rFont val="Noto Sans CJK SC"/>
        <family val="2"/>
      </rPr>
      <t xml:space="preserve">所有比率（利益率、成本率、佔比、成長率）一律以小數儲存（</t>
    </r>
    <r>
      <rPr>
        <sz val="10"/>
        <rFont val="Arial"/>
        <family val="0"/>
        <charset val="1"/>
      </rPr>
      <t xml:space="preserve">0.168 </t>
    </r>
    <r>
      <rPr>
        <sz val="10"/>
        <rFont val="Noto Sans CJK SC"/>
        <family val="2"/>
      </rPr>
      <t xml:space="preserve">代表 </t>
    </r>
    <r>
      <rPr>
        <sz val="10"/>
        <rFont val="Arial"/>
        <family val="0"/>
        <charset val="1"/>
      </rPr>
      <t xml:space="preserve">16.8%</t>
    </r>
    <r>
      <rPr>
        <sz val="10"/>
        <rFont val="Noto Sans CJK SC"/>
        <family val="2"/>
      </rPr>
      <t xml:space="preserve">），僅顯示格式為百分比。</t>
    </r>
  </si>
  <si>
    <r>
      <rPr>
        <sz val="10"/>
        <rFont val="Noto Sans CJK SC"/>
        <family val="2"/>
      </rPr>
      <t xml:space="preserve">年月一律為文字 </t>
    </r>
    <r>
      <rPr>
        <sz val="10"/>
        <rFont val="Arial"/>
        <family val="0"/>
        <charset val="1"/>
      </rPr>
      <t xml:space="preserve">YYYY-MM</t>
    </r>
    <r>
      <rPr>
        <sz val="10"/>
        <rFont val="Noto Sans CJK SC"/>
        <family val="2"/>
      </rPr>
      <t xml:space="preserve">；月為 </t>
    </r>
    <r>
      <rPr>
        <sz val="10"/>
        <rFont val="Arial"/>
        <family val="0"/>
        <charset val="1"/>
      </rPr>
      <t xml:space="preserve">1-12 </t>
    </r>
    <r>
      <rPr>
        <sz val="10"/>
        <rFont val="Noto Sans CJK SC"/>
        <family val="2"/>
      </rPr>
      <t xml:space="preserve">純整數；日期一律 </t>
    </r>
    <r>
      <rPr>
        <sz val="10"/>
        <rFont val="Arial"/>
        <family val="0"/>
        <charset val="1"/>
      </rPr>
      <t xml:space="preserve">yyyy-mm-dd</t>
    </r>
    <r>
      <rPr>
        <sz val="10"/>
        <rFont val="Noto Sans CJK SC"/>
        <family val="2"/>
      </rPr>
      <t xml:space="preserve">；金額單位一律新台幣元。</t>
    </r>
  </si>
  <si>
    <r>
      <rPr>
        <sz val="10"/>
        <rFont val="Noto Sans CJK SC"/>
        <family val="2"/>
      </rPr>
      <t xml:space="preserve">★ 仍在營業的門市，結束營業日填 </t>
    </r>
    <r>
      <rPr>
        <sz val="10"/>
        <rFont val="Arial"/>
        <family val="0"/>
        <charset val="1"/>
      </rPr>
      <t xml:space="preserve">2099-12-31 </t>
    </r>
    <r>
      <rPr>
        <sz val="10"/>
        <rFont val="Noto Sans CJK SC"/>
        <family val="2"/>
      </rPr>
      <t xml:space="preserve">當哨兵值，不留空白，避免匯入時產生空值。</t>
    </r>
  </si>
  <si>
    <t xml:space="preserve">計算定義</t>
  </si>
  <si>
    <r>
      <rPr>
        <sz val="10"/>
        <rFont val="Noto Sans CJK SC"/>
        <family val="2"/>
      </rPr>
      <t xml:space="preserve">總成本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食材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人事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租金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水電及雜支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行銷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外送平台抽成。</t>
    </r>
  </si>
  <si>
    <r>
      <rPr>
        <sz val="10"/>
        <rFont val="Noto Sans CJK SC"/>
        <family val="2"/>
      </rPr>
      <t xml:space="preserve">營業利益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營業額 − 總成本，未計入總部管銷、折舊攤提與稅負。</t>
    </r>
  </si>
  <si>
    <r>
      <rPr>
        <sz val="10"/>
        <rFont val="Noto Sans CJK SC"/>
        <family val="2"/>
      </rPr>
      <t xml:space="preserve">平均客單價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營業額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來客數；日均營業額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營業額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當月營業天數（非當月天數）。</t>
    </r>
  </si>
  <si>
    <r>
      <rPr>
        <sz val="10"/>
        <rFont val="Noto Sans CJK SC"/>
        <family val="2"/>
      </rPr>
      <t xml:space="preserve">每座位月營收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營業額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該年座位數，外帶專門店座位少，此指標不具可比性。</t>
    </r>
  </si>
  <si>
    <r>
      <rPr>
        <sz val="10"/>
        <rFont val="Noto Sans CJK SC"/>
        <family val="2"/>
      </rPr>
      <t xml:space="preserve">平台抽成金額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該通路營業額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當年抽成率，僅通路類型為「外送平台」者計收。</t>
    </r>
  </si>
  <si>
    <t xml:space="preserve">顏色規則</t>
  </si>
  <si>
    <t xml:space="preserve">藍色字＝手動輸入的原始資料；黑色字＝同表公式；綠色字＝跨工作表連結或彙總。</t>
  </si>
  <si>
    <t xml:space="preserve">維護方式</t>
  </si>
  <si>
    <t xml:space="preserve">新增門市：門市主檔加一列 → 門市年度設定補該門市各年度設定 → 通路月營運與品項月銷售補資料列。</t>
  </si>
  <si>
    <r>
      <rPr>
        <sz val="10"/>
        <rFont val="Noto Sans CJK SC"/>
        <family val="2"/>
      </rPr>
      <t xml:space="preserve">新增年度：年度參數、品項年度售價、門市年度設定各補一組，月曆參數補 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列。</t>
    </r>
  </si>
  <si>
    <t xml:space="preserve">圖表</t>
  </si>
  <si>
    <t xml:space="preserve">「圖表預覽」工作表僅供人工檢視，不含任何原始資料，自動化流程可略過該表。</t>
  </si>
  <si>
    <t xml:space="preserve">工作表</t>
  </si>
  <si>
    <t xml:space="preserve">欄位位置</t>
  </si>
  <si>
    <t xml:space="preserve">欄位代碼</t>
  </si>
  <si>
    <t xml:space="preserve">中文欄名</t>
  </si>
  <si>
    <t xml:space="preserve">單位</t>
  </si>
  <si>
    <t xml:space="preserve">資料來源</t>
  </si>
  <si>
    <t xml:space="preserve">年度參數</t>
  </si>
  <si>
    <t xml:space="preserve">A</t>
  </si>
  <si>
    <t xml:space="preserve">year</t>
  </si>
  <si>
    <t xml:space="preserve">年度</t>
  </si>
  <si>
    <t xml:space="preserve">整數</t>
  </si>
  <si>
    <t xml:space="preserve">年</t>
  </si>
  <si>
    <t xml:space="preserve">手動輸入</t>
  </si>
  <si>
    <t xml:space="preserve">B</t>
  </si>
  <si>
    <t xml:space="preserve">delivery_fee_rate</t>
  </si>
  <si>
    <t xml:space="preserve">外送平台抽成率</t>
  </si>
  <si>
    <t xml:space="preserve">百分比</t>
  </si>
  <si>
    <t xml:space="preserve">小數</t>
  </si>
  <si>
    <t xml:space="preserve">C</t>
  </si>
  <si>
    <t xml:space="preserve">target_food_rate</t>
  </si>
  <si>
    <t xml:space="preserve">食材成本目標率</t>
  </si>
  <si>
    <t xml:space="preserve">D</t>
  </si>
  <si>
    <t xml:space="preserve">target_labor_rate</t>
  </si>
  <si>
    <t xml:space="preserve">人事成本目標率</t>
  </si>
  <si>
    <t xml:space="preserve">E</t>
  </si>
  <si>
    <t xml:space="preserve">tax_rate</t>
  </si>
  <si>
    <t xml:space="preserve">營業稅率</t>
  </si>
  <si>
    <t xml:space="preserve">F</t>
  </si>
  <si>
    <t xml:space="preserve">target_growth</t>
  </si>
  <si>
    <t xml:space="preserve">年度營收成長目標</t>
  </si>
  <si>
    <t xml:space="preserve">月曆參數</t>
  </si>
  <si>
    <t xml:space="preserve">period</t>
  </si>
  <si>
    <t xml:space="preserve">年月</t>
  </si>
  <si>
    <t xml:space="preserve">文字</t>
  </si>
  <si>
    <t xml:space="preserve">YYYY-MM</t>
  </si>
  <si>
    <t xml:space="preserve">公式</t>
  </si>
  <si>
    <t xml:space="preserve">month</t>
  </si>
  <si>
    <t xml:space="preserve">月</t>
  </si>
  <si>
    <t xml:space="preserve">1-12</t>
  </si>
  <si>
    <t xml:space="preserve">month_start</t>
  </si>
  <si>
    <t xml:space="preserve">月初日期</t>
  </si>
  <si>
    <t xml:space="preserve">日期</t>
  </si>
  <si>
    <t xml:space="preserve">days</t>
  </si>
  <si>
    <t xml:space="preserve">當月天數</t>
  </si>
  <si>
    <t xml:space="preserve">天</t>
  </si>
  <si>
    <t xml:space="preserve">quarter</t>
  </si>
  <si>
    <t xml:space="preserve">季別</t>
  </si>
  <si>
    <t xml:space="preserve">Q1-Q4</t>
  </si>
  <si>
    <t xml:space="preserve">G</t>
  </si>
  <si>
    <t xml:space="preserve">is_cny</t>
  </si>
  <si>
    <t xml:space="preserve">是否春節月</t>
  </si>
  <si>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</t>
    </r>
  </si>
  <si>
    <t xml:space="preserve">門市主檔</t>
  </si>
  <si>
    <t xml:space="preserve">store_id</t>
  </si>
  <si>
    <t xml:space="preserve">門市代號</t>
  </si>
  <si>
    <t xml:space="preserve">store_name</t>
  </si>
  <si>
    <t xml:space="preserve">門市名稱</t>
  </si>
  <si>
    <t xml:space="preserve">region</t>
  </si>
  <si>
    <t xml:space="preserve">區域</t>
  </si>
  <si>
    <t xml:space="preserve">city</t>
  </si>
  <si>
    <t xml:space="preserve">縣市</t>
  </si>
  <si>
    <t xml:space="preserve">store_type</t>
  </si>
  <si>
    <t xml:space="preserve">店型</t>
  </si>
  <si>
    <t xml:space="preserve">trade_area</t>
  </si>
  <si>
    <t xml:space="preserve">商圈類型</t>
  </si>
  <si>
    <t xml:space="preserve">open_date</t>
  </si>
  <si>
    <t xml:space="preserve">開幕日</t>
  </si>
  <si>
    <t xml:space="preserve">H</t>
  </si>
  <si>
    <t xml:space="preserve">close_date</t>
  </si>
  <si>
    <t xml:space="preserve">結束營業日</t>
  </si>
  <si>
    <r>
      <rPr>
        <sz val="10"/>
        <rFont val="Arial"/>
        <family val="0"/>
        <charset val="1"/>
      </rPr>
      <t xml:space="preserve">2099-12-31 </t>
    </r>
    <r>
      <rPr>
        <sz val="10"/>
        <rFont val="Noto Sans CJK SC"/>
        <family val="2"/>
      </rPr>
      <t xml:space="preserve">表示營業中</t>
    </r>
  </si>
  <si>
    <t xml:space="preserve">I</t>
  </si>
  <si>
    <t xml:space="preserve">status</t>
  </si>
  <si>
    <t xml:space="preserve">營業狀態</t>
  </si>
  <si>
    <t xml:space="preserve">門市年度設定</t>
  </si>
  <si>
    <t xml:space="preserve">連結 門市主檔</t>
  </si>
  <si>
    <t xml:space="preserve">seats</t>
  </si>
  <si>
    <t xml:space="preserve">座位數</t>
  </si>
  <si>
    <t xml:space="preserve">個</t>
  </si>
  <si>
    <t xml:space="preserve">monthly_rent</t>
  </si>
  <si>
    <t xml:space="preserve">月租金</t>
  </si>
  <si>
    <t xml:space="preserve">數值</t>
  </si>
  <si>
    <t xml:space="preserve">NT$</t>
  </si>
  <si>
    <t xml:space="preserve">fulltime_headcount</t>
  </si>
  <si>
    <t xml:space="preserve">正職編制</t>
  </si>
  <si>
    <t xml:space="preserve">人</t>
  </si>
  <si>
    <t xml:space="preserve">open_months</t>
  </si>
  <si>
    <t xml:space="preserve">當年營業月數</t>
  </si>
  <si>
    <t xml:space="preserve">通路主檔</t>
  </si>
  <si>
    <t xml:space="preserve">channel_id</t>
  </si>
  <si>
    <t xml:space="preserve">通路代號</t>
  </si>
  <si>
    <t xml:space="preserve">channel_name</t>
  </si>
  <si>
    <t xml:space="preserve">通路名稱</t>
  </si>
  <si>
    <t xml:space="preserve">channel_type</t>
  </si>
  <si>
    <t xml:space="preserve">通路類型</t>
  </si>
  <si>
    <t xml:space="preserve">has_fee</t>
  </si>
  <si>
    <t xml:space="preserve">是否平台抽成</t>
  </si>
  <si>
    <t xml:space="preserve">品項主檔</t>
  </si>
  <si>
    <t xml:space="preserve">item_id</t>
  </si>
  <si>
    <t xml:space="preserve">品項代號</t>
  </si>
  <si>
    <t xml:space="preserve">item_name</t>
  </si>
  <si>
    <t xml:space="preserve">品項名稱</t>
  </si>
  <si>
    <t xml:space="preserve">category</t>
  </si>
  <si>
    <t xml:space="preserve">品項類別</t>
  </si>
  <si>
    <t xml:space="preserve">品項年度售價</t>
  </si>
  <si>
    <t xml:space="preserve">連結 品項主檔</t>
  </si>
  <si>
    <t xml:space="preserve">price</t>
  </si>
  <si>
    <t xml:space="preserve">售價</t>
  </si>
  <si>
    <t xml:space="preserve">通路月營運</t>
  </si>
  <si>
    <t xml:space="preserve">連結 通路主檔</t>
  </si>
  <si>
    <t xml:space="preserve">revenue</t>
  </si>
  <si>
    <t xml:space="preserve">營業額</t>
  </si>
  <si>
    <t xml:space="preserve">J</t>
  </si>
  <si>
    <t xml:space="preserve">orders</t>
  </si>
  <si>
    <t xml:space="preserve">訂單數</t>
  </si>
  <si>
    <t xml:space="preserve">筆</t>
  </si>
  <si>
    <t xml:space="preserve">K</t>
  </si>
  <si>
    <t xml:space="preserve">guests</t>
  </si>
  <si>
    <t xml:space="preserve">來客數</t>
  </si>
  <si>
    <t xml:space="preserve">人次</t>
  </si>
  <si>
    <t xml:space="preserve">L</t>
  </si>
  <si>
    <t xml:space="preserve">avg_order_value</t>
  </si>
  <si>
    <t xml:space="preserve">平均訂單金額</t>
  </si>
  <si>
    <t xml:space="preserve">M</t>
  </si>
  <si>
    <t xml:space="preserve">fee_rate</t>
  </si>
  <si>
    <t xml:space="preserve">平台抽成率</t>
  </si>
  <si>
    <t xml:space="preserve">N</t>
  </si>
  <si>
    <t xml:space="preserve">fee_amount</t>
  </si>
  <si>
    <t xml:space="preserve">平台抽成金額</t>
  </si>
  <si>
    <t xml:space="preserve">O</t>
  </si>
  <si>
    <t xml:space="preserve">net_revenue</t>
  </si>
  <si>
    <t xml:space="preserve">扣除抽成後淨收入</t>
  </si>
  <si>
    <t xml:space="preserve">月營運明細</t>
  </si>
  <si>
    <t xml:space="preserve">open_days</t>
  </si>
  <si>
    <t xml:space="preserve">當月營業天數</t>
  </si>
  <si>
    <t xml:space="preserve">連結 門市年度設定</t>
  </si>
  <si>
    <t xml:space="preserve">彙總 通路月營運</t>
  </si>
  <si>
    <t xml:space="preserve">cost_food</t>
  </si>
  <si>
    <t xml:space="preserve">食材成本</t>
  </si>
  <si>
    <t xml:space="preserve">cost_labor</t>
  </si>
  <si>
    <t xml:space="preserve">人事成本</t>
  </si>
  <si>
    <t xml:space="preserve">cost_rent</t>
  </si>
  <si>
    <t xml:space="preserve">租金</t>
  </si>
  <si>
    <t xml:space="preserve">cost_utility</t>
  </si>
  <si>
    <t xml:space="preserve">水電及雜支</t>
  </si>
  <si>
    <t xml:space="preserve">P</t>
  </si>
  <si>
    <t xml:space="preserve">cost_mkt</t>
  </si>
  <si>
    <t xml:space="preserve">行銷費用</t>
  </si>
  <si>
    <t xml:space="preserve">Q</t>
  </si>
  <si>
    <t xml:space="preserve">cost_fee</t>
  </si>
  <si>
    <t xml:space="preserve">外送平台抽成</t>
  </si>
  <si>
    <t xml:space="preserve">R</t>
  </si>
  <si>
    <t xml:space="preserve">cost_total</t>
  </si>
  <si>
    <t xml:space="preserve">總成本</t>
  </si>
  <si>
    <t xml:space="preserve">S</t>
  </si>
  <si>
    <t xml:space="preserve">op_profit</t>
  </si>
  <si>
    <t xml:space="preserve">營業利益</t>
  </si>
  <si>
    <t xml:space="preserve">T</t>
  </si>
  <si>
    <t xml:space="preserve">op_margin</t>
  </si>
  <si>
    <t xml:space="preserve">營業利益率</t>
  </si>
  <si>
    <t xml:space="preserve">U</t>
  </si>
  <si>
    <t xml:space="preserve">rev_per_day</t>
  </si>
  <si>
    <t xml:space="preserve">日均營業額</t>
  </si>
  <si>
    <t xml:space="preserve">V</t>
  </si>
  <si>
    <t xml:space="preserve">guests_daily</t>
  </si>
  <si>
    <t xml:space="preserve">日均來客數</t>
  </si>
  <si>
    <r>
      <rPr>
        <sz val="10"/>
        <rFont val="Noto Sans CJK SC"/>
        <family val="2"/>
      </rPr>
      <t xml:space="preserve">人次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日</t>
    </r>
  </si>
  <si>
    <t xml:space="preserve">W</t>
  </si>
  <si>
    <t xml:space="preserve">avg_ticket</t>
  </si>
  <si>
    <t xml:space="preserve">平均客單價</t>
  </si>
  <si>
    <t xml:space="preserve">X</t>
  </si>
  <si>
    <t xml:space="preserve">food_rate</t>
  </si>
  <si>
    <t xml:space="preserve">食材成本率</t>
  </si>
  <si>
    <t xml:space="preserve">Y</t>
  </si>
  <si>
    <t xml:space="preserve">labor_rate</t>
  </si>
  <si>
    <t xml:space="preserve">人事成本率</t>
  </si>
  <si>
    <t xml:space="preserve">Z</t>
  </si>
  <si>
    <t xml:space="preserve">rev_per_seat</t>
  </si>
  <si>
    <t xml:space="preserve">每座位月營收</t>
  </si>
  <si>
    <t xml:space="preserve">品項月銷售</t>
  </si>
  <si>
    <t xml:space="preserve">當年售價</t>
  </si>
  <si>
    <t xml:space="preserve">連結 品項年度售價</t>
  </si>
  <si>
    <t xml:space="preserve">qty</t>
  </si>
  <si>
    <t xml:space="preserve">銷售份數</t>
  </si>
  <si>
    <t xml:space="preserve">份</t>
  </si>
  <si>
    <t xml:space="preserve">amount</t>
  </si>
  <si>
    <t xml:space="preserve">銷售金額</t>
  </si>
  <si>
    <t xml:space="preserve">門市年度彙總</t>
  </si>
  <si>
    <t xml:space="preserve">營業月數</t>
  </si>
  <si>
    <t xml:space="preserve">營業天數</t>
  </si>
  <si>
    <t xml:space="preserve">fee_rate_act</t>
  </si>
  <si>
    <t xml:space="preserve">外送抽成佔營收比</t>
  </si>
  <si>
    <t xml:space="preserve">delivery_share</t>
  </si>
  <si>
    <t xml:space="preserve">外送營收佔比</t>
  </si>
  <si>
    <t xml:space="preserve">月度彙總</t>
  </si>
  <si>
    <t xml:space="preserve">連結 月曆參數</t>
  </si>
  <si>
    <t xml:space="preserve">store_count</t>
  </si>
  <si>
    <t xml:space="preserve">營業門市數</t>
  </si>
  <si>
    <t xml:space="preserve">家</t>
  </si>
  <si>
    <t xml:space="preserve">rev_per_store</t>
  </si>
  <si>
    <t xml:space="preserve">單店平均營業額</t>
  </si>
  <si>
    <t xml:space="preserve">delivery_rev</t>
  </si>
  <si>
    <t xml:space="preserve">外送營業額</t>
  </si>
  <si>
    <t xml:space="preserve">rev_mom</t>
  </si>
  <si>
    <t xml:space="preserve">營業額月增率</t>
  </si>
  <si>
    <t xml:space="preserve">rev_yoy</t>
  </si>
  <si>
    <t xml:space="preserve">營業額年增率</t>
  </si>
  <si>
    <t xml:space="preserve">年度關鍵指標</t>
  </si>
  <si>
    <t xml:space="preserve">kpi_code</t>
  </si>
  <si>
    <t xml:space="preserve">指標代碼</t>
  </si>
  <si>
    <t xml:space="preserve">kpi_name</t>
  </si>
  <si>
    <t xml:space="preserve">指標名稱</t>
  </si>
  <si>
    <t xml:space="preserve">kpi_value</t>
  </si>
  <si>
    <t xml:space="preserve">見單位欄</t>
  </si>
  <si>
    <t xml:space="preserve">unit</t>
  </si>
  <si>
    <t xml:space="preserve">TP01</t>
  </si>
  <si>
    <t xml:space="preserve">台北信義旗艦店</t>
  </si>
  <si>
    <t xml:space="preserve">北區</t>
  </si>
  <si>
    <t xml:space="preserve">台北市</t>
  </si>
  <si>
    <t xml:space="preserve">旗艦店</t>
  </si>
  <si>
    <t xml:space="preserve">百貨商圈</t>
  </si>
  <si>
    <t xml:space="preserve">營業中</t>
  </si>
  <si>
    <t xml:space="preserve">TP02</t>
  </si>
  <si>
    <t xml:space="preserve">台北中山店</t>
  </si>
  <si>
    <t xml:space="preserve">標準店</t>
  </si>
  <si>
    <t xml:space="preserve">辦公商圈</t>
  </si>
  <si>
    <t xml:space="preserve">TP03</t>
  </si>
  <si>
    <t xml:space="preserve">台北東門店</t>
  </si>
  <si>
    <t xml:space="preserve">小型店</t>
  </si>
  <si>
    <t xml:space="preserve">住宅商圈</t>
  </si>
  <si>
    <t xml:space="preserve">TP04</t>
  </si>
  <si>
    <t xml:space="preserve">台北松江店</t>
  </si>
  <si>
    <t xml:space="preserve">外帶專門店</t>
  </si>
  <si>
    <t xml:space="preserve">NT01</t>
  </si>
  <si>
    <t xml:space="preserve">新北板橋店</t>
  </si>
  <si>
    <t xml:space="preserve">新北市</t>
  </si>
  <si>
    <t xml:space="preserve">NT02</t>
  </si>
  <si>
    <t xml:space="preserve">新北新莊店</t>
  </si>
  <si>
    <t xml:space="preserve">NT03</t>
  </si>
  <si>
    <t xml:space="preserve">新北三重店</t>
  </si>
  <si>
    <t xml:space="preserve">已結束</t>
  </si>
  <si>
    <t xml:space="preserve">TY01</t>
  </si>
  <si>
    <t xml:space="preserve">桃園中壢店</t>
  </si>
  <si>
    <t xml:space="preserve">桃園市</t>
  </si>
  <si>
    <t xml:space="preserve">車站商圈</t>
  </si>
  <si>
    <t xml:space="preserve">TY02</t>
  </si>
  <si>
    <t xml:space="preserve">桃園藝文店</t>
  </si>
  <si>
    <t xml:space="preserve">HC01</t>
  </si>
  <si>
    <t xml:space="preserve">新竹巨城店</t>
  </si>
  <si>
    <t xml:space="preserve">新竹市</t>
  </si>
  <si>
    <t xml:space="preserve">HC02</t>
  </si>
  <si>
    <t xml:space="preserve">新竹竹北店</t>
  </si>
  <si>
    <t xml:space="preserve">新竹縣</t>
  </si>
  <si>
    <t xml:space="preserve">TC01</t>
  </si>
  <si>
    <t xml:space="preserve">台中逢甲店</t>
  </si>
  <si>
    <t xml:space="preserve">中區</t>
  </si>
  <si>
    <t xml:space="preserve">台中市</t>
  </si>
  <si>
    <t xml:space="preserve">夜市商圈</t>
  </si>
  <si>
    <t xml:space="preserve">TC02</t>
  </si>
  <si>
    <t xml:space="preserve">台中七期店</t>
  </si>
  <si>
    <t xml:space="preserve">TC03</t>
  </si>
  <si>
    <t xml:space="preserve">台中一中店</t>
  </si>
  <si>
    <t xml:space="preserve">學區商圈</t>
  </si>
  <si>
    <t xml:space="preserve">TC04</t>
  </si>
  <si>
    <t xml:space="preserve">台中大里店</t>
  </si>
  <si>
    <t xml:space="preserve">CH01</t>
  </si>
  <si>
    <t xml:space="preserve">彰化員林店</t>
  </si>
  <si>
    <t xml:space="preserve">彰化縣</t>
  </si>
  <si>
    <t xml:space="preserve">YL01</t>
  </si>
  <si>
    <t xml:space="preserve">雲林斗六店</t>
  </si>
  <si>
    <t xml:space="preserve">雲林縣</t>
  </si>
  <si>
    <t xml:space="preserve">TN01</t>
  </si>
  <si>
    <t xml:space="preserve">台南中西店</t>
  </si>
  <si>
    <t xml:space="preserve">南區</t>
  </si>
  <si>
    <t xml:space="preserve">台南市</t>
  </si>
  <si>
    <t xml:space="preserve">觀光商圈</t>
  </si>
  <si>
    <t xml:space="preserve">TN02</t>
  </si>
  <si>
    <t xml:space="preserve">台南東寧店</t>
  </si>
  <si>
    <t xml:space="preserve">KH01</t>
  </si>
  <si>
    <t xml:space="preserve">高雄左營店</t>
  </si>
  <si>
    <t xml:space="preserve">高雄市</t>
  </si>
  <si>
    <t xml:space="preserve">KH02</t>
  </si>
  <si>
    <t xml:space="preserve">高雄三多店</t>
  </si>
  <si>
    <t xml:space="preserve">KH03</t>
  </si>
  <si>
    <t xml:space="preserve">高雄鳳山店</t>
  </si>
  <si>
    <t xml:space="preserve">PT01</t>
  </si>
  <si>
    <t xml:space="preserve">屏東市區店</t>
  </si>
  <si>
    <t xml:space="preserve">屏東縣</t>
  </si>
  <si>
    <t xml:space="preserve">HL01</t>
  </si>
  <si>
    <t xml:space="preserve">花蓮中正店</t>
  </si>
  <si>
    <t xml:space="preserve">東區</t>
  </si>
  <si>
    <t xml:space="preserve">花蓮縣</t>
  </si>
  <si>
    <t xml:space="preserve">CH1</t>
  </si>
  <si>
    <t xml:space="preserve">內用</t>
  </si>
  <si>
    <t xml:space="preserve">店內</t>
  </si>
  <si>
    <t xml:space="preserve">CH2</t>
  </si>
  <si>
    <t xml:space="preserve">外帶</t>
  </si>
  <si>
    <t xml:space="preserve">CH3</t>
  </si>
  <si>
    <r>
      <rPr>
        <sz val="10"/>
        <color rgb="FF0000FF"/>
        <rFont val="Noto Sans CJK SC"/>
        <family val="2"/>
      </rPr>
      <t xml:space="preserve">外送平台 </t>
    </r>
    <r>
      <rPr>
        <sz val="10"/>
        <color rgb="FF0000FF"/>
        <rFont val="Arial"/>
        <family val="0"/>
        <charset val="1"/>
      </rPr>
      <t xml:space="preserve">A</t>
    </r>
  </si>
  <si>
    <t xml:space="preserve">外送平台</t>
  </si>
  <si>
    <t xml:space="preserve">CH4</t>
  </si>
  <si>
    <r>
      <rPr>
        <sz val="10"/>
        <color rgb="FF0000FF"/>
        <rFont val="Noto Sans CJK SC"/>
        <family val="2"/>
      </rPr>
      <t xml:space="preserve">外送平台 </t>
    </r>
    <r>
      <rPr>
        <sz val="10"/>
        <color rgb="FF0000FF"/>
        <rFont val="Arial"/>
        <family val="0"/>
        <charset val="1"/>
      </rPr>
      <t xml:space="preserve">B</t>
    </r>
  </si>
  <si>
    <t xml:space="preserve">MI01</t>
  </si>
  <si>
    <t xml:space="preserve">招牌牛肉麵</t>
  </si>
  <si>
    <t xml:space="preserve">主食</t>
  </si>
  <si>
    <t xml:space="preserve">MI02</t>
  </si>
  <si>
    <t xml:space="preserve">三杯雞定食</t>
  </si>
  <si>
    <t xml:space="preserve">MI03</t>
  </si>
  <si>
    <t xml:space="preserve">蔥油雞腿飯</t>
  </si>
  <si>
    <t xml:space="preserve">MI04</t>
  </si>
  <si>
    <t xml:space="preserve">黑胡椒豬排飯</t>
  </si>
  <si>
    <t xml:space="preserve">MI05</t>
  </si>
  <si>
    <t xml:space="preserve">麻油雞湯麵</t>
  </si>
  <si>
    <t xml:space="preserve">MI06</t>
  </si>
  <si>
    <t xml:space="preserve">塔香涼麵</t>
  </si>
  <si>
    <t xml:space="preserve">MI07</t>
  </si>
  <si>
    <t xml:space="preserve">海鮮炒飯</t>
  </si>
  <si>
    <t xml:space="preserve">MI08</t>
  </si>
  <si>
    <t xml:space="preserve">酸辣湯</t>
  </si>
  <si>
    <t xml:space="preserve">湯品</t>
  </si>
  <si>
    <t xml:space="preserve">MI09</t>
  </si>
  <si>
    <t xml:space="preserve">招牌滷味拼盤</t>
  </si>
  <si>
    <t xml:space="preserve">小菜</t>
  </si>
  <si>
    <t xml:space="preserve">MI10</t>
  </si>
  <si>
    <t xml:space="preserve">古早味紅茶</t>
  </si>
  <si>
    <t xml:space="preserve">飲品</t>
  </si>
  <si>
    <t xml:space="preserve">年底營業門市數</t>
  </si>
  <si>
    <t xml:space="preserve">months_covered</t>
  </si>
  <si>
    <t xml:space="preserve">資料涵蓋月數</t>
  </si>
  <si>
    <t xml:space="preserve">年營業額</t>
  </si>
  <si>
    <t xml:space="preserve">年總成本</t>
  </si>
  <si>
    <t xml:space="preserve">年營業利益</t>
  </si>
  <si>
    <t xml:space="preserve">年來客數</t>
  </si>
  <si>
    <t xml:space="preserve">rent_rate</t>
  </si>
  <si>
    <t xml:space="preserve">租金成本率</t>
  </si>
  <si>
    <t xml:space="preserve">item_qty</t>
  </si>
  <si>
    <t xml:space="preserve">品項銷售份數合計</t>
  </si>
  <si>
    <t xml:space="preserve">item_amount</t>
  </si>
  <si>
    <t xml:space="preserve">品項銷售金額合計</t>
  </si>
  <si>
    <t xml:space="preserve">單店平均年營業額</t>
  </si>
  <si>
    <t xml:space="preserve">此工作表僅供人工檢視，不含原始資料；自動化流程請略過。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</si>
</sst>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%"/>
    <numFmt numFmtId="167" formatCode="yyyy\-mm\-dd"/>
    <numFmt numFmtId="168" formatCode="#,##0"/>
    <numFmt numFmtId="169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8000"/>
      <name val="Noto Sans CJK SC"/>
      <family val="2"/>
    </font>
    <font>
      <sz val="10"/>
      <color rgb="FF008000"/>
      <name val="Arial"/>
      <family val="0"/>
      <charset val="1"/>
    </font>
    <font>
      <i val="true"/>
      <sz val="10"/>
      <color rgb="FF595959"/>
      <name val="Noto Sans CJK SC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8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全體門市 月營業額與營業利益（模擬）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月度彙總!E1</c:f>
              <c:strCache>
                <c:ptCount val="1"/>
                <c:pt idx="0">
                  <c:v>營業額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月度彙總!$A$2:$A$34</c:f>
              <c:strCache>
                <c:ptCount val="33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  <c:pt idx="24">
                  <c:v>2026-01</c:v>
                </c:pt>
                <c:pt idx="25">
                  <c:v>2026-02</c:v>
                </c:pt>
                <c:pt idx="26">
                  <c:v>2026-03</c:v>
                </c:pt>
                <c:pt idx="27">
                  <c:v>2026-04</c:v>
                </c:pt>
                <c:pt idx="28">
                  <c:v>2026-05</c:v>
                </c:pt>
                <c:pt idx="29">
                  <c:v>2026-06</c:v>
                </c:pt>
                <c:pt idx="30">
                  <c:v>2026-07</c:v>
                </c:pt>
                <c:pt idx="31">
                  <c:v>2026-08</c:v>
                </c:pt>
                <c:pt idx="32">
                  <c:v>2026-09</c:v>
                </c:pt>
              </c:strCache>
            </c:strRef>
          </c:cat>
          <c:val>
            <c:numRef>
              <c:f>月度彙總!$E$2:$E$34</c:f>
              <c:numCache>
                <c:formatCode>#,##0</c:formatCode>
                <c:ptCount val="33"/>
                <c:pt idx="0">
                  <c:v>23007900</c:v>
                </c:pt>
                <c:pt idx="1">
                  <c:v>26673100</c:v>
                </c:pt>
                <c:pt idx="2">
                  <c:v>28505800</c:v>
                </c:pt>
                <c:pt idx="3">
                  <c:v>31634100</c:v>
                </c:pt>
                <c:pt idx="4">
                  <c:v>34150300</c:v>
                </c:pt>
                <c:pt idx="5">
                  <c:v>33775900</c:v>
                </c:pt>
                <c:pt idx="6">
                  <c:v>38392700</c:v>
                </c:pt>
                <c:pt idx="7">
                  <c:v>39496700</c:v>
                </c:pt>
                <c:pt idx="8">
                  <c:v>35096000</c:v>
                </c:pt>
                <c:pt idx="9">
                  <c:v>37075700</c:v>
                </c:pt>
                <c:pt idx="10">
                  <c:v>36409200</c:v>
                </c:pt>
                <c:pt idx="11">
                  <c:v>41478400</c:v>
                </c:pt>
                <c:pt idx="12">
                  <c:v>42768000</c:v>
                </c:pt>
                <c:pt idx="13">
                  <c:v>37338300</c:v>
                </c:pt>
                <c:pt idx="14">
                  <c:v>36335800</c:v>
                </c:pt>
                <c:pt idx="15">
                  <c:v>34990700</c:v>
                </c:pt>
                <c:pt idx="16">
                  <c:v>37113200</c:v>
                </c:pt>
                <c:pt idx="17">
                  <c:v>37222800</c:v>
                </c:pt>
                <c:pt idx="18">
                  <c:v>42576100</c:v>
                </c:pt>
                <c:pt idx="19">
                  <c:v>45331400</c:v>
                </c:pt>
                <c:pt idx="20">
                  <c:v>39258300</c:v>
                </c:pt>
                <c:pt idx="21">
                  <c:v>40718800</c:v>
                </c:pt>
                <c:pt idx="22">
                  <c:v>40890400</c:v>
                </c:pt>
                <c:pt idx="23">
                  <c:v>46865500</c:v>
                </c:pt>
                <c:pt idx="24">
                  <c:v>46736000</c:v>
                </c:pt>
                <c:pt idx="25">
                  <c:v>41521200</c:v>
                </c:pt>
                <c:pt idx="26">
                  <c:v>38262000</c:v>
                </c:pt>
                <c:pt idx="27">
                  <c:v>39429000</c:v>
                </c:pt>
                <c:pt idx="28">
                  <c:v>41281300</c:v>
                </c:pt>
                <c:pt idx="29">
                  <c:v>41246200</c:v>
                </c:pt>
                <c:pt idx="30">
                  <c:v>48260100</c:v>
                </c:pt>
                <c:pt idx="31">
                  <c:v>48751900</c:v>
                </c:pt>
                <c:pt idx="32">
                  <c:v>43500800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月度彙總!G1</c:f>
              <c:strCache>
                <c:ptCount val="1"/>
                <c:pt idx="0">
                  <c:v>營業利益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月度彙總!$A$2:$A$34</c:f>
              <c:strCache>
                <c:ptCount val="33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  <c:pt idx="24">
                  <c:v>2026-01</c:v>
                </c:pt>
                <c:pt idx="25">
                  <c:v>2026-02</c:v>
                </c:pt>
                <c:pt idx="26">
                  <c:v>2026-03</c:v>
                </c:pt>
                <c:pt idx="27">
                  <c:v>2026-04</c:v>
                </c:pt>
                <c:pt idx="28">
                  <c:v>2026-05</c:v>
                </c:pt>
                <c:pt idx="29">
                  <c:v>2026-06</c:v>
                </c:pt>
                <c:pt idx="30">
                  <c:v>2026-07</c:v>
                </c:pt>
                <c:pt idx="31">
                  <c:v>2026-08</c:v>
                </c:pt>
                <c:pt idx="32">
                  <c:v>2026-09</c:v>
                </c:pt>
              </c:strCache>
            </c:strRef>
          </c:cat>
          <c:val>
            <c:numRef>
              <c:f>月度彙總!$G$2:$G$34</c:f>
              <c:numCache>
                <c:formatCode>#,##0</c:formatCode>
                <c:ptCount val="33"/>
                <c:pt idx="0">
                  <c:v>848930</c:v>
                </c:pt>
                <c:pt idx="1">
                  <c:v>1484228</c:v>
                </c:pt>
                <c:pt idx="2">
                  <c:v>2513615</c:v>
                </c:pt>
                <c:pt idx="3">
                  <c:v>2911770</c:v>
                </c:pt>
                <c:pt idx="4">
                  <c:v>3517239</c:v>
                </c:pt>
                <c:pt idx="5">
                  <c:v>3272772</c:v>
                </c:pt>
                <c:pt idx="6">
                  <c:v>3806820</c:v>
                </c:pt>
                <c:pt idx="7">
                  <c:v>4482021</c:v>
                </c:pt>
                <c:pt idx="8">
                  <c:v>3204019</c:v>
                </c:pt>
                <c:pt idx="9">
                  <c:v>3870083</c:v>
                </c:pt>
                <c:pt idx="10">
                  <c:v>3658971</c:v>
                </c:pt>
                <c:pt idx="11">
                  <c:v>4849061</c:v>
                </c:pt>
                <c:pt idx="12">
                  <c:v>4725680</c:v>
                </c:pt>
                <c:pt idx="13">
                  <c:v>3720266</c:v>
                </c:pt>
                <c:pt idx="14">
                  <c:v>3574604</c:v>
                </c:pt>
                <c:pt idx="15">
                  <c:v>2990028</c:v>
                </c:pt>
                <c:pt idx="16">
                  <c:v>3394702</c:v>
                </c:pt>
                <c:pt idx="17">
                  <c:v>3744880</c:v>
                </c:pt>
                <c:pt idx="18">
                  <c:v>4633634</c:v>
                </c:pt>
                <c:pt idx="19">
                  <c:v>5561460</c:v>
                </c:pt>
                <c:pt idx="20">
                  <c:v>3865896</c:v>
                </c:pt>
                <c:pt idx="21">
                  <c:v>4268072</c:v>
                </c:pt>
                <c:pt idx="22">
                  <c:v>4112892</c:v>
                </c:pt>
                <c:pt idx="23">
                  <c:v>5639600</c:v>
                </c:pt>
                <c:pt idx="24">
                  <c:v>5149574.5</c:v>
                </c:pt>
                <c:pt idx="25">
                  <c:v>3787739</c:v>
                </c:pt>
                <c:pt idx="26">
                  <c:v>3801565.5</c:v>
                </c:pt>
                <c:pt idx="27">
                  <c:v>3564498.5</c:v>
                </c:pt>
                <c:pt idx="28">
                  <c:v>4056267</c:v>
                </c:pt>
                <c:pt idx="29">
                  <c:v>3925566.5</c:v>
                </c:pt>
                <c:pt idx="30">
                  <c:v>4820619</c:v>
                </c:pt>
                <c:pt idx="31">
                  <c:v>5455856</c:v>
                </c:pt>
                <c:pt idx="32">
                  <c:v>3855561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7941109"/>
        <c:axId val="45526038"/>
      </c:lineChart>
      <c:catAx>
        <c:axId val="379411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526038"/>
        <c:crosses val="autoZero"/>
        <c:auto val="1"/>
        <c:lblAlgn val="ctr"/>
        <c:lblOffset val="100"/>
        <c:noMultiLvlLbl val="0"/>
      </c:catAx>
      <c:valAx>
        <c:axId val="455260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NT$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9411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外送營收佔比 與 營業門市數（模擬）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月度彙總!M1</c:f>
              <c:strCache>
                <c:ptCount val="1"/>
                <c:pt idx="0">
                  <c:v>外送營收佔比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月度彙總!$A$2:$A$34</c:f>
              <c:strCache>
                <c:ptCount val="33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  <c:pt idx="24">
                  <c:v>2026-01</c:v>
                </c:pt>
                <c:pt idx="25">
                  <c:v>2026-02</c:v>
                </c:pt>
                <c:pt idx="26">
                  <c:v>2026-03</c:v>
                </c:pt>
                <c:pt idx="27">
                  <c:v>2026-04</c:v>
                </c:pt>
                <c:pt idx="28">
                  <c:v>2026-05</c:v>
                </c:pt>
                <c:pt idx="29">
                  <c:v>2026-06</c:v>
                </c:pt>
                <c:pt idx="30">
                  <c:v>2026-07</c:v>
                </c:pt>
                <c:pt idx="31">
                  <c:v>2026-08</c:v>
                </c:pt>
                <c:pt idx="32">
                  <c:v>2026-09</c:v>
                </c:pt>
              </c:strCache>
            </c:strRef>
          </c:cat>
          <c:val>
            <c:numRef>
              <c:f>月度彙總!$M$2:$M$34</c:f>
              <c:numCache>
                <c:formatCode>0.0%</c:formatCode>
                <c:ptCount val="33"/>
                <c:pt idx="0">
                  <c:v>0.339405160836061</c:v>
                </c:pt>
                <c:pt idx="1">
                  <c:v>0.341107707765502</c:v>
                </c:pt>
                <c:pt idx="2">
                  <c:v>0.334826596692603</c:v>
                </c:pt>
                <c:pt idx="3">
                  <c:v>0.334796943804312</c:v>
                </c:pt>
                <c:pt idx="4">
                  <c:v>0.339724687630855</c:v>
                </c:pt>
                <c:pt idx="5">
                  <c:v>0.334605443526301</c:v>
                </c:pt>
                <c:pt idx="6">
                  <c:v>0.339283249159345</c:v>
                </c:pt>
                <c:pt idx="7">
                  <c:v>0.336896500213942</c:v>
                </c:pt>
                <c:pt idx="8">
                  <c:v>0.336383063596991</c:v>
                </c:pt>
                <c:pt idx="9">
                  <c:v>0.338898523830973</c:v>
                </c:pt>
                <c:pt idx="10">
                  <c:v>0.338961031827121</c:v>
                </c:pt>
                <c:pt idx="11">
                  <c:v>0.333385569356581</c:v>
                </c:pt>
                <c:pt idx="12">
                  <c:v>0.334432285821175</c:v>
                </c:pt>
                <c:pt idx="13">
                  <c:v>0.335449123286277</c:v>
                </c:pt>
                <c:pt idx="14">
                  <c:v>0.339043037445164</c:v>
                </c:pt>
                <c:pt idx="15">
                  <c:v>0.342542446993058</c:v>
                </c:pt>
                <c:pt idx="16">
                  <c:v>0.342861838914456</c:v>
                </c:pt>
                <c:pt idx="17">
                  <c:v>0.336970888810084</c:v>
                </c:pt>
                <c:pt idx="18">
                  <c:v>0.343500226652981</c:v>
                </c:pt>
                <c:pt idx="19">
                  <c:v>0.345808865378082</c:v>
                </c:pt>
                <c:pt idx="20">
                  <c:v>0.343382163771737</c:v>
                </c:pt>
                <c:pt idx="21">
                  <c:v>0.341100425356346</c:v>
                </c:pt>
                <c:pt idx="22">
                  <c:v>0.341796607516679</c:v>
                </c:pt>
                <c:pt idx="23">
                  <c:v>0.342576095422006</c:v>
                </c:pt>
                <c:pt idx="24">
                  <c:v>0.343801352276618</c:v>
                </c:pt>
                <c:pt idx="25">
                  <c:v>0.344734737917016</c:v>
                </c:pt>
                <c:pt idx="26">
                  <c:v>0.348651403481261</c:v>
                </c:pt>
                <c:pt idx="27">
                  <c:v>0.346158918562479</c:v>
                </c:pt>
                <c:pt idx="28">
                  <c:v>0.349102378074334</c:v>
                </c:pt>
                <c:pt idx="29">
                  <c:v>0.351894235105295</c:v>
                </c:pt>
                <c:pt idx="30">
                  <c:v>0.352875356661093</c:v>
                </c:pt>
                <c:pt idx="31">
                  <c:v>0.34901614090938</c:v>
                </c:pt>
                <c:pt idx="32">
                  <c:v>0.346343055759894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9610863"/>
        <c:axId val="69816263"/>
      </c:lineChart>
      <c:catAx>
        <c:axId val="5961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816263"/>
        <c:crosses val="autoZero"/>
        <c:auto val="1"/>
        <c:lblAlgn val="ctr"/>
        <c:lblOffset val="100"/>
        <c:noMultiLvlLbl val="0"/>
      </c:catAx>
      <c:valAx>
        <c:axId val="698162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6108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2026 年 1-9 月 各門市營業額（模擬）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門市年度彙總!$C$42:$C$63</c:f>
              <c:strCache>
                <c:ptCount val="22"/>
                <c:pt idx="0">
                  <c:v>新竹巨城店</c:v>
                </c:pt>
                <c:pt idx="1">
                  <c:v>新竹竹北店</c:v>
                </c:pt>
                <c:pt idx="2">
                  <c:v>花蓮中正店</c:v>
                </c:pt>
                <c:pt idx="3">
                  <c:v>高雄左營店</c:v>
                </c:pt>
                <c:pt idx="4">
                  <c:v>高雄三多店</c:v>
                </c:pt>
                <c:pt idx="5">
                  <c:v>高雄鳳山店</c:v>
                </c:pt>
                <c:pt idx="6">
                  <c:v>新北板橋店</c:v>
                </c:pt>
                <c:pt idx="7">
                  <c:v>新北新莊店</c:v>
                </c:pt>
                <c:pt idx="8">
                  <c:v>屏東市區店</c:v>
                </c:pt>
                <c:pt idx="9">
                  <c:v>台中逢甲店</c:v>
                </c:pt>
                <c:pt idx="10">
                  <c:v>台中七期店</c:v>
                </c:pt>
                <c:pt idx="11">
                  <c:v>台中一中店</c:v>
                </c:pt>
                <c:pt idx="12">
                  <c:v>台中大里店</c:v>
                </c:pt>
                <c:pt idx="13">
                  <c:v>台南中西店</c:v>
                </c:pt>
                <c:pt idx="14">
                  <c:v>台南東寧店</c:v>
                </c:pt>
                <c:pt idx="15">
                  <c:v>台北信義旗艦店</c:v>
                </c:pt>
                <c:pt idx="16">
                  <c:v>台北中山店</c:v>
                </c:pt>
                <c:pt idx="17">
                  <c:v>台北東門店</c:v>
                </c:pt>
                <c:pt idx="18">
                  <c:v>台北松江店</c:v>
                </c:pt>
                <c:pt idx="19">
                  <c:v>桃園中壢店</c:v>
                </c:pt>
                <c:pt idx="20">
                  <c:v>桃園藝文店</c:v>
                </c:pt>
                <c:pt idx="21">
                  <c:v>雲林斗六店</c:v>
                </c:pt>
              </c:strCache>
            </c:strRef>
          </c:cat>
          <c:val>
            <c:numRef>
              <c:f>門市年度彙總!$H$42:$H$63</c:f>
              <c:numCache>
                <c:formatCode>#,##0</c:formatCode>
                <c:ptCount val="22"/>
                <c:pt idx="0">
                  <c:v>25760800</c:v>
                </c:pt>
                <c:pt idx="1">
                  <c:v>18063200</c:v>
                </c:pt>
                <c:pt idx="2">
                  <c:v>5132400</c:v>
                </c:pt>
                <c:pt idx="3">
                  <c:v>21894700</c:v>
                </c:pt>
                <c:pt idx="4">
                  <c:v>18461300</c:v>
                </c:pt>
                <c:pt idx="5">
                  <c:v>7307500</c:v>
                </c:pt>
                <c:pt idx="6">
                  <c:v>23132900</c:v>
                </c:pt>
                <c:pt idx="7">
                  <c:v>20016700</c:v>
                </c:pt>
                <c:pt idx="8">
                  <c:v>12820300</c:v>
                </c:pt>
                <c:pt idx="9">
                  <c:v>24104400</c:v>
                </c:pt>
                <c:pt idx="10">
                  <c:v>23493300</c:v>
                </c:pt>
                <c:pt idx="11">
                  <c:v>16692100</c:v>
                </c:pt>
                <c:pt idx="12">
                  <c:v>11177900</c:v>
                </c:pt>
                <c:pt idx="13">
                  <c:v>16956700</c:v>
                </c:pt>
                <c:pt idx="14">
                  <c:v>13453100</c:v>
                </c:pt>
                <c:pt idx="15">
                  <c:v>30052500</c:v>
                </c:pt>
                <c:pt idx="16">
                  <c:v>22077100</c:v>
                </c:pt>
                <c:pt idx="17">
                  <c:v>15218200</c:v>
                </c:pt>
                <c:pt idx="18">
                  <c:v>12031200</c:v>
                </c:pt>
                <c:pt idx="19">
                  <c:v>18913000</c:v>
                </c:pt>
                <c:pt idx="20">
                  <c:v>17332900</c:v>
                </c:pt>
                <c:pt idx="21">
                  <c:v>14896300</c:v>
                </c:pt>
              </c:numCache>
            </c:numRef>
          </c:val>
        </c:ser>
        <c:gapWidth val="150"/>
        <c:overlap val="0"/>
        <c:axId val="16228214"/>
        <c:axId val="62031804"/>
      </c:barChart>
      <c:catAx>
        <c:axId val="162282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031804"/>
        <c:crosses val="autoZero"/>
        <c:auto val="1"/>
        <c:lblAlgn val="ctr"/>
        <c:lblOffset val="100"/>
        <c:noMultiLvlLbl val="0"/>
      </c:catAx>
      <c:valAx>
        <c:axId val="620318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NT$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2282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14</xdr:col>
      <xdr:colOff>78480</xdr:colOff>
      <xdr:row>22</xdr:row>
      <xdr:rowOff>149400</xdr:rowOff>
    </xdr:to>
    <xdr:graphicFrame>
      <xdr:nvGraphicFramePr>
        <xdr:cNvPr id="0" name="Chart 1"/>
        <xdr:cNvGraphicFramePr/>
      </xdr:nvGraphicFramePr>
      <xdr:xfrm>
        <a:off x="0" y="38088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26</xdr:row>
      <xdr:rowOff>0</xdr:rowOff>
    </xdr:from>
    <xdr:to>
      <xdr:col>14</xdr:col>
      <xdr:colOff>78480</xdr:colOff>
      <xdr:row>44</xdr:row>
      <xdr:rowOff>170640</xdr:rowOff>
    </xdr:to>
    <xdr:graphicFrame>
      <xdr:nvGraphicFramePr>
        <xdr:cNvPr id="1" name="Chart 2"/>
        <xdr:cNvGraphicFramePr/>
      </xdr:nvGraphicFramePr>
      <xdr:xfrm>
        <a:off x="0" y="495288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50</xdr:row>
      <xdr:rowOff>0</xdr:rowOff>
    </xdr:from>
    <xdr:to>
      <xdr:col>14</xdr:col>
      <xdr:colOff>78480</xdr:colOff>
      <xdr:row>70</xdr:row>
      <xdr:rowOff>149400</xdr:rowOff>
    </xdr:to>
    <xdr:graphicFrame>
      <xdr:nvGraphicFramePr>
        <xdr:cNvPr id="2" name="Chart 3"/>
        <xdr:cNvGraphicFramePr/>
      </xdr:nvGraphicFramePr>
      <xdr:xfrm>
        <a:off x="0" y="952488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_agg_month" displayName="tbl_agg_month" ref="A1:O34" headerRowCount="1" totalsRowCount="0" totalsRowShown="0">
  <autoFilter ref="A1:O34"/>
  <tableColumns count="15">
    <tableColumn id="1" name="年月"/>
    <tableColumn id="2" name="年"/>
    <tableColumn id="3" name="月"/>
    <tableColumn id="4" name="營業門市數"/>
    <tableColumn id="5" name="營業額"/>
    <tableColumn id="6" name="總成本"/>
    <tableColumn id="7" name="營業利益"/>
    <tableColumn id="8" name="營業利益率"/>
    <tableColumn id="9" name="來客數"/>
    <tableColumn id="10" name="平均客單價"/>
    <tableColumn id="11" name="單店平均營業額"/>
    <tableColumn id="12" name="外送營業額"/>
    <tableColumn id="13" name="外送營收佔比"/>
    <tableColumn id="14" name="營業額月增率"/>
    <tableColumn id="15" name="營業額年增率"/>
  </tableColumns>
</table>
</file>

<file path=xl/tables/table2.xml><?xml version="1.0" encoding="utf-8"?>
<table xmlns="http://schemas.openxmlformats.org/spreadsheetml/2006/main" id="2" name="tbl_agg_store_year" displayName="tbl_agg_store_year" ref="A1:R63" headerRowCount="1" totalsRowCount="0" totalsRowShown="0">
  <autoFilter ref="A1:R63"/>
  <tableColumns count="18">
    <tableColumn id="1" name="年度"/>
    <tableColumn id="2" name="門市代號"/>
    <tableColumn id="3" name="門市名稱"/>
    <tableColumn id="4" name="區域"/>
    <tableColumn id="5" name="店型"/>
    <tableColumn id="6" name="營業月數"/>
    <tableColumn id="7" name="營業天數"/>
    <tableColumn id="8" name="營業額"/>
    <tableColumn id="9" name="總成本"/>
    <tableColumn id="10" name="營業利益"/>
    <tableColumn id="11" name="營業利益率"/>
    <tableColumn id="12" name="來客數"/>
    <tableColumn id="13" name="平均客單價"/>
    <tableColumn id="14" name="日均營業額"/>
    <tableColumn id="15" name="食材成本率"/>
    <tableColumn id="16" name="人事成本率"/>
    <tableColumn id="17" name="外送抽成佔營收比"/>
    <tableColumn id="18" name="外送營收佔比"/>
  </tableColumns>
</table>
</file>

<file path=xl/tables/table3.xml><?xml version="1.0" encoding="utf-8"?>
<table xmlns="http://schemas.openxmlformats.org/spreadsheetml/2006/main" id="3" name="tbl_data_dict" displayName="tbl_data_dict" ref="A1:G131" headerRowCount="1" totalsRowCount="0" totalsRowShown="0">
  <autoFilter ref="A1:G131"/>
  <tableColumns count="7">
    <tableColumn id="1" name="工作表"/>
    <tableColumn id="2" name="欄位位置"/>
    <tableColumn id="3" name="欄位代碼"/>
    <tableColumn id="4" name="中文欄名"/>
    <tableColumn id="5" name="資料型別"/>
    <tableColumn id="6" name="單位"/>
    <tableColumn id="7" name="資料來源"/>
  </tableColumns>
</table>
</file>

<file path=xl/tables/table4.xml><?xml version="1.0" encoding="utf-8"?>
<table xmlns="http://schemas.openxmlformats.org/spreadsheetml/2006/main" id="4" name="tbl_dim_calendar" displayName="tbl_dim_calendar" ref="A1:G34" headerRowCount="1" totalsRowCount="0" totalsRowShown="0">
  <autoFilter ref="A1:G34"/>
  <tableColumns count="7">
    <tableColumn id="1" name="年月"/>
    <tableColumn id="2" name="年"/>
    <tableColumn id="3" name="月"/>
    <tableColumn id="4" name="月初日期"/>
    <tableColumn id="5" name="當月天數"/>
    <tableColumn id="6" name="季別"/>
    <tableColumn id="7" name="是否春節月"/>
  </tableColumns>
</table>
</file>

<file path=xl/tables/table5.xml><?xml version="1.0" encoding="utf-8"?>
<table xmlns="http://schemas.openxmlformats.org/spreadsheetml/2006/main" id="5" name="tbl_dim_channel" displayName="tbl_dim_channel" ref="A1:D5" headerRowCount="1" totalsRowCount="0" totalsRowShown="0">
  <autoFilter ref="A1:D5"/>
  <tableColumns count="4">
    <tableColumn id="1" name="通路代號"/>
    <tableColumn id="2" name="通路名稱"/>
    <tableColumn id="3" name="通路類型"/>
    <tableColumn id="4" name="是否平台抽成"/>
  </tableColumns>
</table>
</file>

<file path=xl/tables/table6.xml><?xml version="1.0" encoding="utf-8"?>
<table xmlns="http://schemas.openxmlformats.org/spreadsheetml/2006/main" id="6" name="tbl_dim_item" displayName="tbl_dim_item" ref="A1:C11" headerRowCount="1" totalsRowCount="0" totalsRowShown="0">
  <autoFilter ref="A1:C11"/>
  <tableColumns count="3">
    <tableColumn id="1" name="品項代號"/>
    <tableColumn id="2" name="品項名稱"/>
    <tableColumn id="3" name="品項類別"/>
  </tableColumns>
</table>
</file>

<file path=xl/tables/table7.xml><?xml version="1.0" encoding="utf-8"?>
<table xmlns="http://schemas.openxmlformats.org/spreadsheetml/2006/main" id="7" name="tbl_dim_store" displayName="tbl_dim_store" ref="A1:I25" headerRowCount="1" totalsRowCount="0" totalsRowShown="0">
  <autoFilter ref="A1:I25"/>
  <tableColumns count="9">
    <tableColumn id="1" name="門市代號"/>
    <tableColumn id="2" name="門市名稱"/>
    <tableColumn id="3" name="區域"/>
    <tableColumn id="4" name="縣市"/>
    <tableColumn id="5" name="店型"/>
    <tableColumn id="6" name="商圈類型"/>
    <tableColumn id="7" name="開幕日"/>
    <tableColumn id="8" name="結束營業日"/>
    <tableColumn id="9" name="營業狀態"/>
  </tableColumns>
</table>
</file>

<file path=xl/tables/table8.xml><?xml version="1.0" encoding="utf-8"?>
<table xmlns="http://schemas.openxmlformats.org/spreadsheetml/2006/main" id="8" name="tbl_fact_channel" displayName="tbl_fact_channel" ref="A1:O2509" headerRowCount="1" totalsRowCount="0" totalsRowShown="0">
  <autoFilter ref="A1:O2509"/>
  <tableColumns count="15">
    <tableColumn id="1" name="年月"/>
    <tableColumn id="2" name="年"/>
    <tableColumn id="3" name="月"/>
    <tableColumn id="4" name="門市代號"/>
    <tableColumn id="5" name="門市名稱"/>
    <tableColumn id="6" name="通路代號"/>
    <tableColumn id="7" name="通路名稱"/>
    <tableColumn id="8" name="通路類型"/>
    <tableColumn id="9" name="營業額"/>
    <tableColumn id="10" name="訂單數"/>
    <tableColumn id="11" name="來客數"/>
    <tableColumn id="12" name="平均訂單金額"/>
    <tableColumn id="13" name="平台抽成率"/>
    <tableColumn id="14" name="平台抽成金額"/>
    <tableColumn id="15" name="扣除抽成後淨收入"/>
  </tableColumns>
</table>
</file>

<file path=xl/tables/table9.xml><?xml version="1.0" encoding="utf-8"?>
<table xmlns="http://schemas.openxmlformats.org/spreadsheetml/2006/main" id="9" name="tbl_fact_item" displayName="tbl_fact_item" ref="A1:J6421" headerRowCount="1" totalsRowCount="0" totalsRowShown="0">
  <autoFilter ref="A1:J6421"/>
  <tableColumns count="10">
    <tableColumn id="1" name="年月"/>
    <tableColumn id="2" name="年"/>
    <tableColumn id="3" name="月"/>
    <tableColumn id="4" name="門市代號"/>
    <tableColumn id="5" name="品項代號"/>
    <tableColumn id="6" name="品項名稱"/>
    <tableColumn id="7" name="品項類別"/>
    <tableColumn id="8" name="當年售價"/>
    <tableColumn id="9" name="銷售份數"/>
    <tableColumn id="10" name="銷售金額"/>
  </tableColumns>
</table>
</file>

<file path=xl/tables/table10.xml><?xml version="1.0" encoding="utf-8"?>
<table xmlns="http://schemas.openxmlformats.org/spreadsheetml/2006/main" id="10" name="tbl_fact_monthly" displayName="tbl_fact_monthly" ref="A1:Z643" headerRowCount="1" totalsRowCount="0" totalsRowShown="0">
  <autoFilter ref="A1:Z643"/>
  <tableColumns count="26">
    <tableColumn id="1" name="年月"/>
    <tableColumn id="2" name="年"/>
    <tableColumn id="3" name="月"/>
    <tableColumn id="4" name="門市代號"/>
    <tableColumn id="5" name="門市名稱"/>
    <tableColumn id="6" name="區域"/>
    <tableColumn id="7" name="店型"/>
    <tableColumn id="8" name="當月營業天數"/>
    <tableColumn id="9" name="座位數"/>
    <tableColumn id="10" name="營業額"/>
    <tableColumn id="11" name="來客數"/>
    <tableColumn id="12" name="食材成本"/>
    <tableColumn id="13" name="人事成本"/>
    <tableColumn id="14" name="租金"/>
    <tableColumn id="15" name="水電及雜支"/>
    <tableColumn id="16" name="行銷費用"/>
    <tableColumn id="17" name="外送平台抽成"/>
    <tableColumn id="18" name="總成本"/>
    <tableColumn id="19" name="營業利益"/>
    <tableColumn id="20" name="營業利益率"/>
    <tableColumn id="21" name="日均營業額"/>
    <tableColumn id="22" name="日均來客數"/>
    <tableColumn id="23" name="平均客單價"/>
    <tableColumn id="24" name="食材成本率"/>
    <tableColumn id="25" name="人事成本率"/>
    <tableColumn id="26" name="每座位月營收"/>
  </tableColumns>
</table>
</file>

<file path=xl/tables/table11.xml><?xml version="1.0" encoding="utf-8"?>
<table xmlns="http://schemas.openxmlformats.org/spreadsheetml/2006/main" id="11" name="tbl_item_price" displayName="tbl_item_price" ref="A1:D31" headerRowCount="1" totalsRowCount="0" totalsRowShown="0">
  <autoFilter ref="A1:D31"/>
  <tableColumns count="4">
    <tableColumn id="1" name="年度"/>
    <tableColumn id="2" name="品項代號"/>
    <tableColumn id="3" name="品項名稱"/>
    <tableColumn id="4" name="售價"/>
  </tableColumns>
</table>
</file>

<file path=xl/tables/table12.xml><?xml version="1.0" encoding="utf-8"?>
<table xmlns="http://schemas.openxmlformats.org/spreadsheetml/2006/main" id="12" name="tbl_kpi" displayName="tbl_kpi" ref="A1:E49" headerRowCount="1" totalsRowCount="0" totalsRowShown="0">
  <autoFilter ref="A1:E49"/>
  <tableColumns count="5">
    <tableColumn id="1" name="年度"/>
    <tableColumn id="2" name="指標代碼"/>
    <tableColumn id="3" name="指標名稱"/>
    <tableColumn id="4" name="數值"/>
    <tableColumn id="5" name="單位"/>
  </tableColumns>
</table>
</file>

<file path=xl/tables/table13.xml><?xml version="1.0" encoding="utf-8"?>
<table xmlns="http://schemas.openxmlformats.org/spreadsheetml/2006/main" id="13" name="tbl_readme" displayName="tbl_readme" ref="A1:B35" headerRowCount="1" totalsRowCount="0" totalsRowShown="0">
  <autoFilter ref="A1:B35"/>
  <tableColumns count="2">
    <tableColumn id="1" name="類別"/>
    <tableColumn id="2" name="說明"/>
  </tableColumns>
</table>
</file>

<file path=xl/tables/table14.xml><?xml version="1.0" encoding="utf-8"?>
<table xmlns="http://schemas.openxmlformats.org/spreadsheetml/2006/main" id="14" name="tbl_store_year_config" displayName="tbl_store_year_config" ref="A1:H63" headerRowCount="1" totalsRowCount="0" totalsRowShown="0">
  <autoFilter ref="A1:H63"/>
  <tableColumns count="8">
    <tableColumn id="1" name="年度"/>
    <tableColumn id="2" name="門市代號"/>
    <tableColumn id="3" name="門市名稱"/>
    <tableColumn id="4" name="店型"/>
    <tableColumn id="5" name="座位數"/>
    <tableColumn id="6" name="月租金"/>
    <tableColumn id="7" name="正職編制"/>
    <tableColumn id="8" name="當年營業月數"/>
  </tableColumns>
</table>
</file>

<file path=xl/tables/table15.xml><?xml version="1.0" encoding="utf-8"?>
<table xmlns="http://schemas.openxmlformats.org/spreadsheetml/2006/main" id="15" name="tbl_year_params" displayName="tbl_year_params" ref="A1:F4" headerRowCount="1" totalsRowCount="0" totalsRowShown="0">
  <autoFilter ref="A1:F4"/>
  <tableColumns count="6">
    <tableColumn id="1" name="年度"/>
    <tableColumn id="2" name="外送平台抽成率"/>
    <tableColumn id="3" name="食材成本目標率"/>
    <tableColumn id="4" name="人事成本目標率"/>
    <tableColumn id="5" name="營業稅率"/>
    <tableColumn id="6" name="年度營收成長目標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5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2"/>
  </cols>
  <sheetData>
    <row r="1" customFormat="false" ht="31.5" hidden="false" customHeight="tru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2</v>
      </c>
      <c r="B3" s="2" t="s">
        <v>4</v>
      </c>
    </row>
    <row r="4" customFormat="false" ht="15" hidden="false" customHeight="false" outlineLevel="0" collapsed="false">
      <c r="A4" s="2" t="s">
        <v>5</v>
      </c>
      <c r="B4" s="2" t="s">
        <v>6</v>
      </c>
    </row>
    <row r="5" customFormat="false" ht="15" hidden="false" customHeight="false" outlineLevel="0" collapsed="false">
      <c r="A5" s="2" t="s">
        <v>5</v>
      </c>
      <c r="B5" s="2" t="s">
        <v>7</v>
      </c>
    </row>
    <row r="6" customFormat="false" ht="15" hidden="false" customHeight="false" outlineLevel="0" collapsed="false">
      <c r="A6" s="2" t="s">
        <v>8</v>
      </c>
      <c r="B6" s="2" t="s">
        <v>9</v>
      </c>
    </row>
    <row r="7" customFormat="false" ht="15" hidden="false" customHeight="false" outlineLevel="0" collapsed="false">
      <c r="A7" s="2" t="s">
        <v>8</v>
      </c>
      <c r="B7" s="2" t="s">
        <v>10</v>
      </c>
    </row>
    <row r="8" customFormat="false" ht="15" hidden="false" customHeight="false" outlineLevel="0" collapsed="false">
      <c r="A8" s="2" t="s">
        <v>8</v>
      </c>
      <c r="B8" s="2" t="s">
        <v>11</v>
      </c>
    </row>
    <row r="9" customFormat="false" ht="15" hidden="false" customHeight="false" outlineLevel="0" collapsed="false">
      <c r="A9" s="2" t="s">
        <v>8</v>
      </c>
      <c r="B9" s="2" t="s">
        <v>12</v>
      </c>
    </row>
    <row r="10" customFormat="false" ht="15" hidden="false" customHeight="false" outlineLevel="0" collapsed="false">
      <c r="A10" s="2" t="s">
        <v>13</v>
      </c>
      <c r="B10" s="2" t="s">
        <v>14</v>
      </c>
    </row>
    <row r="11" customFormat="false" ht="15" hidden="false" customHeight="false" outlineLevel="0" collapsed="false">
      <c r="A11" s="2" t="s">
        <v>13</v>
      </c>
      <c r="B11" s="2" t="s">
        <v>15</v>
      </c>
    </row>
    <row r="12" customFormat="false" ht="15" hidden="false" customHeight="false" outlineLevel="0" collapsed="false">
      <c r="A12" s="2" t="s">
        <v>13</v>
      </c>
      <c r="B12" s="2" t="s">
        <v>16</v>
      </c>
    </row>
    <row r="13" customFormat="false" ht="15" hidden="false" customHeight="false" outlineLevel="0" collapsed="false">
      <c r="A13" s="2" t="s">
        <v>13</v>
      </c>
      <c r="B13" s="2" t="s">
        <v>17</v>
      </c>
    </row>
    <row r="14" customFormat="false" ht="15" hidden="false" customHeight="false" outlineLevel="0" collapsed="false">
      <c r="A14" s="2" t="s">
        <v>13</v>
      </c>
      <c r="B14" s="2" t="s">
        <v>18</v>
      </c>
    </row>
    <row r="15" customFormat="false" ht="15" hidden="false" customHeight="false" outlineLevel="0" collapsed="false">
      <c r="A15" s="2" t="s">
        <v>19</v>
      </c>
      <c r="B15" s="2" t="s">
        <v>20</v>
      </c>
    </row>
    <row r="16" customFormat="false" ht="15" hidden="false" customHeight="false" outlineLevel="0" collapsed="false">
      <c r="A16" s="2" t="s">
        <v>19</v>
      </c>
      <c r="B16" s="2" t="s">
        <v>21</v>
      </c>
    </row>
    <row r="17" customFormat="false" ht="15" hidden="false" customHeight="false" outlineLevel="0" collapsed="false">
      <c r="A17" s="2" t="s">
        <v>19</v>
      </c>
      <c r="B17" s="2" t="s">
        <v>22</v>
      </c>
    </row>
    <row r="18" customFormat="false" ht="15" hidden="false" customHeight="false" outlineLevel="0" collapsed="false">
      <c r="A18" s="2" t="s">
        <v>19</v>
      </c>
      <c r="B18" s="2" t="s">
        <v>23</v>
      </c>
    </row>
    <row r="19" customFormat="false" ht="15" hidden="false" customHeight="false" outlineLevel="0" collapsed="false">
      <c r="A19" s="2" t="s">
        <v>19</v>
      </c>
      <c r="B19" s="2" t="s">
        <v>24</v>
      </c>
    </row>
    <row r="20" customFormat="false" ht="15" hidden="false" customHeight="false" outlineLevel="0" collapsed="false">
      <c r="A20" s="2" t="s">
        <v>25</v>
      </c>
      <c r="B20" s="2" t="s">
        <v>26</v>
      </c>
    </row>
    <row r="21" customFormat="false" ht="15" hidden="false" customHeight="false" outlineLevel="0" collapsed="false">
      <c r="A21" s="2" t="s">
        <v>25</v>
      </c>
      <c r="B21" s="2" t="s">
        <v>27</v>
      </c>
    </row>
    <row r="22" customFormat="false" ht="15" hidden="false" customHeight="false" outlineLevel="0" collapsed="false">
      <c r="A22" s="2" t="s">
        <v>25</v>
      </c>
      <c r="B22" s="2" t="s">
        <v>28</v>
      </c>
    </row>
    <row r="23" customFormat="false" ht="15" hidden="false" customHeight="false" outlineLevel="0" collapsed="false">
      <c r="A23" s="2" t="s">
        <v>25</v>
      </c>
      <c r="B23" s="2" t="s">
        <v>29</v>
      </c>
    </row>
    <row r="24" customFormat="false" ht="15" hidden="false" customHeight="false" outlineLevel="0" collapsed="false">
      <c r="A24" s="2" t="s">
        <v>30</v>
      </c>
      <c r="B24" s="2" t="s">
        <v>31</v>
      </c>
    </row>
    <row r="25" customFormat="false" ht="15" hidden="false" customHeight="false" outlineLevel="0" collapsed="false">
      <c r="A25" s="2" t="s">
        <v>30</v>
      </c>
      <c r="B25" s="2" t="s">
        <v>32</v>
      </c>
    </row>
    <row r="26" customFormat="false" ht="15" hidden="false" customHeight="false" outlineLevel="0" collapsed="false">
      <c r="A26" s="2" t="s">
        <v>30</v>
      </c>
      <c r="B26" s="2" t="s">
        <v>33</v>
      </c>
    </row>
    <row r="27" customFormat="false" ht="15" hidden="false" customHeight="false" outlineLevel="0" collapsed="false">
      <c r="A27" s="2" t="s">
        <v>34</v>
      </c>
      <c r="B27" s="2" t="s">
        <v>35</v>
      </c>
    </row>
    <row r="28" customFormat="false" ht="15" hidden="false" customHeight="false" outlineLevel="0" collapsed="false">
      <c r="A28" s="2" t="s">
        <v>34</v>
      </c>
      <c r="B28" s="2" t="s">
        <v>36</v>
      </c>
    </row>
    <row r="29" customFormat="false" ht="15" hidden="false" customHeight="false" outlineLevel="0" collapsed="false">
      <c r="A29" s="2" t="s">
        <v>34</v>
      </c>
      <c r="B29" s="2" t="s">
        <v>37</v>
      </c>
    </row>
    <row r="30" customFormat="false" ht="15" hidden="false" customHeight="false" outlineLevel="0" collapsed="false">
      <c r="A30" s="2" t="s">
        <v>34</v>
      </c>
      <c r="B30" s="2" t="s">
        <v>38</v>
      </c>
    </row>
    <row r="31" customFormat="false" ht="15" hidden="false" customHeight="false" outlineLevel="0" collapsed="false">
      <c r="A31" s="2" t="s">
        <v>34</v>
      </c>
      <c r="B31" s="2" t="s">
        <v>39</v>
      </c>
    </row>
    <row r="32" customFormat="false" ht="15" hidden="false" customHeight="false" outlineLevel="0" collapsed="false">
      <c r="A32" s="2" t="s">
        <v>40</v>
      </c>
      <c r="B32" s="2" t="s">
        <v>41</v>
      </c>
    </row>
    <row r="33" customFormat="false" ht="15" hidden="false" customHeight="false" outlineLevel="0" collapsed="false">
      <c r="A33" s="2" t="s">
        <v>42</v>
      </c>
      <c r="B33" s="2" t="s">
        <v>43</v>
      </c>
    </row>
    <row r="34" customFormat="false" ht="15" hidden="false" customHeight="false" outlineLevel="0" collapsed="false">
      <c r="A34" s="2" t="s">
        <v>42</v>
      </c>
      <c r="B34" s="2" t="s">
        <v>44</v>
      </c>
    </row>
    <row r="35" customFormat="false" ht="15" hidden="false" customHeight="false" outlineLevel="0" collapsed="false">
      <c r="A35" s="2" t="s">
        <v>45</v>
      </c>
      <c r="B35" s="2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20"/>
  </cols>
  <sheetData>
    <row r="1" customFormat="false" ht="31.5" hidden="false" customHeight="true" outlineLevel="0" collapsed="false">
      <c r="A1" s="1" t="s">
        <v>47</v>
      </c>
      <c r="B1" s="1" t="s">
        <v>48</v>
      </c>
      <c r="C1" s="1" t="s">
        <v>49</v>
      </c>
      <c r="D1" s="1" t="s">
        <v>50</v>
      </c>
      <c r="E1" s="1" t="s">
        <v>30</v>
      </c>
      <c r="F1" s="1" t="s">
        <v>51</v>
      </c>
      <c r="G1" s="1" t="s">
        <v>52</v>
      </c>
    </row>
    <row r="2" customFormat="false" ht="15" hidden="false" customHeight="false" outlineLevel="0" collapsed="false">
      <c r="A2" s="2" t="s">
        <v>53</v>
      </c>
      <c r="B2" s="3" t="s">
        <v>54</v>
      </c>
      <c r="C2" s="3" t="s">
        <v>55</v>
      </c>
      <c r="D2" s="2" t="s">
        <v>56</v>
      </c>
      <c r="E2" s="2" t="s">
        <v>57</v>
      </c>
      <c r="F2" s="2" t="s">
        <v>58</v>
      </c>
      <c r="G2" s="2" t="s">
        <v>59</v>
      </c>
    </row>
    <row r="3" customFormat="false" ht="15" hidden="false" customHeight="false" outlineLevel="0" collapsed="false">
      <c r="A3" s="2" t="s">
        <v>53</v>
      </c>
      <c r="B3" s="3" t="s">
        <v>60</v>
      </c>
      <c r="C3" s="3" t="s">
        <v>61</v>
      </c>
      <c r="D3" s="2" t="s">
        <v>62</v>
      </c>
      <c r="E3" s="2" t="s">
        <v>63</v>
      </c>
      <c r="F3" s="2" t="s">
        <v>64</v>
      </c>
      <c r="G3" s="2" t="s">
        <v>59</v>
      </c>
    </row>
    <row r="4" customFormat="false" ht="15" hidden="false" customHeight="false" outlineLevel="0" collapsed="false">
      <c r="A4" s="2" t="s">
        <v>53</v>
      </c>
      <c r="B4" s="3" t="s">
        <v>65</v>
      </c>
      <c r="C4" s="3" t="s">
        <v>66</v>
      </c>
      <c r="D4" s="2" t="s">
        <v>67</v>
      </c>
      <c r="E4" s="2" t="s">
        <v>63</v>
      </c>
      <c r="F4" s="2" t="s">
        <v>64</v>
      </c>
      <c r="G4" s="2" t="s">
        <v>59</v>
      </c>
    </row>
    <row r="5" customFormat="false" ht="15" hidden="false" customHeight="false" outlineLevel="0" collapsed="false">
      <c r="A5" s="2" t="s">
        <v>53</v>
      </c>
      <c r="B5" s="3" t="s">
        <v>68</v>
      </c>
      <c r="C5" s="3" t="s">
        <v>69</v>
      </c>
      <c r="D5" s="2" t="s">
        <v>70</v>
      </c>
      <c r="E5" s="2" t="s">
        <v>63</v>
      </c>
      <c r="F5" s="2" t="s">
        <v>64</v>
      </c>
      <c r="G5" s="2" t="s">
        <v>59</v>
      </c>
    </row>
    <row r="6" customFormat="false" ht="15" hidden="false" customHeight="false" outlineLevel="0" collapsed="false">
      <c r="A6" s="2" t="s">
        <v>53</v>
      </c>
      <c r="B6" s="3" t="s">
        <v>71</v>
      </c>
      <c r="C6" s="3" t="s">
        <v>72</v>
      </c>
      <c r="D6" s="2" t="s">
        <v>73</v>
      </c>
      <c r="E6" s="2" t="s">
        <v>63</v>
      </c>
      <c r="F6" s="2" t="s">
        <v>64</v>
      </c>
      <c r="G6" s="2" t="s">
        <v>59</v>
      </c>
    </row>
    <row r="7" customFormat="false" ht="15" hidden="false" customHeight="false" outlineLevel="0" collapsed="false">
      <c r="A7" s="2" t="s">
        <v>53</v>
      </c>
      <c r="B7" s="3" t="s">
        <v>74</v>
      </c>
      <c r="C7" s="3" t="s">
        <v>75</v>
      </c>
      <c r="D7" s="2" t="s">
        <v>76</v>
      </c>
      <c r="E7" s="2" t="s">
        <v>63</v>
      </c>
      <c r="F7" s="2" t="s">
        <v>64</v>
      </c>
      <c r="G7" s="2" t="s">
        <v>59</v>
      </c>
    </row>
    <row r="8" customFormat="false" ht="15" hidden="false" customHeight="false" outlineLevel="0" collapsed="false">
      <c r="A8" s="2" t="s">
        <v>77</v>
      </c>
      <c r="B8" s="3" t="s">
        <v>54</v>
      </c>
      <c r="C8" s="3" t="s">
        <v>78</v>
      </c>
      <c r="D8" s="2" t="s">
        <v>79</v>
      </c>
      <c r="E8" s="2" t="s">
        <v>80</v>
      </c>
      <c r="F8" s="3" t="s">
        <v>81</v>
      </c>
      <c r="G8" s="2" t="s">
        <v>82</v>
      </c>
    </row>
    <row r="9" customFormat="false" ht="15" hidden="false" customHeight="false" outlineLevel="0" collapsed="false">
      <c r="A9" s="2" t="s">
        <v>77</v>
      </c>
      <c r="B9" s="3" t="s">
        <v>60</v>
      </c>
      <c r="C9" s="3" t="s">
        <v>55</v>
      </c>
      <c r="D9" s="2" t="s">
        <v>58</v>
      </c>
      <c r="E9" s="2" t="s">
        <v>57</v>
      </c>
      <c r="F9" s="2"/>
      <c r="G9" s="2" t="s">
        <v>59</v>
      </c>
    </row>
    <row r="10" customFormat="false" ht="15" hidden="false" customHeight="false" outlineLevel="0" collapsed="false">
      <c r="A10" s="2" t="s">
        <v>77</v>
      </c>
      <c r="B10" s="3" t="s">
        <v>65</v>
      </c>
      <c r="C10" s="3" t="s">
        <v>83</v>
      </c>
      <c r="D10" s="2" t="s">
        <v>84</v>
      </c>
      <c r="E10" s="2" t="s">
        <v>57</v>
      </c>
      <c r="F10" s="3" t="s">
        <v>85</v>
      </c>
      <c r="G10" s="2" t="s">
        <v>59</v>
      </c>
    </row>
    <row r="11" customFormat="false" ht="15" hidden="false" customHeight="false" outlineLevel="0" collapsed="false">
      <c r="A11" s="2" t="s">
        <v>77</v>
      </c>
      <c r="B11" s="3" t="s">
        <v>68</v>
      </c>
      <c r="C11" s="3" t="s">
        <v>86</v>
      </c>
      <c r="D11" s="2" t="s">
        <v>87</v>
      </c>
      <c r="E11" s="2" t="s">
        <v>88</v>
      </c>
      <c r="F11" s="2"/>
      <c r="G11" s="2" t="s">
        <v>82</v>
      </c>
    </row>
    <row r="12" customFormat="false" ht="15" hidden="false" customHeight="false" outlineLevel="0" collapsed="false">
      <c r="A12" s="2" t="s">
        <v>77</v>
      </c>
      <c r="B12" s="3" t="s">
        <v>71</v>
      </c>
      <c r="C12" s="3" t="s">
        <v>89</v>
      </c>
      <c r="D12" s="2" t="s">
        <v>90</v>
      </c>
      <c r="E12" s="2" t="s">
        <v>57</v>
      </c>
      <c r="F12" s="2" t="s">
        <v>91</v>
      </c>
      <c r="G12" s="2" t="s">
        <v>82</v>
      </c>
    </row>
    <row r="13" customFormat="false" ht="15" hidden="false" customHeight="false" outlineLevel="0" collapsed="false">
      <c r="A13" s="2" t="s">
        <v>77</v>
      </c>
      <c r="B13" s="3" t="s">
        <v>74</v>
      </c>
      <c r="C13" s="3" t="s">
        <v>92</v>
      </c>
      <c r="D13" s="2" t="s">
        <v>93</v>
      </c>
      <c r="E13" s="2" t="s">
        <v>80</v>
      </c>
      <c r="F13" s="3" t="s">
        <v>94</v>
      </c>
      <c r="G13" s="2" t="s">
        <v>82</v>
      </c>
    </row>
    <row r="14" customFormat="false" ht="15" hidden="false" customHeight="false" outlineLevel="0" collapsed="false">
      <c r="A14" s="2" t="s">
        <v>77</v>
      </c>
      <c r="B14" s="3" t="s">
        <v>95</v>
      </c>
      <c r="C14" s="3" t="s">
        <v>96</v>
      </c>
      <c r="D14" s="2" t="s">
        <v>97</v>
      </c>
      <c r="E14" s="2" t="s">
        <v>57</v>
      </c>
      <c r="F14" s="3" t="s">
        <v>98</v>
      </c>
      <c r="G14" s="2" t="s">
        <v>59</v>
      </c>
    </row>
    <row r="15" customFormat="false" ht="15" hidden="false" customHeight="false" outlineLevel="0" collapsed="false">
      <c r="A15" s="2" t="s">
        <v>99</v>
      </c>
      <c r="B15" s="3" t="s">
        <v>54</v>
      </c>
      <c r="C15" s="3" t="s">
        <v>100</v>
      </c>
      <c r="D15" s="2" t="s">
        <v>101</v>
      </c>
      <c r="E15" s="2" t="s">
        <v>80</v>
      </c>
      <c r="F15" s="2"/>
      <c r="G15" s="2" t="s">
        <v>59</v>
      </c>
    </row>
    <row r="16" customFormat="false" ht="15" hidden="false" customHeight="false" outlineLevel="0" collapsed="false">
      <c r="A16" s="2" t="s">
        <v>99</v>
      </c>
      <c r="B16" s="3" t="s">
        <v>60</v>
      </c>
      <c r="C16" s="3" t="s">
        <v>102</v>
      </c>
      <c r="D16" s="2" t="s">
        <v>103</v>
      </c>
      <c r="E16" s="2" t="s">
        <v>80</v>
      </c>
      <c r="F16" s="2"/>
      <c r="G16" s="2" t="s">
        <v>59</v>
      </c>
    </row>
    <row r="17" customFormat="false" ht="15" hidden="false" customHeight="false" outlineLevel="0" collapsed="false">
      <c r="A17" s="2" t="s">
        <v>99</v>
      </c>
      <c r="B17" s="3" t="s">
        <v>65</v>
      </c>
      <c r="C17" s="3" t="s">
        <v>104</v>
      </c>
      <c r="D17" s="2" t="s">
        <v>105</v>
      </c>
      <c r="E17" s="2" t="s">
        <v>80</v>
      </c>
      <c r="F17" s="2"/>
      <c r="G17" s="2" t="s">
        <v>59</v>
      </c>
    </row>
    <row r="18" customFormat="false" ht="15" hidden="false" customHeight="false" outlineLevel="0" collapsed="false">
      <c r="A18" s="2" t="s">
        <v>99</v>
      </c>
      <c r="B18" s="3" t="s">
        <v>68</v>
      </c>
      <c r="C18" s="3" t="s">
        <v>106</v>
      </c>
      <c r="D18" s="2" t="s">
        <v>107</v>
      </c>
      <c r="E18" s="2" t="s">
        <v>80</v>
      </c>
      <c r="F18" s="2"/>
      <c r="G18" s="2" t="s">
        <v>59</v>
      </c>
    </row>
    <row r="19" customFormat="false" ht="15" hidden="false" customHeight="false" outlineLevel="0" collapsed="false">
      <c r="A19" s="2" t="s">
        <v>99</v>
      </c>
      <c r="B19" s="3" t="s">
        <v>71</v>
      </c>
      <c r="C19" s="3" t="s">
        <v>108</v>
      </c>
      <c r="D19" s="2" t="s">
        <v>109</v>
      </c>
      <c r="E19" s="2" t="s">
        <v>80</v>
      </c>
      <c r="F19" s="2"/>
      <c r="G19" s="2" t="s">
        <v>59</v>
      </c>
    </row>
    <row r="20" customFormat="false" ht="15" hidden="false" customHeight="false" outlineLevel="0" collapsed="false">
      <c r="A20" s="2" t="s">
        <v>99</v>
      </c>
      <c r="B20" s="3" t="s">
        <v>74</v>
      </c>
      <c r="C20" s="3" t="s">
        <v>110</v>
      </c>
      <c r="D20" s="2" t="s">
        <v>111</v>
      </c>
      <c r="E20" s="2" t="s">
        <v>80</v>
      </c>
      <c r="F20" s="2"/>
      <c r="G20" s="2" t="s">
        <v>59</v>
      </c>
    </row>
    <row r="21" customFormat="false" ht="15" hidden="false" customHeight="false" outlineLevel="0" collapsed="false">
      <c r="A21" s="2" t="s">
        <v>99</v>
      </c>
      <c r="B21" s="3" t="s">
        <v>95</v>
      </c>
      <c r="C21" s="3" t="s">
        <v>112</v>
      </c>
      <c r="D21" s="2" t="s">
        <v>113</v>
      </c>
      <c r="E21" s="2" t="s">
        <v>88</v>
      </c>
      <c r="F21" s="2"/>
      <c r="G21" s="2" t="s">
        <v>59</v>
      </c>
    </row>
    <row r="22" customFormat="false" ht="15" hidden="false" customHeight="false" outlineLevel="0" collapsed="false">
      <c r="A22" s="2" t="s">
        <v>99</v>
      </c>
      <c r="B22" s="3" t="s">
        <v>114</v>
      </c>
      <c r="C22" s="3" t="s">
        <v>115</v>
      </c>
      <c r="D22" s="2" t="s">
        <v>116</v>
      </c>
      <c r="E22" s="2" t="s">
        <v>88</v>
      </c>
      <c r="F22" s="3" t="s">
        <v>117</v>
      </c>
      <c r="G22" s="2" t="s">
        <v>59</v>
      </c>
    </row>
    <row r="23" customFormat="false" ht="15" hidden="false" customHeight="false" outlineLevel="0" collapsed="false">
      <c r="A23" s="2" t="s">
        <v>99</v>
      </c>
      <c r="B23" s="3" t="s">
        <v>118</v>
      </c>
      <c r="C23" s="3" t="s">
        <v>119</v>
      </c>
      <c r="D23" s="2" t="s">
        <v>120</v>
      </c>
      <c r="E23" s="2" t="s">
        <v>80</v>
      </c>
      <c r="F23" s="2"/>
      <c r="G23" s="2" t="s">
        <v>59</v>
      </c>
    </row>
    <row r="24" customFormat="false" ht="15" hidden="false" customHeight="false" outlineLevel="0" collapsed="false">
      <c r="A24" s="2" t="s">
        <v>121</v>
      </c>
      <c r="B24" s="3" t="s">
        <v>54</v>
      </c>
      <c r="C24" s="3" t="s">
        <v>55</v>
      </c>
      <c r="D24" s="2" t="s">
        <v>56</v>
      </c>
      <c r="E24" s="2" t="s">
        <v>57</v>
      </c>
      <c r="F24" s="2" t="s">
        <v>58</v>
      </c>
      <c r="G24" s="2" t="s">
        <v>59</v>
      </c>
    </row>
    <row r="25" customFormat="false" ht="15" hidden="false" customHeight="false" outlineLevel="0" collapsed="false">
      <c r="A25" s="2" t="s">
        <v>121</v>
      </c>
      <c r="B25" s="3" t="s">
        <v>60</v>
      </c>
      <c r="C25" s="3" t="s">
        <v>100</v>
      </c>
      <c r="D25" s="2" t="s">
        <v>101</v>
      </c>
      <c r="E25" s="2" t="s">
        <v>80</v>
      </c>
      <c r="F25" s="2"/>
      <c r="G25" s="2" t="s">
        <v>59</v>
      </c>
    </row>
    <row r="26" customFormat="false" ht="15" hidden="false" customHeight="false" outlineLevel="0" collapsed="false">
      <c r="A26" s="2" t="s">
        <v>121</v>
      </c>
      <c r="B26" s="3" t="s">
        <v>65</v>
      </c>
      <c r="C26" s="3" t="s">
        <v>102</v>
      </c>
      <c r="D26" s="2" t="s">
        <v>103</v>
      </c>
      <c r="E26" s="2" t="s">
        <v>80</v>
      </c>
      <c r="F26" s="2"/>
      <c r="G26" s="2" t="s">
        <v>122</v>
      </c>
    </row>
    <row r="27" customFormat="false" ht="15" hidden="false" customHeight="false" outlineLevel="0" collapsed="false">
      <c r="A27" s="2" t="s">
        <v>121</v>
      </c>
      <c r="B27" s="3" t="s">
        <v>68</v>
      </c>
      <c r="C27" s="3" t="s">
        <v>108</v>
      </c>
      <c r="D27" s="2" t="s">
        <v>109</v>
      </c>
      <c r="E27" s="2" t="s">
        <v>80</v>
      </c>
      <c r="F27" s="2"/>
      <c r="G27" s="2" t="s">
        <v>122</v>
      </c>
    </row>
    <row r="28" customFormat="false" ht="15" hidden="false" customHeight="false" outlineLevel="0" collapsed="false">
      <c r="A28" s="2" t="s">
        <v>121</v>
      </c>
      <c r="B28" s="3" t="s">
        <v>71</v>
      </c>
      <c r="C28" s="3" t="s">
        <v>123</v>
      </c>
      <c r="D28" s="2" t="s">
        <v>124</v>
      </c>
      <c r="E28" s="2" t="s">
        <v>57</v>
      </c>
      <c r="F28" s="2" t="s">
        <v>125</v>
      </c>
      <c r="G28" s="2" t="s">
        <v>59</v>
      </c>
    </row>
    <row r="29" customFormat="false" ht="15" hidden="false" customHeight="false" outlineLevel="0" collapsed="false">
      <c r="A29" s="2" t="s">
        <v>121</v>
      </c>
      <c r="B29" s="3" t="s">
        <v>74</v>
      </c>
      <c r="C29" s="3" t="s">
        <v>126</v>
      </c>
      <c r="D29" s="2" t="s">
        <v>127</v>
      </c>
      <c r="E29" s="2" t="s">
        <v>128</v>
      </c>
      <c r="F29" s="3" t="s">
        <v>129</v>
      </c>
      <c r="G29" s="2" t="s">
        <v>59</v>
      </c>
    </row>
    <row r="30" customFormat="false" ht="15" hidden="false" customHeight="false" outlineLevel="0" collapsed="false">
      <c r="A30" s="2" t="s">
        <v>121</v>
      </c>
      <c r="B30" s="3" t="s">
        <v>95</v>
      </c>
      <c r="C30" s="3" t="s">
        <v>130</v>
      </c>
      <c r="D30" s="2" t="s">
        <v>131</v>
      </c>
      <c r="E30" s="2" t="s">
        <v>57</v>
      </c>
      <c r="F30" s="2" t="s">
        <v>132</v>
      </c>
      <c r="G30" s="2" t="s">
        <v>59</v>
      </c>
    </row>
    <row r="31" customFormat="false" ht="15" hidden="false" customHeight="false" outlineLevel="0" collapsed="false">
      <c r="A31" s="2" t="s">
        <v>121</v>
      </c>
      <c r="B31" s="3" t="s">
        <v>114</v>
      </c>
      <c r="C31" s="3" t="s">
        <v>133</v>
      </c>
      <c r="D31" s="2" t="s">
        <v>134</v>
      </c>
      <c r="E31" s="2" t="s">
        <v>57</v>
      </c>
      <c r="F31" s="2" t="s">
        <v>84</v>
      </c>
      <c r="G31" s="2" t="s">
        <v>59</v>
      </c>
    </row>
    <row r="32" customFormat="false" ht="15" hidden="false" customHeight="false" outlineLevel="0" collapsed="false">
      <c r="A32" s="2" t="s">
        <v>135</v>
      </c>
      <c r="B32" s="3" t="s">
        <v>54</v>
      </c>
      <c r="C32" s="3" t="s">
        <v>136</v>
      </c>
      <c r="D32" s="2" t="s">
        <v>137</v>
      </c>
      <c r="E32" s="2" t="s">
        <v>80</v>
      </c>
      <c r="F32" s="2"/>
      <c r="G32" s="2" t="s">
        <v>59</v>
      </c>
    </row>
    <row r="33" customFormat="false" ht="15" hidden="false" customHeight="false" outlineLevel="0" collapsed="false">
      <c r="A33" s="2" t="s">
        <v>135</v>
      </c>
      <c r="B33" s="3" t="s">
        <v>60</v>
      </c>
      <c r="C33" s="3" t="s">
        <v>138</v>
      </c>
      <c r="D33" s="2" t="s">
        <v>139</v>
      </c>
      <c r="E33" s="2" t="s">
        <v>80</v>
      </c>
      <c r="F33" s="2"/>
      <c r="G33" s="2" t="s">
        <v>59</v>
      </c>
    </row>
    <row r="34" customFormat="false" ht="15" hidden="false" customHeight="false" outlineLevel="0" collapsed="false">
      <c r="A34" s="2" t="s">
        <v>135</v>
      </c>
      <c r="B34" s="3" t="s">
        <v>65</v>
      </c>
      <c r="C34" s="3" t="s">
        <v>140</v>
      </c>
      <c r="D34" s="2" t="s">
        <v>141</v>
      </c>
      <c r="E34" s="2" t="s">
        <v>80</v>
      </c>
      <c r="F34" s="2"/>
      <c r="G34" s="2" t="s">
        <v>59</v>
      </c>
    </row>
    <row r="35" customFormat="false" ht="15" hidden="false" customHeight="false" outlineLevel="0" collapsed="false">
      <c r="A35" s="2" t="s">
        <v>135</v>
      </c>
      <c r="B35" s="3" t="s">
        <v>68</v>
      </c>
      <c r="C35" s="3" t="s">
        <v>142</v>
      </c>
      <c r="D35" s="2" t="s">
        <v>143</v>
      </c>
      <c r="E35" s="2" t="s">
        <v>57</v>
      </c>
      <c r="F35" s="3" t="s">
        <v>98</v>
      </c>
      <c r="G35" s="2" t="s">
        <v>59</v>
      </c>
    </row>
    <row r="36" customFormat="false" ht="15" hidden="false" customHeight="false" outlineLevel="0" collapsed="false">
      <c r="A36" s="2" t="s">
        <v>144</v>
      </c>
      <c r="B36" s="3" t="s">
        <v>54</v>
      </c>
      <c r="C36" s="3" t="s">
        <v>145</v>
      </c>
      <c r="D36" s="2" t="s">
        <v>146</v>
      </c>
      <c r="E36" s="2" t="s">
        <v>80</v>
      </c>
      <c r="F36" s="2"/>
      <c r="G36" s="2" t="s">
        <v>59</v>
      </c>
    </row>
    <row r="37" customFormat="false" ht="15" hidden="false" customHeight="false" outlineLevel="0" collapsed="false">
      <c r="A37" s="2" t="s">
        <v>144</v>
      </c>
      <c r="B37" s="3" t="s">
        <v>60</v>
      </c>
      <c r="C37" s="3" t="s">
        <v>147</v>
      </c>
      <c r="D37" s="2" t="s">
        <v>148</v>
      </c>
      <c r="E37" s="2" t="s">
        <v>80</v>
      </c>
      <c r="F37" s="2"/>
      <c r="G37" s="2" t="s">
        <v>59</v>
      </c>
    </row>
    <row r="38" customFormat="false" ht="15" hidden="false" customHeight="false" outlineLevel="0" collapsed="false">
      <c r="A38" s="2" t="s">
        <v>144</v>
      </c>
      <c r="B38" s="3" t="s">
        <v>65</v>
      </c>
      <c r="C38" s="3" t="s">
        <v>149</v>
      </c>
      <c r="D38" s="2" t="s">
        <v>150</v>
      </c>
      <c r="E38" s="2" t="s">
        <v>80</v>
      </c>
      <c r="F38" s="2"/>
      <c r="G38" s="2" t="s">
        <v>59</v>
      </c>
    </row>
    <row r="39" customFormat="false" ht="15" hidden="false" customHeight="false" outlineLevel="0" collapsed="false">
      <c r="A39" s="2" t="s">
        <v>151</v>
      </c>
      <c r="B39" s="3" t="s">
        <v>54</v>
      </c>
      <c r="C39" s="3" t="s">
        <v>55</v>
      </c>
      <c r="D39" s="2" t="s">
        <v>56</v>
      </c>
      <c r="E39" s="2" t="s">
        <v>57</v>
      </c>
      <c r="F39" s="2" t="s">
        <v>58</v>
      </c>
      <c r="G39" s="2" t="s">
        <v>59</v>
      </c>
    </row>
    <row r="40" customFormat="false" ht="15" hidden="false" customHeight="false" outlineLevel="0" collapsed="false">
      <c r="A40" s="2" t="s">
        <v>151</v>
      </c>
      <c r="B40" s="3" t="s">
        <v>60</v>
      </c>
      <c r="C40" s="3" t="s">
        <v>145</v>
      </c>
      <c r="D40" s="2" t="s">
        <v>146</v>
      </c>
      <c r="E40" s="2" t="s">
        <v>80</v>
      </c>
      <c r="F40" s="2"/>
      <c r="G40" s="2" t="s">
        <v>59</v>
      </c>
    </row>
    <row r="41" customFormat="false" ht="15" hidden="false" customHeight="false" outlineLevel="0" collapsed="false">
      <c r="A41" s="2" t="s">
        <v>151</v>
      </c>
      <c r="B41" s="3" t="s">
        <v>65</v>
      </c>
      <c r="C41" s="3" t="s">
        <v>147</v>
      </c>
      <c r="D41" s="2" t="s">
        <v>148</v>
      </c>
      <c r="E41" s="2" t="s">
        <v>80</v>
      </c>
      <c r="F41" s="2"/>
      <c r="G41" s="2" t="s">
        <v>152</v>
      </c>
    </row>
    <row r="42" customFormat="false" ht="15" hidden="false" customHeight="false" outlineLevel="0" collapsed="false">
      <c r="A42" s="2" t="s">
        <v>151</v>
      </c>
      <c r="B42" s="3" t="s">
        <v>68</v>
      </c>
      <c r="C42" s="3" t="s">
        <v>153</v>
      </c>
      <c r="D42" s="2" t="s">
        <v>154</v>
      </c>
      <c r="E42" s="2" t="s">
        <v>128</v>
      </c>
      <c r="F42" s="3" t="s">
        <v>129</v>
      </c>
      <c r="G42" s="2" t="s">
        <v>59</v>
      </c>
    </row>
    <row r="43" customFormat="false" ht="15" hidden="false" customHeight="false" outlineLevel="0" collapsed="false">
      <c r="A43" s="2" t="s">
        <v>155</v>
      </c>
      <c r="B43" s="3" t="s">
        <v>54</v>
      </c>
      <c r="C43" s="3" t="s">
        <v>78</v>
      </c>
      <c r="D43" s="2" t="s">
        <v>79</v>
      </c>
      <c r="E43" s="2" t="s">
        <v>80</v>
      </c>
      <c r="F43" s="3" t="s">
        <v>81</v>
      </c>
      <c r="G43" s="2" t="s">
        <v>82</v>
      </c>
    </row>
    <row r="44" customFormat="false" ht="15" hidden="false" customHeight="false" outlineLevel="0" collapsed="false">
      <c r="A44" s="2" t="s">
        <v>155</v>
      </c>
      <c r="B44" s="3" t="s">
        <v>60</v>
      </c>
      <c r="C44" s="3" t="s">
        <v>55</v>
      </c>
      <c r="D44" s="2" t="s">
        <v>58</v>
      </c>
      <c r="E44" s="2" t="s">
        <v>57</v>
      </c>
      <c r="F44" s="2"/>
      <c r="G44" s="2" t="s">
        <v>59</v>
      </c>
    </row>
    <row r="45" customFormat="false" ht="15" hidden="false" customHeight="false" outlineLevel="0" collapsed="false">
      <c r="A45" s="2" t="s">
        <v>155</v>
      </c>
      <c r="B45" s="3" t="s">
        <v>65</v>
      </c>
      <c r="C45" s="3" t="s">
        <v>83</v>
      </c>
      <c r="D45" s="2" t="s">
        <v>84</v>
      </c>
      <c r="E45" s="2" t="s">
        <v>57</v>
      </c>
      <c r="F45" s="3" t="s">
        <v>85</v>
      </c>
      <c r="G45" s="2" t="s">
        <v>59</v>
      </c>
    </row>
    <row r="46" customFormat="false" ht="15" hidden="false" customHeight="false" outlineLevel="0" collapsed="false">
      <c r="A46" s="2" t="s">
        <v>155</v>
      </c>
      <c r="B46" s="3" t="s">
        <v>68</v>
      </c>
      <c r="C46" s="3" t="s">
        <v>100</v>
      </c>
      <c r="D46" s="2" t="s">
        <v>101</v>
      </c>
      <c r="E46" s="2" t="s">
        <v>80</v>
      </c>
      <c r="F46" s="2"/>
      <c r="G46" s="2" t="s">
        <v>59</v>
      </c>
    </row>
    <row r="47" customFormat="false" ht="15" hidden="false" customHeight="false" outlineLevel="0" collapsed="false">
      <c r="A47" s="2" t="s">
        <v>155</v>
      </c>
      <c r="B47" s="3" t="s">
        <v>71</v>
      </c>
      <c r="C47" s="3" t="s">
        <v>102</v>
      </c>
      <c r="D47" s="2" t="s">
        <v>103</v>
      </c>
      <c r="E47" s="2" t="s">
        <v>80</v>
      </c>
      <c r="F47" s="2"/>
      <c r="G47" s="2" t="s">
        <v>122</v>
      </c>
    </row>
    <row r="48" customFormat="false" ht="15" hidden="false" customHeight="false" outlineLevel="0" collapsed="false">
      <c r="A48" s="2" t="s">
        <v>155</v>
      </c>
      <c r="B48" s="3" t="s">
        <v>74</v>
      </c>
      <c r="C48" s="3" t="s">
        <v>136</v>
      </c>
      <c r="D48" s="2" t="s">
        <v>137</v>
      </c>
      <c r="E48" s="2" t="s">
        <v>80</v>
      </c>
      <c r="F48" s="2"/>
      <c r="G48" s="2" t="s">
        <v>59</v>
      </c>
    </row>
    <row r="49" customFormat="false" ht="15" hidden="false" customHeight="false" outlineLevel="0" collapsed="false">
      <c r="A49" s="2" t="s">
        <v>155</v>
      </c>
      <c r="B49" s="3" t="s">
        <v>95</v>
      </c>
      <c r="C49" s="3" t="s">
        <v>138</v>
      </c>
      <c r="D49" s="2" t="s">
        <v>139</v>
      </c>
      <c r="E49" s="2" t="s">
        <v>80</v>
      </c>
      <c r="F49" s="2"/>
      <c r="G49" s="2" t="s">
        <v>156</v>
      </c>
    </row>
    <row r="50" customFormat="false" ht="15" hidden="false" customHeight="false" outlineLevel="0" collapsed="false">
      <c r="A50" s="2" t="s">
        <v>155</v>
      </c>
      <c r="B50" s="3" t="s">
        <v>114</v>
      </c>
      <c r="C50" s="3" t="s">
        <v>140</v>
      </c>
      <c r="D50" s="2" t="s">
        <v>141</v>
      </c>
      <c r="E50" s="2" t="s">
        <v>80</v>
      </c>
      <c r="F50" s="2"/>
      <c r="G50" s="2" t="s">
        <v>156</v>
      </c>
    </row>
    <row r="51" customFormat="false" ht="15" hidden="false" customHeight="false" outlineLevel="0" collapsed="false">
      <c r="A51" s="2" t="s">
        <v>155</v>
      </c>
      <c r="B51" s="3" t="s">
        <v>118</v>
      </c>
      <c r="C51" s="3" t="s">
        <v>157</v>
      </c>
      <c r="D51" s="2" t="s">
        <v>158</v>
      </c>
      <c r="E51" s="2" t="s">
        <v>128</v>
      </c>
      <c r="F51" s="3" t="s">
        <v>129</v>
      </c>
      <c r="G51" s="2" t="s">
        <v>59</v>
      </c>
    </row>
    <row r="52" customFormat="false" ht="15" hidden="false" customHeight="false" outlineLevel="0" collapsed="false">
      <c r="A52" s="2" t="s">
        <v>155</v>
      </c>
      <c r="B52" s="3" t="s">
        <v>159</v>
      </c>
      <c r="C52" s="3" t="s">
        <v>160</v>
      </c>
      <c r="D52" s="2" t="s">
        <v>161</v>
      </c>
      <c r="E52" s="2" t="s">
        <v>57</v>
      </c>
      <c r="F52" s="2" t="s">
        <v>162</v>
      </c>
      <c r="G52" s="2" t="s">
        <v>59</v>
      </c>
    </row>
    <row r="53" customFormat="false" ht="15" hidden="false" customHeight="false" outlineLevel="0" collapsed="false">
      <c r="A53" s="2" t="s">
        <v>155</v>
      </c>
      <c r="B53" s="3" t="s">
        <v>163</v>
      </c>
      <c r="C53" s="3" t="s">
        <v>164</v>
      </c>
      <c r="D53" s="2" t="s">
        <v>165</v>
      </c>
      <c r="E53" s="2" t="s">
        <v>57</v>
      </c>
      <c r="F53" s="2" t="s">
        <v>166</v>
      </c>
      <c r="G53" s="2" t="s">
        <v>59</v>
      </c>
    </row>
    <row r="54" customFormat="false" ht="15" hidden="false" customHeight="false" outlineLevel="0" collapsed="false">
      <c r="A54" s="2" t="s">
        <v>155</v>
      </c>
      <c r="B54" s="3" t="s">
        <v>167</v>
      </c>
      <c r="C54" s="3" t="s">
        <v>168</v>
      </c>
      <c r="D54" s="2" t="s">
        <v>169</v>
      </c>
      <c r="E54" s="2" t="s">
        <v>128</v>
      </c>
      <c r="F54" s="3" t="s">
        <v>129</v>
      </c>
      <c r="G54" s="2" t="s">
        <v>82</v>
      </c>
    </row>
    <row r="55" customFormat="false" ht="15" hidden="false" customHeight="false" outlineLevel="0" collapsed="false">
      <c r="A55" s="2" t="s">
        <v>155</v>
      </c>
      <c r="B55" s="3" t="s">
        <v>170</v>
      </c>
      <c r="C55" s="3" t="s">
        <v>171</v>
      </c>
      <c r="D55" s="2" t="s">
        <v>172</v>
      </c>
      <c r="E55" s="2" t="s">
        <v>63</v>
      </c>
      <c r="F55" s="2" t="s">
        <v>64</v>
      </c>
      <c r="G55" s="2" t="s">
        <v>82</v>
      </c>
    </row>
    <row r="56" customFormat="false" ht="15" hidden="false" customHeight="false" outlineLevel="0" collapsed="false">
      <c r="A56" s="2" t="s">
        <v>155</v>
      </c>
      <c r="B56" s="3" t="s">
        <v>173</v>
      </c>
      <c r="C56" s="3" t="s">
        <v>174</v>
      </c>
      <c r="D56" s="2" t="s">
        <v>175</v>
      </c>
      <c r="E56" s="2" t="s">
        <v>128</v>
      </c>
      <c r="F56" s="3" t="s">
        <v>129</v>
      </c>
      <c r="G56" s="2" t="s">
        <v>82</v>
      </c>
    </row>
    <row r="57" customFormat="false" ht="15" hidden="false" customHeight="false" outlineLevel="0" collapsed="false">
      <c r="A57" s="2" t="s">
        <v>155</v>
      </c>
      <c r="B57" s="3" t="s">
        <v>176</v>
      </c>
      <c r="C57" s="3" t="s">
        <v>177</v>
      </c>
      <c r="D57" s="2" t="s">
        <v>178</v>
      </c>
      <c r="E57" s="2" t="s">
        <v>128</v>
      </c>
      <c r="F57" s="3" t="s">
        <v>129</v>
      </c>
      <c r="G57" s="2" t="s">
        <v>82</v>
      </c>
    </row>
    <row r="58" customFormat="false" ht="15" hidden="false" customHeight="false" outlineLevel="0" collapsed="false">
      <c r="A58" s="2" t="s">
        <v>179</v>
      </c>
      <c r="B58" s="3" t="s">
        <v>54</v>
      </c>
      <c r="C58" s="3" t="s">
        <v>78</v>
      </c>
      <c r="D58" s="2" t="s">
        <v>79</v>
      </c>
      <c r="E58" s="2" t="s">
        <v>80</v>
      </c>
      <c r="F58" s="3" t="s">
        <v>81</v>
      </c>
      <c r="G58" s="2" t="s">
        <v>82</v>
      </c>
    </row>
    <row r="59" customFormat="false" ht="15" hidden="false" customHeight="false" outlineLevel="0" collapsed="false">
      <c r="A59" s="2" t="s">
        <v>179</v>
      </c>
      <c r="B59" s="3" t="s">
        <v>60</v>
      </c>
      <c r="C59" s="3" t="s">
        <v>55</v>
      </c>
      <c r="D59" s="2" t="s">
        <v>58</v>
      </c>
      <c r="E59" s="2" t="s">
        <v>57</v>
      </c>
      <c r="F59" s="2"/>
      <c r="G59" s="2" t="s">
        <v>59</v>
      </c>
    </row>
    <row r="60" customFormat="false" ht="15" hidden="false" customHeight="false" outlineLevel="0" collapsed="false">
      <c r="A60" s="2" t="s">
        <v>179</v>
      </c>
      <c r="B60" s="3" t="s">
        <v>65</v>
      </c>
      <c r="C60" s="3" t="s">
        <v>83</v>
      </c>
      <c r="D60" s="2" t="s">
        <v>84</v>
      </c>
      <c r="E60" s="2" t="s">
        <v>57</v>
      </c>
      <c r="F60" s="3" t="s">
        <v>85</v>
      </c>
      <c r="G60" s="2" t="s">
        <v>59</v>
      </c>
    </row>
    <row r="61" customFormat="false" ht="15" hidden="false" customHeight="false" outlineLevel="0" collapsed="false">
      <c r="A61" s="2" t="s">
        <v>179</v>
      </c>
      <c r="B61" s="3" t="s">
        <v>68</v>
      </c>
      <c r="C61" s="3" t="s">
        <v>100</v>
      </c>
      <c r="D61" s="2" t="s">
        <v>101</v>
      </c>
      <c r="E61" s="2" t="s">
        <v>80</v>
      </c>
      <c r="F61" s="2"/>
      <c r="G61" s="2" t="s">
        <v>59</v>
      </c>
    </row>
    <row r="62" customFormat="false" ht="15" hidden="false" customHeight="false" outlineLevel="0" collapsed="false">
      <c r="A62" s="2" t="s">
        <v>179</v>
      </c>
      <c r="B62" s="3" t="s">
        <v>71</v>
      </c>
      <c r="C62" s="3" t="s">
        <v>102</v>
      </c>
      <c r="D62" s="2" t="s">
        <v>103</v>
      </c>
      <c r="E62" s="2" t="s">
        <v>80</v>
      </c>
      <c r="F62" s="2"/>
      <c r="G62" s="2" t="s">
        <v>122</v>
      </c>
    </row>
    <row r="63" customFormat="false" ht="15" hidden="false" customHeight="false" outlineLevel="0" collapsed="false">
      <c r="A63" s="2" t="s">
        <v>179</v>
      </c>
      <c r="B63" s="3" t="s">
        <v>74</v>
      </c>
      <c r="C63" s="3" t="s">
        <v>104</v>
      </c>
      <c r="D63" s="2" t="s">
        <v>105</v>
      </c>
      <c r="E63" s="2" t="s">
        <v>80</v>
      </c>
      <c r="F63" s="2"/>
      <c r="G63" s="2" t="s">
        <v>122</v>
      </c>
    </row>
    <row r="64" customFormat="false" ht="15" hidden="false" customHeight="false" outlineLevel="0" collapsed="false">
      <c r="A64" s="2" t="s">
        <v>179</v>
      </c>
      <c r="B64" s="3" t="s">
        <v>95</v>
      </c>
      <c r="C64" s="3" t="s">
        <v>108</v>
      </c>
      <c r="D64" s="2" t="s">
        <v>109</v>
      </c>
      <c r="E64" s="2" t="s">
        <v>80</v>
      </c>
      <c r="F64" s="2"/>
      <c r="G64" s="2" t="s">
        <v>122</v>
      </c>
    </row>
    <row r="65" customFormat="false" ht="15" hidden="false" customHeight="false" outlineLevel="0" collapsed="false">
      <c r="A65" s="2" t="s">
        <v>179</v>
      </c>
      <c r="B65" s="3" t="s">
        <v>114</v>
      </c>
      <c r="C65" s="3" t="s">
        <v>180</v>
      </c>
      <c r="D65" s="2" t="s">
        <v>181</v>
      </c>
      <c r="E65" s="2" t="s">
        <v>57</v>
      </c>
      <c r="F65" s="2" t="s">
        <v>91</v>
      </c>
      <c r="G65" s="2" t="s">
        <v>59</v>
      </c>
    </row>
    <row r="66" customFormat="false" ht="15" hidden="false" customHeight="false" outlineLevel="0" collapsed="false">
      <c r="A66" s="2" t="s">
        <v>179</v>
      </c>
      <c r="B66" s="3" t="s">
        <v>118</v>
      </c>
      <c r="C66" s="3" t="s">
        <v>123</v>
      </c>
      <c r="D66" s="2" t="s">
        <v>124</v>
      </c>
      <c r="E66" s="2" t="s">
        <v>57</v>
      </c>
      <c r="F66" s="2" t="s">
        <v>125</v>
      </c>
      <c r="G66" s="2" t="s">
        <v>182</v>
      </c>
    </row>
    <row r="67" customFormat="false" ht="15" hidden="false" customHeight="false" outlineLevel="0" collapsed="false">
      <c r="A67" s="2" t="s">
        <v>179</v>
      </c>
      <c r="B67" s="3" t="s">
        <v>159</v>
      </c>
      <c r="C67" s="3" t="s">
        <v>157</v>
      </c>
      <c r="D67" s="2" t="s">
        <v>158</v>
      </c>
      <c r="E67" s="2" t="s">
        <v>128</v>
      </c>
      <c r="F67" s="3" t="s">
        <v>129</v>
      </c>
      <c r="G67" s="2" t="s">
        <v>183</v>
      </c>
    </row>
    <row r="68" customFormat="false" ht="15" hidden="false" customHeight="false" outlineLevel="0" collapsed="false">
      <c r="A68" s="2" t="s">
        <v>179</v>
      </c>
      <c r="B68" s="3" t="s">
        <v>163</v>
      </c>
      <c r="C68" s="3" t="s">
        <v>164</v>
      </c>
      <c r="D68" s="2" t="s">
        <v>165</v>
      </c>
      <c r="E68" s="2" t="s">
        <v>57</v>
      </c>
      <c r="F68" s="2" t="s">
        <v>166</v>
      </c>
      <c r="G68" s="2" t="s">
        <v>183</v>
      </c>
    </row>
    <row r="69" customFormat="false" ht="15" hidden="false" customHeight="false" outlineLevel="0" collapsed="false">
      <c r="A69" s="2" t="s">
        <v>179</v>
      </c>
      <c r="B69" s="3" t="s">
        <v>167</v>
      </c>
      <c r="C69" s="3" t="s">
        <v>184</v>
      </c>
      <c r="D69" s="2" t="s">
        <v>185</v>
      </c>
      <c r="E69" s="2" t="s">
        <v>128</v>
      </c>
      <c r="F69" s="3" t="s">
        <v>129</v>
      </c>
      <c r="G69" s="2" t="s">
        <v>59</v>
      </c>
    </row>
    <row r="70" customFormat="false" ht="15" hidden="false" customHeight="false" outlineLevel="0" collapsed="false">
      <c r="A70" s="2" t="s">
        <v>179</v>
      </c>
      <c r="B70" s="3" t="s">
        <v>170</v>
      </c>
      <c r="C70" s="3" t="s">
        <v>186</v>
      </c>
      <c r="D70" s="2" t="s">
        <v>187</v>
      </c>
      <c r="E70" s="2" t="s">
        <v>128</v>
      </c>
      <c r="F70" s="3" t="s">
        <v>129</v>
      </c>
      <c r="G70" s="2" t="s">
        <v>59</v>
      </c>
    </row>
    <row r="71" customFormat="false" ht="15" hidden="false" customHeight="false" outlineLevel="0" collapsed="false">
      <c r="A71" s="2" t="s">
        <v>179</v>
      </c>
      <c r="B71" s="3" t="s">
        <v>173</v>
      </c>
      <c r="C71" s="3" t="s">
        <v>188</v>
      </c>
      <c r="D71" s="2" t="s">
        <v>189</v>
      </c>
      <c r="E71" s="2" t="s">
        <v>128</v>
      </c>
      <c r="F71" s="3" t="s">
        <v>129</v>
      </c>
      <c r="G71" s="2" t="s">
        <v>182</v>
      </c>
    </row>
    <row r="72" customFormat="false" ht="15" hidden="false" customHeight="false" outlineLevel="0" collapsed="false">
      <c r="A72" s="2" t="s">
        <v>179</v>
      </c>
      <c r="B72" s="3" t="s">
        <v>176</v>
      </c>
      <c r="C72" s="3" t="s">
        <v>190</v>
      </c>
      <c r="D72" s="2" t="s">
        <v>191</v>
      </c>
      <c r="E72" s="2" t="s">
        <v>128</v>
      </c>
      <c r="F72" s="3" t="s">
        <v>129</v>
      </c>
      <c r="G72" s="2" t="s">
        <v>59</v>
      </c>
    </row>
    <row r="73" customFormat="false" ht="15" hidden="false" customHeight="false" outlineLevel="0" collapsed="false">
      <c r="A73" s="2" t="s">
        <v>179</v>
      </c>
      <c r="B73" s="3" t="s">
        <v>192</v>
      </c>
      <c r="C73" s="3" t="s">
        <v>193</v>
      </c>
      <c r="D73" s="2" t="s">
        <v>194</v>
      </c>
      <c r="E73" s="2" t="s">
        <v>128</v>
      </c>
      <c r="F73" s="3" t="s">
        <v>129</v>
      </c>
      <c r="G73" s="2" t="s">
        <v>59</v>
      </c>
    </row>
    <row r="74" customFormat="false" ht="15" hidden="false" customHeight="false" outlineLevel="0" collapsed="false">
      <c r="A74" s="2" t="s">
        <v>179</v>
      </c>
      <c r="B74" s="3" t="s">
        <v>195</v>
      </c>
      <c r="C74" s="3" t="s">
        <v>196</v>
      </c>
      <c r="D74" s="2" t="s">
        <v>197</v>
      </c>
      <c r="E74" s="2" t="s">
        <v>128</v>
      </c>
      <c r="F74" s="3" t="s">
        <v>129</v>
      </c>
      <c r="G74" s="2" t="s">
        <v>183</v>
      </c>
    </row>
    <row r="75" customFormat="false" ht="15" hidden="false" customHeight="false" outlineLevel="0" collapsed="false">
      <c r="A75" s="2" t="s">
        <v>179</v>
      </c>
      <c r="B75" s="3" t="s">
        <v>198</v>
      </c>
      <c r="C75" s="3" t="s">
        <v>199</v>
      </c>
      <c r="D75" s="2" t="s">
        <v>200</v>
      </c>
      <c r="E75" s="2" t="s">
        <v>128</v>
      </c>
      <c r="F75" s="3" t="s">
        <v>129</v>
      </c>
      <c r="G75" s="2" t="s">
        <v>82</v>
      </c>
    </row>
    <row r="76" customFormat="false" ht="15" hidden="false" customHeight="false" outlineLevel="0" collapsed="false">
      <c r="A76" s="2" t="s">
        <v>179</v>
      </c>
      <c r="B76" s="3" t="s">
        <v>201</v>
      </c>
      <c r="C76" s="3" t="s">
        <v>202</v>
      </c>
      <c r="D76" s="2" t="s">
        <v>203</v>
      </c>
      <c r="E76" s="2" t="s">
        <v>128</v>
      </c>
      <c r="F76" s="3" t="s">
        <v>129</v>
      </c>
      <c r="G76" s="2" t="s">
        <v>82</v>
      </c>
    </row>
    <row r="77" customFormat="false" ht="15" hidden="false" customHeight="false" outlineLevel="0" collapsed="false">
      <c r="A77" s="2" t="s">
        <v>179</v>
      </c>
      <c r="B77" s="3" t="s">
        <v>204</v>
      </c>
      <c r="C77" s="3" t="s">
        <v>205</v>
      </c>
      <c r="D77" s="2" t="s">
        <v>206</v>
      </c>
      <c r="E77" s="2" t="s">
        <v>63</v>
      </c>
      <c r="F77" s="2" t="s">
        <v>64</v>
      </c>
      <c r="G77" s="2" t="s">
        <v>82</v>
      </c>
    </row>
    <row r="78" customFormat="false" ht="15" hidden="false" customHeight="false" outlineLevel="0" collapsed="false">
      <c r="A78" s="2" t="s">
        <v>179</v>
      </c>
      <c r="B78" s="3" t="s">
        <v>207</v>
      </c>
      <c r="C78" s="3" t="s">
        <v>208</v>
      </c>
      <c r="D78" s="2" t="s">
        <v>209</v>
      </c>
      <c r="E78" s="2" t="s">
        <v>128</v>
      </c>
      <c r="F78" s="3" t="s">
        <v>129</v>
      </c>
      <c r="G78" s="2" t="s">
        <v>82</v>
      </c>
    </row>
    <row r="79" customFormat="false" ht="15" hidden="false" customHeight="false" outlineLevel="0" collapsed="false">
      <c r="A79" s="2" t="s">
        <v>179</v>
      </c>
      <c r="B79" s="3" t="s">
        <v>210</v>
      </c>
      <c r="C79" s="3" t="s">
        <v>211</v>
      </c>
      <c r="D79" s="2" t="s">
        <v>212</v>
      </c>
      <c r="E79" s="2" t="s">
        <v>128</v>
      </c>
      <c r="F79" s="2" t="s">
        <v>213</v>
      </c>
      <c r="G79" s="2" t="s">
        <v>82</v>
      </c>
    </row>
    <row r="80" customFormat="false" ht="15" hidden="false" customHeight="false" outlineLevel="0" collapsed="false">
      <c r="A80" s="2" t="s">
        <v>179</v>
      </c>
      <c r="B80" s="3" t="s">
        <v>214</v>
      </c>
      <c r="C80" s="3" t="s">
        <v>215</v>
      </c>
      <c r="D80" s="2" t="s">
        <v>216</v>
      </c>
      <c r="E80" s="2" t="s">
        <v>128</v>
      </c>
      <c r="F80" s="3" t="s">
        <v>129</v>
      </c>
      <c r="G80" s="2" t="s">
        <v>82</v>
      </c>
    </row>
    <row r="81" customFormat="false" ht="15" hidden="false" customHeight="false" outlineLevel="0" collapsed="false">
      <c r="A81" s="2" t="s">
        <v>179</v>
      </c>
      <c r="B81" s="3" t="s">
        <v>217</v>
      </c>
      <c r="C81" s="3" t="s">
        <v>218</v>
      </c>
      <c r="D81" s="2" t="s">
        <v>219</v>
      </c>
      <c r="E81" s="2" t="s">
        <v>63</v>
      </c>
      <c r="F81" s="2" t="s">
        <v>64</v>
      </c>
      <c r="G81" s="2" t="s">
        <v>82</v>
      </c>
    </row>
    <row r="82" customFormat="false" ht="15" hidden="false" customHeight="false" outlineLevel="0" collapsed="false">
      <c r="A82" s="2" t="s">
        <v>179</v>
      </c>
      <c r="B82" s="3" t="s">
        <v>220</v>
      </c>
      <c r="C82" s="3" t="s">
        <v>221</v>
      </c>
      <c r="D82" s="2" t="s">
        <v>222</v>
      </c>
      <c r="E82" s="2" t="s">
        <v>63</v>
      </c>
      <c r="F82" s="2" t="s">
        <v>64</v>
      </c>
      <c r="G82" s="2" t="s">
        <v>82</v>
      </c>
    </row>
    <row r="83" customFormat="false" ht="15" hidden="false" customHeight="false" outlineLevel="0" collapsed="false">
      <c r="A83" s="2" t="s">
        <v>179</v>
      </c>
      <c r="B83" s="3" t="s">
        <v>223</v>
      </c>
      <c r="C83" s="3" t="s">
        <v>224</v>
      </c>
      <c r="D83" s="2" t="s">
        <v>225</v>
      </c>
      <c r="E83" s="2" t="s">
        <v>128</v>
      </c>
      <c r="F83" s="3" t="s">
        <v>129</v>
      </c>
      <c r="G83" s="2" t="s">
        <v>82</v>
      </c>
    </row>
    <row r="84" customFormat="false" ht="15" hidden="false" customHeight="false" outlineLevel="0" collapsed="false">
      <c r="A84" s="2" t="s">
        <v>226</v>
      </c>
      <c r="B84" s="3" t="s">
        <v>54</v>
      </c>
      <c r="C84" s="3" t="s">
        <v>78</v>
      </c>
      <c r="D84" s="2" t="s">
        <v>79</v>
      </c>
      <c r="E84" s="2" t="s">
        <v>80</v>
      </c>
      <c r="F84" s="3" t="s">
        <v>81</v>
      </c>
      <c r="G84" s="2" t="s">
        <v>82</v>
      </c>
    </row>
    <row r="85" customFormat="false" ht="15" hidden="false" customHeight="false" outlineLevel="0" collapsed="false">
      <c r="A85" s="2" t="s">
        <v>226</v>
      </c>
      <c r="B85" s="3" t="s">
        <v>60</v>
      </c>
      <c r="C85" s="3" t="s">
        <v>55</v>
      </c>
      <c r="D85" s="2" t="s">
        <v>58</v>
      </c>
      <c r="E85" s="2" t="s">
        <v>57</v>
      </c>
      <c r="F85" s="2"/>
      <c r="G85" s="2" t="s">
        <v>59</v>
      </c>
    </row>
    <row r="86" customFormat="false" ht="15" hidden="false" customHeight="false" outlineLevel="0" collapsed="false">
      <c r="A86" s="2" t="s">
        <v>226</v>
      </c>
      <c r="B86" s="3" t="s">
        <v>65</v>
      </c>
      <c r="C86" s="3" t="s">
        <v>83</v>
      </c>
      <c r="D86" s="2" t="s">
        <v>84</v>
      </c>
      <c r="E86" s="2" t="s">
        <v>57</v>
      </c>
      <c r="F86" s="3" t="s">
        <v>85</v>
      </c>
      <c r="G86" s="2" t="s">
        <v>59</v>
      </c>
    </row>
    <row r="87" customFormat="false" ht="15" hidden="false" customHeight="false" outlineLevel="0" collapsed="false">
      <c r="A87" s="2" t="s">
        <v>226</v>
      </c>
      <c r="B87" s="3" t="s">
        <v>68</v>
      </c>
      <c r="C87" s="3" t="s">
        <v>100</v>
      </c>
      <c r="D87" s="2" t="s">
        <v>101</v>
      </c>
      <c r="E87" s="2" t="s">
        <v>80</v>
      </c>
      <c r="F87" s="2"/>
      <c r="G87" s="2" t="s">
        <v>59</v>
      </c>
    </row>
    <row r="88" customFormat="false" ht="15" hidden="false" customHeight="false" outlineLevel="0" collapsed="false">
      <c r="A88" s="2" t="s">
        <v>226</v>
      </c>
      <c r="B88" s="3" t="s">
        <v>71</v>
      </c>
      <c r="C88" s="3" t="s">
        <v>145</v>
      </c>
      <c r="D88" s="2" t="s">
        <v>146</v>
      </c>
      <c r="E88" s="2" t="s">
        <v>80</v>
      </c>
      <c r="F88" s="2"/>
      <c r="G88" s="2" t="s">
        <v>59</v>
      </c>
    </row>
    <row r="89" customFormat="false" ht="15" hidden="false" customHeight="false" outlineLevel="0" collapsed="false">
      <c r="A89" s="2" t="s">
        <v>226</v>
      </c>
      <c r="B89" s="3" t="s">
        <v>74</v>
      </c>
      <c r="C89" s="3" t="s">
        <v>147</v>
      </c>
      <c r="D89" s="2" t="s">
        <v>148</v>
      </c>
      <c r="E89" s="2" t="s">
        <v>80</v>
      </c>
      <c r="F89" s="2"/>
      <c r="G89" s="2" t="s">
        <v>152</v>
      </c>
    </row>
    <row r="90" customFormat="false" ht="15" hidden="false" customHeight="false" outlineLevel="0" collapsed="false">
      <c r="A90" s="2" t="s">
        <v>226</v>
      </c>
      <c r="B90" s="3" t="s">
        <v>95</v>
      </c>
      <c r="C90" s="3" t="s">
        <v>149</v>
      </c>
      <c r="D90" s="2" t="s">
        <v>150</v>
      </c>
      <c r="E90" s="2" t="s">
        <v>80</v>
      </c>
      <c r="F90" s="2"/>
      <c r="G90" s="2" t="s">
        <v>152</v>
      </c>
    </row>
    <row r="91" customFormat="false" ht="15" hidden="false" customHeight="false" outlineLevel="0" collapsed="false">
      <c r="A91" s="2" t="s">
        <v>226</v>
      </c>
      <c r="B91" s="3" t="s">
        <v>114</v>
      </c>
      <c r="C91" s="3" t="s">
        <v>153</v>
      </c>
      <c r="D91" s="2" t="s">
        <v>227</v>
      </c>
      <c r="E91" s="2" t="s">
        <v>128</v>
      </c>
      <c r="F91" s="3" t="s">
        <v>129</v>
      </c>
      <c r="G91" s="2" t="s">
        <v>228</v>
      </c>
    </row>
    <row r="92" customFormat="false" ht="15" hidden="false" customHeight="false" outlineLevel="0" collapsed="false">
      <c r="A92" s="2" t="s">
        <v>226</v>
      </c>
      <c r="B92" s="3" t="s">
        <v>118</v>
      </c>
      <c r="C92" s="3" t="s">
        <v>229</v>
      </c>
      <c r="D92" s="2" t="s">
        <v>230</v>
      </c>
      <c r="E92" s="2" t="s">
        <v>57</v>
      </c>
      <c r="F92" s="2" t="s">
        <v>231</v>
      </c>
      <c r="G92" s="2" t="s">
        <v>59</v>
      </c>
    </row>
    <row r="93" customFormat="false" ht="15" hidden="false" customHeight="false" outlineLevel="0" collapsed="false">
      <c r="A93" s="2" t="s">
        <v>226</v>
      </c>
      <c r="B93" s="3" t="s">
        <v>159</v>
      </c>
      <c r="C93" s="3" t="s">
        <v>232</v>
      </c>
      <c r="D93" s="2" t="s">
        <v>233</v>
      </c>
      <c r="E93" s="2" t="s">
        <v>128</v>
      </c>
      <c r="F93" s="3" t="s">
        <v>129</v>
      </c>
      <c r="G93" s="2" t="s">
        <v>82</v>
      </c>
    </row>
    <row r="94" customFormat="false" ht="15" hidden="false" customHeight="false" outlineLevel="0" collapsed="false">
      <c r="A94" s="2" t="s">
        <v>234</v>
      </c>
      <c r="B94" s="3" t="s">
        <v>54</v>
      </c>
      <c r="C94" s="3" t="s">
        <v>55</v>
      </c>
      <c r="D94" s="2" t="s">
        <v>56</v>
      </c>
      <c r="E94" s="2" t="s">
        <v>57</v>
      </c>
      <c r="F94" s="2" t="s">
        <v>58</v>
      </c>
      <c r="G94" s="2" t="s">
        <v>59</v>
      </c>
    </row>
    <row r="95" customFormat="false" ht="15" hidden="false" customHeight="false" outlineLevel="0" collapsed="false">
      <c r="A95" s="2" t="s">
        <v>234</v>
      </c>
      <c r="B95" s="3" t="s">
        <v>60</v>
      </c>
      <c r="C95" s="3" t="s">
        <v>100</v>
      </c>
      <c r="D95" s="2" t="s">
        <v>101</v>
      </c>
      <c r="E95" s="2" t="s">
        <v>80</v>
      </c>
      <c r="F95" s="2"/>
      <c r="G95" s="2" t="s">
        <v>59</v>
      </c>
    </row>
    <row r="96" customFormat="false" ht="15" hidden="false" customHeight="false" outlineLevel="0" collapsed="false">
      <c r="A96" s="2" t="s">
        <v>234</v>
      </c>
      <c r="B96" s="3" t="s">
        <v>65</v>
      </c>
      <c r="C96" s="3" t="s">
        <v>102</v>
      </c>
      <c r="D96" s="2" t="s">
        <v>103</v>
      </c>
      <c r="E96" s="2" t="s">
        <v>80</v>
      </c>
      <c r="F96" s="2"/>
      <c r="G96" s="2" t="s">
        <v>122</v>
      </c>
    </row>
    <row r="97" customFormat="false" ht="15" hidden="false" customHeight="false" outlineLevel="0" collapsed="false">
      <c r="A97" s="2" t="s">
        <v>234</v>
      </c>
      <c r="B97" s="3" t="s">
        <v>68</v>
      </c>
      <c r="C97" s="3" t="s">
        <v>104</v>
      </c>
      <c r="D97" s="2" t="s">
        <v>105</v>
      </c>
      <c r="E97" s="2" t="s">
        <v>80</v>
      </c>
      <c r="F97" s="2"/>
      <c r="G97" s="2" t="s">
        <v>122</v>
      </c>
    </row>
    <row r="98" customFormat="false" ht="15" hidden="false" customHeight="false" outlineLevel="0" collapsed="false">
      <c r="A98" s="2" t="s">
        <v>234</v>
      </c>
      <c r="B98" s="3" t="s">
        <v>71</v>
      </c>
      <c r="C98" s="3" t="s">
        <v>108</v>
      </c>
      <c r="D98" s="2" t="s">
        <v>109</v>
      </c>
      <c r="E98" s="2" t="s">
        <v>80</v>
      </c>
      <c r="F98" s="2"/>
      <c r="G98" s="2" t="s">
        <v>122</v>
      </c>
    </row>
    <row r="99" customFormat="false" ht="15" hidden="false" customHeight="false" outlineLevel="0" collapsed="false">
      <c r="A99" s="2" t="s">
        <v>234</v>
      </c>
      <c r="B99" s="3" t="s">
        <v>74</v>
      </c>
      <c r="C99" s="3" t="s">
        <v>133</v>
      </c>
      <c r="D99" s="2" t="s">
        <v>235</v>
      </c>
      <c r="E99" s="2" t="s">
        <v>57</v>
      </c>
      <c r="F99" s="2" t="s">
        <v>84</v>
      </c>
      <c r="G99" s="2" t="s">
        <v>82</v>
      </c>
    </row>
    <row r="100" customFormat="false" ht="15" hidden="false" customHeight="false" outlineLevel="0" collapsed="false">
      <c r="A100" s="2" t="s">
        <v>234</v>
      </c>
      <c r="B100" s="3" t="s">
        <v>95</v>
      </c>
      <c r="C100" s="3" t="s">
        <v>180</v>
      </c>
      <c r="D100" s="2" t="s">
        <v>236</v>
      </c>
      <c r="E100" s="2" t="s">
        <v>57</v>
      </c>
      <c r="F100" s="2" t="s">
        <v>91</v>
      </c>
      <c r="G100" s="2" t="s">
        <v>82</v>
      </c>
    </row>
    <row r="101" customFormat="false" ht="15" hidden="false" customHeight="false" outlineLevel="0" collapsed="false">
      <c r="A101" s="2" t="s">
        <v>234</v>
      </c>
      <c r="B101" s="3" t="s">
        <v>114</v>
      </c>
      <c r="C101" s="3" t="s">
        <v>157</v>
      </c>
      <c r="D101" s="2" t="s">
        <v>158</v>
      </c>
      <c r="E101" s="2" t="s">
        <v>128</v>
      </c>
      <c r="F101" s="3" t="s">
        <v>129</v>
      </c>
      <c r="G101" s="2" t="s">
        <v>82</v>
      </c>
    </row>
    <row r="102" customFormat="false" ht="15" hidden="false" customHeight="false" outlineLevel="0" collapsed="false">
      <c r="A102" s="2" t="s">
        <v>234</v>
      </c>
      <c r="B102" s="3" t="s">
        <v>118</v>
      </c>
      <c r="C102" s="3" t="s">
        <v>199</v>
      </c>
      <c r="D102" s="2" t="s">
        <v>200</v>
      </c>
      <c r="E102" s="2" t="s">
        <v>128</v>
      </c>
      <c r="F102" s="3" t="s">
        <v>129</v>
      </c>
      <c r="G102" s="2" t="s">
        <v>82</v>
      </c>
    </row>
    <row r="103" customFormat="false" ht="15" hidden="false" customHeight="false" outlineLevel="0" collapsed="false">
      <c r="A103" s="2" t="s">
        <v>234</v>
      </c>
      <c r="B103" s="3" t="s">
        <v>159</v>
      </c>
      <c r="C103" s="3" t="s">
        <v>202</v>
      </c>
      <c r="D103" s="2" t="s">
        <v>203</v>
      </c>
      <c r="E103" s="2" t="s">
        <v>128</v>
      </c>
      <c r="F103" s="3" t="s">
        <v>129</v>
      </c>
      <c r="G103" s="2" t="s">
        <v>82</v>
      </c>
    </row>
    <row r="104" customFormat="false" ht="15" hidden="false" customHeight="false" outlineLevel="0" collapsed="false">
      <c r="A104" s="2" t="s">
        <v>234</v>
      </c>
      <c r="B104" s="3" t="s">
        <v>163</v>
      </c>
      <c r="C104" s="3" t="s">
        <v>205</v>
      </c>
      <c r="D104" s="2" t="s">
        <v>206</v>
      </c>
      <c r="E104" s="2" t="s">
        <v>63</v>
      </c>
      <c r="F104" s="2" t="s">
        <v>64</v>
      </c>
      <c r="G104" s="2" t="s">
        <v>82</v>
      </c>
    </row>
    <row r="105" customFormat="false" ht="15" hidden="false" customHeight="false" outlineLevel="0" collapsed="false">
      <c r="A105" s="2" t="s">
        <v>234</v>
      </c>
      <c r="B105" s="3" t="s">
        <v>167</v>
      </c>
      <c r="C105" s="3" t="s">
        <v>164</v>
      </c>
      <c r="D105" s="2" t="s">
        <v>165</v>
      </c>
      <c r="E105" s="2" t="s">
        <v>57</v>
      </c>
      <c r="F105" s="2" t="s">
        <v>166</v>
      </c>
      <c r="G105" s="2" t="s">
        <v>82</v>
      </c>
    </row>
    <row r="106" customFormat="false" ht="15" hidden="false" customHeight="false" outlineLevel="0" collapsed="false">
      <c r="A106" s="2" t="s">
        <v>234</v>
      </c>
      <c r="B106" s="3" t="s">
        <v>170</v>
      </c>
      <c r="C106" s="3" t="s">
        <v>215</v>
      </c>
      <c r="D106" s="2" t="s">
        <v>216</v>
      </c>
      <c r="E106" s="2" t="s">
        <v>128</v>
      </c>
      <c r="F106" s="3" t="s">
        <v>129</v>
      </c>
      <c r="G106" s="2" t="s">
        <v>82</v>
      </c>
    </row>
    <row r="107" customFormat="false" ht="15" hidden="false" customHeight="false" outlineLevel="0" collapsed="false">
      <c r="A107" s="2" t="s">
        <v>234</v>
      </c>
      <c r="B107" s="3" t="s">
        <v>173</v>
      </c>
      <c r="C107" s="3" t="s">
        <v>208</v>
      </c>
      <c r="D107" s="2" t="s">
        <v>209</v>
      </c>
      <c r="E107" s="2" t="s">
        <v>128</v>
      </c>
      <c r="F107" s="3" t="s">
        <v>129</v>
      </c>
      <c r="G107" s="2" t="s">
        <v>82</v>
      </c>
    </row>
    <row r="108" customFormat="false" ht="15" hidden="false" customHeight="false" outlineLevel="0" collapsed="false">
      <c r="A108" s="2" t="s">
        <v>234</v>
      </c>
      <c r="B108" s="3" t="s">
        <v>176</v>
      </c>
      <c r="C108" s="3" t="s">
        <v>218</v>
      </c>
      <c r="D108" s="2" t="s">
        <v>219</v>
      </c>
      <c r="E108" s="2" t="s">
        <v>63</v>
      </c>
      <c r="F108" s="2" t="s">
        <v>64</v>
      </c>
      <c r="G108" s="2" t="s">
        <v>82</v>
      </c>
    </row>
    <row r="109" customFormat="false" ht="15" hidden="false" customHeight="false" outlineLevel="0" collapsed="false">
      <c r="A109" s="2" t="s">
        <v>234</v>
      </c>
      <c r="B109" s="3" t="s">
        <v>192</v>
      </c>
      <c r="C109" s="3" t="s">
        <v>221</v>
      </c>
      <c r="D109" s="2" t="s">
        <v>222</v>
      </c>
      <c r="E109" s="2" t="s">
        <v>63</v>
      </c>
      <c r="F109" s="2" t="s">
        <v>64</v>
      </c>
      <c r="G109" s="2" t="s">
        <v>82</v>
      </c>
    </row>
    <row r="110" customFormat="false" ht="15" hidden="false" customHeight="false" outlineLevel="0" collapsed="false">
      <c r="A110" s="2" t="s">
        <v>234</v>
      </c>
      <c r="B110" s="3" t="s">
        <v>195</v>
      </c>
      <c r="C110" s="3" t="s">
        <v>237</v>
      </c>
      <c r="D110" s="2" t="s">
        <v>238</v>
      </c>
      <c r="E110" s="2" t="s">
        <v>63</v>
      </c>
      <c r="F110" s="2" t="s">
        <v>64</v>
      </c>
      <c r="G110" s="2" t="s">
        <v>82</v>
      </c>
    </row>
    <row r="111" customFormat="false" ht="15" hidden="false" customHeight="false" outlineLevel="0" collapsed="false">
      <c r="A111" s="2" t="s">
        <v>234</v>
      </c>
      <c r="B111" s="3" t="s">
        <v>198</v>
      </c>
      <c r="C111" s="3" t="s">
        <v>239</v>
      </c>
      <c r="D111" s="2" t="s">
        <v>240</v>
      </c>
      <c r="E111" s="2" t="s">
        <v>63</v>
      </c>
      <c r="F111" s="2" t="s">
        <v>64</v>
      </c>
      <c r="G111" s="2" t="s">
        <v>82</v>
      </c>
    </row>
    <row r="112" customFormat="false" ht="15" hidden="false" customHeight="false" outlineLevel="0" collapsed="false">
      <c r="A112" s="2" t="s">
        <v>241</v>
      </c>
      <c r="B112" s="3" t="s">
        <v>54</v>
      </c>
      <c r="C112" s="3" t="s">
        <v>78</v>
      </c>
      <c r="D112" s="2" t="s">
        <v>79</v>
      </c>
      <c r="E112" s="2" t="s">
        <v>80</v>
      </c>
      <c r="F112" s="3" t="s">
        <v>81</v>
      </c>
      <c r="G112" s="2" t="s">
        <v>242</v>
      </c>
    </row>
    <row r="113" customFormat="false" ht="15" hidden="false" customHeight="false" outlineLevel="0" collapsed="false">
      <c r="A113" s="2" t="s">
        <v>241</v>
      </c>
      <c r="B113" s="3" t="s">
        <v>60</v>
      </c>
      <c r="C113" s="3" t="s">
        <v>55</v>
      </c>
      <c r="D113" s="2" t="s">
        <v>58</v>
      </c>
      <c r="E113" s="2" t="s">
        <v>57</v>
      </c>
      <c r="F113" s="2"/>
      <c r="G113" s="2" t="s">
        <v>242</v>
      </c>
    </row>
    <row r="114" customFormat="false" ht="15" hidden="false" customHeight="false" outlineLevel="0" collapsed="false">
      <c r="A114" s="2" t="s">
        <v>241</v>
      </c>
      <c r="B114" s="3" t="s">
        <v>65</v>
      </c>
      <c r="C114" s="3" t="s">
        <v>83</v>
      </c>
      <c r="D114" s="2" t="s">
        <v>84</v>
      </c>
      <c r="E114" s="2" t="s">
        <v>57</v>
      </c>
      <c r="F114" s="3" t="s">
        <v>85</v>
      </c>
      <c r="G114" s="2" t="s">
        <v>242</v>
      </c>
    </row>
    <row r="115" customFormat="false" ht="15" hidden="false" customHeight="false" outlineLevel="0" collapsed="false">
      <c r="A115" s="2" t="s">
        <v>241</v>
      </c>
      <c r="B115" s="3" t="s">
        <v>68</v>
      </c>
      <c r="C115" s="3" t="s">
        <v>243</v>
      </c>
      <c r="D115" s="2" t="s">
        <v>244</v>
      </c>
      <c r="E115" s="2" t="s">
        <v>57</v>
      </c>
      <c r="F115" s="2" t="s">
        <v>245</v>
      </c>
      <c r="G115" s="2" t="s">
        <v>82</v>
      </c>
    </row>
    <row r="116" customFormat="false" ht="15" hidden="false" customHeight="false" outlineLevel="0" collapsed="false">
      <c r="A116" s="2" t="s">
        <v>241</v>
      </c>
      <c r="B116" s="3" t="s">
        <v>71</v>
      </c>
      <c r="C116" s="3" t="s">
        <v>157</v>
      </c>
      <c r="D116" s="2" t="s">
        <v>158</v>
      </c>
      <c r="E116" s="2" t="s">
        <v>128</v>
      </c>
      <c r="F116" s="3" t="s">
        <v>129</v>
      </c>
      <c r="G116" s="2" t="s">
        <v>82</v>
      </c>
    </row>
    <row r="117" customFormat="false" ht="15" hidden="false" customHeight="false" outlineLevel="0" collapsed="false">
      <c r="A117" s="2" t="s">
        <v>241</v>
      </c>
      <c r="B117" s="3" t="s">
        <v>74</v>
      </c>
      <c r="C117" s="3" t="s">
        <v>199</v>
      </c>
      <c r="D117" s="2" t="s">
        <v>200</v>
      </c>
      <c r="E117" s="2" t="s">
        <v>128</v>
      </c>
      <c r="F117" s="3" t="s">
        <v>129</v>
      </c>
      <c r="G117" s="2" t="s">
        <v>82</v>
      </c>
    </row>
    <row r="118" customFormat="false" ht="15" hidden="false" customHeight="false" outlineLevel="0" collapsed="false">
      <c r="A118" s="2" t="s">
        <v>241</v>
      </c>
      <c r="B118" s="3" t="s">
        <v>95</v>
      </c>
      <c r="C118" s="3" t="s">
        <v>202</v>
      </c>
      <c r="D118" s="2" t="s">
        <v>203</v>
      </c>
      <c r="E118" s="2" t="s">
        <v>128</v>
      </c>
      <c r="F118" s="3" t="s">
        <v>129</v>
      </c>
      <c r="G118" s="2" t="s">
        <v>82</v>
      </c>
    </row>
    <row r="119" customFormat="false" ht="15" hidden="false" customHeight="false" outlineLevel="0" collapsed="false">
      <c r="A119" s="2" t="s">
        <v>241</v>
      </c>
      <c r="B119" s="3" t="s">
        <v>114</v>
      </c>
      <c r="C119" s="3" t="s">
        <v>205</v>
      </c>
      <c r="D119" s="2" t="s">
        <v>206</v>
      </c>
      <c r="E119" s="2" t="s">
        <v>63</v>
      </c>
      <c r="F119" s="2" t="s">
        <v>64</v>
      </c>
      <c r="G119" s="2" t="s">
        <v>82</v>
      </c>
    </row>
    <row r="120" customFormat="false" ht="15" hidden="false" customHeight="false" outlineLevel="0" collapsed="false">
      <c r="A120" s="2" t="s">
        <v>241</v>
      </c>
      <c r="B120" s="3" t="s">
        <v>118</v>
      </c>
      <c r="C120" s="3" t="s">
        <v>164</v>
      </c>
      <c r="D120" s="2" t="s">
        <v>165</v>
      </c>
      <c r="E120" s="2" t="s">
        <v>57</v>
      </c>
      <c r="F120" s="2" t="s">
        <v>166</v>
      </c>
      <c r="G120" s="2" t="s">
        <v>82</v>
      </c>
    </row>
    <row r="121" customFormat="false" ht="15" hidden="false" customHeight="false" outlineLevel="0" collapsed="false">
      <c r="A121" s="2" t="s">
        <v>241</v>
      </c>
      <c r="B121" s="3" t="s">
        <v>159</v>
      </c>
      <c r="C121" s="3" t="s">
        <v>215</v>
      </c>
      <c r="D121" s="2" t="s">
        <v>216</v>
      </c>
      <c r="E121" s="2" t="s">
        <v>128</v>
      </c>
      <c r="F121" s="3" t="s">
        <v>129</v>
      </c>
      <c r="G121" s="2" t="s">
        <v>82</v>
      </c>
    </row>
    <row r="122" customFormat="false" ht="15" hidden="false" customHeight="false" outlineLevel="0" collapsed="false">
      <c r="A122" s="2" t="s">
        <v>241</v>
      </c>
      <c r="B122" s="3" t="s">
        <v>163</v>
      </c>
      <c r="C122" s="3" t="s">
        <v>246</v>
      </c>
      <c r="D122" s="2" t="s">
        <v>247</v>
      </c>
      <c r="E122" s="2" t="s">
        <v>128</v>
      </c>
      <c r="F122" s="3" t="s">
        <v>129</v>
      </c>
      <c r="G122" s="2" t="s">
        <v>82</v>
      </c>
    </row>
    <row r="123" customFormat="false" ht="15" hidden="false" customHeight="false" outlineLevel="0" collapsed="false">
      <c r="A123" s="2" t="s">
        <v>241</v>
      </c>
      <c r="B123" s="3" t="s">
        <v>167</v>
      </c>
      <c r="C123" s="3" t="s">
        <v>248</v>
      </c>
      <c r="D123" s="2" t="s">
        <v>249</v>
      </c>
      <c r="E123" s="2" t="s">
        <v>128</v>
      </c>
      <c r="F123" s="3" t="s">
        <v>129</v>
      </c>
      <c r="G123" s="2" t="s">
        <v>82</v>
      </c>
    </row>
    <row r="124" customFormat="false" ht="15" hidden="false" customHeight="false" outlineLevel="0" collapsed="false">
      <c r="A124" s="2" t="s">
        <v>241</v>
      </c>
      <c r="B124" s="3" t="s">
        <v>170</v>
      </c>
      <c r="C124" s="3" t="s">
        <v>239</v>
      </c>
      <c r="D124" s="2" t="s">
        <v>240</v>
      </c>
      <c r="E124" s="2" t="s">
        <v>63</v>
      </c>
      <c r="F124" s="2" t="s">
        <v>64</v>
      </c>
      <c r="G124" s="2" t="s">
        <v>82</v>
      </c>
    </row>
    <row r="125" customFormat="false" ht="15" hidden="false" customHeight="false" outlineLevel="0" collapsed="false">
      <c r="A125" s="2" t="s">
        <v>241</v>
      </c>
      <c r="B125" s="3" t="s">
        <v>173</v>
      </c>
      <c r="C125" s="3" t="s">
        <v>250</v>
      </c>
      <c r="D125" s="2" t="s">
        <v>251</v>
      </c>
      <c r="E125" s="2" t="s">
        <v>63</v>
      </c>
      <c r="F125" s="2" t="s">
        <v>64</v>
      </c>
      <c r="G125" s="2" t="s">
        <v>82</v>
      </c>
    </row>
    <row r="126" customFormat="false" ht="15" hidden="false" customHeight="false" outlineLevel="0" collapsed="false">
      <c r="A126" s="2" t="s">
        <v>241</v>
      </c>
      <c r="B126" s="3" t="s">
        <v>176</v>
      </c>
      <c r="C126" s="3" t="s">
        <v>252</v>
      </c>
      <c r="D126" s="2" t="s">
        <v>253</v>
      </c>
      <c r="E126" s="2" t="s">
        <v>63</v>
      </c>
      <c r="F126" s="2" t="s">
        <v>64</v>
      </c>
      <c r="G126" s="2" t="s">
        <v>82</v>
      </c>
    </row>
    <row r="127" customFormat="false" ht="15" hidden="false" customHeight="false" outlineLevel="0" collapsed="false">
      <c r="A127" s="2" t="s">
        <v>254</v>
      </c>
      <c r="B127" s="3" t="s">
        <v>54</v>
      </c>
      <c r="C127" s="3" t="s">
        <v>55</v>
      </c>
      <c r="D127" s="2" t="s">
        <v>56</v>
      </c>
      <c r="E127" s="2" t="s">
        <v>57</v>
      </c>
      <c r="F127" s="2" t="s">
        <v>58</v>
      </c>
      <c r="G127" s="2" t="s">
        <v>59</v>
      </c>
    </row>
    <row r="128" customFormat="false" ht="15" hidden="false" customHeight="false" outlineLevel="0" collapsed="false">
      <c r="A128" s="2" t="s">
        <v>254</v>
      </c>
      <c r="B128" s="3" t="s">
        <v>60</v>
      </c>
      <c r="C128" s="3" t="s">
        <v>255</v>
      </c>
      <c r="D128" s="2" t="s">
        <v>256</v>
      </c>
      <c r="E128" s="2" t="s">
        <v>80</v>
      </c>
      <c r="F128" s="2"/>
      <c r="G128" s="2" t="s">
        <v>59</v>
      </c>
    </row>
    <row r="129" customFormat="false" ht="15" hidden="false" customHeight="false" outlineLevel="0" collapsed="false">
      <c r="A129" s="2" t="s">
        <v>254</v>
      </c>
      <c r="B129" s="3" t="s">
        <v>65</v>
      </c>
      <c r="C129" s="3" t="s">
        <v>257</v>
      </c>
      <c r="D129" s="2" t="s">
        <v>258</v>
      </c>
      <c r="E129" s="2" t="s">
        <v>80</v>
      </c>
      <c r="F129" s="2"/>
      <c r="G129" s="2" t="s">
        <v>59</v>
      </c>
    </row>
    <row r="130" customFormat="false" ht="15" hidden="false" customHeight="false" outlineLevel="0" collapsed="false">
      <c r="A130" s="2" t="s">
        <v>254</v>
      </c>
      <c r="B130" s="3" t="s">
        <v>68</v>
      </c>
      <c r="C130" s="3" t="s">
        <v>259</v>
      </c>
      <c r="D130" s="2" t="s">
        <v>128</v>
      </c>
      <c r="E130" s="2" t="s">
        <v>128</v>
      </c>
      <c r="F130" s="2" t="s">
        <v>260</v>
      </c>
      <c r="G130" s="2" t="s">
        <v>82</v>
      </c>
    </row>
    <row r="131" customFormat="false" ht="15" hidden="false" customHeight="false" outlineLevel="0" collapsed="false">
      <c r="A131" s="2" t="s">
        <v>254</v>
      </c>
      <c r="B131" s="3" t="s">
        <v>71</v>
      </c>
      <c r="C131" s="3" t="s">
        <v>261</v>
      </c>
      <c r="D131" s="2" t="s">
        <v>51</v>
      </c>
      <c r="E131" s="2" t="s">
        <v>80</v>
      </c>
      <c r="F131" s="2"/>
      <c r="G131" s="2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4" min="2" style="0" width="16"/>
    <col collapsed="false" customWidth="true" hidden="false" outlineLevel="0" max="5" min="5" style="0" width="12"/>
    <col collapsed="false" customWidth="true" hidden="false" outlineLevel="0" max="6" min="6" style="0" width="18"/>
  </cols>
  <sheetData>
    <row r="1" customFormat="false" ht="31.5" hidden="false" customHeight="true" outlineLevel="0" collapsed="false">
      <c r="A1" s="1" t="s">
        <v>56</v>
      </c>
      <c r="B1" s="1" t="s">
        <v>62</v>
      </c>
      <c r="C1" s="1" t="s">
        <v>67</v>
      </c>
      <c r="D1" s="1" t="s">
        <v>70</v>
      </c>
      <c r="E1" s="1" t="s">
        <v>73</v>
      </c>
      <c r="F1" s="1" t="s">
        <v>76</v>
      </c>
    </row>
    <row r="2" customFormat="false" ht="15" hidden="false" customHeight="false" outlineLevel="0" collapsed="false">
      <c r="A2" s="4" t="n">
        <v>2024</v>
      </c>
      <c r="B2" s="5" t="n">
        <v>0.33</v>
      </c>
      <c r="C2" s="5" t="n">
        <v>0.32</v>
      </c>
      <c r="D2" s="5" t="n">
        <v>0.255</v>
      </c>
      <c r="E2" s="5" t="n">
        <v>0.05</v>
      </c>
      <c r="F2" s="5" t="n">
        <v>0.08</v>
      </c>
    </row>
    <row r="3" customFormat="false" ht="15" hidden="false" customHeight="false" outlineLevel="0" collapsed="false">
      <c r="A3" s="4" t="n">
        <v>2025</v>
      </c>
      <c r="B3" s="5" t="n">
        <v>0.34</v>
      </c>
      <c r="C3" s="5" t="n">
        <v>0.315</v>
      </c>
      <c r="D3" s="5" t="n">
        <v>0.262</v>
      </c>
      <c r="E3" s="5" t="n">
        <v>0.05</v>
      </c>
      <c r="F3" s="5" t="n">
        <v>0.07</v>
      </c>
    </row>
    <row r="4" customFormat="false" ht="15" hidden="false" customHeight="false" outlineLevel="0" collapsed="false">
      <c r="A4" s="4" t="n">
        <v>2026</v>
      </c>
      <c r="B4" s="5" t="n">
        <v>0.345</v>
      </c>
      <c r="C4" s="5" t="n">
        <v>0.318</v>
      </c>
      <c r="D4" s="5" t="n">
        <v>0.27</v>
      </c>
      <c r="E4" s="5" t="n">
        <v>0.05</v>
      </c>
      <c r="F4" s="5" t="n">
        <v>0.06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6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3"/>
  </cols>
  <sheetData>
    <row r="1" customFormat="false" ht="31.5" hidden="false" customHeight="true" outlineLevel="0" collapsed="false">
      <c r="A1" s="1" t="s">
        <v>79</v>
      </c>
      <c r="B1" s="1" t="s">
        <v>58</v>
      </c>
      <c r="C1" s="1" t="s">
        <v>84</v>
      </c>
      <c r="D1" s="1" t="s">
        <v>87</v>
      </c>
      <c r="E1" s="1" t="s">
        <v>90</v>
      </c>
      <c r="F1" s="1" t="s">
        <v>93</v>
      </c>
      <c r="G1" s="1" t="s">
        <v>97</v>
      </c>
    </row>
    <row r="2" customFormat="false" ht="15" hidden="false" customHeight="false" outlineLevel="0" collapsed="false">
      <c r="A2" s="6" t="str">
        <f aca="false">TEXT(B2,"0")&amp;"-"&amp;TEXT(C2,"00")</f>
        <v>2024-01</v>
      </c>
      <c r="B2" s="4" t="n">
        <v>2024</v>
      </c>
      <c r="C2" s="4" t="n">
        <v>1</v>
      </c>
      <c r="D2" s="7" t="n">
        <f aca="false">DATE(B2,C2,1)</f>
        <v>45292</v>
      </c>
      <c r="E2" s="8" t="n">
        <f aca="false">DAY(EOMONTH(D2,0))</f>
        <v>31</v>
      </c>
      <c r="F2" s="6" t="str">
        <f aca="false">"Q"&amp;ROUNDUP(C2/3,0)</f>
        <v>Q1</v>
      </c>
      <c r="G2" s="4" t="n">
        <v>1</v>
      </c>
    </row>
    <row r="3" customFormat="false" ht="15" hidden="false" customHeight="false" outlineLevel="0" collapsed="false">
      <c r="A3" s="6" t="str">
        <f aca="false">TEXT(B3,"0")&amp;"-"&amp;TEXT(C3,"00")</f>
        <v>2024-02</v>
      </c>
      <c r="B3" s="4" t="n">
        <v>2024</v>
      </c>
      <c r="C3" s="4" t="n">
        <v>2</v>
      </c>
      <c r="D3" s="7" t="n">
        <f aca="false">DATE(B3,C3,1)</f>
        <v>45323</v>
      </c>
      <c r="E3" s="8" t="n">
        <f aca="false">DAY(EOMONTH(D3,0))</f>
        <v>29</v>
      </c>
      <c r="F3" s="6" t="str">
        <f aca="false">"Q"&amp;ROUNDUP(C3/3,0)</f>
        <v>Q1</v>
      </c>
      <c r="G3" s="4" t="n">
        <v>1</v>
      </c>
    </row>
    <row r="4" customFormat="false" ht="15" hidden="false" customHeight="false" outlineLevel="0" collapsed="false">
      <c r="A4" s="6" t="str">
        <f aca="false">TEXT(B4,"0")&amp;"-"&amp;TEXT(C4,"00")</f>
        <v>2024-03</v>
      </c>
      <c r="B4" s="4" t="n">
        <v>2024</v>
      </c>
      <c r="C4" s="4" t="n">
        <v>3</v>
      </c>
      <c r="D4" s="7" t="n">
        <f aca="false">DATE(B4,C4,1)</f>
        <v>45352</v>
      </c>
      <c r="E4" s="8" t="n">
        <f aca="false">DAY(EOMONTH(D4,0))</f>
        <v>31</v>
      </c>
      <c r="F4" s="6" t="str">
        <f aca="false">"Q"&amp;ROUNDUP(C4/3,0)</f>
        <v>Q1</v>
      </c>
      <c r="G4" s="4" t="n">
        <v>0</v>
      </c>
    </row>
    <row r="5" customFormat="false" ht="15" hidden="false" customHeight="false" outlineLevel="0" collapsed="false">
      <c r="A5" s="6" t="str">
        <f aca="false">TEXT(B5,"0")&amp;"-"&amp;TEXT(C5,"00")</f>
        <v>2024-04</v>
      </c>
      <c r="B5" s="4" t="n">
        <v>2024</v>
      </c>
      <c r="C5" s="4" t="n">
        <v>4</v>
      </c>
      <c r="D5" s="7" t="n">
        <f aca="false">DATE(B5,C5,1)</f>
        <v>45383</v>
      </c>
      <c r="E5" s="8" t="n">
        <f aca="false">DAY(EOMONTH(D5,0))</f>
        <v>30</v>
      </c>
      <c r="F5" s="6" t="str">
        <f aca="false">"Q"&amp;ROUNDUP(C5/3,0)</f>
        <v>Q2</v>
      </c>
      <c r="G5" s="4" t="n">
        <v>0</v>
      </c>
    </row>
    <row r="6" customFormat="false" ht="15" hidden="false" customHeight="false" outlineLevel="0" collapsed="false">
      <c r="A6" s="6" t="str">
        <f aca="false">TEXT(B6,"0")&amp;"-"&amp;TEXT(C6,"00")</f>
        <v>2024-05</v>
      </c>
      <c r="B6" s="4" t="n">
        <v>2024</v>
      </c>
      <c r="C6" s="4" t="n">
        <v>5</v>
      </c>
      <c r="D6" s="7" t="n">
        <f aca="false">DATE(B6,C6,1)</f>
        <v>45413</v>
      </c>
      <c r="E6" s="8" t="n">
        <f aca="false">DAY(EOMONTH(D6,0))</f>
        <v>31</v>
      </c>
      <c r="F6" s="6" t="str">
        <f aca="false">"Q"&amp;ROUNDUP(C6/3,0)</f>
        <v>Q2</v>
      </c>
      <c r="G6" s="4" t="n">
        <v>0</v>
      </c>
    </row>
    <row r="7" customFormat="false" ht="15" hidden="false" customHeight="false" outlineLevel="0" collapsed="false">
      <c r="A7" s="6" t="str">
        <f aca="false">TEXT(B7,"0")&amp;"-"&amp;TEXT(C7,"00")</f>
        <v>2024-06</v>
      </c>
      <c r="B7" s="4" t="n">
        <v>2024</v>
      </c>
      <c r="C7" s="4" t="n">
        <v>6</v>
      </c>
      <c r="D7" s="7" t="n">
        <f aca="false">DATE(B7,C7,1)</f>
        <v>45444</v>
      </c>
      <c r="E7" s="8" t="n">
        <f aca="false">DAY(EOMONTH(D7,0))</f>
        <v>30</v>
      </c>
      <c r="F7" s="6" t="str">
        <f aca="false">"Q"&amp;ROUNDUP(C7/3,0)</f>
        <v>Q2</v>
      </c>
      <c r="G7" s="4" t="n">
        <v>0</v>
      </c>
    </row>
    <row r="8" customFormat="false" ht="15" hidden="false" customHeight="false" outlineLevel="0" collapsed="false">
      <c r="A8" s="6" t="str">
        <f aca="false">TEXT(B8,"0")&amp;"-"&amp;TEXT(C8,"00")</f>
        <v>2024-07</v>
      </c>
      <c r="B8" s="4" t="n">
        <v>2024</v>
      </c>
      <c r="C8" s="4" t="n">
        <v>7</v>
      </c>
      <c r="D8" s="7" t="n">
        <f aca="false">DATE(B8,C8,1)</f>
        <v>45474</v>
      </c>
      <c r="E8" s="8" t="n">
        <f aca="false">DAY(EOMONTH(D8,0))</f>
        <v>31</v>
      </c>
      <c r="F8" s="6" t="str">
        <f aca="false">"Q"&amp;ROUNDUP(C8/3,0)</f>
        <v>Q3</v>
      </c>
      <c r="G8" s="4" t="n">
        <v>0</v>
      </c>
    </row>
    <row r="9" customFormat="false" ht="15" hidden="false" customHeight="false" outlineLevel="0" collapsed="false">
      <c r="A9" s="6" t="str">
        <f aca="false">TEXT(B9,"0")&amp;"-"&amp;TEXT(C9,"00")</f>
        <v>2024-08</v>
      </c>
      <c r="B9" s="4" t="n">
        <v>2024</v>
      </c>
      <c r="C9" s="4" t="n">
        <v>8</v>
      </c>
      <c r="D9" s="7" t="n">
        <f aca="false">DATE(B9,C9,1)</f>
        <v>45505</v>
      </c>
      <c r="E9" s="8" t="n">
        <f aca="false">DAY(EOMONTH(D9,0))</f>
        <v>31</v>
      </c>
      <c r="F9" s="6" t="str">
        <f aca="false">"Q"&amp;ROUNDUP(C9/3,0)</f>
        <v>Q3</v>
      </c>
      <c r="G9" s="4" t="n">
        <v>0</v>
      </c>
    </row>
    <row r="10" customFormat="false" ht="15" hidden="false" customHeight="false" outlineLevel="0" collapsed="false">
      <c r="A10" s="6" t="str">
        <f aca="false">TEXT(B10,"0")&amp;"-"&amp;TEXT(C10,"00")</f>
        <v>2024-09</v>
      </c>
      <c r="B10" s="4" t="n">
        <v>2024</v>
      </c>
      <c r="C10" s="4" t="n">
        <v>9</v>
      </c>
      <c r="D10" s="7" t="n">
        <f aca="false">DATE(B10,C10,1)</f>
        <v>45536</v>
      </c>
      <c r="E10" s="8" t="n">
        <f aca="false">DAY(EOMONTH(D10,0))</f>
        <v>30</v>
      </c>
      <c r="F10" s="6" t="str">
        <f aca="false">"Q"&amp;ROUNDUP(C10/3,0)</f>
        <v>Q3</v>
      </c>
      <c r="G10" s="4" t="n">
        <v>0</v>
      </c>
    </row>
    <row r="11" customFormat="false" ht="15" hidden="false" customHeight="false" outlineLevel="0" collapsed="false">
      <c r="A11" s="6" t="str">
        <f aca="false">TEXT(B11,"0")&amp;"-"&amp;TEXT(C11,"00")</f>
        <v>2024-10</v>
      </c>
      <c r="B11" s="4" t="n">
        <v>2024</v>
      </c>
      <c r="C11" s="4" t="n">
        <v>10</v>
      </c>
      <c r="D11" s="7" t="n">
        <f aca="false">DATE(B11,C11,1)</f>
        <v>45566</v>
      </c>
      <c r="E11" s="8" t="n">
        <f aca="false">DAY(EOMONTH(D11,0))</f>
        <v>31</v>
      </c>
      <c r="F11" s="6" t="str">
        <f aca="false">"Q"&amp;ROUNDUP(C11/3,0)</f>
        <v>Q4</v>
      </c>
      <c r="G11" s="4" t="n">
        <v>0</v>
      </c>
    </row>
    <row r="12" customFormat="false" ht="15" hidden="false" customHeight="false" outlineLevel="0" collapsed="false">
      <c r="A12" s="6" t="str">
        <f aca="false">TEXT(B12,"0")&amp;"-"&amp;TEXT(C12,"00")</f>
        <v>2024-11</v>
      </c>
      <c r="B12" s="4" t="n">
        <v>2024</v>
      </c>
      <c r="C12" s="4" t="n">
        <v>11</v>
      </c>
      <c r="D12" s="7" t="n">
        <f aca="false">DATE(B12,C12,1)</f>
        <v>45597</v>
      </c>
      <c r="E12" s="8" t="n">
        <f aca="false">DAY(EOMONTH(D12,0))</f>
        <v>30</v>
      </c>
      <c r="F12" s="6" t="str">
        <f aca="false">"Q"&amp;ROUNDUP(C12/3,0)</f>
        <v>Q4</v>
      </c>
      <c r="G12" s="4" t="n">
        <v>0</v>
      </c>
    </row>
    <row r="13" customFormat="false" ht="15" hidden="false" customHeight="false" outlineLevel="0" collapsed="false">
      <c r="A13" s="6" t="str">
        <f aca="false">TEXT(B13,"0")&amp;"-"&amp;TEXT(C13,"00")</f>
        <v>2024-12</v>
      </c>
      <c r="B13" s="4" t="n">
        <v>2024</v>
      </c>
      <c r="C13" s="4" t="n">
        <v>12</v>
      </c>
      <c r="D13" s="7" t="n">
        <f aca="false">DATE(B13,C13,1)</f>
        <v>45627</v>
      </c>
      <c r="E13" s="8" t="n">
        <f aca="false">DAY(EOMONTH(D13,0))</f>
        <v>31</v>
      </c>
      <c r="F13" s="6" t="str">
        <f aca="false">"Q"&amp;ROUNDUP(C13/3,0)</f>
        <v>Q4</v>
      </c>
      <c r="G13" s="4" t="n">
        <v>0</v>
      </c>
    </row>
    <row r="14" customFormat="false" ht="15" hidden="false" customHeight="false" outlineLevel="0" collapsed="false">
      <c r="A14" s="6" t="str">
        <f aca="false">TEXT(B14,"0")&amp;"-"&amp;TEXT(C14,"00")</f>
        <v>2025-01</v>
      </c>
      <c r="B14" s="4" t="n">
        <v>2025</v>
      </c>
      <c r="C14" s="4" t="n">
        <v>1</v>
      </c>
      <c r="D14" s="7" t="n">
        <f aca="false">DATE(B14,C14,1)</f>
        <v>45658</v>
      </c>
      <c r="E14" s="8" t="n">
        <f aca="false">DAY(EOMONTH(D14,0))</f>
        <v>31</v>
      </c>
      <c r="F14" s="6" t="str">
        <f aca="false">"Q"&amp;ROUNDUP(C14/3,0)</f>
        <v>Q1</v>
      </c>
      <c r="G14" s="4" t="n">
        <v>1</v>
      </c>
    </row>
    <row r="15" customFormat="false" ht="15" hidden="false" customHeight="false" outlineLevel="0" collapsed="false">
      <c r="A15" s="6" t="str">
        <f aca="false">TEXT(B15,"0")&amp;"-"&amp;TEXT(C15,"00")</f>
        <v>2025-02</v>
      </c>
      <c r="B15" s="4" t="n">
        <v>2025</v>
      </c>
      <c r="C15" s="4" t="n">
        <v>2</v>
      </c>
      <c r="D15" s="7" t="n">
        <f aca="false">DATE(B15,C15,1)</f>
        <v>45689</v>
      </c>
      <c r="E15" s="8" t="n">
        <f aca="false">DAY(EOMONTH(D15,0))</f>
        <v>28</v>
      </c>
      <c r="F15" s="6" t="str">
        <f aca="false">"Q"&amp;ROUNDUP(C15/3,0)</f>
        <v>Q1</v>
      </c>
      <c r="G15" s="4" t="n">
        <v>1</v>
      </c>
    </row>
    <row r="16" customFormat="false" ht="15" hidden="false" customHeight="false" outlineLevel="0" collapsed="false">
      <c r="A16" s="6" t="str">
        <f aca="false">TEXT(B16,"0")&amp;"-"&amp;TEXT(C16,"00")</f>
        <v>2025-03</v>
      </c>
      <c r="B16" s="4" t="n">
        <v>2025</v>
      </c>
      <c r="C16" s="4" t="n">
        <v>3</v>
      </c>
      <c r="D16" s="7" t="n">
        <f aca="false">DATE(B16,C16,1)</f>
        <v>45717</v>
      </c>
      <c r="E16" s="8" t="n">
        <f aca="false">DAY(EOMONTH(D16,0))</f>
        <v>31</v>
      </c>
      <c r="F16" s="6" t="str">
        <f aca="false">"Q"&amp;ROUNDUP(C16/3,0)</f>
        <v>Q1</v>
      </c>
      <c r="G16" s="4" t="n">
        <v>0</v>
      </c>
    </row>
    <row r="17" customFormat="false" ht="15" hidden="false" customHeight="false" outlineLevel="0" collapsed="false">
      <c r="A17" s="6" t="str">
        <f aca="false">TEXT(B17,"0")&amp;"-"&amp;TEXT(C17,"00")</f>
        <v>2025-04</v>
      </c>
      <c r="B17" s="4" t="n">
        <v>2025</v>
      </c>
      <c r="C17" s="4" t="n">
        <v>4</v>
      </c>
      <c r="D17" s="7" t="n">
        <f aca="false">DATE(B17,C17,1)</f>
        <v>45748</v>
      </c>
      <c r="E17" s="8" t="n">
        <f aca="false">DAY(EOMONTH(D17,0))</f>
        <v>30</v>
      </c>
      <c r="F17" s="6" t="str">
        <f aca="false">"Q"&amp;ROUNDUP(C17/3,0)</f>
        <v>Q2</v>
      </c>
      <c r="G17" s="4" t="n">
        <v>0</v>
      </c>
    </row>
    <row r="18" customFormat="false" ht="15" hidden="false" customHeight="false" outlineLevel="0" collapsed="false">
      <c r="A18" s="6" t="str">
        <f aca="false">TEXT(B18,"0")&amp;"-"&amp;TEXT(C18,"00")</f>
        <v>2025-05</v>
      </c>
      <c r="B18" s="4" t="n">
        <v>2025</v>
      </c>
      <c r="C18" s="4" t="n">
        <v>5</v>
      </c>
      <c r="D18" s="7" t="n">
        <f aca="false">DATE(B18,C18,1)</f>
        <v>45778</v>
      </c>
      <c r="E18" s="8" t="n">
        <f aca="false">DAY(EOMONTH(D18,0))</f>
        <v>31</v>
      </c>
      <c r="F18" s="6" t="str">
        <f aca="false">"Q"&amp;ROUNDUP(C18/3,0)</f>
        <v>Q2</v>
      </c>
      <c r="G18" s="4" t="n">
        <v>0</v>
      </c>
    </row>
    <row r="19" customFormat="false" ht="15" hidden="false" customHeight="false" outlineLevel="0" collapsed="false">
      <c r="A19" s="6" t="str">
        <f aca="false">TEXT(B19,"0")&amp;"-"&amp;TEXT(C19,"00")</f>
        <v>2025-06</v>
      </c>
      <c r="B19" s="4" t="n">
        <v>2025</v>
      </c>
      <c r="C19" s="4" t="n">
        <v>6</v>
      </c>
      <c r="D19" s="7" t="n">
        <f aca="false">DATE(B19,C19,1)</f>
        <v>45809</v>
      </c>
      <c r="E19" s="8" t="n">
        <f aca="false">DAY(EOMONTH(D19,0))</f>
        <v>30</v>
      </c>
      <c r="F19" s="6" t="str">
        <f aca="false">"Q"&amp;ROUNDUP(C19/3,0)</f>
        <v>Q2</v>
      </c>
      <c r="G19" s="4" t="n">
        <v>0</v>
      </c>
    </row>
    <row r="20" customFormat="false" ht="15" hidden="false" customHeight="false" outlineLevel="0" collapsed="false">
      <c r="A20" s="6" t="str">
        <f aca="false">TEXT(B20,"0")&amp;"-"&amp;TEXT(C20,"00")</f>
        <v>2025-07</v>
      </c>
      <c r="B20" s="4" t="n">
        <v>2025</v>
      </c>
      <c r="C20" s="4" t="n">
        <v>7</v>
      </c>
      <c r="D20" s="7" t="n">
        <f aca="false">DATE(B20,C20,1)</f>
        <v>45839</v>
      </c>
      <c r="E20" s="8" t="n">
        <f aca="false">DAY(EOMONTH(D20,0))</f>
        <v>31</v>
      </c>
      <c r="F20" s="6" t="str">
        <f aca="false">"Q"&amp;ROUNDUP(C20/3,0)</f>
        <v>Q3</v>
      </c>
      <c r="G20" s="4" t="n">
        <v>0</v>
      </c>
    </row>
    <row r="21" customFormat="false" ht="15" hidden="false" customHeight="false" outlineLevel="0" collapsed="false">
      <c r="A21" s="6" t="str">
        <f aca="false">TEXT(B21,"0")&amp;"-"&amp;TEXT(C21,"00")</f>
        <v>2025-08</v>
      </c>
      <c r="B21" s="4" t="n">
        <v>2025</v>
      </c>
      <c r="C21" s="4" t="n">
        <v>8</v>
      </c>
      <c r="D21" s="7" t="n">
        <f aca="false">DATE(B21,C21,1)</f>
        <v>45870</v>
      </c>
      <c r="E21" s="8" t="n">
        <f aca="false">DAY(EOMONTH(D21,0))</f>
        <v>31</v>
      </c>
      <c r="F21" s="6" t="str">
        <f aca="false">"Q"&amp;ROUNDUP(C21/3,0)</f>
        <v>Q3</v>
      </c>
      <c r="G21" s="4" t="n">
        <v>0</v>
      </c>
    </row>
    <row r="22" customFormat="false" ht="15" hidden="false" customHeight="false" outlineLevel="0" collapsed="false">
      <c r="A22" s="6" t="str">
        <f aca="false">TEXT(B22,"0")&amp;"-"&amp;TEXT(C22,"00")</f>
        <v>2025-09</v>
      </c>
      <c r="B22" s="4" t="n">
        <v>2025</v>
      </c>
      <c r="C22" s="4" t="n">
        <v>9</v>
      </c>
      <c r="D22" s="7" t="n">
        <f aca="false">DATE(B22,C22,1)</f>
        <v>45901</v>
      </c>
      <c r="E22" s="8" t="n">
        <f aca="false">DAY(EOMONTH(D22,0))</f>
        <v>30</v>
      </c>
      <c r="F22" s="6" t="str">
        <f aca="false">"Q"&amp;ROUNDUP(C22/3,0)</f>
        <v>Q3</v>
      </c>
      <c r="G22" s="4" t="n">
        <v>0</v>
      </c>
    </row>
    <row r="23" customFormat="false" ht="15" hidden="false" customHeight="false" outlineLevel="0" collapsed="false">
      <c r="A23" s="6" t="str">
        <f aca="false">TEXT(B23,"0")&amp;"-"&amp;TEXT(C23,"00")</f>
        <v>2025-10</v>
      </c>
      <c r="B23" s="4" t="n">
        <v>2025</v>
      </c>
      <c r="C23" s="4" t="n">
        <v>10</v>
      </c>
      <c r="D23" s="7" t="n">
        <f aca="false">DATE(B23,C23,1)</f>
        <v>45931</v>
      </c>
      <c r="E23" s="8" t="n">
        <f aca="false">DAY(EOMONTH(D23,0))</f>
        <v>31</v>
      </c>
      <c r="F23" s="6" t="str">
        <f aca="false">"Q"&amp;ROUNDUP(C23/3,0)</f>
        <v>Q4</v>
      </c>
      <c r="G23" s="4" t="n">
        <v>0</v>
      </c>
    </row>
    <row r="24" customFormat="false" ht="15" hidden="false" customHeight="false" outlineLevel="0" collapsed="false">
      <c r="A24" s="6" t="str">
        <f aca="false">TEXT(B24,"0")&amp;"-"&amp;TEXT(C24,"00")</f>
        <v>2025-11</v>
      </c>
      <c r="B24" s="4" t="n">
        <v>2025</v>
      </c>
      <c r="C24" s="4" t="n">
        <v>11</v>
      </c>
      <c r="D24" s="7" t="n">
        <f aca="false">DATE(B24,C24,1)</f>
        <v>45962</v>
      </c>
      <c r="E24" s="8" t="n">
        <f aca="false">DAY(EOMONTH(D24,0))</f>
        <v>30</v>
      </c>
      <c r="F24" s="6" t="str">
        <f aca="false">"Q"&amp;ROUNDUP(C24/3,0)</f>
        <v>Q4</v>
      </c>
      <c r="G24" s="4" t="n">
        <v>0</v>
      </c>
    </row>
    <row r="25" customFormat="false" ht="15" hidden="false" customHeight="false" outlineLevel="0" collapsed="false">
      <c r="A25" s="6" t="str">
        <f aca="false">TEXT(B25,"0")&amp;"-"&amp;TEXT(C25,"00")</f>
        <v>2025-12</v>
      </c>
      <c r="B25" s="4" t="n">
        <v>2025</v>
      </c>
      <c r="C25" s="4" t="n">
        <v>12</v>
      </c>
      <c r="D25" s="7" t="n">
        <f aca="false">DATE(B25,C25,1)</f>
        <v>45992</v>
      </c>
      <c r="E25" s="8" t="n">
        <f aca="false">DAY(EOMONTH(D25,0))</f>
        <v>31</v>
      </c>
      <c r="F25" s="6" t="str">
        <f aca="false">"Q"&amp;ROUNDUP(C25/3,0)</f>
        <v>Q4</v>
      </c>
      <c r="G25" s="4" t="n">
        <v>0</v>
      </c>
    </row>
    <row r="26" customFormat="false" ht="15" hidden="false" customHeight="false" outlineLevel="0" collapsed="false">
      <c r="A26" s="6" t="str">
        <f aca="false">TEXT(B26,"0")&amp;"-"&amp;TEXT(C26,"00")</f>
        <v>2026-01</v>
      </c>
      <c r="B26" s="4" t="n">
        <v>2026</v>
      </c>
      <c r="C26" s="4" t="n">
        <v>1</v>
      </c>
      <c r="D26" s="7" t="n">
        <f aca="false">DATE(B26,C26,1)</f>
        <v>46023</v>
      </c>
      <c r="E26" s="8" t="n">
        <f aca="false">DAY(EOMONTH(D26,0))</f>
        <v>31</v>
      </c>
      <c r="F26" s="6" t="str">
        <f aca="false">"Q"&amp;ROUNDUP(C26/3,0)</f>
        <v>Q1</v>
      </c>
      <c r="G26" s="4" t="n">
        <v>1</v>
      </c>
    </row>
    <row r="27" customFormat="false" ht="15" hidden="false" customHeight="false" outlineLevel="0" collapsed="false">
      <c r="A27" s="6" t="str">
        <f aca="false">TEXT(B27,"0")&amp;"-"&amp;TEXT(C27,"00")</f>
        <v>2026-02</v>
      </c>
      <c r="B27" s="4" t="n">
        <v>2026</v>
      </c>
      <c r="C27" s="4" t="n">
        <v>2</v>
      </c>
      <c r="D27" s="7" t="n">
        <f aca="false">DATE(B27,C27,1)</f>
        <v>46054</v>
      </c>
      <c r="E27" s="8" t="n">
        <f aca="false">DAY(EOMONTH(D27,0))</f>
        <v>28</v>
      </c>
      <c r="F27" s="6" t="str">
        <f aca="false">"Q"&amp;ROUNDUP(C27/3,0)</f>
        <v>Q1</v>
      </c>
      <c r="G27" s="4" t="n">
        <v>1</v>
      </c>
    </row>
    <row r="28" customFormat="false" ht="15" hidden="false" customHeight="false" outlineLevel="0" collapsed="false">
      <c r="A28" s="6" t="str">
        <f aca="false">TEXT(B28,"0")&amp;"-"&amp;TEXT(C28,"00")</f>
        <v>2026-03</v>
      </c>
      <c r="B28" s="4" t="n">
        <v>2026</v>
      </c>
      <c r="C28" s="4" t="n">
        <v>3</v>
      </c>
      <c r="D28" s="7" t="n">
        <f aca="false">DATE(B28,C28,1)</f>
        <v>46082</v>
      </c>
      <c r="E28" s="8" t="n">
        <f aca="false">DAY(EOMONTH(D28,0))</f>
        <v>31</v>
      </c>
      <c r="F28" s="6" t="str">
        <f aca="false">"Q"&amp;ROUNDUP(C28/3,0)</f>
        <v>Q1</v>
      </c>
      <c r="G28" s="4" t="n">
        <v>0</v>
      </c>
    </row>
    <row r="29" customFormat="false" ht="15" hidden="false" customHeight="false" outlineLevel="0" collapsed="false">
      <c r="A29" s="6" t="str">
        <f aca="false">TEXT(B29,"0")&amp;"-"&amp;TEXT(C29,"00")</f>
        <v>2026-04</v>
      </c>
      <c r="B29" s="4" t="n">
        <v>2026</v>
      </c>
      <c r="C29" s="4" t="n">
        <v>4</v>
      </c>
      <c r="D29" s="7" t="n">
        <f aca="false">DATE(B29,C29,1)</f>
        <v>46113</v>
      </c>
      <c r="E29" s="8" t="n">
        <f aca="false">DAY(EOMONTH(D29,0))</f>
        <v>30</v>
      </c>
      <c r="F29" s="6" t="str">
        <f aca="false">"Q"&amp;ROUNDUP(C29/3,0)</f>
        <v>Q2</v>
      </c>
      <c r="G29" s="4" t="n">
        <v>0</v>
      </c>
    </row>
    <row r="30" customFormat="false" ht="15" hidden="false" customHeight="false" outlineLevel="0" collapsed="false">
      <c r="A30" s="6" t="str">
        <f aca="false">TEXT(B30,"0")&amp;"-"&amp;TEXT(C30,"00")</f>
        <v>2026-05</v>
      </c>
      <c r="B30" s="4" t="n">
        <v>2026</v>
      </c>
      <c r="C30" s="4" t="n">
        <v>5</v>
      </c>
      <c r="D30" s="7" t="n">
        <f aca="false">DATE(B30,C30,1)</f>
        <v>46143</v>
      </c>
      <c r="E30" s="8" t="n">
        <f aca="false">DAY(EOMONTH(D30,0))</f>
        <v>31</v>
      </c>
      <c r="F30" s="6" t="str">
        <f aca="false">"Q"&amp;ROUNDUP(C30/3,0)</f>
        <v>Q2</v>
      </c>
      <c r="G30" s="4" t="n">
        <v>0</v>
      </c>
    </row>
    <row r="31" customFormat="false" ht="15" hidden="false" customHeight="false" outlineLevel="0" collapsed="false">
      <c r="A31" s="6" t="str">
        <f aca="false">TEXT(B31,"0")&amp;"-"&amp;TEXT(C31,"00")</f>
        <v>2026-06</v>
      </c>
      <c r="B31" s="4" t="n">
        <v>2026</v>
      </c>
      <c r="C31" s="4" t="n">
        <v>6</v>
      </c>
      <c r="D31" s="7" t="n">
        <f aca="false">DATE(B31,C31,1)</f>
        <v>46174</v>
      </c>
      <c r="E31" s="8" t="n">
        <f aca="false">DAY(EOMONTH(D31,0))</f>
        <v>30</v>
      </c>
      <c r="F31" s="6" t="str">
        <f aca="false">"Q"&amp;ROUNDUP(C31/3,0)</f>
        <v>Q2</v>
      </c>
      <c r="G31" s="4" t="n">
        <v>0</v>
      </c>
    </row>
    <row r="32" customFormat="false" ht="15" hidden="false" customHeight="false" outlineLevel="0" collapsed="false">
      <c r="A32" s="6" t="str">
        <f aca="false">TEXT(B32,"0")&amp;"-"&amp;TEXT(C32,"00")</f>
        <v>2026-07</v>
      </c>
      <c r="B32" s="4" t="n">
        <v>2026</v>
      </c>
      <c r="C32" s="4" t="n">
        <v>7</v>
      </c>
      <c r="D32" s="7" t="n">
        <f aca="false">DATE(B32,C32,1)</f>
        <v>46204</v>
      </c>
      <c r="E32" s="8" t="n">
        <f aca="false">DAY(EOMONTH(D32,0))</f>
        <v>31</v>
      </c>
      <c r="F32" s="6" t="str">
        <f aca="false">"Q"&amp;ROUNDUP(C32/3,0)</f>
        <v>Q3</v>
      </c>
      <c r="G32" s="4" t="n">
        <v>0</v>
      </c>
    </row>
    <row r="33" customFormat="false" ht="15" hidden="false" customHeight="false" outlineLevel="0" collapsed="false">
      <c r="A33" s="6" t="str">
        <f aca="false">TEXT(B33,"0")&amp;"-"&amp;TEXT(C33,"00")</f>
        <v>2026-08</v>
      </c>
      <c r="B33" s="4" t="n">
        <v>2026</v>
      </c>
      <c r="C33" s="4" t="n">
        <v>8</v>
      </c>
      <c r="D33" s="7" t="n">
        <f aca="false">DATE(B33,C33,1)</f>
        <v>46235</v>
      </c>
      <c r="E33" s="8" t="n">
        <f aca="false">DAY(EOMONTH(D33,0))</f>
        <v>31</v>
      </c>
      <c r="F33" s="6" t="str">
        <f aca="false">"Q"&amp;ROUNDUP(C33/3,0)</f>
        <v>Q3</v>
      </c>
      <c r="G33" s="4" t="n">
        <v>0</v>
      </c>
    </row>
    <row r="34" customFormat="false" ht="15" hidden="false" customHeight="false" outlineLevel="0" collapsed="false">
      <c r="A34" s="6" t="str">
        <f aca="false">TEXT(B34,"0")&amp;"-"&amp;TEXT(C34,"00")</f>
        <v>2026-09</v>
      </c>
      <c r="B34" s="4" t="n">
        <v>2026</v>
      </c>
      <c r="C34" s="4" t="n">
        <v>9</v>
      </c>
      <c r="D34" s="7" t="n">
        <f aca="false">DATE(B34,C34,1)</f>
        <v>46266</v>
      </c>
      <c r="E34" s="8" t="n">
        <f aca="false">DAY(EOMONTH(D34,0))</f>
        <v>30</v>
      </c>
      <c r="F34" s="6" t="str">
        <f aca="false">"Q"&amp;ROUNDUP(C34/3,0)</f>
        <v>Q3</v>
      </c>
      <c r="G34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24"/>
    <col collapsed="false" customWidth="true" hidden="false" outlineLevel="0" max="9" min="9" style="0" width="11"/>
  </cols>
  <sheetData>
    <row r="1" customFormat="false" ht="31.5" hidden="false" customHeight="true" outlineLevel="0" collapsed="false">
      <c r="A1" s="1" t="s">
        <v>101</v>
      </c>
      <c r="B1" s="1" t="s">
        <v>103</v>
      </c>
      <c r="C1" s="1" t="s">
        <v>105</v>
      </c>
      <c r="D1" s="1" t="s">
        <v>107</v>
      </c>
      <c r="E1" s="1" t="s">
        <v>109</v>
      </c>
      <c r="F1" s="1" t="s">
        <v>111</v>
      </c>
      <c r="G1" s="1" t="s">
        <v>113</v>
      </c>
      <c r="H1" s="1" t="s">
        <v>116</v>
      </c>
      <c r="I1" s="1" t="s">
        <v>120</v>
      </c>
    </row>
    <row r="2" customFormat="false" ht="15" hidden="false" customHeight="false" outlineLevel="0" collapsed="false">
      <c r="A2" s="9" t="s">
        <v>262</v>
      </c>
      <c r="B2" s="10" t="s">
        <v>263</v>
      </c>
      <c r="C2" s="10" t="s">
        <v>264</v>
      </c>
      <c r="D2" s="10" t="s">
        <v>265</v>
      </c>
      <c r="E2" s="10" t="s">
        <v>266</v>
      </c>
      <c r="F2" s="10" t="s">
        <v>267</v>
      </c>
      <c r="G2" s="11" t="n">
        <v>43539</v>
      </c>
      <c r="H2" s="11" t="n">
        <v>73050</v>
      </c>
      <c r="I2" s="10" t="s">
        <v>268</v>
      </c>
    </row>
    <row r="3" customFormat="false" ht="15" hidden="false" customHeight="false" outlineLevel="0" collapsed="false">
      <c r="A3" s="9" t="s">
        <v>269</v>
      </c>
      <c r="B3" s="10" t="s">
        <v>270</v>
      </c>
      <c r="C3" s="10" t="s">
        <v>264</v>
      </c>
      <c r="D3" s="10" t="s">
        <v>265</v>
      </c>
      <c r="E3" s="10" t="s">
        <v>271</v>
      </c>
      <c r="F3" s="10" t="s">
        <v>272</v>
      </c>
      <c r="G3" s="11" t="n">
        <v>44013</v>
      </c>
      <c r="H3" s="11" t="n">
        <v>73050</v>
      </c>
      <c r="I3" s="10" t="s">
        <v>268</v>
      </c>
    </row>
    <row r="4" customFormat="false" ht="15" hidden="false" customHeight="false" outlineLevel="0" collapsed="false">
      <c r="A4" s="9" t="s">
        <v>273</v>
      </c>
      <c r="B4" s="10" t="s">
        <v>274</v>
      </c>
      <c r="C4" s="10" t="s">
        <v>264</v>
      </c>
      <c r="D4" s="10" t="s">
        <v>265</v>
      </c>
      <c r="E4" s="10" t="s">
        <v>275</v>
      </c>
      <c r="F4" s="10" t="s">
        <v>276</v>
      </c>
      <c r="G4" s="11" t="n">
        <v>44445</v>
      </c>
      <c r="H4" s="11" t="n">
        <v>73050</v>
      </c>
      <c r="I4" s="10" t="s">
        <v>268</v>
      </c>
    </row>
    <row r="5" customFormat="false" ht="15" hidden="false" customHeight="false" outlineLevel="0" collapsed="false">
      <c r="A5" s="9" t="s">
        <v>277</v>
      </c>
      <c r="B5" s="10" t="s">
        <v>278</v>
      </c>
      <c r="C5" s="10" t="s">
        <v>264</v>
      </c>
      <c r="D5" s="10" t="s">
        <v>265</v>
      </c>
      <c r="E5" s="10" t="s">
        <v>279</v>
      </c>
      <c r="F5" s="10" t="s">
        <v>272</v>
      </c>
      <c r="G5" s="11" t="n">
        <v>45064</v>
      </c>
      <c r="H5" s="11" t="n">
        <v>73050</v>
      </c>
      <c r="I5" s="10" t="s">
        <v>268</v>
      </c>
    </row>
    <row r="6" customFormat="false" ht="15" hidden="false" customHeight="false" outlineLevel="0" collapsed="false">
      <c r="A6" s="9" t="s">
        <v>280</v>
      </c>
      <c r="B6" s="10" t="s">
        <v>281</v>
      </c>
      <c r="C6" s="10" t="s">
        <v>264</v>
      </c>
      <c r="D6" s="10" t="s">
        <v>282</v>
      </c>
      <c r="E6" s="10" t="s">
        <v>271</v>
      </c>
      <c r="F6" s="10" t="s">
        <v>267</v>
      </c>
      <c r="G6" s="11" t="n">
        <v>44336</v>
      </c>
      <c r="H6" s="11" t="n">
        <v>73050</v>
      </c>
      <c r="I6" s="10" t="s">
        <v>268</v>
      </c>
    </row>
    <row r="7" customFormat="false" ht="15" hidden="false" customHeight="false" outlineLevel="0" collapsed="false">
      <c r="A7" s="9" t="s">
        <v>283</v>
      </c>
      <c r="B7" s="10" t="s">
        <v>284</v>
      </c>
      <c r="C7" s="10" t="s">
        <v>264</v>
      </c>
      <c r="D7" s="10" t="s">
        <v>282</v>
      </c>
      <c r="E7" s="10" t="s">
        <v>271</v>
      </c>
      <c r="F7" s="10" t="s">
        <v>276</v>
      </c>
      <c r="G7" s="11" t="n">
        <v>44631</v>
      </c>
      <c r="H7" s="11" t="n">
        <v>73050</v>
      </c>
      <c r="I7" s="10" t="s">
        <v>268</v>
      </c>
    </row>
    <row r="8" customFormat="false" ht="15" hidden="false" customHeight="false" outlineLevel="0" collapsed="false">
      <c r="A8" s="9" t="s">
        <v>285</v>
      </c>
      <c r="B8" s="10" t="s">
        <v>286</v>
      </c>
      <c r="C8" s="10" t="s">
        <v>264</v>
      </c>
      <c r="D8" s="10" t="s">
        <v>282</v>
      </c>
      <c r="E8" s="10" t="s">
        <v>275</v>
      </c>
      <c r="F8" s="10" t="s">
        <v>276</v>
      </c>
      <c r="G8" s="11" t="n">
        <v>45140</v>
      </c>
      <c r="H8" s="11" t="n">
        <v>45900</v>
      </c>
      <c r="I8" s="10" t="s">
        <v>287</v>
      </c>
    </row>
    <row r="9" customFormat="false" ht="15" hidden="false" customHeight="false" outlineLevel="0" collapsed="false">
      <c r="A9" s="9" t="s">
        <v>288</v>
      </c>
      <c r="B9" s="10" t="s">
        <v>289</v>
      </c>
      <c r="C9" s="10" t="s">
        <v>264</v>
      </c>
      <c r="D9" s="10" t="s">
        <v>290</v>
      </c>
      <c r="E9" s="10" t="s">
        <v>271</v>
      </c>
      <c r="F9" s="10" t="s">
        <v>291</v>
      </c>
      <c r="G9" s="11" t="n">
        <v>44814</v>
      </c>
      <c r="H9" s="11" t="n">
        <v>73050</v>
      </c>
      <c r="I9" s="10" t="s">
        <v>268</v>
      </c>
    </row>
    <row r="10" customFormat="false" ht="15" hidden="false" customHeight="false" outlineLevel="0" collapsed="false">
      <c r="A10" s="9" t="s">
        <v>292</v>
      </c>
      <c r="B10" s="10" t="s">
        <v>293</v>
      </c>
      <c r="C10" s="10" t="s">
        <v>264</v>
      </c>
      <c r="D10" s="10" t="s">
        <v>290</v>
      </c>
      <c r="E10" s="10" t="s">
        <v>271</v>
      </c>
      <c r="F10" s="10" t="s">
        <v>276</v>
      </c>
      <c r="G10" s="11" t="n">
        <v>45394</v>
      </c>
      <c r="H10" s="11" t="n">
        <v>73050</v>
      </c>
      <c r="I10" s="10" t="s">
        <v>268</v>
      </c>
    </row>
    <row r="11" customFormat="false" ht="15" hidden="false" customHeight="false" outlineLevel="0" collapsed="false">
      <c r="A11" s="9" t="s">
        <v>294</v>
      </c>
      <c r="B11" s="10" t="s">
        <v>295</v>
      </c>
      <c r="C11" s="10" t="s">
        <v>264</v>
      </c>
      <c r="D11" s="10" t="s">
        <v>296</v>
      </c>
      <c r="E11" s="10" t="s">
        <v>266</v>
      </c>
      <c r="F11" s="10" t="s">
        <v>267</v>
      </c>
      <c r="G11" s="11" t="n">
        <v>44525</v>
      </c>
      <c r="H11" s="11" t="n">
        <v>73050</v>
      </c>
      <c r="I11" s="10" t="s">
        <v>268</v>
      </c>
    </row>
    <row r="12" customFormat="false" ht="15" hidden="false" customHeight="false" outlineLevel="0" collapsed="false">
      <c r="A12" s="9" t="s">
        <v>297</v>
      </c>
      <c r="B12" s="10" t="s">
        <v>298</v>
      </c>
      <c r="C12" s="10" t="s">
        <v>264</v>
      </c>
      <c r="D12" s="10" t="s">
        <v>299</v>
      </c>
      <c r="E12" s="10" t="s">
        <v>271</v>
      </c>
      <c r="F12" s="10" t="s">
        <v>276</v>
      </c>
      <c r="G12" s="11" t="n">
        <v>45842</v>
      </c>
      <c r="H12" s="11" t="n">
        <v>73050</v>
      </c>
      <c r="I12" s="10" t="s">
        <v>268</v>
      </c>
    </row>
    <row r="13" customFormat="false" ht="15" hidden="false" customHeight="false" outlineLevel="0" collapsed="false">
      <c r="A13" s="9" t="s">
        <v>300</v>
      </c>
      <c r="B13" s="10" t="s">
        <v>301</v>
      </c>
      <c r="C13" s="10" t="s">
        <v>302</v>
      </c>
      <c r="D13" s="10" t="s">
        <v>303</v>
      </c>
      <c r="E13" s="10" t="s">
        <v>271</v>
      </c>
      <c r="F13" s="10" t="s">
        <v>304</v>
      </c>
      <c r="G13" s="11" t="n">
        <v>44143</v>
      </c>
      <c r="H13" s="11" t="n">
        <v>73050</v>
      </c>
      <c r="I13" s="10" t="s">
        <v>268</v>
      </c>
    </row>
    <row r="14" customFormat="false" ht="15" hidden="false" customHeight="false" outlineLevel="0" collapsed="false">
      <c r="A14" s="9" t="s">
        <v>305</v>
      </c>
      <c r="B14" s="10" t="s">
        <v>306</v>
      </c>
      <c r="C14" s="10" t="s">
        <v>302</v>
      </c>
      <c r="D14" s="10" t="s">
        <v>303</v>
      </c>
      <c r="E14" s="10" t="s">
        <v>266</v>
      </c>
      <c r="F14" s="10" t="s">
        <v>267</v>
      </c>
      <c r="G14" s="11" t="n">
        <v>45038</v>
      </c>
      <c r="H14" s="11" t="n">
        <v>73050</v>
      </c>
      <c r="I14" s="10" t="s">
        <v>268</v>
      </c>
    </row>
    <row r="15" customFormat="false" ht="15" hidden="false" customHeight="false" outlineLevel="0" collapsed="false">
      <c r="A15" s="9" t="s">
        <v>307</v>
      </c>
      <c r="B15" s="10" t="s">
        <v>308</v>
      </c>
      <c r="C15" s="10" t="s">
        <v>302</v>
      </c>
      <c r="D15" s="10" t="s">
        <v>303</v>
      </c>
      <c r="E15" s="10" t="s">
        <v>275</v>
      </c>
      <c r="F15" s="10" t="s">
        <v>309</v>
      </c>
      <c r="G15" s="11" t="n">
        <v>44742</v>
      </c>
      <c r="H15" s="11" t="n">
        <v>73050</v>
      </c>
      <c r="I15" s="10" t="s">
        <v>268</v>
      </c>
    </row>
    <row r="16" customFormat="false" ht="15" hidden="false" customHeight="false" outlineLevel="0" collapsed="false">
      <c r="A16" s="9" t="s">
        <v>310</v>
      </c>
      <c r="B16" s="10" t="s">
        <v>311</v>
      </c>
      <c r="C16" s="10" t="s">
        <v>302</v>
      </c>
      <c r="D16" s="10" t="s">
        <v>303</v>
      </c>
      <c r="E16" s="10" t="s">
        <v>279</v>
      </c>
      <c r="F16" s="10" t="s">
        <v>276</v>
      </c>
      <c r="G16" s="11" t="n">
        <v>45702</v>
      </c>
      <c r="H16" s="11" t="n">
        <v>73050</v>
      </c>
      <c r="I16" s="10" t="s">
        <v>268</v>
      </c>
    </row>
    <row r="17" customFormat="false" ht="15" hidden="false" customHeight="false" outlineLevel="0" collapsed="false">
      <c r="A17" s="9" t="s">
        <v>312</v>
      </c>
      <c r="B17" s="10" t="s">
        <v>313</v>
      </c>
      <c r="C17" s="10" t="s">
        <v>302</v>
      </c>
      <c r="D17" s="10" t="s">
        <v>314</v>
      </c>
      <c r="E17" s="10" t="s">
        <v>275</v>
      </c>
      <c r="F17" s="10" t="s">
        <v>276</v>
      </c>
      <c r="G17" s="11" t="n">
        <v>44946</v>
      </c>
      <c r="H17" s="11" t="n">
        <v>45626</v>
      </c>
      <c r="I17" s="10" t="s">
        <v>287</v>
      </c>
    </row>
    <row r="18" customFormat="false" ht="15" hidden="false" customHeight="false" outlineLevel="0" collapsed="false">
      <c r="A18" s="9" t="s">
        <v>315</v>
      </c>
      <c r="B18" s="10" t="s">
        <v>316</v>
      </c>
      <c r="C18" s="10" t="s">
        <v>302</v>
      </c>
      <c r="D18" s="10" t="s">
        <v>317</v>
      </c>
      <c r="E18" s="10" t="s">
        <v>271</v>
      </c>
      <c r="F18" s="10" t="s">
        <v>291</v>
      </c>
      <c r="G18" s="11" t="n">
        <v>45541</v>
      </c>
      <c r="H18" s="11" t="n">
        <v>73050</v>
      </c>
      <c r="I18" s="10" t="s">
        <v>268</v>
      </c>
    </row>
    <row r="19" customFormat="false" ht="15" hidden="false" customHeight="false" outlineLevel="0" collapsed="false">
      <c r="A19" s="9" t="s">
        <v>318</v>
      </c>
      <c r="B19" s="10" t="s">
        <v>319</v>
      </c>
      <c r="C19" s="10" t="s">
        <v>320</v>
      </c>
      <c r="D19" s="10" t="s">
        <v>321</v>
      </c>
      <c r="E19" s="10" t="s">
        <v>271</v>
      </c>
      <c r="F19" s="10" t="s">
        <v>322</v>
      </c>
      <c r="G19" s="11" t="n">
        <v>44533</v>
      </c>
      <c r="H19" s="11" t="n">
        <v>73050</v>
      </c>
      <c r="I19" s="10" t="s">
        <v>268</v>
      </c>
    </row>
    <row r="20" customFormat="false" ht="15" hidden="false" customHeight="false" outlineLevel="0" collapsed="false">
      <c r="A20" s="9" t="s">
        <v>323</v>
      </c>
      <c r="B20" s="10" t="s">
        <v>324</v>
      </c>
      <c r="C20" s="10" t="s">
        <v>320</v>
      </c>
      <c r="D20" s="10" t="s">
        <v>321</v>
      </c>
      <c r="E20" s="10" t="s">
        <v>275</v>
      </c>
      <c r="F20" s="10" t="s">
        <v>309</v>
      </c>
      <c r="G20" s="11" t="n">
        <v>45213</v>
      </c>
      <c r="H20" s="11" t="n">
        <v>73050</v>
      </c>
      <c r="I20" s="10" t="s">
        <v>268</v>
      </c>
    </row>
    <row r="21" customFormat="false" ht="15" hidden="false" customHeight="false" outlineLevel="0" collapsed="false">
      <c r="A21" s="9" t="s">
        <v>325</v>
      </c>
      <c r="B21" s="10" t="s">
        <v>326</v>
      </c>
      <c r="C21" s="10" t="s">
        <v>320</v>
      </c>
      <c r="D21" s="10" t="s">
        <v>327</v>
      </c>
      <c r="E21" s="10" t="s">
        <v>266</v>
      </c>
      <c r="F21" s="10" t="s">
        <v>267</v>
      </c>
      <c r="G21" s="11" t="n">
        <v>44610</v>
      </c>
      <c r="H21" s="11" t="n">
        <v>73050</v>
      </c>
      <c r="I21" s="10" t="s">
        <v>268</v>
      </c>
    </row>
    <row r="22" customFormat="false" ht="15" hidden="false" customHeight="false" outlineLevel="0" collapsed="false">
      <c r="A22" s="9" t="s">
        <v>328</v>
      </c>
      <c r="B22" s="10" t="s">
        <v>329</v>
      </c>
      <c r="C22" s="10" t="s">
        <v>320</v>
      </c>
      <c r="D22" s="10" t="s">
        <v>327</v>
      </c>
      <c r="E22" s="10" t="s">
        <v>271</v>
      </c>
      <c r="F22" s="10" t="s">
        <v>272</v>
      </c>
      <c r="G22" s="11" t="n">
        <v>45296</v>
      </c>
      <c r="H22" s="11" t="n">
        <v>73050</v>
      </c>
      <c r="I22" s="10" t="s">
        <v>268</v>
      </c>
    </row>
    <row r="23" customFormat="false" ht="15" hidden="false" customHeight="false" outlineLevel="0" collapsed="false">
      <c r="A23" s="9" t="s">
        <v>330</v>
      </c>
      <c r="B23" s="10" t="s">
        <v>331</v>
      </c>
      <c r="C23" s="10" t="s">
        <v>320</v>
      </c>
      <c r="D23" s="10" t="s">
        <v>327</v>
      </c>
      <c r="E23" s="10" t="s">
        <v>279</v>
      </c>
      <c r="F23" s="10" t="s">
        <v>276</v>
      </c>
      <c r="G23" s="11" t="n">
        <v>46090</v>
      </c>
      <c r="H23" s="11" t="n">
        <v>73050</v>
      </c>
      <c r="I23" s="10" t="s">
        <v>268</v>
      </c>
    </row>
    <row r="24" customFormat="false" ht="15" hidden="false" customHeight="false" outlineLevel="0" collapsed="false">
      <c r="A24" s="9" t="s">
        <v>332</v>
      </c>
      <c r="B24" s="10" t="s">
        <v>333</v>
      </c>
      <c r="C24" s="10" t="s">
        <v>320</v>
      </c>
      <c r="D24" s="10" t="s">
        <v>334</v>
      </c>
      <c r="E24" s="10" t="s">
        <v>275</v>
      </c>
      <c r="F24" s="10" t="s">
        <v>276</v>
      </c>
      <c r="G24" s="11" t="n">
        <v>45857</v>
      </c>
      <c r="H24" s="11" t="n">
        <v>73050</v>
      </c>
      <c r="I24" s="10" t="s">
        <v>268</v>
      </c>
    </row>
    <row r="25" customFormat="false" ht="15" hidden="false" customHeight="false" outlineLevel="0" collapsed="false">
      <c r="A25" s="9" t="s">
        <v>335</v>
      </c>
      <c r="B25" s="10" t="s">
        <v>336</v>
      </c>
      <c r="C25" s="10" t="s">
        <v>337</v>
      </c>
      <c r="D25" s="10" t="s">
        <v>338</v>
      </c>
      <c r="E25" s="10" t="s">
        <v>271</v>
      </c>
      <c r="F25" s="10" t="s">
        <v>322</v>
      </c>
      <c r="G25" s="11" t="n">
        <v>46174</v>
      </c>
      <c r="H25" s="11" t="n">
        <v>73050</v>
      </c>
      <c r="I25" s="10" t="s">
        <v>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31.5" hidden="false" customHeight="true" outlineLevel="0" collapsed="false">
      <c r="A1" s="1" t="s">
        <v>56</v>
      </c>
      <c r="B1" s="1" t="s">
        <v>101</v>
      </c>
      <c r="C1" s="1" t="s">
        <v>103</v>
      </c>
      <c r="D1" s="1" t="s">
        <v>109</v>
      </c>
      <c r="E1" s="1" t="s">
        <v>124</v>
      </c>
      <c r="F1" s="1" t="s">
        <v>127</v>
      </c>
      <c r="G1" s="1" t="s">
        <v>131</v>
      </c>
      <c r="H1" s="1" t="s">
        <v>134</v>
      </c>
    </row>
    <row r="2" customFormat="false" ht="15" hidden="false" customHeight="false" outlineLevel="0" collapsed="false">
      <c r="A2" s="4" t="n">
        <v>2024</v>
      </c>
      <c r="B2" s="9" t="s">
        <v>312</v>
      </c>
      <c r="C2" s="12" t="str">
        <f aca="false">INDEX(門市主檔!$B$2:$B$25,MATCH($B2,門市主檔!$A$2:$A$25,0))</f>
        <v>彰化員林店</v>
      </c>
      <c r="D2" s="12" t="str">
        <f aca="false">INDEX(門市主檔!$E$2:$E$25,MATCH($B2,門市主檔!$A$2:$A$25,0))</f>
        <v>小型店</v>
      </c>
      <c r="E2" s="4" t="n">
        <v>54</v>
      </c>
      <c r="F2" s="13" t="n">
        <v>83000</v>
      </c>
      <c r="G2" s="4" t="n">
        <v>11</v>
      </c>
      <c r="H2" s="4" t="n">
        <v>11</v>
      </c>
    </row>
    <row r="3" customFormat="false" ht="15" hidden="false" customHeight="false" outlineLevel="0" collapsed="false">
      <c r="A3" s="4" t="n">
        <v>2024</v>
      </c>
      <c r="B3" s="9" t="s">
        <v>294</v>
      </c>
      <c r="C3" s="12" t="str">
        <f aca="false">INDEX(門市主檔!$B$2:$B$25,MATCH($B3,門市主檔!$A$2:$A$25,0))</f>
        <v>新竹巨城店</v>
      </c>
      <c r="D3" s="12" t="str">
        <f aca="false">INDEX(門市主檔!$E$2:$E$25,MATCH($B3,門市主檔!$A$2:$A$25,0))</f>
        <v>旗艦店</v>
      </c>
      <c r="E3" s="4" t="n">
        <v>118</v>
      </c>
      <c r="F3" s="13" t="n">
        <v>512000</v>
      </c>
      <c r="G3" s="4" t="n">
        <v>16</v>
      </c>
      <c r="H3" s="4" t="n">
        <v>12</v>
      </c>
    </row>
    <row r="4" customFormat="false" ht="15" hidden="false" customHeight="false" outlineLevel="0" collapsed="false">
      <c r="A4" s="4" t="n">
        <v>2024</v>
      </c>
      <c r="B4" s="9" t="s">
        <v>325</v>
      </c>
      <c r="C4" s="12" t="str">
        <f aca="false">INDEX(門市主檔!$B$2:$B$25,MATCH($B4,門市主檔!$A$2:$A$25,0))</f>
        <v>高雄左營店</v>
      </c>
      <c r="D4" s="12" t="str">
        <f aca="false">INDEX(門市主檔!$E$2:$E$25,MATCH($B4,門市主檔!$A$2:$A$25,0))</f>
        <v>旗艦店</v>
      </c>
      <c r="E4" s="4" t="n">
        <v>119</v>
      </c>
      <c r="F4" s="13" t="n">
        <v>464000</v>
      </c>
      <c r="G4" s="4" t="n">
        <v>15</v>
      </c>
      <c r="H4" s="4" t="n">
        <v>12</v>
      </c>
    </row>
    <row r="5" customFormat="false" ht="15" hidden="false" customHeight="false" outlineLevel="0" collapsed="false">
      <c r="A5" s="4" t="n">
        <v>2024</v>
      </c>
      <c r="B5" s="9" t="s">
        <v>328</v>
      </c>
      <c r="C5" s="12" t="str">
        <f aca="false">INDEX(門市主檔!$B$2:$B$25,MATCH($B5,門市主檔!$A$2:$A$25,0))</f>
        <v>高雄三多店</v>
      </c>
      <c r="D5" s="12" t="str">
        <f aca="false">INDEX(門市主檔!$E$2:$E$25,MATCH($B5,門市主檔!$A$2:$A$25,0))</f>
        <v>標準店</v>
      </c>
      <c r="E5" s="4" t="n">
        <v>77</v>
      </c>
      <c r="F5" s="13" t="n">
        <v>204000</v>
      </c>
      <c r="G5" s="4" t="n">
        <v>12</v>
      </c>
      <c r="H5" s="4" t="n">
        <v>12</v>
      </c>
    </row>
    <row r="6" customFormat="false" ht="15" hidden="false" customHeight="false" outlineLevel="0" collapsed="false">
      <c r="A6" s="4" t="n">
        <v>2024</v>
      </c>
      <c r="B6" s="9" t="s">
        <v>280</v>
      </c>
      <c r="C6" s="12" t="str">
        <f aca="false">INDEX(門市主檔!$B$2:$B$25,MATCH($B6,門市主檔!$A$2:$A$25,0))</f>
        <v>新北板橋店</v>
      </c>
      <c r="D6" s="12" t="str">
        <f aca="false">INDEX(門市主檔!$E$2:$E$25,MATCH($B6,門市主檔!$A$2:$A$25,0))</f>
        <v>標準店</v>
      </c>
      <c r="E6" s="4" t="n">
        <v>92</v>
      </c>
      <c r="F6" s="13" t="n">
        <v>282000</v>
      </c>
      <c r="G6" s="4" t="n">
        <v>12</v>
      </c>
      <c r="H6" s="4" t="n">
        <v>12</v>
      </c>
    </row>
    <row r="7" customFormat="false" ht="15" hidden="false" customHeight="false" outlineLevel="0" collapsed="false">
      <c r="A7" s="4" t="n">
        <v>2024</v>
      </c>
      <c r="B7" s="9" t="s">
        <v>283</v>
      </c>
      <c r="C7" s="12" t="str">
        <f aca="false">INDEX(門市主檔!$B$2:$B$25,MATCH($B7,門市主檔!$A$2:$A$25,0))</f>
        <v>新北新莊店</v>
      </c>
      <c r="D7" s="12" t="str">
        <f aca="false">INDEX(門市主檔!$E$2:$E$25,MATCH($B7,門市主檔!$A$2:$A$25,0))</f>
        <v>標準店</v>
      </c>
      <c r="E7" s="4" t="n">
        <v>76</v>
      </c>
      <c r="F7" s="13" t="n">
        <v>239000</v>
      </c>
      <c r="G7" s="4" t="n">
        <v>12</v>
      </c>
      <c r="H7" s="4" t="n">
        <v>12</v>
      </c>
    </row>
    <row r="8" customFormat="false" ht="15" hidden="false" customHeight="false" outlineLevel="0" collapsed="false">
      <c r="A8" s="4" t="n">
        <v>2024</v>
      </c>
      <c r="B8" s="9" t="s">
        <v>285</v>
      </c>
      <c r="C8" s="12" t="str">
        <f aca="false">INDEX(門市主檔!$B$2:$B$25,MATCH($B8,門市主檔!$A$2:$A$25,0))</f>
        <v>新北三重店</v>
      </c>
      <c r="D8" s="12" t="str">
        <f aca="false">INDEX(門市主檔!$E$2:$E$25,MATCH($B8,門市主檔!$A$2:$A$25,0))</f>
        <v>小型店</v>
      </c>
      <c r="E8" s="4" t="n">
        <v>50</v>
      </c>
      <c r="F8" s="13" t="n">
        <v>113000</v>
      </c>
      <c r="G8" s="4" t="n">
        <v>9</v>
      </c>
      <c r="H8" s="4" t="n">
        <v>12</v>
      </c>
    </row>
    <row r="9" customFormat="false" ht="15" hidden="false" customHeight="false" outlineLevel="0" collapsed="false">
      <c r="A9" s="4" t="n">
        <v>2024</v>
      </c>
      <c r="B9" s="9" t="s">
        <v>300</v>
      </c>
      <c r="C9" s="12" t="str">
        <f aca="false">INDEX(門市主檔!$B$2:$B$25,MATCH($B9,門市主檔!$A$2:$A$25,0))</f>
        <v>台中逢甲店</v>
      </c>
      <c r="D9" s="12" t="str">
        <f aca="false">INDEX(門市主檔!$E$2:$E$25,MATCH($B9,門市主檔!$A$2:$A$25,0))</f>
        <v>標準店</v>
      </c>
      <c r="E9" s="4" t="n">
        <v>83</v>
      </c>
      <c r="F9" s="13" t="n">
        <v>316000</v>
      </c>
      <c r="G9" s="4" t="n">
        <v>11</v>
      </c>
      <c r="H9" s="4" t="n">
        <v>12</v>
      </c>
    </row>
    <row r="10" customFormat="false" ht="15" hidden="false" customHeight="false" outlineLevel="0" collapsed="false">
      <c r="A10" s="4" t="n">
        <v>2024</v>
      </c>
      <c r="B10" s="9" t="s">
        <v>305</v>
      </c>
      <c r="C10" s="12" t="str">
        <f aca="false">INDEX(門市主檔!$B$2:$B$25,MATCH($B10,門市主檔!$A$2:$A$25,0))</f>
        <v>台中七期店</v>
      </c>
      <c r="D10" s="12" t="str">
        <f aca="false">INDEX(門市主檔!$E$2:$E$25,MATCH($B10,門市主檔!$A$2:$A$25,0))</f>
        <v>旗艦店</v>
      </c>
      <c r="E10" s="4" t="n">
        <v>124</v>
      </c>
      <c r="F10" s="13" t="n">
        <v>474000</v>
      </c>
      <c r="G10" s="4" t="n">
        <v>18</v>
      </c>
      <c r="H10" s="4" t="n">
        <v>12</v>
      </c>
    </row>
    <row r="11" customFormat="false" ht="15" hidden="false" customHeight="false" outlineLevel="0" collapsed="false">
      <c r="A11" s="4" t="n">
        <v>2024</v>
      </c>
      <c r="B11" s="9" t="s">
        <v>307</v>
      </c>
      <c r="C11" s="12" t="str">
        <f aca="false">INDEX(門市主檔!$B$2:$B$25,MATCH($B11,門市主檔!$A$2:$A$25,0))</f>
        <v>台中一中店</v>
      </c>
      <c r="D11" s="12" t="str">
        <f aca="false">INDEX(門市主檔!$E$2:$E$25,MATCH($B11,門市主檔!$A$2:$A$25,0))</f>
        <v>小型店</v>
      </c>
      <c r="E11" s="4" t="n">
        <v>52</v>
      </c>
      <c r="F11" s="13" t="n">
        <v>102000</v>
      </c>
      <c r="G11" s="4" t="n">
        <v>7</v>
      </c>
      <c r="H11" s="4" t="n">
        <v>12</v>
      </c>
    </row>
    <row r="12" customFormat="false" ht="15" hidden="false" customHeight="false" outlineLevel="0" collapsed="false">
      <c r="A12" s="4" t="n">
        <v>2024</v>
      </c>
      <c r="B12" s="9" t="s">
        <v>318</v>
      </c>
      <c r="C12" s="12" t="str">
        <f aca="false">INDEX(門市主檔!$B$2:$B$25,MATCH($B12,門市主檔!$A$2:$A$25,0))</f>
        <v>台南中西店</v>
      </c>
      <c r="D12" s="12" t="str">
        <f aca="false">INDEX(門市主檔!$E$2:$E$25,MATCH($B12,門市主檔!$A$2:$A$25,0))</f>
        <v>標準店</v>
      </c>
      <c r="E12" s="4" t="n">
        <v>76</v>
      </c>
      <c r="F12" s="13" t="n">
        <v>205000</v>
      </c>
      <c r="G12" s="4" t="n">
        <v>10</v>
      </c>
      <c r="H12" s="4" t="n">
        <v>12</v>
      </c>
    </row>
    <row r="13" customFormat="false" ht="15" hidden="false" customHeight="false" outlineLevel="0" collapsed="false">
      <c r="A13" s="4" t="n">
        <v>2024</v>
      </c>
      <c r="B13" s="9" t="s">
        <v>323</v>
      </c>
      <c r="C13" s="12" t="str">
        <f aca="false">INDEX(門市主檔!$B$2:$B$25,MATCH($B13,門市主檔!$A$2:$A$25,0))</f>
        <v>台南東寧店</v>
      </c>
      <c r="D13" s="12" t="str">
        <f aca="false">INDEX(門市主檔!$E$2:$E$25,MATCH($B13,門市主檔!$A$2:$A$25,0))</f>
        <v>小型店</v>
      </c>
      <c r="E13" s="4" t="n">
        <v>51</v>
      </c>
      <c r="F13" s="13" t="n">
        <v>91000</v>
      </c>
      <c r="G13" s="4" t="n">
        <v>8</v>
      </c>
      <c r="H13" s="4" t="n">
        <v>12</v>
      </c>
    </row>
    <row r="14" customFormat="false" ht="15" hidden="false" customHeight="false" outlineLevel="0" collapsed="false">
      <c r="A14" s="4" t="n">
        <v>2024</v>
      </c>
      <c r="B14" s="9" t="s">
        <v>262</v>
      </c>
      <c r="C14" s="12" t="str">
        <f aca="false">INDEX(門市主檔!$B$2:$B$25,MATCH($B14,門市主檔!$A$2:$A$25,0))</f>
        <v>台北信義旗艦店</v>
      </c>
      <c r="D14" s="12" t="str">
        <f aca="false">INDEX(門市主檔!$E$2:$E$25,MATCH($B14,門市主檔!$A$2:$A$25,0))</f>
        <v>旗艦店</v>
      </c>
      <c r="E14" s="4" t="n">
        <v>112</v>
      </c>
      <c r="F14" s="13" t="n">
        <v>577000</v>
      </c>
      <c r="G14" s="4" t="n">
        <v>15</v>
      </c>
      <c r="H14" s="4" t="n">
        <v>12</v>
      </c>
    </row>
    <row r="15" customFormat="false" ht="15" hidden="false" customHeight="false" outlineLevel="0" collapsed="false">
      <c r="A15" s="4" t="n">
        <v>2024</v>
      </c>
      <c r="B15" s="9" t="s">
        <v>269</v>
      </c>
      <c r="C15" s="12" t="str">
        <f aca="false">INDEX(門市主檔!$B$2:$B$25,MATCH($B15,門市主檔!$A$2:$A$25,0))</f>
        <v>台北中山店</v>
      </c>
      <c r="D15" s="12" t="str">
        <f aca="false">INDEX(門市主檔!$E$2:$E$25,MATCH($B15,門市主檔!$A$2:$A$25,0))</f>
        <v>標準店</v>
      </c>
      <c r="E15" s="4" t="n">
        <v>84</v>
      </c>
      <c r="F15" s="13" t="n">
        <v>264000</v>
      </c>
      <c r="G15" s="4" t="n">
        <v>14</v>
      </c>
      <c r="H15" s="4" t="n">
        <v>12</v>
      </c>
    </row>
    <row r="16" customFormat="false" ht="15" hidden="false" customHeight="false" outlineLevel="0" collapsed="false">
      <c r="A16" s="4" t="n">
        <v>2024</v>
      </c>
      <c r="B16" s="9" t="s">
        <v>273</v>
      </c>
      <c r="C16" s="12" t="str">
        <f aca="false">INDEX(門市主檔!$B$2:$B$25,MATCH($B16,門市主檔!$A$2:$A$25,0))</f>
        <v>台北東門店</v>
      </c>
      <c r="D16" s="12" t="str">
        <f aca="false">INDEX(門市主檔!$E$2:$E$25,MATCH($B16,門市主檔!$A$2:$A$25,0))</f>
        <v>小型店</v>
      </c>
      <c r="E16" s="4" t="n">
        <v>54</v>
      </c>
      <c r="F16" s="13" t="n">
        <v>99000</v>
      </c>
      <c r="G16" s="4" t="n">
        <v>10</v>
      </c>
      <c r="H16" s="4" t="n">
        <v>12</v>
      </c>
    </row>
    <row r="17" customFormat="false" ht="15" hidden="false" customHeight="false" outlineLevel="0" collapsed="false">
      <c r="A17" s="4" t="n">
        <v>2024</v>
      </c>
      <c r="B17" s="9" t="s">
        <v>277</v>
      </c>
      <c r="C17" s="12" t="str">
        <f aca="false">INDEX(門市主檔!$B$2:$B$25,MATCH($B17,門市主檔!$A$2:$A$25,0))</f>
        <v>台北松江店</v>
      </c>
      <c r="D17" s="12" t="str">
        <f aca="false">INDEX(門市主檔!$E$2:$E$25,MATCH($B17,門市主檔!$A$2:$A$25,0))</f>
        <v>外帶專門店</v>
      </c>
      <c r="E17" s="4" t="n">
        <v>9</v>
      </c>
      <c r="F17" s="13" t="n">
        <v>57000</v>
      </c>
      <c r="G17" s="4" t="n">
        <v>5</v>
      </c>
      <c r="H17" s="4" t="n">
        <v>12</v>
      </c>
    </row>
    <row r="18" customFormat="false" ht="15" hidden="false" customHeight="false" outlineLevel="0" collapsed="false">
      <c r="A18" s="4" t="n">
        <v>2024</v>
      </c>
      <c r="B18" s="9" t="s">
        <v>288</v>
      </c>
      <c r="C18" s="12" t="str">
        <f aca="false">INDEX(門市主檔!$B$2:$B$25,MATCH($B18,門市主檔!$A$2:$A$25,0))</f>
        <v>桃園中壢店</v>
      </c>
      <c r="D18" s="12" t="str">
        <f aca="false">INDEX(門市主檔!$E$2:$E$25,MATCH($B18,門市主檔!$A$2:$A$25,0))</f>
        <v>標準店</v>
      </c>
      <c r="E18" s="4" t="n">
        <v>90</v>
      </c>
      <c r="F18" s="13" t="n">
        <v>203000</v>
      </c>
      <c r="G18" s="4" t="n">
        <v>14</v>
      </c>
      <c r="H18" s="4" t="n">
        <v>12</v>
      </c>
    </row>
    <row r="19" customFormat="false" ht="15" hidden="false" customHeight="false" outlineLevel="0" collapsed="false">
      <c r="A19" s="4" t="n">
        <v>2024</v>
      </c>
      <c r="B19" s="9" t="s">
        <v>292</v>
      </c>
      <c r="C19" s="12" t="str">
        <f aca="false">INDEX(門市主檔!$B$2:$B$25,MATCH($B19,門市主檔!$A$2:$A$25,0))</f>
        <v>桃園藝文店</v>
      </c>
      <c r="D19" s="12" t="str">
        <f aca="false">INDEX(門市主檔!$E$2:$E$25,MATCH($B19,門市主檔!$A$2:$A$25,0))</f>
        <v>標準店</v>
      </c>
      <c r="E19" s="4" t="n">
        <v>96</v>
      </c>
      <c r="F19" s="13" t="n">
        <v>169000</v>
      </c>
      <c r="G19" s="4" t="n">
        <v>15</v>
      </c>
      <c r="H19" s="4" t="n">
        <v>9</v>
      </c>
    </row>
    <row r="20" customFormat="false" ht="15" hidden="false" customHeight="false" outlineLevel="0" collapsed="false">
      <c r="A20" s="4" t="n">
        <v>2024</v>
      </c>
      <c r="B20" s="9" t="s">
        <v>315</v>
      </c>
      <c r="C20" s="12" t="str">
        <f aca="false">INDEX(門市主檔!$B$2:$B$25,MATCH($B20,門市主檔!$A$2:$A$25,0))</f>
        <v>雲林斗六店</v>
      </c>
      <c r="D20" s="12" t="str">
        <f aca="false">INDEX(門市主檔!$E$2:$E$25,MATCH($B20,門市主檔!$A$2:$A$25,0))</f>
        <v>標準店</v>
      </c>
      <c r="E20" s="4" t="n">
        <v>90</v>
      </c>
      <c r="F20" s="13" t="n">
        <v>167000</v>
      </c>
      <c r="G20" s="4" t="n">
        <v>14</v>
      </c>
      <c r="H20" s="4" t="n">
        <v>4</v>
      </c>
    </row>
    <row r="21" customFormat="false" ht="15" hidden="false" customHeight="false" outlineLevel="0" collapsed="false">
      <c r="A21" s="4" t="n">
        <v>2025</v>
      </c>
      <c r="B21" s="9" t="s">
        <v>294</v>
      </c>
      <c r="C21" s="12" t="str">
        <f aca="false">INDEX(門市主檔!$B$2:$B$25,MATCH($B21,門市主檔!$A$2:$A$25,0))</f>
        <v>新竹巨城店</v>
      </c>
      <c r="D21" s="12" t="str">
        <f aca="false">INDEX(門市主檔!$E$2:$E$25,MATCH($B21,門市主檔!$A$2:$A$25,0))</f>
        <v>旗艦店</v>
      </c>
      <c r="E21" s="4" t="n">
        <v>118</v>
      </c>
      <c r="F21" s="13" t="n">
        <v>529000</v>
      </c>
      <c r="G21" s="4" t="n">
        <v>15</v>
      </c>
      <c r="H21" s="4" t="n">
        <v>12</v>
      </c>
    </row>
    <row r="22" customFormat="false" ht="15" hidden="false" customHeight="false" outlineLevel="0" collapsed="false">
      <c r="A22" s="4" t="n">
        <v>2025</v>
      </c>
      <c r="B22" s="9" t="s">
        <v>297</v>
      </c>
      <c r="C22" s="12" t="str">
        <f aca="false">INDEX(門市主檔!$B$2:$B$25,MATCH($B22,門市主檔!$A$2:$A$25,0))</f>
        <v>新竹竹北店</v>
      </c>
      <c r="D22" s="12" t="str">
        <f aca="false">INDEX(門市主檔!$E$2:$E$25,MATCH($B22,門市主檔!$A$2:$A$25,0))</f>
        <v>標準店</v>
      </c>
      <c r="E22" s="4" t="n">
        <v>77</v>
      </c>
      <c r="F22" s="13" t="n">
        <v>234000</v>
      </c>
      <c r="G22" s="4" t="n">
        <v>12</v>
      </c>
      <c r="H22" s="4" t="n">
        <v>6</v>
      </c>
    </row>
    <row r="23" customFormat="false" ht="15" hidden="false" customHeight="false" outlineLevel="0" collapsed="false">
      <c r="A23" s="4" t="n">
        <v>2025</v>
      </c>
      <c r="B23" s="9" t="s">
        <v>325</v>
      </c>
      <c r="C23" s="12" t="str">
        <f aca="false">INDEX(門市主檔!$B$2:$B$25,MATCH($B23,門市主檔!$A$2:$A$25,0))</f>
        <v>高雄左營店</v>
      </c>
      <c r="D23" s="12" t="str">
        <f aca="false">INDEX(門市主檔!$E$2:$E$25,MATCH($B23,門市主檔!$A$2:$A$25,0))</f>
        <v>旗艦店</v>
      </c>
      <c r="E23" s="4" t="n">
        <v>119</v>
      </c>
      <c r="F23" s="13" t="n">
        <v>479000</v>
      </c>
      <c r="G23" s="4" t="n">
        <v>16</v>
      </c>
      <c r="H23" s="4" t="n">
        <v>12</v>
      </c>
    </row>
    <row r="24" customFormat="false" ht="15" hidden="false" customHeight="false" outlineLevel="0" collapsed="false">
      <c r="A24" s="4" t="n">
        <v>2025</v>
      </c>
      <c r="B24" s="9" t="s">
        <v>328</v>
      </c>
      <c r="C24" s="12" t="str">
        <f aca="false">INDEX(門市主檔!$B$2:$B$25,MATCH($B24,門市主檔!$A$2:$A$25,0))</f>
        <v>高雄三多店</v>
      </c>
      <c r="D24" s="12" t="str">
        <f aca="false">INDEX(門市主檔!$E$2:$E$25,MATCH($B24,門市主檔!$A$2:$A$25,0))</f>
        <v>標準店</v>
      </c>
      <c r="E24" s="4" t="n">
        <v>77</v>
      </c>
      <c r="F24" s="13" t="n">
        <v>216000</v>
      </c>
      <c r="G24" s="4" t="n">
        <v>12</v>
      </c>
      <c r="H24" s="4" t="n">
        <v>12</v>
      </c>
    </row>
    <row r="25" customFormat="false" ht="15" hidden="false" customHeight="false" outlineLevel="0" collapsed="false">
      <c r="A25" s="4" t="n">
        <v>2025</v>
      </c>
      <c r="B25" s="9" t="s">
        <v>280</v>
      </c>
      <c r="C25" s="12" t="str">
        <f aca="false">INDEX(門市主檔!$B$2:$B$25,MATCH($B25,門市主檔!$A$2:$A$25,0))</f>
        <v>新北板橋店</v>
      </c>
      <c r="D25" s="12" t="str">
        <f aca="false">INDEX(門市主檔!$E$2:$E$25,MATCH($B25,門市主檔!$A$2:$A$25,0))</f>
        <v>標準店</v>
      </c>
      <c r="E25" s="4" t="n">
        <v>99</v>
      </c>
      <c r="F25" s="13" t="n">
        <v>285000</v>
      </c>
      <c r="G25" s="4" t="n">
        <v>15</v>
      </c>
      <c r="H25" s="4" t="n">
        <v>12</v>
      </c>
    </row>
    <row r="26" customFormat="false" ht="15" hidden="false" customHeight="false" outlineLevel="0" collapsed="false">
      <c r="A26" s="4" t="n">
        <v>2025</v>
      </c>
      <c r="B26" s="9" t="s">
        <v>283</v>
      </c>
      <c r="C26" s="12" t="str">
        <f aca="false">INDEX(門市主檔!$B$2:$B$25,MATCH($B26,門市主檔!$A$2:$A$25,0))</f>
        <v>新北新莊店</v>
      </c>
      <c r="D26" s="12" t="str">
        <f aca="false">INDEX(門市主檔!$E$2:$E$25,MATCH($B26,門市主檔!$A$2:$A$25,0))</f>
        <v>標準店</v>
      </c>
      <c r="E26" s="4" t="n">
        <v>75</v>
      </c>
      <c r="F26" s="13" t="n">
        <v>239000</v>
      </c>
      <c r="G26" s="4" t="n">
        <v>11</v>
      </c>
      <c r="H26" s="4" t="n">
        <v>12</v>
      </c>
    </row>
    <row r="27" customFormat="false" ht="15" hidden="false" customHeight="false" outlineLevel="0" collapsed="false">
      <c r="A27" s="4" t="n">
        <v>2025</v>
      </c>
      <c r="B27" s="9" t="s">
        <v>285</v>
      </c>
      <c r="C27" s="12" t="str">
        <f aca="false">INDEX(門市主檔!$B$2:$B$25,MATCH($B27,門市主檔!$A$2:$A$25,0))</f>
        <v>新北三重店</v>
      </c>
      <c r="D27" s="12" t="str">
        <f aca="false">INDEX(門市主檔!$E$2:$E$25,MATCH($B27,門市主檔!$A$2:$A$25,0))</f>
        <v>小型店</v>
      </c>
      <c r="E27" s="4" t="n">
        <v>50</v>
      </c>
      <c r="F27" s="13" t="n">
        <v>118000</v>
      </c>
      <c r="G27" s="4" t="n">
        <v>7</v>
      </c>
      <c r="H27" s="4" t="n">
        <v>8</v>
      </c>
    </row>
    <row r="28" customFormat="false" ht="15" hidden="false" customHeight="false" outlineLevel="0" collapsed="false">
      <c r="A28" s="4" t="n">
        <v>2025</v>
      </c>
      <c r="B28" s="9" t="s">
        <v>332</v>
      </c>
      <c r="C28" s="12" t="str">
        <f aca="false">INDEX(門市主檔!$B$2:$B$25,MATCH($B28,門市主檔!$A$2:$A$25,0))</f>
        <v>屏東市區店</v>
      </c>
      <c r="D28" s="12" t="str">
        <f aca="false">INDEX(門市主檔!$E$2:$E$25,MATCH($B28,門市主檔!$A$2:$A$25,0))</f>
        <v>小型店</v>
      </c>
      <c r="E28" s="4" t="n">
        <v>45</v>
      </c>
      <c r="F28" s="13" t="n">
        <v>85000</v>
      </c>
      <c r="G28" s="4" t="n">
        <v>10</v>
      </c>
      <c r="H28" s="4" t="n">
        <v>6</v>
      </c>
    </row>
    <row r="29" customFormat="false" ht="15" hidden="false" customHeight="false" outlineLevel="0" collapsed="false">
      <c r="A29" s="4" t="n">
        <v>2025</v>
      </c>
      <c r="B29" s="9" t="s">
        <v>300</v>
      </c>
      <c r="C29" s="12" t="str">
        <f aca="false">INDEX(門市主檔!$B$2:$B$25,MATCH($B29,門市主檔!$A$2:$A$25,0))</f>
        <v>台中逢甲店</v>
      </c>
      <c r="D29" s="12" t="str">
        <f aca="false">INDEX(門市主檔!$E$2:$E$25,MATCH($B29,門市主檔!$A$2:$A$25,0))</f>
        <v>標準店</v>
      </c>
      <c r="E29" s="4" t="n">
        <v>83</v>
      </c>
      <c r="F29" s="13" t="n">
        <v>326000</v>
      </c>
      <c r="G29" s="4" t="n">
        <v>13</v>
      </c>
      <c r="H29" s="4" t="n">
        <v>12</v>
      </c>
    </row>
    <row r="30" customFormat="false" ht="15" hidden="false" customHeight="false" outlineLevel="0" collapsed="false">
      <c r="A30" s="4" t="n">
        <v>2025</v>
      </c>
      <c r="B30" s="9" t="s">
        <v>305</v>
      </c>
      <c r="C30" s="12" t="str">
        <f aca="false">INDEX(門市主檔!$B$2:$B$25,MATCH($B30,門市主檔!$A$2:$A$25,0))</f>
        <v>台中七期店</v>
      </c>
      <c r="D30" s="12" t="str">
        <f aca="false">INDEX(門市主檔!$E$2:$E$25,MATCH($B30,門市主檔!$A$2:$A$25,0))</f>
        <v>旗艦店</v>
      </c>
      <c r="E30" s="4" t="n">
        <v>124</v>
      </c>
      <c r="F30" s="13" t="n">
        <v>490000</v>
      </c>
      <c r="G30" s="4" t="n">
        <v>16</v>
      </c>
      <c r="H30" s="4" t="n">
        <v>12</v>
      </c>
    </row>
    <row r="31" customFormat="false" ht="15" hidden="false" customHeight="false" outlineLevel="0" collapsed="false">
      <c r="A31" s="4" t="n">
        <v>2025</v>
      </c>
      <c r="B31" s="9" t="s">
        <v>307</v>
      </c>
      <c r="C31" s="12" t="str">
        <f aca="false">INDEX(門市主檔!$B$2:$B$25,MATCH($B31,門市主檔!$A$2:$A$25,0))</f>
        <v>台中一中店</v>
      </c>
      <c r="D31" s="12" t="str">
        <f aca="false">INDEX(門市主檔!$E$2:$E$25,MATCH($B31,門市主檔!$A$2:$A$25,0))</f>
        <v>小型店</v>
      </c>
      <c r="E31" s="4" t="n">
        <v>52</v>
      </c>
      <c r="F31" s="13" t="n">
        <v>106000</v>
      </c>
      <c r="G31" s="4" t="n">
        <v>7</v>
      </c>
      <c r="H31" s="4" t="n">
        <v>12</v>
      </c>
    </row>
    <row r="32" customFormat="false" ht="15" hidden="false" customHeight="false" outlineLevel="0" collapsed="false">
      <c r="A32" s="4" t="n">
        <v>2025</v>
      </c>
      <c r="B32" s="9" t="s">
        <v>310</v>
      </c>
      <c r="C32" s="12" t="str">
        <f aca="false">INDEX(門市主檔!$B$2:$B$25,MATCH($B32,門市主檔!$A$2:$A$25,0))</f>
        <v>台中大里店</v>
      </c>
      <c r="D32" s="12" t="str">
        <f aca="false">INDEX(門市主檔!$E$2:$E$25,MATCH($B32,門市主檔!$A$2:$A$25,0))</f>
        <v>外帶專門店</v>
      </c>
      <c r="E32" s="4" t="n">
        <v>10</v>
      </c>
      <c r="F32" s="13" t="n">
        <v>55000</v>
      </c>
      <c r="G32" s="4" t="n">
        <v>3</v>
      </c>
      <c r="H32" s="4" t="n">
        <v>11</v>
      </c>
    </row>
    <row r="33" customFormat="false" ht="15" hidden="false" customHeight="false" outlineLevel="0" collapsed="false">
      <c r="A33" s="4" t="n">
        <v>2025</v>
      </c>
      <c r="B33" s="9" t="s">
        <v>318</v>
      </c>
      <c r="C33" s="12" t="str">
        <f aca="false">INDEX(門市主檔!$B$2:$B$25,MATCH($B33,門市主檔!$A$2:$A$25,0))</f>
        <v>台南中西店</v>
      </c>
      <c r="D33" s="12" t="str">
        <f aca="false">INDEX(門市主檔!$E$2:$E$25,MATCH($B33,門市主檔!$A$2:$A$25,0))</f>
        <v>標準店</v>
      </c>
      <c r="E33" s="4" t="n">
        <v>76</v>
      </c>
      <c r="F33" s="13" t="n">
        <v>205000</v>
      </c>
      <c r="G33" s="4" t="n">
        <v>10</v>
      </c>
      <c r="H33" s="4" t="n">
        <v>12</v>
      </c>
    </row>
    <row r="34" customFormat="false" ht="15" hidden="false" customHeight="false" outlineLevel="0" collapsed="false">
      <c r="A34" s="4" t="n">
        <v>2025</v>
      </c>
      <c r="B34" s="9" t="s">
        <v>323</v>
      </c>
      <c r="C34" s="12" t="str">
        <f aca="false">INDEX(門市主檔!$B$2:$B$25,MATCH($B34,門市主檔!$A$2:$A$25,0))</f>
        <v>台南東寧店</v>
      </c>
      <c r="D34" s="12" t="str">
        <f aca="false">INDEX(門市主檔!$E$2:$E$25,MATCH($B34,門市主檔!$A$2:$A$25,0))</f>
        <v>小型店</v>
      </c>
      <c r="E34" s="4" t="n">
        <v>52</v>
      </c>
      <c r="F34" s="13" t="n">
        <v>95000</v>
      </c>
      <c r="G34" s="4" t="n">
        <v>7</v>
      </c>
      <c r="H34" s="4" t="n">
        <v>12</v>
      </c>
    </row>
    <row r="35" customFormat="false" ht="15" hidden="false" customHeight="false" outlineLevel="0" collapsed="false">
      <c r="A35" s="4" t="n">
        <v>2025</v>
      </c>
      <c r="B35" s="9" t="s">
        <v>262</v>
      </c>
      <c r="C35" s="12" t="str">
        <f aca="false">INDEX(門市主檔!$B$2:$B$25,MATCH($B35,門市主檔!$A$2:$A$25,0))</f>
        <v>台北信義旗艦店</v>
      </c>
      <c r="D35" s="12" t="str">
        <f aca="false">INDEX(門市主檔!$E$2:$E$25,MATCH($B35,門市主檔!$A$2:$A$25,0))</f>
        <v>旗艦店</v>
      </c>
      <c r="E35" s="4" t="n">
        <v>112</v>
      </c>
      <c r="F35" s="13" t="n">
        <v>581000</v>
      </c>
      <c r="G35" s="4" t="n">
        <v>14</v>
      </c>
      <c r="H35" s="4" t="n">
        <v>12</v>
      </c>
    </row>
    <row r="36" customFormat="false" ht="15" hidden="false" customHeight="false" outlineLevel="0" collapsed="false">
      <c r="A36" s="4" t="n">
        <v>2025</v>
      </c>
      <c r="B36" s="9" t="s">
        <v>269</v>
      </c>
      <c r="C36" s="12" t="str">
        <f aca="false">INDEX(門市主檔!$B$2:$B$25,MATCH($B36,門市主檔!$A$2:$A$25,0))</f>
        <v>台北中山店</v>
      </c>
      <c r="D36" s="12" t="str">
        <f aca="false">INDEX(門市主檔!$E$2:$E$25,MATCH($B36,門市主檔!$A$2:$A$25,0))</f>
        <v>標準店</v>
      </c>
      <c r="E36" s="4" t="n">
        <v>79</v>
      </c>
      <c r="F36" s="13" t="n">
        <v>268000</v>
      </c>
      <c r="G36" s="4" t="n">
        <v>13</v>
      </c>
      <c r="H36" s="4" t="n">
        <v>12</v>
      </c>
    </row>
    <row r="37" customFormat="false" ht="15" hidden="false" customHeight="false" outlineLevel="0" collapsed="false">
      <c r="A37" s="4" t="n">
        <v>2025</v>
      </c>
      <c r="B37" s="9" t="s">
        <v>273</v>
      </c>
      <c r="C37" s="12" t="str">
        <f aca="false">INDEX(門市主檔!$B$2:$B$25,MATCH($B37,門市主檔!$A$2:$A$25,0))</f>
        <v>台北東門店</v>
      </c>
      <c r="D37" s="12" t="str">
        <f aca="false">INDEX(門市主檔!$E$2:$E$25,MATCH($B37,門市主檔!$A$2:$A$25,0))</f>
        <v>小型店</v>
      </c>
      <c r="E37" s="4" t="n">
        <v>54</v>
      </c>
      <c r="F37" s="13" t="n">
        <v>101000</v>
      </c>
      <c r="G37" s="4" t="n">
        <v>11</v>
      </c>
      <c r="H37" s="4" t="n">
        <v>12</v>
      </c>
    </row>
    <row r="38" customFormat="false" ht="15" hidden="false" customHeight="false" outlineLevel="0" collapsed="false">
      <c r="A38" s="4" t="n">
        <v>2025</v>
      </c>
      <c r="B38" s="9" t="s">
        <v>277</v>
      </c>
      <c r="C38" s="12" t="str">
        <f aca="false">INDEX(門市主檔!$B$2:$B$25,MATCH($B38,門市主檔!$A$2:$A$25,0))</f>
        <v>台北松江店</v>
      </c>
      <c r="D38" s="12" t="str">
        <f aca="false">INDEX(門市主檔!$E$2:$E$25,MATCH($B38,門市主檔!$A$2:$A$25,0))</f>
        <v>外帶專門店</v>
      </c>
      <c r="E38" s="4" t="n">
        <v>9</v>
      </c>
      <c r="F38" s="13" t="n">
        <v>58000</v>
      </c>
      <c r="G38" s="4" t="n">
        <v>3</v>
      </c>
      <c r="H38" s="4" t="n">
        <v>12</v>
      </c>
    </row>
    <row r="39" customFormat="false" ht="15" hidden="false" customHeight="false" outlineLevel="0" collapsed="false">
      <c r="A39" s="4" t="n">
        <v>2025</v>
      </c>
      <c r="B39" s="9" t="s">
        <v>288</v>
      </c>
      <c r="C39" s="12" t="str">
        <f aca="false">INDEX(門市主檔!$B$2:$B$25,MATCH($B39,門市主檔!$A$2:$A$25,0))</f>
        <v>桃園中壢店</v>
      </c>
      <c r="D39" s="12" t="str">
        <f aca="false">INDEX(門市主檔!$E$2:$E$25,MATCH($B39,門市主檔!$A$2:$A$25,0))</f>
        <v>標準店</v>
      </c>
      <c r="E39" s="4" t="n">
        <v>90</v>
      </c>
      <c r="F39" s="13" t="n">
        <v>207000</v>
      </c>
      <c r="G39" s="4" t="n">
        <v>13</v>
      </c>
      <c r="H39" s="4" t="n">
        <v>12</v>
      </c>
    </row>
    <row r="40" customFormat="false" ht="15" hidden="false" customHeight="false" outlineLevel="0" collapsed="false">
      <c r="A40" s="4" t="n">
        <v>2025</v>
      </c>
      <c r="B40" s="9" t="s">
        <v>292</v>
      </c>
      <c r="C40" s="12" t="str">
        <f aca="false">INDEX(門市主檔!$B$2:$B$25,MATCH($B40,門市主檔!$A$2:$A$25,0))</f>
        <v>桃園藝文店</v>
      </c>
      <c r="D40" s="12" t="str">
        <f aca="false">INDEX(門市主檔!$E$2:$E$25,MATCH($B40,門市主檔!$A$2:$A$25,0))</f>
        <v>標準店</v>
      </c>
      <c r="E40" s="4" t="n">
        <v>96</v>
      </c>
      <c r="F40" s="13" t="n">
        <v>178000</v>
      </c>
      <c r="G40" s="4" t="n">
        <v>13</v>
      </c>
      <c r="H40" s="4" t="n">
        <v>12</v>
      </c>
    </row>
    <row r="41" customFormat="false" ht="15" hidden="false" customHeight="false" outlineLevel="0" collapsed="false">
      <c r="A41" s="4" t="n">
        <v>2025</v>
      </c>
      <c r="B41" s="9" t="s">
        <v>315</v>
      </c>
      <c r="C41" s="12" t="str">
        <f aca="false">INDEX(門市主檔!$B$2:$B$25,MATCH($B41,門市主檔!$A$2:$A$25,0))</f>
        <v>雲林斗六店</v>
      </c>
      <c r="D41" s="12" t="str">
        <f aca="false">INDEX(門市主檔!$E$2:$E$25,MATCH($B41,門市主檔!$A$2:$A$25,0))</f>
        <v>標準店</v>
      </c>
      <c r="E41" s="4" t="n">
        <v>90</v>
      </c>
      <c r="F41" s="13" t="n">
        <v>170000</v>
      </c>
      <c r="G41" s="4" t="n">
        <v>15</v>
      </c>
      <c r="H41" s="4" t="n">
        <v>12</v>
      </c>
    </row>
    <row r="42" customFormat="false" ht="15" hidden="false" customHeight="false" outlineLevel="0" collapsed="false">
      <c r="A42" s="4" t="n">
        <v>2026</v>
      </c>
      <c r="B42" s="9" t="s">
        <v>294</v>
      </c>
      <c r="C42" s="12" t="str">
        <f aca="false">INDEX(門市主檔!$B$2:$B$25,MATCH($B42,門市主檔!$A$2:$A$25,0))</f>
        <v>新竹巨城店</v>
      </c>
      <c r="D42" s="12" t="str">
        <f aca="false">INDEX(門市主檔!$E$2:$E$25,MATCH($B42,門市主檔!$A$2:$A$25,0))</f>
        <v>旗艦店</v>
      </c>
      <c r="E42" s="4" t="n">
        <v>118</v>
      </c>
      <c r="F42" s="13" t="n">
        <v>539000</v>
      </c>
      <c r="G42" s="4" t="n">
        <v>17</v>
      </c>
      <c r="H42" s="4" t="n">
        <v>9</v>
      </c>
    </row>
    <row r="43" customFormat="false" ht="15" hidden="false" customHeight="false" outlineLevel="0" collapsed="false">
      <c r="A43" s="4" t="n">
        <v>2026</v>
      </c>
      <c r="B43" s="9" t="s">
        <v>297</v>
      </c>
      <c r="C43" s="12" t="str">
        <f aca="false">INDEX(門市主檔!$B$2:$B$25,MATCH($B43,門市主檔!$A$2:$A$25,0))</f>
        <v>新竹竹北店</v>
      </c>
      <c r="D43" s="12" t="str">
        <f aca="false">INDEX(門市主檔!$E$2:$E$25,MATCH($B43,門市主檔!$A$2:$A$25,0))</f>
        <v>標準店</v>
      </c>
      <c r="E43" s="4" t="n">
        <v>71</v>
      </c>
      <c r="F43" s="13" t="n">
        <v>242000</v>
      </c>
      <c r="G43" s="4" t="n">
        <v>12</v>
      </c>
      <c r="H43" s="4" t="n">
        <v>9</v>
      </c>
    </row>
    <row r="44" customFormat="false" ht="15" hidden="false" customHeight="false" outlineLevel="0" collapsed="false">
      <c r="A44" s="4" t="n">
        <v>2026</v>
      </c>
      <c r="B44" s="9" t="s">
        <v>335</v>
      </c>
      <c r="C44" s="12" t="str">
        <f aca="false">INDEX(門市主檔!$B$2:$B$25,MATCH($B44,門市主檔!$A$2:$A$25,0))</f>
        <v>花蓮中正店</v>
      </c>
      <c r="D44" s="12" t="str">
        <f aca="false">INDEX(門市主檔!$E$2:$E$25,MATCH($B44,門市主檔!$A$2:$A$25,0))</f>
        <v>標準店</v>
      </c>
      <c r="E44" s="4" t="n">
        <v>95</v>
      </c>
      <c r="F44" s="13" t="n">
        <v>167000</v>
      </c>
      <c r="G44" s="4" t="n">
        <v>15</v>
      </c>
      <c r="H44" s="4" t="n">
        <v>4</v>
      </c>
    </row>
    <row r="45" customFormat="false" ht="15" hidden="false" customHeight="false" outlineLevel="0" collapsed="false">
      <c r="A45" s="4" t="n">
        <v>2026</v>
      </c>
      <c r="B45" s="9" t="s">
        <v>325</v>
      </c>
      <c r="C45" s="12" t="str">
        <f aca="false">INDEX(門市主檔!$B$2:$B$25,MATCH($B45,門市主檔!$A$2:$A$25,0))</f>
        <v>高雄左營店</v>
      </c>
      <c r="D45" s="12" t="str">
        <f aca="false">INDEX(門市主檔!$E$2:$E$25,MATCH($B45,門市主檔!$A$2:$A$25,0))</f>
        <v>旗艦店</v>
      </c>
      <c r="E45" s="4" t="n">
        <v>119</v>
      </c>
      <c r="F45" s="13" t="n">
        <v>498000</v>
      </c>
      <c r="G45" s="4" t="n">
        <v>18</v>
      </c>
      <c r="H45" s="4" t="n">
        <v>9</v>
      </c>
    </row>
    <row r="46" customFormat="false" ht="15" hidden="false" customHeight="false" outlineLevel="0" collapsed="false">
      <c r="A46" s="4" t="n">
        <v>2026</v>
      </c>
      <c r="B46" s="9" t="s">
        <v>328</v>
      </c>
      <c r="C46" s="12" t="str">
        <f aca="false">INDEX(門市主檔!$B$2:$B$25,MATCH($B46,門市主檔!$A$2:$A$25,0))</f>
        <v>高雄三多店</v>
      </c>
      <c r="D46" s="12" t="str">
        <f aca="false">INDEX(門市主檔!$E$2:$E$25,MATCH($B46,門市主檔!$A$2:$A$25,0))</f>
        <v>標準店</v>
      </c>
      <c r="E46" s="4" t="n">
        <v>77</v>
      </c>
      <c r="F46" s="13" t="n">
        <v>221000</v>
      </c>
      <c r="G46" s="4" t="n">
        <v>11</v>
      </c>
      <c r="H46" s="4" t="n">
        <v>9</v>
      </c>
    </row>
    <row r="47" customFormat="false" ht="15" hidden="false" customHeight="false" outlineLevel="0" collapsed="false">
      <c r="A47" s="4" t="n">
        <v>2026</v>
      </c>
      <c r="B47" s="9" t="s">
        <v>330</v>
      </c>
      <c r="C47" s="12" t="str">
        <f aca="false">INDEX(門市主檔!$B$2:$B$25,MATCH($B47,門市主檔!$A$2:$A$25,0))</f>
        <v>高雄鳳山店</v>
      </c>
      <c r="D47" s="12" t="str">
        <f aca="false">INDEX(門市主檔!$E$2:$E$25,MATCH($B47,門市主檔!$A$2:$A$25,0))</f>
        <v>外帶專門店</v>
      </c>
      <c r="E47" s="4" t="n">
        <v>10</v>
      </c>
      <c r="F47" s="13" t="n">
        <v>53000</v>
      </c>
      <c r="G47" s="4" t="n">
        <v>4</v>
      </c>
      <c r="H47" s="4" t="n">
        <v>7</v>
      </c>
    </row>
    <row r="48" customFormat="false" ht="15" hidden="false" customHeight="false" outlineLevel="0" collapsed="false">
      <c r="A48" s="4" t="n">
        <v>2026</v>
      </c>
      <c r="B48" s="9" t="s">
        <v>280</v>
      </c>
      <c r="C48" s="12" t="str">
        <f aca="false">INDEX(門市主檔!$B$2:$B$25,MATCH($B48,門市主檔!$A$2:$A$25,0))</f>
        <v>新北板橋店</v>
      </c>
      <c r="D48" s="12" t="str">
        <f aca="false">INDEX(門市主檔!$E$2:$E$25,MATCH($B48,門市主檔!$A$2:$A$25,0))</f>
        <v>標準店</v>
      </c>
      <c r="E48" s="4" t="n">
        <v>99</v>
      </c>
      <c r="F48" s="13" t="n">
        <v>291000</v>
      </c>
      <c r="G48" s="4" t="n">
        <v>15</v>
      </c>
      <c r="H48" s="4" t="n">
        <v>9</v>
      </c>
    </row>
    <row r="49" customFormat="false" ht="15" hidden="false" customHeight="false" outlineLevel="0" collapsed="false">
      <c r="A49" s="4" t="n">
        <v>2026</v>
      </c>
      <c r="B49" s="9" t="s">
        <v>283</v>
      </c>
      <c r="C49" s="12" t="str">
        <f aca="false">INDEX(門市主檔!$B$2:$B$25,MATCH($B49,門市主檔!$A$2:$A$25,0))</f>
        <v>新北新莊店</v>
      </c>
      <c r="D49" s="12" t="str">
        <f aca="false">INDEX(門市主檔!$E$2:$E$25,MATCH($B49,門市主檔!$A$2:$A$25,0))</f>
        <v>標準店</v>
      </c>
      <c r="E49" s="4" t="n">
        <v>75</v>
      </c>
      <c r="F49" s="13" t="n">
        <v>250000</v>
      </c>
      <c r="G49" s="4" t="n">
        <v>11</v>
      </c>
      <c r="H49" s="4" t="n">
        <v>9</v>
      </c>
    </row>
    <row r="50" customFormat="false" ht="15" hidden="false" customHeight="false" outlineLevel="0" collapsed="false">
      <c r="A50" s="4" t="n">
        <v>2026</v>
      </c>
      <c r="B50" s="9" t="s">
        <v>332</v>
      </c>
      <c r="C50" s="12" t="str">
        <f aca="false">INDEX(門市主檔!$B$2:$B$25,MATCH($B50,門市主檔!$A$2:$A$25,0))</f>
        <v>屏東市區店</v>
      </c>
      <c r="D50" s="12" t="str">
        <f aca="false">INDEX(門市主檔!$E$2:$E$25,MATCH($B50,門市主檔!$A$2:$A$25,0))</f>
        <v>小型店</v>
      </c>
      <c r="E50" s="4" t="n">
        <v>45</v>
      </c>
      <c r="F50" s="13" t="n">
        <v>88000</v>
      </c>
      <c r="G50" s="4" t="n">
        <v>10</v>
      </c>
      <c r="H50" s="4" t="n">
        <v>9</v>
      </c>
    </row>
    <row r="51" customFormat="false" ht="15" hidden="false" customHeight="false" outlineLevel="0" collapsed="false">
      <c r="A51" s="4" t="n">
        <v>2026</v>
      </c>
      <c r="B51" s="9" t="s">
        <v>300</v>
      </c>
      <c r="C51" s="12" t="str">
        <f aca="false">INDEX(門市主檔!$B$2:$B$25,MATCH($B51,門市主檔!$A$2:$A$25,0))</f>
        <v>台中逢甲店</v>
      </c>
      <c r="D51" s="12" t="str">
        <f aca="false">INDEX(門市主檔!$E$2:$E$25,MATCH($B51,門市主檔!$A$2:$A$25,0))</f>
        <v>標準店</v>
      </c>
      <c r="E51" s="4" t="n">
        <v>83</v>
      </c>
      <c r="F51" s="13" t="n">
        <v>336000</v>
      </c>
      <c r="G51" s="4" t="n">
        <v>11</v>
      </c>
      <c r="H51" s="4" t="n">
        <v>9</v>
      </c>
    </row>
    <row r="52" customFormat="false" ht="15" hidden="false" customHeight="false" outlineLevel="0" collapsed="false">
      <c r="A52" s="4" t="n">
        <v>2026</v>
      </c>
      <c r="B52" s="9" t="s">
        <v>305</v>
      </c>
      <c r="C52" s="12" t="str">
        <f aca="false">INDEX(門市主檔!$B$2:$B$25,MATCH($B52,門市主檔!$A$2:$A$25,0))</f>
        <v>台中七期店</v>
      </c>
      <c r="D52" s="12" t="str">
        <f aca="false">INDEX(門市主檔!$E$2:$E$25,MATCH($B52,門市主檔!$A$2:$A$25,0))</f>
        <v>旗艦店</v>
      </c>
      <c r="E52" s="4" t="n">
        <v>124</v>
      </c>
      <c r="F52" s="13" t="n">
        <v>509000</v>
      </c>
      <c r="G52" s="4" t="n">
        <v>18</v>
      </c>
      <c r="H52" s="4" t="n">
        <v>9</v>
      </c>
    </row>
    <row r="53" customFormat="false" ht="15" hidden="false" customHeight="false" outlineLevel="0" collapsed="false">
      <c r="A53" s="4" t="n">
        <v>2026</v>
      </c>
      <c r="B53" s="9" t="s">
        <v>307</v>
      </c>
      <c r="C53" s="12" t="str">
        <f aca="false">INDEX(門市主檔!$B$2:$B$25,MATCH($B53,門市主檔!$A$2:$A$25,0))</f>
        <v>台中一中店</v>
      </c>
      <c r="D53" s="12" t="str">
        <f aca="false">INDEX(門市主檔!$E$2:$E$25,MATCH($B53,門市主檔!$A$2:$A$25,0))</f>
        <v>小型店</v>
      </c>
      <c r="E53" s="4" t="n">
        <v>52</v>
      </c>
      <c r="F53" s="13" t="n">
        <v>108000</v>
      </c>
      <c r="G53" s="4" t="n">
        <v>10</v>
      </c>
      <c r="H53" s="4" t="n">
        <v>9</v>
      </c>
    </row>
    <row r="54" customFormat="false" ht="15" hidden="false" customHeight="false" outlineLevel="0" collapsed="false">
      <c r="A54" s="4" t="n">
        <v>2026</v>
      </c>
      <c r="B54" s="9" t="s">
        <v>310</v>
      </c>
      <c r="C54" s="12" t="str">
        <f aca="false">INDEX(門市主檔!$B$2:$B$25,MATCH($B54,門市主檔!$A$2:$A$25,0))</f>
        <v>台中大里店</v>
      </c>
      <c r="D54" s="12" t="str">
        <f aca="false">INDEX(門市主檔!$E$2:$E$25,MATCH($B54,門市主檔!$A$2:$A$25,0))</f>
        <v>外帶專門店</v>
      </c>
      <c r="E54" s="4" t="n">
        <v>10</v>
      </c>
      <c r="F54" s="13" t="n">
        <v>56000</v>
      </c>
      <c r="G54" s="4" t="n">
        <v>4</v>
      </c>
      <c r="H54" s="4" t="n">
        <v>9</v>
      </c>
    </row>
    <row r="55" customFormat="false" ht="15" hidden="false" customHeight="false" outlineLevel="0" collapsed="false">
      <c r="A55" s="4" t="n">
        <v>2026</v>
      </c>
      <c r="B55" s="9" t="s">
        <v>318</v>
      </c>
      <c r="C55" s="12" t="str">
        <f aca="false">INDEX(門市主檔!$B$2:$B$25,MATCH($B55,門市主檔!$A$2:$A$25,0))</f>
        <v>台南中西店</v>
      </c>
      <c r="D55" s="12" t="str">
        <f aca="false">INDEX(門市主檔!$E$2:$E$25,MATCH($B55,門市主檔!$A$2:$A$25,0))</f>
        <v>標準店</v>
      </c>
      <c r="E55" s="4" t="n">
        <v>76</v>
      </c>
      <c r="F55" s="13" t="n">
        <v>211000</v>
      </c>
      <c r="G55" s="4" t="n">
        <v>12</v>
      </c>
      <c r="H55" s="4" t="n">
        <v>9</v>
      </c>
    </row>
    <row r="56" customFormat="false" ht="15" hidden="false" customHeight="false" outlineLevel="0" collapsed="false">
      <c r="A56" s="4" t="n">
        <v>2026</v>
      </c>
      <c r="B56" s="9" t="s">
        <v>323</v>
      </c>
      <c r="C56" s="12" t="str">
        <f aca="false">INDEX(門市主檔!$B$2:$B$25,MATCH($B56,門市主檔!$A$2:$A$25,0))</f>
        <v>台南東寧店</v>
      </c>
      <c r="D56" s="12" t="str">
        <f aca="false">INDEX(門市主檔!$E$2:$E$25,MATCH($B56,門市主檔!$A$2:$A$25,0))</f>
        <v>小型店</v>
      </c>
      <c r="E56" s="4" t="n">
        <v>52</v>
      </c>
      <c r="F56" s="13" t="n">
        <v>96000</v>
      </c>
      <c r="G56" s="4" t="n">
        <v>9</v>
      </c>
      <c r="H56" s="4" t="n">
        <v>9</v>
      </c>
    </row>
    <row r="57" customFormat="false" ht="15" hidden="false" customHeight="false" outlineLevel="0" collapsed="false">
      <c r="A57" s="4" t="n">
        <v>2026</v>
      </c>
      <c r="B57" s="9" t="s">
        <v>262</v>
      </c>
      <c r="C57" s="12" t="str">
        <f aca="false">INDEX(門市主檔!$B$2:$B$25,MATCH($B57,門市主檔!$A$2:$A$25,0))</f>
        <v>台北信義旗艦店</v>
      </c>
      <c r="D57" s="12" t="str">
        <f aca="false">INDEX(門市主檔!$E$2:$E$25,MATCH($B57,門市主檔!$A$2:$A$25,0))</f>
        <v>旗艦店</v>
      </c>
      <c r="E57" s="4" t="n">
        <v>112</v>
      </c>
      <c r="F57" s="13" t="n">
        <v>585000</v>
      </c>
      <c r="G57" s="4" t="n">
        <v>16</v>
      </c>
      <c r="H57" s="4" t="n">
        <v>9</v>
      </c>
    </row>
    <row r="58" customFormat="false" ht="15" hidden="false" customHeight="false" outlineLevel="0" collapsed="false">
      <c r="A58" s="4" t="n">
        <v>2026</v>
      </c>
      <c r="B58" s="9" t="s">
        <v>269</v>
      </c>
      <c r="C58" s="12" t="str">
        <f aca="false">INDEX(門市主檔!$B$2:$B$25,MATCH($B58,門市主檔!$A$2:$A$25,0))</f>
        <v>台北中山店</v>
      </c>
      <c r="D58" s="12" t="str">
        <f aca="false">INDEX(門市主檔!$E$2:$E$25,MATCH($B58,門市主檔!$A$2:$A$25,0))</f>
        <v>標準店</v>
      </c>
      <c r="E58" s="4" t="n">
        <v>79</v>
      </c>
      <c r="F58" s="13" t="n">
        <v>274000</v>
      </c>
      <c r="G58" s="4" t="n">
        <v>12</v>
      </c>
      <c r="H58" s="4" t="n">
        <v>9</v>
      </c>
    </row>
    <row r="59" customFormat="false" ht="15" hidden="false" customHeight="false" outlineLevel="0" collapsed="false">
      <c r="A59" s="4" t="n">
        <v>2026</v>
      </c>
      <c r="B59" s="9" t="s">
        <v>273</v>
      </c>
      <c r="C59" s="12" t="str">
        <f aca="false">INDEX(門市主檔!$B$2:$B$25,MATCH($B59,門市主檔!$A$2:$A$25,0))</f>
        <v>台北東門店</v>
      </c>
      <c r="D59" s="12" t="str">
        <f aca="false">INDEX(門市主檔!$E$2:$E$25,MATCH($B59,門市主檔!$A$2:$A$25,0))</f>
        <v>小型店</v>
      </c>
      <c r="E59" s="4" t="n">
        <v>54</v>
      </c>
      <c r="F59" s="13" t="n">
        <v>103000</v>
      </c>
      <c r="G59" s="4" t="n">
        <v>9</v>
      </c>
      <c r="H59" s="4" t="n">
        <v>9</v>
      </c>
    </row>
    <row r="60" customFormat="false" ht="15" hidden="false" customHeight="false" outlineLevel="0" collapsed="false">
      <c r="A60" s="4" t="n">
        <v>2026</v>
      </c>
      <c r="B60" s="9" t="s">
        <v>277</v>
      </c>
      <c r="C60" s="12" t="str">
        <f aca="false">INDEX(門市主檔!$B$2:$B$25,MATCH($B60,門市主檔!$A$2:$A$25,0))</f>
        <v>台北松江店</v>
      </c>
      <c r="D60" s="12" t="str">
        <f aca="false">INDEX(門市主檔!$E$2:$E$25,MATCH($B60,門市主檔!$A$2:$A$25,0))</f>
        <v>外帶專門店</v>
      </c>
      <c r="E60" s="4" t="n">
        <v>9</v>
      </c>
      <c r="F60" s="13" t="n">
        <v>60000</v>
      </c>
      <c r="G60" s="4" t="n">
        <v>3</v>
      </c>
      <c r="H60" s="4" t="n">
        <v>9</v>
      </c>
    </row>
    <row r="61" customFormat="false" ht="15" hidden="false" customHeight="false" outlineLevel="0" collapsed="false">
      <c r="A61" s="4" t="n">
        <v>2026</v>
      </c>
      <c r="B61" s="9" t="s">
        <v>288</v>
      </c>
      <c r="C61" s="12" t="str">
        <f aca="false">INDEX(門市主檔!$B$2:$B$25,MATCH($B61,門市主檔!$A$2:$A$25,0))</f>
        <v>桃園中壢店</v>
      </c>
      <c r="D61" s="12" t="str">
        <f aca="false">INDEX(門市主檔!$E$2:$E$25,MATCH($B61,門市主檔!$A$2:$A$25,0))</f>
        <v>標準店</v>
      </c>
      <c r="E61" s="4" t="n">
        <v>90</v>
      </c>
      <c r="F61" s="13" t="n">
        <v>209000</v>
      </c>
      <c r="G61" s="4" t="n">
        <v>15</v>
      </c>
      <c r="H61" s="4" t="n">
        <v>9</v>
      </c>
    </row>
    <row r="62" customFormat="false" ht="15" hidden="false" customHeight="false" outlineLevel="0" collapsed="false">
      <c r="A62" s="4" t="n">
        <v>2026</v>
      </c>
      <c r="B62" s="9" t="s">
        <v>292</v>
      </c>
      <c r="C62" s="12" t="str">
        <f aca="false">INDEX(門市主檔!$B$2:$B$25,MATCH($B62,門市主檔!$A$2:$A$25,0))</f>
        <v>桃園藝文店</v>
      </c>
      <c r="D62" s="12" t="str">
        <f aca="false">INDEX(門市主檔!$E$2:$E$25,MATCH($B62,門市主檔!$A$2:$A$25,0))</f>
        <v>標準店</v>
      </c>
      <c r="E62" s="4" t="n">
        <v>96</v>
      </c>
      <c r="F62" s="13" t="n">
        <v>187000</v>
      </c>
      <c r="G62" s="4" t="n">
        <v>14</v>
      </c>
      <c r="H62" s="4" t="n">
        <v>9</v>
      </c>
    </row>
    <row r="63" customFormat="false" ht="15" hidden="false" customHeight="false" outlineLevel="0" collapsed="false">
      <c r="A63" s="4" t="n">
        <v>2026</v>
      </c>
      <c r="B63" s="9" t="s">
        <v>315</v>
      </c>
      <c r="C63" s="12" t="str">
        <f aca="false">INDEX(門市主檔!$B$2:$B$25,MATCH($B63,門市主檔!$A$2:$A$25,0))</f>
        <v>雲林斗六店</v>
      </c>
      <c r="D63" s="12" t="str">
        <f aca="false">INDEX(門市主檔!$E$2:$E$25,MATCH($B63,門市主檔!$A$2:$A$25,0))</f>
        <v>標準店</v>
      </c>
      <c r="E63" s="4" t="n">
        <v>90</v>
      </c>
      <c r="F63" s="13" t="n">
        <v>170000</v>
      </c>
      <c r="G63" s="4" t="n">
        <v>12</v>
      </c>
      <c r="H63" s="4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</cols>
  <sheetData>
    <row r="1" customFormat="false" ht="31.5" hidden="false" customHeight="true" outlineLevel="0" collapsed="false">
      <c r="A1" s="1" t="s">
        <v>137</v>
      </c>
      <c r="B1" s="1" t="s">
        <v>139</v>
      </c>
      <c r="C1" s="1" t="s">
        <v>141</v>
      </c>
      <c r="D1" s="1" t="s">
        <v>143</v>
      </c>
    </row>
    <row r="2" customFormat="false" ht="15" hidden="false" customHeight="false" outlineLevel="0" collapsed="false">
      <c r="A2" s="9" t="s">
        <v>339</v>
      </c>
      <c r="B2" s="10" t="s">
        <v>340</v>
      </c>
      <c r="C2" s="10" t="s">
        <v>341</v>
      </c>
      <c r="D2" s="4" t="n">
        <v>0</v>
      </c>
    </row>
    <row r="3" customFormat="false" ht="15" hidden="false" customHeight="false" outlineLevel="0" collapsed="false">
      <c r="A3" s="9" t="s">
        <v>342</v>
      </c>
      <c r="B3" s="10" t="s">
        <v>343</v>
      </c>
      <c r="C3" s="10" t="s">
        <v>341</v>
      </c>
      <c r="D3" s="4" t="n">
        <v>0</v>
      </c>
    </row>
    <row r="4" customFormat="false" ht="15" hidden="false" customHeight="false" outlineLevel="0" collapsed="false">
      <c r="A4" s="9" t="s">
        <v>344</v>
      </c>
      <c r="B4" s="10" t="s">
        <v>345</v>
      </c>
      <c r="C4" s="10" t="s">
        <v>346</v>
      </c>
      <c r="D4" s="4" t="n">
        <v>1</v>
      </c>
    </row>
    <row r="5" customFormat="false" ht="15" hidden="false" customHeight="false" outlineLevel="0" collapsed="false">
      <c r="A5" s="9" t="s">
        <v>347</v>
      </c>
      <c r="B5" s="10" t="s">
        <v>348</v>
      </c>
      <c r="C5" s="10" t="s">
        <v>346</v>
      </c>
      <c r="D5" s="4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11"/>
  </cols>
  <sheetData>
    <row r="1" customFormat="false" ht="31.5" hidden="false" customHeight="true" outlineLevel="0" collapsed="false">
      <c r="A1" s="1" t="s">
        <v>146</v>
      </c>
      <c r="B1" s="1" t="s">
        <v>148</v>
      </c>
      <c r="C1" s="1" t="s">
        <v>150</v>
      </c>
    </row>
    <row r="2" customFormat="false" ht="15" hidden="false" customHeight="false" outlineLevel="0" collapsed="false">
      <c r="A2" s="9" t="s">
        <v>349</v>
      </c>
      <c r="B2" s="10" t="s">
        <v>350</v>
      </c>
      <c r="C2" s="10" t="s">
        <v>351</v>
      </c>
    </row>
    <row r="3" customFormat="false" ht="15" hidden="false" customHeight="false" outlineLevel="0" collapsed="false">
      <c r="A3" s="9" t="s">
        <v>352</v>
      </c>
      <c r="B3" s="10" t="s">
        <v>353</v>
      </c>
      <c r="C3" s="10" t="s">
        <v>351</v>
      </c>
    </row>
    <row r="4" customFormat="false" ht="15" hidden="false" customHeight="false" outlineLevel="0" collapsed="false">
      <c r="A4" s="9" t="s">
        <v>354</v>
      </c>
      <c r="B4" s="10" t="s">
        <v>355</v>
      </c>
      <c r="C4" s="10" t="s">
        <v>351</v>
      </c>
    </row>
    <row r="5" customFormat="false" ht="15" hidden="false" customHeight="false" outlineLevel="0" collapsed="false">
      <c r="A5" s="9" t="s">
        <v>356</v>
      </c>
      <c r="B5" s="10" t="s">
        <v>357</v>
      </c>
      <c r="C5" s="10" t="s">
        <v>351</v>
      </c>
    </row>
    <row r="6" customFormat="false" ht="15" hidden="false" customHeight="false" outlineLevel="0" collapsed="false">
      <c r="A6" s="9" t="s">
        <v>358</v>
      </c>
      <c r="B6" s="10" t="s">
        <v>359</v>
      </c>
      <c r="C6" s="10" t="s">
        <v>351</v>
      </c>
    </row>
    <row r="7" customFormat="false" ht="15" hidden="false" customHeight="false" outlineLevel="0" collapsed="false">
      <c r="A7" s="9" t="s">
        <v>360</v>
      </c>
      <c r="B7" s="10" t="s">
        <v>361</v>
      </c>
      <c r="C7" s="10" t="s">
        <v>351</v>
      </c>
    </row>
    <row r="8" customFormat="false" ht="15" hidden="false" customHeight="false" outlineLevel="0" collapsed="false">
      <c r="A8" s="9" t="s">
        <v>362</v>
      </c>
      <c r="B8" s="10" t="s">
        <v>363</v>
      </c>
      <c r="C8" s="10" t="s">
        <v>351</v>
      </c>
    </row>
    <row r="9" customFormat="false" ht="15" hidden="false" customHeight="false" outlineLevel="0" collapsed="false">
      <c r="A9" s="9" t="s">
        <v>364</v>
      </c>
      <c r="B9" s="10" t="s">
        <v>365</v>
      </c>
      <c r="C9" s="10" t="s">
        <v>366</v>
      </c>
    </row>
    <row r="10" customFormat="false" ht="15" hidden="false" customHeight="false" outlineLevel="0" collapsed="false">
      <c r="A10" s="9" t="s">
        <v>367</v>
      </c>
      <c r="B10" s="10" t="s">
        <v>368</v>
      </c>
      <c r="C10" s="10" t="s">
        <v>369</v>
      </c>
    </row>
    <row r="11" customFormat="false" ht="15" hidden="false" customHeight="false" outlineLevel="0" collapsed="false">
      <c r="A11" s="9" t="s">
        <v>370</v>
      </c>
      <c r="B11" s="10" t="s">
        <v>371</v>
      </c>
      <c r="C11" s="10" t="s">
        <v>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11"/>
  </cols>
  <sheetData>
    <row r="1" customFormat="false" ht="31.5" hidden="false" customHeight="true" outlineLevel="0" collapsed="false">
      <c r="A1" s="1" t="s">
        <v>56</v>
      </c>
      <c r="B1" s="1" t="s">
        <v>146</v>
      </c>
      <c r="C1" s="1" t="s">
        <v>148</v>
      </c>
      <c r="D1" s="1" t="s">
        <v>154</v>
      </c>
    </row>
    <row r="2" customFormat="false" ht="15" hidden="false" customHeight="false" outlineLevel="0" collapsed="false">
      <c r="A2" s="4" t="n">
        <v>2024</v>
      </c>
      <c r="B2" s="9" t="s">
        <v>349</v>
      </c>
      <c r="C2" s="12" t="str">
        <f aca="false">INDEX(品項主檔!$B$2:$B$11,MATCH($B2,品項主檔!$A$2:$A$11,0))</f>
        <v>招牌牛肉麵</v>
      </c>
      <c r="D2" s="13" t="n">
        <v>280</v>
      </c>
    </row>
    <row r="3" customFormat="false" ht="15" hidden="false" customHeight="false" outlineLevel="0" collapsed="false">
      <c r="A3" s="4" t="n">
        <v>2024</v>
      </c>
      <c r="B3" s="9" t="s">
        <v>352</v>
      </c>
      <c r="C3" s="12" t="str">
        <f aca="false">INDEX(品項主檔!$B$2:$B$11,MATCH($B3,品項主檔!$A$2:$A$11,0))</f>
        <v>三杯雞定食</v>
      </c>
      <c r="D3" s="13" t="n">
        <v>260</v>
      </c>
    </row>
    <row r="4" customFormat="false" ht="15" hidden="false" customHeight="false" outlineLevel="0" collapsed="false">
      <c r="A4" s="4" t="n">
        <v>2024</v>
      </c>
      <c r="B4" s="9" t="s">
        <v>354</v>
      </c>
      <c r="C4" s="12" t="str">
        <f aca="false">INDEX(品項主檔!$B$2:$B$11,MATCH($B4,品項主檔!$A$2:$A$11,0))</f>
        <v>蔥油雞腿飯</v>
      </c>
      <c r="D4" s="13" t="n">
        <v>220</v>
      </c>
    </row>
    <row r="5" customFormat="false" ht="15" hidden="false" customHeight="false" outlineLevel="0" collapsed="false">
      <c r="A5" s="4" t="n">
        <v>2024</v>
      </c>
      <c r="B5" s="9" t="s">
        <v>356</v>
      </c>
      <c r="C5" s="12" t="str">
        <f aca="false">INDEX(品項主檔!$B$2:$B$11,MATCH($B5,品項主檔!$A$2:$A$11,0))</f>
        <v>黑胡椒豬排飯</v>
      </c>
      <c r="D5" s="13" t="n">
        <v>230</v>
      </c>
    </row>
    <row r="6" customFormat="false" ht="15" hidden="false" customHeight="false" outlineLevel="0" collapsed="false">
      <c r="A6" s="4" t="n">
        <v>2024</v>
      </c>
      <c r="B6" s="9" t="s">
        <v>358</v>
      </c>
      <c r="C6" s="12" t="str">
        <f aca="false">INDEX(品項主檔!$B$2:$B$11,MATCH($B6,品項主檔!$A$2:$A$11,0))</f>
        <v>麻油雞湯麵</v>
      </c>
      <c r="D6" s="13" t="n">
        <v>290</v>
      </c>
    </row>
    <row r="7" customFormat="false" ht="15" hidden="false" customHeight="false" outlineLevel="0" collapsed="false">
      <c r="A7" s="4" t="n">
        <v>2024</v>
      </c>
      <c r="B7" s="9" t="s">
        <v>360</v>
      </c>
      <c r="C7" s="12" t="str">
        <f aca="false">INDEX(品項主檔!$B$2:$B$11,MATCH($B7,品項主檔!$A$2:$A$11,0))</f>
        <v>塔香涼麵</v>
      </c>
      <c r="D7" s="13" t="n">
        <v>180</v>
      </c>
    </row>
    <row r="8" customFormat="false" ht="15" hidden="false" customHeight="false" outlineLevel="0" collapsed="false">
      <c r="A8" s="4" t="n">
        <v>2024</v>
      </c>
      <c r="B8" s="9" t="s">
        <v>362</v>
      </c>
      <c r="C8" s="12" t="str">
        <f aca="false">INDEX(品項主檔!$B$2:$B$11,MATCH($B8,品項主檔!$A$2:$A$11,0))</f>
        <v>海鮮炒飯</v>
      </c>
      <c r="D8" s="13" t="n">
        <v>250</v>
      </c>
    </row>
    <row r="9" customFormat="false" ht="15" hidden="false" customHeight="false" outlineLevel="0" collapsed="false">
      <c r="A9" s="4" t="n">
        <v>2024</v>
      </c>
      <c r="B9" s="9" t="s">
        <v>364</v>
      </c>
      <c r="C9" s="12" t="str">
        <f aca="false">INDEX(品項主檔!$B$2:$B$11,MATCH($B9,品項主檔!$A$2:$A$11,0))</f>
        <v>酸辣湯</v>
      </c>
      <c r="D9" s="13" t="n">
        <v>60</v>
      </c>
    </row>
    <row r="10" customFormat="false" ht="15" hidden="false" customHeight="false" outlineLevel="0" collapsed="false">
      <c r="A10" s="4" t="n">
        <v>2024</v>
      </c>
      <c r="B10" s="9" t="s">
        <v>367</v>
      </c>
      <c r="C10" s="12" t="str">
        <f aca="false">INDEX(品項主檔!$B$2:$B$11,MATCH($B10,品項主檔!$A$2:$A$11,0))</f>
        <v>招牌滷味拼盤</v>
      </c>
      <c r="D10" s="13" t="n">
        <v>120</v>
      </c>
    </row>
    <row r="11" customFormat="false" ht="15" hidden="false" customHeight="false" outlineLevel="0" collapsed="false">
      <c r="A11" s="4" t="n">
        <v>2024</v>
      </c>
      <c r="B11" s="9" t="s">
        <v>370</v>
      </c>
      <c r="C11" s="12" t="str">
        <f aca="false">INDEX(品項主檔!$B$2:$B$11,MATCH($B11,品項主檔!$A$2:$A$11,0))</f>
        <v>古早味紅茶</v>
      </c>
      <c r="D11" s="13" t="n">
        <v>45</v>
      </c>
    </row>
    <row r="12" customFormat="false" ht="15" hidden="false" customHeight="false" outlineLevel="0" collapsed="false">
      <c r="A12" s="4" t="n">
        <v>2025</v>
      </c>
      <c r="B12" s="9" t="s">
        <v>349</v>
      </c>
      <c r="C12" s="12" t="str">
        <f aca="false">INDEX(品項主檔!$B$2:$B$11,MATCH($B12,品項主檔!$A$2:$A$11,0))</f>
        <v>招牌牛肉麵</v>
      </c>
      <c r="D12" s="13" t="n">
        <v>295</v>
      </c>
    </row>
    <row r="13" customFormat="false" ht="15" hidden="false" customHeight="false" outlineLevel="0" collapsed="false">
      <c r="A13" s="4" t="n">
        <v>2025</v>
      </c>
      <c r="B13" s="9" t="s">
        <v>352</v>
      </c>
      <c r="C13" s="12" t="str">
        <f aca="false">INDEX(品項主檔!$B$2:$B$11,MATCH($B13,品項主檔!$A$2:$A$11,0))</f>
        <v>三杯雞定食</v>
      </c>
      <c r="D13" s="13" t="n">
        <v>260</v>
      </c>
    </row>
    <row r="14" customFormat="false" ht="15" hidden="false" customHeight="false" outlineLevel="0" collapsed="false">
      <c r="A14" s="4" t="n">
        <v>2025</v>
      </c>
      <c r="B14" s="9" t="s">
        <v>354</v>
      </c>
      <c r="C14" s="12" t="str">
        <f aca="false">INDEX(品項主檔!$B$2:$B$11,MATCH($B14,品項主檔!$A$2:$A$11,0))</f>
        <v>蔥油雞腿飯</v>
      </c>
      <c r="D14" s="13" t="n">
        <v>230</v>
      </c>
    </row>
    <row r="15" customFormat="false" ht="15" hidden="false" customHeight="false" outlineLevel="0" collapsed="false">
      <c r="A15" s="4" t="n">
        <v>2025</v>
      </c>
      <c r="B15" s="9" t="s">
        <v>356</v>
      </c>
      <c r="C15" s="12" t="str">
        <f aca="false">INDEX(品項主檔!$B$2:$B$11,MATCH($B15,品項主檔!$A$2:$A$11,0))</f>
        <v>黑胡椒豬排飯</v>
      </c>
      <c r="D15" s="13" t="n">
        <v>240</v>
      </c>
    </row>
    <row r="16" customFormat="false" ht="15" hidden="false" customHeight="false" outlineLevel="0" collapsed="false">
      <c r="A16" s="4" t="n">
        <v>2025</v>
      </c>
      <c r="B16" s="9" t="s">
        <v>358</v>
      </c>
      <c r="C16" s="12" t="str">
        <f aca="false">INDEX(品項主檔!$B$2:$B$11,MATCH($B16,品項主檔!$A$2:$A$11,0))</f>
        <v>麻油雞湯麵</v>
      </c>
      <c r="D16" s="13" t="n">
        <v>305</v>
      </c>
    </row>
    <row r="17" customFormat="false" ht="15" hidden="false" customHeight="false" outlineLevel="0" collapsed="false">
      <c r="A17" s="4" t="n">
        <v>2025</v>
      </c>
      <c r="B17" s="9" t="s">
        <v>360</v>
      </c>
      <c r="C17" s="12" t="str">
        <f aca="false">INDEX(品項主檔!$B$2:$B$11,MATCH($B17,品項主檔!$A$2:$A$11,0))</f>
        <v>塔香涼麵</v>
      </c>
      <c r="D17" s="13" t="n">
        <v>185</v>
      </c>
    </row>
    <row r="18" customFormat="false" ht="15" hidden="false" customHeight="false" outlineLevel="0" collapsed="false">
      <c r="A18" s="4" t="n">
        <v>2025</v>
      </c>
      <c r="B18" s="9" t="s">
        <v>362</v>
      </c>
      <c r="C18" s="12" t="str">
        <f aca="false">INDEX(品項主檔!$B$2:$B$11,MATCH($B18,品項主檔!$A$2:$A$11,0))</f>
        <v>海鮮炒飯</v>
      </c>
      <c r="D18" s="13" t="n">
        <v>255</v>
      </c>
    </row>
    <row r="19" customFormat="false" ht="15" hidden="false" customHeight="false" outlineLevel="0" collapsed="false">
      <c r="A19" s="4" t="n">
        <v>2025</v>
      </c>
      <c r="B19" s="9" t="s">
        <v>364</v>
      </c>
      <c r="C19" s="12" t="str">
        <f aca="false">INDEX(品項主檔!$B$2:$B$11,MATCH($B19,品項主檔!$A$2:$A$11,0))</f>
        <v>酸辣湯</v>
      </c>
      <c r="D19" s="13" t="n">
        <v>60</v>
      </c>
    </row>
    <row r="20" customFormat="false" ht="15" hidden="false" customHeight="false" outlineLevel="0" collapsed="false">
      <c r="A20" s="4" t="n">
        <v>2025</v>
      </c>
      <c r="B20" s="9" t="s">
        <v>367</v>
      </c>
      <c r="C20" s="12" t="str">
        <f aca="false">INDEX(品項主檔!$B$2:$B$11,MATCH($B20,品項主檔!$A$2:$A$11,0))</f>
        <v>招牌滷味拼盤</v>
      </c>
      <c r="D20" s="13" t="n">
        <v>125</v>
      </c>
    </row>
    <row r="21" customFormat="false" ht="15" hidden="false" customHeight="false" outlineLevel="0" collapsed="false">
      <c r="A21" s="4" t="n">
        <v>2025</v>
      </c>
      <c r="B21" s="9" t="s">
        <v>370</v>
      </c>
      <c r="C21" s="12" t="str">
        <f aca="false">INDEX(品項主檔!$B$2:$B$11,MATCH($B21,品項主檔!$A$2:$A$11,0))</f>
        <v>古早味紅茶</v>
      </c>
      <c r="D21" s="13" t="n">
        <v>45</v>
      </c>
    </row>
    <row r="22" customFormat="false" ht="15" hidden="false" customHeight="false" outlineLevel="0" collapsed="false">
      <c r="A22" s="4" t="n">
        <v>2026</v>
      </c>
      <c r="B22" s="9" t="s">
        <v>349</v>
      </c>
      <c r="C22" s="12" t="str">
        <f aca="false">INDEX(品項主檔!$B$2:$B$11,MATCH($B22,品項主檔!$A$2:$A$11,0))</f>
        <v>招牌牛肉麵</v>
      </c>
      <c r="D22" s="13" t="n">
        <v>305</v>
      </c>
    </row>
    <row r="23" customFormat="false" ht="15" hidden="false" customHeight="false" outlineLevel="0" collapsed="false">
      <c r="A23" s="4" t="n">
        <v>2026</v>
      </c>
      <c r="B23" s="9" t="s">
        <v>352</v>
      </c>
      <c r="C23" s="12" t="str">
        <f aca="false">INDEX(品項主檔!$B$2:$B$11,MATCH($B23,品項主檔!$A$2:$A$11,0))</f>
        <v>三杯雞定食</v>
      </c>
      <c r="D23" s="13" t="n">
        <v>275</v>
      </c>
    </row>
    <row r="24" customFormat="false" ht="15" hidden="false" customHeight="false" outlineLevel="0" collapsed="false">
      <c r="A24" s="4" t="n">
        <v>2026</v>
      </c>
      <c r="B24" s="9" t="s">
        <v>354</v>
      </c>
      <c r="C24" s="12" t="str">
        <f aca="false">INDEX(品項主檔!$B$2:$B$11,MATCH($B24,品項主檔!$A$2:$A$11,0))</f>
        <v>蔥油雞腿飯</v>
      </c>
      <c r="D24" s="13" t="n">
        <v>240</v>
      </c>
    </row>
    <row r="25" customFormat="false" ht="15" hidden="false" customHeight="false" outlineLevel="0" collapsed="false">
      <c r="A25" s="4" t="n">
        <v>2026</v>
      </c>
      <c r="B25" s="9" t="s">
        <v>356</v>
      </c>
      <c r="C25" s="12" t="str">
        <f aca="false">INDEX(品項主檔!$B$2:$B$11,MATCH($B25,品項主檔!$A$2:$A$11,0))</f>
        <v>黑胡椒豬排飯</v>
      </c>
      <c r="D25" s="13" t="n">
        <v>255</v>
      </c>
    </row>
    <row r="26" customFormat="false" ht="15" hidden="false" customHeight="false" outlineLevel="0" collapsed="false">
      <c r="A26" s="4" t="n">
        <v>2026</v>
      </c>
      <c r="B26" s="9" t="s">
        <v>358</v>
      </c>
      <c r="C26" s="12" t="str">
        <f aca="false">INDEX(品項主檔!$B$2:$B$11,MATCH($B26,品項主檔!$A$2:$A$11,0))</f>
        <v>麻油雞湯麵</v>
      </c>
      <c r="D26" s="13" t="n">
        <v>320</v>
      </c>
    </row>
    <row r="27" customFormat="false" ht="15" hidden="false" customHeight="false" outlineLevel="0" collapsed="false">
      <c r="A27" s="4" t="n">
        <v>2026</v>
      </c>
      <c r="B27" s="9" t="s">
        <v>360</v>
      </c>
      <c r="C27" s="12" t="str">
        <f aca="false">INDEX(品項主檔!$B$2:$B$11,MATCH($B27,品項主檔!$A$2:$A$11,0))</f>
        <v>塔香涼麵</v>
      </c>
      <c r="D27" s="13" t="n">
        <v>195</v>
      </c>
    </row>
    <row r="28" customFormat="false" ht="15" hidden="false" customHeight="false" outlineLevel="0" collapsed="false">
      <c r="A28" s="4" t="n">
        <v>2026</v>
      </c>
      <c r="B28" s="9" t="s">
        <v>362</v>
      </c>
      <c r="C28" s="12" t="str">
        <f aca="false">INDEX(品項主檔!$B$2:$B$11,MATCH($B28,品項主檔!$A$2:$A$11,0))</f>
        <v>海鮮炒飯</v>
      </c>
      <c r="D28" s="13" t="n">
        <v>265</v>
      </c>
    </row>
    <row r="29" customFormat="false" ht="15" hidden="false" customHeight="false" outlineLevel="0" collapsed="false">
      <c r="A29" s="4" t="n">
        <v>2026</v>
      </c>
      <c r="B29" s="9" t="s">
        <v>364</v>
      </c>
      <c r="C29" s="12" t="str">
        <f aca="false">INDEX(品項主檔!$B$2:$B$11,MATCH($B29,品項主檔!$A$2:$A$11,0))</f>
        <v>酸辣湯</v>
      </c>
      <c r="D29" s="13" t="n">
        <v>65</v>
      </c>
    </row>
    <row r="30" customFormat="false" ht="15" hidden="false" customHeight="false" outlineLevel="0" collapsed="false">
      <c r="A30" s="4" t="n">
        <v>2026</v>
      </c>
      <c r="B30" s="9" t="s">
        <v>367</v>
      </c>
      <c r="C30" s="12" t="str">
        <f aca="false">INDEX(品項主檔!$B$2:$B$11,MATCH($B30,品項主檔!$A$2:$A$11,0))</f>
        <v>招牌滷味拼盤</v>
      </c>
      <c r="D30" s="13" t="n">
        <v>130</v>
      </c>
    </row>
    <row r="31" customFormat="false" ht="15" hidden="false" customHeight="false" outlineLevel="0" collapsed="false">
      <c r="A31" s="4" t="n">
        <v>2026</v>
      </c>
      <c r="B31" s="9" t="s">
        <v>370</v>
      </c>
      <c r="C31" s="12" t="str">
        <f aca="false">INDEX(品項主檔!$B$2:$B$11,MATCH($B31,品項主檔!$A$2:$A$11,0))</f>
        <v>古早味紅茶</v>
      </c>
      <c r="D31" s="13" t="n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6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5" min="15" style="0" width="16"/>
  </cols>
  <sheetData>
    <row r="1" customFormat="false" ht="31.5" hidden="false" customHeight="true" outlineLevel="0" collapsed="false">
      <c r="A1" s="1" t="s">
        <v>79</v>
      </c>
      <c r="B1" s="1" t="s">
        <v>58</v>
      </c>
      <c r="C1" s="1" t="s">
        <v>84</v>
      </c>
      <c r="D1" s="1" t="s">
        <v>101</v>
      </c>
      <c r="E1" s="1" t="s">
        <v>103</v>
      </c>
      <c r="F1" s="1" t="s">
        <v>137</v>
      </c>
      <c r="G1" s="1" t="s">
        <v>139</v>
      </c>
      <c r="H1" s="1" t="s">
        <v>141</v>
      </c>
      <c r="I1" s="1" t="s">
        <v>158</v>
      </c>
      <c r="J1" s="1" t="s">
        <v>161</v>
      </c>
      <c r="K1" s="1" t="s">
        <v>165</v>
      </c>
      <c r="L1" s="1" t="s">
        <v>169</v>
      </c>
      <c r="M1" s="1" t="s">
        <v>172</v>
      </c>
      <c r="N1" s="1" t="s">
        <v>175</v>
      </c>
      <c r="O1" s="1" t="s">
        <v>178</v>
      </c>
    </row>
    <row r="2" customFormat="false" ht="15" hidden="false" customHeight="false" outlineLevel="0" collapsed="false">
      <c r="A2" s="6" t="str">
        <f aca="false">TEXT(B2,"0")&amp;"-"&amp;TEXT(C2,"00")</f>
        <v>2024-01</v>
      </c>
      <c r="B2" s="4" t="n">
        <v>2024</v>
      </c>
      <c r="C2" s="4" t="n">
        <v>1</v>
      </c>
      <c r="D2" s="9" t="s">
        <v>312</v>
      </c>
      <c r="E2" s="12" t="str">
        <f aca="false">INDEX(門市主檔!$B$2:$B$25,MATCH($D2,門市主檔!$A$2:$A$25,0))</f>
        <v>彰化員林店</v>
      </c>
      <c r="F2" s="9" t="s">
        <v>339</v>
      </c>
      <c r="G2" s="12" t="str">
        <f aca="false">INDEX(通路主檔!$B$2:$B$5,MATCH($F2,通路主檔!$A$2:$A$5,0))</f>
        <v>內用</v>
      </c>
      <c r="H2" s="12" t="str">
        <f aca="false">INDEX(通路主檔!$C$2:$C$5,MATCH($F2,通路主檔!$A$2:$A$5,0))</f>
        <v>店內</v>
      </c>
      <c r="I2" s="13" t="n">
        <v>265300</v>
      </c>
      <c r="J2" s="4" t="n">
        <v>326</v>
      </c>
      <c r="K2" s="4" t="n">
        <v>753</v>
      </c>
      <c r="L2" s="14" t="n">
        <f aca="false">IF(J2=0,0,I2/J2)</f>
        <v>813.803680981595</v>
      </c>
      <c r="M2" s="15" t="n">
        <f aca="false">INDEX(通路主檔!$D$2:$D$5,MATCH($F2,通路主檔!$A$2:$A$5,0))*INDEX(年度參數!$B$2:$B$4,MATCH($B2,年度參數!$A$2:$A$4,0))</f>
        <v>0</v>
      </c>
      <c r="N2" s="14" t="n">
        <f aca="false">I2*M2</f>
        <v>0</v>
      </c>
      <c r="O2" s="14" t="n">
        <f aca="false">I2-N2</f>
        <v>265300</v>
      </c>
    </row>
    <row r="3" customFormat="false" ht="15" hidden="false" customHeight="false" outlineLevel="0" collapsed="false">
      <c r="A3" s="6" t="str">
        <f aca="false">TEXT(B3,"0")&amp;"-"&amp;TEXT(C3,"00")</f>
        <v>2024-01</v>
      </c>
      <c r="B3" s="4" t="n">
        <v>2024</v>
      </c>
      <c r="C3" s="4" t="n">
        <v>1</v>
      </c>
      <c r="D3" s="9" t="s">
        <v>312</v>
      </c>
      <c r="E3" s="12" t="str">
        <f aca="false">INDEX(門市主檔!$B$2:$B$25,MATCH($D3,門市主檔!$A$2:$A$25,0))</f>
        <v>彰化員林店</v>
      </c>
      <c r="F3" s="9" t="s">
        <v>342</v>
      </c>
      <c r="G3" s="12" t="str">
        <f aca="false">INDEX(通路主檔!$B$2:$B$5,MATCH($F3,通路主檔!$A$2:$A$5,0))</f>
        <v>外帶</v>
      </c>
      <c r="H3" s="12" t="str">
        <f aca="false">INDEX(通路主檔!$C$2:$C$5,MATCH($F3,通路主檔!$A$2:$A$5,0))</f>
        <v>店內</v>
      </c>
      <c r="I3" s="13" t="n">
        <v>235500</v>
      </c>
      <c r="J3" s="4" t="n">
        <v>775</v>
      </c>
      <c r="K3" s="4" t="n">
        <v>1067</v>
      </c>
      <c r="L3" s="14" t="n">
        <f aca="false">IF(J3=0,0,I3/J3)</f>
        <v>303.870967741936</v>
      </c>
      <c r="M3" s="15" t="n">
        <f aca="false">INDEX(通路主檔!$D$2:$D$5,MATCH($F3,通路主檔!$A$2:$A$5,0))*INDEX(年度參數!$B$2:$B$4,MATCH($B3,年度參數!$A$2:$A$4,0))</f>
        <v>0</v>
      </c>
      <c r="N3" s="14" t="n">
        <f aca="false">I3*M3</f>
        <v>0</v>
      </c>
      <c r="O3" s="14" t="n">
        <f aca="false">I3-N3</f>
        <v>235500</v>
      </c>
    </row>
    <row r="4" customFormat="false" ht="15" hidden="false" customHeight="false" outlineLevel="0" collapsed="false">
      <c r="A4" s="6" t="str">
        <f aca="false">TEXT(B4,"0")&amp;"-"&amp;TEXT(C4,"00")</f>
        <v>2024-01</v>
      </c>
      <c r="B4" s="4" t="n">
        <v>2024</v>
      </c>
      <c r="C4" s="4" t="n">
        <v>1</v>
      </c>
      <c r="D4" s="9" t="s">
        <v>312</v>
      </c>
      <c r="E4" s="12" t="str">
        <f aca="false">INDEX(門市主檔!$B$2:$B$25,MATCH($D4,門市主檔!$A$2:$A$25,0))</f>
        <v>彰化員林店</v>
      </c>
      <c r="F4" s="9" t="s">
        <v>344</v>
      </c>
      <c r="G4" s="12" t="str">
        <f aca="false">INDEX(通路主檔!$B$2:$B$5,MATCH($F4,通路主檔!$A$2:$A$5,0))</f>
        <v>外送平台 A</v>
      </c>
      <c r="H4" s="12" t="str">
        <f aca="false">INDEX(通路主檔!$C$2:$C$5,MATCH($F4,通路主檔!$A$2:$A$5,0))</f>
        <v>外送平台</v>
      </c>
      <c r="I4" s="13" t="n">
        <v>203600</v>
      </c>
      <c r="J4" s="4" t="n">
        <v>361</v>
      </c>
      <c r="K4" s="4" t="n">
        <v>699</v>
      </c>
      <c r="L4" s="14" t="n">
        <f aca="false">IF(J4=0,0,I4/J4)</f>
        <v>563.98891966759</v>
      </c>
      <c r="M4" s="15" t="n">
        <f aca="false">INDEX(通路主檔!$D$2:$D$5,MATCH($F4,通路主檔!$A$2:$A$5,0))*INDEX(年度參數!$B$2:$B$4,MATCH($B4,年度參數!$A$2:$A$4,0))</f>
        <v>0.33</v>
      </c>
      <c r="N4" s="14" t="n">
        <f aca="false">I4*M4</f>
        <v>67188</v>
      </c>
      <c r="O4" s="14" t="n">
        <f aca="false">I4-N4</f>
        <v>136412</v>
      </c>
    </row>
    <row r="5" customFormat="false" ht="15" hidden="false" customHeight="false" outlineLevel="0" collapsed="false">
      <c r="A5" s="6" t="str">
        <f aca="false">TEXT(B5,"0")&amp;"-"&amp;TEXT(C5,"00")</f>
        <v>2024-01</v>
      </c>
      <c r="B5" s="4" t="n">
        <v>2024</v>
      </c>
      <c r="C5" s="4" t="n">
        <v>1</v>
      </c>
      <c r="D5" s="9" t="s">
        <v>312</v>
      </c>
      <c r="E5" s="12" t="str">
        <f aca="false">INDEX(門市主檔!$B$2:$B$25,MATCH($D5,門市主檔!$A$2:$A$25,0))</f>
        <v>彰化員林店</v>
      </c>
      <c r="F5" s="9" t="s">
        <v>347</v>
      </c>
      <c r="G5" s="12" t="str">
        <f aca="false">INDEX(通路主檔!$B$2:$B$5,MATCH($F5,通路主檔!$A$2:$A$5,0))</f>
        <v>外送平台 B</v>
      </c>
      <c r="H5" s="12" t="str">
        <f aca="false">INDEX(通路主檔!$C$2:$C$5,MATCH($F5,通路主檔!$A$2:$A$5,0))</f>
        <v>外送平台</v>
      </c>
      <c r="I5" s="13" t="n">
        <v>132500</v>
      </c>
      <c r="J5" s="4" t="n">
        <v>260</v>
      </c>
      <c r="K5" s="4" t="n">
        <v>490</v>
      </c>
      <c r="L5" s="14" t="n">
        <f aca="false">IF(J5=0,0,I5/J5)</f>
        <v>509.615384615385</v>
      </c>
      <c r="M5" s="15" t="n">
        <f aca="false">INDEX(通路主檔!$D$2:$D$5,MATCH($F5,通路主檔!$A$2:$A$5,0))*INDEX(年度參數!$B$2:$B$4,MATCH($B5,年度參數!$A$2:$A$4,0))</f>
        <v>0.33</v>
      </c>
      <c r="N5" s="14" t="n">
        <f aca="false">I5*M5</f>
        <v>43725</v>
      </c>
      <c r="O5" s="14" t="n">
        <f aca="false">I5-N5</f>
        <v>88775</v>
      </c>
    </row>
    <row r="6" customFormat="false" ht="15" hidden="false" customHeight="false" outlineLevel="0" collapsed="false">
      <c r="A6" s="6" t="str">
        <f aca="false">TEXT(B6,"0")&amp;"-"&amp;TEXT(C6,"00")</f>
        <v>2024-01</v>
      </c>
      <c r="B6" s="4" t="n">
        <v>2024</v>
      </c>
      <c r="C6" s="4" t="n">
        <v>1</v>
      </c>
      <c r="D6" s="9" t="s">
        <v>294</v>
      </c>
      <c r="E6" s="12" t="str">
        <f aca="false">INDEX(門市主檔!$B$2:$B$25,MATCH($D6,門市主檔!$A$2:$A$25,0))</f>
        <v>新竹巨城店</v>
      </c>
      <c r="F6" s="9" t="s">
        <v>339</v>
      </c>
      <c r="G6" s="12" t="str">
        <f aca="false">INDEX(通路主檔!$B$2:$B$5,MATCH($F6,通路主檔!$A$2:$A$5,0))</f>
        <v>內用</v>
      </c>
      <c r="H6" s="12" t="str">
        <f aca="false">INDEX(通路主檔!$C$2:$C$5,MATCH($F6,通路主檔!$A$2:$A$5,0))</f>
        <v>店內</v>
      </c>
      <c r="I6" s="13" t="n">
        <v>1098300</v>
      </c>
      <c r="J6" s="4" t="n">
        <v>1438</v>
      </c>
      <c r="K6" s="4" t="n">
        <v>3272</v>
      </c>
      <c r="L6" s="14" t="n">
        <f aca="false">IF(J6=0,0,I6/J6)</f>
        <v>763.769123783032</v>
      </c>
      <c r="M6" s="15" t="n">
        <f aca="false">INDEX(通路主檔!$D$2:$D$5,MATCH($F6,通路主檔!$A$2:$A$5,0))*INDEX(年度參數!$B$2:$B$4,MATCH($B6,年度參數!$A$2:$A$4,0))</f>
        <v>0</v>
      </c>
      <c r="N6" s="14" t="n">
        <f aca="false">I6*M6</f>
        <v>0</v>
      </c>
      <c r="O6" s="14" t="n">
        <f aca="false">I6-N6</f>
        <v>1098300</v>
      </c>
    </row>
    <row r="7" customFormat="false" ht="15" hidden="false" customHeight="false" outlineLevel="0" collapsed="false">
      <c r="A7" s="6" t="str">
        <f aca="false">TEXT(B7,"0")&amp;"-"&amp;TEXT(C7,"00")</f>
        <v>2024-01</v>
      </c>
      <c r="B7" s="4" t="n">
        <v>2024</v>
      </c>
      <c r="C7" s="4" t="n">
        <v>1</v>
      </c>
      <c r="D7" s="9" t="s">
        <v>294</v>
      </c>
      <c r="E7" s="12" t="str">
        <f aca="false">INDEX(門市主檔!$B$2:$B$25,MATCH($D7,門市主檔!$A$2:$A$25,0))</f>
        <v>新竹巨城店</v>
      </c>
      <c r="F7" s="9" t="s">
        <v>342</v>
      </c>
      <c r="G7" s="12" t="str">
        <f aca="false">INDEX(通路主檔!$B$2:$B$5,MATCH($F7,通路主檔!$A$2:$A$5,0))</f>
        <v>外帶</v>
      </c>
      <c r="H7" s="12" t="str">
        <f aca="false">INDEX(通路主檔!$C$2:$C$5,MATCH($F7,通路主檔!$A$2:$A$5,0))</f>
        <v>店內</v>
      </c>
      <c r="I7" s="13" t="n">
        <v>361300</v>
      </c>
      <c r="J7" s="4" t="n">
        <v>1106</v>
      </c>
      <c r="K7" s="4" t="n">
        <v>1333</v>
      </c>
      <c r="L7" s="14" t="n">
        <f aca="false">IF(J7=0,0,I7/J7)</f>
        <v>326.672694394213</v>
      </c>
      <c r="M7" s="15" t="n">
        <f aca="false">INDEX(通路主檔!$D$2:$D$5,MATCH($F7,通路主檔!$A$2:$A$5,0))*INDEX(年度參數!$B$2:$B$4,MATCH($B7,年度參數!$A$2:$A$4,0))</f>
        <v>0</v>
      </c>
      <c r="N7" s="14" t="n">
        <f aca="false">I7*M7</f>
        <v>0</v>
      </c>
      <c r="O7" s="14" t="n">
        <f aca="false">I7-N7</f>
        <v>361300</v>
      </c>
    </row>
    <row r="8" customFormat="false" ht="15" hidden="false" customHeight="false" outlineLevel="0" collapsed="false">
      <c r="A8" s="6" t="str">
        <f aca="false">TEXT(B8,"0")&amp;"-"&amp;TEXT(C8,"00")</f>
        <v>2024-01</v>
      </c>
      <c r="B8" s="4" t="n">
        <v>2024</v>
      </c>
      <c r="C8" s="4" t="n">
        <v>1</v>
      </c>
      <c r="D8" s="9" t="s">
        <v>294</v>
      </c>
      <c r="E8" s="12" t="str">
        <f aca="false">INDEX(門市主檔!$B$2:$B$25,MATCH($D8,門市主檔!$A$2:$A$25,0))</f>
        <v>新竹巨城店</v>
      </c>
      <c r="F8" s="9" t="s">
        <v>344</v>
      </c>
      <c r="G8" s="12" t="str">
        <f aca="false">INDEX(通路主檔!$B$2:$B$5,MATCH($F8,通路主檔!$A$2:$A$5,0))</f>
        <v>外送平台 A</v>
      </c>
      <c r="H8" s="12" t="str">
        <f aca="false">INDEX(通路主檔!$C$2:$C$5,MATCH($F8,通路主檔!$A$2:$A$5,0))</f>
        <v>外送平台</v>
      </c>
      <c r="I8" s="13" t="n">
        <v>318200</v>
      </c>
      <c r="J8" s="4" t="n">
        <v>616</v>
      </c>
      <c r="K8" s="4" t="n">
        <v>1106</v>
      </c>
      <c r="L8" s="14" t="n">
        <f aca="false">IF(J8=0,0,I8/J8)</f>
        <v>516.558441558442</v>
      </c>
      <c r="M8" s="15" t="n">
        <f aca="false">INDEX(通路主檔!$D$2:$D$5,MATCH($F8,通路主檔!$A$2:$A$5,0))*INDEX(年度參數!$B$2:$B$4,MATCH($B8,年度參數!$A$2:$A$4,0))</f>
        <v>0.33</v>
      </c>
      <c r="N8" s="14" t="n">
        <f aca="false">I8*M8</f>
        <v>105006</v>
      </c>
      <c r="O8" s="14" t="n">
        <f aca="false">I8-N8</f>
        <v>213194</v>
      </c>
    </row>
    <row r="9" customFormat="false" ht="15" hidden="false" customHeight="false" outlineLevel="0" collapsed="false">
      <c r="A9" s="6" t="str">
        <f aca="false">TEXT(B9,"0")&amp;"-"&amp;TEXT(C9,"00")</f>
        <v>2024-01</v>
      </c>
      <c r="B9" s="4" t="n">
        <v>2024</v>
      </c>
      <c r="C9" s="4" t="n">
        <v>1</v>
      </c>
      <c r="D9" s="9" t="s">
        <v>294</v>
      </c>
      <c r="E9" s="12" t="str">
        <f aca="false">INDEX(門市主檔!$B$2:$B$25,MATCH($D9,門市主檔!$A$2:$A$25,0))</f>
        <v>新竹巨城店</v>
      </c>
      <c r="F9" s="9" t="s">
        <v>347</v>
      </c>
      <c r="G9" s="12" t="str">
        <f aca="false">INDEX(通路主檔!$B$2:$B$5,MATCH($F9,通路主檔!$A$2:$A$5,0))</f>
        <v>外送平台 B</v>
      </c>
      <c r="H9" s="12" t="str">
        <f aca="false">INDEX(通路主檔!$C$2:$C$5,MATCH($F9,通路主檔!$A$2:$A$5,0))</f>
        <v>外送平台</v>
      </c>
      <c r="I9" s="13" t="n">
        <v>223900</v>
      </c>
      <c r="J9" s="4" t="n">
        <v>430</v>
      </c>
      <c r="K9" s="4" t="n">
        <v>716</v>
      </c>
      <c r="L9" s="14" t="n">
        <f aca="false">IF(J9=0,0,I9/J9)</f>
        <v>520.697674418605</v>
      </c>
      <c r="M9" s="15" t="n">
        <f aca="false">INDEX(通路主檔!$D$2:$D$5,MATCH($F9,通路主檔!$A$2:$A$5,0))*INDEX(年度參數!$B$2:$B$4,MATCH($B9,年度參數!$A$2:$A$4,0))</f>
        <v>0.33</v>
      </c>
      <c r="N9" s="14" t="n">
        <f aca="false">I9*M9</f>
        <v>73887</v>
      </c>
      <c r="O9" s="14" t="n">
        <f aca="false">I9-N9</f>
        <v>150013</v>
      </c>
    </row>
    <row r="10" customFormat="false" ht="15" hidden="false" customHeight="false" outlineLevel="0" collapsed="false">
      <c r="A10" s="6" t="str">
        <f aca="false">TEXT(B10,"0")&amp;"-"&amp;TEXT(C10,"00")</f>
        <v>2024-01</v>
      </c>
      <c r="B10" s="4" t="n">
        <v>2024</v>
      </c>
      <c r="C10" s="4" t="n">
        <v>1</v>
      </c>
      <c r="D10" s="9" t="s">
        <v>325</v>
      </c>
      <c r="E10" s="12" t="str">
        <f aca="false">INDEX(門市主檔!$B$2:$B$25,MATCH($D10,門市主檔!$A$2:$A$25,0))</f>
        <v>高雄左營店</v>
      </c>
      <c r="F10" s="9" t="s">
        <v>339</v>
      </c>
      <c r="G10" s="12" t="str">
        <f aca="false">INDEX(通路主檔!$B$2:$B$5,MATCH($F10,通路主檔!$A$2:$A$5,0))</f>
        <v>內用</v>
      </c>
      <c r="H10" s="12" t="str">
        <f aca="false">INDEX(通路主檔!$C$2:$C$5,MATCH($F10,通路主檔!$A$2:$A$5,0))</f>
        <v>店內</v>
      </c>
      <c r="I10" s="13" t="n">
        <v>768000</v>
      </c>
      <c r="J10" s="4" t="n">
        <v>1015</v>
      </c>
      <c r="K10" s="4" t="n">
        <v>2623</v>
      </c>
      <c r="L10" s="14" t="n">
        <f aca="false">IF(J10=0,0,I10/J10)</f>
        <v>756.650246305419</v>
      </c>
      <c r="M10" s="15" t="n">
        <f aca="false">INDEX(通路主檔!$D$2:$D$5,MATCH($F10,通路主檔!$A$2:$A$5,0))*INDEX(年度參數!$B$2:$B$4,MATCH($B10,年度參數!$A$2:$A$4,0))</f>
        <v>0</v>
      </c>
      <c r="N10" s="14" t="n">
        <f aca="false">I10*M10</f>
        <v>0</v>
      </c>
      <c r="O10" s="14" t="n">
        <f aca="false">I10-N10</f>
        <v>768000</v>
      </c>
    </row>
    <row r="11" customFormat="false" ht="15" hidden="false" customHeight="false" outlineLevel="0" collapsed="false">
      <c r="A11" s="6" t="str">
        <f aca="false">TEXT(B11,"0")&amp;"-"&amp;TEXT(C11,"00")</f>
        <v>2024-01</v>
      </c>
      <c r="B11" s="4" t="n">
        <v>2024</v>
      </c>
      <c r="C11" s="4" t="n">
        <v>1</v>
      </c>
      <c r="D11" s="9" t="s">
        <v>325</v>
      </c>
      <c r="E11" s="12" t="str">
        <f aca="false">INDEX(門市主檔!$B$2:$B$25,MATCH($D11,門市主檔!$A$2:$A$25,0))</f>
        <v>高雄左營店</v>
      </c>
      <c r="F11" s="9" t="s">
        <v>342</v>
      </c>
      <c r="G11" s="12" t="str">
        <f aca="false">INDEX(通路主檔!$B$2:$B$5,MATCH($F11,通路主檔!$A$2:$A$5,0))</f>
        <v>外帶</v>
      </c>
      <c r="H11" s="12" t="str">
        <f aca="false">INDEX(通路主檔!$C$2:$C$5,MATCH($F11,通路主檔!$A$2:$A$5,0))</f>
        <v>店內</v>
      </c>
      <c r="I11" s="13" t="n">
        <v>278400</v>
      </c>
      <c r="J11" s="4" t="n">
        <v>772</v>
      </c>
      <c r="K11" s="4" t="n">
        <v>1019</v>
      </c>
      <c r="L11" s="14" t="n">
        <f aca="false">IF(J11=0,0,I11/J11)</f>
        <v>360.621761658031</v>
      </c>
      <c r="M11" s="15" t="n">
        <f aca="false">INDEX(通路主檔!$D$2:$D$5,MATCH($F11,通路主檔!$A$2:$A$5,0))*INDEX(年度參數!$B$2:$B$4,MATCH($B11,年度參數!$A$2:$A$4,0))</f>
        <v>0</v>
      </c>
      <c r="N11" s="14" t="n">
        <f aca="false">I11*M11</f>
        <v>0</v>
      </c>
      <c r="O11" s="14" t="n">
        <f aca="false">I11-N11</f>
        <v>278400</v>
      </c>
    </row>
    <row r="12" customFormat="false" ht="15" hidden="false" customHeight="false" outlineLevel="0" collapsed="false">
      <c r="A12" s="6" t="str">
        <f aca="false">TEXT(B12,"0")&amp;"-"&amp;TEXT(C12,"00")</f>
        <v>2024-01</v>
      </c>
      <c r="B12" s="4" t="n">
        <v>2024</v>
      </c>
      <c r="C12" s="4" t="n">
        <v>1</v>
      </c>
      <c r="D12" s="9" t="s">
        <v>325</v>
      </c>
      <c r="E12" s="12" t="str">
        <f aca="false">INDEX(門市主檔!$B$2:$B$25,MATCH($D12,門市主檔!$A$2:$A$25,0))</f>
        <v>高雄左營店</v>
      </c>
      <c r="F12" s="9" t="s">
        <v>344</v>
      </c>
      <c r="G12" s="12" t="str">
        <f aca="false">INDEX(通路主檔!$B$2:$B$5,MATCH($F12,通路主檔!$A$2:$A$5,0))</f>
        <v>外送平台 A</v>
      </c>
      <c r="H12" s="12" t="str">
        <f aca="false">INDEX(通路主檔!$C$2:$C$5,MATCH($F12,通路主檔!$A$2:$A$5,0))</f>
        <v>外送平台</v>
      </c>
      <c r="I12" s="13" t="n">
        <v>272100</v>
      </c>
      <c r="J12" s="4" t="n">
        <v>559</v>
      </c>
      <c r="K12" s="4" t="n">
        <v>1008</v>
      </c>
      <c r="L12" s="14" t="n">
        <f aca="false">IF(J12=0,0,I12/J12)</f>
        <v>486.762075134168</v>
      </c>
      <c r="M12" s="15" t="n">
        <f aca="false">INDEX(通路主檔!$D$2:$D$5,MATCH($F12,通路主檔!$A$2:$A$5,0))*INDEX(年度參數!$B$2:$B$4,MATCH($B12,年度參數!$A$2:$A$4,0))</f>
        <v>0.33</v>
      </c>
      <c r="N12" s="14" t="n">
        <f aca="false">I12*M12</f>
        <v>89793</v>
      </c>
      <c r="O12" s="14" t="n">
        <f aca="false">I12-N12</f>
        <v>182307</v>
      </c>
    </row>
    <row r="13" customFormat="false" ht="15" hidden="false" customHeight="false" outlineLevel="0" collapsed="false">
      <c r="A13" s="6" t="str">
        <f aca="false">TEXT(B13,"0")&amp;"-"&amp;TEXT(C13,"00")</f>
        <v>2024-01</v>
      </c>
      <c r="B13" s="4" t="n">
        <v>2024</v>
      </c>
      <c r="C13" s="4" t="n">
        <v>1</v>
      </c>
      <c r="D13" s="9" t="s">
        <v>325</v>
      </c>
      <c r="E13" s="12" t="str">
        <f aca="false">INDEX(門市主檔!$B$2:$B$25,MATCH($D13,門市主檔!$A$2:$A$25,0))</f>
        <v>高雄左營店</v>
      </c>
      <c r="F13" s="9" t="s">
        <v>347</v>
      </c>
      <c r="G13" s="12" t="str">
        <f aca="false">INDEX(通路主檔!$B$2:$B$5,MATCH($F13,通路主檔!$A$2:$A$5,0))</f>
        <v>外送平台 B</v>
      </c>
      <c r="H13" s="12" t="str">
        <f aca="false">INDEX(通路主檔!$C$2:$C$5,MATCH($F13,通路主檔!$A$2:$A$5,0))</f>
        <v>外送平台</v>
      </c>
      <c r="I13" s="13" t="n">
        <v>154900</v>
      </c>
      <c r="J13" s="4" t="n">
        <v>327</v>
      </c>
      <c r="K13" s="4" t="n">
        <v>615</v>
      </c>
      <c r="L13" s="14" t="n">
        <f aca="false">IF(J13=0,0,I13/J13)</f>
        <v>473.700305810398</v>
      </c>
      <c r="M13" s="15" t="n">
        <f aca="false">INDEX(通路主檔!$D$2:$D$5,MATCH($F13,通路主檔!$A$2:$A$5,0))*INDEX(年度參數!$B$2:$B$4,MATCH($B13,年度參數!$A$2:$A$4,0))</f>
        <v>0.33</v>
      </c>
      <c r="N13" s="14" t="n">
        <f aca="false">I13*M13</f>
        <v>51117</v>
      </c>
      <c r="O13" s="14" t="n">
        <f aca="false">I13-N13</f>
        <v>103783</v>
      </c>
    </row>
    <row r="14" customFormat="false" ht="15" hidden="false" customHeight="false" outlineLevel="0" collapsed="false">
      <c r="A14" s="6" t="str">
        <f aca="false">TEXT(B14,"0")&amp;"-"&amp;TEXT(C14,"00")</f>
        <v>2024-01</v>
      </c>
      <c r="B14" s="4" t="n">
        <v>2024</v>
      </c>
      <c r="C14" s="4" t="n">
        <v>1</v>
      </c>
      <c r="D14" s="9" t="s">
        <v>328</v>
      </c>
      <c r="E14" s="12" t="str">
        <f aca="false">INDEX(門市主檔!$B$2:$B$25,MATCH($D14,門市主檔!$A$2:$A$25,0))</f>
        <v>高雄三多店</v>
      </c>
      <c r="F14" s="9" t="s">
        <v>339</v>
      </c>
      <c r="G14" s="12" t="str">
        <f aca="false">INDEX(通路主檔!$B$2:$B$5,MATCH($F14,通路主檔!$A$2:$A$5,0))</f>
        <v>內用</v>
      </c>
      <c r="H14" s="12" t="str">
        <f aca="false">INDEX(通路主檔!$C$2:$C$5,MATCH($F14,通路主檔!$A$2:$A$5,0))</f>
        <v>店內</v>
      </c>
      <c r="I14" s="13" t="n">
        <v>535200</v>
      </c>
      <c r="J14" s="4" t="n">
        <v>763</v>
      </c>
      <c r="K14" s="4" t="n">
        <v>1822</v>
      </c>
      <c r="L14" s="14" t="n">
        <f aca="false">IF(J14=0,0,I14/J14)</f>
        <v>701.441677588467</v>
      </c>
      <c r="M14" s="15" t="n">
        <f aca="false">INDEX(通路主檔!$D$2:$D$5,MATCH($F14,通路主檔!$A$2:$A$5,0))*INDEX(年度參數!$B$2:$B$4,MATCH($B14,年度參數!$A$2:$A$4,0))</f>
        <v>0</v>
      </c>
      <c r="N14" s="14" t="n">
        <f aca="false">I14*M14</f>
        <v>0</v>
      </c>
      <c r="O14" s="14" t="n">
        <f aca="false">I14-N14</f>
        <v>535200</v>
      </c>
    </row>
    <row r="15" customFormat="false" ht="15" hidden="false" customHeight="false" outlineLevel="0" collapsed="false">
      <c r="A15" s="6" t="str">
        <f aca="false">TEXT(B15,"0")&amp;"-"&amp;TEXT(C15,"00")</f>
        <v>2024-01</v>
      </c>
      <c r="B15" s="4" t="n">
        <v>2024</v>
      </c>
      <c r="C15" s="4" t="n">
        <v>1</v>
      </c>
      <c r="D15" s="9" t="s">
        <v>328</v>
      </c>
      <c r="E15" s="12" t="str">
        <f aca="false">INDEX(門市主檔!$B$2:$B$25,MATCH($D15,門市主檔!$A$2:$A$25,0))</f>
        <v>高雄三多店</v>
      </c>
      <c r="F15" s="9" t="s">
        <v>342</v>
      </c>
      <c r="G15" s="12" t="str">
        <f aca="false">INDEX(通路主檔!$B$2:$B$5,MATCH($F15,通路主檔!$A$2:$A$5,0))</f>
        <v>外帶</v>
      </c>
      <c r="H15" s="12" t="str">
        <f aca="false">INDEX(通路主檔!$C$2:$C$5,MATCH($F15,通路主檔!$A$2:$A$5,0))</f>
        <v>店內</v>
      </c>
      <c r="I15" s="13" t="n">
        <v>244600</v>
      </c>
      <c r="J15" s="4" t="n">
        <v>724</v>
      </c>
      <c r="K15" s="4" t="n">
        <v>942</v>
      </c>
      <c r="L15" s="14" t="n">
        <f aca="false">IF(J15=0,0,I15/J15)</f>
        <v>337.845303867403</v>
      </c>
      <c r="M15" s="15" t="n">
        <f aca="false">INDEX(通路主檔!$D$2:$D$5,MATCH($F15,通路主檔!$A$2:$A$5,0))*INDEX(年度參數!$B$2:$B$4,MATCH($B15,年度參數!$A$2:$A$4,0))</f>
        <v>0</v>
      </c>
      <c r="N15" s="14" t="n">
        <f aca="false">I15*M15</f>
        <v>0</v>
      </c>
      <c r="O15" s="14" t="n">
        <f aca="false">I15-N15</f>
        <v>244600</v>
      </c>
    </row>
    <row r="16" customFormat="false" ht="15" hidden="false" customHeight="false" outlineLevel="0" collapsed="false">
      <c r="A16" s="6" t="str">
        <f aca="false">TEXT(B16,"0")&amp;"-"&amp;TEXT(C16,"00")</f>
        <v>2024-01</v>
      </c>
      <c r="B16" s="4" t="n">
        <v>2024</v>
      </c>
      <c r="C16" s="4" t="n">
        <v>1</v>
      </c>
      <c r="D16" s="9" t="s">
        <v>328</v>
      </c>
      <c r="E16" s="12" t="str">
        <f aca="false">INDEX(門市主檔!$B$2:$B$25,MATCH($D16,門市主檔!$A$2:$A$25,0))</f>
        <v>高雄三多店</v>
      </c>
      <c r="F16" s="9" t="s">
        <v>344</v>
      </c>
      <c r="G16" s="12" t="str">
        <f aca="false">INDEX(通路主檔!$B$2:$B$5,MATCH($F16,通路主檔!$A$2:$A$5,0))</f>
        <v>外送平台 A</v>
      </c>
      <c r="H16" s="12" t="str">
        <f aca="false">INDEX(通路主檔!$C$2:$C$5,MATCH($F16,通路主檔!$A$2:$A$5,0))</f>
        <v>外送平台</v>
      </c>
      <c r="I16" s="13" t="n">
        <v>224200</v>
      </c>
      <c r="J16" s="4" t="n">
        <v>394</v>
      </c>
      <c r="K16" s="4" t="n">
        <v>771</v>
      </c>
      <c r="L16" s="14" t="n">
        <f aca="false">IF(J16=0,0,I16/J16)</f>
        <v>569.035532994924</v>
      </c>
      <c r="M16" s="15" t="n">
        <f aca="false">INDEX(通路主檔!$D$2:$D$5,MATCH($F16,通路主檔!$A$2:$A$5,0))*INDEX(年度參數!$B$2:$B$4,MATCH($B16,年度參數!$A$2:$A$4,0))</f>
        <v>0.33</v>
      </c>
      <c r="N16" s="14" t="n">
        <f aca="false">I16*M16</f>
        <v>73986</v>
      </c>
      <c r="O16" s="14" t="n">
        <f aca="false">I16-N16</f>
        <v>150214</v>
      </c>
    </row>
    <row r="17" customFormat="false" ht="15" hidden="false" customHeight="false" outlineLevel="0" collapsed="false">
      <c r="A17" s="6" t="str">
        <f aca="false">TEXT(B17,"0")&amp;"-"&amp;TEXT(C17,"00")</f>
        <v>2024-01</v>
      </c>
      <c r="B17" s="4" t="n">
        <v>2024</v>
      </c>
      <c r="C17" s="4" t="n">
        <v>1</v>
      </c>
      <c r="D17" s="9" t="s">
        <v>328</v>
      </c>
      <c r="E17" s="12" t="str">
        <f aca="false">INDEX(門市主檔!$B$2:$B$25,MATCH($D17,門市主檔!$A$2:$A$25,0))</f>
        <v>高雄三多店</v>
      </c>
      <c r="F17" s="9" t="s">
        <v>347</v>
      </c>
      <c r="G17" s="12" t="str">
        <f aca="false">INDEX(通路主檔!$B$2:$B$5,MATCH($F17,通路主檔!$A$2:$A$5,0))</f>
        <v>外送平台 B</v>
      </c>
      <c r="H17" s="12" t="str">
        <f aca="false">INDEX(通路主檔!$C$2:$C$5,MATCH($F17,通路主檔!$A$2:$A$5,0))</f>
        <v>外送平台</v>
      </c>
      <c r="I17" s="13" t="n">
        <v>151400</v>
      </c>
      <c r="J17" s="4" t="n">
        <v>280</v>
      </c>
      <c r="K17" s="4" t="n">
        <v>501</v>
      </c>
      <c r="L17" s="14" t="n">
        <f aca="false">IF(J17=0,0,I17/J17)</f>
        <v>540.714285714286</v>
      </c>
      <c r="M17" s="15" t="n">
        <f aca="false">INDEX(通路主檔!$D$2:$D$5,MATCH($F17,通路主檔!$A$2:$A$5,0))*INDEX(年度參數!$B$2:$B$4,MATCH($B17,年度參數!$A$2:$A$4,0))</f>
        <v>0.33</v>
      </c>
      <c r="N17" s="14" t="n">
        <f aca="false">I17*M17</f>
        <v>49962</v>
      </c>
      <c r="O17" s="14" t="n">
        <f aca="false">I17-N17</f>
        <v>101438</v>
      </c>
    </row>
    <row r="18" customFormat="false" ht="15" hidden="false" customHeight="false" outlineLevel="0" collapsed="false">
      <c r="A18" s="6" t="str">
        <f aca="false">TEXT(B18,"0")&amp;"-"&amp;TEXT(C18,"00")</f>
        <v>2024-01</v>
      </c>
      <c r="B18" s="4" t="n">
        <v>2024</v>
      </c>
      <c r="C18" s="4" t="n">
        <v>1</v>
      </c>
      <c r="D18" s="9" t="s">
        <v>280</v>
      </c>
      <c r="E18" s="12" t="str">
        <f aca="false">INDEX(門市主檔!$B$2:$B$25,MATCH($D18,門市主檔!$A$2:$A$25,0))</f>
        <v>新北板橋店</v>
      </c>
      <c r="F18" s="9" t="s">
        <v>339</v>
      </c>
      <c r="G18" s="12" t="str">
        <f aca="false">INDEX(通路主檔!$B$2:$B$5,MATCH($F18,通路主檔!$A$2:$A$5,0))</f>
        <v>內用</v>
      </c>
      <c r="H18" s="12" t="str">
        <f aca="false">INDEX(通路主檔!$C$2:$C$5,MATCH($F18,通路主檔!$A$2:$A$5,0))</f>
        <v>店內</v>
      </c>
      <c r="I18" s="13" t="n">
        <v>670700</v>
      </c>
      <c r="J18" s="4" t="n">
        <v>816</v>
      </c>
      <c r="K18" s="4" t="n">
        <v>1964</v>
      </c>
      <c r="L18" s="14" t="n">
        <f aca="false">IF(J18=0,0,I18/J18)</f>
        <v>821.936274509804</v>
      </c>
      <c r="M18" s="15" t="n">
        <f aca="false">INDEX(通路主檔!$D$2:$D$5,MATCH($F18,通路主檔!$A$2:$A$5,0))*INDEX(年度參數!$B$2:$B$4,MATCH($B18,年度參數!$A$2:$A$4,0))</f>
        <v>0</v>
      </c>
      <c r="N18" s="14" t="n">
        <f aca="false">I18*M18</f>
        <v>0</v>
      </c>
      <c r="O18" s="14" t="n">
        <f aca="false">I18-N18</f>
        <v>670700</v>
      </c>
    </row>
    <row r="19" customFormat="false" ht="15" hidden="false" customHeight="false" outlineLevel="0" collapsed="false">
      <c r="A19" s="6" t="str">
        <f aca="false">TEXT(B19,"0")&amp;"-"&amp;TEXT(C19,"00")</f>
        <v>2024-01</v>
      </c>
      <c r="B19" s="4" t="n">
        <v>2024</v>
      </c>
      <c r="C19" s="4" t="n">
        <v>1</v>
      </c>
      <c r="D19" s="9" t="s">
        <v>280</v>
      </c>
      <c r="E19" s="12" t="str">
        <f aca="false">INDEX(門市主檔!$B$2:$B$25,MATCH($D19,門市主檔!$A$2:$A$25,0))</f>
        <v>新北板橋店</v>
      </c>
      <c r="F19" s="9" t="s">
        <v>342</v>
      </c>
      <c r="G19" s="12" t="str">
        <f aca="false">INDEX(通路主檔!$B$2:$B$5,MATCH($F19,通路主檔!$A$2:$A$5,0))</f>
        <v>外帶</v>
      </c>
      <c r="H19" s="12" t="str">
        <f aca="false">INDEX(通路主檔!$C$2:$C$5,MATCH($F19,通路主檔!$A$2:$A$5,0))</f>
        <v>店內</v>
      </c>
      <c r="I19" s="13" t="n">
        <v>367800</v>
      </c>
      <c r="J19" s="4" t="n">
        <v>1105</v>
      </c>
      <c r="K19" s="4" t="n">
        <v>1424</v>
      </c>
      <c r="L19" s="14" t="n">
        <f aca="false">IF(J19=0,0,I19/J19)</f>
        <v>332.850678733032</v>
      </c>
      <c r="M19" s="15" t="n">
        <f aca="false">INDEX(通路主檔!$D$2:$D$5,MATCH($F19,通路主檔!$A$2:$A$5,0))*INDEX(年度參數!$B$2:$B$4,MATCH($B19,年度參數!$A$2:$A$4,0))</f>
        <v>0</v>
      </c>
      <c r="N19" s="14" t="n">
        <f aca="false">I19*M19</f>
        <v>0</v>
      </c>
      <c r="O19" s="14" t="n">
        <f aca="false">I19-N19</f>
        <v>367800</v>
      </c>
    </row>
    <row r="20" customFormat="false" ht="15" hidden="false" customHeight="false" outlineLevel="0" collapsed="false">
      <c r="A20" s="6" t="str">
        <f aca="false">TEXT(B20,"0")&amp;"-"&amp;TEXT(C20,"00")</f>
        <v>2024-01</v>
      </c>
      <c r="B20" s="4" t="n">
        <v>2024</v>
      </c>
      <c r="C20" s="4" t="n">
        <v>1</v>
      </c>
      <c r="D20" s="9" t="s">
        <v>280</v>
      </c>
      <c r="E20" s="12" t="str">
        <f aca="false">INDEX(門市主檔!$B$2:$B$25,MATCH($D20,門市主檔!$A$2:$A$25,0))</f>
        <v>新北板橋店</v>
      </c>
      <c r="F20" s="9" t="s">
        <v>344</v>
      </c>
      <c r="G20" s="12" t="str">
        <f aca="false">INDEX(通路主檔!$B$2:$B$5,MATCH($F20,通路主檔!$A$2:$A$5,0))</f>
        <v>外送平台 A</v>
      </c>
      <c r="H20" s="12" t="str">
        <f aca="false">INDEX(通路主檔!$C$2:$C$5,MATCH($F20,通路主檔!$A$2:$A$5,0))</f>
        <v>外送平台</v>
      </c>
      <c r="I20" s="13" t="n">
        <v>325400</v>
      </c>
      <c r="J20" s="4" t="n">
        <v>662</v>
      </c>
      <c r="K20" s="4" t="n">
        <v>1253</v>
      </c>
      <c r="L20" s="14" t="n">
        <f aca="false">IF(J20=0,0,I20/J20)</f>
        <v>491.540785498489</v>
      </c>
      <c r="M20" s="15" t="n">
        <f aca="false">INDEX(通路主檔!$D$2:$D$5,MATCH($F20,通路主檔!$A$2:$A$5,0))*INDEX(年度參數!$B$2:$B$4,MATCH($B20,年度參數!$A$2:$A$4,0))</f>
        <v>0.33</v>
      </c>
      <c r="N20" s="14" t="n">
        <f aca="false">I20*M20</f>
        <v>107382</v>
      </c>
      <c r="O20" s="14" t="n">
        <f aca="false">I20-N20</f>
        <v>218018</v>
      </c>
    </row>
    <row r="21" customFormat="false" ht="15" hidden="false" customHeight="false" outlineLevel="0" collapsed="false">
      <c r="A21" s="6" t="str">
        <f aca="false">TEXT(B21,"0")&amp;"-"&amp;TEXT(C21,"00")</f>
        <v>2024-01</v>
      </c>
      <c r="B21" s="4" t="n">
        <v>2024</v>
      </c>
      <c r="C21" s="4" t="n">
        <v>1</v>
      </c>
      <c r="D21" s="9" t="s">
        <v>280</v>
      </c>
      <c r="E21" s="12" t="str">
        <f aca="false">INDEX(門市主檔!$B$2:$B$25,MATCH($D21,門市主檔!$A$2:$A$25,0))</f>
        <v>新北板橋店</v>
      </c>
      <c r="F21" s="9" t="s">
        <v>347</v>
      </c>
      <c r="G21" s="12" t="str">
        <f aca="false">INDEX(通路主檔!$B$2:$B$5,MATCH($F21,通路主檔!$A$2:$A$5,0))</f>
        <v>外送平台 B</v>
      </c>
      <c r="H21" s="12" t="str">
        <f aca="false">INDEX(通路主檔!$C$2:$C$5,MATCH($F21,通路主檔!$A$2:$A$5,0))</f>
        <v>外送平台</v>
      </c>
      <c r="I21" s="13" t="n">
        <v>206000</v>
      </c>
      <c r="J21" s="4" t="n">
        <v>379</v>
      </c>
      <c r="K21" s="4" t="n">
        <v>656</v>
      </c>
      <c r="L21" s="14" t="n">
        <f aca="false">IF(J21=0,0,I21/J21)</f>
        <v>543.535620052771</v>
      </c>
      <c r="M21" s="15" t="n">
        <f aca="false">INDEX(通路主檔!$D$2:$D$5,MATCH($F21,通路主檔!$A$2:$A$5,0))*INDEX(年度參數!$B$2:$B$4,MATCH($B21,年度參數!$A$2:$A$4,0))</f>
        <v>0.33</v>
      </c>
      <c r="N21" s="14" t="n">
        <f aca="false">I21*M21</f>
        <v>67980</v>
      </c>
      <c r="O21" s="14" t="n">
        <f aca="false">I21-N21</f>
        <v>138020</v>
      </c>
    </row>
    <row r="22" customFormat="false" ht="15" hidden="false" customHeight="false" outlineLevel="0" collapsed="false">
      <c r="A22" s="6" t="str">
        <f aca="false">TEXT(B22,"0")&amp;"-"&amp;TEXT(C22,"00")</f>
        <v>2024-01</v>
      </c>
      <c r="B22" s="4" t="n">
        <v>2024</v>
      </c>
      <c r="C22" s="4" t="n">
        <v>1</v>
      </c>
      <c r="D22" s="9" t="s">
        <v>283</v>
      </c>
      <c r="E22" s="12" t="str">
        <f aca="false">INDEX(門市主檔!$B$2:$B$25,MATCH($D22,門市主檔!$A$2:$A$25,0))</f>
        <v>新北新莊店</v>
      </c>
      <c r="F22" s="9" t="s">
        <v>339</v>
      </c>
      <c r="G22" s="12" t="str">
        <f aca="false">INDEX(通路主檔!$B$2:$B$5,MATCH($F22,通路主檔!$A$2:$A$5,0))</f>
        <v>內用</v>
      </c>
      <c r="H22" s="12" t="str">
        <f aca="false">INDEX(通路主檔!$C$2:$C$5,MATCH($F22,通路主檔!$A$2:$A$5,0))</f>
        <v>店內</v>
      </c>
      <c r="I22" s="13" t="n">
        <v>626200</v>
      </c>
      <c r="J22" s="4" t="n">
        <v>816</v>
      </c>
      <c r="K22" s="4" t="n">
        <v>1996</v>
      </c>
      <c r="L22" s="14" t="n">
        <f aca="false">IF(J22=0,0,I22/J22)</f>
        <v>767.401960784314</v>
      </c>
      <c r="M22" s="15" t="n">
        <f aca="false">INDEX(通路主檔!$D$2:$D$5,MATCH($F22,通路主檔!$A$2:$A$5,0))*INDEX(年度參數!$B$2:$B$4,MATCH($B22,年度參數!$A$2:$A$4,0))</f>
        <v>0</v>
      </c>
      <c r="N22" s="14" t="n">
        <f aca="false">I22*M22</f>
        <v>0</v>
      </c>
      <c r="O22" s="14" t="n">
        <f aca="false">I22-N22</f>
        <v>626200</v>
      </c>
    </row>
    <row r="23" customFormat="false" ht="15" hidden="false" customHeight="false" outlineLevel="0" collapsed="false">
      <c r="A23" s="6" t="str">
        <f aca="false">TEXT(B23,"0")&amp;"-"&amp;TEXT(C23,"00")</f>
        <v>2024-01</v>
      </c>
      <c r="B23" s="4" t="n">
        <v>2024</v>
      </c>
      <c r="C23" s="4" t="n">
        <v>1</v>
      </c>
      <c r="D23" s="9" t="s">
        <v>283</v>
      </c>
      <c r="E23" s="12" t="str">
        <f aca="false">INDEX(門市主檔!$B$2:$B$25,MATCH($D23,門市主檔!$A$2:$A$25,0))</f>
        <v>新北新莊店</v>
      </c>
      <c r="F23" s="9" t="s">
        <v>342</v>
      </c>
      <c r="G23" s="12" t="str">
        <f aca="false">INDEX(通路主檔!$B$2:$B$5,MATCH($F23,通路主檔!$A$2:$A$5,0))</f>
        <v>外帶</v>
      </c>
      <c r="H23" s="12" t="str">
        <f aca="false">INDEX(通路主檔!$C$2:$C$5,MATCH($F23,通路主檔!$A$2:$A$5,0))</f>
        <v>店內</v>
      </c>
      <c r="I23" s="13" t="n">
        <v>290400</v>
      </c>
      <c r="J23" s="4" t="n">
        <v>946</v>
      </c>
      <c r="K23" s="4" t="n">
        <v>1305</v>
      </c>
      <c r="L23" s="14" t="n">
        <f aca="false">IF(J23=0,0,I23/J23)</f>
        <v>306.976744186047</v>
      </c>
      <c r="M23" s="15" t="n">
        <f aca="false">INDEX(通路主檔!$D$2:$D$5,MATCH($F23,通路主檔!$A$2:$A$5,0))*INDEX(年度參數!$B$2:$B$4,MATCH($B23,年度參數!$A$2:$A$4,0))</f>
        <v>0</v>
      </c>
      <c r="N23" s="14" t="n">
        <f aca="false">I23*M23</f>
        <v>0</v>
      </c>
      <c r="O23" s="14" t="n">
        <f aca="false">I23-N23</f>
        <v>290400</v>
      </c>
    </row>
    <row r="24" customFormat="false" ht="15" hidden="false" customHeight="false" outlineLevel="0" collapsed="false">
      <c r="A24" s="6" t="str">
        <f aca="false">TEXT(B24,"0")&amp;"-"&amp;TEXT(C24,"00")</f>
        <v>2024-01</v>
      </c>
      <c r="B24" s="4" t="n">
        <v>2024</v>
      </c>
      <c r="C24" s="4" t="n">
        <v>1</v>
      </c>
      <c r="D24" s="9" t="s">
        <v>283</v>
      </c>
      <c r="E24" s="12" t="str">
        <f aca="false">INDEX(門市主檔!$B$2:$B$25,MATCH($D24,門市主檔!$A$2:$A$25,0))</f>
        <v>新北新莊店</v>
      </c>
      <c r="F24" s="9" t="s">
        <v>344</v>
      </c>
      <c r="G24" s="12" t="str">
        <f aca="false">INDEX(通路主檔!$B$2:$B$5,MATCH($F24,通路主檔!$A$2:$A$5,0))</f>
        <v>外送平台 A</v>
      </c>
      <c r="H24" s="12" t="str">
        <f aca="false">INDEX(通路主檔!$C$2:$C$5,MATCH($F24,通路主檔!$A$2:$A$5,0))</f>
        <v>外送平台</v>
      </c>
      <c r="I24" s="13" t="n">
        <v>274700</v>
      </c>
      <c r="J24" s="4" t="n">
        <v>520</v>
      </c>
      <c r="K24" s="4" t="n">
        <v>959</v>
      </c>
      <c r="L24" s="14" t="n">
        <f aca="false">IF(J24=0,0,I24/J24)</f>
        <v>528.269230769231</v>
      </c>
      <c r="M24" s="15" t="n">
        <f aca="false">INDEX(通路主檔!$D$2:$D$5,MATCH($F24,通路主檔!$A$2:$A$5,0))*INDEX(年度參數!$B$2:$B$4,MATCH($B24,年度參數!$A$2:$A$4,0))</f>
        <v>0.33</v>
      </c>
      <c r="N24" s="14" t="n">
        <f aca="false">I24*M24</f>
        <v>90651</v>
      </c>
      <c r="O24" s="14" t="n">
        <f aca="false">I24-N24</f>
        <v>184049</v>
      </c>
    </row>
    <row r="25" customFormat="false" ht="15" hidden="false" customHeight="false" outlineLevel="0" collapsed="false">
      <c r="A25" s="6" t="str">
        <f aca="false">TEXT(B25,"0")&amp;"-"&amp;TEXT(C25,"00")</f>
        <v>2024-01</v>
      </c>
      <c r="B25" s="4" t="n">
        <v>2024</v>
      </c>
      <c r="C25" s="4" t="n">
        <v>1</v>
      </c>
      <c r="D25" s="9" t="s">
        <v>283</v>
      </c>
      <c r="E25" s="12" t="str">
        <f aca="false">INDEX(門市主檔!$B$2:$B$25,MATCH($D25,門市主檔!$A$2:$A$25,0))</f>
        <v>新北新莊店</v>
      </c>
      <c r="F25" s="9" t="s">
        <v>347</v>
      </c>
      <c r="G25" s="12" t="str">
        <f aca="false">INDEX(通路主檔!$B$2:$B$5,MATCH($F25,通路主檔!$A$2:$A$5,0))</f>
        <v>外送平台 B</v>
      </c>
      <c r="H25" s="12" t="str">
        <f aca="false">INDEX(通路主檔!$C$2:$C$5,MATCH($F25,通路主檔!$A$2:$A$5,0))</f>
        <v>外送平台</v>
      </c>
      <c r="I25" s="13" t="n">
        <v>174100</v>
      </c>
      <c r="J25" s="4" t="n">
        <v>351</v>
      </c>
      <c r="K25" s="4" t="n">
        <v>675</v>
      </c>
      <c r="L25" s="14" t="n">
        <f aca="false">IF(J25=0,0,I25/J25)</f>
        <v>496.011396011396</v>
      </c>
      <c r="M25" s="15" t="n">
        <f aca="false">INDEX(通路主檔!$D$2:$D$5,MATCH($F25,通路主檔!$A$2:$A$5,0))*INDEX(年度參數!$B$2:$B$4,MATCH($B25,年度參數!$A$2:$A$4,0))</f>
        <v>0.33</v>
      </c>
      <c r="N25" s="14" t="n">
        <f aca="false">I25*M25</f>
        <v>57453</v>
      </c>
      <c r="O25" s="14" t="n">
        <f aca="false">I25-N25</f>
        <v>116647</v>
      </c>
    </row>
    <row r="26" customFormat="false" ht="15" hidden="false" customHeight="false" outlineLevel="0" collapsed="false">
      <c r="A26" s="6" t="str">
        <f aca="false">TEXT(B26,"0")&amp;"-"&amp;TEXT(C26,"00")</f>
        <v>2024-01</v>
      </c>
      <c r="B26" s="4" t="n">
        <v>2024</v>
      </c>
      <c r="C26" s="4" t="n">
        <v>1</v>
      </c>
      <c r="D26" s="9" t="s">
        <v>285</v>
      </c>
      <c r="E26" s="12" t="str">
        <f aca="false">INDEX(門市主檔!$B$2:$B$25,MATCH($D26,門市主檔!$A$2:$A$25,0))</f>
        <v>新北三重店</v>
      </c>
      <c r="F26" s="9" t="s">
        <v>339</v>
      </c>
      <c r="G26" s="12" t="str">
        <f aca="false">INDEX(通路主檔!$B$2:$B$5,MATCH($F26,通路主檔!$A$2:$A$5,0))</f>
        <v>內用</v>
      </c>
      <c r="H26" s="12" t="str">
        <f aca="false">INDEX(通路主檔!$C$2:$C$5,MATCH($F26,通路主檔!$A$2:$A$5,0))</f>
        <v>店內</v>
      </c>
      <c r="I26" s="13" t="n">
        <v>320700</v>
      </c>
      <c r="J26" s="4" t="n">
        <v>392</v>
      </c>
      <c r="K26" s="4" t="n">
        <v>948</v>
      </c>
      <c r="L26" s="14" t="n">
        <f aca="false">IF(J26=0,0,I26/J26)</f>
        <v>818.112244897959</v>
      </c>
      <c r="M26" s="15" t="n">
        <f aca="false">INDEX(通路主檔!$D$2:$D$5,MATCH($F26,通路主檔!$A$2:$A$5,0))*INDEX(年度參數!$B$2:$B$4,MATCH($B26,年度參數!$A$2:$A$4,0))</f>
        <v>0</v>
      </c>
      <c r="N26" s="14" t="n">
        <f aca="false">I26*M26</f>
        <v>0</v>
      </c>
      <c r="O26" s="14" t="n">
        <f aca="false">I26-N26</f>
        <v>320700</v>
      </c>
    </row>
    <row r="27" customFormat="false" ht="15" hidden="false" customHeight="false" outlineLevel="0" collapsed="false">
      <c r="A27" s="6" t="str">
        <f aca="false">TEXT(B27,"0")&amp;"-"&amp;TEXT(C27,"00")</f>
        <v>2024-01</v>
      </c>
      <c r="B27" s="4" t="n">
        <v>2024</v>
      </c>
      <c r="C27" s="4" t="n">
        <v>1</v>
      </c>
      <c r="D27" s="9" t="s">
        <v>285</v>
      </c>
      <c r="E27" s="12" t="str">
        <f aca="false">INDEX(門市主檔!$B$2:$B$25,MATCH($D27,門市主檔!$A$2:$A$25,0))</f>
        <v>新北三重店</v>
      </c>
      <c r="F27" s="9" t="s">
        <v>342</v>
      </c>
      <c r="G27" s="12" t="str">
        <f aca="false">INDEX(通路主檔!$B$2:$B$5,MATCH($F27,通路主檔!$A$2:$A$5,0))</f>
        <v>外帶</v>
      </c>
      <c r="H27" s="12" t="str">
        <f aca="false">INDEX(通路主檔!$C$2:$C$5,MATCH($F27,通路主檔!$A$2:$A$5,0))</f>
        <v>店內</v>
      </c>
      <c r="I27" s="13" t="n">
        <v>244100</v>
      </c>
      <c r="J27" s="4" t="n">
        <v>794</v>
      </c>
      <c r="K27" s="4" t="n">
        <v>1020</v>
      </c>
      <c r="L27" s="14" t="n">
        <f aca="false">IF(J27=0,0,I27/J27)</f>
        <v>307.430730478589</v>
      </c>
      <c r="M27" s="15" t="n">
        <f aca="false">INDEX(通路主檔!$D$2:$D$5,MATCH($F27,通路主檔!$A$2:$A$5,0))*INDEX(年度參數!$B$2:$B$4,MATCH($B27,年度參數!$A$2:$A$4,0))</f>
        <v>0</v>
      </c>
      <c r="N27" s="14" t="n">
        <f aca="false">I27*M27</f>
        <v>0</v>
      </c>
      <c r="O27" s="14" t="n">
        <f aca="false">I27-N27</f>
        <v>244100</v>
      </c>
    </row>
    <row r="28" customFormat="false" ht="15" hidden="false" customHeight="false" outlineLevel="0" collapsed="false">
      <c r="A28" s="6" t="str">
        <f aca="false">TEXT(B28,"0")&amp;"-"&amp;TEXT(C28,"00")</f>
        <v>2024-01</v>
      </c>
      <c r="B28" s="4" t="n">
        <v>2024</v>
      </c>
      <c r="C28" s="4" t="n">
        <v>1</v>
      </c>
      <c r="D28" s="9" t="s">
        <v>285</v>
      </c>
      <c r="E28" s="12" t="str">
        <f aca="false">INDEX(門市主檔!$B$2:$B$25,MATCH($D28,門市主檔!$A$2:$A$25,0))</f>
        <v>新北三重店</v>
      </c>
      <c r="F28" s="9" t="s">
        <v>344</v>
      </c>
      <c r="G28" s="12" t="str">
        <f aca="false">INDEX(通路主檔!$B$2:$B$5,MATCH($F28,通路主檔!$A$2:$A$5,0))</f>
        <v>外送平台 A</v>
      </c>
      <c r="H28" s="12" t="str">
        <f aca="false">INDEX(通路主檔!$C$2:$C$5,MATCH($F28,通路主檔!$A$2:$A$5,0))</f>
        <v>外送平台</v>
      </c>
      <c r="I28" s="13" t="n">
        <v>228600</v>
      </c>
      <c r="J28" s="4" t="n">
        <v>467</v>
      </c>
      <c r="K28" s="4" t="n">
        <v>864</v>
      </c>
      <c r="L28" s="14" t="n">
        <f aca="false">IF(J28=0,0,I28/J28)</f>
        <v>489.507494646681</v>
      </c>
      <c r="M28" s="15" t="n">
        <f aca="false">INDEX(通路主檔!$D$2:$D$5,MATCH($F28,通路主檔!$A$2:$A$5,0))*INDEX(年度參數!$B$2:$B$4,MATCH($B28,年度參數!$A$2:$A$4,0))</f>
        <v>0.33</v>
      </c>
      <c r="N28" s="14" t="n">
        <f aca="false">I28*M28</f>
        <v>75438</v>
      </c>
      <c r="O28" s="14" t="n">
        <f aca="false">I28-N28</f>
        <v>153162</v>
      </c>
    </row>
    <row r="29" customFormat="false" ht="15" hidden="false" customHeight="false" outlineLevel="0" collapsed="false">
      <c r="A29" s="6" t="str">
        <f aca="false">TEXT(B29,"0")&amp;"-"&amp;TEXT(C29,"00")</f>
        <v>2024-01</v>
      </c>
      <c r="B29" s="4" t="n">
        <v>2024</v>
      </c>
      <c r="C29" s="4" t="n">
        <v>1</v>
      </c>
      <c r="D29" s="9" t="s">
        <v>285</v>
      </c>
      <c r="E29" s="12" t="str">
        <f aca="false">INDEX(門市主檔!$B$2:$B$25,MATCH($D29,門市主檔!$A$2:$A$25,0))</f>
        <v>新北三重店</v>
      </c>
      <c r="F29" s="9" t="s">
        <v>347</v>
      </c>
      <c r="G29" s="12" t="str">
        <f aca="false">INDEX(通路主檔!$B$2:$B$5,MATCH($F29,通路主檔!$A$2:$A$5,0))</f>
        <v>外送平台 B</v>
      </c>
      <c r="H29" s="12" t="str">
        <f aca="false">INDEX(通路主檔!$C$2:$C$5,MATCH($F29,通路主檔!$A$2:$A$5,0))</f>
        <v>外送平台</v>
      </c>
      <c r="I29" s="13" t="n">
        <v>154000</v>
      </c>
      <c r="J29" s="4" t="n">
        <v>299</v>
      </c>
      <c r="K29" s="4" t="n">
        <v>579</v>
      </c>
      <c r="L29" s="14" t="n">
        <f aca="false">IF(J29=0,0,I29/J29)</f>
        <v>515.05016722408</v>
      </c>
      <c r="M29" s="15" t="n">
        <f aca="false">INDEX(通路主檔!$D$2:$D$5,MATCH($F29,通路主檔!$A$2:$A$5,0))*INDEX(年度參數!$B$2:$B$4,MATCH($B29,年度參數!$A$2:$A$4,0))</f>
        <v>0.33</v>
      </c>
      <c r="N29" s="14" t="n">
        <f aca="false">I29*M29</f>
        <v>50820</v>
      </c>
      <c r="O29" s="14" t="n">
        <f aca="false">I29-N29</f>
        <v>103180</v>
      </c>
    </row>
    <row r="30" customFormat="false" ht="15" hidden="false" customHeight="false" outlineLevel="0" collapsed="false">
      <c r="A30" s="6" t="str">
        <f aca="false">TEXT(B30,"0")&amp;"-"&amp;TEXT(C30,"00")</f>
        <v>2024-01</v>
      </c>
      <c r="B30" s="4" t="n">
        <v>2024</v>
      </c>
      <c r="C30" s="4" t="n">
        <v>1</v>
      </c>
      <c r="D30" s="9" t="s">
        <v>300</v>
      </c>
      <c r="E30" s="12" t="str">
        <f aca="false">INDEX(門市主檔!$B$2:$B$25,MATCH($D30,門市主檔!$A$2:$A$25,0))</f>
        <v>台中逢甲店</v>
      </c>
      <c r="F30" s="9" t="s">
        <v>339</v>
      </c>
      <c r="G30" s="12" t="str">
        <f aca="false">INDEX(通路主檔!$B$2:$B$5,MATCH($F30,通路主檔!$A$2:$A$5,0))</f>
        <v>內用</v>
      </c>
      <c r="H30" s="12" t="str">
        <f aca="false">INDEX(通路主檔!$C$2:$C$5,MATCH($F30,通路主檔!$A$2:$A$5,0))</f>
        <v>店內</v>
      </c>
      <c r="I30" s="13" t="n">
        <v>696000</v>
      </c>
      <c r="J30" s="4" t="n">
        <v>979</v>
      </c>
      <c r="K30" s="4" t="n">
        <v>2327</v>
      </c>
      <c r="L30" s="14" t="n">
        <f aca="false">IF(J30=0,0,I30/J30)</f>
        <v>710.929519918284</v>
      </c>
      <c r="M30" s="15" t="n">
        <f aca="false">INDEX(通路主檔!$D$2:$D$5,MATCH($F30,通路主檔!$A$2:$A$5,0))*INDEX(年度參數!$B$2:$B$4,MATCH($B30,年度參數!$A$2:$A$4,0))</f>
        <v>0</v>
      </c>
      <c r="N30" s="14" t="n">
        <f aca="false">I30*M30</f>
        <v>0</v>
      </c>
      <c r="O30" s="14" t="n">
        <f aca="false">I30-N30</f>
        <v>696000</v>
      </c>
    </row>
    <row r="31" customFormat="false" ht="15" hidden="false" customHeight="false" outlineLevel="0" collapsed="false">
      <c r="A31" s="6" t="str">
        <f aca="false">TEXT(B31,"0")&amp;"-"&amp;TEXT(C31,"00")</f>
        <v>2024-01</v>
      </c>
      <c r="B31" s="4" t="n">
        <v>2024</v>
      </c>
      <c r="C31" s="4" t="n">
        <v>1</v>
      </c>
      <c r="D31" s="9" t="s">
        <v>300</v>
      </c>
      <c r="E31" s="12" t="str">
        <f aca="false">INDEX(門市主檔!$B$2:$B$25,MATCH($D31,門市主檔!$A$2:$A$25,0))</f>
        <v>台中逢甲店</v>
      </c>
      <c r="F31" s="9" t="s">
        <v>342</v>
      </c>
      <c r="G31" s="12" t="str">
        <f aca="false">INDEX(通路主檔!$B$2:$B$5,MATCH($F31,通路主檔!$A$2:$A$5,0))</f>
        <v>外帶</v>
      </c>
      <c r="H31" s="12" t="str">
        <f aca="false">INDEX(通路主檔!$C$2:$C$5,MATCH($F31,通路主檔!$A$2:$A$5,0))</f>
        <v>店內</v>
      </c>
      <c r="I31" s="13" t="n">
        <v>377600</v>
      </c>
      <c r="J31" s="4" t="n">
        <v>1230</v>
      </c>
      <c r="K31" s="4" t="n">
        <v>1571</v>
      </c>
      <c r="L31" s="14" t="n">
        <f aca="false">IF(J31=0,0,I31/J31)</f>
        <v>306.991869918699</v>
      </c>
      <c r="M31" s="15" t="n">
        <f aca="false">INDEX(通路主檔!$D$2:$D$5,MATCH($F31,通路主檔!$A$2:$A$5,0))*INDEX(年度參數!$B$2:$B$4,MATCH($B31,年度參數!$A$2:$A$4,0))</f>
        <v>0</v>
      </c>
      <c r="N31" s="14" t="n">
        <f aca="false">I31*M31</f>
        <v>0</v>
      </c>
      <c r="O31" s="14" t="n">
        <f aca="false">I31-N31</f>
        <v>377600</v>
      </c>
    </row>
    <row r="32" customFormat="false" ht="15" hidden="false" customHeight="false" outlineLevel="0" collapsed="false">
      <c r="A32" s="6" t="str">
        <f aca="false">TEXT(B32,"0")&amp;"-"&amp;TEXT(C32,"00")</f>
        <v>2024-01</v>
      </c>
      <c r="B32" s="4" t="n">
        <v>2024</v>
      </c>
      <c r="C32" s="4" t="n">
        <v>1</v>
      </c>
      <c r="D32" s="9" t="s">
        <v>300</v>
      </c>
      <c r="E32" s="12" t="str">
        <f aca="false">INDEX(門市主檔!$B$2:$B$25,MATCH($D32,門市主檔!$A$2:$A$25,0))</f>
        <v>台中逢甲店</v>
      </c>
      <c r="F32" s="9" t="s">
        <v>344</v>
      </c>
      <c r="G32" s="12" t="str">
        <f aca="false">INDEX(通路主檔!$B$2:$B$5,MATCH($F32,通路主檔!$A$2:$A$5,0))</f>
        <v>外送平台 A</v>
      </c>
      <c r="H32" s="12" t="str">
        <f aca="false">INDEX(通路主檔!$C$2:$C$5,MATCH($F32,通路主檔!$A$2:$A$5,0))</f>
        <v>外送平台</v>
      </c>
      <c r="I32" s="13" t="n">
        <v>325500</v>
      </c>
      <c r="J32" s="4" t="n">
        <v>649</v>
      </c>
      <c r="K32" s="4" t="n">
        <v>1183</v>
      </c>
      <c r="L32" s="14" t="n">
        <f aca="false">IF(J32=0,0,I32/J32)</f>
        <v>501.540832049307</v>
      </c>
      <c r="M32" s="15" t="n">
        <f aca="false">INDEX(通路主檔!$D$2:$D$5,MATCH($F32,通路主檔!$A$2:$A$5,0))*INDEX(年度參數!$B$2:$B$4,MATCH($B32,年度參數!$A$2:$A$4,0))</f>
        <v>0.33</v>
      </c>
      <c r="N32" s="14" t="n">
        <f aca="false">I32*M32</f>
        <v>107415</v>
      </c>
      <c r="O32" s="14" t="n">
        <f aca="false">I32-N32</f>
        <v>218085</v>
      </c>
    </row>
    <row r="33" customFormat="false" ht="15" hidden="false" customHeight="false" outlineLevel="0" collapsed="false">
      <c r="A33" s="6" t="str">
        <f aca="false">TEXT(B33,"0")&amp;"-"&amp;TEXT(C33,"00")</f>
        <v>2024-01</v>
      </c>
      <c r="B33" s="4" t="n">
        <v>2024</v>
      </c>
      <c r="C33" s="4" t="n">
        <v>1</v>
      </c>
      <c r="D33" s="9" t="s">
        <v>300</v>
      </c>
      <c r="E33" s="12" t="str">
        <f aca="false">INDEX(門市主檔!$B$2:$B$25,MATCH($D33,門市主檔!$A$2:$A$25,0))</f>
        <v>台中逢甲店</v>
      </c>
      <c r="F33" s="9" t="s">
        <v>347</v>
      </c>
      <c r="G33" s="12" t="str">
        <f aca="false">INDEX(通路主檔!$B$2:$B$5,MATCH($F33,通路主檔!$A$2:$A$5,0))</f>
        <v>外送平台 B</v>
      </c>
      <c r="H33" s="12" t="str">
        <f aca="false">INDEX(通路主檔!$C$2:$C$5,MATCH($F33,通路主檔!$A$2:$A$5,0))</f>
        <v>外送平台</v>
      </c>
      <c r="I33" s="13" t="n">
        <v>216100</v>
      </c>
      <c r="J33" s="4" t="n">
        <v>469</v>
      </c>
      <c r="K33" s="4" t="n">
        <v>854</v>
      </c>
      <c r="L33" s="14" t="n">
        <f aca="false">IF(J33=0,0,I33/J33)</f>
        <v>460.767590618337</v>
      </c>
      <c r="M33" s="15" t="n">
        <f aca="false">INDEX(通路主檔!$D$2:$D$5,MATCH($F33,通路主檔!$A$2:$A$5,0))*INDEX(年度參數!$B$2:$B$4,MATCH($B33,年度參數!$A$2:$A$4,0))</f>
        <v>0.33</v>
      </c>
      <c r="N33" s="14" t="n">
        <f aca="false">I33*M33</f>
        <v>71313</v>
      </c>
      <c r="O33" s="14" t="n">
        <f aca="false">I33-N33</f>
        <v>144787</v>
      </c>
    </row>
    <row r="34" customFormat="false" ht="15" hidden="false" customHeight="false" outlineLevel="0" collapsed="false">
      <c r="A34" s="6" t="str">
        <f aca="false">TEXT(B34,"0")&amp;"-"&amp;TEXT(C34,"00")</f>
        <v>2024-01</v>
      </c>
      <c r="B34" s="4" t="n">
        <v>2024</v>
      </c>
      <c r="C34" s="4" t="n">
        <v>1</v>
      </c>
      <c r="D34" s="9" t="s">
        <v>305</v>
      </c>
      <c r="E34" s="12" t="str">
        <f aca="false">INDEX(門市主檔!$B$2:$B$25,MATCH($D34,門市主檔!$A$2:$A$25,0))</f>
        <v>台中七期店</v>
      </c>
      <c r="F34" s="9" t="s">
        <v>339</v>
      </c>
      <c r="G34" s="12" t="str">
        <f aca="false">INDEX(通路主檔!$B$2:$B$5,MATCH($F34,通路主檔!$A$2:$A$5,0))</f>
        <v>內用</v>
      </c>
      <c r="H34" s="12" t="str">
        <f aca="false">INDEX(通路主檔!$C$2:$C$5,MATCH($F34,通路主檔!$A$2:$A$5,0))</f>
        <v>店內</v>
      </c>
      <c r="I34" s="13" t="n">
        <v>889200</v>
      </c>
      <c r="J34" s="4" t="n">
        <v>1243</v>
      </c>
      <c r="K34" s="4" t="n">
        <v>2961</v>
      </c>
      <c r="L34" s="14" t="n">
        <f aca="false">IF(J34=0,0,I34/J34)</f>
        <v>715.366049879324</v>
      </c>
      <c r="M34" s="15" t="n">
        <f aca="false">INDEX(通路主檔!$D$2:$D$5,MATCH($F34,通路主檔!$A$2:$A$5,0))*INDEX(年度參數!$B$2:$B$4,MATCH($B34,年度參數!$A$2:$A$4,0))</f>
        <v>0</v>
      </c>
      <c r="N34" s="14" t="n">
        <f aca="false">I34*M34</f>
        <v>0</v>
      </c>
      <c r="O34" s="14" t="n">
        <f aca="false">I34-N34</f>
        <v>889200</v>
      </c>
    </row>
    <row r="35" customFormat="false" ht="15" hidden="false" customHeight="false" outlineLevel="0" collapsed="false">
      <c r="A35" s="6" t="str">
        <f aca="false">TEXT(B35,"0")&amp;"-"&amp;TEXT(C35,"00")</f>
        <v>2024-01</v>
      </c>
      <c r="B35" s="4" t="n">
        <v>2024</v>
      </c>
      <c r="C35" s="4" t="n">
        <v>1</v>
      </c>
      <c r="D35" s="9" t="s">
        <v>305</v>
      </c>
      <c r="E35" s="12" t="str">
        <f aca="false">INDEX(門市主檔!$B$2:$B$25,MATCH($D35,門市主檔!$A$2:$A$25,0))</f>
        <v>台中七期店</v>
      </c>
      <c r="F35" s="9" t="s">
        <v>342</v>
      </c>
      <c r="G35" s="12" t="str">
        <f aca="false">INDEX(通路主檔!$B$2:$B$5,MATCH($F35,通路主檔!$A$2:$A$5,0))</f>
        <v>外帶</v>
      </c>
      <c r="H35" s="12" t="str">
        <f aca="false">INDEX(通路主檔!$C$2:$C$5,MATCH($F35,通路主檔!$A$2:$A$5,0))</f>
        <v>店內</v>
      </c>
      <c r="I35" s="13" t="n">
        <v>346400</v>
      </c>
      <c r="J35" s="4" t="n">
        <v>1026</v>
      </c>
      <c r="K35" s="4" t="n">
        <v>1391</v>
      </c>
      <c r="L35" s="14" t="n">
        <f aca="false">IF(J35=0,0,I35/J35)</f>
        <v>337.621832358674</v>
      </c>
      <c r="M35" s="15" t="n">
        <f aca="false">INDEX(通路主檔!$D$2:$D$5,MATCH($F35,通路主檔!$A$2:$A$5,0))*INDEX(年度參數!$B$2:$B$4,MATCH($B35,年度參數!$A$2:$A$4,0))</f>
        <v>0</v>
      </c>
      <c r="N35" s="14" t="n">
        <f aca="false">I35*M35</f>
        <v>0</v>
      </c>
      <c r="O35" s="14" t="n">
        <f aca="false">I35-N35</f>
        <v>346400</v>
      </c>
    </row>
    <row r="36" customFormat="false" ht="15" hidden="false" customHeight="false" outlineLevel="0" collapsed="false">
      <c r="A36" s="6" t="str">
        <f aca="false">TEXT(B36,"0")&amp;"-"&amp;TEXT(C36,"00")</f>
        <v>2024-01</v>
      </c>
      <c r="B36" s="4" t="n">
        <v>2024</v>
      </c>
      <c r="C36" s="4" t="n">
        <v>1</v>
      </c>
      <c r="D36" s="9" t="s">
        <v>305</v>
      </c>
      <c r="E36" s="12" t="str">
        <f aca="false">INDEX(門市主檔!$B$2:$B$25,MATCH($D36,門市主檔!$A$2:$A$25,0))</f>
        <v>台中七期店</v>
      </c>
      <c r="F36" s="9" t="s">
        <v>344</v>
      </c>
      <c r="G36" s="12" t="str">
        <f aca="false">INDEX(通路主檔!$B$2:$B$5,MATCH($F36,通路主檔!$A$2:$A$5,0))</f>
        <v>外送平台 A</v>
      </c>
      <c r="H36" s="12" t="str">
        <f aca="false">INDEX(通路主檔!$C$2:$C$5,MATCH($F36,通路主檔!$A$2:$A$5,0))</f>
        <v>外送平台</v>
      </c>
      <c r="I36" s="13" t="n">
        <v>322300</v>
      </c>
      <c r="J36" s="4" t="n">
        <v>583</v>
      </c>
      <c r="K36" s="4" t="n">
        <v>1103</v>
      </c>
      <c r="L36" s="14" t="n">
        <f aca="false">IF(J36=0,0,I36/J36)</f>
        <v>552.830188679245</v>
      </c>
      <c r="M36" s="15" t="n">
        <f aca="false">INDEX(通路主檔!$D$2:$D$5,MATCH($F36,通路主檔!$A$2:$A$5,0))*INDEX(年度參數!$B$2:$B$4,MATCH($B36,年度參數!$A$2:$A$4,0))</f>
        <v>0.33</v>
      </c>
      <c r="N36" s="14" t="n">
        <f aca="false">I36*M36</f>
        <v>106359</v>
      </c>
      <c r="O36" s="14" t="n">
        <f aca="false">I36-N36</f>
        <v>215941</v>
      </c>
    </row>
    <row r="37" customFormat="false" ht="15" hidden="false" customHeight="false" outlineLevel="0" collapsed="false">
      <c r="A37" s="6" t="str">
        <f aca="false">TEXT(B37,"0")&amp;"-"&amp;TEXT(C37,"00")</f>
        <v>2024-01</v>
      </c>
      <c r="B37" s="4" t="n">
        <v>2024</v>
      </c>
      <c r="C37" s="4" t="n">
        <v>1</v>
      </c>
      <c r="D37" s="9" t="s">
        <v>305</v>
      </c>
      <c r="E37" s="12" t="str">
        <f aca="false">INDEX(門市主檔!$B$2:$B$25,MATCH($D37,門市主檔!$A$2:$A$25,0))</f>
        <v>台中七期店</v>
      </c>
      <c r="F37" s="9" t="s">
        <v>347</v>
      </c>
      <c r="G37" s="12" t="str">
        <f aca="false">INDEX(通路主檔!$B$2:$B$5,MATCH($F37,通路主檔!$A$2:$A$5,0))</f>
        <v>外送平台 B</v>
      </c>
      <c r="H37" s="12" t="str">
        <f aca="false">INDEX(通路主檔!$C$2:$C$5,MATCH($F37,通路主檔!$A$2:$A$5,0))</f>
        <v>外送平台</v>
      </c>
      <c r="I37" s="13" t="n">
        <v>196900</v>
      </c>
      <c r="J37" s="4" t="n">
        <v>388</v>
      </c>
      <c r="K37" s="4" t="n">
        <v>707</v>
      </c>
      <c r="L37" s="14" t="n">
        <f aca="false">IF(J37=0,0,I37/J37)</f>
        <v>507.474226804124</v>
      </c>
      <c r="M37" s="15" t="n">
        <f aca="false">INDEX(通路主檔!$D$2:$D$5,MATCH($F37,通路主檔!$A$2:$A$5,0))*INDEX(年度參數!$B$2:$B$4,MATCH($B37,年度參數!$A$2:$A$4,0))</f>
        <v>0.33</v>
      </c>
      <c r="N37" s="14" t="n">
        <f aca="false">I37*M37</f>
        <v>64977</v>
      </c>
      <c r="O37" s="14" t="n">
        <f aca="false">I37-N37</f>
        <v>131923</v>
      </c>
    </row>
    <row r="38" customFormat="false" ht="15" hidden="false" customHeight="false" outlineLevel="0" collapsed="false">
      <c r="A38" s="6" t="str">
        <f aca="false">TEXT(B38,"0")&amp;"-"&amp;TEXT(C38,"00")</f>
        <v>2024-01</v>
      </c>
      <c r="B38" s="4" t="n">
        <v>2024</v>
      </c>
      <c r="C38" s="4" t="n">
        <v>1</v>
      </c>
      <c r="D38" s="9" t="s">
        <v>307</v>
      </c>
      <c r="E38" s="12" t="str">
        <f aca="false">INDEX(門市主檔!$B$2:$B$25,MATCH($D38,門市主檔!$A$2:$A$25,0))</f>
        <v>台中一中店</v>
      </c>
      <c r="F38" s="9" t="s">
        <v>339</v>
      </c>
      <c r="G38" s="12" t="str">
        <f aca="false">INDEX(通路主檔!$B$2:$B$5,MATCH($F38,通路主檔!$A$2:$A$5,0))</f>
        <v>內用</v>
      </c>
      <c r="H38" s="12" t="str">
        <f aca="false">INDEX(通路主檔!$C$2:$C$5,MATCH($F38,通路主檔!$A$2:$A$5,0))</f>
        <v>店內</v>
      </c>
      <c r="I38" s="13" t="n">
        <v>373400</v>
      </c>
      <c r="J38" s="4" t="n">
        <v>523</v>
      </c>
      <c r="K38" s="4" t="n">
        <v>1319</v>
      </c>
      <c r="L38" s="14" t="n">
        <f aca="false">IF(J38=0,0,I38/J38)</f>
        <v>713.95793499044</v>
      </c>
      <c r="M38" s="15" t="n">
        <f aca="false">INDEX(通路主檔!$D$2:$D$5,MATCH($F38,通路主檔!$A$2:$A$5,0))*INDEX(年度參數!$B$2:$B$4,MATCH($B38,年度參數!$A$2:$A$4,0))</f>
        <v>0</v>
      </c>
      <c r="N38" s="14" t="n">
        <f aca="false">I38*M38</f>
        <v>0</v>
      </c>
      <c r="O38" s="14" t="n">
        <f aca="false">I38-N38</f>
        <v>373400</v>
      </c>
    </row>
    <row r="39" customFormat="false" ht="15" hidden="false" customHeight="false" outlineLevel="0" collapsed="false">
      <c r="A39" s="6" t="str">
        <f aca="false">TEXT(B39,"0")&amp;"-"&amp;TEXT(C39,"00")</f>
        <v>2024-01</v>
      </c>
      <c r="B39" s="4" t="n">
        <v>2024</v>
      </c>
      <c r="C39" s="4" t="n">
        <v>1</v>
      </c>
      <c r="D39" s="9" t="s">
        <v>307</v>
      </c>
      <c r="E39" s="12" t="str">
        <f aca="false">INDEX(門市主檔!$B$2:$B$25,MATCH($D39,門市主檔!$A$2:$A$25,0))</f>
        <v>台中一中店</v>
      </c>
      <c r="F39" s="9" t="s">
        <v>342</v>
      </c>
      <c r="G39" s="12" t="str">
        <f aca="false">INDEX(通路主檔!$B$2:$B$5,MATCH($F39,通路主檔!$A$2:$A$5,0))</f>
        <v>外帶</v>
      </c>
      <c r="H39" s="12" t="str">
        <f aca="false">INDEX(通路主檔!$C$2:$C$5,MATCH($F39,通路主檔!$A$2:$A$5,0))</f>
        <v>店內</v>
      </c>
      <c r="I39" s="13" t="n">
        <v>333200</v>
      </c>
      <c r="J39" s="4" t="n">
        <v>1035</v>
      </c>
      <c r="K39" s="4" t="n">
        <v>1338</v>
      </c>
      <c r="L39" s="14" t="n">
        <f aca="false">IF(J39=0,0,I39/J39)</f>
        <v>321.932367149759</v>
      </c>
      <c r="M39" s="15" t="n">
        <f aca="false">INDEX(通路主檔!$D$2:$D$5,MATCH($F39,通路主檔!$A$2:$A$5,0))*INDEX(年度參數!$B$2:$B$4,MATCH($B39,年度參數!$A$2:$A$4,0))</f>
        <v>0</v>
      </c>
      <c r="N39" s="14" t="n">
        <f aca="false">I39*M39</f>
        <v>0</v>
      </c>
      <c r="O39" s="14" t="n">
        <f aca="false">I39-N39</f>
        <v>333200</v>
      </c>
    </row>
    <row r="40" customFormat="false" ht="15" hidden="false" customHeight="false" outlineLevel="0" collapsed="false">
      <c r="A40" s="6" t="str">
        <f aca="false">TEXT(B40,"0")&amp;"-"&amp;TEXT(C40,"00")</f>
        <v>2024-01</v>
      </c>
      <c r="B40" s="4" t="n">
        <v>2024</v>
      </c>
      <c r="C40" s="4" t="n">
        <v>1</v>
      </c>
      <c r="D40" s="9" t="s">
        <v>307</v>
      </c>
      <c r="E40" s="12" t="str">
        <f aca="false">INDEX(門市主檔!$B$2:$B$25,MATCH($D40,門市主檔!$A$2:$A$25,0))</f>
        <v>台中一中店</v>
      </c>
      <c r="F40" s="9" t="s">
        <v>344</v>
      </c>
      <c r="G40" s="12" t="str">
        <f aca="false">INDEX(通路主檔!$B$2:$B$5,MATCH($F40,通路主檔!$A$2:$A$5,0))</f>
        <v>外送平台 A</v>
      </c>
      <c r="H40" s="12" t="str">
        <f aca="false">INDEX(通路主檔!$C$2:$C$5,MATCH($F40,通路主檔!$A$2:$A$5,0))</f>
        <v>外送平台</v>
      </c>
      <c r="I40" s="13" t="n">
        <v>294700</v>
      </c>
      <c r="J40" s="4" t="n">
        <v>546</v>
      </c>
      <c r="K40" s="4" t="n">
        <v>1110</v>
      </c>
      <c r="L40" s="14" t="n">
        <f aca="false">IF(J40=0,0,I40/J40)</f>
        <v>539.74358974359</v>
      </c>
      <c r="M40" s="15" t="n">
        <f aca="false">INDEX(通路主檔!$D$2:$D$5,MATCH($F40,通路主檔!$A$2:$A$5,0))*INDEX(年度參數!$B$2:$B$4,MATCH($B40,年度參數!$A$2:$A$4,0))</f>
        <v>0.33</v>
      </c>
      <c r="N40" s="14" t="n">
        <f aca="false">I40*M40</f>
        <v>97251</v>
      </c>
      <c r="O40" s="14" t="n">
        <f aca="false">I40-N40</f>
        <v>197449</v>
      </c>
    </row>
    <row r="41" customFormat="false" ht="15" hidden="false" customHeight="false" outlineLevel="0" collapsed="false">
      <c r="A41" s="6" t="str">
        <f aca="false">TEXT(B41,"0")&amp;"-"&amp;TEXT(C41,"00")</f>
        <v>2024-01</v>
      </c>
      <c r="B41" s="4" t="n">
        <v>2024</v>
      </c>
      <c r="C41" s="4" t="n">
        <v>1</v>
      </c>
      <c r="D41" s="9" t="s">
        <v>307</v>
      </c>
      <c r="E41" s="12" t="str">
        <f aca="false">INDEX(門市主檔!$B$2:$B$25,MATCH($D41,門市主檔!$A$2:$A$25,0))</f>
        <v>台中一中店</v>
      </c>
      <c r="F41" s="9" t="s">
        <v>347</v>
      </c>
      <c r="G41" s="12" t="str">
        <f aca="false">INDEX(通路主檔!$B$2:$B$5,MATCH($F41,通路主檔!$A$2:$A$5,0))</f>
        <v>外送平台 B</v>
      </c>
      <c r="H41" s="12" t="str">
        <f aca="false">INDEX(通路主檔!$C$2:$C$5,MATCH($F41,通路主檔!$A$2:$A$5,0))</f>
        <v>外送平台</v>
      </c>
      <c r="I41" s="13" t="n">
        <v>177700</v>
      </c>
      <c r="J41" s="4" t="n">
        <v>366</v>
      </c>
      <c r="K41" s="4" t="n">
        <v>640</v>
      </c>
      <c r="L41" s="14" t="n">
        <f aca="false">IF(J41=0,0,I41/J41)</f>
        <v>485.51912568306</v>
      </c>
      <c r="M41" s="15" t="n">
        <f aca="false">INDEX(通路主檔!$D$2:$D$5,MATCH($F41,通路主檔!$A$2:$A$5,0))*INDEX(年度參數!$B$2:$B$4,MATCH($B41,年度參數!$A$2:$A$4,0))</f>
        <v>0.33</v>
      </c>
      <c r="N41" s="14" t="n">
        <f aca="false">I41*M41</f>
        <v>58641</v>
      </c>
      <c r="O41" s="14" t="n">
        <f aca="false">I41-N41</f>
        <v>119059</v>
      </c>
    </row>
    <row r="42" customFormat="false" ht="15" hidden="false" customHeight="false" outlineLevel="0" collapsed="false">
      <c r="A42" s="6" t="str">
        <f aca="false">TEXT(B42,"0")&amp;"-"&amp;TEXT(C42,"00")</f>
        <v>2024-01</v>
      </c>
      <c r="B42" s="4" t="n">
        <v>2024</v>
      </c>
      <c r="C42" s="4" t="n">
        <v>1</v>
      </c>
      <c r="D42" s="9" t="s">
        <v>318</v>
      </c>
      <c r="E42" s="12" t="str">
        <f aca="false">INDEX(門市主檔!$B$2:$B$25,MATCH($D42,門市主檔!$A$2:$A$25,0))</f>
        <v>台南中西店</v>
      </c>
      <c r="F42" s="9" t="s">
        <v>339</v>
      </c>
      <c r="G42" s="12" t="str">
        <f aca="false">INDEX(通路主檔!$B$2:$B$5,MATCH($F42,通路主檔!$A$2:$A$5,0))</f>
        <v>內用</v>
      </c>
      <c r="H42" s="12" t="str">
        <f aca="false">INDEX(通路主檔!$C$2:$C$5,MATCH($F42,通路主檔!$A$2:$A$5,0))</f>
        <v>店內</v>
      </c>
      <c r="I42" s="13" t="n">
        <v>609700</v>
      </c>
      <c r="J42" s="4" t="n">
        <v>857</v>
      </c>
      <c r="K42" s="4" t="n">
        <v>2020</v>
      </c>
      <c r="L42" s="14" t="n">
        <f aca="false">IF(J42=0,0,I42/J42)</f>
        <v>711.435239206534</v>
      </c>
      <c r="M42" s="15" t="n">
        <f aca="false">INDEX(通路主檔!$D$2:$D$5,MATCH($F42,通路主檔!$A$2:$A$5,0))*INDEX(年度參數!$B$2:$B$4,MATCH($B42,年度參數!$A$2:$A$4,0))</f>
        <v>0</v>
      </c>
      <c r="N42" s="14" t="n">
        <f aca="false">I42*M42</f>
        <v>0</v>
      </c>
      <c r="O42" s="14" t="n">
        <f aca="false">I42-N42</f>
        <v>609700</v>
      </c>
    </row>
    <row r="43" customFormat="false" ht="15" hidden="false" customHeight="false" outlineLevel="0" collapsed="false">
      <c r="A43" s="6" t="str">
        <f aca="false">TEXT(B43,"0")&amp;"-"&amp;TEXT(C43,"00")</f>
        <v>2024-01</v>
      </c>
      <c r="B43" s="4" t="n">
        <v>2024</v>
      </c>
      <c r="C43" s="4" t="n">
        <v>1</v>
      </c>
      <c r="D43" s="9" t="s">
        <v>318</v>
      </c>
      <c r="E43" s="12" t="str">
        <f aca="false">INDEX(門市主檔!$B$2:$B$25,MATCH($D43,門市主檔!$A$2:$A$25,0))</f>
        <v>台南中西店</v>
      </c>
      <c r="F43" s="9" t="s">
        <v>342</v>
      </c>
      <c r="G43" s="12" t="str">
        <f aca="false">INDEX(通路主檔!$B$2:$B$5,MATCH($F43,通路主檔!$A$2:$A$5,0))</f>
        <v>外帶</v>
      </c>
      <c r="H43" s="12" t="str">
        <f aca="false">INDEX(通路主檔!$C$2:$C$5,MATCH($F43,通路主檔!$A$2:$A$5,0))</f>
        <v>店內</v>
      </c>
      <c r="I43" s="13" t="n">
        <v>276600</v>
      </c>
      <c r="J43" s="4" t="n">
        <v>804</v>
      </c>
      <c r="K43" s="4" t="n">
        <v>1078</v>
      </c>
      <c r="L43" s="14" t="n">
        <f aca="false">IF(J43=0,0,I43/J43)</f>
        <v>344.029850746269</v>
      </c>
      <c r="M43" s="15" t="n">
        <f aca="false">INDEX(通路主檔!$D$2:$D$5,MATCH($F43,通路主檔!$A$2:$A$5,0))*INDEX(年度參數!$B$2:$B$4,MATCH($B43,年度參數!$A$2:$A$4,0))</f>
        <v>0</v>
      </c>
      <c r="N43" s="14" t="n">
        <f aca="false">I43*M43</f>
        <v>0</v>
      </c>
      <c r="O43" s="14" t="n">
        <f aca="false">I43-N43</f>
        <v>276600</v>
      </c>
    </row>
    <row r="44" customFormat="false" ht="15" hidden="false" customHeight="false" outlineLevel="0" collapsed="false">
      <c r="A44" s="6" t="str">
        <f aca="false">TEXT(B44,"0")&amp;"-"&amp;TEXT(C44,"00")</f>
        <v>2024-01</v>
      </c>
      <c r="B44" s="4" t="n">
        <v>2024</v>
      </c>
      <c r="C44" s="4" t="n">
        <v>1</v>
      </c>
      <c r="D44" s="9" t="s">
        <v>318</v>
      </c>
      <c r="E44" s="12" t="str">
        <f aca="false">INDEX(門市主檔!$B$2:$B$25,MATCH($D44,門市主檔!$A$2:$A$25,0))</f>
        <v>台南中西店</v>
      </c>
      <c r="F44" s="9" t="s">
        <v>344</v>
      </c>
      <c r="G44" s="12" t="str">
        <f aca="false">INDEX(通路主檔!$B$2:$B$5,MATCH($F44,通路主檔!$A$2:$A$5,0))</f>
        <v>外送平台 A</v>
      </c>
      <c r="H44" s="12" t="str">
        <f aca="false">INDEX(通路主檔!$C$2:$C$5,MATCH($F44,通路主檔!$A$2:$A$5,0))</f>
        <v>外送平台</v>
      </c>
      <c r="I44" s="13" t="n">
        <v>249800</v>
      </c>
      <c r="J44" s="4" t="n">
        <v>504</v>
      </c>
      <c r="K44" s="4" t="n">
        <v>940</v>
      </c>
      <c r="L44" s="14" t="n">
        <f aca="false">IF(J44=0,0,I44/J44)</f>
        <v>495.634920634921</v>
      </c>
      <c r="M44" s="15" t="n">
        <f aca="false">INDEX(通路主檔!$D$2:$D$5,MATCH($F44,通路主檔!$A$2:$A$5,0))*INDEX(年度參數!$B$2:$B$4,MATCH($B44,年度參數!$A$2:$A$4,0))</f>
        <v>0.33</v>
      </c>
      <c r="N44" s="14" t="n">
        <f aca="false">I44*M44</f>
        <v>82434</v>
      </c>
      <c r="O44" s="14" t="n">
        <f aca="false">I44-N44</f>
        <v>167366</v>
      </c>
    </row>
    <row r="45" customFormat="false" ht="15" hidden="false" customHeight="false" outlineLevel="0" collapsed="false">
      <c r="A45" s="6" t="str">
        <f aca="false">TEXT(B45,"0")&amp;"-"&amp;TEXT(C45,"00")</f>
        <v>2024-01</v>
      </c>
      <c r="B45" s="4" t="n">
        <v>2024</v>
      </c>
      <c r="C45" s="4" t="n">
        <v>1</v>
      </c>
      <c r="D45" s="9" t="s">
        <v>318</v>
      </c>
      <c r="E45" s="12" t="str">
        <f aca="false">INDEX(門市主檔!$B$2:$B$25,MATCH($D45,門市主檔!$A$2:$A$25,0))</f>
        <v>台南中西店</v>
      </c>
      <c r="F45" s="9" t="s">
        <v>347</v>
      </c>
      <c r="G45" s="12" t="str">
        <f aca="false">INDEX(通路主檔!$B$2:$B$5,MATCH($F45,通路主檔!$A$2:$A$5,0))</f>
        <v>外送平台 B</v>
      </c>
      <c r="H45" s="12" t="str">
        <f aca="false">INDEX(通路主檔!$C$2:$C$5,MATCH($F45,通路主檔!$A$2:$A$5,0))</f>
        <v>外送平台</v>
      </c>
      <c r="I45" s="13" t="n">
        <v>172300</v>
      </c>
      <c r="J45" s="4" t="n">
        <v>377</v>
      </c>
      <c r="K45" s="4" t="n">
        <v>706</v>
      </c>
      <c r="L45" s="14" t="n">
        <f aca="false">IF(J45=0,0,I45/J45)</f>
        <v>457.029177718833</v>
      </c>
      <c r="M45" s="15" t="n">
        <f aca="false">INDEX(通路主檔!$D$2:$D$5,MATCH($F45,通路主檔!$A$2:$A$5,0))*INDEX(年度參數!$B$2:$B$4,MATCH($B45,年度參數!$A$2:$A$4,0))</f>
        <v>0.33</v>
      </c>
      <c r="N45" s="14" t="n">
        <f aca="false">I45*M45</f>
        <v>56859</v>
      </c>
      <c r="O45" s="14" t="n">
        <f aca="false">I45-N45</f>
        <v>115441</v>
      </c>
    </row>
    <row r="46" customFormat="false" ht="15" hidden="false" customHeight="false" outlineLevel="0" collapsed="false">
      <c r="A46" s="6" t="str">
        <f aca="false">TEXT(B46,"0")&amp;"-"&amp;TEXT(C46,"00")</f>
        <v>2024-01</v>
      </c>
      <c r="B46" s="4" t="n">
        <v>2024</v>
      </c>
      <c r="C46" s="4" t="n">
        <v>1</v>
      </c>
      <c r="D46" s="9" t="s">
        <v>323</v>
      </c>
      <c r="E46" s="12" t="str">
        <f aca="false">INDEX(門市主檔!$B$2:$B$25,MATCH($D46,門市主檔!$A$2:$A$25,0))</f>
        <v>台南東寧店</v>
      </c>
      <c r="F46" s="9" t="s">
        <v>339</v>
      </c>
      <c r="G46" s="12" t="str">
        <f aca="false">INDEX(通路主檔!$B$2:$B$5,MATCH($F46,通路主檔!$A$2:$A$5,0))</f>
        <v>內用</v>
      </c>
      <c r="H46" s="12" t="str">
        <f aca="false">INDEX(通路主檔!$C$2:$C$5,MATCH($F46,通路主檔!$A$2:$A$5,0))</f>
        <v>店內</v>
      </c>
      <c r="I46" s="13" t="n">
        <v>290700</v>
      </c>
      <c r="J46" s="4" t="n">
        <v>354</v>
      </c>
      <c r="K46" s="4" t="n">
        <v>881</v>
      </c>
      <c r="L46" s="14" t="n">
        <f aca="false">IF(J46=0,0,I46/J46)</f>
        <v>821.186440677966</v>
      </c>
      <c r="M46" s="15" t="n">
        <f aca="false">INDEX(通路主檔!$D$2:$D$5,MATCH($F46,通路主檔!$A$2:$A$5,0))*INDEX(年度參數!$B$2:$B$4,MATCH($B46,年度參數!$A$2:$A$4,0))</f>
        <v>0</v>
      </c>
      <c r="N46" s="14" t="n">
        <f aca="false">I46*M46</f>
        <v>0</v>
      </c>
      <c r="O46" s="14" t="n">
        <f aca="false">I46-N46</f>
        <v>290700</v>
      </c>
    </row>
    <row r="47" customFormat="false" ht="15" hidden="false" customHeight="false" outlineLevel="0" collapsed="false">
      <c r="A47" s="6" t="str">
        <f aca="false">TEXT(B47,"0")&amp;"-"&amp;TEXT(C47,"00")</f>
        <v>2024-01</v>
      </c>
      <c r="B47" s="4" t="n">
        <v>2024</v>
      </c>
      <c r="C47" s="4" t="n">
        <v>1</v>
      </c>
      <c r="D47" s="9" t="s">
        <v>323</v>
      </c>
      <c r="E47" s="12" t="str">
        <f aca="false">INDEX(門市主檔!$B$2:$B$25,MATCH($D47,門市主檔!$A$2:$A$25,0))</f>
        <v>台南東寧店</v>
      </c>
      <c r="F47" s="9" t="s">
        <v>342</v>
      </c>
      <c r="G47" s="12" t="str">
        <f aca="false">INDEX(通路主檔!$B$2:$B$5,MATCH($F47,通路主檔!$A$2:$A$5,0))</f>
        <v>外帶</v>
      </c>
      <c r="H47" s="12" t="str">
        <f aca="false">INDEX(通路主檔!$C$2:$C$5,MATCH($F47,通路主檔!$A$2:$A$5,0))</f>
        <v>店內</v>
      </c>
      <c r="I47" s="13" t="n">
        <v>264500</v>
      </c>
      <c r="J47" s="4" t="n">
        <v>732</v>
      </c>
      <c r="K47" s="4" t="n">
        <v>959</v>
      </c>
      <c r="L47" s="14" t="n">
        <f aca="false">IF(J47=0,0,I47/J47)</f>
        <v>361.338797814208</v>
      </c>
      <c r="M47" s="15" t="n">
        <f aca="false">INDEX(通路主檔!$D$2:$D$5,MATCH($F47,通路主檔!$A$2:$A$5,0))*INDEX(年度參數!$B$2:$B$4,MATCH($B47,年度參數!$A$2:$A$4,0))</f>
        <v>0</v>
      </c>
      <c r="N47" s="14" t="n">
        <f aca="false">I47*M47</f>
        <v>0</v>
      </c>
      <c r="O47" s="14" t="n">
        <f aca="false">I47-N47</f>
        <v>264500</v>
      </c>
    </row>
    <row r="48" customFormat="false" ht="15" hidden="false" customHeight="false" outlineLevel="0" collapsed="false">
      <c r="A48" s="6" t="str">
        <f aca="false">TEXT(B48,"0")&amp;"-"&amp;TEXT(C48,"00")</f>
        <v>2024-01</v>
      </c>
      <c r="B48" s="4" t="n">
        <v>2024</v>
      </c>
      <c r="C48" s="4" t="n">
        <v>1</v>
      </c>
      <c r="D48" s="9" t="s">
        <v>323</v>
      </c>
      <c r="E48" s="12" t="str">
        <f aca="false">INDEX(門市主檔!$B$2:$B$25,MATCH($D48,門市主檔!$A$2:$A$25,0))</f>
        <v>台南東寧店</v>
      </c>
      <c r="F48" s="9" t="s">
        <v>344</v>
      </c>
      <c r="G48" s="12" t="str">
        <f aca="false">INDEX(通路主檔!$B$2:$B$5,MATCH($F48,通路主檔!$A$2:$A$5,0))</f>
        <v>外送平台 A</v>
      </c>
      <c r="H48" s="12" t="str">
        <f aca="false">INDEX(通路主檔!$C$2:$C$5,MATCH($F48,通路主檔!$A$2:$A$5,0))</f>
        <v>外送平台</v>
      </c>
      <c r="I48" s="13" t="n">
        <v>218000</v>
      </c>
      <c r="J48" s="4" t="n">
        <v>417</v>
      </c>
      <c r="K48" s="4" t="n">
        <v>817</v>
      </c>
      <c r="L48" s="14" t="n">
        <f aca="false">IF(J48=0,0,I48/J48)</f>
        <v>522.781774580336</v>
      </c>
      <c r="M48" s="15" t="n">
        <f aca="false">INDEX(通路主檔!$D$2:$D$5,MATCH($F48,通路主檔!$A$2:$A$5,0))*INDEX(年度參數!$B$2:$B$4,MATCH($B48,年度參數!$A$2:$A$4,0))</f>
        <v>0.33</v>
      </c>
      <c r="N48" s="14" t="n">
        <f aca="false">I48*M48</f>
        <v>71940</v>
      </c>
      <c r="O48" s="14" t="n">
        <f aca="false">I48-N48</f>
        <v>146060</v>
      </c>
    </row>
    <row r="49" customFormat="false" ht="15" hidden="false" customHeight="false" outlineLevel="0" collapsed="false">
      <c r="A49" s="6" t="str">
        <f aca="false">TEXT(B49,"0")&amp;"-"&amp;TEXT(C49,"00")</f>
        <v>2024-01</v>
      </c>
      <c r="B49" s="4" t="n">
        <v>2024</v>
      </c>
      <c r="C49" s="4" t="n">
        <v>1</v>
      </c>
      <c r="D49" s="9" t="s">
        <v>323</v>
      </c>
      <c r="E49" s="12" t="str">
        <f aca="false">INDEX(門市主檔!$B$2:$B$25,MATCH($D49,門市主檔!$A$2:$A$25,0))</f>
        <v>台南東寧店</v>
      </c>
      <c r="F49" s="9" t="s">
        <v>347</v>
      </c>
      <c r="G49" s="12" t="str">
        <f aca="false">INDEX(通路主檔!$B$2:$B$5,MATCH($F49,通路主檔!$A$2:$A$5,0))</f>
        <v>外送平台 B</v>
      </c>
      <c r="H49" s="12" t="str">
        <f aca="false">INDEX(通路主檔!$C$2:$C$5,MATCH($F49,通路主檔!$A$2:$A$5,0))</f>
        <v>外送平台</v>
      </c>
      <c r="I49" s="13" t="n">
        <v>146000</v>
      </c>
      <c r="J49" s="4" t="n">
        <v>272</v>
      </c>
      <c r="K49" s="4" t="n">
        <v>491</v>
      </c>
      <c r="L49" s="14" t="n">
        <f aca="false">IF(J49=0,0,I49/J49)</f>
        <v>536.764705882353</v>
      </c>
      <c r="M49" s="15" t="n">
        <f aca="false">INDEX(通路主檔!$D$2:$D$5,MATCH($F49,通路主檔!$A$2:$A$5,0))*INDEX(年度參數!$B$2:$B$4,MATCH($B49,年度參數!$A$2:$A$4,0))</f>
        <v>0.33</v>
      </c>
      <c r="N49" s="14" t="n">
        <f aca="false">I49*M49</f>
        <v>48180</v>
      </c>
      <c r="O49" s="14" t="n">
        <f aca="false">I49-N49</f>
        <v>97820</v>
      </c>
    </row>
    <row r="50" customFormat="false" ht="15" hidden="false" customHeight="false" outlineLevel="0" collapsed="false">
      <c r="A50" s="6" t="str">
        <f aca="false">TEXT(B50,"0")&amp;"-"&amp;TEXT(C50,"00")</f>
        <v>2024-01</v>
      </c>
      <c r="B50" s="4" t="n">
        <v>2024</v>
      </c>
      <c r="C50" s="4" t="n">
        <v>1</v>
      </c>
      <c r="D50" s="9" t="s">
        <v>262</v>
      </c>
      <c r="E50" s="12" t="str">
        <f aca="false">INDEX(門市主檔!$B$2:$B$25,MATCH($D50,門市主檔!$A$2:$A$25,0))</f>
        <v>台北信義旗艦店</v>
      </c>
      <c r="F50" s="9" t="s">
        <v>339</v>
      </c>
      <c r="G50" s="12" t="str">
        <f aca="false">INDEX(通路主檔!$B$2:$B$5,MATCH($F50,通路主檔!$A$2:$A$5,0))</f>
        <v>內用</v>
      </c>
      <c r="H50" s="12" t="str">
        <f aca="false">INDEX(通路主檔!$C$2:$C$5,MATCH($F50,通路主檔!$A$2:$A$5,0))</f>
        <v>店內</v>
      </c>
      <c r="I50" s="13" t="n">
        <v>1019200</v>
      </c>
      <c r="J50" s="4" t="n">
        <v>1404</v>
      </c>
      <c r="K50" s="4" t="n">
        <v>3184</v>
      </c>
      <c r="L50" s="14" t="n">
        <f aca="false">IF(J50=0,0,I50/J50)</f>
        <v>725.925925925926</v>
      </c>
      <c r="M50" s="15" t="n">
        <f aca="false">INDEX(通路主檔!$D$2:$D$5,MATCH($F50,通路主檔!$A$2:$A$5,0))*INDEX(年度參數!$B$2:$B$4,MATCH($B50,年度參數!$A$2:$A$4,0))</f>
        <v>0</v>
      </c>
      <c r="N50" s="14" t="n">
        <f aca="false">I50*M50</f>
        <v>0</v>
      </c>
      <c r="O50" s="14" t="n">
        <f aca="false">I50-N50</f>
        <v>1019200</v>
      </c>
    </row>
    <row r="51" customFormat="false" ht="15" hidden="false" customHeight="false" outlineLevel="0" collapsed="false">
      <c r="A51" s="6" t="str">
        <f aca="false">TEXT(B51,"0")&amp;"-"&amp;TEXT(C51,"00")</f>
        <v>2024-01</v>
      </c>
      <c r="B51" s="4" t="n">
        <v>2024</v>
      </c>
      <c r="C51" s="4" t="n">
        <v>1</v>
      </c>
      <c r="D51" s="9" t="s">
        <v>262</v>
      </c>
      <c r="E51" s="12" t="str">
        <f aca="false">INDEX(門市主檔!$B$2:$B$25,MATCH($D51,門市主檔!$A$2:$A$25,0))</f>
        <v>台北信義旗艦店</v>
      </c>
      <c r="F51" s="9" t="s">
        <v>342</v>
      </c>
      <c r="G51" s="12" t="str">
        <f aca="false">INDEX(通路主檔!$B$2:$B$5,MATCH($F51,通路主檔!$A$2:$A$5,0))</f>
        <v>外帶</v>
      </c>
      <c r="H51" s="12" t="str">
        <f aca="false">INDEX(通路主檔!$C$2:$C$5,MATCH($F51,通路主檔!$A$2:$A$5,0))</f>
        <v>店內</v>
      </c>
      <c r="I51" s="13" t="n">
        <v>414800</v>
      </c>
      <c r="J51" s="4" t="n">
        <v>1264</v>
      </c>
      <c r="K51" s="4" t="n">
        <v>1762</v>
      </c>
      <c r="L51" s="14" t="n">
        <f aca="false">IF(J51=0,0,I51/J51)</f>
        <v>328.164556962025</v>
      </c>
      <c r="M51" s="15" t="n">
        <f aca="false">INDEX(通路主檔!$D$2:$D$5,MATCH($F51,通路主檔!$A$2:$A$5,0))*INDEX(年度參數!$B$2:$B$4,MATCH($B51,年度參數!$A$2:$A$4,0))</f>
        <v>0</v>
      </c>
      <c r="N51" s="14" t="n">
        <f aca="false">I51*M51</f>
        <v>0</v>
      </c>
      <c r="O51" s="14" t="n">
        <f aca="false">I51-N51</f>
        <v>414800</v>
      </c>
    </row>
    <row r="52" customFormat="false" ht="15" hidden="false" customHeight="false" outlineLevel="0" collapsed="false">
      <c r="A52" s="6" t="str">
        <f aca="false">TEXT(B52,"0")&amp;"-"&amp;TEXT(C52,"00")</f>
        <v>2024-01</v>
      </c>
      <c r="B52" s="4" t="n">
        <v>2024</v>
      </c>
      <c r="C52" s="4" t="n">
        <v>1</v>
      </c>
      <c r="D52" s="9" t="s">
        <v>262</v>
      </c>
      <c r="E52" s="12" t="str">
        <f aca="false">INDEX(門市主檔!$B$2:$B$25,MATCH($D52,門市主檔!$A$2:$A$25,0))</f>
        <v>台北信義旗艦店</v>
      </c>
      <c r="F52" s="9" t="s">
        <v>344</v>
      </c>
      <c r="G52" s="12" t="str">
        <f aca="false">INDEX(通路主檔!$B$2:$B$5,MATCH($F52,通路主檔!$A$2:$A$5,0))</f>
        <v>外送平台 A</v>
      </c>
      <c r="H52" s="12" t="str">
        <f aca="false">INDEX(通路主檔!$C$2:$C$5,MATCH($F52,通路主檔!$A$2:$A$5,0))</f>
        <v>外送平台</v>
      </c>
      <c r="I52" s="13" t="n">
        <v>358700</v>
      </c>
      <c r="J52" s="4" t="n">
        <v>743</v>
      </c>
      <c r="K52" s="4" t="n">
        <v>1441</v>
      </c>
      <c r="L52" s="14" t="n">
        <f aca="false">IF(J52=0,0,I52/J52)</f>
        <v>482.772543741588</v>
      </c>
      <c r="M52" s="15" t="n">
        <f aca="false">INDEX(通路主檔!$D$2:$D$5,MATCH($F52,通路主檔!$A$2:$A$5,0))*INDEX(年度參數!$B$2:$B$4,MATCH($B52,年度參數!$A$2:$A$4,0))</f>
        <v>0.33</v>
      </c>
      <c r="N52" s="14" t="n">
        <f aca="false">I52*M52</f>
        <v>118371</v>
      </c>
      <c r="O52" s="14" t="n">
        <f aca="false">I52-N52</f>
        <v>240329</v>
      </c>
    </row>
    <row r="53" customFormat="false" ht="15" hidden="false" customHeight="false" outlineLevel="0" collapsed="false">
      <c r="A53" s="6" t="str">
        <f aca="false">TEXT(B53,"0")&amp;"-"&amp;TEXT(C53,"00")</f>
        <v>2024-01</v>
      </c>
      <c r="B53" s="4" t="n">
        <v>2024</v>
      </c>
      <c r="C53" s="4" t="n">
        <v>1</v>
      </c>
      <c r="D53" s="9" t="s">
        <v>262</v>
      </c>
      <c r="E53" s="12" t="str">
        <f aca="false">INDEX(門市主檔!$B$2:$B$25,MATCH($D53,門市主檔!$A$2:$A$25,0))</f>
        <v>台北信義旗艦店</v>
      </c>
      <c r="F53" s="9" t="s">
        <v>347</v>
      </c>
      <c r="G53" s="12" t="str">
        <f aca="false">INDEX(通路主檔!$B$2:$B$5,MATCH($F53,通路主檔!$A$2:$A$5,0))</f>
        <v>外送平台 B</v>
      </c>
      <c r="H53" s="12" t="str">
        <f aca="false">INDEX(通路主檔!$C$2:$C$5,MATCH($F53,通路主檔!$A$2:$A$5,0))</f>
        <v>外送平台</v>
      </c>
      <c r="I53" s="13" t="n">
        <v>210200</v>
      </c>
      <c r="J53" s="4" t="n">
        <v>435</v>
      </c>
      <c r="K53" s="4" t="n">
        <v>845</v>
      </c>
      <c r="L53" s="14" t="n">
        <f aca="false">IF(J53=0,0,I53/J53)</f>
        <v>483.218390804598</v>
      </c>
      <c r="M53" s="15" t="n">
        <f aca="false">INDEX(通路主檔!$D$2:$D$5,MATCH($F53,通路主檔!$A$2:$A$5,0))*INDEX(年度參數!$B$2:$B$4,MATCH($B53,年度參數!$A$2:$A$4,0))</f>
        <v>0.33</v>
      </c>
      <c r="N53" s="14" t="n">
        <f aca="false">I53*M53</f>
        <v>69366</v>
      </c>
      <c r="O53" s="14" t="n">
        <f aca="false">I53-N53</f>
        <v>140834</v>
      </c>
    </row>
    <row r="54" customFormat="false" ht="15" hidden="false" customHeight="false" outlineLevel="0" collapsed="false">
      <c r="A54" s="6" t="str">
        <f aca="false">TEXT(B54,"0")&amp;"-"&amp;TEXT(C54,"00")</f>
        <v>2024-01</v>
      </c>
      <c r="B54" s="4" t="n">
        <v>2024</v>
      </c>
      <c r="C54" s="4" t="n">
        <v>1</v>
      </c>
      <c r="D54" s="9" t="s">
        <v>269</v>
      </c>
      <c r="E54" s="12" t="str">
        <f aca="false">INDEX(門市主檔!$B$2:$B$25,MATCH($D54,門市主檔!$A$2:$A$25,0))</f>
        <v>台北中山店</v>
      </c>
      <c r="F54" s="9" t="s">
        <v>339</v>
      </c>
      <c r="G54" s="12" t="str">
        <f aca="false">INDEX(通路主檔!$B$2:$B$5,MATCH($F54,通路主檔!$A$2:$A$5,0))</f>
        <v>內用</v>
      </c>
      <c r="H54" s="12" t="str">
        <f aca="false">INDEX(通路主檔!$C$2:$C$5,MATCH($F54,通路主檔!$A$2:$A$5,0))</f>
        <v>店內</v>
      </c>
      <c r="I54" s="13" t="n">
        <v>759000</v>
      </c>
      <c r="J54" s="4" t="n">
        <v>941</v>
      </c>
      <c r="K54" s="4" t="n">
        <v>2200</v>
      </c>
      <c r="L54" s="14" t="n">
        <f aca="false">IF(J54=0,0,I54/J54)</f>
        <v>806.588735387885</v>
      </c>
      <c r="M54" s="15" t="n">
        <f aca="false">INDEX(通路主檔!$D$2:$D$5,MATCH($F54,通路主檔!$A$2:$A$5,0))*INDEX(年度參數!$B$2:$B$4,MATCH($B54,年度參數!$A$2:$A$4,0))</f>
        <v>0</v>
      </c>
      <c r="N54" s="14" t="n">
        <f aca="false">I54*M54</f>
        <v>0</v>
      </c>
      <c r="O54" s="14" t="n">
        <f aca="false">I54-N54</f>
        <v>759000</v>
      </c>
    </row>
    <row r="55" customFormat="false" ht="15" hidden="false" customHeight="false" outlineLevel="0" collapsed="false">
      <c r="A55" s="6" t="str">
        <f aca="false">TEXT(B55,"0")&amp;"-"&amp;TEXT(C55,"00")</f>
        <v>2024-01</v>
      </c>
      <c r="B55" s="4" t="n">
        <v>2024</v>
      </c>
      <c r="C55" s="4" t="n">
        <v>1</v>
      </c>
      <c r="D55" s="9" t="s">
        <v>269</v>
      </c>
      <c r="E55" s="12" t="str">
        <f aca="false">INDEX(門市主檔!$B$2:$B$25,MATCH($D55,門市主檔!$A$2:$A$25,0))</f>
        <v>台北中山店</v>
      </c>
      <c r="F55" s="9" t="s">
        <v>342</v>
      </c>
      <c r="G55" s="12" t="str">
        <f aca="false">INDEX(通路主檔!$B$2:$B$5,MATCH($F55,通路主檔!$A$2:$A$5,0))</f>
        <v>外帶</v>
      </c>
      <c r="H55" s="12" t="str">
        <f aca="false">INDEX(通路主檔!$C$2:$C$5,MATCH($F55,通路主檔!$A$2:$A$5,0))</f>
        <v>店內</v>
      </c>
      <c r="I55" s="13" t="n">
        <v>355500</v>
      </c>
      <c r="J55" s="4" t="n">
        <v>1148</v>
      </c>
      <c r="K55" s="4" t="n">
        <v>1445</v>
      </c>
      <c r="L55" s="14" t="n">
        <f aca="false">IF(J55=0,0,I55/J55)</f>
        <v>309.668989547038</v>
      </c>
      <c r="M55" s="15" t="n">
        <f aca="false">INDEX(通路主檔!$D$2:$D$5,MATCH($F55,通路主檔!$A$2:$A$5,0))*INDEX(年度參數!$B$2:$B$4,MATCH($B55,年度參數!$A$2:$A$4,0))</f>
        <v>0</v>
      </c>
      <c r="N55" s="14" t="n">
        <f aca="false">I55*M55</f>
        <v>0</v>
      </c>
      <c r="O55" s="14" t="n">
        <f aca="false">I55-N55</f>
        <v>355500</v>
      </c>
    </row>
    <row r="56" customFormat="false" ht="15" hidden="false" customHeight="false" outlineLevel="0" collapsed="false">
      <c r="A56" s="6" t="str">
        <f aca="false">TEXT(B56,"0")&amp;"-"&amp;TEXT(C56,"00")</f>
        <v>2024-01</v>
      </c>
      <c r="B56" s="4" t="n">
        <v>2024</v>
      </c>
      <c r="C56" s="4" t="n">
        <v>1</v>
      </c>
      <c r="D56" s="9" t="s">
        <v>269</v>
      </c>
      <c r="E56" s="12" t="str">
        <f aca="false">INDEX(門市主檔!$B$2:$B$25,MATCH($D56,門市主檔!$A$2:$A$25,0))</f>
        <v>台北中山店</v>
      </c>
      <c r="F56" s="9" t="s">
        <v>344</v>
      </c>
      <c r="G56" s="12" t="str">
        <f aca="false">INDEX(通路主檔!$B$2:$B$5,MATCH($F56,通路主檔!$A$2:$A$5,0))</f>
        <v>外送平台 A</v>
      </c>
      <c r="H56" s="12" t="str">
        <f aca="false">INDEX(通路主檔!$C$2:$C$5,MATCH($F56,通路主檔!$A$2:$A$5,0))</f>
        <v>外送平台</v>
      </c>
      <c r="I56" s="13" t="n">
        <v>292500</v>
      </c>
      <c r="J56" s="4" t="n">
        <v>571</v>
      </c>
      <c r="K56" s="4" t="n">
        <v>1062</v>
      </c>
      <c r="L56" s="14" t="n">
        <f aca="false">IF(J56=0,0,I56/J56)</f>
        <v>512.259194395797</v>
      </c>
      <c r="M56" s="15" t="n">
        <f aca="false">INDEX(通路主檔!$D$2:$D$5,MATCH($F56,通路主檔!$A$2:$A$5,0))*INDEX(年度參數!$B$2:$B$4,MATCH($B56,年度參數!$A$2:$A$4,0))</f>
        <v>0.33</v>
      </c>
      <c r="N56" s="14" t="n">
        <f aca="false">I56*M56</f>
        <v>96525</v>
      </c>
      <c r="O56" s="14" t="n">
        <f aca="false">I56-N56</f>
        <v>195975</v>
      </c>
    </row>
    <row r="57" customFormat="false" ht="15" hidden="false" customHeight="false" outlineLevel="0" collapsed="false">
      <c r="A57" s="6" t="str">
        <f aca="false">TEXT(B57,"0")&amp;"-"&amp;TEXT(C57,"00")</f>
        <v>2024-01</v>
      </c>
      <c r="B57" s="4" t="n">
        <v>2024</v>
      </c>
      <c r="C57" s="4" t="n">
        <v>1</v>
      </c>
      <c r="D57" s="9" t="s">
        <v>269</v>
      </c>
      <c r="E57" s="12" t="str">
        <f aca="false">INDEX(門市主檔!$B$2:$B$25,MATCH($D57,門市主檔!$A$2:$A$25,0))</f>
        <v>台北中山店</v>
      </c>
      <c r="F57" s="9" t="s">
        <v>347</v>
      </c>
      <c r="G57" s="12" t="str">
        <f aca="false">INDEX(通路主檔!$B$2:$B$5,MATCH($F57,通路主檔!$A$2:$A$5,0))</f>
        <v>外送平台 B</v>
      </c>
      <c r="H57" s="12" t="str">
        <f aca="false">INDEX(通路主檔!$C$2:$C$5,MATCH($F57,通路主檔!$A$2:$A$5,0))</f>
        <v>外送平台</v>
      </c>
      <c r="I57" s="13" t="n">
        <v>220200</v>
      </c>
      <c r="J57" s="4" t="n">
        <v>461</v>
      </c>
      <c r="K57" s="4" t="n">
        <v>805</v>
      </c>
      <c r="L57" s="14" t="n">
        <f aca="false">IF(J57=0,0,I57/J57)</f>
        <v>477.65726681128</v>
      </c>
      <c r="M57" s="15" t="n">
        <f aca="false">INDEX(通路主檔!$D$2:$D$5,MATCH($F57,通路主檔!$A$2:$A$5,0))*INDEX(年度參數!$B$2:$B$4,MATCH($B57,年度參數!$A$2:$A$4,0))</f>
        <v>0.33</v>
      </c>
      <c r="N57" s="14" t="n">
        <f aca="false">I57*M57</f>
        <v>72666</v>
      </c>
      <c r="O57" s="14" t="n">
        <f aca="false">I57-N57</f>
        <v>147534</v>
      </c>
    </row>
    <row r="58" customFormat="false" ht="15" hidden="false" customHeight="false" outlineLevel="0" collapsed="false">
      <c r="A58" s="6" t="str">
        <f aca="false">TEXT(B58,"0")&amp;"-"&amp;TEXT(C58,"00")</f>
        <v>2024-01</v>
      </c>
      <c r="B58" s="4" t="n">
        <v>2024</v>
      </c>
      <c r="C58" s="4" t="n">
        <v>1</v>
      </c>
      <c r="D58" s="9" t="s">
        <v>273</v>
      </c>
      <c r="E58" s="12" t="str">
        <f aca="false">INDEX(門市主檔!$B$2:$B$25,MATCH($D58,門市主檔!$A$2:$A$25,0))</f>
        <v>台北東門店</v>
      </c>
      <c r="F58" s="9" t="s">
        <v>339</v>
      </c>
      <c r="G58" s="12" t="str">
        <f aca="false">INDEX(通路主檔!$B$2:$B$5,MATCH($F58,通路主檔!$A$2:$A$5,0))</f>
        <v>內用</v>
      </c>
      <c r="H58" s="12" t="str">
        <f aca="false">INDEX(通路主檔!$C$2:$C$5,MATCH($F58,通路主檔!$A$2:$A$5,0))</f>
        <v>店內</v>
      </c>
      <c r="I58" s="13" t="n">
        <v>315100</v>
      </c>
      <c r="J58" s="4" t="n">
        <v>392</v>
      </c>
      <c r="K58" s="4" t="n">
        <v>882</v>
      </c>
      <c r="L58" s="14" t="n">
        <f aca="false">IF(J58=0,0,I58/J58)</f>
        <v>803.826530612245</v>
      </c>
      <c r="M58" s="15" t="n">
        <f aca="false">INDEX(通路主檔!$D$2:$D$5,MATCH($F58,通路主檔!$A$2:$A$5,0))*INDEX(年度參數!$B$2:$B$4,MATCH($B58,年度參數!$A$2:$A$4,0))</f>
        <v>0</v>
      </c>
      <c r="N58" s="14" t="n">
        <f aca="false">I58*M58</f>
        <v>0</v>
      </c>
      <c r="O58" s="14" t="n">
        <f aca="false">I58-N58</f>
        <v>315100</v>
      </c>
    </row>
    <row r="59" customFormat="false" ht="15" hidden="false" customHeight="false" outlineLevel="0" collapsed="false">
      <c r="A59" s="6" t="str">
        <f aca="false">TEXT(B59,"0")&amp;"-"&amp;TEXT(C59,"00")</f>
        <v>2024-01</v>
      </c>
      <c r="B59" s="4" t="n">
        <v>2024</v>
      </c>
      <c r="C59" s="4" t="n">
        <v>1</v>
      </c>
      <c r="D59" s="9" t="s">
        <v>273</v>
      </c>
      <c r="E59" s="12" t="str">
        <f aca="false">INDEX(門市主檔!$B$2:$B$25,MATCH($D59,門市主檔!$A$2:$A$25,0))</f>
        <v>台北東門店</v>
      </c>
      <c r="F59" s="9" t="s">
        <v>342</v>
      </c>
      <c r="G59" s="12" t="str">
        <f aca="false">INDEX(通路主檔!$B$2:$B$5,MATCH($F59,通路主檔!$A$2:$A$5,0))</f>
        <v>外帶</v>
      </c>
      <c r="H59" s="12" t="str">
        <f aca="false">INDEX(通路主檔!$C$2:$C$5,MATCH($F59,通路主檔!$A$2:$A$5,0))</f>
        <v>店內</v>
      </c>
      <c r="I59" s="13" t="n">
        <v>269500</v>
      </c>
      <c r="J59" s="4" t="n">
        <v>830</v>
      </c>
      <c r="K59" s="4" t="n">
        <v>1159</v>
      </c>
      <c r="L59" s="14" t="n">
        <f aca="false">IF(J59=0,0,I59/J59)</f>
        <v>324.698795180723</v>
      </c>
      <c r="M59" s="15" t="n">
        <f aca="false">INDEX(通路主檔!$D$2:$D$5,MATCH($F59,通路主檔!$A$2:$A$5,0))*INDEX(年度參數!$B$2:$B$4,MATCH($B59,年度參數!$A$2:$A$4,0))</f>
        <v>0</v>
      </c>
      <c r="N59" s="14" t="n">
        <f aca="false">I59*M59</f>
        <v>0</v>
      </c>
      <c r="O59" s="14" t="n">
        <f aca="false">I59-N59</f>
        <v>269500</v>
      </c>
    </row>
    <row r="60" customFormat="false" ht="15" hidden="false" customHeight="false" outlineLevel="0" collapsed="false">
      <c r="A60" s="6" t="str">
        <f aca="false">TEXT(B60,"0")&amp;"-"&amp;TEXT(C60,"00")</f>
        <v>2024-01</v>
      </c>
      <c r="B60" s="4" t="n">
        <v>2024</v>
      </c>
      <c r="C60" s="4" t="n">
        <v>1</v>
      </c>
      <c r="D60" s="9" t="s">
        <v>273</v>
      </c>
      <c r="E60" s="12" t="str">
        <f aca="false">INDEX(門市主檔!$B$2:$B$25,MATCH($D60,門市主檔!$A$2:$A$25,0))</f>
        <v>台北東門店</v>
      </c>
      <c r="F60" s="9" t="s">
        <v>344</v>
      </c>
      <c r="G60" s="12" t="str">
        <f aca="false">INDEX(通路主檔!$B$2:$B$5,MATCH($F60,通路主檔!$A$2:$A$5,0))</f>
        <v>外送平台 A</v>
      </c>
      <c r="H60" s="12" t="str">
        <f aca="false">INDEX(通路主檔!$C$2:$C$5,MATCH($F60,通路主檔!$A$2:$A$5,0))</f>
        <v>外送平台</v>
      </c>
      <c r="I60" s="13" t="n">
        <v>245900</v>
      </c>
      <c r="J60" s="4" t="n">
        <v>483</v>
      </c>
      <c r="K60" s="4" t="n">
        <v>942</v>
      </c>
      <c r="L60" s="14" t="n">
        <f aca="false">IF(J60=0,0,I60/J60)</f>
        <v>509.109730848861</v>
      </c>
      <c r="M60" s="15" t="n">
        <f aca="false">INDEX(通路主檔!$D$2:$D$5,MATCH($F60,通路主檔!$A$2:$A$5,0))*INDEX(年度參數!$B$2:$B$4,MATCH($B60,年度參數!$A$2:$A$4,0))</f>
        <v>0.33</v>
      </c>
      <c r="N60" s="14" t="n">
        <f aca="false">I60*M60</f>
        <v>81147</v>
      </c>
      <c r="O60" s="14" t="n">
        <f aca="false">I60-N60</f>
        <v>164753</v>
      </c>
    </row>
    <row r="61" customFormat="false" ht="15" hidden="false" customHeight="false" outlineLevel="0" collapsed="false">
      <c r="A61" s="6" t="str">
        <f aca="false">TEXT(B61,"0")&amp;"-"&amp;TEXT(C61,"00")</f>
        <v>2024-01</v>
      </c>
      <c r="B61" s="4" t="n">
        <v>2024</v>
      </c>
      <c r="C61" s="4" t="n">
        <v>1</v>
      </c>
      <c r="D61" s="9" t="s">
        <v>273</v>
      </c>
      <c r="E61" s="12" t="str">
        <f aca="false">INDEX(門市主檔!$B$2:$B$25,MATCH($D61,門市主檔!$A$2:$A$25,0))</f>
        <v>台北東門店</v>
      </c>
      <c r="F61" s="9" t="s">
        <v>347</v>
      </c>
      <c r="G61" s="12" t="str">
        <f aca="false">INDEX(通路主檔!$B$2:$B$5,MATCH($F61,通路主檔!$A$2:$A$5,0))</f>
        <v>外送平台 B</v>
      </c>
      <c r="H61" s="12" t="str">
        <f aca="false">INDEX(通路主檔!$C$2:$C$5,MATCH($F61,通路主檔!$A$2:$A$5,0))</f>
        <v>外送平台</v>
      </c>
      <c r="I61" s="13" t="n">
        <v>157300</v>
      </c>
      <c r="J61" s="4" t="n">
        <v>302</v>
      </c>
      <c r="K61" s="4" t="n">
        <v>539</v>
      </c>
      <c r="L61" s="14" t="n">
        <f aca="false">IF(J61=0,0,I61/J61)</f>
        <v>520.860927152318</v>
      </c>
      <c r="M61" s="15" t="n">
        <f aca="false">INDEX(通路主檔!$D$2:$D$5,MATCH($F61,通路主檔!$A$2:$A$5,0))*INDEX(年度參數!$B$2:$B$4,MATCH($B61,年度參數!$A$2:$A$4,0))</f>
        <v>0.33</v>
      </c>
      <c r="N61" s="14" t="n">
        <f aca="false">I61*M61</f>
        <v>51909</v>
      </c>
      <c r="O61" s="14" t="n">
        <f aca="false">I61-N61</f>
        <v>105391</v>
      </c>
    </row>
    <row r="62" customFormat="false" ht="15" hidden="false" customHeight="false" outlineLevel="0" collapsed="false">
      <c r="A62" s="6" t="str">
        <f aca="false">TEXT(B62,"0")&amp;"-"&amp;TEXT(C62,"00")</f>
        <v>2024-01</v>
      </c>
      <c r="B62" s="4" t="n">
        <v>2024</v>
      </c>
      <c r="C62" s="4" t="n">
        <v>1</v>
      </c>
      <c r="D62" s="9" t="s">
        <v>277</v>
      </c>
      <c r="E62" s="12" t="str">
        <f aca="false">INDEX(門市主檔!$B$2:$B$25,MATCH($D62,門市主檔!$A$2:$A$25,0))</f>
        <v>台北松江店</v>
      </c>
      <c r="F62" s="9" t="s">
        <v>342</v>
      </c>
      <c r="G62" s="12" t="str">
        <f aca="false">INDEX(通路主檔!$B$2:$B$5,MATCH($F62,通路主檔!$A$2:$A$5,0))</f>
        <v>外帶</v>
      </c>
      <c r="H62" s="12" t="str">
        <f aca="false">INDEX(通路主檔!$C$2:$C$5,MATCH($F62,通路主檔!$A$2:$A$5,0))</f>
        <v>店內</v>
      </c>
      <c r="I62" s="13" t="n">
        <v>390200</v>
      </c>
      <c r="J62" s="4" t="n">
        <v>1222</v>
      </c>
      <c r="K62" s="4" t="n">
        <v>1575</v>
      </c>
      <c r="L62" s="14" t="n">
        <f aca="false">IF(J62=0,0,I62/J62)</f>
        <v>319.312602291326</v>
      </c>
      <c r="M62" s="15" t="n">
        <f aca="false">INDEX(通路主檔!$D$2:$D$5,MATCH($F62,通路主檔!$A$2:$A$5,0))*INDEX(年度參數!$B$2:$B$4,MATCH($B62,年度參數!$A$2:$A$4,0))</f>
        <v>0</v>
      </c>
      <c r="N62" s="14" t="n">
        <f aca="false">I62*M62</f>
        <v>0</v>
      </c>
      <c r="O62" s="14" t="n">
        <f aca="false">I62-N62</f>
        <v>390200</v>
      </c>
    </row>
    <row r="63" customFormat="false" ht="15" hidden="false" customHeight="false" outlineLevel="0" collapsed="false">
      <c r="A63" s="6" t="str">
        <f aca="false">TEXT(B63,"0")&amp;"-"&amp;TEXT(C63,"00")</f>
        <v>2024-01</v>
      </c>
      <c r="B63" s="4" t="n">
        <v>2024</v>
      </c>
      <c r="C63" s="4" t="n">
        <v>1</v>
      </c>
      <c r="D63" s="9" t="s">
        <v>277</v>
      </c>
      <c r="E63" s="12" t="str">
        <f aca="false">INDEX(門市主檔!$B$2:$B$25,MATCH($D63,門市主檔!$A$2:$A$25,0))</f>
        <v>台北松江店</v>
      </c>
      <c r="F63" s="9" t="s">
        <v>344</v>
      </c>
      <c r="G63" s="12" t="str">
        <f aca="false">INDEX(通路主檔!$B$2:$B$5,MATCH($F63,通路主檔!$A$2:$A$5,0))</f>
        <v>外送平台 A</v>
      </c>
      <c r="H63" s="12" t="str">
        <f aca="false">INDEX(通路主檔!$C$2:$C$5,MATCH($F63,通路主檔!$A$2:$A$5,0))</f>
        <v>外送平台</v>
      </c>
      <c r="I63" s="13" t="n">
        <v>316200</v>
      </c>
      <c r="J63" s="4" t="n">
        <v>575</v>
      </c>
      <c r="K63" s="4" t="n">
        <v>1120</v>
      </c>
      <c r="L63" s="14" t="n">
        <f aca="false">IF(J63=0,0,I63/J63)</f>
        <v>549.913043478261</v>
      </c>
      <c r="M63" s="15" t="n">
        <f aca="false">INDEX(通路主檔!$D$2:$D$5,MATCH($F63,通路主檔!$A$2:$A$5,0))*INDEX(年度參數!$B$2:$B$4,MATCH($B63,年度參數!$A$2:$A$4,0))</f>
        <v>0.33</v>
      </c>
      <c r="N63" s="14" t="n">
        <f aca="false">I63*M63</f>
        <v>104346</v>
      </c>
      <c r="O63" s="14" t="n">
        <f aca="false">I63-N63</f>
        <v>211854</v>
      </c>
    </row>
    <row r="64" customFormat="false" ht="15" hidden="false" customHeight="false" outlineLevel="0" collapsed="false">
      <c r="A64" s="6" t="str">
        <f aca="false">TEXT(B64,"0")&amp;"-"&amp;TEXT(C64,"00")</f>
        <v>2024-01</v>
      </c>
      <c r="B64" s="4" t="n">
        <v>2024</v>
      </c>
      <c r="C64" s="4" t="n">
        <v>1</v>
      </c>
      <c r="D64" s="9" t="s">
        <v>277</v>
      </c>
      <c r="E64" s="12" t="str">
        <f aca="false">INDEX(門市主檔!$B$2:$B$25,MATCH($D64,門市主檔!$A$2:$A$25,0))</f>
        <v>台北松江店</v>
      </c>
      <c r="F64" s="9" t="s">
        <v>347</v>
      </c>
      <c r="G64" s="12" t="str">
        <f aca="false">INDEX(通路主檔!$B$2:$B$5,MATCH($F64,通路主檔!$A$2:$A$5,0))</f>
        <v>外送平台 B</v>
      </c>
      <c r="H64" s="12" t="str">
        <f aca="false">INDEX(通路主檔!$C$2:$C$5,MATCH($F64,通路主檔!$A$2:$A$5,0))</f>
        <v>外送平台</v>
      </c>
      <c r="I64" s="13" t="n">
        <v>206500</v>
      </c>
      <c r="J64" s="4" t="n">
        <v>388</v>
      </c>
      <c r="K64" s="4" t="n">
        <v>654</v>
      </c>
      <c r="L64" s="14" t="n">
        <f aca="false">IF(J64=0,0,I64/J64)</f>
        <v>532.216494845361</v>
      </c>
      <c r="M64" s="15" t="n">
        <f aca="false">INDEX(通路主檔!$D$2:$D$5,MATCH($F64,通路主檔!$A$2:$A$5,0))*INDEX(年度參數!$B$2:$B$4,MATCH($B64,年度參數!$A$2:$A$4,0))</f>
        <v>0.33</v>
      </c>
      <c r="N64" s="14" t="n">
        <f aca="false">I64*M64</f>
        <v>68145</v>
      </c>
      <c r="O64" s="14" t="n">
        <f aca="false">I64-N64</f>
        <v>138355</v>
      </c>
    </row>
    <row r="65" customFormat="false" ht="15" hidden="false" customHeight="false" outlineLevel="0" collapsed="false">
      <c r="A65" s="6" t="str">
        <f aca="false">TEXT(B65,"0")&amp;"-"&amp;TEXT(C65,"00")</f>
        <v>2024-01</v>
      </c>
      <c r="B65" s="4" t="n">
        <v>2024</v>
      </c>
      <c r="C65" s="4" t="n">
        <v>1</v>
      </c>
      <c r="D65" s="9" t="s">
        <v>288</v>
      </c>
      <c r="E65" s="12" t="str">
        <f aca="false">INDEX(門市主檔!$B$2:$B$25,MATCH($D65,門市主檔!$A$2:$A$25,0))</f>
        <v>桃園中壢店</v>
      </c>
      <c r="F65" s="9" t="s">
        <v>339</v>
      </c>
      <c r="G65" s="12" t="str">
        <f aca="false">INDEX(通路主檔!$B$2:$B$5,MATCH($F65,通路主檔!$A$2:$A$5,0))</f>
        <v>內用</v>
      </c>
      <c r="H65" s="12" t="str">
        <f aca="false">INDEX(通路主檔!$C$2:$C$5,MATCH($F65,通路主檔!$A$2:$A$5,0))</f>
        <v>店內</v>
      </c>
      <c r="I65" s="13" t="n">
        <v>605700</v>
      </c>
      <c r="J65" s="4" t="n">
        <v>810</v>
      </c>
      <c r="K65" s="4" t="n">
        <v>2003</v>
      </c>
      <c r="L65" s="14" t="n">
        <f aca="false">IF(J65=0,0,I65/J65)</f>
        <v>747.777777777778</v>
      </c>
      <c r="M65" s="15" t="n">
        <f aca="false">INDEX(通路主檔!$D$2:$D$5,MATCH($F65,通路主檔!$A$2:$A$5,0))*INDEX(年度參數!$B$2:$B$4,MATCH($B65,年度參數!$A$2:$A$4,0))</f>
        <v>0</v>
      </c>
      <c r="N65" s="14" t="n">
        <f aca="false">I65*M65</f>
        <v>0</v>
      </c>
      <c r="O65" s="14" t="n">
        <f aca="false">I65-N65</f>
        <v>605700</v>
      </c>
    </row>
    <row r="66" customFormat="false" ht="15" hidden="false" customHeight="false" outlineLevel="0" collapsed="false">
      <c r="A66" s="6" t="str">
        <f aca="false">TEXT(B66,"0")&amp;"-"&amp;TEXT(C66,"00")</f>
        <v>2024-01</v>
      </c>
      <c r="B66" s="4" t="n">
        <v>2024</v>
      </c>
      <c r="C66" s="4" t="n">
        <v>1</v>
      </c>
      <c r="D66" s="9" t="s">
        <v>288</v>
      </c>
      <c r="E66" s="12" t="str">
        <f aca="false">INDEX(門市主檔!$B$2:$B$25,MATCH($D66,門市主檔!$A$2:$A$25,0))</f>
        <v>桃園中壢店</v>
      </c>
      <c r="F66" s="9" t="s">
        <v>342</v>
      </c>
      <c r="G66" s="12" t="str">
        <f aca="false">INDEX(通路主檔!$B$2:$B$5,MATCH($F66,通路主檔!$A$2:$A$5,0))</f>
        <v>外帶</v>
      </c>
      <c r="H66" s="12" t="str">
        <f aca="false">INDEX(通路主檔!$C$2:$C$5,MATCH($F66,通路主檔!$A$2:$A$5,0))</f>
        <v>店內</v>
      </c>
      <c r="I66" s="13" t="n">
        <v>306100</v>
      </c>
      <c r="J66" s="4" t="n">
        <v>862</v>
      </c>
      <c r="K66" s="4" t="n">
        <v>1097</v>
      </c>
      <c r="L66" s="14" t="n">
        <f aca="false">IF(J66=0,0,I66/J66)</f>
        <v>355.104408352668</v>
      </c>
      <c r="M66" s="15" t="n">
        <f aca="false">INDEX(通路主檔!$D$2:$D$5,MATCH($F66,通路主檔!$A$2:$A$5,0))*INDEX(年度參數!$B$2:$B$4,MATCH($B66,年度參數!$A$2:$A$4,0))</f>
        <v>0</v>
      </c>
      <c r="N66" s="14" t="n">
        <f aca="false">I66*M66</f>
        <v>0</v>
      </c>
      <c r="O66" s="14" t="n">
        <f aca="false">I66-N66</f>
        <v>306100</v>
      </c>
    </row>
    <row r="67" customFormat="false" ht="15" hidden="false" customHeight="false" outlineLevel="0" collapsed="false">
      <c r="A67" s="6" t="str">
        <f aca="false">TEXT(B67,"0")&amp;"-"&amp;TEXT(C67,"00")</f>
        <v>2024-01</v>
      </c>
      <c r="B67" s="4" t="n">
        <v>2024</v>
      </c>
      <c r="C67" s="4" t="n">
        <v>1</v>
      </c>
      <c r="D67" s="9" t="s">
        <v>288</v>
      </c>
      <c r="E67" s="12" t="str">
        <f aca="false">INDEX(門市主檔!$B$2:$B$25,MATCH($D67,門市主檔!$A$2:$A$25,0))</f>
        <v>桃園中壢店</v>
      </c>
      <c r="F67" s="9" t="s">
        <v>344</v>
      </c>
      <c r="G67" s="12" t="str">
        <f aca="false">INDEX(通路主檔!$B$2:$B$5,MATCH($F67,通路主檔!$A$2:$A$5,0))</f>
        <v>外送平台 A</v>
      </c>
      <c r="H67" s="12" t="str">
        <f aca="false">INDEX(通路主檔!$C$2:$C$5,MATCH($F67,通路主檔!$A$2:$A$5,0))</f>
        <v>外送平台</v>
      </c>
      <c r="I67" s="13" t="n">
        <v>268100</v>
      </c>
      <c r="J67" s="4" t="n">
        <v>506</v>
      </c>
      <c r="K67" s="4" t="n">
        <v>991</v>
      </c>
      <c r="L67" s="14" t="n">
        <f aca="false">IF(J67=0,0,I67/J67)</f>
        <v>529.841897233202</v>
      </c>
      <c r="M67" s="15" t="n">
        <f aca="false">INDEX(通路主檔!$D$2:$D$5,MATCH($F67,通路主檔!$A$2:$A$5,0))*INDEX(年度參數!$B$2:$B$4,MATCH($B67,年度參數!$A$2:$A$4,0))</f>
        <v>0.33</v>
      </c>
      <c r="N67" s="14" t="n">
        <f aca="false">I67*M67</f>
        <v>88473</v>
      </c>
      <c r="O67" s="14" t="n">
        <f aca="false">I67-N67</f>
        <v>179627</v>
      </c>
    </row>
    <row r="68" customFormat="false" ht="15" hidden="false" customHeight="false" outlineLevel="0" collapsed="false">
      <c r="A68" s="6" t="str">
        <f aca="false">TEXT(B68,"0")&amp;"-"&amp;TEXT(C68,"00")</f>
        <v>2024-01</v>
      </c>
      <c r="B68" s="4" t="n">
        <v>2024</v>
      </c>
      <c r="C68" s="4" t="n">
        <v>1</v>
      </c>
      <c r="D68" s="9" t="s">
        <v>288</v>
      </c>
      <c r="E68" s="12" t="str">
        <f aca="false">INDEX(門市主檔!$B$2:$B$25,MATCH($D68,門市主檔!$A$2:$A$25,0))</f>
        <v>桃園中壢店</v>
      </c>
      <c r="F68" s="9" t="s">
        <v>347</v>
      </c>
      <c r="G68" s="12" t="str">
        <f aca="false">INDEX(通路主檔!$B$2:$B$5,MATCH($F68,通路主檔!$A$2:$A$5,0))</f>
        <v>外送平台 B</v>
      </c>
      <c r="H68" s="12" t="str">
        <f aca="false">INDEX(通路主檔!$C$2:$C$5,MATCH($F68,通路主檔!$A$2:$A$5,0))</f>
        <v>外送平台</v>
      </c>
      <c r="I68" s="13" t="n">
        <v>170500</v>
      </c>
      <c r="J68" s="4" t="n">
        <v>323</v>
      </c>
      <c r="K68" s="4" t="n">
        <v>614</v>
      </c>
      <c r="L68" s="14" t="n">
        <f aca="false">IF(J68=0,0,I68/J68)</f>
        <v>527.863777089783</v>
      </c>
      <c r="M68" s="15" t="n">
        <f aca="false">INDEX(通路主檔!$D$2:$D$5,MATCH($F68,通路主檔!$A$2:$A$5,0))*INDEX(年度參數!$B$2:$B$4,MATCH($B68,年度參數!$A$2:$A$4,0))</f>
        <v>0.33</v>
      </c>
      <c r="N68" s="14" t="n">
        <f aca="false">I68*M68</f>
        <v>56265</v>
      </c>
      <c r="O68" s="14" t="n">
        <f aca="false">I68-N68</f>
        <v>114235</v>
      </c>
    </row>
    <row r="69" customFormat="false" ht="15" hidden="false" customHeight="false" outlineLevel="0" collapsed="false">
      <c r="A69" s="6" t="str">
        <f aca="false">TEXT(B69,"0")&amp;"-"&amp;TEXT(C69,"00")</f>
        <v>2024-02</v>
      </c>
      <c r="B69" s="4" t="n">
        <v>2024</v>
      </c>
      <c r="C69" s="4" t="n">
        <v>2</v>
      </c>
      <c r="D69" s="9" t="s">
        <v>312</v>
      </c>
      <c r="E69" s="12" t="str">
        <f aca="false">INDEX(門市主檔!$B$2:$B$25,MATCH($D69,門市主檔!$A$2:$A$25,0))</f>
        <v>彰化員林店</v>
      </c>
      <c r="F69" s="9" t="s">
        <v>339</v>
      </c>
      <c r="G69" s="12" t="str">
        <f aca="false">INDEX(通路主檔!$B$2:$B$5,MATCH($F69,通路主檔!$A$2:$A$5,0))</f>
        <v>內用</v>
      </c>
      <c r="H69" s="12" t="str">
        <f aca="false">INDEX(通路主檔!$C$2:$C$5,MATCH($F69,通路主檔!$A$2:$A$5,0))</f>
        <v>店內</v>
      </c>
      <c r="I69" s="13" t="n">
        <v>323700</v>
      </c>
      <c r="J69" s="4" t="n">
        <v>395</v>
      </c>
      <c r="K69" s="4" t="n">
        <v>941</v>
      </c>
      <c r="L69" s="14" t="n">
        <f aca="false">IF(J69=0,0,I69/J69)</f>
        <v>819.493670886076</v>
      </c>
      <c r="M69" s="15" t="n">
        <f aca="false">INDEX(通路主檔!$D$2:$D$5,MATCH($F69,通路主檔!$A$2:$A$5,0))*INDEX(年度參數!$B$2:$B$4,MATCH($B69,年度參數!$A$2:$A$4,0))</f>
        <v>0</v>
      </c>
      <c r="N69" s="14" t="n">
        <f aca="false">I69*M69</f>
        <v>0</v>
      </c>
      <c r="O69" s="14" t="n">
        <f aca="false">I69-N69</f>
        <v>323700</v>
      </c>
    </row>
    <row r="70" customFormat="false" ht="15" hidden="false" customHeight="false" outlineLevel="0" collapsed="false">
      <c r="A70" s="6" t="str">
        <f aca="false">TEXT(B70,"0")&amp;"-"&amp;TEXT(C70,"00")</f>
        <v>2024-02</v>
      </c>
      <c r="B70" s="4" t="n">
        <v>2024</v>
      </c>
      <c r="C70" s="4" t="n">
        <v>2</v>
      </c>
      <c r="D70" s="9" t="s">
        <v>312</v>
      </c>
      <c r="E70" s="12" t="str">
        <f aca="false">INDEX(門市主檔!$B$2:$B$25,MATCH($D70,門市主檔!$A$2:$A$25,0))</f>
        <v>彰化員林店</v>
      </c>
      <c r="F70" s="9" t="s">
        <v>342</v>
      </c>
      <c r="G70" s="12" t="str">
        <f aca="false">INDEX(通路主檔!$B$2:$B$5,MATCH($F70,通路主檔!$A$2:$A$5,0))</f>
        <v>外帶</v>
      </c>
      <c r="H70" s="12" t="str">
        <f aca="false">INDEX(通路主檔!$C$2:$C$5,MATCH($F70,通路主檔!$A$2:$A$5,0))</f>
        <v>店內</v>
      </c>
      <c r="I70" s="13" t="n">
        <v>295100</v>
      </c>
      <c r="J70" s="4" t="n">
        <v>965</v>
      </c>
      <c r="K70" s="4" t="n">
        <v>1322</v>
      </c>
      <c r="L70" s="14" t="n">
        <f aca="false">IF(J70=0,0,I70/J70)</f>
        <v>305.80310880829</v>
      </c>
      <c r="M70" s="15" t="n">
        <f aca="false">INDEX(通路主檔!$D$2:$D$5,MATCH($F70,通路主檔!$A$2:$A$5,0))*INDEX(年度參數!$B$2:$B$4,MATCH($B70,年度參數!$A$2:$A$4,0))</f>
        <v>0</v>
      </c>
      <c r="N70" s="14" t="n">
        <f aca="false">I70*M70</f>
        <v>0</v>
      </c>
      <c r="O70" s="14" t="n">
        <f aca="false">I70-N70</f>
        <v>295100</v>
      </c>
    </row>
    <row r="71" customFormat="false" ht="15" hidden="false" customHeight="false" outlineLevel="0" collapsed="false">
      <c r="A71" s="6" t="str">
        <f aca="false">TEXT(B71,"0")&amp;"-"&amp;TEXT(C71,"00")</f>
        <v>2024-02</v>
      </c>
      <c r="B71" s="4" t="n">
        <v>2024</v>
      </c>
      <c r="C71" s="4" t="n">
        <v>2</v>
      </c>
      <c r="D71" s="9" t="s">
        <v>312</v>
      </c>
      <c r="E71" s="12" t="str">
        <f aca="false">INDEX(門市主檔!$B$2:$B$25,MATCH($D71,門市主檔!$A$2:$A$25,0))</f>
        <v>彰化員林店</v>
      </c>
      <c r="F71" s="9" t="s">
        <v>344</v>
      </c>
      <c r="G71" s="12" t="str">
        <f aca="false">INDEX(通路主檔!$B$2:$B$5,MATCH($F71,通路主檔!$A$2:$A$5,0))</f>
        <v>外送平台 A</v>
      </c>
      <c r="H71" s="12" t="str">
        <f aca="false">INDEX(通路主檔!$C$2:$C$5,MATCH($F71,通路主檔!$A$2:$A$5,0))</f>
        <v>外送平台</v>
      </c>
      <c r="I71" s="13" t="n">
        <v>266400</v>
      </c>
      <c r="J71" s="4" t="n">
        <v>553</v>
      </c>
      <c r="K71" s="4" t="n">
        <v>1117</v>
      </c>
      <c r="L71" s="14" t="n">
        <f aca="false">IF(J71=0,0,I71/J71)</f>
        <v>481.735985533454</v>
      </c>
      <c r="M71" s="15" t="n">
        <f aca="false">INDEX(通路主檔!$D$2:$D$5,MATCH($F71,通路主檔!$A$2:$A$5,0))*INDEX(年度參數!$B$2:$B$4,MATCH($B71,年度參數!$A$2:$A$4,0))</f>
        <v>0.33</v>
      </c>
      <c r="N71" s="14" t="n">
        <f aca="false">I71*M71</f>
        <v>87912</v>
      </c>
      <c r="O71" s="14" t="n">
        <f aca="false">I71-N71</f>
        <v>178488</v>
      </c>
    </row>
    <row r="72" customFormat="false" ht="15" hidden="false" customHeight="false" outlineLevel="0" collapsed="false">
      <c r="A72" s="6" t="str">
        <f aca="false">TEXT(B72,"0")&amp;"-"&amp;TEXT(C72,"00")</f>
        <v>2024-02</v>
      </c>
      <c r="B72" s="4" t="n">
        <v>2024</v>
      </c>
      <c r="C72" s="4" t="n">
        <v>2</v>
      </c>
      <c r="D72" s="9" t="s">
        <v>312</v>
      </c>
      <c r="E72" s="12" t="str">
        <f aca="false">INDEX(門市主檔!$B$2:$B$25,MATCH($D72,門市主檔!$A$2:$A$25,0))</f>
        <v>彰化員林店</v>
      </c>
      <c r="F72" s="9" t="s">
        <v>347</v>
      </c>
      <c r="G72" s="12" t="str">
        <f aca="false">INDEX(通路主檔!$B$2:$B$5,MATCH($F72,通路主檔!$A$2:$A$5,0))</f>
        <v>外送平台 B</v>
      </c>
      <c r="H72" s="12" t="str">
        <f aca="false">INDEX(通路主檔!$C$2:$C$5,MATCH($F72,通路主檔!$A$2:$A$5,0))</f>
        <v>外送平台</v>
      </c>
      <c r="I72" s="13" t="n">
        <v>170700</v>
      </c>
      <c r="J72" s="4" t="n">
        <v>326</v>
      </c>
      <c r="K72" s="4" t="n">
        <v>574</v>
      </c>
      <c r="L72" s="14" t="n">
        <f aca="false">IF(J72=0,0,I72/J72)</f>
        <v>523.619631901841</v>
      </c>
      <c r="M72" s="15" t="n">
        <f aca="false">INDEX(通路主檔!$D$2:$D$5,MATCH($F72,通路主檔!$A$2:$A$5,0))*INDEX(年度參數!$B$2:$B$4,MATCH($B72,年度參數!$A$2:$A$4,0))</f>
        <v>0.33</v>
      </c>
      <c r="N72" s="14" t="n">
        <f aca="false">I72*M72</f>
        <v>56331</v>
      </c>
      <c r="O72" s="14" t="n">
        <f aca="false">I72-N72</f>
        <v>114369</v>
      </c>
    </row>
    <row r="73" customFormat="false" ht="15" hidden="false" customHeight="false" outlineLevel="0" collapsed="false">
      <c r="A73" s="6" t="str">
        <f aca="false">TEXT(B73,"0")&amp;"-"&amp;TEXT(C73,"00")</f>
        <v>2024-02</v>
      </c>
      <c r="B73" s="4" t="n">
        <v>2024</v>
      </c>
      <c r="C73" s="4" t="n">
        <v>2</v>
      </c>
      <c r="D73" s="9" t="s">
        <v>294</v>
      </c>
      <c r="E73" s="12" t="str">
        <f aca="false">INDEX(門市主檔!$B$2:$B$25,MATCH($D73,門市主檔!$A$2:$A$25,0))</f>
        <v>新竹巨城店</v>
      </c>
      <c r="F73" s="9" t="s">
        <v>339</v>
      </c>
      <c r="G73" s="12" t="str">
        <f aca="false">INDEX(通路主檔!$B$2:$B$5,MATCH($F73,通路主檔!$A$2:$A$5,0))</f>
        <v>內用</v>
      </c>
      <c r="H73" s="12" t="str">
        <f aca="false">INDEX(通路主檔!$C$2:$C$5,MATCH($F73,通路主檔!$A$2:$A$5,0))</f>
        <v>店內</v>
      </c>
      <c r="I73" s="13" t="n">
        <v>984900</v>
      </c>
      <c r="J73" s="4" t="n">
        <v>1346</v>
      </c>
      <c r="K73" s="4" t="n">
        <v>3343</v>
      </c>
      <c r="L73" s="14" t="n">
        <f aca="false">IF(J73=0,0,I73/J73)</f>
        <v>731.723625557207</v>
      </c>
      <c r="M73" s="15" t="n">
        <f aca="false">INDEX(通路主檔!$D$2:$D$5,MATCH($F73,通路主檔!$A$2:$A$5,0))*INDEX(年度參數!$B$2:$B$4,MATCH($B73,年度參數!$A$2:$A$4,0))</f>
        <v>0</v>
      </c>
      <c r="N73" s="14" t="n">
        <f aca="false">I73*M73</f>
        <v>0</v>
      </c>
      <c r="O73" s="14" t="n">
        <f aca="false">I73-N73</f>
        <v>984900</v>
      </c>
    </row>
    <row r="74" customFormat="false" ht="15" hidden="false" customHeight="false" outlineLevel="0" collapsed="false">
      <c r="A74" s="6" t="str">
        <f aca="false">TEXT(B74,"0")&amp;"-"&amp;TEXT(C74,"00")</f>
        <v>2024-02</v>
      </c>
      <c r="B74" s="4" t="n">
        <v>2024</v>
      </c>
      <c r="C74" s="4" t="n">
        <v>2</v>
      </c>
      <c r="D74" s="9" t="s">
        <v>294</v>
      </c>
      <c r="E74" s="12" t="str">
        <f aca="false">INDEX(門市主檔!$B$2:$B$25,MATCH($D74,門市主檔!$A$2:$A$25,0))</f>
        <v>新竹巨城店</v>
      </c>
      <c r="F74" s="9" t="s">
        <v>342</v>
      </c>
      <c r="G74" s="12" t="str">
        <f aca="false">INDEX(通路主檔!$B$2:$B$5,MATCH($F74,通路主檔!$A$2:$A$5,0))</f>
        <v>外帶</v>
      </c>
      <c r="H74" s="12" t="str">
        <f aca="false">INDEX(通路主檔!$C$2:$C$5,MATCH($F74,通路主檔!$A$2:$A$5,0))</f>
        <v>店內</v>
      </c>
      <c r="I74" s="13" t="n">
        <v>412700</v>
      </c>
      <c r="J74" s="4" t="n">
        <v>1311</v>
      </c>
      <c r="K74" s="4" t="n">
        <v>1783</v>
      </c>
      <c r="L74" s="14" t="n">
        <f aca="false">IF(J74=0,0,I74/J74)</f>
        <v>314.797864225782</v>
      </c>
      <c r="M74" s="15" t="n">
        <f aca="false">INDEX(通路主檔!$D$2:$D$5,MATCH($F74,通路主檔!$A$2:$A$5,0))*INDEX(年度參數!$B$2:$B$4,MATCH($B74,年度參數!$A$2:$A$4,0))</f>
        <v>0</v>
      </c>
      <c r="N74" s="14" t="n">
        <f aca="false">I74*M74</f>
        <v>0</v>
      </c>
      <c r="O74" s="14" t="n">
        <f aca="false">I74-N74</f>
        <v>412700</v>
      </c>
    </row>
    <row r="75" customFormat="false" ht="15" hidden="false" customHeight="false" outlineLevel="0" collapsed="false">
      <c r="A75" s="6" t="str">
        <f aca="false">TEXT(B75,"0")&amp;"-"&amp;TEXT(C75,"00")</f>
        <v>2024-02</v>
      </c>
      <c r="B75" s="4" t="n">
        <v>2024</v>
      </c>
      <c r="C75" s="4" t="n">
        <v>2</v>
      </c>
      <c r="D75" s="9" t="s">
        <v>294</v>
      </c>
      <c r="E75" s="12" t="str">
        <f aca="false">INDEX(門市主檔!$B$2:$B$25,MATCH($D75,門市主檔!$A$2:$A$25,0))</f>
        <v>新竹巨城店</v>
      </c>
      <c r="F75" s="9" t="s">
        <v>344</v>
      </c>
      <c r="G75" s="12" t="str">
        <f aca="false">INDEX(通路主檔!$B$2:$B$5,MATCH($F75,通路主檔!$A$2:$A$5,0))</f>
        <v>外送平台 A</v>
      </c>
      <c r="H75" s="12" t="str">
        <f aca="false">INDEX(通路主檔!$C$2:$C$5,MATCH($F75,通路主檔!$A$2:$A$5,0))</f>
        <v>外送平台</v>
      </c>
      <c r="I75" s="13" t="n">
        <v>312200</v>
      </c>
      <c r="J75" s="4" t="n">
        <v>627</v>
      </c>
      <c r="K75" s="4" t="n">
        <v>1134</v>
      </c>
      <c r="L75" s="14" t="n">
        <f aca="false">IF(J75=0,0,I75/J75)</f>
        <v>497.92663476874</v>
      </c>
      <c r="M75" s="15" t="n">
        <f aca="false">INDEX(通路主檔!$D$2:$D$5,MATCH($F75,通路主檔!$A$2:$A$5,0))*INDEX(年度參數!$B$2:$B$4,MATCH($B75,年度參數!$A$2:$A$4,0))</f>
        <v>0.33</v>
      </c>
      <c r="N75" s="14" t="n">
        <f aca="false">I75*M75</f>
        <v>103026</v>
      </c>
      <c r="O75" s="14" t="n">
        <f aca="false">I75-N75</f>
        <v>209174</v>
      </c>
    </row>
    <row r="76" customFormat="false" ht="15" hidden="false" customHeight="false" outlineLevel="0" collapsed="false">
      <c r="A76" s="6" t="str">
        <f aca="false">TEXT(B76,"0")&amp;"-"&amp;TEXT(C76,"00")</f>
        <v>2024-02</v>
      </c>
      <c r="B76" s="4" t="n">
        <v>2024</v>
      </c>
      <c r="C76" s="4" t="n">
        <v>2</v>
      </c>
      <c r="D76" s="9" t="s">
        <v>294</v>
      </c>
      <c r="E76" s="12" t="str">
        <f aca="false">INDEX(門市主檔!$B$2:$B$25,MATCH($D76,門市主檔!$A$2:$A$25,0))</f>
        <v>新竹巨城店</v>
      </c>
      <c r="F76" s="9" t="s">
        <v>347</v>
      </c>
      <c r="G76" s="12" t="str">
        <f aca="false">INDEX(通路主檔!$B$2:$B$5,MATCH($F76,通路主檔!$A$2:$A$5,0))</f>
        <v>外送平台 B</v>
      </c>
      <c r="H76" s="12" t="str">
        <f aca="false">INDEX(通路主檔!$C$2:$C$5,MATCH($F76,通路主檔!$A$2:$A$5,0))</f>
        <v>外送平台</v>
      </c>
      <c r="I76" s="13" t="n">
        <v>213100</v>
      </c>
      <c r="J76" s="4" t="n">
        <v>410</v>
      </c>
      <c r="K76" s="4" t="n">
        <v>718</v>
      </c>
      <c r="L76" s="14" t="n">
        <f aca="false">IF(J76=0,0,I76/J76)</f>
        <v>519.756097560976</v>
      </c>
      <c r="M76" s="15" t="n">
        <f aca="false">INDEX(通路主檔!$D$2:$D$5,MATCH($F76,通路主檔!$A$2:$A$5,0))*INDEX(年度參數!$B$2:$B$4,MATCH($B76,年度參數!$A$2:$A$4,0))</f>
        <v>0.33</v>
      </c>
      <c r="N76" s="14" t="n">
        <f aca="false">I76*M76</f>
        <v>70323</v>
      </c>
      <c r="O76" s="14" t="n">
        <f aca="false">I76-N76</f>
        <v>142777</v>
      </c>
    </row>
    <row r="77" customFormat="false" ht="15" hidden="false" customHeight="false" outlineLevel="0" collapsed="false">
      <c r="A77" s="6" t="str">
        <f aca="false">TEXT(B77,"0")&amp;"-"&amp;TEXT(C77,"00")</f>
        <v>2024-02</v>
      </c>
      <c r="B77" s="4" t="n">
        <v>2024</v>
      </c>
      <c r="C77" s="4" t="n">
        <v>2</v>
      </c>
      <c r="D77" s="9" t="s">
        <v>325</v>
      </c>
      <c r="E77" s="12" t="str">
        <f aca="false">INDEX(門市主檔!$B$2:$B$25,MATCH($D77,門市主檔!$A$2:$A$25,0))</f>
        <v>高雄左營店</v>
      </c>
      <c r="F77" s="9" t="s">
        <v>339</v>
      </c>
      <c r="G77" s="12" t="str">
        <f aca="false">INDEX(通路主檔!$B$2:$B$5,MATCH($F77,通路主檔!$A$2:$A$5,0))</f>
        <v>內用</v>
      </c>
      <c r="H77" s="12" t="str">
        <f aca="false">INDEX(通路主檔!$C$2:$C$5,MATCH($F77,通路主檔!$A$2:$A$5,0))</f>
        <v>店內</v>
      </c>
      <c r="I77" s="13" t="n">
        <v>994100</v>
      </c>
      <c r="J77" s="4" t="n">
        <v>1421</v>
      </c>
      <c r="K77" s="4" t="n">
        <v>3585</v>
      </c>
      <c r="L77" s="14" t="n">
        <f aca="false">IF(J77=0,0,I77/J77)</f>
        <v>699.577762139339</v>
      </c>
      <c r="M77" s="15" t="n">
        <f aca="false">INDEX(通路主檔!$D$2:$D$5,MATCH($F77,通路主檔!$A$2:$A$5,0))*INDEX(年度參數!$B$2:$B$4,MATCH($B77,年度參數!$A$2:$A$4,0))</f>
        <v>0</v>
      </c>
      <c r="N77" s="14" t="n">
        <f aca="false">I77*M77</f>
        <v>0</v>
      </c>
      <c r="O77" s="14" t="n">
        <f aca="false">I77-N77</f>
        <v>994100</v>
      </c>
    </row>
    <row r="78" customFormat="false" ht="15" hidden="false" customHeight="false" outlineLevel="0" collapsed="false">
      <c r="A78" s="6" t="str">
        <f aca="false">TEXT(B78,"0")&amp;"-"&amp;TEXT(C78,"00")</f>
        <v>2024-02</v>
      </c>
      <c r="B78" s="4" t="n">
        <v>2024</v>
      </c>
      <c r="C78" s="4" t="n">
        <v>2</v>
      </c>
      <c r="D78" s="9" t="s">
        <v>325</v>
      </c>
      <c r="E78" s="12" t="str">
        <f aca="false">INDEX(門市主檔!$B$2:$B$25,MATCH($D78,門市主檔!$A$2:$A$25,0))</f>
        <v>高雄左營店</v>
      </c>
      <c r="F78" s="9" t="s">
        <v>342</v>
      </c>
      <c r="G78" s="12" t="str">
        <f aca="false">INDEX(通路主檔!$B$2:$B$5,MATCH($F78,通路主檔!$A$2:$A$5,0))</f>
        <v>外帶</v>
      </c>
      <c r="H78" s="12" t="str">
        <f aca="false">INDEX(通路主檔!$C$2:$C$5,MATCH($F78,通路主檔!$A$2:$A$5,0))</f>
        <v>店內</v>
      </c>
      <c r="I78" s="13" t="n">
        <v>357400</v>
      </c>
      <c r="J78" s="4" t="n">
        <v>1093</v>
      </c>
      <c r="K78" s="4" t="n">
        <v>1372</v>
      </c>
      <c r="L78" s="14" t="n">
        <f aca="false">IF(J78=0,0,I78/J78)</f>
        <v>326.989935956084</v>
      </c>
      <c r="M78" s="15" t="n">
        <f aca="false">INDEX(通路主檔!$D$2:$D$5,MATCH($F78,通路主檔!$A$2:$A$5,0))*INDEX(年度參數!$B$2:$B$4,MATCH($B78,年度參數!$A$2:$A$4,0))</f>
        <v>0</v>
      </c>
      <c r="N78" s="14" t="n">
        <f aca="false">I78*M78</f>
        <v>0</v>
      </c>
      <c r="O78" s="14" t="n">
        <f aca="false">I78-N78</f>
        <v>357400</v>
      </c>
    </row>
    <row r="79" customFormat="false" ht="15" hidden="false" customHeight="false" outlineLevel="0" collapsed="false">
      <c r="A79" s="6" t="str">
        <f aca="false">TEXT(B79,"0")&amp;"-"&amp;TEXT(C79,"00")</f>
        <v>2024-02</v>
      </c>
      <c r="B79" s="4" t="n">
        <v>2024</v>
      </c>
      <c r="C79" s="4" t="n">
        <v>2</v>
      </c>
      <c r="D79" s="9" t="s">
        <v>325</v>
      </c>
      <c r="E79" s="12" t="str">
        <f aca="false">INDEX(門市主檔!$B$2:$B$25,MATCH($D79,門市主檔!$A$2:$A$25,0))</f>
        <v>高雄左營店</v>
      </c>
      <c r="F79" s="9" t="s">
        <v>344</v>
      </c>
      <c r="G79" s="12" t="str">
        <f aca="false">INDEX(通路主檔!$B$2:$B$5,MATCH($F79,通路主檔!$A$2:$A$5,0))</f>
        <v>外送平台 A</v>
      </c>
      <c r="H79" s="12" t="str">
        <f aca="false">INDEX(通路主檔!$C$2:$C$5,MATCH($F79,通路主檔!$A$2:$A$5,0))</f>
        <v>外送平台</v>
      </c>
      <c r="I79" s="13" t="n">
        <v>316300</v>
      </c>
      <c r="J79" s="4" t="n">
        <v>650</v>
      </c>
      <c r="K79" s="4" t="n">
        <v>1268</v>
      </c>
      <c r="L79" s="14" t="n">
        <f aca="false">IF(J79=0,0,I79/J79)</f>
        <v>486.615384615385</v>
      </c>
      <c r="M79" s="15" t="n">
        <f aca="false">INDEX(通路主檔!$D$2:$D$5,MATCH($F79,通路主檔!$A$2:$A$5,0))*INDEX(年度參數!$B$2:$B$4,MATCH($B79,年度參數!$A$2:$A$4,0))</f>
        <v>0.33</v>
      </c>
      <c r="N79" s="14" t="n">
        <f aca="false">I79*M79</f>
        <v>104379</v>
      </c>
      <c r="O79" s="14" t="n">
        <f aca="false">I79-N79</f>
        <v>211921</v>
      </c>
    </row>
    <row r="80" customFormat="false" ht="15" hidden="false" customHeight="false" outlineLevel="0" collapsed="false">
      <c r="A80" s="6" t="str">
        <f aca="false">TEXT(B80,"0")&amp;"-"&amp;TEXT(C80,"00")</f>
        <v>2024-02</v>
      </c>
      <c r="B80" s="4" t="n">
        <v>2024</v>
      </c>
      <c r="C80" s="4" t="n">
        <v>2</v>
      </c>
      <c r="D80" s="9" t="s">
        <v>325</v>
      </c>
      <c r="E80" s="12" t="str">
        <f aca="false">INDEX(門市主檔!$B$2:$B$25,MATCH($D80,門市主檔!$A$2:$A$25,0))</f>
        <v>高雄左營店</v>
      </c>
      <c r="F80" s="9" t="s">
        <v>347</v>
      </c>
      <c r="G80" s="12" t="str">
        <f aca="false">INDEX(通路主檔!$B$2:$B$5,MATCH($F80,通路主檔!$A$2:$A$5,0))</f>
        <v>外送平台 B</v>
      </c>
      <c r="H80" s="12" t="str">
        <f aca="false">INDEX(通路主檔!$C$2:$C$5,MATCH($F80,通路主檔!$A$2:$A$5,0))</f>
        <v>外送平台</v>
      </c>
      <c r="I80" s="13" t="n">
        <v>196300</v>
      </c>
      <c r="J80" s="4" t="n">
        <v>375</v>
      </c>
      <c r="K80" s="4" t="n">
        <v>664</v>
      </c>
      <c r="L80" s="14" t="n">
        <f aca="false">IF(J80=0,0,I80/J80)</f>
        <v>523.466666666667</v>
      </c>
      <c r="M80" s="15" t="n">
        <f aca="false">INDEX(通路主檔!$D$2:$D$5,MATCH($F80,通路主檔!$A$2:$A$5,0))*INDEX(年度參數!$B$2:$B$4,MATCH($B80,年度參數!$A$2:$A$4,0))</f>
        <v>0.33</v>
      </c>
      <c r="N80" s="14" t="n">
        <f aca="false">I80*M80</f>
        <v>64779</v>
      </c>
      <c r="O80" s="14" t="n">
        <f aca="false">I80-N80</f>
        <v>131521</v>
      </c>
    </row>
    <row r="81" customFormat="false" ht="15" hidden="false" customHeight="false" outlineLevel="0" collapsed="false">
      <c r="A81" s="6" t="str">
        <f aca="false">TEXT(B81,"0")&amp;"-"&amp;TEXT(C81,"00")</f>
        <v>2024-02</v>
      </c>
      <c r="B81" s="4" t="n">
        <v>2024</v>
      </c>
      <c r="C81" s="4" t="n">
        <v>2</v>
      </c>
      <c r="D81" s="9" t="s">
        <v>328</v>
      </c>
      <c r="E81" s="12" t="str">
        <f aca="false">INDEX(門市主檔!$B$2:$B$25,MATCH($D81,門市主檔!$A$2:$A$25,0))</f>
        <v>高雄三多店</v>
      </c>
      <c r="F81" s="9" t="s">
        <v>339</v>
      </c>
      <c r="G81" s="12" t="str">
        <f aca="false">INDEX(通路主檔!$B$2:$B$5,MATCH($F81,通路主檔!$A$2:$A$5,0))</f>
        <v>內用</v>
      </c>
      <c r="H81" s="12" t="str">
        <f aca="false">INDEX(通路主檔!$C$2:$C$5,MATCH($F81,通路主檔!$A$2:$A$5,0))</f>
        <v>店內</v>
      </c>
      <c r="I81" s="13" t="n">
        <v>630400</v>
      </c>
      <c r="J81" s="4" t="n">
        <v>804</v>
      </c>
      <c r="K81" s="4" t="n">
        <v>1955</v>
      </c>
      <c r="L81" s="14" t="n">
        <f aca="false">IF(J81=0,0,I81/J81)</f>
        <v>784.07960199005</v>
      </c>
      <c r="M81" s="15" t="n">
        <f aca="false">INDEX(通路主檔!$D$2:$D$5,MATCH($F81,通路主檔!$A$2:$A$5,0))*INDEX(年度參數!$B$2:$B$4,MATCH($B81,年度參數!$A$2:$A$4,0))</f>
        <v>0</v>
      </c>
      <c r="N81" s="14" t="n">
        <f aca="false">I81*M81</f>
        <v>0</v>
      </c>
      <c r="O81" s="14" t="n">
        <f aca="false">I81-N81</f>
        <v>630400</v>
      </c>
    </row>
    <row r="82" customFormat="false" ht="15" hidden="false" customHeight="false" outlineLevel="0" collapsed="false">
      <c r="A82" s="6" t="str">
        <f aca="false">TEXT(B82,"0")&amp;"-"&amp;TEXT(C82,"00")</f>
        <v>2024-02</v>
      </c>
      <c r="B82" s="4" t="n">
        <v>2024</v>
      </c>
      <c r="C82" s="4" t="n">
        <v>2</v>
      </c>
      <c r="D82" s="9" t="s">
        <v>328</v>
      </c>
      <c r="E82" s="12" t="str">
        <f aca="false">INDEX(門市主檔!$B$2:$B$25,MATCH($D82,門市主檔!$A$2:$A$25,0))</f>
        <v>高雄三多店</v>
      </c>
      <c r="F82" s="9" t="s">
        <v>342</v>
      </c>
      <c r="G82" s="12" t="str">
        <f aca="false">INDEX(通路主檔!$B$2:$B$5,MATCH($F82,通路主檔!$A$2:$A$5,0))</f>
        <v>外帶</v>
      </c>
      <c r="H82" s="12" t="str">
        <f aca="false">INDEX(通路主檔!$C$2:$C$5,MATCH($F82,通路主檔!$A$2:$A$5,0))</f>
        <v>店內</v>
      </c>
      <c r="I82" s="13" t="n">
        <v>327800</v>
      </c>
      <c r="J82" s="4" t="n">
        <v>982</v>
      </c>
      <c r="K82" s="4" t="n">
        <v>1363</v>
      </c>
      <c r="L82" s="14" t="n">
        <f aca="false">IF(J82=0,0,I82/J82)</f>
        <v>333.808553971487</v>
      </c>
      <c r="M82" s="15" t="n">
        <f aca="false">INDEX(通路主檔!$D$2:$D$5,MATCH($F82,通路主檔!$A$2:$A$5,0))*INDEX(年度參數!$B$2:$B$4,MATCH($B82,年度參數!$A$2:$A$4,0))</f>
        <v>0</v>
      </c>
      <c r="N82" s="14" t="n">
        <f aca="false">I82*M82</f>
        <v>0</v>
      </c>
      <c r="O82" s="14" t="n">
        <f aca="false">I82-N82</f>
        <v>327800</v>
      </c>
    </row>
    <row r="83" customFormat="false" ht="15" hidden="false" customHeight="false" outlineLevel="0" collapsed="false">
      <c r="A83" s="6" t="str">
        <f aca="false">TEXT(B83,"0")&amp;"-"&amp;TEXT(C83,"00")</f>
        <v>2024-02</v>
      </c>
      <c r="B83" s="4" t="n">
        <v>2024</v>
      </c>
      <c r="C83" s="4" t="n">
        <v>2</v>
      </c>
      <c r="D83" s="9" t="s">
        <v>328</v>
      </c>
      <c r="E83" s="12" t="str">
        <f aca="false">INDEX(門市主檔!$B$2:$B$25,MATCH($D83,門市主檔!$A$2:$A$25,0))</f>
        <v>高雄三多店</v>
      </c>
      <c r="F83" s="9" t="s">
        <v>344</v>
      </c>
      <c r="G83" s="12" t="str">
        <f aca="false">INDEX(通路主檔!$B$2:$B$5,MATCH($F83,通路主檔!$A$2:$A$5,0))</f>
        <v>外送平台 A</v>
      </c>
      <c r="H83" s="12" t="str">
        <f aca="false">INDEX(通路主檔!$C$2:$C$5,MATCH($F83,通路主檔!$A$2:$A$5,0))</f>
        <v>外送平台</v>
      </c>
      <c r="I83" s="13" t="n">
        <v>291100</v>
      </c>
      <c r="J83" s="4" t="n">
        <v>588</v>
      </c>
      <c r="K83" s="4" t="n">
        <v>1102</v>
      </c>
      <c r="L83" s="14" t="n">
        <f aca="false">IF(J83=0,0,I83/J83)</f>
        <v>495.068027210884</v>
      </c>
      <c r="M83" s="15" t="n">
        <f aca="false">INDEX(通路主檔!$D$2:$D$5,MATCH($F83,通路主檔!$A$2:$A$5,0))*INDEX(年度參數!$B$2:$B$4,MATCH($B83,年度參數!$A$2:$A$4,0))</f>
        <v>0.33</v>
      </c>
      <c r="N83" s="14" t="n">
        <f aca="false">I83*M83</f>
        <v>96063</v>
      </c>
      <c r="O83" s="14" t="n">
        <f aca="false">I83-N83</f>
        <v>195037</v>
      </c>
    </row>
    <row r="84" customFormat="false" ht="15" hidden="false" customHeight="false" outlineLevel="0" collapsed="false">
      <c r="A84" s="6" t="str">
        <f aca="false">TEXT(B84,"0")&amp;"-"&amp;TEXT(C84,"00")</f>
        <v>2024-02</v>
      </c>
      <c r="B84" s="4" t="n">
        <v>2024</v>
      </c>
      <c r="C84" s="4" t="n">
        <v>2</v>
      </c>
      <c r="D84" s="9" t="s">
        <v>328</v>
      </c>
      <c r="E84" s="12" t="str">
        <f aca="false">INDEX(門市主檔!$B$2:$B$25,MATCH($D84,門市主檔!$A$2:$A$25,0))</f>
        <v>高雄三多店</v>
      </c>
      <c r="F84" s="9" t="s">
        <v>347</v>
      </c>
      <c r="G84" s="12" t="str">
        <f aca="false">INDEX(通路主檔!$B$2:$B$5,MATCH($F84,通路主檔!$A$2:$A$5,0))</f>
        <v>外送平台 B</v>
      </c>
      <c r="H84" s="12" t="str">
        <f aca="false">INDEX(通路主檔!$C$2:$C$5,MATCH($F84,通路主檔!$A$2:$A$5,0))</f>
        <v>外送平台</v>
      </c>
      <c r="I84" s="13" t="n">
        <v>209800</v>
      </c>
      <c r="J84" s="4" t="n">
        <v>412</v>
      </c>
      <c r="K84" s="4" t="n">
        <v>725</v>
      </c>
      <c r="L84" s="14" t="n">
        <f aca="false">IF(J84=0,0,I84/J84)</f>
        <v>509.223300970874</v>
      </c>
      <c r="M84" s="15" t="n">
        <f aca="false">INDEX(通路主檔!$D$2:$D$5,MATCH($F84,通路主檔!$A$2:$A$5,0))*INDEX(年度參數!$B$2:$B$4,MATCH($B84,年度參數!$A$2:$A$4,0))</f>
        <v>0.33</v>
      </c>
      <c r="N84" s="14" t="n">
        <f aca="false">I84*M84</f>
        <v>69234</v>
      </c>
      <c r="O84" s="14" t="n">
        <f aca="false">I84-N84</f>
        <v>140566</v>
      </c>
    </row>
    <row r="85" customFormat="false" ht="15" hidden="false" customHeight="false" outlineLevel="0" collapsed="false">
      <c r="A85" s="6" t="str">
        <f aca="false">TEXT(B85,"0")&amp;"-"&amp;TEXT(C85,"00")</f>
        <v>2024-02</v>
      </c>
      <c r="B85" s="4" t="n">
        <v>2024</v>
      </c>
      <c r="C85" s="4" t="n">
        <v>2</v>
      </c>
      <c r="D85" s="9" t="s">
        <v>280</v>
      </c>
      <c r="E85" s="12" t="str">
        <f aca="false">INDEX(門市主檔!$B$2:$B$25,MATCH($D85,門市主檔!$A$2:$A$25,0))</f>
        <v>新北板橋店</v>
      </c>
      <c r="F85" s="9" t="s">
        <v>339</v>
      </c>
      <c r="G85" s="12" t="str">
        <f aca="false">INDEX(通路主檔!$B$2:$B$5,MATCH($F85,通路主檔!$A$2:$A$5,0))</f>
        <v>內用</v>
      </c>
      <c r="H85" s="12" t="str">
        <f aca="false">INDEX(通路主檔!$C$2:$C$5,MATCH($F85,通路主檔!$A$2:$A$5,0))</f>
        <v>店內</v>
      </c>
      <c r="I85" s="13" t="n">
        <v>860500</v>
      </c>
      <c r="J85" s="4" t="n">
        <v>1095</v>
      </c>
      <c r="K85" s="4" t="n">
        <v>2788</v>
      </c>
      <c r="L85" s="14" t="n">
        <f aca="false">IF(J85=0,0,I85/J85)</f>
        <v>785.844748858448</v>
      </c>
      <c r="M85" s="15" t="n">
        <f aca="false">INDEX(通路主檔!$D$2:$D$5,MATCH($F85,通路主檔!$A$2:$A$5,0))*INDEX(年度參數!$B$2:$B$4,MATCH($B85,年度參數!$A$2:$A$4,0))</f>
        <v>0</v>
      </c>
      <c r="N85" s="14" t="n">
        <f aca="false">I85*M85</f>
        <v>0</v>
      </c>
      <c r="O85" s="14" t="n">
        <f aca="false">I85-N85</f>
        <v>860500</v>
      </c>
    </row>
    <row r="86" customFormat="false" ht="15" hidden="false" customHeight="false" outlineLevel="0" collapsed="false">
      <c r="A86" s="6" t="str">
        <f aca="false">TEXT(B86,"0")&amp;"-"&amp;TEXT(C86,"00")</f>
        <v>2024-02</v>
      </c>
      <c r="B86" s="4" t="n">
        <v>2024</v>
      </c>
      <c r="C86" s="4" t="n">
        <v>2</v>
      </c>
      <c r="D86" s="9" t="s">
        <v>280</v>
      </c>
      <c r="E86" s="12" t="str">
        <f aca="false">INDEX(門市主檔!$B$2:$B$25,MATCH($D86,門市主檔!$A$2:$A$25,0))</f>
        <v>新北板橋店</v>
      </c>
      <c r="F86" s="9" t="s">
        <v>342</v>
      </c>
      <c r="G86" s="12" t="str">
        <f aca="false">INDEX(通路主檔!$B$2:$B$5,MATCH($F86,通路主檔!$A$2:$A$5,0))</f>
        <v>外帶</v>
      </c>
      <c r="H86" s="12" t="str">
        <f aca="false">INDEX(通路主檔!$C$2:$C$5,MATCH($F86,通路主檔!$A$2:$A$5,0))</f>
        <v>店內</v>
      </c>
      <c r="I86" s="13" t="n">
        <v>407500</v>
      </c>
      <c r="J86" s="4" t="n">
        <v>1131</v>
      </c>
      <c r="K86" s="4" t="n">
        <v>1378</v>
      </c>
      <c r="L86" s="14" t="n">
        <f aca="false">IF(J86=0,0,I86/J86)</f>
        <v>360.300618921309</v>
      </c>
      <c r="M86" s="15" t="n">
        <f aca="false">INDEX(通路主檔!$D$2:$D$5,MATCH($F86,通路主檔!$A$2:$A$5,0))*INDEX(年度參數!$B$2:$B$4,MATCH($B86,年度參數!$A$2:$A$4,0))</f>
        <v>0</v>
      </c>
      <c r="N86" s="14" t="n">
        <f aca="false">I86*M86</f>
        <v>0</v>
      </c>
      <c r="O86" s="14" t="n">
        <f aca="false">I86-N86</f>
        <v>407500</v>
      </c>
    </row>
    <row r="87" customFormat="false" ht="15" hidden="false" customHeight="false" outlineLevel="0" collapsed="false">
      <c r="A87" s="6" t="str">
        <f aca="false">TEXT(B87,"0")&amp;"-"&amp;TEXT(C87,"00")</f>
        <v>2024-02</v>
      </c>
      <c r="B87" s="4" t="n">
        <v>2024</v>
      </c>
      <c r="C87" s="4" t="n">
        <v>2</v>
      </c>
      <c r="D87" s="9" t="s">
        <v>280</v>
      </c>
      <c r="E87" s="12" t="str">
        <f aca="false">INDEX(門市主檔!$B$2:$B$25,MATCH($D87,門市主檔!$A$2:$A$25,0))</f>
        <v>新北板橋店</v>
      </c>
      <c r="F87" s="9" t="s">
        <v>344</v>
      </c>
      <c r="G87" s="12" t="str">
        <f aca="false">INDEX(通路主檔!$B$2:$B$5,MATCH($F87,通路主檔!$A$2:$A$5,0))</f>
        <v>外送平台 A</v>
      </c>
      <c r="H87" s="12" t="str">
        <f aca="false">INDEX(通路主檔!$C$2:$C$5,MATCH($F87,通路主檔!$A$2:$A$5,0))</f>
        <v>外送平台</v>
      </c>
      <c r="I87" s="13" t="n">
        <v>385400</v>
      </c>
      <c r="J87" s="4" t="n">
        <v>707</v>
      </c>
      <c r="K87" s="4" t="n">
        <v>1412</v>
      </c>
      <c r="L87" s="14" t="n">
        <f aca="false">IF(J87=0,0,I87/J87)</f>
        <v>545.120226308345</v>
      </c>
      <c r="M87" s="15" t="n">
        <f aca="false">INDEX(通路主檔!$D$2:$D$5,MATCH($F87,通路主檔!$A$2:$A$5,0))*INDEX(年度參數!$B$2:$B$4,MATCH($B87,年度參數!$A$2:$A$4,0))</f>
        <v>0.33</v>
      </c>
      <c r="N87" s="14" t="n">
        <f aca="false">I87*M87</f>
        <v>127182</v>
      </c>
      <c r="O87" s="14" t="n">
        <f aca="false">I87-N87</f>
        <v>258218</v>
      </c>
    </row>
    <row r="88" customFormat="false" ht="15" hidden="false" customHeight="false" outlineLevel="0" collapsed="false">
      <c r="A88" s="6" t="str">
        <f aca="false">TEXT(B88,"0")&amp;"-"&amp;TEXT(C88,"00")</f>
        <v>2024-02</v>
      </c>
      <c r="B88" s="4" t="n">
        <v>2024</v>
      </c>
      <c r="C88" s="4" t="n">
        <v>2</v>
      </c>
      <c r="D88" s="9" t="s">
        <v>280</v>
      </c>
      <c r="E88" s="12" t="str">
        <f aca="false">INDEX(門市主檔!$B$2:$B$25,MATCH($D88,門市主檔!$A$2:$A$25,0))</f>
        <v>新北板橋店</v>
      </c>
      <c r="F88" s="9" t="s">
        <v>347</v>
      </c>
      <c r="G88" s="12" t="str">
        <f aca="false">INDEX(通路主檔!$B$2:$B$5,MATCH($F88,通路主檔!$A$2:$A$5,0))</f>
        <v>外送平台 B</v>
      </c>
      <c r="H88" s="12" t="str">
        <f aca="false">INDEX(通路主檔!$C$2:$C$5,MATCH($F88,通路主檔!$A$2:$A$5,0))</f>
        <v>外送平台</v>
      </c>
      <c r="I88" s="13" t="n">
        <v>233200</v>
      </c>
      <c r="J88" s="4" t="n">
        <v>445</v>
      </c>
      <c r="K88" s="4" t="n">
        <v>792</v>
      </c>
      <c r="L88" s="14" t="n">
        <f aca="false">IF(J88=0,0,I88/J88)</f>
        <v>524.044943820225</v>
      </c>
      <c r="M88" s="15" t="n">
        <f aca="false">INDEX(通路主檔!$D$2:$D$5,MATCH($F88,通路主檔!$A$2:$A$5,0))*INDEX(年度參數!$B$2:$B$4,MATCH($B88,年度參數!$A$2:$A$4,0))</f>
        <v>0.33</v>
      </c>
      <c r="N88" s="14" t="n">
        <f aca="false">I88*M88</f>
        <v>76956</v>
      </c>
      <c r="O88" s="14" t="n">
        <f aca="false">I88-N88</f>
        <v>156244</v>
      </c>
    </row>
    <row r="89" customFormat="false" ht="15" hidden="false" customHeight="false" outlineLevel="0" collapsed="false">
      <c r="A89" s="6" t="str">
        <f aca="false">TEXT(B89,"0")&amp;"-"&amp;TEXT(C89,"00")</f>
        <v>2024-02</v>
      </c>
      <c r="B89" s="4" t="n">
        <v>2024</v>
      </c>
      <c r="C89" s="4" t="n">
        <v>2</v>
      </c>
      <c r="D89" s="9" t="s">
        <v>283</v>
      </c>
      <c r="E89" s="12" t="str">
        <f aca="false">INDEX(門市主檔!$B$2:$B$25,MATCH($D89,門市主檔!$A$2:$A$25,0))</f>
        <v>新北新莊店</v>
      </c>
      <c r="F89" s="9" t="s">
        <v>339</v>
      </c>
      <c r="G89" s="12" t="str">
        <f aca="false">INDEX(通路主檔!$B$2:$B$5,MATCH($F89,通路主檔!$A$2:$A$5,0))</f>
        <v>內用</v>
      </c>
      <c r="H89" s="12" t="str">
        <f aca="false">INDEX(通路主檔!$C$2:$C$5,MATCH($F89,通路主檔!$A$2:$A$5,0))</f>
        <v>店內</v>
      </c>
      <c r="I89" s="13" t="n">
        <v>712500</v>
      </c>
      <c r="J89" s="4" t="n">
        <v>992</v>
      </c>
      <c r="K89" s="4" t="n">
        <v>2242</v>
      </c>
      <c r="L89" s="14" t="n">
        <f aca="false">IF(J89=0,0,I89/J89)</f>
        <v>718.245967741936</v>
      </c>
      <c r="M89" s="15" t="n">
        <f aca="false">INDEX(通路主檔!$D$2:$D$5,MATCH($F89,通路主檔!$A$2:$A$5,0))*INDEX(年度參數!$B$2:$B$4,MATCH($B89,年度參數!$A$2:$A$4,0))</f>
        <v>0</v>
      </c>
      <c r="N89" s="14" t="n">
        <f aca="false">I89*M89</f>
        <v>0</v>
      </c>
      <c r="O89" s="14" t="n">
        <f aca="false">I89-N89</f>
        <v>712500</v>
      </c>
    </row>
    <row r="90" customFormat="false" ht="15" hidden="false" customHeight="false" outlineLevel="0" collapsed="false">
      <c r="A90" s="6" t="str">
        <f aca="false">TEXT(B90,"0")&amp;"-"&amp;TEXT(C90,"00")</f>
        <v>2024-02</v>
      </c>
      <c r="B90" s="4" t="n">
        <v>2024</v>
      </c>
      <c r="C90" s="4" t="n">
        <v>2</v>
      </c>
      <c r="D90" s="9" t="s">
        <v>283</v>
      </c>
      <c r="E90" s="12" t="str">
        <f aca="false">INDEX(門市主檔!$B$2:$B$25,MATCH($D90,門市主檔!$A$2:$A$25,0))</f>
        <v>新北新莊店</v>
      </c>
      <c r="F90" s="9" t="s">
        <v>342</v>
      </c>
      <c r="G90" s="12" t="str">
        <f aca="false">INDEX(通路主檔!$B$2:$B$5,MATCH($F90,通路主檔!$A$2:$A$5,0))</f>
        <v>外帶</v>
      </c>
      <c r="H90" s="12" t="str">
        <f aca="false">INDEX(通路主檔!$C$2:$C$5,MATCH($F90,通路主檔!$A$2:$A$5,0))</f>
        <v>店內</v>
      </c>
      <c r="I90" s="13" t="n">
        <v>318400</v>
      </c>
      <c r="J90" s="4" t="n">
        <v>914</v>
      </c>
      <c r="K90" s="4" t="n">
        <v>1163</v>
      </c>
      <c r="L90" s="14" t="n">
        <f aca="false">IF(J90=0,0,I90/J90)</f>
        <v>348.35886214442</v>
      </c>
      <c r="M90" s="15" t="n">
        <f aca="false">INDEX(通路主檔!$D$2:$D$5,MATCH($F90,通路主檔!$A$2:$A$5,0))*INDEX(年度參數!$B$2:$B$4,MATCH($B90,年度參數!$A$2:$A$4,0))</f>
        <v>0</v>
      </c>
      <c r="N90" s="14" t="n">
        <f aca="false">I90*M90</f>
        <v>0</v>
      </c>
      <c r="O90" s="14" t="n">
        <f aca="false">I90-N90</f>
        <v>318400</v>
      </c>
    </row>
    <row r="91" customFormat="false" ht="15" hidden="false" customHeight="false" outlineLevel="0" collapsed="false">
      <c r="A91" s="6" t="str">
        <f aca="false">TEXT(B91,"0")&amp;"-"&amp;TEXT(C91,"00")</f>
        <v>2024-02</v>
      </c>
      <c r="B91" s="4" t="n">
        <v>2024</v>
      </c>
      <c r="C91" s="4" t="n">
        <v>2</v>
      </c>
      <c r="D91" s="9" t="s">
        <v>283</v>
      </c>
      <c r="E91" s="12" t="str">
        <f aca="false">INDEX(門市主檔!$B$2:$B$25,MATCH($D91,門市主檔!$A$2:$A$25,0))</f>
        <v>新北新莊店</v>
      </c>
      <c r="F91" s="9" t="s">
        <v>344</v>
      </c>
      <c r="G91" s="12" t="str">
        <f aca="false">INDEX(通路主檔!$B$2:$B$5,MATCH($F91,通路主檔!$A$2:$A$5,0))</f>
        <v>外送平台 A</v>
      </c>
      <c r="H91" s="12" t="str">
        <f aca="false">INDEX(通路主檔!$C$2:$C$5,MATCH($F91,通路主檔!$A$2:$A$5,0))</f>
        <v>外送平台</v>
      </c>
      <c r="I91" s="13" t="n">
        <v>305600</v>
      </c>
      <c r="J91" s="4" t="n">
        <v>547</v>
      </c>
      <c r="K91" s="4" t="n">
        <v>974</v>
      </c>
      <c r="L91" s="14" t="n">
        <f aca="false">IF(J91=0,0,I91/J91)</f>
        <v>558.683729433272</v>
      </c>
      <c r="M91" s="15" t="n">
        <f aca="false">INDEX(通路主檔!$D$2:$D$5,MATCH($F91,通路主檔!$A$2:$A$5,0))*INDEX(年度參數!$B$2:$B$4,MATCH($B91,年度參數!$A$2:$A$4,0))</f>
        <v>0.33</v>
      </c>
      <c r="N91" s="14" t="n">
        <f aca="false">I91*M91</f>
        <v>100848</v>
      </c>
      <c r="O91" s="14" t="n">
        <f aca="false">I91-N91</f>
        <v>204752</v>
      </c>
    </row>
    <row r="92" customFormat="false" ht="15" hidden="false" customHeight="false" outlineLevel="0" collapsed="false">
      <c r="A92" s="6" t="str">
        <f aca="false">TEXT(B92,"0")&amp;"-"&amp;TEXT(C92,"00")</f>
        <v>2024-02</v>
      </c>
      <c r="B92" s="4" t="n">
        <v>2024</v>
      </c>
      <c r="C92" s="4" t="n">
        <v>2</v>
      </c>
      <c r="D92" s="9" t="s">
        <v>283</v>
      </c>
      <c r="E92" s="12" t="str">
        <f aca="false">INDEX(門市主檔!$B$2:$B$25,MATCH($D92,門市主檔!$A$2:$A$25,0))</f>
        <v>新北新莊店</v>
      </c>
      <c r="F92" s="9" t="s">
        <v>347</v>
      </c>
      <c r="G92" s="12" t="str">
        <f aca="false">INDEX(通路主檔!$B$2:$B$5,MATCH($F92,通路主檔!$A$2:$A$5,0))</f>
        <v>外送平台 B</v>
      </c>
      <c r="H92" s="12" t="str">
        <f aca="false">INDEX(通路主檔!$C$2:$C$5,MATCH($F92,通路主檔!$A$2:$A$5,0))</f>
        <v>外送平台</v>
      </c>
      <c r="I92" s="13" t="n">
        <v>198300</v>
      </c>
      <c r="J92" s="4" t="n">
        <v>385</v>
      </c>
      <c r="K92" s="4" t="n">
        <v>723</v>
      </c>
      <c r="L92" s="14" t="n">
        <f aca="false">IF(J92=0,0,I92/J92)</f>
        <v>515.064935064935</v>
      </c>
      <c r="M92" s="15" t="n">
        <f aca="false">INDEX(通路主檔!$D$2:$D$5,MATCH($F92,通路主檔!$A$2:$A$5,0))*INDEX(年度參數!$B$2:$B$4,MATCH($B92,年度參數!$A$2:$A$4,0))</f>
        <v>0.33</v>
      </c>
      <c r="N92" s="14" t="n">
        <f aca="false">I92*M92</f>
        <v>65439</v>
      </c>
      <c r="O92" s="14" t="n">
        <f aca="false">I92-N92</f>
        <v>132861</v>
      </c>
    </row>
    <row r="93" customFormat="false" ht="15" hidden="false" customHeight="false" outlineLevel="0" collapsed="false">
      <c r="A93" s="6" t="str">
        <f aca="false">TEXT(B93,"0")&amp;"-"&amp;TEXT(C93,"00")</f>
        <v>2024-02</v>
      </c>
      <c r="B93" s="4" t="n">
        <v>2024</v>
      </c>
      <c r="C93" s="4" t="n">
        <v>2</v>
      </c>
      <c r="D93" s="9" t="s">
        <v>285</v>
      </c>
      <c r="E93" s="12" t="str">
        <f aca="false">INDEX(門市主檔!$B$2:$B$25,MATCH($D93,門市主檔!$A$2:$A$25,0))</f>
        <v>新北三重店</v>
      </c>
      <c r="F93" s="9" t="s">
        <v>339</v>
      </c>
      <c r="G93" s="12" t="str">
        <f aca="false">INDEX(通路主檔!$B$2:$B$5,MATCH($F93,通路主檔!$A$2:$A$5,0))</f>
        <v>內用</v>
      </c>
      <c r="H93" s="12" t="str">
        <f aca="false">INDEX(通路主檔!$C$2:$C$5,MATCH($F93,通路主檔!$A$2:$A$5,0))</f>
        <v>店內</v>
      </c>
      <c r="I93" s="13" t="n">
        <v>413200</v>
      </c>
      <c r="J93" s="4" t="n">
        <v>524</v>
      </c>
      <c r="K93" s="4" t="n">
        <v>1208</v>
      </c>
      <c r="L93" s="14" t="n">
        <f aca="false">IF(J93=0,0,I93/J93)</f>
        <v>788.549618320611</v>
      </c>
      <c r="M93" s="15" t="n">
        <f aca="false">INDEX(通路主檔!$D$2:$D$5,MATCH($F93,通路主檔!$A$2:$A$5,0))*INDEX(年度參數!$B$2:$B$4,MATCH($B93,年度參數!$A$2:$A$4,0))</f>
        <v>0</v>
      </c>
      <c r="N93" s="14" t="n">
        <f aca="false">I93*M93</f>
        <v>0</v>
      </c>
      <c r="O93" s="14" t="n">
        <f aca="false">I93-N93</f>
        <v>413200</v>
      </c>
    </row>
    <row r="94" customFormat="false" ht="15" hidden="false" customHeight="false" outlineLevel="0" collapsed="false">
      <c r="A94" s="6" t="str">
        <f aca="false">TEXT(B94,"0")&amp;"-"&amp;TEXT(C94,"00")</f>
        <v>2024-02</v>
      </c>
      <c r="B94" s="4" t="n">
        <v>2024</v>
      </c>
      <c r="C94" s="4" t="n">
        <v>2</v>
      </c>
      <c r="D94" s="9" t="s">
        <v>285</v>
      </c>
      <c r="E94" s="12" t="str">
        <f aca="false">INDEX(門市主檔!$B$2:$B$25,MATCH($D94,門市主檔!$A$2:$A$25,0))</f>
        <v>新北三重店</v>
      </c>
      <c r="F94" s="9" t="s">
        <v>342</v>
      </c>
      <c r="G94" s="12" t="str">
        <f aca="false">INDEX(通路主檔!$B$2:$B$5,MATCH($F94,通路主檔!$A$2:$A$5,0))</f>
        <v>外帶</v>
      </c>
      <c r="H94" s="12" t="str">
        <f aca="false">INDEX(通路主檔!$C$2:$C$5,MATCH($F94,通路主檔!$A$2:$A$5,0))</f>
        <v>店內</v>
      </c>
      <c r="I94" s="13" t="n">
        <v>341100</v>
      </c>
      <c r="J94" s="4" t="n">
        <v>985</v>
      </c>
      <c r="K94" s="4" t="n">
        <v>1247</v>
      </c>
      <c r="L94" s="14" t="n">
        <f aca="false">IF(J94=0,0,I94/J94)</f>
        <v>346.294416243655</v>
      </c>
      <c r="M94" s="15" t="n">
        <f aca="false">INDEX(通路主檔!$D$2:$D$5,MATCH($F94,通路主檔!$A$2:$A$5,0))*INDEX(年度參數!$B$2:$B$4,MATCH($B94,年度參數!$A$2:$A$4,0))</f>
        <v>0</v>
      </c>
      <c r="N94" s="14" t="n">
        <f aca="false">I94*M94</f>
        <v>0</v>
      </c>
      <c r="O94" s="14" t="n">
        <f aca="false">I94-N94</f>
        <v>341100</v>
      </c>
    </row>
    <row r="95" customFormat="false" ht="15" hidden="false" customHeight="false" outlineLevel="0" collapsed="false">
      <c r="A95" s="6" t="str">
        <f aca="false">TEXT(B95,"0")&amp;"-"&amp;TEXT(C95,"00")</f>
        <v>2024-02</v>
      </c>
      <c r="B95" s="4" t="n">
        <v>2024</v>
      </c>
      <c r="C95" s="4" t="n">
        <v>2</v>
      </c>
      <c r="D95" s="9" t="s">
        <v>285</v>
      </c>
      <c r="E95" s="12" t="str">
        <f aca="false">INDEX(門市主檔!$B$2:$B$25,MATCH($D95,門市主檔!$A$2:$A$25,0))</f>
        <v>新北三重店</v>
      </c>
      <c r="F95" s="9" t="s">
        <v>344</v>
      </c>
      <c r="G95" s="12" t="str">
        <f aca="false">INDEX(通路主檔!$B$2:$B$5,MATCH($F95,通路主檔!$A$2:$A$5,0))</f>
        <v>外送平台 A</v>
      </c>
      <c r="H95" s="12" t="str">
        <f aca="false">INDEX(通路主檔!$C$2:$C$5,MATCH($F95,通路主檔!$A$2:$A$5,0))</f>
        <v>外送平台</v>
      </c>
      <c r="I95" s="13" t="n">
        <v>303800</v>
      </c>
      <c r="J95" s="4" t="n">
        <v>535</v>
      </c>
      <c r="K95" s="4" t="n">
        <v>1017</v>
      </c>
      <c r="L95" s="14" t="n">
        <f aca="false">IF(J95=0,0,I95/J95)</f>
        <v>567.85046728972</v>
      </c>
      <c r="M95" s="15" t="n">
        <f aca="false">INDEX(通路主檔!$D$2:$D$5,MATCH($F95,通路主檔!$A$2:$A$5,0))*INDEX(年度參數!$B$2:$B$4,MATCH($B95,年度參數!$A$2:$A$4,0))</f>
        <v>0.33</v>
      </c>
      <c r="N95" s="14" t="n">
        <f aca="false">I95*M95</f>
        <v>100254</v>
      </c>
      <c r="O95" s="14" t="n">
        <f aca="false">I95-N95</f>
        <v>203546</v>
      </c>
    </row>
    <row r="96" customFormat="false" ht="15" hidden="false" customHeight="false" outlineLevel="0" collapsed="false">
      <c r="A96" s="6" t="str">
        <f aca="false">TEXT(B96,"0")&amp;"-"&amp;TEXT(C96,"00")</f>
        <v>2024-02</v>
      </c>
      <c r="B96" s="4" t="n">
        <v>2024</v>
      </c>
      <c r="C96" s="4" t="n">
        <v>2</v>
      </c>
      <c r="D96" s="9" t="s">
        <v>285</v>
      </c>
      <c r="E96" s="12" t="str">
        <f aca="false">INDEX(門市主檔!$B$2:$B$25,MATCH($D96,門市主檔!$A$2:$A$25,0))</f>
        <v>新北三重店</v>
      </c>
      <c r="F96" s="9" t="s">
        <v>347</v>
      </c>
      <c r="G96" s="12" t="str">
        <f aca="false">INDEX(通路主檔!$B$2:$B$5,MATCH($F96,通路主檔!$A$2:$A$5,0))</f>
        <v>外送平台 B</v>
      </c>
      <c r="H96" s="12" t="str">
        <f aca="false">INDEX(通路主檔!$C$2:$C$5,MATCH($F96,通路主檔!$A$2:$A$5,0))</f>
        <v>外送平台</v>
      </c>
      <c r="I96" s="13" t="n">
        <v>194100</v>
      </c>
      <c r="J96" s="4" t="n">
        <v>364</v>
      </c>
      <c r="K96" s="4" t="n">
        <v>703</v>
      </c>
      <c r="L96" s="14" t="n">
        <f aca="false">IF(J96=0,0,I96/J96)</f>
        <v>533.241758241758</v>
      </c>
      <c r="M96" s="15" t="n">
        <f aca="false">INDEX(通路主檔!$D$2:$D$5,MATCH($F96,通路主檔!$A$2:$A$5,0))*INDEX(年度參數!$B$2:$B$4,MATCH($B96,年度參數!$A$2:$A$4,0))</f>
        <v>0.33</v>
      </c>
      <c r="N96" s="14" t="n">
        <f aca="false">I96*M96</f>
        <v>64053</v>
      </c>
      <c r="O96" s="14" t="n">
        <f aca="false">I96-N96</f>
        <v>130047</v>
      </c>
    </row>
    <row r="97" customFormat="false" ht="15" hidden="false" customHeight="false" outlineLevel="0" collapsed="false">
      <c r="A97" s="6" t="str">
        <f aca="false">TEXT(B97,"0")&amp;"-"&amp;TEXT(C97,"00")</f>
        <v>2024-02</v>
      </c>
      <c r="B97" s="4" t="n">
        <v>2024</v>
      </c>
      <c r="C97" s="4" t="n">
        <v>2</v>
      </c>
      <c r="D97" s="9" t="s">
        <v>300</v>
      </c>
      <c r="E97" s="12" t="str">
        <f aca="false">INDEX(門市主檔!$B$2:$B$25,MATCH($D97,門市主檔!$A$2:$A$25,0))</f>
        <v>台中逢甲店</v>
      </c>
      <c r="F97" s="9" t="s">
        <v>339</v>
      </c>
      <c r="G97" s="12" t="str">
        <f aca="false">INDEX(通路主檔!$B$2:$B$5,MATCH($F97,通路主檔!$A$2:$A$5,0))</f>
        <v>內用</v>
      </c>
      <c r="H97" s="12" t="str">
        <f aca="false">INDEX(通路主檔!$C$2:$C$5,MATCH($F97,通路主檔!$A$2:$A$5,0))</f>
        <v>店內</v>
      </c>
      <c r="I97" s="13" t="n">
        <v>943000</v>
      </c>
      <c r="J97" s="4" t="n">
        <v>1153</v>
      </c>
      <c r="K97" s="4" t="n">
        <v>2813</v>
      </c>
      <c r="L97" s="14" t="n">
        <f aca="false">IF(J97=0,0,I97/J97)</f>
        <v>817.86643538595</v>
      </c>
      <c r="M97" s="15" t="n">
        <f aca="false">INDEX(通路主檔!$D$2:$D$5,MATCH($F97,通路主檔!$A$2:$A$5,0))*INDEX(年度參數!$B$2:$B$4,MATCH($B97,年度參數!$A$2:$A$4,0))</f>
        <v>0</v>
      </c>
      <c r="N97" s="14" t="n">
        <f aca="false">I97*M97</f>
        <v>0</v>
      </c>
      <c r="O97" s="14" t="n">
        <f aca="false">I97-N97</f>
        <v>943000</v>
      </c>
    </row>
    <row r="98" customFormat="false" ht="15" hidden="false" customHeight="false" outlineLevel="0" collapsed="false">
      <c r="A98" s="6" t="str">
        <f aca="false">TEXT(B98,"0")&amp;"-"&amp;TEXT(C98,"00")</f>
        <v>2024-02</v>
      </c>
      <c r="B98" s="4" t="n">
        <v>2024</v>
      </c>
      <c r="C98" s="4" t="n">
        <v>2</v>
      </c>
      <c r="D98" s="9" t="s">
        <v>300</v>
      </c>
      <c r="E98" s="12" t="str">
        <f aca="false">INDEX(門市主檔!$B$2:$B$25,MATCH($D98,門市主檔!$A$2:$A$25,0))</f>
        <v>台中逢甲店</v>
      </c>
      <c r="F98" s="9" t="s">
        <v>342</v>
      </c>
      <c r="G98" s="12" t="str">
        <f aca="false">INDEX(通路主檔!$B$2:$B$5,MATCH($F98,通路主檔!$A$2:$A$5,0))</f>
        <v>外帶</v>
      </c>
      <c r="H98" s="12" t="str">
        <f aca="false">INDEX(通路主檔!$C$2:$C$5,MATCH($F98,通路主檔!$A$2:$A$5,0))</f>
        <v>店內</v>
      </c>
      <c r="I98" s="13" t="n">
        <v>428300</v>
      </c>
      <c r="J98" s="4" t="n">
        <v>1342</v>
      </c>
      <c r="K98" s="4" t="n">
        <v>1759</v>
      </c>
      <c r="L98" s="14" t="n">
        <f aca="false">IF(J98=0,0,I98/J98)</f>
        <v>319.150521609538</v>
      </c>
      <c r="M98" s="15" t="n">
        <f aca="false">INDEX(通路主檔!$D$2:$D$5,MATCH($F98,通路主檔!$A$2:$A$5,0))*INDEX(年度參數!$B$2:$B$4,MATCH($B98,年度參數!$A$2:$A$4,0))</f>
        <v>0</v>
      </c>
      <c r="N98" s="14" t="n">
        <f aca="false">I98*M98</f>
        <v>0</v>
      </c>
      <c r="O98" s="14" t="n">
        <f aca="false">I98-N98</f>
        <v>428300</v>
      </c>
    </row>
    <row r="99" customFormat="false" ht="15" hidden="false" customHeight="false" outlineLevel="0" collapsed="false">
      <c r="A99" s="6" t="str">
        <f aca="false">TEXT(B99,"0")&amp;"-"&amp;TEXT(C99,"00")</f>
        <v>2024-02</v>
      </c>
      <c r="B99" s="4" t="n">
        <v>2024</v>
      </c>
      <c r="C99" s="4" t="n">
        <v>2</v>
      </c>
      <c r="D99" s="9" t="s">
        <v>300</v>
      </c>
      <c r="E99" s="12" t="str">
        <f aca="false">INDEX(門市主檔!$B$2:$B$25,MATCH($D99,門市主檔!$A$2:$A$25,0))</f>
        <v>台中逢甲店</v>
      </c>
      <c r="F99" s="9" t="s">
        <v>344</v>
      </c>
      <c r="G99" s="12" t="str">
        <f aca="false">INDEX(通路主檔!$B$2:$B$5,MATCH($F99,通路主檔!$A$2:$A$5,0))</f>
        <v>外送平台 A</v>
      </c>
      <c r="H99" s="12" t="str">
        <f aca="false">INDEX(通路主檔!$C$2:$C$5,MATCH($F99,通路主檔!$A$2:$A$5,0))</f>
        <v>外送平台</v>
      </c>
      <c r="I99" s="13" t="n">
        <v>424200</v>
      </c>
      <c r="J99" s="4" t="n">
        <v>776</v>
      </c>
      <c r="K99" s="4" t="n">
        <v>1416</v>
      </c>
      <c r="L99" s="14" t="n">
        <f aca="false">IF(J99=0,0,I99/J99)</f>
        <v>546.649484536083</v>
      </c>
      <c r="M99" s="15" t="n">
        <f aca="false">INDEX(通路主檔!$D$2:$D$5,MATCH($F99,通路主檔!$A$2:$A$5,0))*INDEX(年度參數!$B$2:$B$4,MATCH($B99,年度參數!$A$2:$A$4,0))</f>
        <v>0.33</v>
      </c>
      <c r="N99" s="14" t="n">
        <f aca="false">I99*M99</f>
        <v>139986</v>
      </c>
      <c r="O99" s="14" t="n">
        <f aca="false">I99-N99</f>
        <v>284214</v>
      </c>
    </row>
    <row r="100" customFormat="false" ht="15" hidden="false" customHeight="false" outlineLevel="0" collapsed="false">
      <c r="A100" s="6" t="str">
        <f aca="false">TEXT(B100,"0")&amp;"-"&amp;TEXT(C100,"00")</f>
        <v>2024-02</v>
      </c>
      <c r="B100" s="4" t="n">
        <v>2024</v>
      </c>
      <c r="C100" s="4" t="n">
        <v>2</v>
      </c>
      <c r="D100" s="9" t="s">
        <v>300</v>
      </c>
      <c r="E100" s="12" t="str">
        <f aca="false">INDEX(門市主檔!$B$2:$B$25,MATCH($D100,門市主檔!$A$2:$A$25,0))</f>
        <v>台中逢甲店</v>
      </c>
      <c r="F100" s="9" t="s">
        <v>347</v>
      </c>
      <c r="G100" s="12" t="str">
        <f aca="false">INDEX(通路主檔!$B$2:$B$5,MATCH($F100,通路主檔!$A$2:$A$5,0))</f>
        <v>外送平台 B</v>
      </c>
      <c r="H100" s="12" t="str">
        <f aca="false">INDEX(通路主檔!$C$2:$C$5,MATCH($F100,通路主檔!$A$2:$A$5,0))</f>
        <v>外送平台</v>
      </c>
      <c r="I100" s="13" t="n">
        <v>276100</v>
      </c>
      <c r="J100" s="4" t="n">
        <v>528</v>
      </c>
      <c r="K100" s="4" t="n">
        <v>956</v>
      </c>
      <c r="L100" s="14" t="n">
        <f aca="false">IF(J100=0,0,I100/J100)</f>
        <v>522.916666666667</v>
      </c>
      <c r="M100" s="15" t="n">
        <f aca="false">INDEX(通路主檔!$D$2:$D$5,MATCH($F100,通路主檔!$A$2:$A$5,0))*INDEX(年度參數!$B$2:$B$4,MATCH($B100,年度參數!$A$2:$A$4,0))</f>
        <v>0.33</v>
      </c>
      <c r="N100" s="14" t="n">
        <f aca="false">I100*M100</f>
        <v>91113</v>
      </c>
      <c r="O100" s="14" t="n">
        <f aca="false">I100-N100</f>
        <v>184987</v>
      </c>
    </row>
    <row r="101" customFormat="false" ht="15" hidden="false" customHeight="false" outlineLevel="0" collapsed="false">
      <c r="A101" s="6" t="str">
        <f aca="false">TEXT(B101,"0")&amp;"-"&amp;TEXT(C101,"00")</f>
        <v>2024-02</v>
      </c>
      <c r="B101" s="4" t="n">
        <v>2024</v>
      </c>
      <c r="C101" s="4" t="n">
        <v>2</v>
      </c>
      <c r="D101" s="9" t="s">
        <v>305</v>
      </c>
      <c r="E101" s="12" t="str">
        <f aca="false">INDEX(門市主檔!$B$2:$B$25,MATCH($D101,門市主檔!$A$2:$A$25,0))</f>
        <v>台中七期店</v>
      </c>
      <c r="F101" s="9" t="s">
        <v>339</v>
      </c>
      <c r="G101" s="12" t="str">
        <f aca="false">INDEX(通路主檔!$B$2:$B$5,MATCH($F101,通路主檔!$A$2:$A$5,0))</f>
        <v>內用</v>
      </c>
      <c r="H101" s="12" t="str">
        <f aca="false">INDEX(通路主檔!$C$2:$C$5,MATCH($F101,通路主檔!$A$2:$A$5,0))</f>
        <v>店內</v>
      </c>
      <c r="I101" s="13" t="n">
        <v>1028300</v>
      </c>
      <c r="J101" s="4" t="n">
        <v>1324</v>
      </c>
      <c r="K101" s="4" t="n">
        <v>3012</v>
      </c>
      <c r="L101" s="14" t="n">
        <f aca="false">IF(J101=0,0,I101/J101)</f>
        <v>776.66163141994</v>
      </c>
      <c r="M101" s="15" t="n">
        <f aca="false">INDEX(通路主檔!$D$2:$D$5,MATCH($F101,通路主檔!$A$2:$A$5,0))*INDEX(年度參數!$B$2:$B$4,MATCH($B101,年度參數!$A$2:$A$4,0))</f>
        <v>0</v>
      </c>
      <c r="N101" s="14" t="n">
        <f aca="false">I101*M101</f>
        <v>0</v>
      </c>
      <c r="O101" s="14" t="n">
        <f aca="false">I101-N101</f>
        <v>1028300</v>
      </c>
    </row>
    <row r="102" customFormat="false" ht="15" hidden="false" customHeight="false" outlineLevel="0" collapsed="false">
      <c r="A102" s="6" t="str">
        <f aca="false">TEXT(B102,"0")&amp;"-"&amp;TEXT(C102,"00")</f>
        <v>2024-02</v>
      </c>
      <c r="B102" s="4" t="n">
        <v>2024</v>
      </c>
      <c r="C102" s="4" t="n">
        <v>2</v>
      </c>
      <c r="D102" s="9" t="s">
        <v>305</v>
      </c>
      <c r="E102" s="12" t="str">
        <f aca="false">INDEX(門市主檔!$B$2:$B$25,MATCH($D102,門市主檔!$A$2:$A$25,0))</f>
        <v>台中七期店</v>
      </c>
      <c r="F102" s="9" t="s">
        <v>342</v>
      </c>
      <c r="G102" s="12" t="str">
        <f aca="false">INDEX(通路主檔!$B$2:$B$5,MATCH($F102,通路主檔!$A$2:$A$5,0))</f>
        <v>外帶</v>
      </c>
      <c r="H102" s="12" t="str">
        <f aca="false">INDEX(通路主檔!$C$2:$C$5,MATCH($F102,通路主檔!$A$2:$A$5,0))</f>
        <v>店內</v>
      </c>
      <c r="I102" s="13" t="n">
        <v>386000</v>
      </c>
      <c r="J102" s="4" t="n">
        <v>1171</v>
      </c>
      <c r="K102" s="4" t="n">
        <v>1567</v>
      </c>
      <c r="L102" s="14" t="n">
        <f aca="false">IF(J102=0,0,I102/J102)</f>
        <v>329.632792485056</v>
      </c>
      <c r="M102" s="15" t="n">
        <f aca="false">INDEX(通路主檔!$D$2:$D$5,MATCH($F102,通路主檔!$A$2:$A$5,0))*INDEX(年度參數!$B$2:$B$4,MATCH($B102,年度參數!$A$2:$A$4,0))</f>
        <v>0</v>
      </c>
      <c r="N102" s="14" t="n">
        <f aca="false">I102*M102</f>
        <v>0</v>
      </c>
      <c r="O102" s="14" t="n">
        <f aca="false">I102-N102</f>
        <v>386000</v>
      </c>
    </row>
    <row r="103" customFormat="false" ht="15" hidden="false" customHeight="false" outlineLevel="0" collapsed="false">
      <c r="A103" s="6" t="str">
        <f aca="false">TEXT(B103,"0")&amp;"-"&amp;TEXT(C103,"00")</f>
        <v>2024-02</v>
      </c>
      <c r="B103" s="4" t="n">
        <v>2024</v>
      </c>
      <c r="C103" s="4" t="n">
        <v>2</v>
      </c>
      <c r="D103" s="9" t="s">
        <v>305</v>
      </c>
      <c r="E103" s="12" t="str">
        <f aca="false">INDEX(門市主檔!$B$2:$B$25,MATCH($D103,門市主檔!$A$2:$A$25,0))</f>
        <v>台中七期店</v>
      </c>
      <c r="F103" s="9" t="s">
        <v>344</v>
      </c>
      <c r="G103" s="12" t="str">
        <f aca="false">INDEX(通路主檔!$B$2:$B$5,MATCH($F103,通路主檔!$A$2:$A$5,0))</f>
        <v>外送平台 A</v>
      </c>
      <c r="H103" s="12" t="str">
        <f aca="false">INDEX(通路主檔!$C$2:$C$5,MATCH($F103,通路主檔!$A$2:$A$5,0))</f>
        <v>外送平台</v>
      </c>
      <c r="I103" s="13" t="n">
        <v>300000</v>
      </c>
      <c r="J103" s="4" t="n">
        <v>550</v>
      </c>
      <c r="K103" s="4" t="n">
        <v>1063</v>
      </c>
      <c r="L103" s="14" t="n">
        <f aca="false">IF(J103=0,0,I103/J103)</f>
        <v>545.454545454546</v>
      </c>
      <c r="M103" s="15" t="n">
        <f aca="false">INDEX(通路主檔!$D$2:$D$5,MATCH($F103,通路主檔!$A$2:$A$5,0))*INDEX(年度參數!$B$2:$B$4,MATCH($B103,年度參數!$A$2:$A$4,0))</f>
        <v>0.33</v>
      </c>
      <c r="N103" s="14" t="n">
        <f aca="false">I103*M103</f>
        <v>99000</v>
      </c>
      <c r="O103" s="14" t="n">
        <f aca="false">I103-N103</f>
        <v>201000</v>
      </c>
    </row>
    <row r="104" customFormat="false" ht="15" hidden="false" customHeight="false" outlineLevel="0" collapsed="false">
      <c r="A104" s="6" t="str">
        <f aca="false">TEXT(B104,"0")&amp;"-"&amp;TEXT(C104,"00")</f>
        <v>2024-02</v>
      </c>
      <c r="B104" s="4" t="n">
        <v>2024</v>
      </c>
      <c r="C104" s="4" t="n">
        <v>2</v>
      </c>
      <c r="D104" s="9" t="s">
        <v>305</v>
      </c>
      <c r="E104" s="12" t="str">
        <f aca="false">INDEX(門市主檔!$B$2:$B$25,MATCH($D104,門市主檔!$A$2:$A$25,0))</f>
        <v>台中七期店</v>
      </c>
      <c r="F104" s="9" t="s">
        <v>347</v>
      </c>
      <c r="G104" s="12" t="str">
        <f aca="false">INDEX(通路主檔!$B$2:$B$5,MATCH($F104,通路主檔!$A$2:$A$5,0))</f>
        <v>外送平台 B</v>
      </c>
      <c r="H104" s="12" t="str">
        <f aca="false">INDEX(通路主檔!$C$2:$C$5,MATCH($F104,通路主檔!$A$2:$A$5,0))</f>
        <v>外送平台</v>
      </c>
      <c r="I104" s="13" t="n">
        <v>211500</v>
      </c>
      <c r="J104" s="4" t="n">
        <v>457</v>
      </c>
      <c r="K104" s="4" t="n">
        <v>877</v>
      </c>
      <c r="L104" s="14" t="n">
        <f aca="false">IF(J104=0,0,I104/J104)</f>
        <v>462.800875273523</v>
      </c>
      <c r="M104" s="15" t="n">
        <f aca="false">INDEX(通路主檔!$D$2:$D$5,MATCH($F104,通路主檔!$A$2:$A$5,0))*INDEX(年度參數!$B$2:$B$4,MATCH($B104,年度參數!$A$2:$A$4,0))</f>
        <v>0.33</v>
      </c>
      <c r="N104" s="14" t="n">
        <f aca="false">I104*M104</f>
        <v>69795</v>
      </c>
      <c r="O104" s="14" t="n">
        <f aca="false">I104-N104</f>
        <v>141705</v>
      </c>
    </row>
    <row r="105" customFormat="false" ht="15" hidden="false" customHeight="false" outlineLevel="0" collapsed="false">
      <c r="A105" s="6" t="str">
        <f aca="false">TEXT(B105,"0")&amp;"-"&amp;TEXT(C105,"00")</f>
        <v>2024-02</v>
      </c>
      <c r="B105" s="4" t="n">
        <v>2024</v>
      </c>
      <c r="C105" s="4" t="n">
        <v>2</v>
      </c>
      <c r="D105" s="9" t="s">
        <v>307</v>
      </c>
      <c r="E105" s="12" t="str">
        <f aca="false">INDEX(門市主檔!$B$2:$B$25,MATCH($D105,門市主檔!$A$2:$A$25,0))</f>
        <v>台中一中店</v>
      </c>
      <c r="F105" s="9" t="s">
        <v>339</v>
      </c>
      <c r="G105" s="12" t="str">
        <f aca="false">INDEX(通路主檔!$B$2:$B$5,MATCH($F105,通路主檔!$A$2:$A$5,0))</f>
        <v>內用</v>
      </c>
      <c r="H105" s="12" t="str">
        <f aca="false">INDEX(通路主檔!$C$2:$C$5,MATCH($F105,通路主檔!$A$2:$A$5,0))</f>
        <v>店內</v>
      </c>
      <c r="I105" s="13" t="n">
        <v>412100</v>
      </c>
      <c r="J105" s="4" t="n">
        <v>586</v>
      </c>
      <c r="K105" s="4" t="n">
        <v>1379</v>
      </c>
      <c r="L105" s="14" t="n">
        <f aca="false">IF(J105=0,0,I105/J105)</f>
        <v>703.242320819113</v>
      </c>
      <c r="M105" s="15" t="n">
        <f aca="false">INDEX(通路主檔!$D$2:$D$5,MATCH($F105,通路主檔!$A$2:$A$5,0))*INDEX(年度參數!$B$2:$B$4,MATCH($B105,年度參數!$A$2:$A$4,0))</f>
        <v>0</v>
      </c>
      <c r="N105" s="14" t="n">
        <f aca="false">I105*M105</f>
        <v>0</v>
      </c>
      <c r="O105" s="14" t="n">
        <f aca="false">I105-N105</f>
        <v>412100</v>
      </c>
    </row>
    <row r="106" customFormat="false" ht="15" hidden="false" customHeight="false" outlineLevel="0" collapsed="false">
      <c r="A106" s="6" t="str">
        <f aca="false">TEXT(B106,"0")&amp;"-"&amp;TEXT(C106,"00")</f>
        <v>2024-02</v>
      </c>
      <c r="B106" s="4" t="n">
        <v>2024</v>
      </c>
      <c r="C106" s="4" t="n">
        <v>2</v>
      </c>
      <c r="D106" s="9" t="s">
        <v>307</v>
      </c>
      <c r="E106" s="12" t="str">
        <f aca="false">INDEX(門市主檔!$B$2:$B$25,MATCH($D106,門市主檔!$A$2:$A$25,0))</f>
        <v>台中一中店</v>
      </c>
      <c r="F106" s="9" t="s">
        <v>342</v>
      </c>
      <c r="G106" s="12" t="str">
        <f aca="false">INDEX(通路主檔!$B$2:$B$5,MATCH($F106,通路主檔!$A$2:$A$5,0))</f>
        <v>外帶</v>
      </c>
      <c r="H106" s="12" t="str">
        <f aca="false">INDEX(通路主檔!$C$2:$C$5,MATCH($F106,通路主檔!$A$2:$A$5,0))</f>
        <v>店內</v>
      </c>
      <c r="I106" s="13" t="n">
        <v>355200</v>
      </c>
      <c r="J106" s="4" t="n">
        <v>1107</v>
      </c>
      <c r="K106" s="4" t="n">
        <v>1334</v>
      </c>
      <c r="L106" s="14" t="n">
        <f aca="false">IF(J106=0,0,I106/J106)</f>
        <v>320.867208672087</v>
      </c>
      <c r="M106" s="15" t="n">
        <f aca="false">INDEX(通路主檔!$D$2:$D$5,MATCH($F106,通路主檔!$A$2:$A$5,0))*INDEX(年度參數!$B$2:$B$4,MATCH($B106,年度參數!$A$2:$A$4,0))</f>
        <v>0</v>
      </c>
      <c r="N106" s="14" t="n">
        <f aca="false">I106*M106</f>
        <v>0</v>
      </c>
      <c r="O106" s="14" t="n">
        <f aca="false">I106-N106</f>
        <v>355200</v>
      </c>
    </row>
    <row r="107" customFormat="false" ht="15" hidden="false" customHeight="false" outlineLevel="0" collapsed="false">
      <c r="A107" s="6" t="str">
        <f aca="false">TEXT(B107,"0")&amp;"-"&amp;TEXT(C107,"00")</f>
        <v>2024-02</v>
      </c>
      <c r="B107" s="4" t="n">
        <v>2024</v>
      </c>
      <c r="C107" s="4" t="n">
        <v>2</v>
      </c>
      <c r="D107" s="9" t="s">
        <v>307</v>
      </c>
      <c r="E107" s="12" t="str">
        <f aca="false">INDEX(門市主檔!$B$2:$B$25,MATCH($D107,門市主檔!$A$2:$A$25,0))</f>
        <v>台中一中店</v>
      </c>
      <c r="F107" s="9" t="s">
        <v>344</v>
      </c>
      <c r="G107" s="12" t="str">
        <f aca="false">INDEX(通路主檔!$B$2:$B$5,MATCH($F107,通路主檔!$A$2:$A$5,0))</f>
        <v>外送平台 A</v>
      </c>
      <c r="H107" s="12" t="str">
        <f aca="false">INDEX(通路主檔!$C$2:$C$5,MATCH($F107,通路主檔!$A$2:$A$5,0))</f>
        <v>外送平台</v>
      </c>
      <c r="I107" s="13" t="n">
        <v>285600</v>
      </c>
      <c r="J107" s="4" t="n">
        <v>526</v>
      </c>
      <c r="K107" s="4" t="n">
        <v>987</v>
      </c>
      <c r="L107" s="14" t="n">
        <f aca="false">IF(J107=0,0,I107/J107)</f>
        <v>542.965779467681</v>
      </c>
      <c r="M107" s="15" t="n">
        <f aca="false">INDEX(通路主檔!$D$2:$D$5,MATCH($F107,通路主檔!$A$2:$A$5,0))*INDEX(年度參數!$B$2:$B$4,MATCH($B107,年度參數!$A$2:$A$4,0))</f>
        <v>0.33</v>
      </c>
      <c r="N107" s="14" t="n">
        <f aca="false">I107*M107</f>
        <v>94248</v>
      </c>
      <c r="O107" s="14" t="n">
        <f aca="false">I107-N107</f>
        <v>191352</v>
      </c>
    </row>
    <row r="108" customFormat="false" ht="15" hidden="false" customHeight="false" outlineLevel="0" collapsed="false">
      <c r="A108" s="6" t="str">
        <f aca="false">TEXT(B108,"0")&amp;"-"&amp;TEXT(C108,"00")</f>
        <v>2024-02</v>
      </c>
      <c r="B108" s="4" t="n">
        <v>2024</v>
      </c>
      <c r="C108" s="4" t="n">
        <v>2</v>
      </c>
      <c r="D108" s="9" t="s">
        <v>307</v>
      </c>
      <c r="E108" s="12" t="str">
        <f aca="false">INDEX(門市主檔!$B$2:$B$25,MATCH($D108,門市主檔!$A$2:$A$25,0))</f>
        <v>台中一中店</v>
      </c>
      <c r="F108" s="9" t="s">
        <v>347</v>
      </c>
      <c r="G108" s="12" t="str">
        <f aca="false">INDEX(通路主檔!$B$2:$B$5,MATCH($F108,通路主檔!$A$2:$A$5,0))</f>
        <v>外送平台 B</v>
      </c>
      <c r="H108" s="12" t="str">
        <f aca="false">INDEX(通路主檔!$C$2:$C$5,MATCH($F108,通路主檔!$A$2:$A$5,0))</f>
        <v>外送平台</v>
      </c>
      <c r="I108" s="13" t="n">
        <v>204100</v>
      </c>
      <c r="J108" s="4" t="n">
        <v>445</v>
      </c>
      <c r="K108" s="4" t="n">
        <v>831</v>
      </c>
      <c r="L108" s="14" t="n">
        <f aca="false">IF(J108=0,0,I108/J108)</f>
        <v>458.651685393258</v>
      </c>
      <c r="M108" s="15" t="n">
        <f aca="false">INDEX(通路主檔!$D$2:$D$5,MATCH($F108,通路主檔!$A$2:$A$5,0))*INDEX(年度參數!$B$2:$B$4,MATCH($B108,年度參數!$A$2:$A$4,0))</f>
        <v>0.33</v>
      </c>
      <c r="N108" s="14" t="n">
        <f aca="false">I108*M108</f>
        <v>67353</v>
      </c>
      <c r="O108" s="14" t="n">
        <f aca="false">I108-N108</f>
        <v>136747</v>
      </c>
    </row>
    <row r="109" customFormat="false" ht="15" hidden="false" customHeight="false" outlineLevel="0" collapsed="false">
      <c r="A109" s="6" t="str">
        <f aca="false">TEXT(B109,"0")&amp;"-"&amp;TEXT(C109,"00")</f>
        <v>2024-02</v>
      </c>
      <c r="B109" s="4" t="n">
        <v>2024</v>
      </c>
      <c r="C109" s="4" t="n">
        <v>2</v>
      </c>
      <c r="D109" s="9" t="s">
        <v>318</v>
      </c>
      <c r="E109" s="12" t="str">
        <f aca="false">INDEX(門市主檔!$B$2:$B$25,MATCH($D109,門市主檔!$A$2:$A$25,0))</f>
        <v>台南中西店</v>
      </c>
      <c r="F109" s="9" t="s">
        <v>339</v>
      </c>
      <c r="G109" s="12" t="str">
        <f aca="false">INDEX(通路主檔!$B$2:$B$5,MATCH($F109,通路主檔!$A$2:$A$5,0))</f>
        <v>內用</v>
      </c>
      <c r="H109" s="12" t="str">
        <f aca="false">INDEX(通路主檔!$C$2:$C$5,MATCH($F109,通路主檔!$A$2:$A$5,0))</f>
        <v>店內</v>
      </c>
      <c r="I109" s="13" t="n">
        <v>584800</v>
      </c>
      <c r="J109" s="4" t="n">
        <v>795</v>
      </c>
      <c r="K109" s="4" t="n">
        <v>2054</v>
      </c>
      <c r="L109" s="14" t="n">
        <f aca="false">IF(J109=0,0,I109/J109)</f>
        <v>735.59748427673</v>
      </c>
      <c r="M109" s="15" t="n">
        <f aca="false">INDEX(通路主檔!$D$2:$D$5,MATCH($F109,通路主檔!$A$2:$A$5,0))*INDEX(年度參數!$B$2:$B$4,MATCH($B109,年度參數!$A$2:$A$4,0))</f>
        <v>0</v>
      </c>
      <c r="N109" s="14" t="n">
        <f aca="false">I109*M109</f>
        <v>0</v>
      </c>
      <c r="O109" s="14" t="n">
        <f aca="false">I109-N109</f>
        <v>584800</v>
      </c>
    </row>
    <row r="110" customFormat="false" ht="15" hidden="false" customHeight="false" outlineLevel="0" collapsed="false">
      <c r="A110" s="6" t="str">
        <f aca="false">TEXT(B110,"0")&amp;"-"&amp;TEXT(C110,"00")</f>
        <v>2024-02</v>
      </c>
      <c r="B110" s="4" t="n">
        <v>2024</v>
      </c>
      <c r="C110" s="4" t="n">
        <v>2</v>
      </c>
      <c r="D110" s="9" t="s">
        <v>318</v>
      </c>
      <c r="E110" s="12" t="str">
        <f aca="false">INDEX(門市主檔!$B$2:$B$25,MATCH($D110,門市主檔!$A$2:$A$25,0))</f>
        <v>台南中西店</v>
      </c>
      <c r="F110" s="9" t="s">
        <v>342</v>
      </c>
      <c r="G110" s="12" t="str">
        <f aca="false">INDEX(通路主檔!$B$2:$B$5,MATCH($F110,通路主檔!$A$2:$A$5,0))</f>
        <v>外帶</v>
      </c>
      <c r="H110" s="12" t="str">
        <f aca="false">INDEX(通路主檔!$C$2:$C$5,MATCH($F110,通路主檔!$A$2:$A$5,0))</f>
        <v>店內</v>
      </c>
      <c r="I110" s="13" t="n">
        <v>286900</v>
      </c>
      <c r="J110" s="4" t="n">
        <v>931</v>
      </c>
      <c r="K110" s="4" t="n">
        <v>1279</v>
      </c>
      <c r="L110" s="14" t="n">
        <f aca="false">IF(J110=0,0,I110/J110)</f>
        <v>308.163265306122</v>
      </c>
      <c r="M110" s="15" t="n">
        <f aca="false">INDEX(通路主檔!$D$2:$D$5,MATCH($F110,通路主檔!$A$2:$A$5,0))*INDEX(年度參數!$B$2:$B$4,MATCH($B110,年度參數!$A$2:$A$4,0))</f>
        <v>0</v>
      </c>
      <c r="N110" s="14" t="n">
        <f aca="false">I110*M110</f>
        <v>0</v>
      </c>
      <c r="O110" s="14" t="n">
        <f aca="false">I110-N110</f>
        <v>286900</v>
      </c>
    </row>
    <row r="111" customFormat="false" ht="15" hidden="false" customHeight="false" outlineLevel="0" collapsed="false">
      <c r="A111" s="6" t="str">
        <f aca="false">TEXT(B111,"0")&amp;"-"&amp;TEXT(C111,"00")</f>
        <v>2024-02</v>
      </c>
      <c r="B111" s="4" t="n">
        <v>2024</v>
      </c>
      <c r="C111" s="4" t="n">
        <v>2</v>
      </c>
      <c r="D111" s="9" t="s">
        <v>318</v>
      </c>
      <c r="E111" s="12" t="str">
        <f aca="false">INDEX(門市主檔!$B$2:$B$25,MATCH($D111,門市主檔!$A$2:$A$25,0))</f>
        <v>台南中西店</v>
      </c>
      <c r="F111" s="9" t="s">
        <v>344</v>
      </c>
      <c r="G111" s="12" t="str">
        <f aca="false">INDEX(通路主檔!$B$2:$B$5,MATCH($F111,通路主檔!$A$2:$A$5,0))</f>
        <v>外送平台 A</v>
      </c>
      <c r="H111" s="12" t="str">
        <f aca="false">INDEX(通路主檔!$C$2:$C$5,MATCH($F111,通路主檔!$A$2:$A$5,0))</f>
        <v>外送平台</v>
      </c>
      <c r="I111" s="13" t="n">
        <v>277300</v>
      </c>
      <c r="J111" s="4" t="n">
        <v>542</v>
      </c>
      <c r="K111" s="4" t="n">
        <v>1019</v>
      </c>
      <c r="L111" s="14" t="n">
        <f aca="false">IF(J111=0,0,I111/J111)</f>
        <v>511.623616236162</v>
      </c>
      <c r="M111" s="15" t="n">
        <f aca="false">INDEX(通路主檔!$D$2:$D$5,MATCH($F111,通路主檔!$A$2:$A$5,0))*INDEX(年度參數!$B$2:$B$4,MATCH($B111,年度參數!$A$2:$A$4,0))</f>
        <v>0.33</v>
      </c>
      <c r="N111" s="14" t="n">
        <f aca="false">I111*M111</f>
        <v>91509</v>
      </c>
      <c r="O111" s="14" t="n">
        <f aca="false">I111-N111</f>
        <v>185791</v>
      </c>
    </row>
    <row r="112" customFormat="false" ht="15" hidden="false" customHeight="false" outlineLevel="0" collapsed="false">
      <c r="A112" s="6" t="str">
        <f aca="false">TEXT(B112,"0")&amp;"-"&amp;TEXT(C112,"00")</f>
        <v>2024-02</v>
      </c>
      <c r="B112" s="4" t="n">
        <v>2024</v>
      </c>
      <c r="C112" s="4" t="n">
        <v>2</v>
      </c>
      <c r="D112" s="9" t="s">
        <v>318</v>
      </c>
      <c r="E112" s="12" t="str">
        <f aca="false">INDEX(門市主檔!$B$2:$B$25,MATCH($D112,門市主檔!$A$2:$A$25,0))</f>
        <v>台南中西店</v>
      </c>
      <c r="F112" s="9" t="s">
        <v>347</v>
      </c>
      <c r="G112" s="12" t="str">
        <f aca="false">INDEX(通路主檔!$B$2:$B$5,MATCH($F112,通路主檔!$A$2:$A$5,0))</f>
        <v>外送平台 B</v>
      </c>
      <c r="H112" s="12" t="str">
        <f aca="false">INDEX(通路主檔!$C$2:$C$5,MATCH($F112,通路主檔!$A$2:$A$5,0))</f>
        <v>外送平台</v>
      </c>
      <c r="I112" s="13" t="n">
        <v>177200</v>
      </c>
      <c r="J112" s="4" t="n">
        <v>351</v>
      </c>
      <c r="K112" s="4" t="n">
        <v>651</v>
      </c>
      <c r="L112" s="14" t="n">
        <f aca="false">IF(J112=0,0,I112/J112)</f>
        <v>504.843304843305</v>
      </c>
      <c r="M112" s="15" t="n">
        <f aca="false">INDEX(通路主檔!$D$2:$D$5,MATCH($F112,通路主檔!$A$2:$A$5,0))*INDEX(年度參數!$B$2:$B$4,MATCH($B112,年度參數!$A$2:$A$4,0))</f>
        <v>0.33</v>
      </c>
      <c r="N112" s="14" t="n">
        <f aca="false">I112*M112</f>
        <v>58476</v>
      </c>
      <c r="O112" s="14" t="n">
        <f aca="false">I112-N112</f>
        <v>118724</v>
      </c>
    </row>
    <row r="113" customFormat="false" ht="15" hidden="false" customHeight="false" outlineLevel="0" collapsed="false">
      <c r="A113" s="6" t="str">
        <f aca="false">TEXT(B113,"0")&amp;"-"&amp;TEXT(C113,"00")</f>
        <v>2024-02</v>
      </c>
      <c r="B113" s="4" t="n">
        <v>2024</v>
      </c>
      <c r="C113" s="4" t="n">
        <v>2</v>
      </c>
      <c r="D113" s="9" t="s">
        <v>323</v>
      </c>
      <c r="E113" s="12" t="str">
        <f aca="false">INDEX(門市主檔!$B$2:$B$25,MATCH($D113,門市主檔!$A$2:$A$25,0))</f>
        <v>台南東寧店</v>
      </c>
      <c r="F113" s="9" t="s">
        <v>339</v>
      </c>
      <c r="G113" s="12" t="str">
        <f aca="false">INDEX(通路主檔!$B$2:$B$5,MATCH($F113,通路主檔!$A$2:$A$5,0))</f>
        <v>內用</v>
      </c>
      <c r="H113" s="12" t="str">
        <f aca="false">INDEX(通路主檔!$C$2:$C$5,MATCH($F113,通路主檔!$A$2:$A$5,0))</f>
        <v>店內</v>
      </c>
      <c r="I113" s="13" t="n">
        <v>388800</v>
      </c>
      <c r="J113" s="4" t="n">
        <v>538</v>
      </c>
      <c r="K113" s="4" t="n">
        <v>1318</v>
      </c>
      <c r="L113" s="14" t="n">
        <f aca="false">IF(J113=0,0,I113/J113)</f>
        <v>722.676579925651</v>
      </c>
      <c r="M113" s="15" t="n">
        <f aca="false">INDEX(通路主檔!$D$2:$D$5,MATCH($F113,通路主檔!$A$2:$A$5,0))*INDEX(年度參數!$B$2:$B$4,MATCH($B113,年度參數!$A$2:$A$4,0))</f>
        <v>0</v>
      </c>
      <c r="N113" s="14" t="n">
        <f aca="false">I113*M113</f>
        <v>0</v>
      </c>
      <c r="O113" s="14" t="n">
        <f aca="false">I113-N113</f>
        <v>388800</v>
      </c>
    </row>
    <row r="114" customFormat="false" ht="15" hidden="false" customHeight="false" outlineLevel="0" collapsed="false">
      <c r="A114" s="6" t="str">
        <f aca="false">TEXT(B114,"0")&amp;"-"&amp;TEXT(C114,"00")</f>
        <v>2024-02</v>
      </c>
      <c r="B114" s="4" t="n">
        <v>2024</v>
      </c>
      <c r="C114" s="4" t="n">
        <v>2</v>
      </c>
      <c r="D114" s="9" t="s">
        <v>323</v>
      </c>
      <c r="E114" s="12" t="str">
        <f aca="false">INDEX(門市主檔!$B$2:$B$25,MATCH($D114,門市主檔!$A$2:$A$25,0))</f>
        <v>台南東寧店</v>
      </c>
      <c r="F114" s="9" t="s">
        <v>342</v>
      </c>
      <c r="G114" s="12" t="str">
        <f aca="false">INDEX(通路主檔!$B$2:$B$5,MATCH($F114,通路主檔!$A$2:$A$5,0))</f>
        <v>外帶</v>
      </c>
      <c r="H114" s="12" t="str">
        <f aca="false">INDEX(通路主檔!$C$2:$C$5,MATCH($F114,通路主檔!$A$2:$A$5,0))</f>
        <v>店內</v>
      </c>
      <c r="I114" s="13" t="n">
        <v>331100</v>
      </c>
      <c r="J114" s="4" t="n">
        <v>1050</v>
      </c>
      <c r="K114" s="4" t="n">
        <v>1413</v>
      </c>
      <c r="L114" s="14" t="n">
        <f aca="false">IF(J114=0,0,I114/J114)</f>
        <v>315.333333333333</v>
      </c>
      <c r="M114" s="15" t="n">
        <f aca="false">INDEX(通路主檔!$D$2:$D$5,MATCH($F114,通路主檔!$A$2:$A$5,0))*INDEX(年度參數!$B$2:$B$4,MATCH($B114,年度參數!$A$2:$A$4,0))</f>
        <v>0</v>
      </c>
      <c r="N114" s="14" t="n">
        <f aca="false">I114*M114</f>
        <v>0</v>
      </c>
      <c r="O114" s="14" t="n">
        <f aca="false">I114-N114</f>
        <v>331100</v>
      </c>
    </row>
    <row r="115" customFormat="false" ht="15" hidden="false" customHeight="false" outlineLevel="0" collapsed="false">
      <c r="A115" s="6" t="str">
        <f aca="false">TEXT(B115,"0")&amp;"-"&amp;TEXT(C115,"00")</f>
        <v>2024-02</v>
      </c>
      <c r="B115" s="4" t="n">
        <v>2024</v>
      </c>
      <c r="C115" s="4" t="n">
        <v>2</v>
      </c>
      <c r="D115" s="9" t="s">
        <v>323</v>
      </c>
      <c r="E115" s="12" t="str">
        <f aca="false">INDEX(門市主檔!$B$2:$B$25,MATCH($D115,門市主檔!$A$2:$A$25,0))</f>
        <v>台南東寧店</v>
      </c>
      <c r="F115" s="9" t="s">
        <v>344</v>
      </c>
      <c r="G115" s="12" t="str">
        <f aca="false">INDEX(通路主檔!$B$2:$B$5,MATCH($F115,通路主檔!$A$2:$A$5,0))</f>
        <v>外送平台 A</v>
      </c>
      <c r="H115" s="12" t="str">
        <f aca="false">INDEX(通路主檔!$C$2:$C$5,MATCH($F115,通路主檔!$A$2:$A$5,0))</f>
        <v>外送平台</v>
      </c>
      <c r="I115" s="13" t="n">
        <v>279000</v>
      </c>
      <c r="J115" s="4" t="n">
        <v>553</v>
      </c>
      <c r="K115" s="4" t="n">
        <v>1002</v>
      </c>
      <c r="L115" s="14" t="n">
        <f aca="false">IF(J115=0,0,I115/J115)</f>
        <v>504.520795660036</v>
      </c>
      <c r="M115" s="15" t="n">
        <f aca="false">INDEX(通路主檔!$D$2:$D$5,MATCH($F115,通路主檔!$A$2:$A$5,0))*INDEX(年度參數!$B$2:$B$4,MATCH($B115,年度參數!$A$2:$A$4,0))</f>
        <v>0.33</v>
      </c>
      <c r="N115" s="14" t="n">
        <f aca="false">I115*M115</f>
        <v>92070</v>
      </c>
      <c r="O115" s="14" t="n">
        <f aca="false">I115-N115</f>
        <v>186930</v>
      </c>
    </row>
    <row r="116" customFormat="false" ht="15" hidden="false" customHeight="false" outlineLevel="0" collapsed="false">
      <c r="A116" s="6" t="str">
        <f aca="false">TEXT(B116,"0")&amp;"-"&amp;TEXT(C116,"00")</f>
        <v>2024-02</v>
      </c>
      <c r="B116" s="4" t="n">
        <v>2024</v>
      </c>
      <c r="C116" s="4" t="n">
        <v>2</v>
      </c>
      <c r="D116" s="9" t="s">
        <v>323</v>
      </c>
      <c r="E116" s="12" t="str">
        <f aca="false">INDEX(門市主檔!$B$2:$B$25,MATCH($D116,門市主檔!$A$2:$A$25,0))</f>
        <v>台南東寧店</v>
      </c>
      <c r="F116" s="9" t="s">
        <v>347</v>
      </c>
      <c r="G116" s="12" t="str">
        <f aca="false">INDEX(通路主檔!$B$2:$B$5,MATCH($F116,通路主檔!$A$2:$A$5,0))</f>
        <v>外送平台 B</v>
      </c>
      <c r="H116" s="12" t="str">
        <f aca="false">INDEX(通路主檔!$C$2:$C$5,MATCH($F116,通路主檔!$A$2:$A$5,0))</f>
        <v>外送平台</v>
      </c>
      <c r="I116" s="13" t="n">
        <v>179800</v>
      </c>
      <c r="J116" s="4" t="n">
        <v>353</v>
      </c>
      <c r="K116" s="4" t="n">
        <v>645</v>
      </c>
      <c r="L116" s="14" t="n">
        <f aca="false">IF(J116=0,0,I116/J116)</f>
        <v>509.348441926346</v>
      </c>
      <c r="M116" s="15" t="n">
        <f aca="false">INDEX(通路主檔!$D$2:$D$5,MATCH($F116,通路主檔!$A$2:$A$5,0))*INDEX(年度參數!$B$2:$B$4,MATCH($B116,年度參數!$A$2:$A$4,0))</f>
        <v>0.33</v>
      </c>
      <c r="N116" s="14" t="n">
        <f aca="false">I116*M116</f>
        <v>59334</v>
      </c>
      <c r="O116" s="14" t="n">
        <f aca="false">I116-N116</f>
        <v>120466</v>
      </c>
    </row>
    <row r="117" customFormat="false" ht="15" hidden="false" customHeight="false" outlineLevel="0" collapsed="false">
      <c r="A117" s="6" t="str">
        <f aca="false">TEXT(B117,"0")&amp;"-"&amp;TEXT(C117,"00")</f>
        <v>2024-02</v>
      </c>
      <c r="B117" s="4" t="n">
        <v>2024</v>
      </c>
      <c r="C117" s="4" t="n">
        <v>2</v>
      </c>
      <c r="D117" s="9" t="s">
        <v>262</v>
      </c>
      <c r="E117" s="12" t="str">
        <f aca="false">INDEX(門市主檔!$B$2:$B$25,MATCH($D117,門市主檔!$A$2:$A$25,0))</f>
        <v>台北信義旗艦店</v>
      </c>
      <c r="F117" s="9" t="s">
        <v>339</v>
      </c>
      <c r="G117" s="12" t="str">
        <f aca="false">INDEX(通路主檔!$B$2:$B$5,MATCH($F117,通路主檔!$A$2:$A$5,0))</f>
        <v>內用</v>
      </c>
      <c r="H117" s="12" t="str">
        <f aca="false">INDEX(通路主檔!$C$2:$C$5,MATCH($F117,通路主檔!$A$2:$A$5,0))</f>
        <v>店內</v>
      </c>
      <c r="I117" s="13" t="n">
        <v>1259200</v>
      </c>
      <c r="J117" s="4" t="n">
        <v>1713</v>
      </c>
      <c r="K117" s="4" t="n">
        <v>4109</v>
      </c>
      <c r="L117" s="14" t="n">
        <f aca="false">IF(J117=0,0,I117/J117)</f>
        <v>735.084646818447</v>
      </c>
      <c r="M117" s="15" t="n">
        <f aca="false">INDEX(通路主檔!$D$2:$D$5,MATCH($F117,通路主檔!$A$2:$A$5,0))*INDEX(年度參數!$B$2:$B$4,MATCH($B117,年度參數!$A$2:$A$4,0))</f>
        <v>0</v>
      </c>
      <c r="N117" s="14" t="n">
        <f aca="false">I117*M117</f>
        <v>0</v>
      </c>
      <c r="O117" s="14" t="n">
        <f aca="false">I117-N117</f>
        <v>1259200</v>
      </c>
    </row>
    <row r="118" customFormat="false" ht="15" hidden="false" customHeight="false" outlineLevel="0" collapsed="false">
      <c r="A118" s="6" t="str">
        <f aca="false">TEXT(B118,"0")&amp;"-"&amp;TEXT(C118,"00")</f>
        <v>2024-02</v>
      </c>
      <c r="B118" s="4" t="n">
        <v>2024</v>
      </c>
      <c r="C118" s="4" t="n">
        <v>2</v>
      </c>
      <c r="D118" s="9" t="s">
        <v>262</v>
      </c>
      <c r="E118" s="12" t="str">
        <f aca="false">INDEX(門市主檔!$B$2:$B$25,MATCH($D118,門市主檔!$A$2:$A$25,0))</f>
        <v>台北信義旗艦店</v>
      </c>
      <c r="F118" s="9" t="s">
        <v>342</v>
      </c>
      <c r="G118" s="12" t="str">
        <f aca="false">INDEX(通路主檔!$B$2:$B$5,MATCH($F118,通路主檔!$A$2:$A$5,0))</f>
        <v>外帶</v>
      </c>
      <c r="H118" s="12" t="str">
        <f aca="false">INDEX(通路主檔!$C$2:$C$5,MATCH($F118,通路主檔!$A$2:$A$5,0))</f>
        <v>店內</v>
      </c>
      <c r="I118" s="13" t="n">
        <v>538200</v>
      </c>
      <c r="J118" s="4" t="n">
        <v>1682</v>
      </c>
      <c r="K118" s="4" t="n">
        <v>2217</v>
      </c>
      <c r="L118" s="14" t="n">
        <f aca="false">IF(J118=0,0,I118/J118)</f>
        <v>319.976218787158</v>
      </c>
      <c r="M118" s="15" t="n">
        <f aca="false">INDEX(通路主檔!$D$2:$D$5,MATCH($F118,通路主檔!$A$2:$A$5,0))*INDEX(年度參數!$B$2:$B$4,MATCH($B118,年度參數!$A$2:$A$4,0))</f>
        <v>0</v>
      </c>
      <c r="N118" s="14" t="n">
        <f aca="false">I118*M118</f>
        <v>0</v>
      </c>
      <c r="O118" s="14" t="n">
        <f aca="false">I118-N118</f>
        <v>538200</v>
      </c>
    </row>
    <row r="119" customFormat="false" ht="15" hidden="false" customHeight="false" outlineLevel="0" collapsed="false">
      <c r="A119" s="6" t="str">
        <f aca="false">TEXT(B119,"0")&amp;"-"&amp;TEXT(C119,"00")</f>
        <v>2024-02</v>
      </c>
      <c r="B119" s="4" t="n">
        <v>2024</v>
      </c>
      <c r="C119" s="4" t="n">
        <v>2</v>
      </c>
      <c r="D119" s="9" t="s">
        <v>262</v>
      </c>
      <c r="E119" s="12" t="str">
        <f aca="false">INDEX(門市主檔!$B$2:$B$25,MATCH($D119,門市主檔!$A$2:$A$25,0))</f>
        <v>台北信義旗艦店</v>
      </c>
      <c r="F119" s="9" t="s">
        <v>344</v>
      </c>
      <c r="G119" s="12" t="str">
        <f aca="false">INDEX(通路主檔!$B$2:$B$5,MATCH($F119,通路主檔!$A$2:$A$5,0))</f>
        <v>外送平台 A</v>
      </c>
      <c r="H119" s="12" t="str">
        <f aca="false">INDEX(通路主檔!$C$2:$C$5,MATCH($F119,通路主檔!$A$2:$A$5,0))</f>
        <v>外送平台</v>
      </c>
      <c r="I119" s="13" t="n">
        <v>431500</v>
      </c>
      <c r="J119" s="4" t="n">
        <v>790</v>
      </c>
      <c r="K119" s="4" t="n">
        <v>1407</v>
      </c>
      <c r="L119" s="14" t="n">
        <f aca="false">IF(J119=0,0,I119/J119)</f>
        <v>546.20253164557</v>
      </c>
      <c r="M119" s="15" t="n">
        <f aca="false">INDEX(通路主檔!$D$2:$D$5,MATCH($F119,通路主檔!$A$2:$A$5,0))*INDEX(年度參數!$B$2:$B$4,MATCH($B119,年度參數!$A$2:$A$4,0))</f>
        <v>0.33</v>
      </c>
      <c r="N119" s="14" t="n">
        <f aca="false">I119*M119</f>
        <v>142395</v>
      </c>
      <c r="O119" s="14" t="n">
        <f aca="false">I119-N119</f>
        <v>289105</v>
      </c>
    </row>
    <row r="120" customFormat="false" ht="15" hidden="false" customHeight="false" outlineLevel="0" collapsed="false">
      <c r="A120" s="6" t="str">
        <f aca="false">TEXT(B120,"0")&amp;"-"&amp;TEXT(C120,"00")</f>
        <v>2024-02</v>
      </c>
      <c r="B120" s="4" t="n">
        <v>2024</v>
      </c>
      <c r="C120" s="4" t="n">
        <v>2</v>
      </c>
      <c r="D120" s="9" t="s">
        <v>262</v>
      </c>
      <c r="E120" s="12" t="str">
        <f aca="false">INDEX(門市主檔!$B$2:$B$25,MATCH($D120,門市主檔!$A$2:$A$25,0))</f>
        <v>台北信義旗艦店</v>
      </c>
      <c r="F120" s="9" t="s">
        <v>347</v>
      </c>
      <c r="G120" s="12" t="str">
        <f aca="false">INDEX(通路主檔!$B$2:$B$5,MATCH($F120,通路主檔!$A$2:$A$5,0))</f>
        <v>外送平台 B</v>
      </c>
      <c r="H120" s="12" t="str">
        <f aca="false">INDEX(通路主檔!$C$2:$C$5,MATCH($F120,通路主檔!$A$2:$A$5,0))</f>
        <v>外送平台</v>
      </c>
      <c r="I120" s="13" t="n">
        <v>297400</v>
      </c>
      <c r="J120" s="4" t="n">
        <v>580</v>
      </c>
      <c r="K120" s="4" t="n">
        <v>1054</v>
      </c>
      <c r="L120" s="14" t="n">
        <f aca="false">IF(J120=0,0,I120/J120)</f>
        <v>512.758620689655</v>
      </c>
      <c r="M120" s="15" t="n">
        <f aca="false">INDEX(通路主檔!$D$2:$D$5,MATCH($F120,通路主檔!$A$2:$A$5,0))*INDEX(年度參數!$B$2:$B$4,MATCH($B120,年度參數!$A$2:$A$4,0))</f>
        <v>0.33</v>
      </c>
      <c r="N120" s="14" t="n">
        <f aca="false">I120*M120</f>
        <v>98142</v>
      </c>
      <c r="O120" s="14" t="n">
        <f aca="false">I120-N120</f>
        <v>199258</v>
      </c>
    </row>
    <row r="121" customFormat="false" ht="15" hidden="false" customHeight="false" outlineLevel="0" collapsed="false">
      <c r="A121" s="6" t="str">
        <f aca="false">TEXT(B121,"0")&amp;"-"&amp;TEXT(C121,"00")</f>
        <v>2024-02</v>
      </c>
      <c r="B121" s="4" t="n">
        <v>2024</v>
      </c>
      <c r="C121" s="4" t="n">
        <v>2</v>
      </c>
      <c r="D121" s="9" t="s">
        <v>269</v>
      </c>
      <c r="E121" s="12" t="str">
        <f aca="false">INDEX(門市主檔!$B$2:$B$25,MATCH($D121,門市主檔!$A$2:$A$25,0))</f>
        <v>台北中山店</v>
      </c>
      <c r="F121" s="9" t="s">
        <v>339</v>
      </c>
      <c r="G121" s="12" t="str">
        <f aca="false">INDEX(通路主檔!$B$2:$B$5,MATCH($F121,通路主檔!$A$2:$A$5,0))</f>
        <v>內用</v>
      </c>
      <c r="H121" s="12" t="str">
        <f aca="false">INDEX(通路主檔!$C$2:$C$5,MATCH($F121,通路主檔!$A$2:$A$5,0))</f>
        <v>店內</v>
      </c>
      <c r="I121" s="13" t="n">
        <v>723900</v>
      </c>
      <c r="J121" s="4" t="n">
        <v>1006</v>
      </c>
      <c r="K121" s="4" t="n">
        <v>2557</v>
      </c>
      <c r="L121" s="14" t="n">
        <f aca="false">IF(J121=0,0,I121/J121)</f>
        <v>719.582504970179</v>
      </c>
      <c r="M121" s="15" t="n">
        <f aca="false">INDEX(通路主檔!$D$2:$D$5,MATCH($F121,通路主檔!$A$2:$A$5,0))*INDEX(年度參數!$B$2:$B$4,MATCH($B121,年度參數!$A$2:$A$4,0))</f>
        <v>0</v>
      </c>
      <c r="N121" s="14" t="n">
        <f aca="false">I121*M121</f>
        <v>0</v>
      </c>
      <c r="O121" s="14" t="n">
        <f aca="false">I121-N121</f>
        <v>723900</v>
      </c>
    </row>
    <row r="122" customFormat="false" ht="15" hidden="false" customHeight="false" outlineLevel="0" collapsed="false">
      <c r="A122" s="6" t="str">
        <f aca="false">TEXT(B122,"0")&amp;"-"&amp;TEXT(C122,"00")</f>
        <v>2024-02</v>
      </c>
      <c r="B122" s="4" t="n">
        <v>2024</v>
      </c>
      <c r="C122" s="4" t="n">
        <v>2</v>
      </c>
      <c r="D122" s="9" t="s">
        <v>269</v>
      </c>
      <c r="E122" s="12" t="str">
        <f aca="false">INDEX(門市主檔!$B$2:$B$25,MATCH($D122,門市主檔!$A$2:$A$25,0))</f>
        <v>台北中山店</v>
      </c>
      <c r="F122" s="9" t="s">
        <v>342</v>
      </c>
      <c r="G122" s="12" t="str">
        <f aca="false">INDEX(通路主檔!$B$2:$B$5,MATCH($F122,通路主檔!$A$2:$A$5,0))</f>
        <v>外帶</v>
      </c>
      <c r="H122" s="12" t="str">
        <f aca="false">INDEX(通路主檔!$C$2:$C$5,MATCH($F122,通路主檔!$A$2:$A$5,0))</f>
        <v>店內</v>
      </c>
      <c r="I122" s="13" t="n">
        <v>390500</v>
      </c>
      <c r="J122" s="4" t="n">
        <v>1083</v>
      </c>
      <c r="K122" s="4" t="n">
        <v>1477</v>
      </c>
      <c r="L122" s="14" t="n">
        <f aca="false">IF(J122=0,0,I122/J122)</f>
        <v>360.572483841182</v>
      </c>
      <c r="M122" s="15" t="n">
        <f aca="false">INDEX(通路主檔!$D$2:$D$5,MATCH($F122,通路主檔!$A$2:$A$5,0))*INDEX(年度參數!$B$2:$B$4,MATCH($B122,年度參數!$A$2:$A$4,0))</f>
        <v>0</v>
      </c>
      <c r="N122" s="14" t="n">
        <f aca="false">I122*M122</f>
        <v>0</v>
      </c>
      <c r="O122" s="14" t="n">
        <f aca="false">I122-N122</f>
        <v>390500</v>
      </c>
    </row>
    <row r="123" customFormat="false" ht="15" hidden="false" customHeight="false" outlineLevel="0" collapsed="false">
      <c r="A123" s="6" t="str">
        <f aca="false">TEXT(B123,"0")&amp;"-"&amp;TEXT(C123,"00")</f>
        <v>2024-02</v>
      </c>
      <c r="B123" s="4" t="n">
        <v>2024</v>
      </c>
      <c r="C123" s="4" t="n">
        <v>2</v>
      </c>
      <c r="D123" s="9" t="s">
        <v>269</v>
      </c>
      <c r="E123" s="12" t="str">
        <f aca="false">INDEX(門市主檔!$B$2:$B$25,MATCH($D123,門市主檔!$A$2:$A$25,0))</f>
        <v>台北中山店</v>
      </c>
      <c r="F123" s="9" t="s">
        <v>344</v>
      </c>
      <c r="G123" s="12" t="str">
        <f aca="false">INDEX(通路主檔!$B$2:$B$5,MATCH($F123,通路主檔!$A$2:$A$5,0))</f>
        <v>外送平台 A</v>
      </c>
      <c r="H123" s="12" t="str">
        <f aca="false">INDEX(通路主檔!$C$2:$C$5,MATCH($F123,通路主檔!$A$2:$A$5,0))</f>
        <v>外送平台</v>
      </c>
      <c r="I123" s="13" t="n">
        <v>368500</v>
      </c>
      <c r="J123" s="4" t="n">
        <v>712</v>
      </c>
      <c r="K123" s="4" t="n">
        <v>1254</v>
      </c>
      <c r="L123" s="14" t="n">
        <f aca="false">IF(J123=0,0,I123/J123)</f>
        <v>517.556179775281</v>
      </c>
      <c r="M123" s="15" t="n">
        <f aca="false">INDEX(通路主檔!$D$2:$D$5,MATCH($F123,通路主檔!$A$2:$A$5,0))*INDEX(年度參數!$B$2:$B$4,MATCH($B123,年度參數!$A$2:$A$4,0))</f>
        <v>0.33</v>
      </c>
      <c r="N123" s="14" t="n">
        <f aca="false">I123*M123</f>
        <v>121605</v>
      </c>
      <c r="O123" s="14" t="n">
        <f aca="false">I123-N123</f>
        <v>246895</v>
      </c>
    </row>
    <row r="124" customFormat="false" ht="15" hidden="false" customHeight="false" outlineLevel="0" collapsed="false">
      <c r="A124" s="6" t="str">
        <f aca="false">TEXT(B124,"0")&amp;"-"&amp;TEXT(C124,"00")</f>
        <v>2024-02</v>
      </c>
      <c r="B124" s="4" t="n">
        <v>2024</v>
      </c>
      <c r="C124" s="4" t="n">
        <v>2</v>
      </c>
      <c r="D124" s="9" t="s">
        <v>269</v>
      </c>
      <c r="E124" s="12" t="str">
        <f aca="false">INDEX(門市主檔!$B$2:$B$25,MATCH($D124,門市主檔!$A$2:$A$25,0))</f>
        <v>台北中山店</v>
      </c>
      <c r="F124" s="9" t="s">
        <v>347</v>
      </c>
      <c r="G124" s="12" t="str">
        <f aca="false">INDEX(通路主檔!$B$2:$B$5,MATCH($F124,通路主檔!$A$2:$A$5,0))</f>
        <v>外送平台 B</v>
      </c>
      <c r="H124" s="12" t="str">
        <f aca="false">INDEX(通路主檔!$C$2:$C$5,MATCH($F124,通路主檔!$A$2:$A$5,0))</f>
        <v>外送平台</v>
      </c>
      <c r="I124" s="13" t="n">
        <v>219400</v>
      </c>
      <c r="J124" s="4" t="n">
        <v>434</v>
      </c>
      <c r="K124" s="4" t="n">
        <v>742</v>
      </c>
      <c r="L124" s="14" t="n">
        <f aca="false">IF(J124=0,0,I124/J124)</f>
        <v>505.529953917051</v>
      </c>
      <c r="M124" s="15" t="n">
        <f aca="false">INDEX(通路主檔!$D$2:$D$5,MATCH($F124,通路主檔!$A$2:$A$5,0))*INDEX(年度參數!$B$2:$B$4,MATCH($B124,年度參數!$A$2:$A$4,0))</f>
        <v>0.33</v>
      </c>
      <c r="N124" s="14" t="n">
        <f aca="false">I124*M124</f>
        <v>72402</v>
      </c>
      <c r="O124" s="14" t="n">
        <f aca="false">I124-N124</f>
        <v>146998</v>
      </c>
    </row>
    <row r="125" customFormat="false" ht="15" hidden="false" customHeight="false" outlineLevel="0" collapsed="false">
      <c r="A125" s="6" t="str">
        <f aca="false">TEXT(B125,"0")&amp;"-"&amp;TEXT(C125,"00")</f>
        <v>2024-02</v>
      </c>
      <c r="B125" s="4" t="n">
        <v>2024</v>
      </c>
      <c r="C125" s="4" t="n">
        <v>2</v>
      </c>
      <c r="D125" s="9" t="s">
        <v>273</v>
      </c>
      <c r="E125" s="12" t="str">
        <f aca="false">INDEX(門市主檔!$B$2:$B$25,MATCH($D125,門市主檔!$A$2:$A$25,0))</f>
        <v>台北東門店</v>
      </c>
      <c r="F125" s="9" t="s">
        <v>339</v>
      </c>
      <c r="G125" s="12" t="str">
        <f aca="false">INDEX(通路主檔!$B$2:$B$5,MATCH($F125,通路主檔!$A$2:$A$5,0))</f>
        <v>內用</v>
      </c>
      <c r="H125" s="12" t="str">
        <f aca="false">INDEX(通路主檔!$C$2:$C$5,MATCH($F125,通路主檔!$A$2:$A$5,0))</f>
        <v>店內</v>
      </c>
      <c r="I125" s="13" t="n">
        <v>367800</v>
      </c>
      <c r="J125" s="4" t="n">
        <v>502</v>
      </c>
      <c r="K125" s="4" t="n">
        <v>1270</v>
      </c>
      <c r="L125" s="14" t="n">
        <f aca="false">IF(J125=0,0,I125/J125)</f>
        <v>732.669322709163</v>
      </c>
      <c r="M125" s="15" t="n">
        <f aca="false">INDEX(通路主檔!$D$2:$D$5,MATCH($F125,通路主檔!$A$2:$A$5,0))*INDEX(年度參數!$B$2:$B$4,MATCH($B125,年度參數!$A$2:$A$4,0))</f>
        <v>0</v>
      </c>
      <c r="N125" s="14" t="n">
        <f aca="false">I125*M125</f>
        <v>0</v>
      </c>
      <c r="O125" s="14" t="n">
        <f aca="false">I125-N125</f>
        <v>367800</v>
      </c>
    </row>
    <row r="126" customFormat="false" ht="15" hidden="false" customHeight="false" outlineLevel="0" collapsed="false">
      <c r="A126" s="6" t="str">
        <f aca="false">TEXT(B126,"0")&amp;"-"&amp;TEXT(C126,"00")</f>
        <v>2024-02</v>
      </c>
      <c r="B126" s="4" t="n">
        <v>2024</v>
      </c>
      <c r="C126" s="4" t="n">
        <v>2</v>
      </c>
      <c r="D126" s="9" t="s">
        <v>273</v>
      </c>
      <c r="E126" s="12" t="str">
        <f aca="false">INDEX(門市主檔!$B$2:$B$25,MATCH($D126,門市主檔!$A$2:$A$25,0))</f>
        <v>台北東門店</v>
      </c>
      <c r="F126" s="9" t="s">
        <v>342</v>
      </c>
      <c r="G126" s="12" t="str">
        <f aca="false">INDEX(通路主檔!$B$2:$B$5,MATCH($F126,通路主檔!$A$2:$A$5,0))</f>
        <v>外帶</v>
      </c>
      <c r="H126" s="12" t="str">
        <f aca="false">INDEX(通路主檔!$C$2:$C$5,MATCH($F126,通路主檔!$A$2:$A$5,0))</f>
        <v>店內</v>
      </c>
      <c r="I126" s="13" t="n">
        <v>352100</v>
      </c>
      <c r="J126" s="4" t="n">
        <v>1039</v>
      </c>
      <c r="K126" s="4" t="n">
        <v>1279</v>
      </c>
      <c r="L126" s="14" t="n">
        <f aca="false">IF(J126=0,0,I126/J126)</f>
        <v>338.88354186718</v>
      </c>
      <c r="M126" s="15" t="n">
        <f aca="false">INDEX(通路主檔!$D$2:$D$5,MATCH($F126,通路主檔!$A$2:$A$5,0))*INDEX(年度參數!$B$2:$B$4,MATCH($B126,年度參數!$A$2:$A$4,0))</f>
        <v>0</v>
      </c>
      <c r="N126" s="14" t="n">
        <f aca="false">I126*M126</f>
        <v>0</v>
      </c>
      <c r="O126" s="14" t="n">
        <f aca="false">I126-N126</f>
        <v>352100</v>
      </c>
    </row>
    <row r="127" customFormat="false" ht="15" hidden="false" customHeight="false" outlineLevel="0" collapsed="false">
      <c r="A127" s="6" t="str">
        <f aca="false">TEXT(B127,"0")&amp;"-"&amp;TEXT(C127,"00")</f>
        <v>2024-02</v>
      </c>
      <c r="B127" s="4" t="n">
        <v>2024</v>
      </c>
      <c r="C127" s="4" t="n">
        <v>2</v>
      </c>
      <c r="D127" s="9" t="s">
        <v>273</v>
      </c>
      <c r="E127" s="12" t="str">
        <f aca="false">INDEX(門市主檔!$B$2:$B$25,MATCH($D127,門市主檔!$A$2:$A$25,0))</f>
        <v>台北東門店</v>
      </c>
      <c r="F127" s="9" t="s">
        <v>344</v>
      </c>
      <c r="G127" s="12" t="str">
        <f aca="false">INDEX(通路主檔!$B$2:$B$5,MATCH($F127,通路主檔!$A$2:$A$5,0))</f>
        <v>外送平台 A</v>
      </c>
      <c r="H127" s="12" t="str">
        <f aca="false">INDEX(通路主檔!$C$2:$C$5,MATCH($F127,通路主檔!$A$2:$A$5,0))</f>
        <v>外送平台</v>
      </c>
      <c r="I127" s="13" t="n">
        <v>281000</v>
      </c>
      <c r="J127" s="4" t="n">
        <v>510</v>
      </c>
      <c r="K127" s="4" t="n">
        <v>1006</v>
      </c>
      <c r="L127" s="14" t="n">
        <f aca="false">IF(J127=0,0,I127/J127)</f>
        <v>550.980392156863</v>
      </c>
      <c r="M127" s="15" t="n">
        <f aca="false">INDEX(通路主檔!$D$2:$D$5,MATCH($F127,通路主檔!$A$2:$A$5,0))*INDEX(年度參數!$B$2:$B$4,MATCH($B127,年度參數!$A$2:$A$4,0))</f>
        <v>0.33</v>
      </c>
      <c r="N127" s="14" t="n">
        <f aca="false">I127*M127</f>
        <v>92730</v>
      </c>
      <c r="O127" s="14" t="n">
        <f aca="false">I127-N127</f>
        <v>188270</v>
      </c>
    </row>
    <row r="128" customFormat="false" ht="15" hidden="false" customHeight="false" outlineLevel="0" collapsed="false">
      <c r="A128" s="6" t="str">
        <f aca="false">TEXT(B128,"0")&amp;"-"&amp;TEXT(C128,"00")</f>
        <v>2024-02</v>
      </c>
      <c r="B128" s="4" t="n">
        <v>2024</v>
      </c>
      <c r="C128" s="4" t="n">
        <v>2</v>
      </c>
      <c r="D128" s="9" t="s">
        <v>273</v>
      </c>
      <c r="E128" s="12" t="str">
        <f aca="false">INDEX(門市主檔!$B$2:$B$25,MATCH($D128,門市主檔!$A$2:$A$25,0))</f>
        <v>台北東門店</v>
      </c>
      <c r="F128" s="9" t="s">
        <v>347</v>
      </c>
      <c r="G128" s="12" t="str">
        <f aca="false">INDEX(通路主檔!$B$2:$B$5,MATCH($F128,通路主檔!$A$2:$A$5,0))</f>
        <v>外送平台 B</v>
      </c>
      <c r="H128" s="12" t="str">
        <f aca="false">INDEX(通路主檔!$C$2:$C$5,MATCH($F128,通路主檔!$A$2:$A$5,0))</f>
        <v>外送平台</v>
      </c>
      <c r="I128" s="13" t="n">
        <v>194500</v>
      </c>
      <c r="J128" s="4" t="n">
        <v>414</v>
      </c>
      <c r="K128" s="4" t="n">
        <v>731</v>
      </c>
      <c r="L128" s="14" t="n">
        <f aca="false">IF(J128=0,0,I128/J128)</f>
        <v>469.806763285024</v>
      </c>
      <c r="M128" s="15" t="n">
        <f aca="false">INDEX(通路主檔!$D$2:$D$5,MATCH($F128,通路主檔!$A$2:$A$5,0))*INDEX(年度參數!$B$2:$B$4,MATCH($B128,年度參數!$A$2:$A$4,0))</f>
        <v>0.33</v>
      </c>
      <c r="N128" s="14" t="n">
        <f aca="false">I128*M128</f>
        <v>64185</v>
      </c>
      <c r="O128" s="14" t="n">
        <f aca="false">I128-N128</f>
        <v>130315</v>
      </c>
    </row>
    <row r="129" customFormat="false" ht="15" hidden="false" customHeight="false" outlineLevel="0" collapsed="false">
      <c r="A129" s="6" t="str">
        <f aca="false">TEXT(B129,"0")&amp;"-"&amp;TEXT(C129,"00")</f>
        <v>2024-02</v>
      </c>
      <c r="B129" s="4" t="n">
        <v>2024</v>
      </c>
      <c r="C129" s="4" t="n">
        <v>2</v>
      </c>
      <c r="D129" s="9" t="s">
        <v>277</v>
      </c>
      <c r="E129" s="12" t="str">
        <f aca="false">INDEX(門市主檔!$B$2:$B$25,MATCH($D129,門市主檔!$A$2:$A$25,0))</f>
        <v>台北松江店</v>
      </c>
      <c r="F129" s="9" t="s">
        <v>342</v>
      </c>
      <c r="G129" s="12" t="str">
        <f aca="false">INDEX(通路主檔!$B$2:$B$5,MATCH($F129,通路主檔!$A$2:$A$5,0))</f>
        <v>外帶</v>
      </c>
      <c r="H129" s="12" t="str">
        <f aca="false">INDEX(通路主檔!$C$2:$C$5,MATCH($F129,通路主檔!$A$2:$A$5,0))</f>
        <v>店內</v>
      </c>
      <c r="I129" s="13" t="n">
        <v>418500</v>
      </c>
      <c r="J129" s="4" t="n">
        <v>1302</v>
      </c>
      <c r="K129" s="4" t="n">
        <v>1667</v>
      </c>
      <c r="L129" s="14" t="n">
        <f aca="false">IF(J129=0,0,I129/J129)</f>
        <v>321.428571428571</v>
      </c>
      <c r="M129" s="15" t="n">
        <f aca="false">INDEX(通路主檔!$D$2:$D$5,MATCH($F129,通路主檔!$A$2:$A$5,0))*INDEX(年度參數!$B$2:$B$4,MATCH($B129,年度參數!$A$2:$A$4,0))</f>
        <v>0</v>
      </c>
      <c r="N129" s="14" t="n">
        <f aca="false">I129*M129</f>
        <v>0</v>
      </c>
      <c r="O129" s="14" t="n">
        <f aca="false">I129-N129</f>
        <v>418500</v>
      </c>
    </row>
    <row r="130" customFormat="false" ht="15" hidden="false" customHeight="false" outlineLevel="0" collapsed="false">
      <c r="A130" s="6" t="str">
        <f aca="false">TEXT(B130,"0")&amp;"-"&amp;TEXT(C130,"00")</f>
        <v>2024-02</v>
      </c>
      <c r="B130" s="4" t="n">
        <v>2024</v>
      </c>
      <c r="C130" s="4" t="n">
        <v>2</v>
      </c>
      <c r="D130" s="9" t="s">
        <v>277</v>
      </c>
      <c r="E130" s="12" t="str">
        <f aca="false">INDEX(門市主檔!$B$2:$B$25,MATCH($D130,門市主檔!$A$2:$A$25,0))</f>
        <v>台北松江店</v>
      </c>
      <c r="F130" s="9" t="s">
        <v>344</v>
      </c>
      <c r="G130" s="12" t="str">
        <f aca="false">INDEX(通路主檔!$B$2:$B$5,MATCH($F130,通路主檔!$A$2:$A$5,0))</f>
        <v>外送平台 A</v>
      </c>
      <c r="H130" s="12" t="str">
        <f aca="false">INDEX(通路主檔!$C$2:$C$5,MATCH($F130,通路主檔!$A$2:$A$5,0))</f>
        <v>外送平台</v>
      </c>
      <c r="I130" s="13" t="n">
        <v>365500</v>
      </c>
      <c r="J130" s="4" t="n">
        <v>692</v>
      </c>
      <c r="K130" s="4" t="n">
        <v>1401</v>
      </c>
      <c r="L130" s="14" t="n">
        <f aca="false">IF(J130=0,0,I130/J130)</f>
        <v>528.179190751445</v>
      </c>
      <c r="M130" s="15" t="n">
        <f aca="false">INDEX(通路主檔!$D$2:$D$5,MATCH($F130,通路主檔!$A$2:$A$5,0))*INDEX(年度參數!$B$2:$B$4,MATCH($B130,年度參數!$A$2:$A$4,0))</f>
        <v>0.33</v>
      </c>
      <c r="N130" s="14" t="n">
        <f aca="false">I130*M130</f>
        <v>120615</v>
      </c>
      <c r="O130" s="14" t="n">
        <f aca="false">I130-N130</f>
        <v>244885</v>
      </c>
    </row>
    <row r="131" customFormat="false" ht="15" hidden="false" customHeight="false" outlineLevel="0" collapsed="false">
      <c r="A131" s="6" t="str">
        <f aca="false">TEXT(B131,"0")&amp;"-"&amp;TEXT(C131,"00")</f>
        <v>2024-02</v>
      </c>
      <c r="B131" s="4" t="n">
        <v>2024</v>
      </c>
      <c r="C131" s="4" t="n">
        <v>2</v>
      </c>
      <c r="D131" s="9" t="s">
        <v>277</v>
      </c>
      <c r="E131" s="12" t="str">
        <f aca="false">INDEX(門市主檔!$B$2:$B$25,MATCH($D131,門市主檔!$A$2:$A$25,0))</f>
        <v>台北松江店</v>
      </c>
      <c r="F131" s="9" t="s">
        <v>347</v>
      </c>
      <c r="G131" s="12" t="str">
        <f aca="false">INDEX(通路主檔!$B$2:$B$5,MATCH($F131,通路主檔!$A$2:$A$5,0))</f>
        <v>外送平台 B</v>
      </c>
      <c r="H131" s="12" t="str">
        <f aca="false">INDEX(通路主檔!$C$2:$C$5,MATCH($F131,通路主檔!$A$2:$A$5,0))</f>
        <v>外送平台</v>
      </c>
      <c r="I131" s="13" t="n">
        <v>260800</v>
      </c>
      <c r="J131" s="4" t="n">
        <v>486</v>
      </c>
      <c r="K131" s="4" t="n">
        <v>879</v>
      </c>
      <c r="L131" s="14" t="n">
        <f aca="false">IF(J131=0,0,I131/J131)</f>
        <v>536.625514403292</v>
      </c>
      <c r="M131" s="15" t="n">
        <f aca="false">INDEX(通路主檔!$D$2:$D$5,MATCH($F131,通路主檔!$A$2:$A$5,0))*INDEX(年度參數!$B$2:$B$4,MATCH($B131,年度參數!$A$2:$A$4,0))</f>
        <v>0.33</v>
      </c>
      <c r="N131" s="14" t="n">
        <f aca="false">I131*M131</f>
        <v>86064</v>
      </c>
      <c r="O131" s="14" t="n">
        <f aca="false">I131-N131</f>
        <v>174736</v>
      </c>
    </row>
    <row r="132" customFormat="false" ht="15" hidden="false" customHeight="false" outlineLevel="0" collapsed="false">
      <c r="A132" s="6" t="str">
        <f aca="false">TEXT(B132,"0")&amp;"-"&amp;TEXT(C132,"00")</f>
        <v>2024-02</v>
      </c>
      <c r="B132" s="4" t="n">
        <v>2024</v>
      </c>
      <c r="C132" s="4" t="n">
        <v>2</v>
      </c>
      <c r="D132" s="9" t="s">
        <v>288</v>
      </c>
      <c r="E132" s="12" t="str">
        <f aca="false">INDEX(門市主檔!$B$2:$B$25,MATCH($D132,門市主檔!$A$2:$A$25,0))</f>
        <v>桃園中壢店</v>
      </c>
      <c r="F132" s="9" t="s">
        <v>339</v>
      </c>
      <c r="G132" s="12" t="str">
        <f aca="false">INDEX(通路主檔!$B$2:$B$5,MATCH($F132,通路主檔!$A$2:$A$5,0))</f>
        <v>內用</v>
      </c>
      <c r="H132" s="12" t="str">
        <f aca="false">INDEX(通路主檔!$C$2:$C$5,MATCH($F132,通路主檔!$A$2:$A$5,0))</f>
        <v>店內</v>
      </c>
      <c r="I132" s="13" t="n">
        <v>656300</v>
      </c>
      <c r="J132" s="4" t="n">
        <v>804</v>
      </c>
      <c r="K132" s="4" t="n">
        <v>1916</v>
      </c>
      <c r="L132" s="14" t="n">
        <f aca="false">IF(J132=0,0,I132/J132)</f>
        <v>816.293532338308</v>
      </c>
      <c r="M132" s="15" t="n">
        <f aca="false">INDEX(通路主檔!$D$2:$D$5,MATCH($F132,通路主檔!$A$2:$A$5,0))*INDEX(年度參數!$B$2:$B$4,MATCH($B132,年度參數!$A$2:$A$4,0))</f>
        <v>0</v>
      </c>
      <c r="N132" s="14" t="n">
        <f aca="false">I132*M132</f>
        <v>0</v>
      </c>
      <c r="O132" s="14" t="n">
        <f aca="false">I132-N132</f>
        <v>656300</v>
      </c>
    </row>
    <row r="133" customFormat="false" ht="15" hidden="false" customHeight="false" outlineLevel="0" collapsed="false">
      <c r="A133" s="6" t="str">
        <f aca="false">TEXT(B133,"0")&amp;"-"&amp;TEXT(C133,"00")</f>
        <v>2024-02</v>
      </c>
      <c r="B133" s="4" t="n">
        <v>2024</v>
      </c>
      <c r="C133" s="4" t="n">
        <v>2</v>
      </c>
      <c r="D133" s="9" t="s">
        <v>288</v>
      </c>
      <c r="E133" s="12" t="str">
        <f aca="false">INDEX(門市主檔!$B$2:$B$25,MATCH($D133,門市主檔!$A$2:$A$25,0))</f>
        <v>桃園中壢店</v>
      </c>
      <c r="F133" s="9" t="s">
        <v>342</v>
      </c>
      <c r="G133" s="12" t="str">
        <f aca="false">INDEX(通路主檔!$B$2:$B$5,MATCH($F133,通路主檔!$A$2:$A$5,0))</f>
        <v>外帶</v>
      </c>
      <c r="H133" s="12" t="str">
        <f aca="false">INDEX(通路主檔!$C$2:$C$5,MATCH($F133,通路主檔!$A$2:$A$5,0))</f>
        <v>店內</v>
      </c>
      <c r="I133" s="13" t="n">
        <v>344400</v>
      </c>
      <c r="J133" s="4" t="n">
        <v>1002</v>
      </c>
      <c r="K133" s="4" t="n">
        <v>1226</v>
      </c>
      <c r="L133" s="14" t="n">
        <f aca="false">IF(J133=0,0,I133/J133)</f>
        <v>343.712574850299</v>
      </c>
      <c r="M133" s="15" t="n">
        <f aca="false">INDEX(通路主檔!$D$2:$D$5,MATCH($F133,通路主檔!$A$2:$A$5,0))*INDEX(年度參數!$B$2:$B$4,MATCH($B133,年度參數!$A$2:$A$4,0))</f>
        <v>0</v>
      </c>
      <c r="N133" s="14" t="n">
        <f aca="false">I133*M133</f>
        <v>0</v>
      </c>
      <c r="O133" s="14" t="n">
        <f aca="false">I133-N133</f>
        <v>344400</v>
      </c>
    </row>
    <row r="134" customFormat="false" ht="15" hidden="false" customHeight="false" outlineLevel="0" collapsed="false">
      <c r="A134" s="6" t="str">
        <f aca="false">TEXT(B134,"0")&amp;"-"&amp;TEXT(C134,"00")</f>
        <v>2024-02</v>
      </c>
      <c r="B134" s="4" t="n">
        <v>2024</v>
      </c>
      <c r="C134" s="4" t="n">
        <v>2</v>
      </c>
      <c r="D134" s="9" t="s">
        <v>288</v>
      </c>
      <c r="E134" s="12" t="str">
        <f aca="false">INDEX(門市主檔!$B$2:$B$25,MATCH($D134,門市主檔!$A$2:$A$25,0))</f>
        <v>桃園中壢店</v>
      </c>
      <c r="F134" s="9" t="s">
        <v>344</v>
      </c>
      <c r="G134" s="12" t="str">
        <f aca="false">INDEX(通路主檔!$B$2:$B$5,MATCH($F134,通路主檔!$A$2:$A$5,0))</f>
        <v>外送平台 A</v>
      </c>
      <c r="H134" s="12" t="str">
        <f aca="false">INDEX(通路主檔!$C$2:$C$5,MATCH($F134,通路主檔!$A$2:$A$5,0))</f>
        <v>外送平台</v>
      </c>
      <c r="I134" s="13" t="n">
        <v>286000</v>
      </c>
      <c r="J134" s="4" t="n">
        <v>530</v>
      </c>
      <c r="K134" s="4" t="n">
        <v>1005</v>
      </c>
      <c r="L134" s="14" t="n">
        <f aca="false">IF(J134=0,0,I134/J134)</f>
        <v>539.622641509434</v>
      </c>
      <c r="M134" s="15" t="n">
        <f aca="false">INDEX(通路主檔!$D$2:$D$5,MATCH($F134,通路主檔!$A$2:$A$5,0))*INDEX(年度參數!$B$2:$B$4,MATCH($B134,年度參數!$A$2:$A$4,0))</f>
        <v>0.33</v>
      </c>
      <c r="N134" s="14" t="n">
        <f aca="false">I134*M134</f>
        <v>94380</v>
      </c>
      <c r="O134" s="14" t="n">
        <f aca="false">I134-N134</f>
        <v>191620</v>
      </c>
    </row>
    <row r="135" customFormat="false" ht="15" hidden="false" customHeight="false" outlineLevel="0" collapsed="false">
      <c r="A135" s="6" t="str">
        <f aca="false">TEXT(B135,"0")&amp;"-"&amp;TEXT(C135,"00")</f>
        <v>2024-02</v>
      </c>
      <c r="B135" s="4" t="n">
        <v>2024</v>
      </c>
      <c r="C135" s="4" t="n">
        <v>2</v>
      </c>
      <c r="D135" s="9" t="s">
        <v>288</v>
      </c>
      <c r="E135" s="12" t="str">
        <f aca="false">INDEX(門市主檔!$B$2:$B$25,MATCH($D135,門市主檔!$A$2:$A$25,0))</f>
        <v>桃園中壢店</v>
      </c>
      <c r="F135" s="9" t="s">
        <v>347</v>
      </c>
      <c r="G135" s="12" t="str">
        <f aca="false">INDEX(通路主檔!$B$2:$B$5,MATCH($F135,通路主檔!$A$2:$A$5,0))</f>
        <v>外送平台 B</v>
      </c>
      <c r="H135" s="12" t="str">
        <f aca="false">INDEX(通路主檔!$C$2:$C$5,MATCH($F135,通路主檔!$A$2:$A$5,0))</f>
        <v>外送平台</v>
      </c>
      <c r="I135" s="13" t="n">
        <v>182700</v>
      </c>
      <c r="J135" s="4" t="n">
        <v>351</v>
      </c>
      <c r="K135" s="4" t="n">
        <v>614</v>
      </c>
      <c r="L135" s="14" t="n">
        <f aca="false">IF(J135=0,0,I135/J135)</f>
        <v>520.512820512821</v>
      </c>
      <c r="M135" s="15" t="n">
        <f aca="false">INDEX(通路主檔!$D$2:$D$5,MATCH($F135,通路主檔!$A$2:$A$5,0))*INDEX(年度參數!$B$2:$B$4,MATCH($B135,年度參數!$A$2:$A$4,0))</f>
        <v>0.33</v>
      </c>
      <c r="N135" s="14" t="n">
        <f aca="false">I135*M135</f>
        <v>60291</v>
      </c>
      <c r="O135" s="14" t="n">
        <f aca="false">I135-N135</f>
        <v>122409</v>
      </c>
    </row>
    <row r="136" customFormat="false" ht="15" hidden="false" customHeight="false" outlineLevel="0" collapsed="false">
      <c r="A136" s="6" t="str">
        <f aca="false">TEXT(B136,"0")&amp;"-"&amp;TEXT(C136,"00")</f>
        <v>2024-03</v>
      </c>
      <c r="B136" s="4" t="n">
        <v>2024</v>
      </c>
      <c r="C136" s="4" t="n">
        <v>3</v>
      </c>
      <c r="D136" s="9" t="s">
        <v>312</v>
      </c>
      <c r="E136" s="12" t="str">
        <f aca="false">INDEX(門市主檔!$B$2:$B$25,MATCH($D136,門市主檔!$A$2:$A$25,0))</f>
        <v>彰化員林店</v>
      </c>
      <c r="F136" s="9" t="s">
        <v>339</v>
      </c>
      <c r="G136" s="12" t="str">
        <f aca="false">INDEX(通路主檔!$B$2:$B$5,MATCH($F136,通路主檔!$A$2:$A$5,0))</f>
        <v>內用</v>
      </c>
      <c r="H136" s="12" t="str">
        <f aca="false">INDEX(通路主檔!$C$2:$C$5,MATCH($F136,通路主檔!$A$2:$A$5,0))</f>
        <v>店內</v>
      </c>
      <c r="I136" s="13" t="n">
        <v>351100</v>
      </c>
      <c r="J136" s="4" t="n">
        <v>484</v>
      </c>
      <c r="K136" s="4" t="n">
        <v>1108</v>
      </c>
      <c r="L136" s="14" t="n">
        <f aca="false">IF(J136=0,0,I136/J136)</f>
        <v>725.413223140496</v>
      </c>
      <c r="M136" s="15" t="n">
        <f aca="false">INDEX(通路主檔!$D$2:$D$5,MATCH($F136,通路主檔!$A$2:$A$5,0))*INDEX(年度參數!$B$2:$B$4,MATCH($B136,年度參數!$A$2:$A$4,0))</f>
        <v>0</v>
      </c>
      <c r="N136" s="14" t="n">
        <f aca="false">I136*M136</f>
        <v>0</v>
      </c>
      <c r="O136" s="14" t="n">
        <f aca="false">I136-N136</f>
        <v>351100</v>
      </c>
    </row>
    <row r="137" customFormat="false" ht="15" hidden="false" customHeight="false" outlineLevel="0" collapsed="false">
      <c r="A137" s="6" t="str">
        <f aca="false">TEXT(B137,"0")&amp;"-"&amp;TEXT(C137,"00")</f>
        <v>2024-03</v>
      </c>
      <c r="B137" s="4" t="n">
        <v>2024</v>
      </c>
      <c r="C137" s="4" t="n">
        <v>3</v>
      </c>
      <c r="D137" s="9" t="s">
        <v>312</v>
      </c>
      <c r="E137" s="12" t="str">
        <f aca="false">INDEX(門市主檔!$B$2:$B$25,MATCH($D137,門市主檔!$A$2:$A$25,0))</f>
        <v>彰化員林店</v>
      </c>
      <c r="F137" s="9" t="s">
        <v>342</v>
      </c>
      <c r="G137" s="12" t="str">
        <f aca="false">INDEX(通路主檔!$B$2:$B$5,MATCH($F137,通路主檔!$A$2:$A$5,0))</f>
        <v>外帶</v>
      </c>
      <c r="H137" s="12" t="str">
        <f aca="false">INDEX(通路主檔!$C$2:$C$5,MATCH($F137,通路主檔!$A$2:$A$5,0))</f>
        <v>店內</v>
      </c>
      <c r="I137" s="13" t="n">
        <v>349600</v>
      </c>
      <c r="J137" s="4" t="n">
        <v>1040</v>
      </c>
      <c r="K137" s="4" t="n">
        <v>1249</v>
      </c>
      <c r="L137" s="14" t="n">
        <f aca="false">IF(J137=0,0,I137/J137)</f>
        <v>336.153846153846</v>
      </c>
      <c r="M137" s="15" t="n">
        <f aca="false">INDEX(通路主檔!$D$2:$D$5,MATCH($F137,通路主檔!$A$2:$A$5,0))*INDEX(年度參數!$B$2:$B$4,MATCH($B137,年度參數!$A$2:$A$4,0))</f>
        <v>0</v>
      </c>
      <c r="N137" s="14" t="n">
        <f aca="false">I137*M137</f>
        <v>0</v>
      </c>
      <c r="O137" s="14" t="n">
        <f aca="false">I137-N137</f>
        <v>349600</v>
      </c>
    </row>
    <row r="138" customFormat="false" ht="15" hidden="false" customHeight="false" outlineLevel="0" collapsed="false">
      <c r="A138" s="6" t="str">
        <f aca="false">TEXT(B138,"0")&amp;"-"&amp;TEXT(C138,"00")</f>
        <v>2024-03</v>
      </c>
      <c r="B138" s="4" t="n">
        <v>2024</v>
      </c>
      <c r="C138" s="4" t="n">
        <v>3</v>
      </c>
      <c r="D138" s="9" t="s">
        <v>312</v>
      </c>
      <c r="E138" s="12" t="str">
        <f aca="false">INDEX(門市主檔!$B$2:$B$25,MATCH($D138,門市主檔!$A$2:$A$25,0))</f>
        <v>彰化員林店</v>
      </c>
      <c r="F138" s="9" t="s">
        <v>344</v>
      </c>
      <c r="G138" s="12" t="str">
        <f aca="false">INDEX(通路主檔!$B$2:$B$5,MATCH($F138,通路主檔!$A$2:$A$5,0))</f>
        <v>外送平台 A</v>
      </c>
      <c r="H138" s="12" t="str">
        <f aca="false">INDEX(通路主檔!$C$2:$C$5,MATCH($F138,通路主檔!$A$2:$A$5,0))</f>
        <v>外送平台</v>
      </c>
      <c r="I138" s="13" t="n">
        <v>263300</v>
      </c>
      <c r="J138" s="4" t="n">
        <v>489</v>
      </c>
      <c r="K138" s="4" t="n">
        <v>927</v>
      </c>
      <c r="L138" s="14" t="n">
        <f aca="false">IF(J138=0,0,I138/J138)</f>
        <v>538.445807770961</v>
      </c>
      <c r="M138" s="15" t="n">
        <f aca="false">INDEX(通路主檔!$D$2:$D$5,MATCH($F138,通路主檔!$A$2:$A$5,0))*INDEX(年度參數!$B$2:$B$4,MATCH($B138,年度參數!$A$2:$A$4,0))</f>
        <v>0.33</v>
      </c>
      <c r="N138" s="14" t="n">
        <f aca="false">I138*M138</f>
        <v>86889</v>
      </c>
      <c r="O138" s="14" t="n">
        <f aca="false">I138-N138</f>
        <v>176411</v>
      </c>
    </row>
    <row r="139" customFormat="false" ht="15" hidden="false" customHeight="false" outlineLevel="0" collapsed="false">
      <c r="A139" s="6" t="str">
        <f aca="false">TEXT(B139,"0")&amp;"-"&amp;TEXT(C139,"00")</f>
        <v>2024-03</v>
      </c>
      <c r="B139" s="4" t="n">
        <v>2024</v>
      </c>
      <c r="C139" s="4" t="n">
        <v>3</v>
      </c>
      <c r="D139" s="9" t="s">
        <v>312</v>
      </c>
      <c r="E139" s="12" t="str">
        <f aca="false">INDEX(門市主檔!$B$2:$B$25,MATCH($D139,門市主檔!$A$2:$A$25,0))</f>
        <v>彰化員林店</v>
      </c>
      <c r="F139" s="9" t="s">
        <v>347</v>
      </c>
      <c r="G139" s="12" t="str">
        <f aca="false">INDEX(通路主檔!$B$2:$B$5,MATCH($F139,通路主檔!$A$2:$A$5,0))</f>
        <v>外送平台 B</v>
      </c>
      <c r="H139" s="12" t="str">
        <f aca="false">INDEX(通路主檔!$C$2:$C$5,MATCH($F139,通路主檔!$A$2:$A$5,0))</f>
        <v>外送平台</v>
      </c>
      <c r="I139" s="13" t="n">
        <v>196200</v>
      </c>
      <c r="J139" s="4" t="n">
        <v>412</v>
      </c>
      <c r="K139" s="4" t="n">
        <v>793</v>
      </c>
      <c r="L139" s="14" t="n">
        <f aca="false">IF(J139=0,0,I139/J139)</f>
        <v>476.21359223301</v>
      </c>
      <c r="M139" s="15" t="n">
        <f aca="false">INDEX(通路主檔!$D$2:$D$5,MATCH($F139,通路主檔!$A$2:$A$5,0))*INDEX(年度參數!$B$2:$B$4,MATCH($B139,年度參數!$A$2:$A$4,0))</f>
        <v>0.33</v>
      </c>
      <c r="N139" s="14" t="n">
        <f aca="false">I139*M139</f>
        <v>64746</v>
      </c>
      <c r="O139" s="14" t="n">
        <f aca="false">I139-N139</f>
        <v>131454</v>
      </c>
    </row>
    <row r="140" customFormat="false" ht="15" hidden="false" customHeight="false" outlineLevel="0" collapsed="false">
      <c r="A140" s="6" t="str">
        <f aca="false">TEXT(B140,"0")&amp;"-"&amp;TEXT(C140,"00")</f>
        <v>2024-03</v>
      </c>
      <c r="B140" s="4" t="n">
        <v>2024</v>
      </c>
      <c r="C140" s="4" t="n">
        <v>3</v>
      </c>
      <c r="D140" s="9" t="s">
        <v>294</v>
      </c>
      <c r="E140" s="12" t="str">
        <f aca="false">INDEX(門市主檔!$B$2:$B$25,MATCH($D140,門市主檔!$A$2:$A$25,0))</f>
        <v>新竹巨城店</v>
      </c>
      <c r="F140" s="9" t="s">
        <v>339</v>
      </c>
      <c r="G140" s="12" t="str">
        <f aca="false">INDEX(通路主檔!$B$2:$B$5,MATCH($F140,通路主檔!$A$2:$A$5,0))</f>
        <v>內用</v>
      </c>
      <c r="H140" s="12" t="str">
        <f aca="false">INDEX(通路主檔!$C$2:$C$5,MATCH($F140,通路主檔!$A$2:$A$5,0))</f>
        <v>店內</v>
      </c>
      <c r="I140" s="13" t="n">
        <v>1206800</v>
      </c>
      <c r="J140" s="4" t="n">
        <v>1512</v>
      </c>
      <c r="K140" s="4" t="n">
        <v>3389</v>
      </c>
      <c r="L140" s="14" t="n">
        <f aca="false">IF(J140=0,0,I140/J140)</f>
        <v>798.148148148148</v>
      </c>
      <c r="M140" s="15" t="n">
        <f aca="false">INDEX(通路主檔!$D$2:$D$5,MATCH($F140,通路主檔!$A$2:$A$5,0))*INDEX(年度參數!$B$2:$B$4,MATCH($B140,年度參數!$A$2:$A$4,0))</f>
        <v>0</v>
      </c>
      <c r="N140" s="14" t="n">
        <f aca="false">I140*M140</f>
        <v>0</v>
      </c>
      <c r="O140" s="14" t="n">
        <f aca="false">I140-N140</f>
        <v>1206800</v>
      </c>
    </row>
    <row r="141" customFormat="false" ht="15" hidden="false" customHeight="false" outlineLevel="0" collapsed="false">
      <c r="A141" s="6" t="str">
        <f aca="false">TEXT(B141,"0")&amp;"-"&amp;TEXT(C141,"00")</f>
        <v>2024-03</v>
      </c>
      <c r="B141" s="4" t="n">
        <v>2024</v>
      </c>
      <c r="C141" s="4" t="n">
        <v>3</v>
      </c>
      <c r="D141" s="9" t="s">
        <v>294</v>
      </c>
      <c r="E141" s="12" t="str">
        <f aca="false">INDEX(門市主檔!$B$2:$B$25,MATCH($D141,門市主檔!$A$2:$A$25,0))</f>
        <v>新竹巨城店</v>
      </c>
      <c r="F141" s="9" t="s">
        <v>342</v>
      </c>
      <c r="G141" s="12" t="str">
        <f aca="false">INDEX(通路主檔!$B$2:$B$5,MATCH($F141,通路主檔!$A$2:$A$5,0))</f>
        <v>外帶</v>
      </c>
      <c r="H141" s="12" t="str">
        <f aca="false">INDEX(通路主檔!$C$2:$C$5,MATCH($F141,通路主檔!$A$2:$A$5,0))</f>
        <v>店內</v>
      </c>
      <c r="I141" s="13" t="n">
        <v>444300</v>
      </c>
      <c r="J141" s="4" t="n">
        <v>1460</v>
      </c>
      <c r="K141" s="4" t="n">
        <v>1817</v>
      </c>
      <c r="L141" s="14" t="n">
        <f aca="false">IF(J141=0,0,I141/J141)</f>
        <v>304.315068493151</v>
      </c>
      <c r="M141" s="15" t="n">
        <f aca="false">INDEX(通路主檔!$D$2:$D$5,MATCH($F141,通路主檔!$A$2:$A$5,0))*INDEX(年度參數!$B$2:$B$4,MATCH($B141,年度參數!$A$2:$A$4,0))</f>
        <v>0</v>
      </c>
      <c r="N141" s="14" t="n">
        <f aca="false">I141*M141</f>
        <v>0</v>
      </c>
      <c r="O141" s="14" t="n">
        <f aca="false">I141-N141</f>
        <v>444300</v>
      </c>
    </row>
    <row r="142" customFormat="false" ht="15" hidden="false" customHeight="false" outlineLevel="0" collapsed="false">
      <c r="A142" s="6" t="str">
        <f aca="false">TEXT(B142,"0")&amp;"-"&amp;TEXT(C142,"00")</f>
        <v>2024-03</v>
      </c>
      <c r="B142" s="4" t="n">
        <v>2024</v>
      </c>
      <c r="C142" s="4" t="n">
        <v>3</v>
      </c>
      <c r="D142" s="9" t="s">
        <v>294</v>
      </c>
      <c r="E142" s="12" t="str">
        <f aca="false">INDEX(門市主檔!$B$2:$B$25,MATCH($D142,門市主檔!$A$2:$A$25,0))</f>
        <v>新竹巨城店</v>
      </c>
      <c r="F142" s="9" t="s">
        <v>344</v>
      </c>
      <c r="G142" s="12" t="str">
        <f aca="false">INDEX(通路主檔!$B$2:$B$5,MATCH($F142,通路主檔!$A$2:$A$5,0))</f>
        <v>外送平台 A</v>
      </c>
      <c r="H142" s="12" t="str">
        <f aca="false">INDEX(通路主檔!$C$2:$C$5,MATCH($F142,通路主檔!$A$2:$A$5,0))</f>
        <v>外送平台</v>
      </c>
      <c r="I142" s="13" t="n">
        <v>348900</v>
      </c>
      <c r="J142" s="4" t="n">
        <v>708</v>
      </c>
      <c r="K142" s="4" t="n">
        <v>1244</v>
      </c>
      <c r="L142" s="14" t="n">
        <f aca="false">IF(J142=0,0,I142/J142)</f>
        <v>492.796610169492</v>
      </c>
      <c r="M142" s="15" t="n">
        <f aca="false">INDEX(通路主檔!$D$2:$D$5,MATCH($F142,通路主檔!$A$2:$A$5,0))*INDEX(年度參數!$B$2:$B$4,MATCH($B142,年度參數!$A$2:$A$4,0))</f>
        <v>0.33</v>
      </c>
      <c r="N142" s="14" t="n">
        <f aca="false">I142*M142</f>
        <v>115137</v>
      </c>
      <c r="O142" s="14" t="n">
        <f aca="false">I142-N142</f>
        <v>233763</v>
      </c>
    </row>
    <row r="143" customFormat="false" ht="15" hidden="false" customHeight="false" outlineLevel="0" collapsed="false">
      <c r="A143" s="6" t="str">
        <f aca="false">TEXT(B143,"0")&amp;"-"&amp;TEXT(C143,"00")</f>
        <v>2024-03</v>
      </c>
      <c r="B143" s="4" t="n">
        <v>2024</v>
      </c>
      <c r="C143" s="4" t="n">
        <v>3</v>
      </c>
      <c r="D143" s="9" t="s">
        <v>294</v>
      </c>
      <c r="E143" s="12" t="str">
        <f aca="false">INDEX(門市主檔!$B$2:$B$25,MATCH($D143,門市主檔!$A$2:$A$25,0))</f>
        <v>新竹巨城店</v>
      </c>
      <c r="F143" s="9" t="s">
        <v>347</v>
      </c>
      <c r="G143" s="12" t="str">
        <f aca="false">INDEX(通路主檔!$B$2:$B$5,MATCH($F143,通路主檔!$A$2:$A$5,0))</f>
        <v>外送平台 B</v>
      </c>
      <c r="H143" s="12" t="str">
        <f aca="false">INDEX(通路主檔!$C$2:$C$5,MATCH($F143,通路主檔!$A$2:$A$5,0))</f>
        <v>外送平台</v>
      </c>
      <c r="I143" s="13" t="n">
        <v>233500</v>
      </c>
      <c r="J143" s="4" t="n">
        <v>438</v>
      </c>
      <c r="K143" s="4" t="n">
        <v>813</v>
      </c>
      <c r="L143" s="14" t="n">
        <f aca="false">IF(J143=0,0,I143/J143)</f>
        <v>533.10502283105</v>
      </c>
      <c r="M143" s="15" t="n">
        <f aca="false">INDEX(通路主檔!$D$2:$D$5,MATCH($F143,通路主檔!$A$2:$A$5,0))*INDEX(年度參數!$B$2:$B$4,MATCH($B143,年度參數!$A$2:$A$4,0))</f>
        <v>0.33</v>
      </c>
      <c r="N143" s="14" t="n">
        <f aca="false">I143*M143</f>
        <v>77055</v>
      </c>
      <c r="O143" s="14" t="n">
        <f aca="false">I143-N143</f>
        <v>156445</v>
      </c>
    </row>
    <row r="144" customFormat="false" ht="15" hidden="false" customHeight="false" outlineLevel="0" collapsed="false">
      <c r="A144" s="6" t="str">
        <f aca="false">TEXT(B144,"0")&amp;"-"&amp;TEXT(C144,"00")</f>
        <v>2024-03</v>
      </c>
      <c r="B144" s="4" t="n">
        <v>2024</v>
      </c>
      <c r="C144" s="4" t="n">
        <v>3</v>
      </c>
      <c r="D144" s="9" t="s">
        <v>325</v>
      </c>
      <c r="E144" s="12" t="str">
        <f aca="false">INDEX(門市主檔!$B$2:$B$25,MATCH($D144,門市主檔!$A$2:$A$25,0))</f>
        <v>高雄左營店</v>
      </c>
      <c r="F144" s="9" t="s">
        <v>339</v>
      </c>
      <c r="G144" s="12" t="str">
        <f aca="false">INDEX(通路主檔!$B$2:$B$5,MATCH($F144,通路主檔!$A$2:$A$5,0))</f>
        <v>內用</v>
      </c>
      <c r="H144" s="12" t="str">
        <f aca="false">INDEX(通路主檔!$C$2:$C$5,MATCH($F144,通路主檔!$A$2:$A$5,0))</f>
        <v>店內</v>
      </c>
      <c r="I144" s="13" t="n">
        <v>1015300</v>
      </c>
      <c r="J144" s="4" t="n">
        <v>1326</v>
      </c>
      <c r="K144" s="4" t="n">
        <v>3100</v>
      </c>
      <c r="L144" s="14" t="n">
        <f aca="false">IF(J144=0,0,I144/J144)</f>
        <v>765.686274509804</v>
      </c>
      <c r="M144" s="15" t="n">
        <f aca="false">INDEX(通路主檔!$D$2:$D$5,MATCH($F144,通路主檔!$A$2:$A$5,0))*INDEX(年度參數!$B$2:$B$4,MATCH($B144,年度參數!$A$2:$A$4,0))</f>
        <v>0</v>
      </c>
      <c r="N144" s="14" t="n">
        <f aca="false">I144*M144</f>
        <v>0</v>
      </c>
      <c r="O144" s="14" t="n">
        <f aca="false">I144-N144</f>
        <v>1015300</v>
      </c>
    </row>
    <row r="145" customFormat="false" ht="15" hidden="false" customHeight="false" outlineLevel="0" collapsed="false">
      <c r="A145" s="6" t="str">
        <f aca="false">TEXT(B145,"0")&amp;"-"&amp;TEXT(C145,"00")</f>
        <v>2024-03</v>
      </c>
      <c r="B145" s="4" t="n">
        <v>2024</v>
      </c>
      <c r="C145" s="4" t="n">
        <v>3</v>
      </c>
      <c r="D145" s="9" t="s">
        <v>325</v>
      </c>
      <c r="E145" s="12" t="str">
        <f aca="false">INDEX(門市主檔!$B$2:$B$25,MATCH($D145,門市主檔!$A$2:$A$25,0))</f>
        <v>高雄左營店</v>
      </c>
      <c r="F145" s="9" t="s">
        <v>342</v>
      </c>
      <c r="G145" s="12" t="str">
        <f aca="false">INDEX(通路主檔!$B$2:$B$5,MATCH($F145,通路主檔!$A$2:$A$5,0))</f>
        <v>外帶</v>
      </c>
      <c r="H145" s="12" t="str">
        <f aca="false">INDEX(通路主檔!$C$2:$C$5,MATCH($F145,通路主檔!$A$2:$A$5,0))</f>
        <v>店內</v>
      </c>
      <c r="I145" s="13" t="n">
        <v>384900</v>
      </c>
      <c r="J145" s="4" t="n">
        <v>1192</v>
      </c>
      <c r="K145" s="4" t="n">
        <v>1595</v>
      </c>
      <c r="L145" s="14" t="n">
        <f aca="false">IF(J145=0,0,I145/J145)</f>
        <v>322.902684563758</v>
      </c>
      <c r="M145" s="15" t="n">
        <f aca="false">INDEX(通路主檔!$D$2:$D$5,MATCH($F145,通路主檔!$A$2:$A$5,0))*INDEX(年度參數!$B$2:$B$4,MATCH($B145,年度參數!$A$2:$A$4,0))</f>
        <v>0</v>
      </c>
      <c r="N145" s="14" t="n">
        <f aca="false">I145*M145</f>
        <v>0</v>
      </c>
      <c r="O145" s="14" t="n">
        <f aca="false">I145-N145</f>
        <v>384900</v>
      </c>
    </row>
    <row r="146" customFormat="false" ht="15" hidden="false" customHeight="false" outlineLevel="0" collapsed="false">
      <c r="A146" s="6" t="str">
        <f aca="false">TEXT(B146,"0")&amp;"-"&amp;TEXT(C146,"00")</f>
        <v>2024-03</v>
      </c>
      <c r="B146" s="4" t="n">
        <v>2024</v>
      </c>
      <c r="C146" s="4" t="n">
        <v>3</v>
      </c>
      <c r="D146" s="9" t="s">
        <v>325</v>
      </c>
      <c r="E146" s="12" t="str">
        <f aca="false">INDEX(門市主檔!$B$2:$B$25,MATCH($D146,門市主檔!$A$2:$A$25,0))</f>
        <v>高雄左營店</v>
      </c>
      <c r="F146" s="9" t="s">
        <v>344</v>
      </c>
      <c r="G146" s="12" t="str">
        <f aca="false">INDEX(通路主檔!$B$2:$B$5,MATCH($F146,通路主檔!$A$2:$A$5,0))</f>
        <v>外送平台 A</v>
      </c>
      <c r="H146" s="12" t="str">
        <f aca="false">INDEX(通路主檔!$C$2:$C$5,MATCH($F146,通路主檔!$A$2:$A$5,0))</f>
        <v>外送平台</v>
      </c>
      <c r="I146" s="13" t="n">
        <v>363100</v>
      </c>
      <c r="J146" s="4" t="n">
        <v>642</v>
      </c>
      <c r="K146" s="4" t="n">
        <v>1241</v>
      </c>
      <c r="L146" s="14" t="n">
        <f aca="false">IF(J146=0,0,I146/J146)</f>
        <v>565.576323987539</v>
      </c>
      <c r="M146" s="15" t="n">
        <f aca="false">INDEX(通路主檔!$D$2:$D$5,MATCH($F146,通路主檔!$A$2:$A$5,0))*INDEX(年度參數!$B$2:$B$4,MATCH($B146,年度參數!$A$2:$A$4,0))</f>
        <v>0.33</v>
      </c>
      <c r="N146" s="14" t="n">
        <f aca="false">I146*M146</f>
        <v>119823</v>
      </c>
      <c r="O146" s="14" t="n">
        <f aca="false">I146-N146</f>
        <v>243277</v>
      </c>
    </row>
    <row r="147" customFormat="false" ht="15" hidden="false" customHeight="false" outlineLevel="0" collapsed="false">
      <c r="A147" s="6" t="str">
        <f aca="false">TEXT(B147,"0")&amp;"-"&amp;TEXT(C147,"00")</f>
        <v>2024-03</v>
      </c>
      <c r="B147" s="4" t="n">
        <v>2024</v>
      </c>
      <c r="C147" s="4" t="n">
        <v>3</v>
      </c>
      <c r="D147" s="9" t="s">
        <v>325</v>
      </c>
      <c r="E147" s="12" t="str">
        <f aca="false">INDEX(門市主檔!$B$2:$B$25,MATCH($D147,門市主檔!$A$2:$A$25,0))</f>
        <v>高雄左營店</v>
      </c>
      <c r="F147" s="9" t="s">
        <v>347</v>
      </c>
      <c r="G147" s="12" t="str">
        <f aca="false">INDEX(通路主檔!$B$2:$B$5,MATCH($F147,通路主檔!$A$2:$A$5,0))</f>
        <v>外送平台 B</v>
      </c>
      <c r="H147" s="12" t="str">
        <f aca="false">INDEX(通路主檔!$C$2:$C$5,MATCH($F147,通路主檔!$A$2:$A$5,0))</f>
        <v>外送平台</v>
      </c>
      <c r="I147" s="13" t="n">
        <v>233300</v>
      </c>
      <c r="J147" s="4" t="n">
        <v>449</v>
      </c>
      <c r="K147" s="4" t="n">
        <v>827</v>
      </c>
      <c r="L147" s="14" t="n">
        <f aca="false">IF(J147=0,0,I147/J147)</f>
        <v>519.599109131403</v>
      </c>
      <c r="M147" s="15" t="n">
        <f aca="false">INDEX(通路主檔!$D$2:$D$5,MATCH($F147,通路主檔!$A$2:$A$5,0))*INDEX(年度參數!$B$2:$B$4,MATCH($B147,年度參數!$A$2:$A$4,0))</f>
        <v>0.33</v>
      </c>
      <c r="N147" s="14" t="n">
        <f aca="false">I147*M147</f>
        <v>76989</v>
      </c>
      <c r="O147" s="14" t="n">
        <f aca="false">I147-N147</f>
        <v>156311</v>
      </c>
    </row>
    <row r="148" customFormat="false" ht="15" hidden="false" customHeight="false" outlineLevel="0" collapsed="false">
      <c r="A148" s="6" t="str">
        <f aca="false">TEXT(B148,"0")&amp;"-"&amp;TEXT(C148,"00")</f>
        <v>2024-03</v>
      </c>
      <c r="B148" s="4" t="n">
        <v>2024</v>
      </c>
      <c r="C148" s="4" t="n">
        <v>3</v>
      </c>
      <c r="D148" s="9" t="s">
        <v>328</v>
      </c>
      <c r="E148" s="12" t="str">
        <f aca="false">INDEX(門市主檔!$B$2:$B$25,MATCH($D148,門市主檔!$A$2:$A$25,0))</f>
        <v>高雄三多店</v>
      </c>
      <c r="F148" s="9" t="s">
        <v>339</v>
      </c>
      <c r="G148" s="12" t="str">
        <f aca="false">INDEX(通路主檔!$B$2:$B$5,MATCH($F148,通路主檔!$A$2:$A$5,0))</f>
        <v>內用</v>
      </c>
      <c r="H148" s="12" t="str">
        <f aca="false">INDEX(通路主檔!$C$2:$C$5,MATCH($F148,通路主檔!$A$2:$A$5,0))</f>
        <v>店內</v>
      </c>
      <c r="I148" s="13" t="n">
        <v>787000</v>
      </c>
      <c r="J148" s="4" t="n">
        <v>1091</v>
      </c>
      <c r="K148" s="4" t="n">
        <v>2717</v>
      </c>
      <c r="L148" s="14" t="n">
        <f aca="false">IF(J148=0,0,I148/J148)</f>
        <v>721.356553620532</v>
      </c>
      <c r="M148" s="15" t="n">
        <f aca="false">INDEX(通路主檔!$D$2:$D$5,MATCH($F148,通路主檔!$A$2:$A$5,0))*INDEX(年度參數!$B$2:$B$4,MATCH($B148,年度參數!$A$2:$A$4,0))</f>
        <v>0</v>
      </c>
      <c r="N148" s="14" t="n">
        <f aca="false">I148*M148</f>
        <v>0</v>
      </c>
      <c r="O148" s="14" t="n">
        <f aca="false">I148-N148</f>
        <v>787000</v>
      </c>
    </row>
    <row r="149" customFormat="false" ht="15" hidden="false" customHeight="false" outlineLevel="0" collapsed="false">
      <c r="A149" s="6" t="str">
        <f aca="false">TEXT(B149,"0")&amp;"-"&amp;TEXT(C149,"00")</f>
        <v>2024-03</v>
      </c>
      <c r="B149" s="4" t="n">
        <v>2024</v>
      </c>
      <c r="C149" s="4" t="n">
        <v>3</v>
      </c>
      <c r="D149" s="9" t="s">
        <v>328</v>
      </c>
      <c r="E149" s="12" t="str">
        <f aca="false">INDEX(門市主檔!$B$2:$B$25,MATCH($D149,門市主檔!$A$2:$A$25,0))</f>
        <v>高雄三多店</v>
      </c>
      <c r="F149" s="9" t="s">
        <v>342</v>
      </c>
      <c r="G149" s="12" t="str">
        <f aca="false">INDEX(通路主檔!$B$2:$B$5,MATCH($F149,通路主檔!$A$2:$A$5,0))</f>
        <v>外帶</v>
      </c>
      <c r="H149" s="12" t="str">
        <f aca="false">INDEX(通路主檔!$C$2:$C$5,MATCH($F149,通路主檔!$A$2:$A$5,0))</f>
        <v>店內</v>
      </c>
      <c r="I149" s="13" t="n">
        <v>355800</v>
      </c>
      <c r="J149" s="4" t="n">
        <v>982</v>
      </c>
      <c r="K149" s="4" t="n">
        <v>1201</v>
      </c>
      <c r="L149" s="14" t="n">
        <f aca="false">IF(J149=0,0,I149/J149)</f>
        <v>362.321792260692</v>
      </c>
      <c r="M149" s="15" t="n">
        <f aca="false">INDEX(通路主檔!$D$2:$D$5,MATCH($F149,通路主檔!$A$2:$A$5,0))*INDEX(年度參數!$B$2:$B$4,MATCH($B149,年度參數!$A$2:$A$4,0))</f>
        <v>0</v>
      </c>
      <c r="N149" s="14" t="n">
        <f aca="false">I149*M149</f>
        <v>0</v>
      </c>
      <c r="O149" s="14" t="n">
        <f aca="false">I149-N149</f>
        <v>355800</v>
      </c>
    </row>
    <row r="150" customFormat="false" ht="15" hidden="false" customHeight="false" outlineLevel="0" collapsed="false">
      <c r="A150" s="6" t="str">
        <f aca="false">TEXT(B150,"0")&amp;"-"&amp;TEXT(C150,"00")</f>
        <v>2024-03</v>
      </c>
      <c r="B150" s="4" t="n">
        <v>2024</v>
      </c>
      <c r="C150" s="4" t="n">
        <v>3</v>
      </c>
      <c r="D150" s="9" t="s">
        <v>328</v>
      </c>
      <c r="E150" s="12" t="str">
        <f aca="false">INDEX(門市主檔!$B$2:$B$25,MATCH($D150,門市主檔!$A$2:$A$25,0))</f>
        <v>高雄三多店</v>
      </c>
      <c r="F150" s="9" t="s">
        <v>344</v>
      </c>
      <c r="G150" s="12" t="str">
        <f aca="false">INDEX(通路主檔!$B$2:$B$5,MATCH($F150,通路主檔!$A$2:$A$5,0))</f>
        <v>外送平台 A</v>
      </c>
      <c r="H150" s="12" t="str">
        <f aca="false">INDEX(通路主檔!$C$2:$C$5,MATCH($F150,通路主檔!$A$2:$A$5,0))</f>
        <v>外送平台</v>
      </c>
      <c r="I150" s="13" t="n">
        <v>338000</v>
      </c>
      <c r="J150" s="4" t="n">
        <v>661</v>
      </c>
      <c r="K150" s="4" t="n">
        <v>1297</v>
      </c>
      <c r="L150" s="14" t="n">
        <f aca="false">IF(J150=0,0,I150/J150)</f>
        <v>511.346444780635</v>
      </c>
      <c r="M150" s="15" t="n">
        <f aca="false">INDEX(通路主檔!$D$2:$D$5,MATCH($F150,通路主檔!$A$2:$A$5,0))*INDEX(年度參數!$B$2:$B$4,MATCH($B150,年度參數!$A$2:$A$4,0))</f>
        <v>0.33</v>
      </c>
      <c r="N150" s="14" t="n">
        <f aca="false">I150*M150</f>
        <v>111540</v>
      </c>
      <c r="O150" s="14" t="n">
        <f aca="false">I150-N150</f>
        <v>226460</v>
      </c>
    </row>
    <row r="151" customFormat="false" ht="15" hidden="false" customHeight="false" outlineLevel="0" collapsed="false">
      <c r="A151" s="6" t="str">
        <f aca="false">TEXT(B151,"0")&amp;"-"&amp;TEXT(C151,"00")</f>
        <v>2024-03</v>
      </c>
      <c r="B151" s="4" t="n">
        <v>2024</v>
      </c>
      <c r="C151" s="4" t="n">
        <v>3</v>
      </c>
      <c r="D151" s="9" t="s">
        <v>328</v>
      </c>
      <c r="E151" s="12" t="str">
        <f aca="false">INDEX(門市主檔!$B$2:$B$25,MATCH($D151,門市主檔!$A$2:$A$25,0))</f>
        <v>高雄三多店</v>
      </c>
      <c r="F151" s="9" t="s">
        <v>347</v>
      </c>
      <c r="G151" s="12" t="str">
        <f aca="false">INDEX(通路主檔!$B$2:$B$5,MATCH($F151,通路主檔!$A$2:$A$5,0))</f>
        <v>外送平台 B</v>
      </c>
      <c r="H151" s="12" t="str">
        <f aca="false">INDEX(通路主檔!$C$2:$C$5,MATCH($F151,通路主檔!$A$2:$A$5,0))</f>
        <v>外送平台</v>
      </c>
      <c r="I151" s="13" t="n">
        <v>219400</v>
      </c>
      <c r="J151" s="4" t="n">
        <v>436</v>
      </c>
      <c r="K151" s="4" t="n">
        <v>753</v>
      </c>
      <c r="L151" s="14" t="n">
        <f aca="false">IF(J151=0,0,I151/J151)</f>
        <v>503.211009174312</v>
      </c>
      <c r="M151" s="15" t="n">
        <f aca="false">INDEX(通路主檔!$D$2:$D$5,MATCH($F151,通路主檔!$A$2:$A$5,0))*INDEX(年度參數!$B$2:$B$4,MATCH($B151,年度參數!$A$2:$A$4,0))</f>
        <v>0.33</v>
      </c>
      <c r="N151" s="14" t="n">
        <f aca="false">I151*M151</f>
        <v>72402</v>
      </c>
      <c r="O151" s="14" t="n">
        <f aca="false">I151-N151</f>
        <v>146998</v>
      </c>
    </row>
    <row r="152" customFormat="false" ht="15" hidden="false" customHeight="false" outlineLevel="0" collapsed="false">
      <c r="A152" s="6" t="str">
        <f aca="false">TEXT(B152,"0")&amp;"-"&amp;TEXT(C152,"00")</f>
        <v>2024-03</v>
      </c>
      <c r="B152" s="4" t="n">
        <v>2024</v>
      </c>
      <c r="C152" s="4" t="n">
        <v>3</v>
      </c>
      <c r="D152" s="9" t="s">
        <v>280</v>
      </c>
      <c r="E152" s="12" t="str">
        <f aca="false">INDEX(門市主檔!$B$2:$B$25,MATCH($D152,門市主檔!$A$2:$A$25,0))</f>
        <v>新北板橋店</v>
      </c>
      <c r="F152" s="9" t="s">
        <v>339</v>
      </c>
      <c r="G152" s="12" t="str">
        <f aca="false">INDEX(通路主檔!$B$2:$B$5,MATCH($F152,通路主檔!$A$2:$A$5,0))</f>
        <v>內用</v>
      </c>
      <c r="H152" s="12" t="str">
        <f aca="false">INDEX(通路主檔!$C$2:$C$5,MATCH($F152,通路主檔!$A$2:$A$5,0))</f>
        <v>店內</v>
      </c>
      <c r="I152" s="13" t="n">
        <v>921500</v>
      </c>
      <c r="J152" s="4" t="n">
        <v>1317</v>
      </c>
      <c r="K152" s="4" t="n">
        <v>3337</v>
      </c>
      <c r="L152" s="14" t="n">
        <f aca="false">IF(J152=0,0,I152/J152)</f>
        <v>699.696279422931</v>
      </c>
      <c r="M152" s="15" t="n">
        <f aca="false">INDEX(通路主檔!$D$2:$D$5,MATCH($F152,通路主檔!$A$2:$A$5,0))*INDEX(年度參數!$B$2:$B$4,MATCH($B152,年度參數!$A$2:$A$4,0))</f>
        <v>0</v>
      </c>
      <c r="N152" s="14" t="n">
        <f aca="false">I152*M152</f>
        <v>0</v>
      </c>
      <c r="O152" s="14" t="n">
        <f aca="false">I152-N152</f>
        <v>921500</v>
      </c>
    </row>
    <row r="153" customFormat="false" ht="15" hidden="false" customHeight="false" outlineLevel="0" collapsed="false">
      <c r="A153" s="6" t="str">
        <f aca="false">TEXT(B153,"0")&amp;"-"&amp;TEXT(C153,"00")</f>
        <v>2024-03</v>
      </c>
      <c r="B153" s="4" t="n">
        <v>2024</v>
      </c>
      <c r="C153" s="4" t="n">
        <v>3</v>
      </c>
      <c r="D153" s="9" t="s">
        <v>280</v>
      </c>
      <c r="E153" s="12" t="str">
        <f aca="false">INDEX(門市主檔!$B$2:$B$25,MATCH($D153,門市主檔!$A$2:$A$25,0))</f>
        <v>新北板橋店</v>
      </c>
      <c r="F153" s="9" t="s">
        <v>342</v>
      </c>
      <c r="G153" s="12" t="str">
        <f aca="false">INDEX(通路主檔!$B$2:$B$5,MATCH($F153,通路主檔!$A$2:$A$5,0))</f>
        <v>外帶</v>
      </c>
      <c r="H153" s="12" t="str">
        <f aca="false">INDEX(通路主檔!$C$2:$C$5,MATCH($F153,通路主檔!$A$2:$A$5,0))</f>
        <v>店內</v>
      </c>
      <c r="I153" s="13" t="n">
        <v>445000</v>
      </c>
      <c r="J153" s="4" t="n">
        <v>1345</v>
      </c>
      <c r="K153" s="4" t="n">
        <v>1870</v>
      </c>
      <c r="L153" s="14" t="n">
        <f aca="false">IF(J153=0,0,I153/J153)</f>
        <v>330.855018587361</v>
      </c>
      <c r="M153" s="15" t="n">
        <f aca="false">INDEX(通路主檔!$D$2:$D$5,MATCH($F153,通路主檔!$A$2:$A$5,0))*INDEX(年度參數!$B$2:$B$4,MATCH($B153,年度參數!$A$2:$A$4,0))</f>
        <v>0</v>
      </c>
      <c r="N153" s="14" t="n">
        <f aca="false">I153*M153</f>
        <v>0</v>
      </c>
      <c r="O153" s="14" t="n">
        <f aca="false">I153-N153</f>
        <v>445000</v>
      </c>
    </row>
    <row r="154" customFormat="false" ht="15" hidden="false" customHeight="false" outlineLevel="0" collapsed="false">
      <c r="A154" s="6" t="str">
        <f aca="false">TEXT(B154,"0")&amp;"-"&amp;TEXT(C154,"00")</f>
        <v>2024-03</v>
      </c>
      <c r="B154" s="4" t="n">
        <v>2024</v>
      </c>
      <c r="C154" s="4" t="n">
        <v>3</v>
      </c>
      <c r="D154" s="9" t="s">
        <v>280</v>
      </c>
      <c r="E154" s="12" t="str">
        <f aca="false">INDEX(門市主檔!$B$2:$B$25,MATCH($D154,門市主檔!$A$2:$A$25,0))</f>
        <v>新北板橋店</v>
      </c>
      <c r="F154" s="9" t="s">
        <v>344</v>
      </c>
      <c r="G154" s="12" t="str">
        <f aca="false">INDEX(通路主檔!$B$2:$B$5,MATCH($F154,通路主檔!$A$2:$A$5,0))</f>
        <v>外送平台 A</v>
      </c>
      <c r="H154" s="12" t="str">
        <f aca="false">INDEX(通路主檔!$C$2:$C$5,MATCH($F154,通路主檔!$A$2:$A$5,0))</f>
        <v>外送平台</v>
      </c>
      <c r="I154" s="13" t="n">
        <v>372400</v>
      </c>
      <c r="J154" s="4" t="n">
        <v>672</v>
      </c>
      <c r="K154" s="4" t="n">
        <v>1207</v>
      </c>
      <c r="L154" s="14" t="n">
        <f aca="false">IF(J154=0,0,I154/J154)</f>
        <v>554.166666666667</v>
      </c>
      <c r="M154" s="15" t="n">
        <f aca="false">INDEX(通路主檔!$D$2:$D$5,MATCH($F154,通路主檔!$A$2:$A$5,0))*INDEX(年度參數!$B$2:$B$4,MATCH($B154,年度參數!$A$2:$A$4,0))</f>
        <v>0.33</v>
      </c>
      <c r="N154" s="14" t="n">
        <f aca="false">I154*M154</f>
        <v>122892</v>
      </c>
      <c r="O154" s="14" t="n">
        <f aca="false">I154-N154</f>
        <v>249508</v>
      </c>
    </row>
    <row r="155" customFormat="false" ht="15" hidden="false" customHeight="false" outlineLevel="0" collapsed="false">
      <c r="A155" s="6" t="str">
        <f aca="false">TEXT(B155,"0")&amp;"-"&amp;TEXT(C155,"00")</f>
        <v>2024-03</v>
      </c>
      <c r="B155" s="4" t="n">
        <v>2024</v>
      </c>
      <c r="C155" s="4" t="n">
        <v>3</v>
      </c>
      <c r="D155" s="9" t="s">
        <v>280</v>
      </c>
      <c r="E155" s="12" t="str">
        <f aca="false">INDEX(門市主檔!$B$2:$B$25,MATCH($D155,門市主檔!$A$2:$A$25,0))</f>
        <v>新北板橋店</v>
      </c>
      <c r="F155" s="9" t="s">
        <v>347</v>
      </c>
      <c r="G155" s="12" t="str">
        <f aca="false">INDEX(通路主檔!$B$2:$B$5,MATCH($F155,通路主檔!$A$2:$A$5,0))</f>
        <v>外送平台 B</v>
      </c>
      <c r="H155" s="12" t="str">
        <f aca="false">INDEX(通路主檔!$C$2:$C$5,MATCH($F155,通路主檔!$A$2:$A$5,0))</f>
        <v>外送平台</v>
      </c>
      <c r="I155" s="13" t="n">
        <v>243700</v>
      </c>
      <c r="J155" s="4" t="n">
        <v>506</v>
      </c>
      <c r="K155" s="4" t="n">
        <v>864</v>
      </c>
      <c r="L155" s="14" t="n">
        <f aca="false">IF(J155=0,0,I155/J155)</f>
        <v>481.620553359684</v>
      </c>
      <c r="M155" s="15" t="n">
        <f aca="false">INDEX(通路主檔!$D$2:$D$5,MATCH($F155,通路主檔!$A$2:$A$5,0))*INDEX(年度參數!$B$2:$B$4,MATCH($B155,年度參數!$A$2:$A$4,0))</f>
        <v>0.33</v>
      </c>
      <c r="N155" s="14" t="n">
        <f aca="false">I155*M155</f>
        <v>80421</v>
      </c>
      <c r="O155" s="14" t="n">
        <f aca="false">I155-N155</f>
        <v>163279</v>
      </c>
    </row>
    <row r="156" customFormat="false" ht="15" hidden="false" customHeight="false" outlineLevel="0" collapsed="false">
      <c r="A156" s="6" t="str">
        <f aca="false">TEXT(B156,"0")&amp;"-"&amp;TEXT(C156,"00")</f>
        <v>2024-03</v>
      </c>
      <c r="B156" s="4" t="n">
        <v>2024</v>
      </c>
      <c r="C156" s="4" t="n">
        <v>3</v>
      </c>
      <c r="D156" s="9" t="s">
        <v>283</v>
      </c>
      <c r="E156" s="12" t="str">
        <f aca="false">INDEX(門市主檔!$B$2:$B$25,MATCH($D156,門市主檔!$A$2:$A$25,0))</f>
        <v>新北新莊店</v>
      </c>
      <c r="F156" s="9" t="s">
        <v>339</v>
      </c>
      <c r="G156" s="12" t="str">
        <f aca="false">INDEX(通路主檔!$B$2:$B$5,MATCH($F156,通路主檔!$A$2:$A$5,0))</f>
        <v>內用</v>
      </c>
      <c r="H156" s="12" t="str">
        <f aca="false">INDEX(通路主檔!$C$2:$C$5,MATCH($F156,通路主檔!$A$2:$A$5,0))</f>
        <v>店內</v>
      </c>
      <c r="I156" s="13" t="n">
        <v>651300</v>
      </c>
      <c r="J156" s="4" t="n">
        <v>895</v>
      </c>
      <c r="K156" s="4" t="n">
        <v>2191</v>
      </c>
      <c r="L156" s="14" t="n">
        <f aca="false">IF(J156=0,0,I156/J156)</f>
        <v>727.709497206704</v>
      </c>
      <c r="M156" s="15" t="n">
        <f aca="false">INDEX(通路主檔!$D$2:$D$5,MATCH($F156,通路主檔!$A$2:$A$5,0))*INDEX(年度參數!$B$2:$B$4,MATCH($B156,年度參數!$A$2:$A$4,0))</f>
        <v>0</v>
      </c>
      <c r="N156" s="14" t="n">
        <f aca="false">I156*M156</f>
        <v>0</v>
      </c>
      <c r="O156" s="14" t="n">
        <f aca="false">I156-N156</f>
        <v>651300</v>
      </c>
    </row>
    <row r="157" customFormat="false" ht="15" hidden="false" customHeight="false" outlineLevel="0" collapsed="false">
      <c r="A157" s="6" t="str">
        <f aca="false">TEXT(B157,"0")&amp;"-"&amp;TEXT(C157,"00")</f>
        <v>2024-03</v>
      </c>
      <c r="B157" s="4" t="n">
        <v>2024</v>
      </c>
      <c r="C157" s="4" t="n">
        <v>3</v>
      </c>
      <c r="D157" s="9" t="s">
        <v>283</v>
      </c>
      <c r="E157" s="12" t="str">
        <f aca="false">INDEX(門市主檔!$B$2:$B$25,MATCH($D157,門市主檔!$A$2:$A$25,0))</f>
        <v>新北新莊店</v>
      </c>
      <c r="F157" s="9" t="s">
        <v>342</v>
      </c>
      <c r="G157" s="12" t="str">
        <f aca="false">INDEX(通路主檔!$B$2:$B$5,MATCH($F157,通路主檔!$A$2:$A$5,0))</f>
        <v>外帶</v>
      </c>
      <c r="H157" s="12" t="str">
        <f aca="false">INDEX(通路主檔!$C$2:$C$5,MATCH($F157,通路主檔!$A$2:$A$5,0))</f>
        <v>店內</v>
      </c>
      <c r="I157" s="13" t="n">
        <v>354700</v>
      </c>
      <c r="J157" s="4" t="n">
        <v>1088</v>
      </c>
      <c r="K157" s="4" t="n">
        <v>1345</v>
      </c>
      <c r="L157" s="14" t="n">
        <f aca="false">IF(J157=0,0,I157/J157)</f>
        <v>326.011029411765</v>
      </c>
      <c r="M157" s="15" t="n">
        <f aca="false">INDEX(通路主檔!$D$2:$D$5,MATCH($F157,通路主檔!$A$2:$A$5,0))*INDEX(年度參數!$B$2:$B$4,MATCH($B157,年度參數!$A$2:$A$4,0))</f>
        <v>0</v>
      </c>
      <c r="N157" s="14" t="n">
        <f aca="false">I157*M157</f>
        <v>0</v>
      </c>
      <c r="O157" s="14" t="n">
        <f aca="false">I157-N157</f>
        <v>354700</v>
      </c>
    </row>
    <row r="158" customFormat="false" ht="15" hidden="false" customHeight="false" outlineLevel="0" collapsed="false">
      <c r="A158" s="6" t="str">
        <f aca="false">TEXT(B158,"0")&amp;"-"&amp;TEXT(C158,"00")</f>
        <v>2024-03</v>
      </c>
      <c r="B158" s="4" t="n">
        <v>2024</v>
      </c>
      <c r="C158" s="4" t="n">
        <v>3</v>
      </c>
      <c r="D158" s="9" t="s">
        <v>283</v>
      </c>
      <c r="E158" s="12" t="str">
        <f aca="false">INDEX(門市主檔!$B$2:$B$25,MATCH($D158,門市主檔!$A$2:$A$25,0))</f>
        <v>新北新莊店</v>
      </c>
      <c r="F158" s="9" t="s">
        <v>344</v>
      </c>
      <c r="G158" s="12" t="str">
        <f aca="false">INDEX(通路主檔!$B$2:$B$5,MATCH($F158,通路主檔!$A$2:$A$5,0))</f>
        <v>外送平台 A</v>
      </c>
      <c r="H158" s="12" t="str">
        <f aca="false">INDEX(通路主檔!$C$2:$C$5,MATCH($F158,通路主檔!$A$2:$A$5,0))</f>
        <v>外送平台</v>
      </c>
      <c r="I158" s="13" t="n">
        <v>328700</v>
      </c>
      <c r="J158" s="4" t="n">
        <v>627</v>
      </c>
      <c r="K158" s="4" t="n">
        <v>1126</v>
      </c>
      <c r="L158" s="14" t="n">
        <f aca="false">IF(J158=0,0,I158/J158)</f>
        <v>524.242424242424</v>
      </c>
      <c r="M158" s="15" t="n">
        <f aca="false">INDEX(通路主檔!$D$2:$D$5,MATCH($F158,通路主檔!$A$2:$A$5,0))*INDEX(年度參數!$B$2:$B$4,MATCH($B158,年度參數!$A$2:$A$4,0))</f>
        <v>0.33</v>
      </c>
      <c r="N158" s="14" t="n">
        <f aca="false">I158*M158</f>
        <v>108471</v>
      </c>
      <c r="O158" s="14" t="n">
        <f aca="false">I158-N158</f>
        <v>220229</v>
      </c>
    </row>
    <row r="159" customFormat="false" ht="15" hidden="false" customHeight="false" outlineLevel="0" collapsed="false">
      <c r="A159" s="6" t="str">
        <f aca="false">TEXT(B159,"0")&amp;"-"&amp;TEXT(C159,"00")</f>
        <v>2024-03</v>
      </c>
      <c r="B159" s="4" t="n">
        <v>2024</v>
      </c>
      <c r="C159" s="4" t="n">
        <v>3</v>
      </c>
      <c r="D159" s="9" t="s">
        <v>283</v>
      </c>
      <c r="E159" s="12" t="str">
        <f aca="false">INDEX(門市主檔!$B$2:$B$25,MATCH($D159,門市主檔!$A$2:$A$25,0))</f>
        <v>新北新莊店</v>
      </c>
      <c r="F159" s="9" t="s">
        <v>347</v>
      </c>
      <c r="G159" s="12" t="str">
        <f aca="false">INDEX(通路主檔!$B$2:$B$5,MATCH($F159,通路主檔!$A$2:$A$5,0))</f>
        <v>外送平台 B</v>
      </c>
      <c r="H159" s="12" t="str">
        <f aca="false">INDEX(通路主檔!$C$2:$C$5,MATCH($F159,通路主檔!$A$2:$A$5,0))</f>
        <v>外送平台</v>
      </c>
      <c r="I159" s="13" t="n">
        <v>212100</v>
      </c>
      <c r="J159" s="4" t="n">
        <v>398</v>
      </c>
      <c r="K159" s="4" t="n">
        <v>709</v>
      </c>
      <c r="L159" s="14" t="n">
        <f aca="false">IF(J159=0,0,I159/J159)</f>
        <v>532.914572864322</v>
      </c>
      <c r="M159" s="15" t="n">
        <f aca="false">INDEX(通路主檔!$D$2:$D$5,MATCH($F159,通路主檔!$A$2:$A$5,0))*INDEX(年度參數!$B$2:$B$4,MATCH($B159,年度參數!$A$2:$A$4,0))</f>
        <v>0.33</v>
      </c>
      <c r="N159" s="14" t="n">
        <f aca="false">I159*M159</f>
        <v>69993</v>
      </c>
      <c r="O159" s="14" t="n">
        <f aca="false">I159-N159</f>
        <v>142107</v>
      </c>
    </row>
    <row r="160" customFormat="false" ht="15" hidden="false" customHeight="false" outlineLevel="0" collapsed="false">
      <c r="A160" s="6" t="str">
        <f aca="false">TEXT(B160,"0")&amp;"-"&amp;TEXT(C160,"00")</f>
        <v>2024-03</v>
      </c>
      <c r="B160" s="4" t="n">
        <v>2024</v>
      </c>
      <c r="C160" s="4" t="n">
        <v>3</v>
      </c>
      <c r="D160" s="9" t="s">
        <v>285</v>
      </c>
      <c r="E160" s="12" t="str">
        <f aca="false">INDEX(門市主檔!$B$2:$B$25,MATCH($D160,門市主檔!$A$2:$A$25,0))</f>
        <v>新北三重店</v>
      </c>
      <c r="F160" s="9" t="s">
        <v>339</v>
      </c>
      <c r="G160" s="12" t="str">
        <f aca="false">INDEX(通路主檔!$B$2:$B$5,MATCH($F160,通路主檔!$A$2:$A$5,0))</f>
        <v>內用</v>
      </c>
      <c r="H160" s="12" t="str">
        <f aca="false">INDEX(通路主檔!$C$2:$C$5,MATCH($F160,通路主檔!$A$2:$A$5,0))</f>
        <v>店內</v>
      </c>
      <c r="I160" s="13" t="n">
        <v>405500</v>
      </c>
      <c r="J160" s="4" t="n">
        <v>566</v>
      </c>
      <c r="K160" s="4" t="n">
        <v>1351</v>
      </c>
      <c r="L160" s="14" t="n">
        <f aca="false">IF(J160=0,0,I160/J160)</f>
        <v>716.43109540636</v>
      </c>
      <c r="M160" s="15" t="n">
        <f aca="false">INDEX(通路主檔!$D$2:$D$5,MATCH($F160,通路主檔!$A$2:$A$5,0))*INDEX(年度參數!$B$2:$B$4,MATCH($B160,年度參數!$A$2:$A$4,0))</f>
        <v>0</v>
      </c>
      <c r="N160" s="14" t="n">
        <f aca="false">I160*M160</f>
        <v>0</v>
      </c>
      <c r="O160" s="14" t="n">
        <f aca="false">I160-N160</f>
        <v>405500</v>
      </c>
    </row>
    <row r="161" customFormat="false" ht="15" hidden="false" customHeight="false" outlineLevel="0" collapsed="false">
      <c r="A161" s="6" t="str">
        <f aca="false">TEXT(B161,"0")&amp;"-"&amp;TEXT(C161,"00")</f>
        <v>2024-03</v>
      </c>
      <c r="B161" s="4" t="n">
        <v>2024</v>
      </c>
      <c r="C161" s="4" t="n">
        <v>3</v>
      </c>
      <c r="D161" s="9" t="s">
        <v>285</v>
      </c>
      <c r="E161" s="12" t="str">
        <f aca="false">INDEX(門市主檔!$B$2:$B$25,MATCH($D161,門市主檔!$A$2:$A$25,0))</f>
        <v>新北三重店</v>
      </c>
      <c r="F161" s="9" t="s">
        <v>342</v>
      </c>
      <c r="G161" s="12" t="str">
        <f aca="false">INDEX(通路主檔!$B$2:$B$5,MATCH($F161,通路主檔!$A$2:$A$5,0))</f>
        <v>外帶</v>
      </c>
      <c r="H161" s="12" t="str">
        <f aca="false">INDEX(通路主檔!$C$2:$C$5,MATCH($F161,通路主檔!$A$2:$A$5,0))</f>
        <v>店內</v>
      </c>
      <c r="I161" s="13" t="n">
        <v>347400</v>
      </c>
      <c r="J161" s="4" t="n">
        <v>1009</v>
      </c>
      <c r="K161" s="4" t="n">
        <v>1277</v>
      </c>
      <c r="L161" s="14" t="n">
        <f aca="false">IF(J161=0,0,I161/J161)</f>
        <v>344.301288404361</v>
      </c>
      <c r="M161" s="15" t="n">
        <f aca="false">INDEX(通路主檔!$D$2:$D$5,MATCH($F161,通路主檔!$A$2:$A$5,0))*INDEX(年度參數!$B$2:$B$4,MATCH($B161,年度參數!$A$2:$A$4,0))</f>
        <v>0</v>
      </c>
      <c r="N161" s="14" t="n">
        <f aca="false">I161*M161</f>
        <v>0</v>
      </c>
      <c r="O161" s="14" t="n">
        <f aca="false">I161-N161</f>
        <v>347400</v>
      </c>
    </row>
    <row r="162" customFormat="false" ht="15" hidden="false" customHeight="false" outlineLevel="0" collapsed="false">
      <c r="A162" s="6" t="str">
        <f aca="false">TEXT(B162,"0")&amp;"-"&amp;TEXT(C162,"00")</f>
        <v>2024-03</v>
      </c>
      <c r="B162" s="4" t="n">
        <v>2024</v>
      </c>
      <c r="C162" s="4" t="n">
        <v>3</v>
      </c>
      <c r="D162" s="9" t="s">
        <v>285</v>
      </c>
      <c r="E162" s="12" t="str">
        <f aca="false">INDEX(門市主檔!$B$2:$B$25,MATCH($D162,門市主檔!$A$2:$A$25,0))</f>
        <v>新北三重店</v>
      </c>
      <c r="F162" s="9" t="s">
        <v>344</v>
      </c>
      <c r="G162" s="12" t="str">
        <f aca="false">INDEX(通路主檔!$B$2:$B$5,MATCH($F162,通路主檔!$A$2:$A$5,0))</f>
        <v>外送平台 A</v>
      </c>
      <c r="H162" s="12" t="str">
        <f aca="false">INDEX(通路主檔!$C$2:$C$5,MATCH($F162,通路主檔!$A$2:$A$5,0))</f>
        <v>外送平台</v>
      </c>
      <c r="I162" s="13" t="n">
        <v>291300</v>
      </c>
      <c r="J162" s="4" t="n">
        <v>511</v>
      </c>
      <c r="K162" s="4" t="n">
        <v>1005</v>
      </c>
      <c r="L162" s="14" t="n">
        <f aca="false">IF(J162=0,0,I162/J162)</f>
        <v>570.058708414873</v>
      </c>
      <c r="M162" s="15" t="n">
        <f aca="false">INDEX(通路主檔!$D$2:$D$5,MATCH($F162,通路主檔!$A$2:$A$5,0))*INDEX(年度參數!$B$2:$B$4,MATCH($B162,年度參數!$A$2:$A$4,0))</f>
        <v>0.33</v>
      </c>
      <c r="N162" s="14" t="n">
        <f aca="false">I162*M162</f>
        <v>96129</v>
      </c>
      <c r="O162" s="14" t="n">
        <f aca="false">I162-N162</f>
        <v>195171</v>
      </c>
    </row>
    <row r="163" customFormat="false" ht="15" hidden="false" customHeight="false" outlineLevel="0" collapsed="false">
      <c r="A163" s="6" t="str">
        <f aca="false">TEXT(B163,"0")&amp;"-"&amp;TEXT(C163,"00")</f>
        <v>2024-03</v>
      </c>
      <c r="B163" s="4" t="n">
        <v>2024</v>
      </c>
      <c r="C163" s="4" t="n">
        <v>3</v>
      </c>
      <c r="D163" s="9" t="s">
        <v>285</v>
      </c>
      <c r="E163" s="12" t="str">
        <f aca="false">INDEX(門市主檔!$B$2:$B$25,MATCH($D163,門市主檔!$A$2:$A$25,0))</f>
        <v>新北三重店</v>
      </c>
      <c r="F163" s="9" t="s">
        <v>347</v>
      </c>
      <c r="G163" s="12" t="str">
        <f aca="false">INDEX(通路主檔!$B$2:$B$5,MATCH($F163,通路主檔!$A$2:$A$5,0))</f>
        <v>外送平台 B</v>
      </c>
      <c r="H163" s="12" t="str">
        <f aca="false">INDEX(通路主檔!$C$2:$C$5,MATCH($F163,通路主檔!$A$2:$A$5,0))</f>
        <v>外送平台</v>
      </c>
      <c r="I163" s="13" t="n">
        <v>202700</v>
      </c>
      <c r="J163" s="4" t="n">
        <v>410</v>
      </c>
      <c r="K163" s="4" t="n">
        <v>790</v>
      </c>
      <c r="L163" s="14" t="n">
        <f aca="false">IF(J163=0,0,I163/J163)</f>
        <v>494.390243902439</v>
      </c>
      <c r="M163" s="15" t="n">
        <f aca="false">INDEX(通路主檔!$D$2:$D$5,MATCH($F163,通路主檔!$A$2:$A$5,0))*INDEX(年度參數!$B$2:$B$4,MATCH($B163,年度參數!$A$2:$A$4,0))</f>
        <v>0.33</v>
      </c>
      <c r="N163" s="14" t="n">
        <f aca="false">I163*M163</f>
        <v>66891</v>
      </c>
      <c r="O163" s="14" t="n">
        <f aca="false">I163-N163</f>
        <v>135809</v>
      </c>
    </row>
    <row r="164" customFormat="false" ht="15" hidden="false" customHeight="false" outlineLevel="0" collapsed="false">
      <c r="A164" s="6" t="str">
        <f aca="false">TEXT(B164,"0")&amp;"-"&amp;TEXT(C164,"00")</f>
        <v>2024-03</v>
      </c>
      <c r="B164" s="4" t="n">
        <v>2024</v>
      </c>
      <c r="C164" s="4" t="n">
        <v>3</v>
      </c>
      <c r="D164" s="9" t="s">
        <v>300</v>
      </c>
      <c r="E164" s="12" t="str">
        <f aca="false">INDEX(門市主檔!$B$2:$B$25,MATCH($D164,門市主檔!$A$2:$A$25,0))</f>
        <v>台中逢甲店</v>
      </c>
      <c r="F164" s="9" t="s">
        <v>339</v>
      </c>
      <c r="G164" s="12" t="str">
        <f aca="false">INDEX(通路主檔!$B$2:$B$5,MATCH($F164,通路主檔!$A$2:$A$5,0))</f>
        <v>內用</v>
      </c>
      <c r="H164" s="12" t="str">
        <f aca="false">INDEX(通路主檔!$C$2:$C$5,MATCH($F164,通路主檔!$A$2:$A$5,0))</f>
        <v>店內</v>
      </c>
      <c r="I164" s="13" t="n">
        <v>1010100</v>
      </c>
      <c r="J164" s="4" t="n">
        <v>1284</v>
      </c>
      <c r="K164" s="4" t="n">
        <v>2913</v>
      </c>
      <c r="L164" s="14" t="n">
        <f aca="false">IF(J164=0,0,I164/J164)</f>
        <v>786.682242990654</v>
      </c>
      <c r="M164" s="15" t="n">
        <f aca="false">INDEX(通路主檔!$D$2:$D$5,MATCH($F164,通路主檔!$A$2:$A$5,0))*INDEX(年度參數!$B$2:$B$4,MATCH($B164,年度參數!$A$2:$A$4,0))</f>
        <v>0</v>
      </c>
      <c r="N164" s="14" t="n">
        <f aca="false">I164*M164</f>
        <v>0</v>
      </c>
      <c r="O164" s="14" t="n">
        <f aca="false">I164-N164</f>
        <v>1010100</v>
      </c>
    </row>
    <row r="165" customFormat="false" ht="15" hidden="false" customHeight="false" outlineLevel="0" collapsed="false">
      <c r="A165" s="6" t="str">
        <f aca="false">TEXT(B165,"0")&amp;"-"&amp;TEXT(C165,"00")</f>
        <v>2024-03</v>
      </c>
      <c r="B165" s="4" t="n">
        <v>2024</v>
      </c>
      <c r="C165" s="4" t="n">
        <v>3</v>
      </c>
      <c r="D165" s="9" t="s">
        <v>300</v>
      </c>
      <c r="E165" s="12" t="str">
        <f aca="false">INDEX(門市主檔!$B$2:$B$25,MATCH($D165,門市主檔!$A$2:$A$25,0))</f>
        <v>台中逢甲店</v>
      </c>
      <c r="F165" s="9" t="s">
        <v>342</v>
      </c>
      <c r="G165" s="12" t="str">
        <f aca="false">INDEX(通路主檔!$B$2:$B$5,MATCH($F165,通路主檔!$A$2:$A$5,0))</f>
        <v>外帶</v>
      </c>
      <c r="H165" s="12" t="str">
        <f aca="false">INDEX(通路主檔!$C$2:$C$5,MATCH($F165,通路主檔!$A$2:$A$5,0))</f>
        <v>店內</v>
      </c>
      <c r="I165" s="13" t="n">
        <v>447300</v>
      </c>
      <c r="J165" s="4" t="n">
        <v>1445</v>
      </c>
      <c r="K165" s="4" t="n">
        <v>2010</v>
      </c>
      <c r="L165" s="14" t="n">
        <f aca="false">IF(J165=0,0,I165/J165)</f>
        <v>309.550173010381</v>
      </c>
      <c r="M165" s="15" t="n">
        <f aca="false">INDEX(通路主檔!$D$2:$D$5,MATCH($F165,通路主檔!$A$2:$A$5,0))*INDEX(年度參數!$B$2:$B$4,MATCH($B165,年度參數!$A$2:$A$4,0))</f>
        <v>0</v>
      </c>
      <c r="N165" s="14" t="n">
        <f aca="false">I165*M165</f>
        <v>0</v>
      </c>
      <c r="O165" s="14" t="n">
        <f aca="false">I165-N165</f>
        <v>447300</v>
      </c>
    </row>
    <row r="166" customFormat="false" ht="15" hidden="false" customHeight="false" outlineLevel="0" collapsed="false">
      <c r="A166" s="6" t="str">
        <f aca="false">TEXT(B166,"0")&amp;"-"&amp;TEXT(C166,"00")</f>
        <v>2024-03</v>
      </c>
      <c r="B166" s="4" t="n">
        <v>2024</v>
      </c>
      <c r="C166" s="4" t="n">
        <v>3</v>
      </c>
      <c r="D166" s="9" t="s">
        <v>300</v>
      </c>
      <c r="E166" s="12" t="str">
        <f aca="false">INDEX(門市主檔!$B$2:$B$25,MATCH($D166,門市主檔!$A$2:$A$25,0))</f>
        <v>台中逢甲店</v>
      </c>
      <c r="F166" s="9" t="s">
        <v>344</v>
      </c>
      <c r="G166" s="12" t="str">
        <f aca="false">INDEX(通路主檔!$B$2:$B$5,MATCH($F166,通路主檔!$A$2:$A$5,0))</f>
        <v>外送平台 A</v>
      </c>
      <c r="H166" s="12" t="str">
        <f aca="false">INDEX(通路主檔!$C$2:$C$5,MATCH($F166,通路主檔!$A$2:$A$5,0))</f>
        <v>外送平台</v>
      </c>
      <c r="I166" s="13" t="n">
        <v>415900</v>
      </c>
      <c r="J166" s="4" t="n">
        <v>821</v>
      </c>
      <c r="K166" s="4" t="n">
        <v>1478</v>
      </c>
      <c r="L166" s="14" t="n">
        <f aca="false">IF(J166=0,0,I166/J166)</f>
        <v>506.577344701583</v>
      </c>
      <c r="M166" s="15" t="n">
        <f aca="false">INDEX(通路主檔!$D$2:$D$5,MATCH($F166,通路主檔!$A$2:$A$5,0))*INDEX(年度參數!$B$2:$B$4,MATCH($B166,年度參數!$A$2:$A$4,0))</f>
        <v>0.33</v>
      </c>
      <c r="N166" s="14" t="n">
        <f aca="false">I166*M166</f>
        <v>137247</v>
      </c>
      <c r="O166" s="14" t="n">
        <f aca="false">I166-N166</f>
        <v>278653</v>
      </c>
    </row>
    <row r="167" customFormat="false" ht="15" hidden="false" customHeight="false" outlineLevel="0" collapsed="false">
      <c r="A167" s="6" t="str">
        <f aca="false">TEXT(B167,"0")&amp;"-"&amp;TEXT(C167,"00")</f>
        <v>2024-03</v>
      </c>
      <c r="B167" s="4" t="n">
        <v>2024</v>
      </c>
      <c r="C167" s="4" t="n">
        <v>3</v>
      </c>
      <c r="D167" s="9" t="s">
        <v>300</v>
      </c>
      <c r="E167" s="12" t="str">
        <f aca="false">INDEX(門市主檔!$B$2:$B$25,MATCH($D167,門市主檔!$A$2:$A$25,0))</f>
        <v>台中逢甲店</v>
      </c>
      <c r="F167" s="9" t="s">
        <v>347</v>
      </c>
      <c r="G167" s="12" t="str">
        <f aca="false">INDEX(通路主檔!$B$2:$B$5,MATCH($F167,通路主檔!$A$2:$A$5,0))</f>
        <v>外送平台 B</v>
      </c>
      <c r="H167" s="12" t="str">
        <f aca="false">INDEX(通路主檔!$C$2:$C$5,MATCH($F167,通路主檔!$A$2:$A$5,0))</f>
        <v>外送平台</v>
      </c>
      <c r="I167" s="13" t="n">
        <v>275800</v>
      </c>
      <c r="J167" s="4" t="n">
        <v>515</v>
      </c>
      <c r="K167" s="4" t="n">
        <v>891</v>
      </c>
      <c r="L167" s="14" t="n">
        <f aca="false">IF(J167=0,0,I167/J167)</f>
        <v>535.533980582524</v>
      </c>
      <c r="M167" s="15" t="n">
        <f aca="false">INDEX(通路主檔!$D$2:$D$5,MATCH($F167,通路主檔!$A$2:$A$5,0))*INDEX(年度參數!$B$2:$B$4,MATCH($B167,年度參數!$A$2:$A$4,0))</f>
        <v>0.33</v>
      </c>
      <c r="N167" s="14" t="n">
        <f aca="false">I167*M167</f>
        <v>91014</v>
      </c>
      <c r="O167" s="14" t="n">
        <f aca="false">I167-N167</f>
        <v>184786</v>
      </c>
    </row>
    <row r="168" customFormat="false" ht="15" hidden="false" customHeight="false" outlineLevel="0" collapsed="false">
      <c r="A168" s="6" t="str">
        <f aca="false">TEXT(B168,"0")&amp;"-"&amp;TEXT(C168,"00")</f>
        <v>2024-03</v>
      </c>
      <c r="B168" s="4" t="n">
        <v>2024</v>
      </c>
      <c r="C168" s="4" t="n">
        <v>3</v>
      </c>
      <c r="D168" s="9" t="s">
        <v>305</v>
      </c>
      <c r="E168" s="12" t="str">
        <f aca="false">INDEX(門市主檔!$B$2:$B$25,MATCH($D168,門市主檔!$A$2:$A$25,0))</f>
        <v>台中七期店</v>
      </c>
      <c r="F168" s="9" t="s">
        <v>339</v>
      </c>
      <c r="G168" s="12" t="str">
        <f aca="false">INDEX(通路主檔!$B$2:$B$5,MATCH($F168,通路主檔!$A$2:$A$5,0))</f>
        <v>內用</v>
      </c>
      <c r="H168" s="12" t="str">
        <f aca="false">INDEX(通路主檔!$C$2:$C$5,MATCH($F168,通路主檔!$A$2:$A$5,0))</f>
        <v>店內</v>
      </c>
      <c r="I168" s="13" t="n">
        <v>945900</v>
      </c>
      <c r="J168" s="4" t="n">
        <v>1330</v>
      </c>
      <c r="K168" s="4" t="n">
        <v>3389</v>
      </c>
      <c r="L168" s="14" t="n">
        <f aca="false">IF(J168=0,0,I168/J168)</f>
        <v>711.203007518797</v>
      </c>
      <c r="M168" s="15" t="n">
        <f aca="false">INDEX(通路主檔!$D$2:$D$5,MATCH($F168,通路主檔!$A$2:$A$5,0))*INDEX(年度參數!$B$2:$B$4,MATCH($B168,年度參數!$A$2:$A$4,0))</f>
        <v>0</v>
      </c>
      <c r="N168" s="14" t="n">
        <f aca="false">I168*M168</f>
        <v>0</v>
      </c>
      <c r="O168" s="14" t="n">
        <f aca="false">I168-N168</f>
        <v>945900</v>
      </c>
    </row>
    <row r="169" customFormat="false" ht="15" hidden="false" customHeight="false" outlineLevel="0" collapsed="false">
      <c r="A169" s="6" t="str">
        <f aca="false">TEXT(B169,"0")&amp;"-"&amp;TEXT(C169,"00")</f>
        <v>2024-03</v>
      </c>
      <c r="B169" s="4" t="n">
        <v>2024</v>
      </c>
      <c r="C169" s="4" t="n">
        <v>3</v>
      </c>
      <c r="D169" s="9" t="s">
        <v>305</v>
      </c>
      <c r="E169" s="12" t="str">
        <f aca="false">INDEX(門市主檔!$B$2:$B$25,MATCH($D169,門市主檔!$A$2:$A$25,0))</f>
        <v>台中七期店</v>
      </c>
      <c r="F169" s="9" t="s">
        <v>342</v>
      </c>
      <c r="G169" s="12" t="str">
        <f aca="false">INDEX(通路主檔!$B$2:$B$5,MATCH($F169,通路主檔!$A$2:$A$5,0))</f>
        <v>外帶</v>
      </c>
      <c r="H169" s="12" t="str">
        <f aca="false">INDEX(通路主檔!$C$2:$C$5,MATCH($F169,通路主檔!$A$2:$A$5,0))</f>
        <v>店內</v>
      </c>
      <c r="I169" s="13" t="n">
        <v>418700</v>
      </c>
      <c r="J169" s="4" t="n">
        <v>1208</v>
      </c>
      <c r="K169" s="4" t="n">
        <v>1504</v>
      </c>
      <c r="L169" s="14" t="n">
        <f aca="false">IF(J169=0,0,I169/J169)</f>
        <v>346.605960264901</v>
      </c>
      <c r="M169" s="15" t="n">
        <f aca="false">INDEX(通路主檔!$D$2:$D$5,MATCH($F169,通路主檔!$A$2:$A$5,0))*INDEX(年度參數!$B$2:$B$4,MATCH($B169,年度參數!$A$2:$A$4,0))</f>
        <v>0</v>
      </c>
      <c r="N169" s="14" t="n">
        <f aca="false">I169*M169</f>
        <v>0</v>
      </c>
      <c r="O169" s="14" t="n">
        <f aca="false">I169-N169</f>
        <v>418700</v>
      </c>
    </row>
    <row r="170" customFormat="false" ht="15" hidden="false" customHeight="false" outlineLevel="0" collapsed="false">
      <c r="A170" s="6" t="str">
        <f aca="false">TEXT(B170,"0")&amp;"-"&amp;TEXT(C170,"00")</f>
        <v>2024-03</v>
      </c>
      <c r="B170" s="4" t="n">
        <v>2024</v>
      </c>
      <c r="C170" s="4" t="n">
        <v>3</v>
      </c>
      <c r="D170" s="9" t="s">
        <v>305</v>
      </c>
      <c r="E170" s="12" t="str">
        <f aca="false">INDEX(門市主檔!$B$2:$B$25,MATCH($D170,門市主檔!$A$2:$A$25,0))</f>
        <v>台中七期店</v>
      </c>
      <c r="F170" s="9" t="s">
        <v>344</v>
      </c>
      <c r="G170" s="12" t="str">
        <f aca="false">INDEX(通路主檔!$B$2:$B$5,MATCH($F170,通路主檔!$A$2:$A$5,0))</f>
        <v>外送平台 A</v>
      </c>
      <c r="H170" s="12" t="str">
        <f aca="false">INDEX(通路主檔!$C$2:$C$5,MATCH($F170,通路主檔!$A$2:$A$5,0))</f>
        <v>外送平台</v>
      </c>
      <c r="I170" s="13" t="n">
        <v>351700</v>
      </c>
      <c r="J170" s="4" t="n">
        <v>641</v>
      </c>
      <c r="K170" s="4" t="n">
        <v>1142</v>
      </c>
      <c r="L170" s="14" t="n">
        <f aca="false">IF(J170=0,0,I170/J170)</f>
        <v>548.673946957878</v>
      </c>
      <c r="M170" s="15" t="n">
        <f aca="false">INDEX(通路主檔!$D$2:$D$5,MATCH($F170,通路主檔!$A$2:$A$5,0))*INDEX(年度參數!$B$2:$B$4,MATCH($B170,年度參數!$A$2:$A$4,0))</f>
        <v>0.33</v>
      </c>
      <c r="N170" s="14" t="n">
        <f aca="false">I170*M170</f>
        <v>116061</v>
      </c>
      <c r="O170" s="14" t="n">
        <f aca="false">I170-N170</f>
        <v>235639</v>
      </c>
    </row>
    <row r="171" customFormat="false" ht="15" hidden="false" customHeight="false" outlineLevel="0" collapsed="false">
      <c r="A171" s="6" t="str">
        <f aca="false">TEXT(B171,"0")&amp;"-"&amp;TEXT(C171,"00")</f>
        <v>2024-03</v>
      </c>
      <c r="B171" s="4" t="n">
        <v>2024</v>
      </c>
      <c r="C171" s="4" t="n">
        <v>3</v>
      </c>
      <c r="D171" s="9" t="s">
        <v>305</v>
      </c>
      <c r="E171" s="12" t="str">
        <f aca="false">INDEX(門市主檔!$B$2:$B$25,MATCH($D171,門市主檔!$A$2:$A$25,0))</f>
        <v>台中七期店</v>
      </c>
      <c r="F171" s="9" t="s">
        <v>347</v>
      </c>
      <c r="G171" s="12" t="str">
        <f aca="false">INDEX(通路主檔!$B$2:$B$5,MATCH($F171,通路主檔!$A$2:$A$5,0))</f>
        <v>外送平台 B</v>
      </c>
      <c r="H171" s="12" t="str">
        <f aca="false">INDEX(通路主檔!$C$2:$C$5,MATCH($F171,通路主檔!$A$2:$A$5,0))</f>
        <v>外送平台</v>
      </c>
      <c r="I171" s="13" t="n">
        <v>202900</v>
      </c>
      <c r="J171" s="4" t="n">
        <v>405</v>
      </c>
      <c r="K171" s="4" t="n">
        <v>719</v>
      </c>
      <c r="L171" s="14" t="n">
        <f aca="false">IF(J171=0,0,I171/J171)</f>
        <v>500.987654320988</v>
      </c>
      <c r="M171" s="15" t="n">
        <f aca="false">INDEX(通路主檔!$D$2:$D$5,MATCH($F171,通路主檔!$A$2:$A$5,0))*INDEX(年度參數!$B$2:$B$4,MATCH($B171,年度參數!$A$2:$A$4,0))</f>
        <v>0.33</v>
      </c>
      <c r="N171" s="14" t="n">
        <f aca="false">I171*M171</f>
        <v>66957</v>
      </c>
      <c r="O171" s="14" t="n">
        <f aca="false">I171-N171</f>
        <v>135943</v>
      </c>
    </row>
    <row r="172" customFormat="false" ht="15" hidden="false" customHeight="false" outlineLevel="0" collapsed="false">
      <c r="A172" s="6" t="str">
        <f aca="false">TEXT(B172,"0")&amp;"-"&amp;TEXT(C172,"00")</f>
        <v>2024-03</v>
      </c>
      <c r="B172" s="4" t="n">
        <v>2024</v>
      </c>
      <c r="C172" s="4" t="n">
        <v>3</v>
      </c>
      <c r="D172" s="9" t="s">
        <v>307</v>
      </c>
      <c r="E172" s="12" t="str">
        <f aca="false">INDEX(門市主檔!$B$2:$B$25,MATCH($D172,門市主檔!$A$2:$A$25,0))</f>
        <v>台中一中店</v>
      </c>
      <c r="F172" s="9" t="s">
        <v>339</v>
      </c>
      <c r="G172" s="12" t="str">
        <f aca="false">INDEX(通路主檔!$B$2:$B$5,MATCH($F172,通路主檔!$A$2:$A$5,0))</f>
        <v>內用</v>
      </c>
      <c r="H172" s="12" t="str">
        <f aca="false">INDEX(通路主檔!$C$2:$C$5,MATCH($F172,通路主檔!$A$2:$A$5,0))</f>
        <v>店內</v>
      </c>
      <c r="I172" s="13" t="n">
        <v>416000</v>
      </c>
      <c r="J172" s="4" t="n">
        <v>594</v>
      </c>
      <c r="K172" s="4" t="n">
        <v>1444</v>
      </c>
      <c r="L172" s="14" t="n">
        <f aca="false">IF(J172=0,0,I172/J172)</f>
        <v>700.3367003367</v>
      </c>
      <c r="M172" s="15" t="n">
        <f aca="false">INDEX(通路主檔!$D$2:$D$5,MATCH($F172,通路主檔!$A$2:$A$5,0))*INDEX(年度參數!$B$2:$B$4,MATCH($B172,年度參數!$A$2:$A$4,0))</f>
        <v>0</v>
      </c>
      <c r="N172" s="14" t="n">
        <f aca="false">I172*M172</f>
        <v>0</v>
      </c>
      <c r="O172" s="14" t="n">
        <f aca="false">I172-N172</f>
        <v>416000</v>
      </c>
    </row>
    <row r="173" customFormat="false" ht="15" hidden="false" customHeight="false" outlineLevel="0" collapsed="false">
      <c r="A173" s="6" t="str">
        <f aca="false">TEXT(B173,"0")&amp;"-"&amp;TEXT(C173,"00")</f>
        <v>2024-03</v>
      </c>
      <c r="B173" s="4" t="n">
        <v>2024</v>
      </c>
      <c r="C173" s="4" t="n">
        <v>3</v>
      </c>
      <c r="D173" s="9" t="s">
        <v>307</v>
      </c>
      <c r="E173" s="12" t="str">
        <f aca="false">INDEX(門市主檔!$B$2:$B$25,MATCH($D173,門市主檔!$A$2:$A$25,0))</f>
        <v>台中一中店</v>
      </c>
      <c r="F173" s="9" t="s">
        <v>342</v>
      </c>
      <c r="G173" s="12" t="str">
        <f aca="false">INDEX(通路主檔!$B$2:$B$5,MATCH($F173,通路主檔!$A$2:$A$5,0))</f>
        <v>外帶</v>
      </c>
      <c r="H173" s="12" t="str">
        <f aca="false">INDEX(通路主檔!$C$2:$C$5,MATCH($F173,通路主檔!$A$2:$A$5,0))</f>
        <v>店內</v>
      </c>
      <c r="I173" s="13" t="n">
        <v>424000</v>
      </c>
      <c r="J173" s="4" t="n">
        <v>1305</v>
      </c>
      <c r="K173" s="4" t="n">
        <v>1801</v>
      </c>
      <c r="L173" s="14" t="n">
        <f aca="false">IF(J173=0,0,I173/J173)</f>
        <v>324.904214559387</v>
      </c>
      <c r="M173" s="15" t="n">
        <f aca="false">INDEX(通路主檔!$D$2:$D$5,MATCH($F173,通路主檔!$A$2:$A$5,0))*INDEX(年度參數!$B$2:$B$4,MATCH($B173,年度參數!$A$2:$A$4,0))</f>
        <v>0</v>
      </c>
      <c r="N173" s="14" t="n">
        <f aca="false">I173*M173</f>
        <v>0</v>
      </c>
      <c r="O173" s="14" t="n">
        <f aca="false">I173-N173</f>
        <v>424000</v>
      </c>
    </row>
    <row r="174" customFormat="false" ht="15" hidden="false" customHeight="false" outlineLevel="0" collapsed="false">
      <c r="A174" s="6" t="str">
        <f aca="false">TEXT(B174,"0")&amp;"-"&amp;TEXT(C174,"00")</f>
        <v>2024-03</v>
      </c>
      <c r="B174" s="4" t="n">
        <v>2024</v>
      </c>
      <c r="C174" s="4" t="n">
        <v>3</v>
      </c>
      <c r="D174" s="9" t="s">
        <v>307</v>
      </c>
      <c r="E174" s="12" t="str">
        <f aca="false">INDEX(門市主檔!$B$2:$B$25,MATCH($D174,門市主檔!$A$2:$A$25,0))</f>
        <v>台中一中店</v>
      </c>
      <c r="F174" s="9" t="s">
        <v>344</v>
      </c>
      <c r="G174" s="12" t="str">
        <f aca="false">INDEX(通路主檔!$B$2:$B$5,MATCH($F174,通路主檔!$A$2:$A$5,0))</f>
        <v>外送平台 A</v>
      </c>
      <c r="H174" s="12" t="str">
        <f aca="false">INDEX(通路主檔!$C$2:$C$5,MATCH($F174,通路主檔!$A$2:$A$5,0))</f>
        <v>外送平台</v>
      </c>
      <c r="I174" s="13" t="n">
        <v>319600</v>
      </c>
      <c r="J174" s="4" t="n">
        <v>568</v>
      </c>
      <c r="K174" s="4" t="n">
        <v>1046</v>
      </c>
      <c r="L174" s="14" t="n">
        <f aca="false">IF(J174=0,0,I174/J174)</f>
        <v>562.676056338028</v>
      </c>
      <c r="M174" s="15" t="n">
        <f aca="false">INDEX(通路主檔!$D$2:$D$5,MATCH($F174,通路主檔!$A$2:$A$5,0))*INDEX(年度參數!$B$2:$B$4,MATCH($B174,年度參數!$A$2:$A$4,0))</f>
        <v>0.33</v>
      </c>
      <c r="N174" s="14" t="n">
        <f aca="false">I174*M174</f>
        <v>105468</v>
      </c>
      <c r="O174" s="14" t="n">
        <f aca="false">I174-N174</f>
        <v>214132</v>
      </c>
    </row>
    <row r="175" customFormat="false" ht="15" hidden="false" customHeight="false" outlineLevel="0" collapsed="false">
      <c r="A175" s="6" t="str">
        <f aca="false">TEXT(B175,"0")&amp;"-"&amp;TEXT(C175,"00")</f>
        <v>2024-03</v>
      </c>
      <c r="B175" s="4" t="n">
        <v>2024</v>
      </c>
      <c r="C175" s="4" t="n">
        <v>3</v>
      </c>
      <c r="D175" s="9" t="s">
        <v>307</v>
      </c>
      <c r="E175" s="12" t="str">
        <f aca="false">INDEX(門市主檔!$B$2:$B$25,MATCH($D175,門市主檔!$A$2:$A$25,0))</f>
        <v>台中一中店</v>
      </c>
      <c r="F175" s="9" t="s">
        <v>347</v>
      </c>
      <c r="G175" s="12" t="str">
        <f aca="false">INDEX(通路主檔!$B$2:$B$5,MATCH($F175,通路主檔!$A$2:$A$5,0))</f>
        <v>外送平台 B</v>
      </c>
      <c r="H175" s="12" t="str">
        <f aca="false">INDEX(通路主檔!$C$2:$C$5,MATCH($F175,通路主檔!$A$2:$A$5,0))</f>
        <v>外送平台</v>
      </c>
      <c r="I175" s="13" t="n">
        <v>233600</v>
      </c>
      <c r="J175" s="4" t="n">
        <v>462</v>
      </c>
      <c r="K175" s="4" t="n">
        <v>776</v>
      </c>
      <c r="L175" s="14" t="n">
        <f aca="false">IF(J175=0,0,I175/J175)</f>
        <v>505.627705627706</v>
      </c>
      <c r="M175" s="15" t="n">
        <f aca="false">INDEX(通路主檔!$D$2:$D$5,MATCH($F175,通路主檔!$A$2:$A$5,0))*INDEX(年度參數!$B$2:$B$4,MATCH($B175,年度參數!$A$2:$A$4,0))</f>
        <v>0.33</v>
      </c>
      <c r="N175" s="14" t="n">
        <f aca="false">I175*M175</f>
        <v>77088</v>
      </c>
      <c r="O175" s="14" t="n">
        <f aca="false">I175-N175</f>
        <v>156512</v>
      </c>
    </row>
    <row r="176" customFormat="false" ht="15" hidden="false" customHeight="false" outlineLevel="0" collapsed="false">
      <c r="A176" s="6" t="str">
        <f aca="false">TEXT(B176,"0")&amp;"-"&amp;TEXT(C176,"00")</f>
        <v>2024-03</v>
      </c>
      <c r="B176" s="4" t="n">
        <v>2024</v>
      </c>
      <c r="C176" s="4" t="n">
        <v>3</v>
      </c>
      <c r="D176" s="9" t="s">
        <v>318</v>
      </c>
      <c r="E176" s="12" t="str">
        <f aca="false">INDEX(門市主檔!$B$2:$B$25,MATCH($D176,門市主檔!$A$2:$A$25,0))</f>
        <v>台南中西店</v>
      </c>
      <c r="F176" s="9" t="s">
        <v>339</v>
      </c>
      <c r="G176" s="12" t="str">
        <f aca="false">INDEX(通路主檔!$B$2:$B$5,MATCH($F176,通路主檔!$A$2:$A$5,0))</f>
        <v>內用</v>
      </c>
      <c r="H176" s="12" t="str">
        <f aca="false">INDEX(通路主檔!$C$2:$C$5,MATCH($F176,通路主檔!$A$2:$A$5,0))</f>
        <v>店內</v>
      </c>
      <c r="I176" s="13" t="n">
        <v>671600</v>
      </c>
      <c r="J176" s="4" t="n">
        <v>882</v>
      </c>
      <c r="K176" s="4" t="n">
        <v>2196</v>
      </c>
      <c r="L176" s="14" t="n">
        <f aca="false">IF(J176=0,0,I176/J176)</f>
        <v>761.451247165533</v>
      </c>
      <c r="M176" s="15" t="n">
        <f aca="false">INDEX(通路主檔!$D$2:$D$5,MATCH($F176,通路主檔!$A$2:$A$5,0))*INDEX(年度參數!$B$2:$B$4,MATCH($B176,年度參數!$A$2:$A$4,0))</f>
        <v>0</v>
      </c>
      <c r="N176" s="14" t="n">
        <f aca="false">I176*M176</f>
        <v>0</v>
      </c>
      <c r="O176" s="14" t="n">
        <f aca="false">I176-N176</f>
        <v>671600</v>
      </c>
    </row>
    <row r="177" customFormat="false" ht="15" hidden="false" customHeight="false" outlineLevel="0" collapsed="false">
      <c r="A177" s="6" t="str">
        <f aca="false">TEXT(B177,"0")&amp;"-"&amp;TEXT(C177,"00")</f>
        <v>2024-03</v>
      </c>
      <c r="B177" s="4" t="n">
        <v>2024</v>
      </c>
      <c r="C177" s="4" t="n">
        <v>3</v>
      </c>
      <c r="D177" s="9" t="s">
        <v>318</v>
      </c>
      <c r="E177" s="12" t="str">
        <f aca="false">INDEX(門市主檔!$B$2:$B$25,MATCH($D177,門市主檔!$A$2:$A$25,0))</f>
        <v>台南中西店</v>
      </c>
      <c r="F177" s="9" t="s">
        <v>342</v>
      </c>
      <c r="G177" s="12" t="str">
        <f aca="false">INDEX(通路主檔!$B$2:$B$5,MATCH($F177,通路主檔!$A$2:$A$5,0))</f>
        <v>外帶</v>
      </c>
      <c r="H177" s="12" t="str">
        <f aca="false">INDEX(通路主檔!$C$2:$C$5,MATCH($F177,通路主檔!$A$2:$A$5,0))</f>
        <v>店內</v>
      </c>
      <c r="I177" s="13" t="n">
        <v>339600</v>
      </c>
      <c r="J177" s="4" t="n">
        <v>1096</v>
      </c>
      <c r="K177" s="4" t="n">
        <v>1409</v>
      </c>
      <c r="L177" s="14" t="n">
        <f aca="false">IF(J177=0,0,I177/J177)</f>
        <v>309.85401459854</v>
      </c>
      <c r="M177" s="15" t="n">
        <f aca="false">INDEX(通路主檔!$D$2:$D$5,MATCH($F177,通路主檔!$A$2:$A$5,0))*INDEX(年度參數!$B$2:$B$4,MATCH($B177,年度參數!$A$2:$A$4,0))</f>
        <v>0</v>
      </c>
      <c r="N177" s="14" t="n">
        <f aca="false">I177*M177</f>
        <v>0</v>
      </c>
      <c r="O177" s="14" t="n">
        <f aca="false">I177-N177</f>
        <v>339600</v>
      </c>
    </row>
    <row r="178" customFormat="false" ht="15" hidden="false" customHeight="false" outlineLevel="0" collapsed="false">
      <c r="A178" s="6" t="str">
        <f aca="false">TEXT(B178,"0")&amp;"-"&amp;TEXT(C178,"00")</f>
        <v>2024-03</v>
      </c>
      <c r="B178" s="4" t="n">
        <v>2024</v>
      </c>
      <c r="C178" s="4" t="n">
        <v>3</v>
      </c>
      <c r="D178" s="9" t="s">
        <v>318</v>
      </c>
      <c r="E178" s="12" t="str">
        <f aca="false">INDEX(門市主檔!$B$2:$B$25,MATCH($D178,門市主檔!$A$2:$A$25,0))</f>
        <v>台南中西店</v>
      </c>
      <c r="F178" s="9" t="s">
        <v>344</v>
      </c>
      <c r="G178" s="12" t="str">
        <f aca="false">INDEX(通路主檔!$B$2:$B$5,MATCH($F178,通路主檔!$A$2:$A$5,0))</f>
        <v>外送平台 A</v>
      </c>
      <c r="H178" s="12" t="str">
        <f aca="false">INDEX(通路主檔!$C$2:$C$5,MATCH($F178,通路主檔!$A$2:$A$5,0))</f>
        <v>外送平台</v>
      </c>
      <c r="I178" s="13" t="n">
        <v>295700</v>
      </c>
      <c r="J178" s="4" t="n">
        <v>593</v>
      </c>
      <c r="K178" s="4" t="n">
        <v>1209</v>
      </c>
      <c r="L178" s="14" t="n">
        <f aca="false">IF(J178=0,0,I178/J178)</f>
        <v>498.650927487352</v>
      </c>
      <c r="M178" s="15" t="n">
        <f aca="false">INDEX(通路主檔!$D$2:$D$5,MATCH($F178,通路主檔!$A$2:$A$5,0))*INDEX(年度參數!$B$2:$B$4,MATCH($B178,年度參數!$A$2:$A$4,0))</f>
        <v>0.33</v>
      </c>
      <c r="N178" s="14" t="n">
        <f aca="false">I178*M178</f>
        <v>97581</v>
      </c>
      <c r="O178" s="14" t="n">
        <f aca="false">I178-N178</f>
        <v>198119</v>
      </c>
    </row>
    <row r="179" customFormat="false" ht="15" hidden="false" customHeight="false" outlineLevel="0" collapsed="false">
      <c r="A179" s="6" t="str">
        <f aca="false">TEXT(B179,"0")&amp;"-"&amp;TEXT(C179,"00")</f>
        <v>2024-03</v>
      </c>
      <c r="B179" s="4" t="n">
        <v>2024</v>
      </c>
      <c r="C179" s="4" t="n">
        <v>3</v>
      </c>
      <c r="D179" s="9" t="s">
        <v>318</v>
      </c>
      <c r="E179" s="12" t="str">
        <f aca="false">INDEX(門市主檔!$B$2:$B$25,MATCH($D179,門市主檔!$A$2:$A$25,0))</f>
        <v>台南中西店</v>
      </c>
      <c r="F179" s="9" t="s">
        <v>347</v>
      </c>
      <c r="G179" s="12" t="str">
        <f aca="false">INDEX(通路主檔!$B$2:$B$5,MATCH($F179,通路主檔!$A$2:$A$5,0))</f>
        <v>外送平台 B</v>
      </c>
      <c r="H179" s="12" t="str">
        <f aca="false">INDEX(通路主檔!$C$2:$C$5,MATCH($F179,通路主檔!$A$2:$A$5,0))</f>
        <v>外送平台</v>
      </c>
      <c r="I179" s="13" t="n">
        <v>208700</v>
      </c>
      <c r="J179" s="4" t="n">
        <v>405</v>
      </c>
      <c r="K179" s="4" t="n">
        <v>723</v>
      </c>
      <c r="L179" s="14" t="n">
        <f aca="false">IF(J179=0,0,I179/J179)</f>
        <v>515.308641975309</v>
      </c>
      <c r="M179" s="15" t="n">
        <f aca="false">INDEX(通路主檔!$D$2:$D$5,MATCH($F179,通路主檔!$A$2:$A$5,0))*INDEX(年度參數!$B$2:$B$4,MATCH($B179,年度參數!$A$2:$A$4,0))</f>
        <v>0.33</v>
      </c>
      <c r="N179" s="14" t="n">
        <f aca="false">I179*M179</f>
        <v>68871</v>
      </c>
      <c r="O179" s="14" t="n">
        <f aca="false">I179-N179</f>
        <v>139829</v>
      </c>
    </row>
    <row r="180" customFormat="false" ht="15" hidden="false" customHeight="false" outlineLevel="0" collapsed="false">
      <c r="A180" s="6" t="str">
        <f aca="false">TEXT(B180,"0")&amp;"-"&amp;TEXT(C180,"00")</f>
        <v>2024-03</v>
      </c>
      <c r="B180" s="4" t="n">
        <v>2024</v>
      </c>
      <c r="C180" s="4" t="n">
        <v>3</v>
      </c>
      <c r="D180" s="9" t="s">
        <v>323</v>
      </c>
      <c r="E180" s="12" t="str">
        <f aca="false">INDEX(門市主檔!$B$2:$B$25,MATCH($D180,門市主檔!$A$2:$A$25,0))</f>
        <v>台南東寧店</v>
      </c>
      <c r="F180" s="9" t="s">
        <v>339</v>
      </c>
      <c r="G180" s="12" t="str">
        <f aca="false">INDEX(通路主檔!$B$2:$B$5,MATCH($F180,通路主檔!$A$2:$A$5,0))</f>
        <v>內用</v>
      </c>
      <c r="H180" s="12" t="str">
        <f aca="false">INDEX(通路主檔!$C$2:$C$5,MATCH($F180,通路主檔!$A$2:$A$5,0))</f>
        <v>店內</v>
      </c>
      <c r="I180" s="13" t="n">
        <v>373900</v>
      </c>
      <c r="J180" s="4" t="n">
        <v>519</v>
      </c>
      <c r="K180" s="4" t="n">
        <v>1153</v>
      </c>
      <c r="L180" s="14" t="n">
        <f aca="false">IF(J180=0,0,I180/J180)</f>
        <v>720.423892100193</v>
      </c>
      <c r="M180" s="15" t="n">
        <f aca="false">INDEX(通路主檔!$D$2:$D$5,MATCH($F180,通路主檔!$A$2:$A$5,0))*INDEX(年度參數!$B$2:$B$4,MATCH($B180,年度參數!$A$2:$A$4,0))</f>
        <v>0</v>
      </c>
      <c r="N180" s="14" t="n">
        <f aca="false">I180*M180</f>
        <v>0</v>
      </c>
      <c r="O180" s="14" t="n">
        <f aca="false">I180-N180</f>
        <v>373900</v>
      </c>
    </row>
    <row r="181" customFormat="false" ht="15" hidden="false" customHeight="false" outlineLevel="0" collapsed="false">
      <c r="A181" s="6" t="str">
        <f aca="false">TEXT(B181,"0")&amp;"-"&amp;TEXT(C181,"00")</f>
        <v>2024-03</v>
      </c>
      <c r="B181" s="4" t="n">
        <v>2024</v>
      </c>
      <c r="C181" s="4" t="n">
        <v>3</v>
      </c>
      <c r="D181" s="9" t="s">
        <v>323</v>
      </c>
      <c r="E181" s="12" t="str">
        <f aca="false">INDEX(門市主檔!$B$2:$B$25,MATCH($D181,門市主檔!$A$2:$A$25,0))</f>
        <v>台南東寧店</v>
      </c>
      <c r="F181" s="9" t="s">
        <v>342</v>
      </c>
      <c r="G181" s="12" t="str">
        <f aca="false">INDEX(通路主檔!$B$2:$B$5,MATCH($F181,通路主檔!$A$2:$A$5,0))</f>
        <v>外帶</v>
      </c>
      <c r="H181" s="12" t="str">
        <f aca="false">INDEX(通路主檔!$C$2:$C$5,MATCH($F181,通路主檔!$A$2:$A$5,0))</f>
        <v>店內</v>
      </c>
      <c r="I181" s="13" t="n">
        <v>314400</v>
      </c>
      <c r="J181" s="4" t="n">
        <v>921</v>
      </c>
      <c r="K181" s="4" t="n">
        <v>1247</v>
      </c>
      <c r="L181" s="14" t="n">
        <f aca="false">IF(J181=0,0,I181/J181)</f>
        <v>341.368078175896</v>
      </c>
      <c r="M181" s="15" t="n">
        <f aca="false">INDEX(通路主檔!$D$2:$D$5,MATCH($F181,通路主檔!$A$2:$A$5,0))*INDEX(年度參數!$B$2:$B$4,MATCH($B181,年度參數!$A$2:$A$4,0))</f>
        <v>0</v>
      </c>
      <c r="N181" s="14" t="n">
        <f aca="false">I181*M181</f>
        <v>0</v>
      </c>
      <c r="O181" s="14" t="n">
        <f aca="false">I181-N181</f>
        <v>314400</v>
      </c>
    </row>
    <row r="182" customFormat="false" ht="15" hidden="false" customHeight="false" outlineLevel="0" collapsed="false">
      <c r="A182" s="6" t="str">
        <f aca="false">TEXT(B182,"0")&amp;"-"&amp;TEXT(C182,"00")</f>
        <v>2024-03</v>
      </c>
      <c r="B182" s="4" t="n">
        <v>2024</v>
      </c>
      <c r="C182" s="4" t="n">
        <v>3</v>
      </c>
      <c r="D182" s="9" t="s">
        <v>323</v>
      </c>
      <c r="E182" s="12" t="str">
        <f aca="false">INDEX(門市主檔!$B$2:$B$25,MATCH($D182,門市主檔!$A$2:$A$25,0))</f>
        <v>台南東寧店</v>
      </c>
      <c r="F182" s="9" t="s">
        <v>344</v>
      </c>
      <c r="G182" s="12" t="str">
        <f aca="false">INDEX(通路主檔!$B$2:$B$5,MATCH($F182,通路主檔!$A$2:$A$5,0))</f>
        <v>外送平台 A</v>
      </c>
      <c r="H182" s="12" t="str">
        <f aca="false">INDEX(通路主檔!$C$2:$C$5,MATCH($F182,通路主檔!$A$2:$A$5,0))</f>
        <v>外送平台</v>
      </c>
      <c r="I182" s="13" t="n">
        <v>294900</v>
      </c>
      <c r="J182" s="4" t="n">
        <v>570</v>
      </c>
      <c r="K182" s="4" t="n">
        <v>1056</v>
      </c>
      <c r="L182" s="14" t="n">
        <f aca="false">IF(J182=0,0,I182/J182)</f>
        <v>517.368421052632</v>
      </c>
      <c r="M182" s="15" t="n">
        <f aca="false">INDEX(通路主檔!$D$2:$D$5,MATCH($F182,通路主檔!$A$2:$A$5,0))*INDEX(年度參數!$B$2:$B$4,MATCH($B182,年度參數!$A$2:$A$4,0))</f>
        <v>0.33</v>
      </c>
      <c r="N182" s="14" t="n">
        <f aca="false">I182*M182</f>
        <v>97317</v>
      </c>
      <c r="O182" s="14" t="n">
        <f aca="false">I182-N182</f>
        <v>197583</v>
      </c>
    </row>
    <row r="183" customFormat="false" ht="15" hidden="false" customHeight="false" outlineLevel="0" collapsed="false">
      <c r="A183" s="6" t="str">
        <f aca="false">TEXT(B183,"0")&amp;"-"&amp;TEXT(C183,"00")</f>
        <v>2024-03</v>
      </c>
      <c r="B183" s="4" t="n">
        <v>2024</v>
      </c>
      <c r="C183" s="4" t="n">
        <v>3</v>
      </c>
      <c r="D183" s="9" t="s">
        <v>323</v>
      </c>
      <c r="E183" s="12" t="str">
        <f aca="false">INDEX(門市主檔!$B$2:$B$25,MATCH($D183,門市主檔!$A$2:$A$25,0))</f>
        <v>台南東寧店</v>
      </c>
      <c r="F183" s="9" t="s">
        <v>347</v>
      </c>
      <c r="G183" s="12" t="str">
        <f aca="false">INDEX(通路主檔!$B$2:$B$5,MATCH($F183,通路主檔!$A$2:$A$5,0))</f>
        <v>外送平台 B</v>
      </c>
      <c r="H183" s="12" t="str">
        <f aca="false">INDEX(通路主檔!$C$2:$C$5,MATCH($F183,通路主檔!$A$2:$A$5,0))</f>
        <v>外送平台</v>
      </c>
      <c r="I183" s="13" t="n">
        <v>201000</v>
      </c>
      <c r="J183" s="4" t="n">
        <v>441</v>
      </c>
      <c r="K183" s="4" t="n">
        <v>791</v>
      </c>
      <c r="L183" s="14" t="n">
        <f aca="false">IF(J183=0,0,I183/J183)</f>
        <v>455.78231292517</v>
      </c>
      <c r="M183" s="15" t="n">
        <f aca="false">INDEX(通路主檔!$D$2:$D$5,MATCH($F183,通路主檔!$A$2:$A$5,0))*INDEX(年度參數!$B$2:$B$4,MATCH($B183,年度參數!$A$2:$A$4,0))</f>
        <v>0.33</v>
      </c>
      <c r="N183" s="14" t="n">
        <f aca="false">I183*M183</f>
        <v>66330</v>
      </c>
      <c r="O183" s="14" t="n">
        <f aca="false">I183-N183</f>
        <v>134670</v>
      </c>
    </row>
    <row r="184" customFormat="false" ht="15" hidden="false" customHeight="false" outlineLevel="0" collapsed="false">
      <c r="A184" s="6" t="str">
        <f aca="false">TEXT(B184,"0")&amp;"-"&amp;TEXT(C184,"00")</f>
        <v>2024-03</v>
      </c>
      <c r="B184" s="4" t="n">
        <v>2024</v>
      </c>
      <c r="C184" s="4" t="n">
        <v>3</v>
      </c>
      <c r="D184" s="9" t="s">
        <v>262</v>
      </c>
      <c r="E184" s="12" t="str">
        <f aca="false">INDEX(門市主檔!$B$2:$B$25,MATCH($D184,門市主檔!$A$2:$A$25,0))</f>
        <v>台北信義旗艦店</v>
      </c>
      <c r="F184" s="9" t="s">
        <v>339</v>
      </c>
      <c r="G184" s="12" t="str">
        <f aca="false">INDEX(通路主檔!$B$2:$B$5,MATCH($F184,通路主檔!$A$2:$A$5,0))</f>
        <v>內用</v>
      </c>
      <c r="H184" s="12" t="str">
        <f aca="false">INDEX(通路主檔!$C$2:$C$5,MATCH($F184,通路主檔!$A$2:$A$5,0))</f>
        <v>店內</v>
      </c>
      <c r="I184" s="13" t="n">
        <v>1405700</v>
      </c>
      <c r="J184" s="4" t="n">
        <v>1774</v>
      </c>
      <c r="K184" s="4" t="n">
        <v>4324</v>
      </c>
      <c r="L184" s="14" t="n">
        <f aca="false">IF(J184=0,0,I184/J184)</f>
        <v>792.3900789177</v>
      </c>
      <c r="M184" s="15" t="n">
        <f aca="false">INDEX(通路主檔!$D$2:$D$5,MATCH($F184,通路主檔!$A$2:$A$5,0))*INDEX(年度參數!$B$2:$B$4,MATCH($B184,年度參數!$A$2:$A$4,0))</f>
        <v>0</v>
      </c>
      <c r="N184" s="14" t="n">
        <f aca="false">I184*M184</f>
        <v>0</v>
      </c>
      <c r="O184" s="14" t="n">
        <f aca="false">I184-N184</f>
        <v>1405700</v>
      </c>
    </row>
    <row r="185" customFormat="false" ht="15" hidden="false" customHeight="false" outlineLevel="0" collapsed="false">
      <c r="A185" s="6" t="str">
        <f aca="false">TEXT(B185,"0")&amp;"-"&amp;TEXT(C185,"00")</f>
        <v>2024-03</v>
      </c>
      <c r="B185" s="4" t="n">
        <v>2024</v>
      </c>
      <c r="C185" s="4" t="n">
        <v>3</v>
      </c>
      <c r="D185" s="9" t="s">
        <v>262</v>
      </c>
      <c r="E185" s="12" t="str">
        <f aca="false">INDEX(門市主檔!$B$2:$B$25,MATCH($D185,門市主檔!$A$2:$A$25,0))</f>
        <v>台北信義旗艦店</v>
      </c>
      <c r="F185" s="9" t="s">
        <v>342</v>
      </c>
      <c r="G185" s="12" t="str">
        <f aca="false">INDEX(通路主檔!$B$2:$B$5,MATCH($F185,通路主檔!$A$2:$A$5,0))</f>
        <v>外帶</v>
      </c>
      <c r="H185" s="12" t="str">
        <f aca="false">INDEX(通路主檔!$C$2:$C$5,MATCH($F185,通路主檔!$A$2:$A$5,0))</f>
        <v>店內</v>
      </c>
      <c r="I185" s="13" t="n">
        <v>464000</v>
      </c>
      <c r="J185" s="4" t="n">
        <v>1297</v>
      </c>
      <c r="K185" s="4" t="n">
        <v>1700</v>
      </c>
      <c r="L185" s="14" t="n">
        <f aca="false">IF(J185=0,0,I185/J185)</f>
        <v>357.74865073246</v>
      </c>
      <c r="M185" s="15" t="n">
        <f aca="false">INDEX(通路主檔!$D$2:$D$5,MATCH($F185,通路主檔!$A$2:$A$5,0))*INDEX(年度參數!$B$2:$B$4,MATCH($B185,年度參數!$A$2:$A$4,0))</f>
        <v>0</v>
      </c>
      <c r="N185" s="14" t="n">
        <f aca="false">I185*M185</f>
        <v>0</v>
      </c>
      <c r="O185" s="14" t="n">
        <f aca="false">I185-N185</f>
        <v>464000</v>
      </c>
    </row>
    <row r="186" customFormat="false" ht="15" hidden="false" customHeight="false" outlineLevel="0" collapsed="false">
      <c r="A186" s="6" t="str">
        <f aca="false">TEXT(B186,"0")&amp;"-"&amp;TEXT(C186,"00")</f>
        <v>2024-03</v>
      </c>
      <c r="B186" s="4" t="n">
        <v>2024</v>
      </c>
      <c r="C186" s="4" t="n">
        <v>3</v>
      </c>
      <c r="D186" s="9" t="s">
        <v>262</v>
      </c>
      <c r="E186" s="12" t="str">
        <f aca="false">INDEX(門市主檔!$B$2:$B$25,MATCH($D186,門市主檔!$A$2:$A$25,0))</f>
        <v>台北信義旗艦店</v>
      </c>
      <c r="F186" s="9" t="s">
        <v>344</v>
      </c>
      <c r="G186" s="12" t="str">
        <f aca="false">INDEX(通路主檔!$B$2:$B$5,MATCH($F186,通路主檔!$A$2:$A$5,0))</f>
        <v>外送平台 A</v>
      </c>
      <c r="H186" s="12" t="str">
        <f aca="false">INDEX(通路主檔!$C$2:$C$5,MATCH($F186,通路主檔!$A$2:$A$5,0))</f>
        <v>外送平台</v>
      </c>
      <c r="I186" s="13" t="n">
        <v>394800</v>
      </c>
      <c r="J186" s="4" t="n">
        <v>781</v>
      </c>
      <c r="K186" s="4" t="n">
        <v>1400</v>
      </c>
      <c r="L186" s="14" t="n">
        <f aca="false">IF(J186=0,0,I186/J186)</f>
        <v>505.50576184379</v>
      </c>
      <c r="M186" s="15" t="n">
        <f aca="false">INDEX(通路主檔!$D$2:$D$5,MATCH($F186,通路主檔!$A$2:$A$5,0))*INDEX(年度參數!$B$2:$B$4,MATCH($B186,年度參數!$A$2:$A$4,0))</f>
        <v>0.33</v>
      </c>
      <c r="N186" s="14" t="n">
        <f aca="false">I186*M186</f>
        <v>130284</v>
      </c>
      <c r="O186" s="14" t="n">
        <f aca="false">I186-N186</f>
        <v>264516</v>
      </c>
    </row>
    <row r="187" customFormat="false" ht="15" hidden="false" customHeight="false" outlineLevel="0" collapsed="false">
      <c r="A187" s="6" t="str">
        <f aca="false">TEXT(B187,"0")&amp;"-"&amp;TEXT(C187,"00")</f>
        <v>2024-03</v>
      </c>
      <c r="B187" s="4" t="n">
        <v>2024</v>
      </c>
      <c r="C187" s="4" t="n">
        <v>3</v>
      </c>
      <c r="D187" s="9" t="s">
        <v>262</v>
      </c>
      <c r="E187" s="12" t="str">
        <f aca="false">INDEX(門市主檔!$B$2:$B$25,MATCH($D187,門市主檔!$A$2:$A$25,0))</f>
        <v>台北信義旗艦店</v>
      </c>
      <c r="F187" s="9" t="s">
        <v>347</v>
      </c>
      <c r="G187" s="12" t="str">
        <f aca="false">INDEX(通路主檔!$B$2:$B$5,MATCH($F187,通路主檔!$A$2:$A$5,0))</f>
        <v>外送平台 B</v>
      </c>
      <c r="H187" s="12" t="str">
        <f aca="false">INDEX(通路主檔!$C$2:$C$5,MATCH($F187,通路主檔!$A$2:$A$5,0))</f>
        <v>外送平台</v>
      </c>
      <c r="I187" s="13" t="n">
        <v>276000</v>
      </c>
      <c r="J187" s="4" t="n">
        <v>581</v>
      </c>
      <c r="K187" s="4" t="n">
        <v>976</v>
      </c>
      <c r="L187" s="14" t="n">
        <f aca="false">IF(J187=0,0,I187/J187)</f>
        <v>475.043029259897</v>
      </c>
      <c r="M187" s="15" t="n">
        <f aca="false">INDEX(通路主檔!$D$2:$D$5,MATCH($F187,通路主檔!$A$2:$A$5,0))*INDEX(年度參數!$B$2:$B$4,MATCH($B187,年度參數!$A$2:$A$4,0))</f>
        <v>0.33</v>
      </c>
      <c r="N187" s="14" t="n">
        <f aca="false">I187*M187</f>
        <v>91080</v>
      </c>
      <c r="O187" s="14" t="n">
        <f aca="false">I187-N187</f>
        <v>184920</v>
      </c>
    </row>
    <row r="188" customFormat="false" ht="15" hidden="false" customHeight="false" outlineLevel="0" collapsed="false">
      <c r="A188" s="6" t="str">
        <f aca="false">TEXT(B188,"0")&amp;"-"&amp;TEXT(C188,"00")</f>
        <v>2024-03</v>
      </c>
      <c r="B188" s="4" t="n">
        <v>2024</v>
      </c>
      <c r="C188" s="4" t="n">
        <v>3</v>
      </c>
      <c r="D188" s="9" t="s">
        <v>269</v>
      </c>
      <c r="E188" s="12" t="str">
        <f aca="false">INDEX(門市主檔!$B$2:$B$25,MATCH($D188,門市主檔!$A$2:$A$25,0))</f>
        <v>台北中山店</v>
      </c>
      <c r="F188" s="9" t="s">
        <v>339</v>
      </c>
      <c r="G188" s="12" t="str">
        <f aca="false">INDEX(通路主檔!$B$2:$B$5,MATCH($F188,通路主檔!$A$2:$A$5,0))</f>
        <v>內用</v>
      </c>
      <c r="H188" s="12" t="str">
        <f aca="false">INDEX(通路主檔!$C$2:$C$5,MATCH($F188,通路主檔!$A$2:$A$5,0))</f>
        <v>店內</v>
      </c>
      <c r="I188" s="13" t="n">
        <v>955600</v>
      </c>
      <c r="J188" s="4" t="n">
        <v>1312</v>
      </c>
      <c r="K188" s="4" t="n">
        <v>3087</v>
      </c>
      <c r="L188" s="14" t="n">
        <f aca="false">IF(J188=0,0,I188/J188)</f>
        <v>728.353658536585</v>
      </c>
      <c r="M188" s="15" t="n">
        <f aca="false">INDEX(通路主檔!$D$2:$D$5,MATCH($F188,通路主檔!$A$2:$A$5,0))*INDEX(年度參數!$B$2:$B$4,MATCH($B188,年度參數!$A$2:$A$4,0))</f>
        <v>0</v>
      </c>
      <c r="N188" s="14" t="n">
        <f aca="false">I188*M188</f>
        <v>0</v>
      </c>
      <c r="O188" s="14" t="n">
        <f aca="false">I188-N188</f>
        <v>955600</v>
      </c>
    </row>
    <row r="189" customFormat="false" ht="15" hidden="false" customHeight="false" outlineLevel="0" collapsed="false">
      <c r="A189" s="6" t="str">
        <f aca="false">TEXT(B189,"0")&amp;"-"&amp;TEXT(C189,"00")</f>
        <v>2024-03</v>
      </c>
      <c r="B189" s="4" t="n">
        <v>2024</v>
      </c>
      <c r="C189" s="4" t="n">
        <v>3</v>
      </c>
      <c r="D189" s="9" t="s">
        <v>269</v>
      </c>
      <c r="E189" s="12" t="str">
        <f aca="false">INDEX(門市主檔!$B$2:$B$25,MATCH($D189,門市主檔!$A$2:$A$25,0))</f>
        <v>台北中山店</v>
      </c>
      <c r="F189" s="9" t="s">
        <v>342</v>
      </c>
      <c r="G189" s="12" t="str">
        <f aca="false">INDEX(通路主檔!$B$2:$B$5,MATCH($F189,通路主檔!$A$2:$A$5,0))</f>
        <v>外帶</v>
      </c>
      <c r="H189" s="12" t="str">
        <f aca="false">INDEX(通路主檔!$C$2:$C$5,MATCH($F189,通路主檔!$A$2:$A$5,0))</f>
        <v>店內</v>
      </c>
      <c r="I189" s="13" t="n">
        <v>404900</v>
      </c>
      <c r="J189" s="4" t="n">
        <v>1161</v>
      </c>
      <c r="K189" s="4" t="n">
        <v>1562</v>
      </c>
      <c r="L189" s="14" t="n">
        <f aca="false">IF(J189=0,0,I189/J189)</f>
        <v>348.751076658053</v>
      </c>
      <c r="M189" s="15" t="n">
        <f aca="false">INDEX(通路主檔!$D$2:$D$5,MATCH($F189,通路主檔!$A$2:$A$5,0))*INDEX(年度參數!$B$2:$B$4,MATCH($B189,年度參數!$A$2:$A$4,0))</f>
        <v>0</v>
      </c>
      <c r="N189" s="14" t="n">
        <f aca="false">I189*M189</f>
        <v>0</v>
      </c>
      <c r="O189" s="14" t="n">
        <f aca="false">I189-N189</f>
        <v>404900</v>
      </c>
    </row>
    <row r="190" customFormat="false" ht="15" hidden="false" customHeight="false" outlineLevel="0" collapsed="false">
      <c r="A190" s="6" t="str">
        <f aca="false">TEXT(B190,"0")&amp;"-"&amp;TEXT(C190,"00")</f>
        <v>2024-03</v>
      </c>
      <c r="B190" s="4" t="n">
        <v>2024</v>
      </c>
      <c r="C190" s="4" t="n">
        <v>3</v>
      </c>
      <c r="D190" s="9" t="s">
        <v>269</v>
      </c>
      <c r="E190" s="12" t="str">
        <f aca="false">INDEX(門市主檔!$B$2:$B$25,MATCH($D190,門市主檔!$A$2:$A$25,0))</f>
        <v>台北中山店</v>
      </c>
      <c r="F190" s="9" t="s">
        <v>344</v>
      </c>
      <c r="G190" s="12" t="str">
        <f aca="false">INDEX(通路主檔!$B$2:$B$5,MATCH($F190,通路主檔!$A$2:$A$5,0))</f>
        <v>外送平台 A</v>
      </c>
      <c r="H190" s="12" t="str">
        <f aca="false">INDEX(通路主檔!$C$2:$C$5,MATCH($F190,通路主檔!$A$2:$A$5,0))</f>
        <v>外送平台</v>
      </c>
      <c r="I190" s="13" t="n">
        <v>392900</v>
      </c>
      <c r="J190" s="4" t="n">
        <v>790</v>
      </c>
      <c r="K190" s="4" t="n">
        <v>1382</v>
      </c>
      <c r="L190" s="14" t="n">
        <f aca="false">IF(J190=0,0,I190/J190)</f>
        <v>497.341772151899</v>
      </c>
      <c r="M190" s="15" t="n">
        <f aca="false">INDEX(通路主檔!$D$2:$D$5,MATCH($F190,通路主檔!$A$2:$A$5,0))*INDEX(年度參數!$B$2:$B$4,MATCH($B190,年度參數!$A$2:$A$4,0))</f>
        <v>0.33</v>
      </c>
      <c r="N190" s="14" t="n">
        <f aca="false">I190*M190</f>
        <v>129657</v>
      </c>
      <c r="O190" s="14" t="n">
        <f aca="false">I190-N190</f>
        <v>263243</v>
      </c>
    </row>
    <row r="191" customFormat="false" ht="15" hidden="false" customHeight="false" outlineLevel="0" collapsed="false">
      <c r="A191" s="6" t="str">
        <f aca="false">TEXT(B191,"0")&amp;"-"&amp;TEXT(C191,"00")</f>
        <v>2024-03</v>
      </c>
      <c r="B191" s="4" t="n">
        <v>2024</v>
      </c>
      <c r="C191" s="4" t="n">
        <v>3</v>
      </c>
      <c r="D191" s="9" t="s">
        <v>269</v>
      </c>
      <c r="E191" s="12" t="str">
        <f aca="false">INDEX(門市主檔!$B$2:$B$25,MATCH($D191,門市主檔!$A$2:$A$25,0))</f>
        <v>台北中山店</v>
      </c>
      <c r="F191" s="9" t="s">
        <v>347</v>
      </c>
      <c r="G191" s="12" t="str">
        <f aca="false">INDEX(通路主檔!$B$2:$B$5,MATCH($F191,通路主檔!$A$2:$A$5,0))</f>
        <v>外送平台 B</v>
      </c>
      <c r="H191" s="12" t="str">
        <f aca="false">INDEX(通路主檔!$C$2:$C$5,MATCH($F191,通路主檔!$A$2:$A$5,0))</f>
        <v>外送平台</v>
      </c>
      <c r="I191" s="13" t="n">
        <v>247500</v>
      </c>
      <c r="J191" s="4" t="n">
        <v>462</v>
      </c>
      <c r="K191" s="4" t="n">
        <v>783</v>
      </c>
      <c r="L191" s="14" t="n">
        <f aca="false">IF(J191=0,0,I191/J191)</f>
        <v>535.714285714286</v>
      </c>
      <c r="M191" s="15" t="n">
        <f aca="false">INDEX(通路主檔!$D$2:$D$5,MATCH($F191,通路主檔!$A$2:$A$5,0))*INDEX(年度參數!$B$2:$B$4,MATCH($B191,年度參數!$A$2:$A$4,0))</f>
        <v>0.33</v>
      </c>
      <c r="N191" s="14" t="n">
        <f aca="false">I191*M191</f>
        <v>81675</v>
      </c>
      <c r="O191" s="14" t="n">
        <f aca="false">I191-N191</f>
        <v>165825</v>
      </c>
    </row>
    <row r="192" customFormat="false" ht="15" hidden="false" customHeight="false" outlineLevel="0" collapsed="false">
      <c r="A192" s="6" t="str">
        <f aca="false">TEXT(B192,"0")&amp;"-"&amp;TEXT(C192,"00")</f>
        <v>2024-03</v>
      </c>
      <c r="B192" s="4" t="n">
        <v>2024</v>
      </c>
      <c r="C192" s="4" t="n">
        <v>3</v>
      </c>
      <c r="D192" s="9" t="s">
        <v>273</v>
      </c>
      <c r="E192" s="12" t="str">
        <f aca="false">INDEX(門市主檔!$B$2:$B$25,MATCH($D192,門市主檔!$A$2:$A$25,0))</f>
        <v>台北東門店</v>
      </c>
      <c r="F192" s="9" t="s">
        <v>339</v>
      </c>
      <c r="G192" s="12" t="str">
        <f aca="false">INDEX(通路主檔!$B$2:$B$5,MATCH($F192,通路主檔!$A$2:$A$5,0))</f>
        <v>內用</v>
      </c>
      <c r="H192" s="12" t="str">
        <f aca="false">INDEX(通路主檔!$C$2:$C$5,MATCH($F192,通路主檔!$A$2:$A$5,0))</f>
        <v>店內</v>
      </c>
      <c r="I192" s="13" t="n">
        <v>433800</v>
      </c>
      <c r="J192" s="4" t="n">
        <v>609</v>
      </c>
      <c r="K192" s="4" t="n">
        <v>1543</v>
      </c>
      <c r="L192" s="14" t="n">
        <f aca="false">IF(J192=0,0,I192/J192)</f>
        <v>712.315270935961</v>
      </c>
      <c r="M192" s="15" t="n">
        <f aca="false">INDEX(通路主檔!$D$2:$D$5,MATCH($F192,通路主檔!$A$2:$A$5,0))*INDEX(年度參數!$B$2:$B$4,MATCH($B192,年度參數!$A$2:$A$4,0))</f>
        <v>0</v>
      </c>
      <c r="N192" s="14" t="n">
        <f aca="false">I192*M192</f>
        <v>0</v>
      </c>
      <c r="O192" s="14" t="n">
        <f aca="false">I192-N192</f>
        <v>433800</v>
      </c>
    </row>
    <row r="193" customFormat="false" ht="15" hidden="false" customHeight="false" outlineLevel="0" collapsed="false">
      <c r="A193" s="6" t="str">
        <f aca="false">TEXT(B193,"0")&amp;"-"&amp;TEXT(C193,"00")</f>
        <v>2024-03</v>
      </c>
      <c r="B193" s="4" t="n">
        <v>2024</v>
      </c>
      <c r="C193" s="4" t="n">
        <v>3</v>
      </c>
      <c r="D193" s="9" t="s">
        <v>273</v>
      </c>
      <c r="E193" s="12" t="str">
        <f aca="false">INDEX(門市主檔!$B$2:$B$25,MATCH($D193,門市主檔!$A$2:$A$25,0))</f>
        <v>台北東門店</v>
      </c>
      <c r="F193" s="9" t="s">
        <v>342</v>
      </c>
      <c r="G193" s="12" t="str">
        <f aca="false">INDEX(通路主檔!$B$2:$B$5,MATCH($F193,通路主檔!$A$2:$A$5,0))</f>
        <v>外帶</v>
      </c>
      <c r="H193" s="12" t="str">
        <f aca="false">INDEX(通路主檔!$C$2:$C$5,MATCH($F193,通路主檔!$A$2:$A$5,0))</f>
        <v>店內</v>
      </c>
      <c r="I193" s="13" t="n">
        <v>361900</v>
      </c>
      <c r="J193" s="4" t="n">
        <v>1074</v>
      </c>
      <c r="K193" s="4" t="n">
        <v>1437</v>
      </c>
      <c r="L193" s="14" t="n">
        <f aca="false">IF(J193=0,0,I193/J193)</f>
        <v>336.964618249534</v>
      </c>
      <c r="M193" s="15" t="n">
        <f aca="false">INDEX(通路主檔!$D$2:$D$5,MATCH($F193,通路主檔!$A$2:$A$5,0))*INDEX(年度參數!$B$2:$B$4,MATCH($B193,年度參數!$A$2:$A$4,0))</f>
        <v>0</v>
      </c>
      <c r="N193" s="14" t="n">
        <f aca="false">I193*M193</f>
        <v>0</v>
      </c>
      <c r="O193" s="14" t="n">
        <f aca="false">I193-N193</f>
        <v>361900</v>
      </c>
    </row>
    <row r="194" customFormat="false" ht="15" hidden="false" customHeight="false" outlineLevel="0" collapsed="false">
      <c r="A194" s="6" t="str">
        <f aca="false">TEXT(B194,"0")&amp;"-"&amp;TEXT(C194,"00")</f>
        <v>2024-03</v>
      </c>
      <c r="B194" s="4" t="n">
        <v>2024</v>
      </c>
      <c r="C194" s="4" t="n">
        <v>3</v>
      </c>
      <c r="D194" s="9" t="s">
        <v>273</v>
      </c>
      <c r="E194" s="12" t="str">
        <f aca="false">INDEX(門市主檔!$B$2:$B$25,MATCH($D194,門市主檔!$A$2:$A$25,0))</f>
        <v>台北東門店</v>
      </c>
      <c r="F194" s="9" t="s">
        <v>344</v>
      </c>
      <c r="G194" s="12" t="str">
        <f aca="false">INDEX(通路主檔!$B$2:$B$5,MATCH($F194,通路主檔!$A$2:$A$5,0))</f>
        <v>外送平台 A</v>
      </c>
      <c r="H194" s="12" t="str">
        <f aca="false">INDEX(通路主檔!$C$2:$C$5,MATCH($F194,通路主檔!$A$2:$A$5,0))</f>
        <v>外送平台</v>
      </c>
      <c r="I194" s="13" t="n">
        <v>292300</v>
      </c>
      <c r="J194" s="4" t="n">
        <v>602</v>
      </c>
      <c r="K194" s="4" t="n">
        <v>1233</v>
      </c>
      <c r="L194" s="14" t="n">
        <f aca="false">IF(J194=0,0,I194/J194)</f>
        <v>485.548172757475</v>
      </c>
      <c r="M194" s="15" t="n">
        <f aca="false">INDEX(通路主檔!$D$2:$D$5,MATCH($F194,通路主檔!$A$2:$A$5,0))*INDEX(年度參數!$B$2:$B$4,MATCH($B194,年度參數!$A$2:$A$4,0))</f>
        <v>0.33</v>
      </c>
      <c r="N194" s="14" t="n">
        <f aca="false">I194*M194</f>
        <v>96459</v>
      </c>
      <c r="O194" s="14" t="n">
        <f aca="false">I194-N194</f>
        <v>195841</v>
      </c>
    </row>
    <row r="195" customFormat="false" ht="15" hidden="false" customHeight="false" outlineLevel="0" collapsed="false">
      <c r="A195" s="6" t="str">
        <f aca="false">TEXT(B195,"0")&amp;"-"&amp;TEXT(C195,"00")</f>
        <v>2024-03</v>
      </c>
      <c r="B195" s="4" t="n">
        <v>2024</v>
      </c>
      <c r="C195" s="4" t="n">
        <v>3</v>
      </c>
      <c r="D195" s="9" t="s">
        <v>273</v>
      </c>
      <c r="E195" s="12" t="str">
        <f aca="false">INDEX(門市主檔!$B$2:$B$25,MATCH($D195,門市主檔!$A$2:$A$25,0))</f>
        <v>台北東門店</v>
      </c>
      <c r="F195" s="9" t="s">
        <v>347</v>
      </c>
      <c r="G195" s="12" t="str">
        <f aca="false">INDEX(通路主檔!$B$2:$B$5,MATCH($F195,通路主檔!$A$2:$A$5,0))</f>
        <v>外送平台 B</v>
      </c>
      <c r="H195" s="12" t="str">
        <f aca="false">INDEX(通路主檔!$C$2:$C$5,MATCH($F195,通路主檔!$A$2:$A$5,0))</f>
        <v>外送平台</v>
      </c>
      <c r="I195" s="13" t="n">
        <v>193900</v>
      </c>
      <c r="J195" s="4" t="n">
        <v>363</v>
      </c>
      <c r="K195" s="4" t="n">
        <v>637</v>
      </c>
      <c r="L195" s="14" t="n">
        <f aca="false">IF(J195=0,0,I195/J195)</f>
        <v>534.159779614325</v>
      </c>
      <c r="M195" s="15" t="n">
        <f aca="false">INDEX(通路主檔!$D$2:$D$5,MATCH($F195,通路主檔!$A$2:$A$5,0))*INDEX(年度參數!$B$2:$B$4,MATCH($B195,年度參數!$A$2:$A$4,0))</f>
        <v>0.33</v>
      </c>
      <c r="N195" s="14" t="n">
        <f aca="false">I195*M195</f>
        <v>63987</v>
      </c>
      <c r="O195" s="14" t="n">
        <f aca="false">I195-N195</f>
        <v>129913</v>
      </c>
    </row>
    <row r="196" customFormat="false" ht="15" hidden="false" customHeight="false" outlineLevel="0" collapsed="false">
      <c r="A196" s="6" t="str">
        <f aca="false">TEXT(B196,"0")&amp;"-"&amp;TEXT(C196,"00")</f>
        <v>2024-03</v>
      </c>
      <c r="B196" s="4" t="n">
        <v>2024</v>
      </c>
      <c r="C196" s="4" t="n">
        <v>3</v>
      </c>
      <c r="D196" s="9" t="s">
        <v>277</v>
      </c>
      <c r="E196" s="12" t="str">
        <f aca="false">INDEX(門市主檔!$B$2:$B$25,MATCH($D196,門市主檔!$A$2:$A$25,0))</f>
        <v>台北松江店</v>
      </c>
      <c r="F196" s="9" t="s">
        <v>342</v>
      </c>
      <c r="G196" s="12" t="str">
        <f aca="false">INDEX(通路主檔!$B$2:$B$5,MATCH($F196,通路主檔!$A$2:$A$5,0))</f>
        <v>外帶</v>
      </c>
      <c r="H196" s="12" t="str">
        <f aca="false">INDEX(通路主檔!$C$2:$C$5,MATCH($F196,通路主檔!$A$2:$A$5,0))</f>
        <v>店內</v>
      </c>
      <c r="I196" s="13" t="n">
        <v>416900</v>
      </c>
      <c r="J196" s="4" t="n">
        <v>1332</v>
      </c>
      <c r="K196" s="4" t="n">
        <v>1603</v>
      </c>
      <c r="L196" s="14" t="n">
        <f aca="false">IF(J196=0,0,I196/J196)</f>
        <v>312.987987987988</v>
      </c>
      <c r="M196" s="15" t="n">
        <f aca="false">INDEX(通路主檔!$D$2:$D$5,MATCH($F196,通路主檔!$A$2:$A$5,0))*INDEX(年度參數!$B$2:$B$4,MATCH($B196,年度參數!$A$2:$A$4,0))</f>
        <v>0</v>
      </c>
      <c r="N196" s="14" t="n">
        <f aca="false">I196*M196</f>
        <v>0</v>
      </c>
      <c r="O196" s="14" t="n">
        <f aca="false">I196-N196</f>
        <v>416900</v>
      </c>
    </row>
    <row r="197" customFormat="false" ht="15" hidden="false" customHeight="false" outlineLevel="0" collapsed="false">
      <c r="A197" s="6" t="str">
        <f aca="false">TEXT(B197,"0")&amp;"-"&amp;TEXT(C197,"00")</f>
        <v>2024-03</v>
      </c>
      <c r="B197" s="4" t="n">
        <v>2024</v>
      </c>
      <c r="C197" s="4" t="n">
        <v>3</v>
      </c>
      <c r="D197" s="9" t="s">
        <v>277</v>
      </c>
      <c r="E197" s="12" t="str">
        <f aca="false">INDEX(門市主檔!$B$2:$B$25,MATCH($D197,門市主檔!$A$2:$A$25,0))</f>
        <v>台北松江店</v>
      </c>
      <c r="F197" s="9" t="s">
        <v>344</v>
      </c>
      <c r="G197" s="12" t="str">
        <f aca="false">INDEX(通路主檔!$B$2:$B$5,MATCH($F197,通路主檔!$A$2:$A$5,0))</f>
        <v>外送平台 A</v>
      </c>
      <c r="H197" s="12" t="str">
        <f aca="false">INDEX(通路主檔!$C$2:$C$5,MATCH($F197,通路主檔!$A$2:$A$5,0))</f>
        <v>外送平台</v>
      </c>
      <c r="I197" s="13" t="n">
        <v>351700</v>
      </c>
      <c r="J197" s="4" t="n">
        <v>633</v>
      </c>
      <c r="K197" s="4" t="n">
        <v>1230</v>
      </c>
      <c r="L197" s="14" t="n">
        <f aca="false">IF(J197=0,0,I197/J197)</f>
        <v>555.608214849921</v>
      </c>
      <c r="M197" s="15" t="n">
        <f aca="false">INDEX(通路主檔!$D$2:$D$5,MATCH($F197,通路主檔!$A$2:$A$5,0))*INDEX(年度參數!$B$2:$B$4,MATCH($B197,年度參數!$A$2:$A$4,0))</f>
        <v>0.33</v>
      </c>
      <c r="N197" s="14" t="n">
        <f aca="false">I197*M197</f>
        <v>116061</v>
      </c>
      <c r="O197" s="14" t="n">
        <f aca="false">I197-N197</f>
        <v>235639</v>
      </c>
    </row>
    <row r="198" customFormat="false" ht="15" hidden="false" customHeight="false" outlineLevel="0" collapsed="false">
      <c r="A198" s="6" t="str">
        <f aca="false">TEXT(B198,"0")&amp;"-"&amp;TEXT(C198,"00")</f>
        <v>2024-03</v>
      </c>
      <c r="B198" s="4" t="n">
        <v>2024</v>
      </c>
      <c r="C198" s="4" t="n">
        <v>3</v>
      </c>
      <c r="D198" s="9" t="s">
        <v>277</v>
      </c>
      <c r="E198" s="12" t="str">
        <f aca="false">INDEX(門市主檔!$B$2:$B$25,MATCH($D198,門市主檔!$A$2:$A$25,0))</f>
        <v>台北松江店</v>
      </c>
      <c r="F198" s="9" t="s">
        <v>347</v>
      </c>
      <c r="G198" s="12" t="str">
        <f aca="false">INDEX(通路主檔!$B$2:$B$5,MATCH($F198,通路主檔!$A$2:$A$5,0))</f>
        <v>外送平台 B</v>
      </c>
      <c r="H198" s="12" t="str">
        <f aca="false">INDEX(通路主檔!$C$2:$C$5,MATCH($F198,通路主檔!$A$2:$A$5,0))</f>
        <v>外送平台</v>
      </c>
      <c r="I198" s="13" t="n">
        <v>246400</v>
      </c>
      <c r="J198" s="4" t="n">
        <v>514</v>
      </c>
      <c r="K198" s="4" t="n">
        <v>967</v>
      </c>
      <c r="L198" s="14" t="n">
        <f aca="false">IF(J198=0,0,I198/J198)</f>
        <v>479.377431906615</v>
      </c>
      <c r="M198" s="15" t="n">
        <f aca="false">INDEX(通路主檔!$D$2:$D$5,MATCH($F198,通路主檔!$A$2:$A$5,0))*INDEX(年度參數!$B$2:$B$4,MATCH($B198,年度參數!$A$2:$A$4,0))</f>
        <v>0.33</v>
      </c>
      <c r="N198" s="14" t="n">
        <f aca="false">I198*M198</f>
        <v>81312</v>
      </c>
      <c r="O198" s="14" t="n">
        <f aca="false">I198-N198</f>
        <v>165088</v>
      </c>
    </row>
    <row r="199" customFormat="false" ht="15" hidden="false" customHeight="false" outlineLevel="0" collapsed="false">
      <c r="A199" s="6" t="str">
        <f aca="false">TEXT(B199,"0")&amp;"-"&amp;TEXT(C199,"00")</f>
        <v>2024-03</v>
      </c>
      <c r="B199" s="4" t="n">
        <v>2024</v>
      </c>
      <c r="C199" s="4" t="n">
        <v>3</v>
      </c>
      <c r="D199" s="9" t="s">
        <v>288</v>
      </c>
      <c r="E199" s="12" t="str">
        <f aca="false">INDEX(門市主檔!$B$2:$B$25,MATCH($D199,門市主檔!$A$2:$A$25,0))</f>
        <v>桃園中壢店</v>
      </c>
      <c r="F199" s="9" t="s">
        <v>339</v>
      </c>
      <c r="G199" s="12" t="str">
        <f aca="false">INDEX(通路主檔!$B$2:$B$5,MATCH($F199,通路主檔!$A$2:$A$5,0))</f>
        <v>內用</v>
      </c>
      <c r="H199" s="12" t="str">
        <f aca="false">INDEX(通路主檔!$C$2:$C$5,MATCH($F199,通路主檔!$A$2:$A$5,0))</f>
        <v>店內</v>
      </c>
      <c r="I199" s="13" t="n">
        <v>783100</v>
      </c>
      <c r="J199" s="4" t="n">
        <v>1073</v>
      </c>
      <c r="K199" s="4" t="n">
        <v>2778</v>
      </c>
      <c r="L199" s="14" t="n">
        <f aca="false">IF(J199=0,0,I199/J199)</f>
        <v>729.822926374651</v>
      </c>
      <c r="M199" s="15" t="n">
        <f aca="false">INDEX(通路主檔!$D$2:$D$5,MATCH($F199,通路主檔!$A$2:$A$5,0))*INDEX(年度參數!$B$2:$B$4,MATCH($B199,年度參數!$A$2:$A$4,0))</f>
        <v>0</v>
      </c>
      <c r="N199" s="14" t="n">
        <f aca="false">I199*M199</f>
        <v>0</v>
      </c>
      <c r="O199" s="14" t="n">
        <f aca="false">I199-N199</f>
        <v>783100</v>
      </c>
    </row>
    <row r="200" customFormat="false" ht="15" hidden="false" customHeight="false" outlineLevel="0" collapsed="false">
      <c r="A200" s="6" t="str">
        <f aca="false">TEXT(B200,"0")&amp;"-"&amp;TEXT(C200,"00")</f>
        <v>2024-03</v>
      </c>
      <c r="B200" s="4" t="n">
        <v>2024</v>
      </c>
      <c r="C200" s="4" t="n">
        <v>3</v>
      </c>
      <c r="D200" s="9" t="s">
        <v>288</v>
      </c>
      <c r="E200" s="12" t="str">
        <f aca="false">INDEX(門市主檔!$B$2:$B$25,MATCH($D200,門市主檔!$A$2:$A$25,0))</f>
        <v>桃園中壢店</v>
      </c>
      <c r="F200" s="9" t="s">
        <v>342</v>
      </c>
      <c r="G200" s="12" t="str">
        <f aca="false">INDEX(通路主檔!$B$2:$B$5,MATCH($F200,通路主檔!$A$2:$A$5,0))</f>
        <v>外帶</v>
      </c>
      <c r="H200" s="12" t="str">
        <f aca="false">INDEX(通路主檔!$C$2:$C$5,MATCH($F200,通路主檔!$A$2:$A$5,0))</f>
        <v>店內</v>
      </c>
      <c r="I200" s="13" t="n">
        <v>353700</v>
      </c>
      <c r="J200" s="4" t="n">
        <v>1012</v>
      </c>
      <c r="K200" s="4" t="n">
        <v>1311</v>
      </c>
      <c r="L200" s="14" t="n">
        <f aca="false">IF(J200=0,0,I200/J200)</f>
        <v>349.505928853755</v>
      </c>
      <c r="M200" s="15" t="n">
        <f aca="false">INDEX(通路主檔!$D$2:$D$5,MATCH($F200,通路主檔!$A$2:$A$5,0))*INDEX(年度參數!$B$2:$B$4,MATCH($B200,年度參數!$A$2:$A$4,0))</f>
        <v>0</v>
      </c>
      <c r="N200" s="14" t="n">
        <f aca="false">I200*M200</f>
        <v>0</v>
      </c>
      <c r="O200" s="14" t="n">
        <f aca="false">I200-N200</f>
        <v>353700</v>
      </c>
    </row>
    <row r="201" customFormat="false" ht="15" hidden="false" customHeight="false" outlineLevel="0" collapsed="false">
      <c r="A201" s="6" t="str">
        <f aca="false">TEXT(B201,"0")&amp;"-"&amp;TEXT(C201,"00")</f>
        <v>2024-03</v>
      </c>
      <c r="B201" s="4" t="n">
        <v>2024</v>
      </c>
      <c r="C201" s="4" t="n">
        <v>3</v>
      </c>
      <c r="D201" s="9" t="s">
        <v>288</v>
      </c>
      <c r="E201" s="12" t="str">
        <f aca="false">INDEX(門市主檔!$B$2:$B$25,MATCH($D201,門市主檔!$A$2:$A$25,0))</f>
        <v>桃園中壢店</v>
      </c>
      <c r="F201" s="9" t="s">
        <v>344</v>
      </c>
      <c r="G201" s="12" t="str">
        <f aca="false">INDEX(通路主檔!$B$2:$B$5,MATCH($F201,通路主檔!$A$2:$A$5,0))</f>
        <v>外送平台 A</v>
      </c>
      <c r="H201" s="12" t="str">
        <f aca="false">INDEX(通路主檔!$C$2:$C$5,MATCH($F201,通路主檔!$A$2:$A$5,0))</f>
        <v>外送平台</v>
      </c>
      <c r="I201" s="13" t="n">
        <v>299500</v>
      </c>
      <c r="J201" s="4" t="n">
        <v>614</v>
      </c>
      <c r="K201" s="4" t="n">
        <v>1109</v>
      </c>
      <c r="L201" s="14" t="n">
        <f aca="false">IF(J201=0,0,I201/J201)</f>
        <v>487.785016286645</v>
      </c>
      <c r="M201" s="15" t="n">
        <f aca="false">INDEX(通路主檔!$D$2:$D$5,MATCH($F201,通路主檔!$A$2:$A$5,0))*INDEX(年度參數!$B$2:$B$4,MATCH($B201,年度參數!$A$2:$A$4,0))</f>
        <v>0.33</v>
      </c>
      <c r="N201" s="14" t="n">
        <f aca="false">I201*M201</f>
        <v>98835</v>
      </c>
      <c r="O201" s="14" t="n">
        <f aca="false">I201-N201</f>
        <v>200665</v>
      </c>
    </row>
    <row r="202" customFormat="false" ht="15" hidden="false" customHeight="false" outlineLevel="0" collapsed="false">
      <c r="A202" s="6" t="str">
        <f aca="false">TEXT(B202,"0")&amp;"-"&amp;TEXT(C202,"00")</f>
        <v>2024-03</v>
      </c>
      <c r="B202" s="4" t="n">
        <v>2024</v>
      </c>
      <c r="C202" s="4" t="n">
        <v>3</v>
      </c>
      <c r="D202" s="9" t="s">
        <v>288</v>
      </c>
      <c r="E202" s="12" t="str">
        <f aca="false">INDEX(門市主檔!$B$2:$B$25,MATCH($D202,門市主檔!$A$2:$A$25,0))</f>
        <v>桃園中壢店</v>
      </c>
      <c r="F202" s="9" t="s">
        <v>347</v>
      </c>
      <c r="G202" s="12" t="str">
        <f aca="false">INDEX(通路主檔!$B$2:$B$5,MATCH($F202,通路主檔!$A$2:$A$5,0))</f>
        <v>外送平台 B</v>
      </c>
      <c r="H202" s="12" t="str">
        <f aca="false">INDEX(通路主檔!$C$2:$C$5,MATCH($F202,通路主檔!$A$2:$A$5,0))</f>
        <v>外送平台</v>
      </c>
      <c r="I202" s="13" t="n">
        <v>203100</v>
      </c>
      <c r="J202" s="4" t="n">
        <v>437</v>
      </c>
      <c r="K202" s="4" t="n">
        <v>825</v>
      </c>
      <c r="L202" s="14" t="n">
        <f aca="false">IF(J202=0,0,I202/J202)</f>
        <v>464.759725400458</v>
      </c>
      <c r="M202" s="15" t="n">
        <f aca="false">INDEX(通路主檔!$D$2:$D$5,MATCH($F202,通路主檔!$A$2:$A$5,0))*INDEX(年度參數!$B$2:$B$4,MATCH($B202,年度參數!$A$2:$A$4,0))</f>
        <v>0.33</v>
      </c>
      <c r="N202" s="14" t="n">
        <f aca="false">I202*M202</f>
        <v>67023</v>
      </c>
      <c r="O202" s="14" t="n">
        <f aca="false">I202-N202</f>
        <v>136077</v>
      </c>
    </row>
    <row r="203" customFormat="false" ht="15" hidden="false" customHeight="false" outlineLevel="0" collapsed="false">
      <c r="A203" s="6" t="str">
        <f aca="false">TEXT(B203,"0")&amp;"-"&amp;TEXT(C203,"00")</f>
        <v>2024-04</v>
      </c>
      <c r="B203" s="4" t="n">
        <v>2024</v>
      </c>
      <c r="C203" s="4" t="n">
        <v>4</v>
      </c>
      <c r="D203" s="9" t="s">
        <v>312</v>
      </c>
      <c r="E203" s="12" t="str">
        <f aca="false">INDEX(門市主檔!$B$2:$B$25,MATCH($D203,門市主檔!$A$2:$A$25,0))</f>
        <v>彰化員林店</v>
      </c>
      <c r="F203" s="9" t="s">
        <v>339</v>
      </c>
      <c r="G203" s="12" t="str">
        <f aca="false">INDEX(通路主檔!$B$2:$B$5,MATCH($F203,通路主檔!$A$2:$A$5,0))</f>
        <v>內用</v>
      </c>
      <c r="H203" s="12" t="str">
        <f aca="false">INDEX(通路主檔!$C$2:$C$5,MATCH($F203,通路主檔!$A$2:$A$5,0))</f>
        <v>店內</v>
      </c>
      <c r="I203" s="13" t="n">
        <v>354900</v>
      </c>
      <c r="J203" s="4" t="n">
        <v>432</v>
      </c>
      <c r="K203" s="4" t="n">
        <v>1022</v>
      </c>
      <c r="L203" s="14" t="n">
        <f aca="false">IF(J203=0,0,I203/J203)</f>
        <v>821.527777777778</v>
      </c>
      <c r="M203" s="15" t="n">
        <f aca="false">INDEX(通路主檔!$D$2:$D$5,MATCH($F203,通路主檔!$A$2:$A$5,0))*INDEX(年度參數!$B$2:$B$4,MATCH($B203,年度參數!$A$2:$A$4,0))</f>
        <v>0</v>
      </c>
      <c r="N203" s="14" t="n">
        <f aca="false">I203*M203</f>
        <v>0</v>
      </c>
      <c r="O203" s="14" t="n">
        <f aca="false">I203-N203</f>
        <v>354900</v>
      </c>
    </row>
    <row r="204" customFormat="false" ht="15" hidden="false" customHeight="false" outlineLevel="0" collapsed="false">
      <c r="A204" s="6" t="str">
        <f aca="false">TEXT(B204,"0")&amp;"-"&amp;TEXT(C204,"00")</f>
        <v>2024-04</v>
      </c>
      <c r="B204" s="4" t="n">
        <v>2024</v>
      </c>
      <c r="C204" s="4" t="n">
        <v>4</v>
      </c>
      <c r="D204" s="9" t="s">
        <v>312</v>
      </c>
      <c r="E204" s="12" t="str">
        <f aca="false">INDEX(門市主檔!$B$2:$B$25,MATCH($D204,門市主檔!$A$2:$A$25,0))</f>
        <v>彰化員林店</v>
      </c>
      <c r="F204" s="9" t="s">
        <v>342</v>
      </c>
      <c r="G204" s="12" t="str">
        <f aca="false">INDEX(通路主檔!$B$2:$B$5,MATCH($F204,通路主檔!$A$2:$A$5,0))</f>
        <v>外帶</v>
      </c>
      <c r="H204" s="12" t="str">
        <f aca="false">INDEX(通路主檔!$C$2:$C$5,MATCH($F204,通路主檔!$A$2:$A$5,0))</f>
        <v>店內</v>
      </c>
      <c r="I204" s="13" t="n">
        <v>331200</v>
      </c>
      <c r="J204" s="4" t="n">
        <v>992</v>
      </c>
      <c r="K204" s="4" t="n">
        <v>1364</v>
      </c>
      <c r="L204" s="14" t="n">
        <f aca="false">IF(J204=0,0,I204/J204)</f>
        <v>333.870967741936</v>
      </c>
      <c r="M204" s="15" t="n">
        <f aca="false">INDEX(通路主檔!$D$2:$D$5,MATCH($F204,通路主檔!$A$2:$A$5,0))*INDEX(年度參數!$B$2:$B$4,MATCH($B204,年度參數!$A$2:$A$4,0))</f>
        <v>0</v>
      </c>
      <c r="N204" s="14" t="n">
        <f aca="false">I204*M204</f>
        <v>0</v>
      </c>
      <c r="O204" s="14" t="n">
        <f aca="false">I204-N204</f>
        <v>331200</v>
      </c>
    </row>
    <row r="205" customFormat="false" ht="15" hidden="false" customHeight="false" outlineLevel="0" collapsed="false">
      <c r="A205" s="6" t="str">
        <f aca="false">TEXT(B205,"0")&amp;"-"&amp;TEXT(C205,"00")</f>
        <v>2024-04</v>
      </c>
      <c r="B205" s="4" t="n">
        <v>2024</v>
      </c>
      <c r="C205" s="4" t="n">
        <v>4</v>
      </c>
      <c r="D205" s="9" t="s">
        <v>312</v>
      </c>
      <c r="E205" s="12" t="str">
        <f aca="false">INDEX(門市主檔!$B$2:$B$25,MATCH($D205,門市主檔!$A$2:$A$25,0))</f>
        <v>彰化員林店</v>
      </c>
      <c r="F205" s="9" t="s">
        <v>344</v>
      </c>
      <c r="G205" s="12" t="str">
        <f aca="false">INDEX(通路主檔!$B$2:$B$5,MATCH($F205,通路主檔!$A$2:$A$5,0))</f>
        <v>外送平台 A</v>
      </c>
      <c r="H205" s="12" t="str">
        <f aca="false">INDEX(通路主檔!$C$2:$C$5,MATCH($F205,通路主檔!$A$2:$A$5,0))</f>
        <v>外送平台</v>
      </c>
      <c r="I205" s="13" t="n">
        <v>293600</v>
      </c>
      <c r="J205" s="4" t="n">
        <v>558</v>
      </c>
      <c r="K205" s="4" t="n">
        <v>1124</v>
      </c>
      <c r="L205" s="14" t="n">
        <f aca="false">IF(J205=0,0,I205/J205)</f>
        <v>526.164874551971</v>
      </c>
      <c r="M205" s="15" t="n">
        <f aca="false">INDEX(通路主檔!$D$2:$D$5,MATCH($F205,通路主檔!$A$2:$A$5,0))*INDEX(年度參數!$B$2:$B$4,MATCH($B205,年度參數!$A$2:$A$4,0))</f>
        <v>0.33</v>
      </c>
      <c r="N205" s="14" t="n">
        <f aca="false">I205*M205</f>
        <v>96888</v>
      </c>
      <c r="O205" s="14" t="n">
        <f aca="false">I205-N205</f>
        <v>196712</v>
      </c>
    </row>
    <row r="206" customFormat="false" ht="15" hidden="false" customHeight="false" outlineLevel="0" collapsed="false">
      <c r="A206" s="6" t="str">
        <f aca="false">TEXT(B206,"0")&amp;"-"&amp;TEXT(C206,"00")</f>
        <v>2024-04</v>
      </c>
      <c r="B206" s="4" t="n">
        <v>2024</v>
      </c>
      <c r="C206" s="4" t="n">
        <v>4</v>
      </c>
      <c r="D206" s="9" t="s">
        <v>312</v>
      </c>
      <c r="E206" s="12" t="str">
        <f aca="false">INDEX(門市主檔!$B$2:$B$25,MATCH($D206,門市主檔!$A$2:$A$25,0))</f>
        <v>彰化員林店</v>
      </c>
      <c r="F206" s="9" t="s">
        <v>347</v>
      </c>
      <c r="G206" s="12" t="str">
        <f aca="false">INDEX(通路主檔!$B$2:$B$5,MATCH($F206,通路主檔!$A$2:$A$5,0))</f>
        <v>外送平台 B</v>
      </c>
      <c r="H206" s="12" t="str">
        <f aca="false">INDEX(通路主檔!$C$2:$C$5,MATCH($F206,通路主檔!$A$2:$A$5,0))</f>
        <v>外送平台</v>
      </c>
      <c r="I206" s="13" t="n">
        <v>188700</v>
      </c>
      <c r="J206" s="4" t="n">
        <v>370</v>
      </c>
      <c r="K206" s="4" t="n">
        <v>691</v>
      </c>
      <c r="L206" s="14" t="n">
        <f aca="false">IF(J206=0,0,I206/J206)</f>
        <v>510</v>
      </c>
      <c r="M206" s="15" t="n">
        <f aca="false">INDEX(通路主檔!$D$2:$D$5,MATCH($F206,通路主檔!$A$2:$A$5,0))*INDEX(年度參數!$B$2:$B$4,MATCH($B206,年度參數!$A$2:$A$4,0))</f>
        <v>0.33</v>
      </c>
      <c r="N206" s="14" t="n">
        <f aca="false">I206*M206</f>
        <v>62271</v>
      </c>
      <c r="O206" s="14" t="n">
        <f aca="false">I206-N206</f>
        <v>126429</v>
      </c>
    </row>
    <row r="207" customFormat="false" ht="15" hidden="false" customHeight="false" outlineLevel="0" collapsed="false">
      <c r="A207" s="6" t="str">
        <f aca="false">TEXT(B207,"0")&amp;"-"&amp;TEXT(C207,"00")</f>
        <v>2024-04</v>
      </c>
      <c r="B207" s="4" t="n">
        <v>2024</v>
      </c>
      <c r="C207" s="4" t="n">
        <v>4</v>
      </c>
      <c r="D207" s="9" t="s">
        <v>294</v>
      </c>
      <c r="E207" s="12" t="str">
        <f aca="false">INDEX(門市主檔!$B$2:$B$25,MATCH($D207,門市主檔!$A$2:$A$25,0))</f>
        <v>新竹巨城店</v>
      </c>
      <c r="F207" s="9" t="s">
        <v>339</v>
      </c>
      <c r="G207" s="12" t="str">
        <f aca="false">INDEX(通路主檔!$B$2:$B$5,MATCH($F207,通路主檔!$A$2:$A$5,0))</f>
        <v>內用</v>
      </c>
      <c r="H207" s="12" t="str">
        <f aca="false">INDEX(通路主檔!$C$2:$C$5,MATCH($F207,通路主檔!$A$2:$A$5,0))</f>
        <v>店內</v>
      </c>
      <c r="I207" s="13" t="n">
        <v>1300400</v>
      </c>
      <c r="J207" s="4" t="n">
        <v>1730</v>
      </c>
      <c r="K207" s="4" t="n">
        <v>3821</v>
      </c>
      <c r="L207" s="14" t="n">
        <f aca="false">IF(J207=0,0,I207/J207)</f>
        <v>751.676300578035</v>
      </c>
      <c r="M207" s="15" t="n">
        <f aca="false">INDEX(通路主檔!$D$2:$D$5,MATCH($F207,通路主檔!$A$2:$A$5,0))*INDEX(年度參數!$B$2:$B$4,MATCH($B207,年度參數!$A$2:$A$4,0))</f>
        <v>0</v>
      </c>
      <c r="N207" s="14" t="n">
        <f aca="false">I207*M207</f>
        <v>0</v>
      </c>
      <c r="O207" s="14" t="n">
        <f aca="false">I207-N207</f>
        <v>1300400</v>
      </c>
    </row>
    <row r="208" customFormat="false" ht="15" hidden="false" customHeight="false" outlineLevel="0" collapsed="false">
      <c r="A208" s="6" t="str">
        <f aca="false">TEXT(B208,"0")&amp;"-"&amp;TEXT(C208,"00")</f>
        <v>2024-04</v>
      </c>
      <c r="B208" s="4" t="n">
        <v>2024</v>
      </c>
      <c r="C208" s="4" t="n">
        <v>4</v>
      </c>
      <c r="D208" s="9" t="s">
        <v>294</v>
      </c>
      <c r="E208" s="12" t="str">
        <f aca="false">INDEX(門市主檔!$B$2:$B$25,MATCH($D208,門市主檔!$A$2:$A$25,0))</f>
        <v>新竹巨城店</v>
      </c>
      <c r="F208" s="9" t="s">
        <v>342</v>
      </c>
      <c r="G208" s="12" t="str">
        <f aca="false">INDEX(通路主檔!$B$2:$B$5,MATCH($F208,通路主檔!$A$2:$A$5,0))</f>
        <v>外帶</v>
      </c>
      <c r="H208" s="12" t="str">
        <f aca="false">INDEX(通路主檔!$C$2:$C$5,MATCH($F208,通路主檔!$A$2:$A$5,0))</f>
        <v>店內</v>
      </c>
      <c r="I208" s="13" t="n">
        <v>511500</v>
      </c>
      <c r="J208" s="4" t="n">
        <v>1450</v>
      </c>
      <c r="K208" s="4" t="n">
        <v>1763</v>
      </c>
      <c r="L208" s="14" t="n">
        <f aca="false">IF(J208=0,0,I208/J208)</f>
        <v>352.758620689655</v>
      </c>
      <c r="M208" s="15" t="n">
        <f aca="false">INDEX(通路主檔!$D$2:$D$5,MATCH($F208,通路主檔!$A$2:$A$5,0))*INDEX(年度參數!$B$2:$B$4,MATCH($B208,年度參數!$A$2:$A$4,0))</f>
        <v>0</v>
      </c>
      <c r="N208" s="14" t="n">
        <f aca="false">I208*M208</f>
        <v>0</v>
      </c>
      <c r="O208" s="14" t="n">
        <f aca="false">I208-N208</f>
        <v>511500</v>
      </c>
    </row>
    <row r="209" customFormat="false" ht="15" hidden="false" customHeight="false" outlineLevel="0" collapsed="false">
      <c r="A209" s="6" t="str">
        <f aca="false">TEXT(B209,"0")&amp;"-"&amp;TEXT(C209,"00")</f>
        <v>2024-04</v>
      </c>
      <c r="B209" s="4" t="n">
        <v>2024</v>
      </c>
      <c r="C209" s="4" t="n">
        <v>4</v>
      </c>
      <c r="D209" s="9" t="s">
        <v>294</v>
      </c>
      <c r="E209" s="12" t="str">
        <f aca="false">INDEX(門市主檔!$B$2:$B$25,MATCH($D209,門市主檔!$A$2:$A$25,0))</f>
        <v>新竹巨城店</v>
      </c>
      <c r="F209" s="9" t="s">
        <v>344</v>
      </c>
      <c r="G209" s="12" t="str">
        <f aca="false">INDEX(通路主檔!$B$2:$B$5,MATCH($F209,通路主檔!$A$2:$A$5,0))</f>
        <v>外送平台 A</v>
      </c>
      <c r="H209" s="12" t="str">
        <f aca="false">INDEX(通路主檔!$C$2:$C$5,MATCH($F209,通路主檔!$A$2:$A$5,0))</f>
        <v>外送平台</v>
      </c>
      <c r="I209" s="13" t="n">
        <v>432400</v>
      </c>
      <c r="J209" s="4" t="n">
        <v>860</v>
      </c>
      <c r="K209" s="4" t="n">
        <v>1662</v>
      </c>
      <c r="L209" s="14" t="n">
        <f aca="false">IF(J209=0,0,I209/J209)</f>
        <v>502.790697674419</v>
      </c>
      <c r="M209" s="15" t="n">
        <f aca="false">INDEX(通路主檔!$D$2:$D$5,MATCH($F209,通路主檔!$A$2:$A$5,0))*INDEX(年度參數!$B$2:$B$4,MATCH($B209,年度參數!$A$2:$A$4,0))</f>
        <v>0.33</v>
      </c>
      <c r="N209" s="14" t="n">
        <f aca="false">I209*M209</f>
        <v>142692</v>
      </c>
      <c r="O209" s="14" t="n">
        <f aca="false">I209-N209</f>
        <v>289708</v>
      </c>
    </row>
    <row r="210" customFormat="false" ht="15" hidden="false" customHeight="false" outlineLevel="0" collapsed="false">
      <c r="A210" s="6" t="str">
        <f aca="false">TEXT(B210,"0")&amp;"-"&amp;TEXT(C210,"00")</f>
        <v>2024-04</v>
      </c>
      <c r="B210" s="4" t="n">
        <v>2024</v>
      </c>
      <c r="C210" s="4" t="n">
        <v>4</v>
      </c>
      <c r="D210" s="9" t="s">
        <v>294</v>
      </c>
      <c r="E210" s="12" t="str">
        <f aca="false">INDEX(門市主檔!$B$2:$B$25,MATCH($D210,門市主檔!$A$2:$A$25,0))</f>
        <v>新竹巨城店</v>
      </c>
      <c r="F210" s="9" t="s">
        <v>347</v>
      </c>
      <c r="G210" s="12" t="str">
        <f aca="false">INDEX(通路主檔!$B$2:$B$5,MATCH($F210,通路主檔!$A$2:$A$5,0))</f>
        <v>外送平台 B</v>
      </c>
      <c r="H210" s="12" t="str">
        <f aca="false">INDEX(通路主檔!$C$2:$C$5,MATCH($F210,通路主檔!$A$2:$A$5,0))</f>
        <v>外送平台</v>
      </c>
      <c r="I210" s="13" t="n">
        <v>279800</v>
      </c>
      <c r="J210" s="4" t="n">
        <v>565</v>
      </c>
      <c r="K210" s="4" t="n">
        <v>1075</v>
      </c>
      <c r="L210" s="14" t="n">
        <f aca="false">IF(J210=0,0,I210/J210)</f>
        <v>495.221238938053</v>
      </c>
      <c r="M210" s="15" t="n">
        <f aca="false">INDEX(通路主檔!$D$2:$D$5,MATCH($F210,通路主檔!$A$2:$A$5,0))*INDEX(年度參數!$B$2:$B$4,MATCH($B210,年度參數!$A$2:$A$4,0))</f>
        <v>0.33</v>
      </c>
      <c r="N210" s="14" t="n">
        <f aca="false">I210*M210</f>
        <v>92334</v>
      </c>
      <c r="O210" s="14" t="n">
        <f aca="false">I210-N210</f>
        <v>187466</v>
      </c>
    </row>
    <row r="211" customFormat="false" ht="15" hidden="false" customHeight="false" outlineLevel="0" collapsed="false">
      <c r="A211" s="6" t="str">
        <f aca="false">TEXT(B211,"0")&amp;"-"&amp;TEXT(C211,"00")</f>
        <v>2024-04</v>
      </c>
      <c r="B211" s="4" t="n">
        <v>2024</v>
      </c>
      <c r="C211" s="4" t="n">
        <v>4</v>
      </c>
      <c r="D211" s="9" t="s">
        <v>325</v>
      </c>
      <c r="E211" s="12" t="str">
        <f aca="false">INDEX(門市主檔!$B$2:$B$25,MATCH($D211,門市主檔!$A$2:$A$25,0))</f>
        <v>高雄左營店</v>
      </c>
      <c r="F211" s="9" t="s">
        <v>339</v>
      </c>
      <c r="G211" s="12" t="str">
        <f aca="false">INDEX(通路主檔!$B$2:$B$5,MATCH($F211,通路主檔!$A$2:$A$5,0))</f>
        <v>內用</v>
      </c>
      <c r="H211" s="12" t="str">
        <f aca="false">INDEX(通路主檔!$C$2:$C$5,MATCH($F211,通路主檔!$A$2:$A$5,0))</f>
        <v>店內</v>
      </c>
      <c r="I211" s="13" t="n">
        <v>1190500</v>
      </c>
      <c r="J211" s="4" t="n">
        <v>1606</v>
      </c>
      <c r="K211" s="4" t="n">
        <v>4047</v>
      </c>
      <c r="L211" s="14" t="n">
        <f aca="false">IF(J211=0,0,I211/J211)</f>
        <v>741.282689912827</v>
      </c>
      <c r="M211" s="15" t="n">
        <f aca="false">INDEX(通路主檔!$D$2:$D$5,MATCH($F211,通路主檔!$A$2:$A$5,0))*INDEX(年度參數!$B$2:$B$4,MATCH($B211,年度參數!$A$2:$A$4,0))</f>
        <v>0</v>
      </c>
      <c r="N211" s="14" t="n">
        <f aca="false">I211*M211</f>
        <v>0</v>
      </c>
      <c r="O211" s="14" t="n">
        <f aca="false">I211-N211</f>
        <v>1190500</v>
      </c>
    </row>
    <row r="212" customFormat="false" ht="15" hidden="false" customHeight="false" outlineLevel="0" collapsed="false">
      <c r="A212" s="6" t="str">
        <f aca="false">TEXT(B212,"0")&amp;"-"&amp;TEXT(C212,"00")</f>
        <v>2024-04</v>
      </c>
      <c r="B212" s="4" t="n">
        <v>2024</v>
      </c>
      <c r="C212" s="4" t="n">
        <v>4</v>
      </c>
      <c r="D212" s="9" t="s">
        <v>325</v>
      </c>
      <c r="E212" s="12" t="str">
        <f aca="false">INDEX(門市主檔!$B$2:$B$25,MATCH($D212,門市主檔!$A$2:$A$25,0))</f>
        <v>高雄左營店</v>
      </c>
      <c r="F212" s="9" t="s">
        <v>342</v>
      </c>
      <c r="G212" s="12" t="str">
        <f aca="false">INDEX(通路主檔!$B$2:$B$5,MATCH($F212,通路主檔!$A$2:$A$5,0))</f>
        <v>外帶</v>
      </c>
      <c r="H212" s="12" t="str">
        <f aca="false">INDEX(通路主檔!$C$2:$C$5,MATCH($F212,通路主檔!$A$2:$A$5,0))</f>
        <v>店內</v>
      </c>
      <c r="I212" s="13" t="n">
        <v>445800</v>
      </c>
      <c r="J212" s="4" t="n">
        <v>1468</v>
      </c>
      <c r="K212" s="4" t="n">
        <v>1880</v>
      </c>
      <c r="L212" s="14" t="n">
        <f aca="false">IF(J212=0,0,I212/J212)</f>
        <v>303.678474114441</v>
      </c>
      <c r="M212" s="15" t="n">
        <f aca="false">INDEX(通路主檔!$D$2:$D$5,MATCH($F212,通路主檔!$A$2:$A$5,0))*INDEX(年度參數!$B$2:$B$4,MATCH($B212,年度參數!$A$2:$A$4,0))</f>
        <v>0</v>
      </c>
      <c r="N212" s="14" t="n">
        <f aca="false">I212*M212</f>
        <v>0</v>
      </c>
      <c r="O212" s="14" t="n">
        <f aca="false">I212-N212</f>
        <v>445800</v>
      </c>
    </row>
    <row r="213" customFormat="false" ht="15" hidden="false" customHeight="false" outlineLevel="0" collapsed="false">
      <c r="A213" s="6" t="str">
        <f aca="false">TEXT(B213,"0")&amp;"-"&amp;TEXT(C213,"00")</f>
        <v>2024-04</v>
      </c>
      <c r="B213" s="4" t="n">
        <v>2024</v>
      </c>
      <c r="C213" s="4" t="n">
        <v>4</v>
      </c>
      <c r="D213" s="9" t="s">
        <v>325</v>
      </c>
      <c r="E213" s="12" t="str">
        <f aca="false">INDEX(門市主檔!$B$2:$B$25,MATCH($D213,門市主檔!$A$2:$A$25,0))</f>
        <v>高雄左營店</v>
      </c>
      <c r="F213" s="9" t="s">
        <v>344</v>
      </c>
      <c r="G213" s="12" t="str">
        <f aca="false">INDEX(通路主檔!$B$2:$B$5,MATCH($F213,通路主檔!$A$2:$A$5,0))</f>
        <v>外送平台 A</v>
      </c>
      <c r="H213" s="12" t="str">
        <f aca="false">INDEX(通路主檔!$C$2:$C$5,MATCH($F213,通路主檔!$A$2:$A$5,0))</f>
        <v>外送平台</v>
      </c>
      <c r="I213" s="13" t="n">
        <v>342600</v>
      </c>
      <c r="J213" s="4" t="n">
        <v>608</v>
      </c>
      <c r="K213" s="4" t="n">
        <v>1082</v>
      </c>
      <c r="L213" s="14" t="n">
        <f aca="false">IF(J213=0,0,I213/J213)</f>
        <v>563.486842105263</v>
      </c>
      <c r="M213" s="15" t="n">
        <f aca="false">INDEX(通路主檔!$D$2:$D$5,MATCH($F213,通路主檔!$A$2:$A$5,0))*INDEX(年度參數!$B$2:$B$4,MATCH($B213,年度參數!$A$2:$A$4,0))</f>
        <v>0.33</v>
      </c>
      <c r="N213" s="14" t="n">
        <f aca="false">I213*M213</f>
        <v>113058</v>
      </c>
      <c r="O213" s="14" t="n">
        <f aca="false">I213-N213</f>
        <v>229542</v>
      </c>
    </row>
    <row r="214" customFormat="false" ht="15" hidden="false" customHeight="false" outlineLevel="0" collapsed="false">
      <c r="A214" s="6" t="str">
        <f aca="false">TEXT(B214,"0")&amp;"-"&amp;TEXT(C214,"00")</f>
        <v>2024-04</v>
      </c>
      <c r="B214" s="4" t="n">
        <v>2024</v>
      </c>
      <c r="C214" s="4" t="n">
        <v>4</v>
      </c>
      <c r="D214" s="9" t="s">
        <v>325</v>
      </c>
      <c r="E214" s="12" t="str">
        <f aca="false">INDEX(門市主檔!$B$2:$B$25,MATCH($D214,門市主檔!$A$2:$A$25,0))</f>
        <v>高雄左營店</v>
      </c>
      <c r="F214" s="9" t="s">
        <v>347</v>
      </c>
      <c r="G214" s="12" t="str">
        <f aca="false">INDEX(通路主檔!$B$2:$B$5,MATCH($F214,通路主檔!$A$2:$A$5,0))</f>
        <v>外送平台 B</v>
      </c>
      <c r="H214" s="12" t="str">
        <f aca="false">INDEX(通路主檔!$C$2:$C$5,MATCH($F214,通路主檔!$A$2:$A$5,0))</f>
        <v>外送平台</v>
      </c>
      <c r="I214" s="13" t="n">
        <v>257900</v>
      </c>
      <c r="J214" s="4" t="n">
        <v>563</v>
      </c>
      <c r="K214" s="4" t="n">
        <v>1090</v>
      </c>
      <c r="L214" s="14" t="n">
        <f aca="false">IF(J214=0,0,I214/J214)</f>
        <v>458.081705150977</v>
      </c>
      <c r="M214" s="15" t="n">
        <f aca="false">INDEX(通路主檔!$D$2:$D$5,MATCH($F214,通路主檔!$A$2:$A$5,0))*INDEX(年度參數!$B$2:$B$4,MATCH($B214,年度參數!$A$2:$A$4,0))</f>
        <v>0.33</v>
      </c>
      <c r="N214" s="14" t="n">
        <f aca="false">I214*M214</f>
        <v>85107</v>
      </c>
      <c r="O214" s="14" t="n">
        <f aca="false">I214-N214</f>
        <v>172793</v>
      </c>
    </row>
    <row r="215" customFormat="false" ht="15" hidden="false" customHeight="false" outlineLevel="0" collapsed="false">
      <c r="A215" s="6" t="str">
        <f aca="false">TEXT(B215,"0")&amp;"-"&amp;TEXT(C215,"00")</f>
        <v>2024-04</v>
      </c>
      <c r="B215" s="4" t="n">
        <v>2024</v>
      </c>
      <c r="C215" s="4" t="n">
        <v>4</v>
      </c>
      <c r="D215" s="9" t="s">
        <v>328</v>
      </c>
      <c r="E215" s="12" t="str">
        <f aca="false">INDEX(門市主檔!$B$2:$B$25,MATCH($D215,門市主檔!$A$2:$A$25,0))</f>
        <v>高雄三多店</v>
      </c>
      <c r="F215" s="9" t="s">
        <v>339</v>
      </c>
      <c r="G215" s="12" t="str">
        <f aca="false">INDEX(通路主檔!$B$2:$B$5,MATCH($F215,通路主檔!$A$2:$A$5,0))</f>
        <v>內用</v>
      </c>
      <c r="H215" s="12" t="str">
        <f aca="false">INDEX(通路主檔!$C$2:$C$5,MATCH($F215,通路主檔!$A$2:$A$5,0))</f>
        <v>店內</v>
      </c>
      <c r="I215" s="13" t="n">
        <v>783100</v>
      </c>
      <c r="J215" s="4" t="n">
        <v>1028</v>
      </c>
      <c r="K215" s="4" t="n">
        <v>2358</v>
      </c>
      <c r="L215" s="14" t="n">
        <f aca="false">IF(J215=0,0,I215/J215)</f>
        <v>761.770428015564</v>
      </c>
      <c r="M215" s="15" t="n">
        <f aca="false">INDEX(通路主檔!$D$2:$D$5,MATCH($F215,通路主檔!$A$2:$A$5,0))*INDEX(年度參數!$B$2:$B$4,MATCH($B215,年度參數!$A$2:$A$4,0))</f>
        <v>0</v>
      </c>
      <c r="N215" s="14" t="n">
        <f aca="false">I215*M215</f>
        <v>0</v>
      </c>
      <c r="O215" s="14" t="n">
        <f aca="false">I215-N215</f>
        <v>783100</v>
      </c>
    </row>
    <row r="216" customFormat="false" ht="15" hidden="false" customHeight="false" outlineLevel="0" collapsed="false">
      <c r="A216" s="6" t="str">
        <f aca="false">TEXT(B216,"0")&amp;"-"&amp;TEXT(C216,"00")</f>
        <v>2024-04</v>
      </c>
      <c r="B216" s="4" t="n">
        <v>2024</v>
      </c>
      <c r="C216" s="4" t="n">
        <v>4</v>
      </c>
      <c r="D216" s="9" t="s">
        <v>328</v>
      </c>
      <c r="E216" s="12" t="str">
        <f aca="false">INDEX(門市主檔!$B$2:$B$25,MATCH($D216,門市主檔!$A$2:$A$25,0))</f>
        <v>高雄三多店</v>
      </c>
      <c r="F216" s="9" t="s">
        <v>342</v>
      </c>
      <c r="G216" s="12" t="str">
        <f aca="false">INDEX(通路主檔!$B$2:$B$5,MATCH($F216,通路主檔!$A$2:$A$5,0))</f>
        <v>外帶</v>
      </c>
      <c r="H216" s="12" t="str">
        <f aca="false">INDEX(通路主檔!$C$2:$C$5,MATCH($F216,通路主檔!$A$2:$A$5,0))</f>
        <v>店內</v>
      </c>
      <c r="I216" s="13" t="n">
        <v>404100</v>
      </c>
      <c r="J216" s="4" t="n">
        <v>1167</v>
      </c>
      <c r="K216" s="4" t="n">
        <v>1584</v>
      </c>
      <c r="L216" s="14" t="n">
        <f aca="false">IF(J216=0,0,I216/J216)</f>
        <v>346.272493573265</v>
      </c>
      <c r="M216" s="15" t="n">
        <f aca="false">INDEX(通路主檔!$D$2:$D$5,MATCH($F216,通路主檔!$A$2:$A$5,0))*INDEX(年度參數!$B$2:$B$4,MATCH($B216,年度參數!$A$2:$A$4,0))</f>
        <v>0</v>
      </c>
      <c r="N216" s="14" t="n">
        <f aca="false">I216*M216</f>
        <v>0</v>
      </c>
      <c r="O216" s="14" t="n">
        <f aca="false">I216-N216</f>
        <v>404100</v>
      </c>
    </row>
    <row r="217" customFormat="false" ht="15" hidden="false" customHeight="false" outlineLevel="0" collapsed="false">
      <c r="A217" s="6" t="str">
        <f aca="false">TEXT(B217,"0")&amp;"-"&amp;TEXT(C217,"00")</f>
        <v>2024-04</v>
      </c>
      <c r="B217" s="4" t="n">
        <v>2024</v>
      </c>
      <c r="C217" s="4" t="n">
        <v>4</v>
      </c>
      <c r="D217" s="9" t="s">
        <v>328</v>
      </c>
      <c r="E217" s="12" t="str">
        <f aca="false">INDEX(門市主檔!$B$2:$B$25,MATCH($D217,門市主檔!$A$2:$A$25,0))</f>
        <v>高雄三多店</v>
      </c>
      <c r="F217" s="9" t="s">
        <v>344</v>
      </c>
      <c r="G217" s="12" t="str">
        <f aca="false">INDEX(通路主檔!$B$2:$B$5,MATCH($F217,通路主檔!$A$2:$A$5,0))</f>
        <v>外送平台 A</v>
      </c>
      <c r="H217" s="12" t="str">
        <f aca="false">INDEX(通路主檔!$C$2:$C$5,MATCH($F217,通路主檔!$A$2:$A$5,0))</f>
        <v>外送平台</v>
      </c>
      <c r="I217" s="13" t="n">
        <v>375000</v>
      </c>
      <c r="J217" s="4" t="n">
        <v>731</v>
      </c>
      <c r="K217" s="4" t="n">
        <v>1359</v>
      </c>
      <c r="L217" s="14" t="n">
        <f aca="false">IF(J217=0,0,I217/J217)</f>
        <v>512.995896032832</v>
      </c>
      <c r="M217" s="15" t="n">
        <f aca="false">INDEX(通路主檔!$D$2:$D$5,MATCH($F217,通路主檔!$A$2:$A$5,0))*INDEX(年度參數!$B$2:$B$4,MATCH($B217,年度參數!$A$2:$A$4,0))</f>
        <v>0.33</v>
      </c>
      <c r="N217" s="14" t="n">
        <f aca="false">I217*M217</f>
        <v>123750</v>
      </c>
      <c r="O217" s="14" t="n">
        <f aca="false">I217-N217</f>
        <v>251250</v>
      </c>
    </row>
    <row r="218" customFormat="false" ht="15" hidden="false" customHeight="false" outlineLevel="0" collapsed="false">
      <c r="A218" s="6" t="str">
        <f aca="false">TEXT(B218,"0")&amp;"-"&amp;TEXT(C218,"00")</f>
        <v>2024-04</v>
      </c>
      <c r="B218" s="4" t="n">
        <v>2024</v>
      </c>
      <c r="C218" s="4" t="n">
        <v>4</v>
      </c>
      <c r="D218" s="9" t="s">
        <v>328</v>
      </c>
      <c r="E218" s="12" t="str">
        <f aca="false">INDEX(門市主檔!$B$2:$B$25,MATCH($D218,門市主檔!$A$2:$A$25,0))</f>
        <v>高雄三多店</v>
      </c>
      <c r="F218" s="9" t="s">
        <v>347</v>
      </c>
      <c r="G218" s="12" t="str">
        <f aca="false">INDEX(通路主檔!$B$2:$B$5,MATCH($F218,通路主檔!$A$2:$A$5,0))</f>
        <v>外送平台 B</v>
      </c>
      <c r="H218" s="12" t="str">
        <f aca="false">INDEX(通路主檔!$C$2:$C$5,MATCH($F218,通路主檔!$A$2:$A$5,0))</f>
        <v>外送平台</v>
      </c>
      <c r="I218" s="13" t="n">
        <v>245500</v>
      </c>
      <c r="J218" s="4" t="n">
        <v>465</v>
      </c>
      <c r="K218" s="4" t="n">
        <v>807</v>
      </c>
      <c r="L218" s="14" t="n">
        <f aca="false">IF(J218=0,0,I218/J218)</f>
        <v>527.956989247312</v>
      </c>
      <c r="M218" s="15" t="n">
        <f aca="false">INDEX(通路主檔!$D$2:$D$5,MATCH($F218,通路主檔!$A$2:$A$5,0))*INDEX(年度參數!$B$2:$B$4,MATCH($B218,年度參數!$A$2:$A$4,0))</f>
        <v>0.33</v>
      </c>
      <c r="N218" s="14" t="n">
        <f aca="false">I218*M218</f>
        <v>81015</v>
      </c>
      <c r="O218" s="14" t="n">
        <f aca="false">I218-N218</f>
        <v>164485</v>
      </c>
    </row>
    <row r="219" customFormat="false" ht="15" hidden="false" customHeight="false" outlineLevel="0" collapsed="false">
      <c r="A219" s="6" t="str">
        <f aca="false">TEXT(B219,"0")&amp;"-"&amp;TEXT(C219,"00")</f>
        <v>2024-04</v>
      </c>
      <c r="B219" s="4" t="n">
        <v>2024</v>
      </c>
      <c r="C219" s="4" t="n">
        <v>4</v>
      </c>
      <c r="D219" s="9" t="s">
        <v>280</v>
      </c>
      <c r="E219" s="12" t="str">
        <f aca="false">INDEX(門市主檔!$B$2:$B$25,MATCH($D219,門市主檔!$A$2:$A$25,0))</f>
        <v>新北板橋店</v>
      </c>
      <c r="F219" s="9" t="s">
        <v>339</v>
      </c>
      <c r="G219" s="12" t="str">
        <f aca="false">INDEX(通路主檔!$B$2:$B$5,MATCH($F219,通路主檔!$A$2:$A$5,0))</f>
        <v>內用</v>
      </c>
      <c r="H219" s="12" t="str">
        <f aca="false">INDEX(通路主檔!$C$2:$C$5,MATCH($F219,通路主檔!$A$2:$A$5,0))</f>
        <v>店內</v>
      </c>
      <c r="I219" s="13" t="n">
        <v>911300</v>
      </c>
      <c r="J219" s="4" t="n">
        <v>1288</v>
      </c>
      <c r="K219" s="4" t="n">
        <v>2945</v>
      </c>
      <c r="L219" s="14" t="n">
        <f aca="false">IF(J219=0,0,I219/J219)</f>
        <v>707.531055900621</v>
      </c>
      <c r="M219" s="15" t="n">
        <f aca="false">INDEX(通路主檔!$D$2:$D$5,MATCH($F219,通路主檔!$A$2:$A$5,0))*INDEX(年度參數!$B$2:$B$4,MATCH($B219,年度參數!$A$2:$A$4,0))</f>
        <v>0</v>
      </c>
      <c r="N219" s="14" t="n">
        <f aca="false">I219*M219</f>
        <v>0</v>
      </c>
      <c r="O219" s="14" t="n">
        <f aca="false">I219-N219</f>
        <v>911300</v>
      </c>
    </row>
    <row r="220" customFormat="false" ht="15" hidden="false" customHeight="false" outlineLevel="0" collapsed="false">
      <c r="A220" s="6" t="str">
        <f aca="false">TEXT(B220,"0")&amp;"-"&amp;TEXT(C220,"00")</f>
        <v>2024-04</v>
      </c>
      <c r="B220" s="4" t="n">
        <v>2024</v>
      </c>
      <c r="C220" s="4" t="n">
        <v>4</v>
      </c>
      <c r="D220" s="9" t="s">
        <v>280</v>
      </c>
      <c r="E220" s="12" t="str">
        <f aca="false">INDEX(門市主檔!$B$2:$B$25,MATCH($D220,門市主檔!$A$2:$A$25,0))</f>
        <v>新北板橋店</v>
      </c>
      <c r="F220" s="9" t="s">
        <v>342</v>
      </c>
      <c r="G220" s="12" t="str">
        <f aca="false">INDEX(通路主檔!$B$2:$B$5,MATCH($F220,通路主檔!$A$2:$A$5,0))</f>
        <v>外帶</v>
      </c>
      <c r="H220" s="12" t="str">
        <f aca="false">INDEX(通路主檔!$C$2:$C$5,MATCH($F220,通路主檔!$A$2:$A$5,0))</f>
        <v>店內</v>
      </c>
      <c r="I220" s="13" t="n">
        <v>477400</v>
      </c>
      <c r="J220" s="4" t="n">
        <v>1508</v>
      </c>
      <c r="K220" s="4" t="n">
        <v>1884</v>
      </c>
      <c r="L220" s="14" t="n">
        <f aca="false">IF(J220=0,0,I220/J220)</f>
        <v>316.57824933687</v>
      </c>
      <c r="M220" s="15" t="n">
        <f aca="false">INDEX(通路主檔!$D$2:$D$5,MATCH($F220,通路主檔!$A$2:$A$5,0))*INDEX(年度參數!$B$2:$B$4,MATCH($B220,年度參數!$A$2:$A$4,0))</f>
        <v>0</v>
      </c>
      <c r="N220" s="14" t="n">
        <f aca="false">I220*M220</f>
        <v>0</v>
      </c>
      <c r="O220" s="14" t="n">
        <f aca="false">I220-N220</f>
        <v>477400</v>
      </c>
    </row>
    <row r="221" customFormat="false" ht="15" hidden="false" customHeight="false" outlineLevel="0" collapsed="false">
      <c r="A221" s="6" t="str">
        <f aca="false">TEXT(B221,"0")&amp;"-"&amp;TEXT(C221,"00")</f>
        <v>2024-04</v>
      </c>
      <c r="B221" s="4" t="n">
        <v>2024</v>
      </c>
      <c r="C221" s="4" t="n">
        <v>4</v>
      </c>
      <c r="D221" s="9" t="s">
        <v>280</v>
      </c>
      <c r="E221" s="12" t="str">
        <f aca="false">INDEX(門市主檔!$B$2:$B$25,MATCH($D221,門市主檔!$A$2:$A$25,0))</f>
        <v>新北板橋店</v>
      </c>
      <c r="F221" s="9" t="s">
        <v>344</v>
      </c>
      <c r="G221" s="12" t="str">
        <f aca="false">INDEX(通路主檔!$B$2:$B$5,MATCH($F221,通路主檔!$A$2:$A$5,0))</f>
        <v>外送平台 A</v>
      </c>
      <c r="H221" s="12" t="str">
        <f aca="false">INDEX(通路主檔!$C$2:$C$5,MATCH($F221,通路主檔!$A$2:$A$5,0))</f>
        <v>外送平台</v>
      </c>
      <c r="I221" s="13" t="n">
        <v>391100</v>
      </c>
      <c r="J221" s="4" t="n">
        <v>700</v>
      </c>
      <c r="K221" s="4" t="n">
        <v>1259</v>
      </c>
      <c r="L221" s="14" t="n">
        <f aca="false">IF(J221=0,0,I221/J221)</f>
        <v>558.714285714286</v>
      </c>
      <c r="M221" s="15" t="n">
        <f aca="false">INDEX(通路主檔!$D$2:$D$5,MATCH($F221,通路主檔!$A$2:$A$5,0))*INDEX(年度參數!$B$2:$B$4,MATCH($B221,年度參數!$A$2:$A$4,0))</f>
        <v>0.33</v>
      </c>
      <c r="N221" s="14" t="n">
        <f aca="false">I221*M221</f>
        <v>129063</v>
      </c>
      <c r="O221" s="14" t="n">
        <f aca="false">I221-N221</f>
        <v>262037</v>
      </c>
    </row>
    <row r="222" customFormat="false" ht="15" hidden="false" customHeight="false" outlineLevel="0" collapsed="false">
      <c r="A222" s="6" t="str">
        <f aca="false">TEXT(B222,"0")&amp;"-"&amp;TEXT(C222,"00")</f>
        <v>2024-04</v>
      </c>
      <c r="B222" s="4" t="n">
        <v>2024</v>
      </c>
      <c r="C222" s="4" t="n">
        <v>4</v>
      </c>
      <c r="D222" s="9" t="s">
        <v>280</v>
      </c>
      <c r="E222" s="12" t="str">
        <f aca="false">INDEX(門市主檔!$B$2:$B$25,MATCH($D222,門市主檔!$A$2:$A$25,0))</f>
        <v>新北板橋店</v>
      </c>
      <c r="F222" s="9" t="s">
        <v>347</v>
      </c>
      <c r="G222" s="12" t="str">
        <f aca="false">INDEX(通路主檔!$B$2:$B$5,MATCH($F222,通路主檔!$A$2:$A$5,0))</f>
        <v>外送平台 B</v>
      </c>
      <c r="H222" s="12" t="str">
        <f aca="false">INDEX(通路主檔!$C$2:$C$5,MATCH($F222,通路主檔!$A$2:$A$5,0))</f>
        <v>外送平台</v>
      </c>
      <c r="I222" s="13" t="n">
        <v>256700</v>
      </c>
      <c r="J222" s="4" t="n">
        <v>485</v>
      </c>
      <c r="K222" s="4" t="n">
        <v>907</v>
      </c>
      <c r="L222" s="14" t="n">
        <f aca="false">IF(J222=0,0,I222/J222)</f>
        <v>529.278350515464</v>
      </c>
      <c r="M222" s="15" t="n">
        <f aca="false">INDEX(通路主檔!$D$2:$D$5,MATCH($F222,通路主檔!$A$2:$A$5,0))*INDEX(年度參數!$B$2:$B$4,MATCH($B222,年度參數!$A$2:$A$4,0))</f>
        <v>0.33</v>
      </c>
      <c r="N222" s="14" t="n">
        <f aca="false">I222*M222</f>
        <v>84711</v>
      </c>
      <c r="O222" s="14" t="n">
        <f aca="false">I222-N222</f>
        <v>171989</v>
      </c>
    </row>
    <row r="223" customFormat="false" ht="15" hidden="false" customHeight="false" outlineLevel="0" collapsed="false">
      <c r="A223" s="6" t="str">
        <f aca="false">TEXT(B223,"0")&amp;"-"&amp;TEXT(C223,"00")</f>
        <v>2024-04</v>
      </c>
      <c r="B223" s="4" t="n">
        <v>2024</v>
      </c>
      <c r="C223" s="4" t="n">
        <v>4</v>
      </c>
      <c r="D223" s="9" t="s">
        <v>283</v>
      </c>
      <c r="E223" s="12" t="str">
        <f aca="false">INDEX(門市主檔!$B$2:$B$25,MATCH($D223,門市主檔!$A$2:$A$25,0))</f>
        <v>新北新莊店</v>
      </c>
      <c r="F223" s="9" t="s">
        <v>339</v>
      </c>
      <c r="G223" s="12" t="str">
        <f aca="false">INDEX(通路主檔!$B$2:$B$5,MATCH($F223,通路主檔!$A$2:$A$5,0))</f>
        <v>內用</v>
      </c>
      <c r="H223" s="12" t="str">
        <f aca="false">INDEX(通路主檔!$C$2:$C$5,MATCH($F223,通路主檔!$A$2:$A$5,0))</f>
        <v>店內</v>
      </c>
      <c r="I223" s="13" t="n">
        <v>795000</v>
      </c>
      <c r="J223" s="4" t="n">
        <v>1041</v>
      </c>
      <c r="K223" s="4" t="n">
        <v>2558</v>
      </c>
      <c r="L223" s="14" t="n">
        <f aca="false">IF(J223=0,0,I223/J223)</f>
        <v>763.688760806916</v>
      </c>
      <c r="M223" s="15" t="n">
        <f aca="false">INDEX(通路主檔!$D$2:$D$5,MATCH($F223,通路主檔!$A$2:$A$5,0))*INDEX(年度參數!$B$2:$B$4,MATCH($B223,年度參數!$A$2:$A$4,0))</f>
        <v>0</v>
      </c>
      <c r="N223" s="14" t="n">
        <f aca="false">I223*M223</f>
        <v>0</v>
      </c>
      <c r="O223" s="14" t="n">
        <f aca="false">I223-N223</f>
        <v>795000</v>
      </c>
    </row>
    <row r="224" customFormat="false" ht="15" hidden="false" customHeight="false" outlineLevel="0" collapsed="false">
      <c r="A224" s="6" t="str">
        <f aca="false">TEXT(B224,"0")&amp;"-"&amp;TEXT(C224,"00")</f>
        <v>2024-04</v>
      </c>
      <c r="B224" s="4" t="n">
        <v>2024</v>
      </c>
      <c r="C224" s="4" t="n">
        <v>4</v>
      </c>
      <c r="D224" s="9" t="s">
        <v>283</v>
      </c>
      <c r="E224" s="12" t="str">
        <f aca="false">INDEX(門市主檔!$B$2:$B$25,MATCH($D224,門市主檔!$A$2:$A$25,0))</f>
        <v>新北新莊店</v>
      </c>
      <c r="F224" s="9" t="s">
        <v>342</v>
      </c>
      <c r="G224" s="12" t="str">
        <f aca="false">INDEX(通路主檔!$B$2:$B$5,MATCH($F224,通路主檔!$A$2:$A$5,0))</f>
        <v>外帶</v>
      </c>
      <c r="H224" s="12" t="str">
        <f aca="false">INDEX(通路主檔!$C$2:$C$5,MATCH($F224,通路主檔!$A$2:$A$5,0))</f>
        <v>店內</v>
      </c>
      <c r="I224" s="13" t="n">
        <v>435300</v>
      </c>
      <c r="J224" s="4" t="n">
        <v>1237</v>
      </c>
      <c r="K224" s="4" t="n">
        <v>1554</v>
      </c>
      <c r="L224" s="14" t="n">
        <f aca="false">IF(J224=0,0,I224/J224)</f>
        <v>351.899757477769</v>
      </c>
      <c r="M224" s="15" t="n">
        <f aca="false">INDEX(通路主檔!$D$2:$D$5,MATCH($F224,通路主檔!$A$2:$A$5,0))*INDEX(年度參數!$B$2:$B$4,MATCH($B224,年度參數!$A$2:$A$4,0))</f>
        <v>0</v>
      </c>
      <c r="N224" s="14" t="n">
        <f aca="false">I224*M224</f>
        <v>0</v>
      </c>
      <c r="O224" s="14" t="n">
        <f aca="false">I224-N224</f>
        <v>435300</v>
      </c>
    </row>
    <row r="225" customFormat="false" ht="15" hidden="false" customHeight="false" outlineLevel="0" collapsed="false">
      <c r="A225" s="6" t="str">
        <f aca="false">TEXT(B225,"0")&amp;"-"&amp;TEXT(C225,"00")</f>
        <v>2024-04</v>
      </c>
      <c r="B225" s="4" t="n">
        <v>2024</v>
      </c>
      <c r="C225" s="4" t="n">
        <v>4</v>
      </c>
      <c r="D225" s="9" t="s">
        <v>283</v>
      </c>
      <c r="E225" s="12" t="str">
        <f aca="false">INDEX(門市主檔!$B$2:$B$25,MATCH($D225,門市主檔!$A$2:$A$25,0))</f>
        <v>新北新莊店</v>
      </c>
      <c r="F225" s="9" t="s">
        <v>344</v>
      </c>
      <c r="G225" s="12" t="str">
        <f aca="false">INDEX(通路主檔!$B$2:$B$5,MATCH($F225,通路主檔!$A$2:$A$5,0))</f>
        <v>外送平台 A</v>
      </c>
      <c r="H225" s="12" t="str">
        <f aca="false">INDEX(通路主檔!$C$2:$C$5,MATCH($F225,通路主檔!$A$2:$A$5,0))</f>
        <v>外送平台</v>
      </c>
      <c r="I225" s="13" t="n">
        <v>376000</v>
      </c>
      <c r="J225" s="4" t="n">
        <v>682</v>
      </c>
      <c r="K225" s="4" t="n">
        <v>1331</v>
      </c>
      <c r="L225" s="14" t="n">
        <f aca="false">IF(J225=0,0,I225/J225)</f>
        <v>551.319648093842</v>
      </c>
      <c r="M225" s="15" t="n">
        <f aca="false">INDEX(通路主檔!$D$2:$D$5,MATCH($F225,通路主檔!$A$2:$A$5,0))*INDEX(年度參數!$B$2:$B$4,MATCH($B225,年度參數!$A$2:$A$4,0))</f>
        <v>0.33</v>
      </c>
      <c r="N225" s="14" t="n">
        <f aca="false">I225*M225</f>
        <v>124080</v>
      </c>
      <c r="O225" s="14" t="n">
        <f aca="false">I225-N225</f>
        <v>251920</v>
      </c>
    </row>
    <row r="226" customFormat="false" ht="15" hidden="false" customHeight="false" outlineLevel="0" collapsed="false">
      <c r="A226" s="6" t="str">
        <f aca="false">TEXT(B226,"0")&amp;"-"&amp;TEXT(C226,"00")</f>
        <v>2024-04</v>
      </c>
      <c r="B226" s="4" t="n">
        <v>2024</v>
      </c>
      <c r="C226" s="4" t="n">
        <v>4</v>
      </c>
      <c r="D226" s="9" t="s">
        <v>283</v>
      </c>
      <c r="E226" s="12" t="str">
        <f aca="false">INDEX(門市主檔!$B$2:$B$25,MATCH($D226,門市主檔!$A$2:$A$25,0))</f>
        <v>新北新莊店</v>
      </c>
      <c r="F226" s="9" t="s">
        <v>347</v>
      </c>
      <c r="G226" s="12" t="str">
        <f aca="false">INDEX(通路主檔!$B$2:$B$5,MATCH($F226,通路主檔!$A$2:$A$5,0))</f>
        <v>外送平台 B</v>
      </c>
      <c r="H226" s="12" t="str">
        <f aca="false">INDEX(通路主檔!$C$2:$C$5,MATCH($F226,通路主檔!$A$2:$A$5,0))</f>
        <v>外送平台</v>
      </c>
      <c r="I226" s="13" t="n">
        <v>229500</v>
      </c>
      <c r="J226" s="4" t="n">
        <v>444</v>
      </c>
      <c r="K226" s="4" t="n">
        <v>817</v>
      </c>
      <c r="L226" s="14" t="n">
        <f aca="false">IF(J226=0,0,I226/J226)</f>
        <v>516.891891891892</v>
      </c>
      <c r="M226" s="15" t="n">
        <f aca="false">INDEX(通路主檔!$D$2:$D$5,MATCH($F226,通路主檔!$A$2:$A$5,0))*INDEX(年度參數!$B$2:$B$4,MATCH($B226,年度參數!$A$2:$A$4,0))</f>
        <v>0.33</v>
      </c>
      <c r="N226" s="14" t="n">
        <f aca="false">I226*M226</f>
        <v>75735</v>
      </c>
      <c r="O226" s="14" t="n">
        <f aca="false">I226-N226</f>
        <v>153765</v>
      </c>
    </row>
    <row r="227" customFormat="false" ht="15" hidden="false" customHeight="false" outlineLevel="0" collapsed="false">
      <c r="A227" s="6" t="str">
        <f aca="false">TEXT(B227,"0")&amp;"-"&amp;TEXT(C227,"00")</f>
        <v>2024-04</v>
      </c>
      <c r="B227" s="4" t="n">
        <v>2024</v>
      </c>
      <c r="C227" s="4" t="n">
        <v>4</v>
      </c>
      <c r="D227" s="9" t="s">
        <v>285</v>
      </c>
      <c r="E227" s="12" t="str">
        <f aca="false">INDEX(門市主檔!$B$2:$B$25,MATCH($D227,門市主檔!$A$2:$A$25,0))</f>
        <v>新北三重店</v>
      </c>
      <c r="F227" s="9" t="s">
        <v>339</v>
      </c>
      <c r="G227" s="12" t="str">
        <f aca="false">INDEX(通路主檔!$B$2:$B$5,MATCH($F227,通路主檔!$A$2:$A$5,0))</f>
        <v>內用</v>
      </c>
      <c r="H227" s="12" t="str">
        <f aca="false">INDEX(通路主檔!$C$2:$C$5,MATCH($F227,通路主檔!$A$2:$A$5,0))</f>
        <v>店內</v>
      </c>
      <c r="I227" s="13" t="n">
        <v>442200</v>
      </c>
      <c r="J227" s="4" t="n">
        <v>561</v>
      </c>
      <c r="K227" s="4" t="n">
        <v>1397</v>
      </c>
      <c r="L227" s="14" t="n">
        <f aca="false">IF(J227=0,0,I227/J227)</f>
        <v>788.235294117647</v>
      </c>
      <c r="M227" s="15" t="n">
        <f aca="false">INDEX(通路主檔!$D$2:$D$5,MATCH($F227,通路主檔!$A$2:$A$5,0))*INDEX(年度參數!$B$2:$B$4,MATCH($B227,年度參數!$A$2:$A$4,0))</f>
        <v>0</v>
      </c>
      <c r="N227" s="14" t="n">
        <f aca="false">I227*M227</f>
        <v>0</v>
      </c>
      <c r="O227" s="14" t="n">
        <f aca="false">I227-N227</f>
        <v>442200</v>
      </c>
    </row>
    <row r="228" customFormat="false" ht="15" hidden="false" customHeight="false" outlineLevel="0" collapsed="false">
      <c r="A228" s="6" t="str">
        <f aca="false">TEXT(B228,"0")&amp;"-"&amp;TEXT(C228,"00")</f>
        <v>2024-04</v>
      </c>
      <c r="B228" s="4" t="n">
        <v>2024</v>
      </c>
      <c r="C228" s="4" t="n">
        <v>4</v>
      </c>
      <c r="D228" s="9" t="s">
        <v>285</v>
      </c>
      <c r="E228" s="12" t="str">
        <f aca="false">INDEX(門市主檔!$B$2:$B$25,MATCH($D228,門市主檔!$A$2:$A$25,0))</f>
        <v>新北三重店</v>
      </c>
      <c r="F228" s="9" t="s">
        <v>342</v>
      </c>
      <c r="G228" s="12" t="str">
        <f aca="false">INDEX(通路主檔!$B$2:$B$5,MATCH($F228,通路主檔!$A$2:$A$5,0))</f>
        <v>外帶</v>
      </c>
      <c r="H228" s="12" t="str">
        <f aca="false">INDEX(通路主檔!$C$2:$C$5,MATCH($F228,通路主檔!$A$2:$A$5,0))</f>
        <v>店內</v>
      </c>
      <c r="I228" s="13" t="n">
        <v>405600</v>
      </c>
      <c r="J228" s="4" t="n">
        <v>1148</v>
      </c>
      <c r="K228" s="4" t="n">
        <v>1432</v>
      </c>
      <c r="L228" s="14" t="n">
        <f aca="false">IF(J228=0,0,I228/J228)</f>
        <v>353.310104529617</v>
      </c>
      <c r="M228" s="15" t="n">
        <f aca="false">INDEX(通路主檔!$D$2:$D$5,MATCH($F228,通路主檔!$A$2:$A$5,0))*INDEX(年度參數!$B$2:$B$4,MATCH($B228,年度參數!$A$2:$A$4,0))</f>
        <v>0</v>
      </c>
      <c r="N228" s="14" t="n">
        <f aca="false">I228*M228</f>
        <v>0</v>
      </c>
      <c r="O228" s="14" t="n">
        <f aca="false">I228-N228</f>
        <v>405600</v>
      </c>
    </row>
    <row r="229" customFormat="false" ht="15" hidden="false" customHeight="false" outlineLevel="0" collapsed="false">
      <c r="A229" s="6" t="str">
        <f aca="false">TEXT(B229,"0")&amp;"-"&amp;TEXT(C229,"00")</f>
        <v>2024-04</v>
      </c>
      <c r="B229" s="4" t="n">
        <v>2024</v>
      </c>
      <c r="C229" s="4" t="n">
        <v>4</v>
      </c>
      <c r="D229" s="9" t="s">
        <v>285</v>
      </c>
      <c r="E229" s="12" t="str">
        <f aca="false">INDEX(門市主檔!$B$2:$B$25,MATCH($D229,門市主檔!$A$2:$A$25,0))</f>
        <v>新北三重店</v>
      </c>
      <c r="F229" s="9" t="s">
        <v>344</v>
      </c>
      <c r="G229" s="12" t="str">
        <f aca="false">INDEX(通路主檔!$B$2:$B$5,MATCH($F229,通路主檔!$A$2:$A$5,0))</f>
        <v>外送平台 A</v>
      </c>
      <c r="H229" s="12" t="str">
        <f aca="false">INDEX(通路主檔!$C$2:$C$5,MATCH($F229,通路主檔!$A$2:$A$5,0))</f>
        <v>外送平台</v>
      </c>
      <c r="I229" s="13" t="n">
        <v>325700</v>
      </c>
      <c r="J229" s="4" t="n">
        <v>608</v>
      </c>
      <c r="K229" s="4" t="n">
        <v>1166</v>
      </c>
      <c r="L229" s="14" t="n">
        <f aca="false">IF(J229=0,0,I229/J229)</f>
        <v>535.690789473684</v>
      </c>
      <c r="M229" s="15" t="n">
        <f aca="false">INDEX(通路主檔!$D$2:$D$5,MATCH($F229,通路主檔!$A$2:$A$5,0))*INDEX(年度參數!$B$2:$B$4,MATCH($B229,年度參數!$A$2:$A$4,0))</f>
        <v>0.33</v>
      </c>
      <c r="N229" s="14" t="n">
        <f aca="false">I229*M229</f>
        <v>107481</v>
      </c>
      <c r="O229" s="14" t="n">
        <f aca="false">I229-N229</f>
        <v>218219</v>
      </c>
    </row>
    <row r="230" customFormat="false" ht="15" hidden="false" customHeight="false" outlineLevel="0" collapsed="false">
      <c r="A230" s="6" t="str">
        <f aca="false">TEXT(B230,"0")&amp;"-"&amp;TEXT(C230,"00")</f>
        <v>2024-04</v>
      </c>
      <c r="B230" s="4" t="n">
        <v>2024</v>
      </c>
      <c r="C230" s="4" t="n">
        <v>4</v>
      </c>
      <c r="D230" s="9" t="s">
        <v>285</v>
      </c>
      <c r="E230" s="12" t="str">
        <f aca="false">INDEX(門市主檔!$B$2:$B$25,MATCH($D230,門市主檔!$A$2:$A$25,0))</f>
        <v>新北三重店</v>
      </c>
      <c r="F230" s="9" t="s">
        <v>347</v>
      </c>
      <c r="G230" s="12" t="str">
        <f aca="false">INDEX(通路主檔!$B$2:$B$5,MATCH($F230,通路主檔!$A$2:$A$5,0))</f>
        <v>外送平台 B</v>
      </c>
      <c r="H230" s="12" t="str">
        <f aca="false">INDEX(通路主檔!$C$2:$C$5,MATCH($F230,通路主檔!$A$2:$A$5,0))</f>
        <v>外送平台</v>
      </c>
      <c r="I230" s="13" t="n">
        <v>209200</v>
      </c>
      <c r="J230" s="4" t="n">
        <v>396</v>
      </c>
      <c r="K230" s="4" t="n">
        <v>681</v>
      </c>
      <c r="L230" s="14" t="n">
        <f aca="false">IF(J230=0,0,I230/J230)</f>
        <v>528.282828282828</v>
      </c>
      <c r="M230" s="15" t="n">
        <f aca="false">INDEX(通路主檔!$D$2:$D$5,MATCH($F230,通路主檔!$A$2:$A$5,0))*INDEX(年度參數!$B$2:$B$4,MATCH($B230,年度參數!$A$2:$A$4,0))</f>
        <v>0.33</v>
      </c>
      <c r="N230" s="14" t="n">
        <f aca="false">I230*M230</f>
        <v>69036</v>
      </c>
      <c r="O230" s="14" t="n">
        <f aca="false">I230-N230</f>
        <v>140164</v>
      </c>
    </row>
    <row r="231" customFormat="false" ht="15" hidden="false" customHeight="false" outlineLevel="0" collapsed="false">
      <c r="A231" s="6" t="str">
        <f aca="false">TEXT(B231,"0")&amp;"-"&amp;TEXT(C231,"00")</f>
        <v>2024-04</v>
      </c>
      <c r="B231" s="4" t="n">
        <v>2024</v>
      </c>
      <c r="C231" s="4" t="n">
        <v>4</v>
      </c>
      <c r="D231" s="9" t="s">
        <v>300</v>
      </c>
      <c r="E231" s="12" t="str">
        <f aca="false">INDEX(門市主檔!$B$2:$B$25,MATCH($D231,門市主檔!$A$2:$A$25,0))</f>
        <v>台中逢甲店</v>
      </c>
      <c r="F231" s="9" t="s">
        <v>339</v>
      </c>
      <c r="G231" s="12" t="str">
        <f aca="false">INDEX(通路主檔!$B$2:$B$5,MATCH($F231,通路主檔!$A$2:$A$5,0))</f>
        <v>內用</v>
      </c>
      <c r="H231" s="12" t="str">
        <f aca="false">INDEX(通路主檔!$C$2:$C$5,MATCH($F231,通路主檔!$A$2:$A$5,0))</f>
        <v>店內</v>
      </c>
      <c r="I231" s="13" t="n">
        <v>1136200</v>
      </c>
      <c r="J231" s="4" t="n">
        <v>1548</v>
      </c>
      <c r="K231" s="4" t="n">
        <v>3731</v>
      </c>
      <c r="L231" s="14" t="n">
        <f aca="false">IF(J231=0,0,I231/J231)</f>
        <v>733.979328165375</v>
      </c>
      <c r="M231" s="15" t="n">
        <f aca="false">INDEX(通路主檔!$D$2:$D$5,MATCH($F231,通路主檔!$A$2:$A$5,0))*INDEX(年度參數!$B$2:$B$4,MATCH($B231,年度參數!$A$2:$A$4,0))</f>
        <v>0</v>
      </c>
      <c r="N231" s="14" t="n">
        <f aca="false">I231*M231</f>
        <v>0</v>
      </c>
      <c r="O231" s="14" t="n">
        <f aca="false">I231-N231</f>
        <v>1136200</v>
      </c>
    </row>
    <row r="232" customFormat="false" ht="15" hidden="false" customHeight="false" outlineLevel="0" collapsed="false">
      <c r="A232" s="6" t="str">
        <f aca="false">TEXT(B232,"0")&amp;"-"&amp;TEXT(C232,"00")</f>
        <v>2024-04</v>
      </c>
      <c r="B232" s="4" t="n">
        <v>2024</v>
      </c>
      <c r="C232" s="4" t="n">
        <v>4</v>
      </c>
      <c r="D232" s="9" t="s">
        <v>300</v>
      </c>
      <c r="E232" s="12" t="str">
        <f aca="false">INDEX(門市主檔!$B$2:$B$25,MATCH($D232,門市主檔!$A$2:$A$25,0))</f>
        <v>台中逢甲店</v>
      </c>
      <c r="F232" s="9" t="s">
        <v>342</v>
      </c>
      <c r="G232" s="12" t="str">
        <f aca="false">INDEX(通路主檔!$B$2:$B$5,MATCH($F232,通路主檔!$A$2:$A$5,0))</f>
        <v>外帶</v>
      </c>
      <c r="H232" s="12" t="str">
        <f aca="false">INDEX(通路主檔!$C$2:$C$5,MATCH($F232,通路主檔!$A$2:$A$5,0))</f>
        <v>店內</v>
      </c>
      <c r="I232" s="13" t="n">
        <v>508100</v>
      </c>
      <c r="J232" s="4" t="n">
        <v>1454</v>
      </c>
      <c r="K232" s="4" t="n">
        <v>1745</v>
      </c>
      <c r="L232" s="14" t="n">
        <f aca="false">IF(J232=0,0,I232/J232)</f>
        <v>349.449793672627</v>
      </c>
      <c r="M232" s="15" t="n">
        <f aca="false">INDEX(通路主檔!$D$2:$D$5,MATCH($F232,通路主檔!$A$2:$A$5,0))*INDEX(年度參數!$B$2:$B$4,MATCH($B232,年度參數!$A$2:$A$4,0))</f>
        <v>0</v>
      </c>
      <c r="N232" s="14" t="n">
        <f aca="false">I232*M232</f>
        <v>0</v>
      </c>
      <c r="O232" s="14" t="n">
        <f aca="false">I232-N232</f>
        <v>508100</v>
      </c>
    </row>
    <row r="233" customFormat="false" ht="15" hidden="false" customHeight="false" outlineLevel="0" collapsed="false">
      <c r="A233" s="6" t="str">
        <f aca="false">TEXT(B233,"0")&amp;"-"&amp;TEXT(C233,"00")</f>
        <v>2024-04</v>
      </c>
      <c r="B233" s="4" t="n">
        <v>2024</v>
      </c>
      <c r="C233" s="4" t="n">
        <v>4</v>
      </c>
      <c r="D233" s="9" t="s">
        <v>300</v>
      </c>
      <c r="E233" s="12" t="str">
        <f aca="false">INDEX(門市主檔!$B$2:$B$25,MATCH($D233,門市主檔!$A$2:$A$25,0))</f>
        <v>台中逢甲店</v>
      </c>
      <c r="F233" s="9" t="s">
        <v>344</v>
      </c>
      <c r="G233" s="12" t="str">
        <f aca="false">INDEX(通路主檔!$B$2:$B$5,MATCH($F233,通路主檔!$A$2:$A$5,0))</f>
        <v>外送平台 A</v>
      </c>
      <c r="H233" s="12" t="str">
        <f aca="false">INDEX(通路主檔!$C$2:$C$5,MATCH($F233,通路主檔!$A$2:$A$5,0))</f>
        <v>外送平台</v>
      </c>
      <c r="I233" s="13" t="n">
        <v>463300</v>
      </c>
      <c r="J233" s="4" t="n">
        <v>865</v>
      </c>
      <c r="K233" s="4" t="n">
        <v>1760</v>
      </c>
      <c r="L233" s="14" t="n">
        <f aca="false">IF(J233=0,0,I233/J233)</f>
        <v>535.606936416185</v>
      </c>
      <c r="M233" s="15" t="n">
        <f aca="false">INDEX(通路主檔!$D$2:$D$5,MATCH($F233,通路主檔!$A$2:$A$5,0))*INDEX(年度參數!$B$2:$B$4,MATCH($B233,年度參數!$A$2:$A$4,0))</f>
        <v>0.33</v>
      </c>
      <c r="N233" s="14" t="n">
        <f aca="false">I233*M233</f>
        <v>152889</v>
      </c>
      <c r="O233" s="14" t="n">
        <f aca="false">I233-N233</f>
        <v>310411</v>
      </c>
    </row>
    <row r="234" customFormat="false" ht="15" hidden="false" customHeight="false" outlineLevel="0" collapsed="false">
      <c r="A234" s="6" t="str">
        <f aca="false">TEXT(B234,"0")&amp;"-"&amp;TEXT(C234,"00")</f>
        <v>2024-04</v>
      </c>
      <c r="B234" s="4" t="n">
        <v>2024</v>
      </c>
      <c r="C234" s="4" t="n">
        <v>4</v>
      </c>
      <c r="D234" s="9" t="s">
        <v>300</v>
      </c>
      <c r="E234" s="12" t="str">
        <f aca="false">INDEX(門市主檔!$B$2:$B$25,MATCH($D234,門市主檔!$A$2:$A$25,0))</f>
        <v>台中逢甲店</v>
      </c>
      <c r="F234" s="9" t="s">
        <v>347</v>
      </c>
      <c r="G234" s="12" t="str">
        <f aca="false">INDEX(通路主檔!$B$2:$B$5,MATCH($F234,通路主檔!$A$2:$A$5,0))</f>
        <v>外送平台 B</v>
      </c>
      <c r="H234" s="12" t="str">
        <f aca="false">INDEX(通路主檔!$C$2:$C$5,MATCH($F234,通路主檔!$A$2:$A$5,0))</f>
        <v>外送平台</v>
      </c>
      <c r="I234" s="13" t="n">
        <v>311400</v>
      </c>
      <c r="J234" s="4" t="n">
        <v>607</v>
      </c>
      <c r="K234" s="4" t="n">
        <v>1035</v>
      </c>
      <c r="L234" s="14" t="n">
        <f aca="false">IF(J234=0,0,I234/J234)</f>
        <v>513.014827018122</v>
      </c>
      <c r="M234" s="15" t="n">
        <f aca="false">INDEX(通路主檔!$D$2:$D$5,MATCH($F234,通路主檔!$A$2:$A$5,0))*INDEX(年度參數!$B$2:$B$4,MATCH($B234,年度參數!$A$2:$A$4,0))</f>
        <v>0.33</v>
      </c>
      <c r="N234" s="14" t="n">
        <f aca="false">I234*M234</f>
        <v>102762</v>
      </c>
      <c r="O234" s="14" t="n">
        <f aca="false">I234-N234</f>
        <v>208638</v>
      </c>
    </row>
    <row r="235" customFormat="false" ht="15" hidden="false" customHeight="false" outlineLevel="0" collapsed="false">
      <c r="A235" s="6" t="str">
        <f aca="false">TEXT(B235,"0")&amp;"-"&amp;TEXT(C235,"00")</f>
        <v>2024-04</v>
      </c>
      <c r="B235" s="4" t="n">
        <v>2024</v>
      </c>
      <c r="C235" s="4" t="n">
        <v>4</v>
      </c>
      <c r="D235" s="9" t="s">
        <v>305</v>
      </c>
      <c r="E235" s="12" t="str">
        <f aca="false">INDEX(門市主檔!$B$2:$B$25,MATCH($D235,門市主檔!$A$2:$A$25,0))</f>
        <v>台中七期店</v>
      </c>
      <c r="F235" s="9" t="s">
        <v>339</v>
      </c>
      <c r="G235" s="12" t="str">
        <f aca="false">INDEX(通路主檔!$B$2:$B$5,MATCH($F235,通路主檔!$A$2:$A$5,0))</f>
        <v>內用</v>
      </c>
      <c r="H235" s="12" t="str">
        <f aca="false">INDEX(通路主檔!$C$2:$C$5,MATCH($F235,通路主檔!$A$2:$A$5,0))</f>
        <v>店內</v>
      </c>
      <c r="I235" s="13" t="n">
        <v>1165200</v>
      </c>
      <c r="J235" s="4" t="n">
        <v>1403</v>
      </c>
      <c r="K235" s="4" t="n">
        <v>3285</v>
      </c>
      <c r="L235" s="14" t="n">
        <f aca="false">IF(J235=0,0,I235/J235)</f>
        <v>830.506058446187</v>
      </c>
      <c r="M235" s="15" t="n">
        <f aca="false">INDEX(通路主檔!$D$2:$D$5,MATCH($F235,通路主檔!$A$2:$A$5,0))*INDEX(年度參數!$B$2:$B$4,MATCH($B235,年度參數!$A$2:$A$4,0))</f>
        <v>0</v>
      </c>
      <c r="N235" s="14" t="n">
        <f aca="false">I235*M235</f>
        <v>0</v>
      </c>
      <c r="O235" s="14" t="n">
        <f aca="false">I235-N235</f>
        <v>1165200</v>
      </c>
    </row>
    <row r="236" customFormat="false" ht="15" hidden="false" customHeight="false" outlineLevel="0" collapsed="false">
      <c r="A236" s="6" t="str">
        <f aca="false">TEXT(B236,"0")&amp;"-"&amp;TEXT(C236,"00")</f>
        <v>2024-04</v>
      </c>
      <c r="B236" s="4" t="n">
        <v>2024</v>
      </c>
      <c r="C236" s="4" t="n">
        <v>4</v>
      </c>
      <c r="D236" s="9" t="s">
        <v>305</v>
      </c>
      <c r="E236" s="12" t="str">
        <f aca="false">INDEX(門市主檔!$B$2:$B$25,MATCH($D236,門市主檔!$A$2:$A$25,0))</f>
        <v>台中七期店</v>
      </c>
      <c r="F236" s="9" t="s">
        <v>342</v>
      </c>
      <c r="G236" s="12" t="str">
        <f aca="false">INDEX(通路主檔!$B$2:$B$5,MATCH($F236,通路主檔!$A$2:$A$5,0))</f>
        <v>外帶</v>
      </c>
      <c r="H236" s="12" t="str">
        <f aca="false">INDEX(通路主檔!$C$2:$C$5,MATCH($F236,通路主檔!$A$2:$A$5,0))</f>
        <v>店內</v>
      </c>
      <c r="I236" s="13" t="n">
        <v>424200</v>
      </c>
      <c r="J236" s="4" t="n">
        <v>1214</v>
      </c>
      <c r="K236" s="4" t="n">
        <v>1581</v>
      </c>
      <c r="L236" s="14" t="n">
        <f aca="false">IF(J236=0,0,I236/J236)</f>
        <v>349.423393739703</v>
      </c>
      <c r="M236" s="15" t="n">
        <f aca="false">INDEX(通路主檔!$D$2:$D$5,MATCH($F236,通路主檔!$A$2:$A$5,0))*INDEX(年度參數!$B$2:$B$4,MATCH($B236,年度參數!$A$2:$A$4,0))</f>
        <v>0</v>
      </c>
      <c r="N236" s="14" t="n">
        <f aca="false">I236*M236</f>
        <v>0</v>
      </c>
      <c r="O236" s="14" t="n">
        <f aca="false">I236-N236</f>
        <v>424200</v>
      </c>
    </row>
    <row r="237" customFormat="false" ht="15" hidden="false" customHeight="false" outlineLevel="0" collapsed="false">
      <c r="A237" s="6" t="str">
        <f aca="false">TEXT(B237,"0")&amp;"-"&amp;TEXT(C237,"00")</f>
        <v>2024-04</v>
      </c>
      <c r="B237" s="4" t="n">
        <v>2024</v>
      </c>
      <c r="C237" s="4" t="n">
        <v>4</v>
      </c>
      <c r="D237" s="9" t="s">
        <v>305</v>
      </c>
      <c r="E237" s="12" t="str">
        <f aca="false">INDEX(門市主檔!$B$2:$B$25,MATCH($D237,門市主檔!$A$2:$A$25,0))</f>
        <v>台中七期店</v>
      </c>
      <c r="F237" s="9" t="s">
        <v>344</v>
      </c>
      <c r="G237" s="12" t="str">
        <f aca="false">INDEX(通路主檔!$B$2:$B$5,MATCH($F237,通路主檔!$A$2:$A$5,0))</f>
        <v>外送平台 A</v>
      </c>
      <c r="H237" s="12" t="str">
        <f aca="false">INDEX(通路主檔!$C$2:$C$5,MATCH($F237,通路主檔!$A$2:$A$5,0))</f>
        <v>外送平台</v>
      </c>
      <c r="I237" s="13" t="n">
        <v>403200</v>
      </c>
      <c r="J237" s="4" t="n">
        <v>836</v>
      </c>
      <c r="K237" s="4" t="n">
        <v>1473</v>
      </c>
      <c r="L237" s="14" t="n">
        <f aca="false">IF(J237=0,0,I237/J237)</f>
        <v>482.296650717703</v>
      </c>
      <c r="M237" s="15" t="n">
        <f aca="false">INDEX(通路主檔!$D$2:$D$5,MATCH($F237,通路主檔!$A$2:$A$5,0))*INDEX(年度參數!$B$2:$B$4,MATCH($B237,年度參數!$A$2:$A$4,0))</f>
        <v>0.33</v>
      </c>
      <c r="N237" s="14" t="n">
        <f aca="false">I237*M237</f>
        <v>133056</v>
      </c>
      <c r="O237" s="14" t="n">
        <f aca="false">I237-N237</f>
        <v>270144</v>
      </c>
    </row>
    <row r="238" customFormat="false" ht="15" hidden="false" customHeight="false" outlineLevel="0" collapsed="false">
      <c r="A238" s="6" t="str">
        <f aca="false">TEXT(B238,"0")&amp;"-"&amp;TEXT(C238,"00")</f>
        <v>2024-04</v>
      </c>
      <c r="B238" s="4" t="n">
        <v>2024</v>
      </c>
      <c r="C238" s="4" t="n">
        <v>4</v>
      </c>
      <c r="D238" s="9" t="s">
        <v>305</v>
      </c>
      <c r="E238" s="12" t="str">
        <f aca="false">INDEX(門市主檔!$B$2:$B$25,MATCH($D238,門市主檔!$A$2:$A$25,0))</f>
        <v>台中七期店</v>
      </c>
      <c r="F238" s="9" t="s">
        <v>347</v>
      </c>
      <c r="G238" s="12" t="str">
        <f aca="false">INDEX(通路主檔!$B$2:$B$5,MATCH($F238,通路主檔!$A$2:$A$5,0))</f>
        <v>外送平台 B</v>
      </c>
      <c r="H238" s="12" t="str">
        <f aca="false">INDEX(通路主檔!$C$2:$C$5,MATCH($F238,通路主檔!$A$2:$A$5,0))</f>
        <v>外送平台</v>
      </c>
      <c r="I238" s="13" t="n">
        <v>231700</v>
      </c>
      <c r="J238" s="4" t="n">
        <v>458</v>
      </c>
      <c r="K238" s="4" t="n">
        <v>885</v>
      </c>
      <c r="L238" s="14" t="n">
        <f aca="false">IF(J238=0,0,I238/J238)</f>
        <v>505.89519650655</v>
      </c>
      <c r="M238" s="15" t="n">
        <f aca="false">INDEX(通路主檔!$D$2:$D$5,MATCH($F238,通路主檔!$A$2:$A$5,0))*INDEX(年度參數!$B$2:$B$4,MATCH($B238,年度參數!$A$2:$A$4,0))</f>
        <v>0.33</v>
      </c>
      <c r="N238" s="14" t="n">
        <f aca="false">I238*M238</f>
        <v>76461</v>
      </c>
      <c r="O238" s="14" t="n">
        <f aca="false">I238-N238</f>
        <v>155239</v>
      </c>
    </row>
    <row r="239" customFormat="false" ht="15" hidden="false" customHeight="false" outlineLevel="0" collapsed="false">
      <c r="A239" s="6" t="str">
        <f aca="false">TEXT(B239,"0")&amp;"-"&amp;TEXT(C239,"00")</f>
        <v>2024-04</v>
      </c>
      <c r="B239" s="4" t="n">
        <v>2024</v>
      </c>
      <c r="C239" s="4" t="n">
        <v>4</v>
      </c>
      <c r="D239" s="9" t="s">
        <v>307</v>
      </c>
      <c r="E239" s="12" t="str">
        <f aca="false">INDEX(門市主檔!$B$2:$B$25,MATCH($D239,門市主檔!$A$2:$A$25,0))</f>
        <v>台中一中店</v>
      </c>
      <c r="F239" s="9" t="s">
        <v>339</v>
      </c>
      <c r="G239" s="12" t="str">
        <f aca="false">INDEX(通路主檔!$B$2:$B$5,MATCH($F239,通路主檔!$A$2:$A$5,0))</f>
        <v>內用</v>
      </c>
      <c r="H239" s="12" t="str">
        <f aca="false">INDEX(通路主檔!$C$2:$C$5,MATCH($F239,通路主檔!$A$2:$A$5,0))</f>
        <v>店內</v>
      </c>
      <c r="I239" s="13" t="n">
        <v>484000</v>
      </c>
      <c r="J239" s="4" t="n">
        <v>685</v>
      </c>
      <c r="K239" s="4" t="n">
        <v>1747</v>
      </c>
      <c r="L239" s="14" t="n">
        <f aca="false">IF(J239=0,0,I239/J239)</f>
        <v>706.569343065693</v>
      </c>
      <c r="M239" s="15" t="n">
        <f aca="false">INDEX(通路主檔!$D$2:$D$5,MATCH($F239,通路主檔!$A$2:$A$5,0))*INDEX(年度參數!$B$2:$B$4,MATCH($B239,年度參數!$A$2:$A$4,0))</f>
        <v>0</v>
      </c>
      <c r="N239" s="14" t="n">
        <f aca="false">I239*M239</f>
        <v>0</v>
      </c>
      <c r="O239" s="14" t="n">
        <f aca="false">I239-N239</f>
        <v>484000</v>
      </c>
    </row>
    <row r="240" customFormat="false" ht="15" hidden="false" customHeight="false" outlineLevel="0" collapsed="false">
      <c r="A240" s="6" t="str">
        <f aca="false">TEXT(B240,"0")&amp;"-"&amp;TEXT(C240,"00")</f>
        <v>2024-04</v>
      </c>
      <c r="B240" s="4" t="n">
        <v>2024</v>
      </c>
      <c r="C240" s="4" t="n">
        <v>4</v>
      </c>
      <c r="D240" s="9" t="s">
        <v>307</v>
      </c>
      <c r="E240" s="12" t="str">
        <f aca="false">INDEX(門市主檔!$B$2:$B$25,MATCH($D240,門市主檔!$A$2:$A$25,0))</f>
        <v>台中一中店</v>
      </c>
      <c r="F240" s="9" t="s">
        <v>342</v>
      </c>
      <c r="G240" s="12" t="str">
        <f aca="false">INDEX(通路主檔!$B$2:$B$5,MATCH($F240,通路主檔!$A$2:$A$5,0))</f>
        <v>外帶</v>
      </c>
      <c r="H240" s="12" t="str">
        <f aca="false">INDEX(通路主檔!$C$2:$C$5,MATCH($F240,通路主檔!$A$2:$A$5,0))</f>
        <v>店內</v>
      </c>
      <c r="I240" s="13" t="n">
        <v>425900</v>
      </c>
      <c r="J240" s="4" t="n">
        <v>1241</v>
      </c>
      <c r="K240" s="4" t="n">
        <v>1700</v>
      </c>
      <c r="L240" s="14" t="n">
        <f aca="false">IF(J240=0,0,I240/J240)</f>
        <v>343.190975020145</v>
      </c>
      <c r="M240" s="15" t="n">
        <f aca="false">INDEX(通路主檔!$D$2:$D$5,MATCH($F240,通路主檔!$A$2:$A$5,0))*INDEX(年度參數!$B$2:$B$4,MATCH($B240,年度參數!$A$2:$A$4,0))</f>
        <v>0</v>
      </c>
      <c r="N240" s="14" t="n">
        <f aca="false">I240*M240</f>
        <v>0</v>
      </c>
      <c r="O240" s="14" t="n">
        <f aca="false">I240-N240</f>
        <v>425900</v>
      </c>
    </row>
    <row r="241" customFormat="false" ht="15" hidden="false" customHeight="false" outlineLevel="0" collapsed="false">
      <c r="A241" s="6" t="str">
        <f aca="false">TEXT(B241,"0")&amp;"-"&amp;TEXT(C241,"00")</f>
        <v>2024-04</v>
      </c>
      <c r="B241" s="4" t="n">
        <v>2024</v>
      </c>
      <c r="C241" s="4" t="n">
        <v>4</v>
      </c>
      <c r="D241" s="9" t="s">
        <v>307</v>
      </c>
      <c r="E241" s="12" t="str">
        <f aca="false">INDEX(門市主檔!$B$2:$B$25,MATCH($D241,門市主檔!$A$2:$A$25,0))</f>
        <v>台中一中店</v>
      </c>
      <c r="F241" s="9" t="s">
        <v>344</v>
      </c>
      <c r="G241" s="12" t="str">
        <f aca="false">INDEX(通路主檔!$B$2:$B$5,MATCH($F241,通路主檔!$A$2:$A$5,0))</f>
        <v>外送平台 A</v>
      </c>
      <c r="H241" s="12" t="str">
        <f aca="false">INDEX(通路主檔!$C$2:$C$5,MATCH($F241,通路主檔!$A$2:$A$5,0))</f>
        <v>外送平台</v>
      </c>
      <c r="I241" s="13" t="n">
        <v>371000</v>
      </c>
      <c r="J241" s="4" t="n">
        <v>716</v>
      </c>
      <c r="K241" s="4" t="n">
        <v>1306</v>
      </c>
      <c r="L241" s="14" t="n">
        <f aca="false">IF(J241=0,0,I241/J241)</f>
        <v>518.156424581006</v>
      </c>
      <c r="M241" s="15" t="n">
        <f aca="false">INDEX(通路主檔!$D$2:$D$5,MATCH($F241,通路主檔!$A$2:$A$5,0))*INDEX(年度參數!$B$2:$B$4,MATCH($B241,年度參數!$A$2:$A$4,0))</f>
        <v>0.33</v>
      </c>
      <c r="N241" s="14" t="n">
        <f aca="false">I241*M241</f>
        <v>122430</v>
      </c>
      <c r="O241" s="14" t="n">
        <f aca="false">I241-N241</f>
        <v>248570</v>
      </c>
    </row>
    <row r="242" customFormat="false" ht="15" hidden="false" customHeight="false" outlineLevel="0" collapsed="false">
      <c r="A242" s="6" t="str">
        <f aca="false">TEXT(B242,"0")&amp;"-"&amp;TEXT(C242,"00")</f>
        <v>2024-04</v>
      </c>
      <c r="B242" s="4" t="n">
        <v>2024</v>
      </c>
      <c r="C242" s="4" t="n">
        <v>4</v>
      </c>
      <c r="D242" s="9" t="s">
        <v>307</v>
      </c>
      <c r="E242" s="12" t="str">
        <f aca="false">INDEX(門市主檔!$B$2:$B$25,MATCH($D242,門市主檔!$A$2:$A$25,0))</f>
        <v>台中一中店</v>
      </c>
      <c r="F242" s="9" t="s">
        <v>347</v>
      </c>
      <c r="G242" s="12" t="str">
        <f aca="false">INDEX(通路主檔!$B$2:$B$5,MATCH($F242,通路主檔!$A$2:$A$5,0))</f>
        <v>外送平台 B</v>
      </c>
      <c r="H242" s="12" t="str">
        <f aca="false">INDEX(通路主檔!$C$2:$C$5,MATCH($F242,通路主檔!$A$2:$A$5,0))</f>
        <v>外送平台</v>
      </c>
      <c r="I242" s="13" t="n">
        <v>256800</v>
      </c>
      <c r="J242" s="4" t="n">
        <v>509</v>
      </c>
      <c r="K242" s="4" t="n">
        <v>914</v>
      </c>
      <c r="L242" s="14" t="n">
        <f aca="false">IF(J242=0,0,I242/J242)</f>
        <v>504.518664047151</v>
      </c>
      <c r="M242" s="15" t="n">
        <f aca="false">INDEX(通路主檔!$D$2:$D$5,MATCH($F242,通路主檔!$A$2:$A$5,0))*INDEX(年度參數!$B$2:$B$4,MATCH($B242,年度參數!$A$2:$A$4,0))</f>
        <v>0.33</v>
      </c>
      <c r="N242" s="14" t="n">
        <f aca="false">I242*M242</f>
        <v>84744</v>
      </c>
      <c r="O242" s="14" t="n">
        <f aca="false">I242-N242</f>
        <v>172056</v>
      </c>
    </row>
    <row r="243" customFormat="false" ht="15" hidden="false" customHeight="false" outlineLevel="0" collapsed="false">
      <c r="A243" s="6" t="str">
        <f aca="false">TEXT(B243,"0")&amp;"-"&amp;TEXT(C243,"00")</f>
        <v>2024-04</v>
      </c>
      <c r="B243" s="4" t="n">
        <v>2024</v>
      </c>
      <c r="C243" s="4" t="n">
        <v>4</v>
      </c>
      <c r="D243" s="9" t="s">
        <v>318</v>
      </c>
      <c r="E243" s="12" t="str">
        <f aca="false">INDEX(門市主檔!$B$2:$B$25,MATCH($D243,門市主檔!$A$2:$A$25,0))</f>
        <v>台南中西店</v>
      </c>
      <c r="F243" s="9" t="s">
        <v>339</v>
      </c>
      <c r="G243" s="12" t="str">
        <f aca="false">INDEX(通路主檔!$B$2:$B$5,MATCH($F243,通路主檔!$A$2:$A$5,0))</f>
        <v>內用</v>
      </c>
      <c r="H243" s="12" t="str">
        <f aca="false">INDEX(通路主檔!$C$2:$C$5,MATCH($F243,通路主檔!$A$2:$A$5,0))</f>
        <v>店內</v>
      </c>
      <c r="I243" s="13" t="n">
        <v>767400</v>
      </c>
      <c r="J243" s="4" t="n">
        <v>1035</v>
      </c>
      <c r="K243" s="4" t="n">
        <v>2683</v>
      </c>
      <c r="L243" s="14" t="n">
        <f aca="false">IF(J243=0,0,I243/J243)</f>
        <v>741.449275362319</v>
      </c>
      <c r="M243" s="15" t="n">
        <f aca="false">INDEX(通路主檔!$D$2:$D$5,MATCH($F243,通路主檔!$A$2:$A$5,0))*INDEX(年度參數!$B$2:$B$4,MATCH($B243,年度參數!$A$2:$A$4,0))</f>
        <v>0</v>
      </c>
      <c r="N243" s="14" t="n">
        <f aca="false">I243*M243</f>
        <v>0</v>
      </c>
      <c r="O243" s="14" t="n">
        <f aca="false">I243-N243</f>
        <v>767400</v>
      </c>
    </row>
    <row r="244" customFormat="false" ht="15" hidden="false" customHeight="false" outlineLevel="0" collapsed="false">
      <c r="A244" s="6" t="str">
        <f aca="false">TEXT(B244,"0")&amp;"-"&amp;TEXT(C244,"00")</f>
        <v>2024-04</v>
      </c>
      <c r="B244" s="4" t="n">
        <v>2024</v>
      </c>
      <c r="C244" s="4" t="n">
        <v>4</v>
      </c>
      <c r="D244" s="9" t="s">
        <v>318</v>
      </c>
      <c r="E244" s="12" t="str">
        <f aca="false">INDEX(門市主檔!$B$2:$B$25,MATCH($D244,門市主檔!$A$2:$A$25,0))</f>
        <v>台南中西店</v>
      </c>
      <c r="F244" s="9" t="s">
        <v>342</v>
      </c>
      <c r="G244" s="12" t="str">
        <f aca="false">INDEX(通路主檔!$B$2:$B$5,MATCH($F244,通路主檔!$A$2:$A$5,0))</f>
        <v>外帶</v>
      </c>
      <c r="H244" s="12" t="str">
        <f aca="false">INDEX(通路主檔!$C$2:$C$5,MATCH($F244,通路主檔!$A$2:$A$5,0))</f>
        <v>店內</v>
      </c>
      <c r="I244" s="13" t="n">
        <v>371200</v>
      </c>
      <c r="J244" s="4" t="n">
        <v>1180</v>
      </c>
      <c r="K244" s="4" t="n">
        <v>1464</v>
      </c>
      <c r="L244" s="14" t="n">
        <f aca="false">IF(J244=0,0,I244/J244)</f>
        <v>314.576271186441</v>
      </c>
      <c r="M244" s="15" t="n">
        <f aca="false">INDEX(通路主檔!$D$2:$D$5,MATCH($F244,通路主檔!$A$2:$A$5,0))*INDEX(年度參數!$B$2:$B$4,MATCH($B244,年度參數!$A$2:$A$4,0))</f>
        <v>0</v>
      </c>
      <c r="N244" s="14" t="n">
        <f aca="false">I244*M244</f>
        <v>0</v>
      </c>
      <c r="O244" s="14" t="n">
        <f aca="false">I244-N244</f>
        <v>371200</v>
      </c>
    </row>
    <row r="245" customFormat="false" ht="15" hidden="false" customHeight="false" outlineLevel="0" collapsed="false">
      <c r="A245" s="6" t="str">
        <f aca="false">TEXT(B245,"0")&amp;"-"&amp;TEXT(C245,"00")</f>
        <v>2024-04</v>
      </c>
      <c r="B245" s="4" t="n">
        <v>2024</v>
      </c>
      <c r="C245" s="4" t="n">
        <v>4</v>
      </c>
      <c r="D245" s="9" t="s">
        <v>318</v>
      </c>
      <c r="E245" s="12" t="str">
        <f aca="false">INDEX(門市主檔!$B$2:$B$25,MATCH($D245,門市主檔!$A$2:$A$25,0))</f>
        <v>台南中西店</v>
      </c>
      <c r="F245" s="9" t="s">
        <v>344</v>
      </c>
      <c r="G245" s="12" t="str">
        <f aca="false">INDEX(通路主檔!$B$2:$B$5,MATCH($F245,通路主檔!$A$2:$A$5,0))</f>
        <v>外送平台 A</v>
      </c>
      <c r="H245" s="12" t="str">
        <f aca="false">INDEX(通路主檔!$C$2:$C$5,MATCH($F245,通路主檔!$A$2:$A$5,0))</f>
        <v>外送平台</v>
      </c>
      <c r="I245" s="13" t="n">
        <v>338400</v>
      </c>
      <c r="J245" s="4" t="n">
        <v>672</v>
      </c>
      <c r="K245" s="4" t="n">
        <v>1273</v>
      </c>
      <c r="L245" s="14" t="n">
        <f aca="false">IF(J245=0,0,I245/J245)</f>
        <v>503.571428571429</v>
      </c>
      <c r="M245" s="15" t="n">
        <f aca="false">INDEX(通路主檔!$D$2:$D$5,MATCH($F245,通路主檔!$A$2:$A$5,0))*INDEX(年度參數!$B$2:$B$4,MATCH($B245,年度參數!$A$2:$A$4,0))</f>
        <v>0.33</v>
      </c>
      <c r="N245" s="14" t="n">
        <f aca="false">I245*M245</f>
        <v>111672</v>
      </c>
      <c r="O245" s="14" t="n">
        <f aca="false">I245-N245</f>
        <v>226728</v>
      </c>
    </row>
    <row r="246" customFormat="false" ht="15" hidden="false" customHeight="false" outlineLevel="0" collapsed="false">
      <c r="A246" s="6" t="str">
        <f aca="false">TEXT(B246,"0")&amp;"-"&amp;TEXT(C246,"00")</f>
        <v>2024-04</v>
      </c>
      <c r="B246" s="4" t="n">
        <v>2024</v>
      </c>
      <c r="C246" s="4" t="n">
        <v>4</v>
      </c>
      <c r="D246" s="9" t="s">
        <v>318</v>
      </c>
      <c r="E246" s="12" t="str">
        <f aca="false">INDEX(門市主檔!$B$2:$B$25,MATCH($D246,門市主檔!$A$2:$A$25,0))</f>
        <v>台南中西店</v>
      </c>
      <c r="F246" s="9" t="s">
        <v>347</v>
      </c>
      <c r="G246" s="12" t="str">
        <f aca="false">INDEX(通路主檔!$B$2:$B$5,MATCH($F246,通路主檔!$A$2:$A$5,0))</f>
        <v>外送平台 B</v>
      </c>
      <c r="H246" s="12" t="str">
        <f aca="false">INDEX(通路主檔!$C$2:$C$5,MATCH($F246,通路主檔!$A$2:$A$5,0))</f>
        <v>外送平台</v>
      </c>
      <c r="I246" s="13" t="n">
        <v>221900</v>
      </c>
      <c r="J246" s="4" t="n">
        <v>441</v>
      </c>
      <c r="K246" s="4" t="n">
        <v>762</v>
      </c>
      <c r="L246" s="14" t="n">
        <f aca="false">IF(J246=0,0,I246/J246)</f>
        <v>503.174603174603</v>
      </c>
      <c r="M246" s="15" t="n">
        <f aca="false">INDEX(通路主檔!$D$2:$D$5,MATCH($F246,通路主檔!$A$2:$A$5,0))*INDEX(年度參數!$B$2:$B$4,MATCH($B246,年度參數!$A$2:$A$4,0))</f>
        <v>0.33</v>
      </c>
      <c r="N246" s="14" t="n">
        <f aca="false">I246*M246</f>
        <v>73227</v>
      </c>
      <c r="O246" s="14" t="n">
        <f aca="false">I246-N246</f>
        <v>148673</v>
      </c>
    </row>
    <row r="247" customFormat="false" ht="15" hidden="false" customHeight="false" outlineLevel="0" collapsed="false">
      <c r="A247" s="6" t="str">
        <f aca="false">TEXT(B247,"0")&amp;"-"&amp;TEXT(C247,"00")</f>
        <v>2024-04</v>
      </c>
      <c r="B247" s="4" t="n">
        <v>2024</v>
      </c>
      <c r="C247" s="4" t="n">
        <v>4</v>
      </c>
      <c r="D247" s="9" t="s">
        <v>323</v>
      </c>
      <c r="E247" s="12" t="str">
        <f aca="false">INDEX(門市主檔!$B$2:$B$25,MATCH($D247,門市主檔!$A$2:$A$25,0))</f>
        <v>台南東寧店</v>
      </c>
      <c r="F247" s="9" t="s">
        <v>339</v>
      </c>
      <c r="G247" s="12" t="str">
        <f aca="false">INDEX(通路主檔!$B$2:$B$5,MATCH($F247,通路主檔!$A$2:$A$5,0))</f>
        <v>內用</v>
      </c>
      <c r="H247" s="12" t="str">
        <f aca="false">INDEX(通路主檔!$C$2:$C$5,MATCH($F247,通路主檔!$A$2:$A$5,0))</f>
        <v>店內</v>
      </c>
      <c r="I247" s="13" t="n">
        <v>409200</v>
      </c>
      <c r="J247" s="4" t="n">
        <v>569</v>
      </c>
      <c r="K247" s="4" t="n">
        <v>1411</v>
      </c>
      <c r="L247" s="14" t="n">
        <f aca="false">IF(J247=0,0,I247/J247)</f>
        <v>719.156414762742</v>
      </c>
      <c r="M247" s="15" t="n">
        <f aca="false">INDEX(通路主檔!$D$2:$D$5,MATCH($F247,通路主檔!$A$2:$A$5,0))*INDEX(年度參數!$B$2:$B$4,MATCH($B247,年度參數!$A$2:$A$4,0))</f>
        <v>0</v>
      </c>
      <c r="N247" s="14" t="n">
        <f aca="false">I247*M247</f>
        <v>0</v>
      </c>
      <c r="O247" s="14" t="n">
        <f aca="false">I247-N247</f>
        <v>409200</v>
      </c>
    </row>
    <row r="248" customFormat="false" ht="15" hidden="false" customHeight="false" outlineLevel="0" collapsed="false">
      <c r="A248" s="6" t="str">
        <f aca="false">TEXT(B248,"0")&amp;"-"&amp;TEXT(C248,"00")</f>
        <v>2024-04</v>
      </c>
      <c r="B248" s="4" t="n">
        <v>2024</v>
      </c>
      <c r="C248" s="4" t="n">
        <v>4</v>
      </c>
      <c r="D248" s="9" t="s">
        <v>323</v>
      </c>
      <c r="E248" s="12" t="str">
        <f aca="false">INDEX(門市主檔!$B$2:$B$25,MATCH($D248,門市主檔!$A$2:$A$25,0))</f>
        <v>台南東寧店</v>
      </c>
      <c r="F248" s="9" t="s">
        <v>342</v>
      </c>
      <c r="G248" s="12" t="str">
        <f aca="false">INDEX(通路主檔!$B$2:$B$5,MATCH($F248,通路主檔!$A$2:$A$5,0))</f>
        <v>外帶</v>
      </c>
      <c r="H248" s="12" t="str">
        <f aca="false">INDEX(通路主檔!$C$2:$C$5,MATCH($F248,通路主檔!$A$2:$A$5,0))</f>
        <v>店內</v>
      </c>
      <c r="I248" s="13" t="n">
        <v>369200</v>
      </c>
      <c r="J248" s="4" t="n">
        <v>1064</v>
      </c>
      <c r="K248" s="4" t="n">
        <v>1345</v>
      </c>
      <c r="L248" s="14" t="n">
        <f aca="false">IF(J248=0,0,I248/J248)</f>
        <v>346.992481203008</v>
      </c>
      <c r="M248" s="15" t="n">
        <f aca="false">INDEX(通路主檔!$D$2:$D$5,MATCH($F248,通路主檔!$A$2:$A$5,0))*INDEX(年度參數!$B$2:$B$4,MATCH($B248,年度參數!$A$2:$A$4,0))</f>
        <v>0</v>
      </c>
      <c r="N248" s="14" t="n">
        <f aca="false">I248*M248</f>
        <v>0</v>
      </c>
      <c r="O248" s="14" t="n">
        <f aca="false">I248-N248</f>
        <v>369200</v>
      </c>
    </row>
    <row r="249" customFormat="false" ht="15" hidden="false" customHeight="false" outlineLevel="0" collapsed="false">
      <c r="A249" s="6" t="str">
        <f aca="false">TEXT(B249,"0")&amp;"-"&amp;TEXT(C249,"00")</f>
        <v>2024-04</v>
      </c>
      <c r="B249" s="4" t="n">
        <v>2024</v>
      </c>
      <c r="C249" s="4" t="n">
        <v>4</v>
      </c>
      <c r="D249" s="9" t="s">
        <v>323</v>
      </c>
      <c r="E249" s="12" t="str">
        <f aca="false">INDEX(門市主檔!$B$2:$B$25,MATCH($D249,門市主檔!$A$2:$A$25,0))</f>
        <v>台南東寧店</v>
      </c>
      <c r="F249" s="9" t="s">
        <v>344</v>
      </c>
      <c r="G249" s="12" t="str">
        <f aca="false">INDEX(通路主檔!$B$2:$B$5,MATCH($F249,通路主檔!$A$2:$A$5,0))</f>
        <v>外送平台 A</v>
      </c>
      <c r="H249" s="12" t="str">
        <f aca="false">INDEX(通路主檔!$C$2:$C$5,MATCH($F249,通路主檔!$A$2:$A$5,0))</f>
        <v>外送平台</v>
      </c>
      <c r="I249" s="13" t="n">
        <v>305300</v>
      </c>
      <c r="J249" s="4" t="n">
        <v>613</v>
      </c>
      <c r="K249" s="4" t="n">
        <v>1164</v>
      </c>
      <c r="L249" s="14" t="n">
        <f aca="false">IF(J249=0,0,I249/J249)</f>
        <v>498.042414355628</v>
      </c>
      <c r="M249" s="15" t="n">
        <f aca="false">INDEX(通路主檔!$D$2:$D$5,MATCH($F249,通路主檔!$A$2:$A$5,0))*INDEX(年度參數!$B$2:$B$4,MATCH($B249,年度參數!$A$2:$A$4,0))</f>
        <v>0.33</v>
      </c>
      <c r="N249" s="14" t="n">
        <f aca="false">I249*M249</f>
        <v>100749</v>
      </c>
      <c r="O249" s="14" t="n">
        <f aca="false">I249-N249</f>
        <v>204551</v>
      </c>
    </row>
    <row r="250" customFormat="false" ht="15" hidden="false" customHeight="false" outlineLevel="0" collapsed="false">
      <c r="A250" s="6" t="str">
        <f aca="false">TEXT(B250,"0")&amp;"-"&amp;TEXT(C250,"00")</f>
        <v>2024-04</v>
      </c>
      <c r="B250" s="4" t="n">
        <v>2024</v>
      </c>
      <c r="C250" s="4" t="n">
        <v>4</v>
      </c>
      <c r="D250" s="9" t="s">
        <v>323</v>
      </c>
      <c r="E250" s="12" t="str">
        <f aca="false">INDEX(門市主檔!$B$2:$B$25,MATCH($D250,門市主檔!$A$2:$A$25,0))</f>
        <v>台南東寧店</v>
      </c>
      <c r="F250" s="9" t="s">
        <v>347</v>
      </c>
      <c r="G250" s="12" t="str">
        <f aca="false">INDEX(通路主檔!$B$2:$B$5,MATCH($F250,通路主檔!$A$2:$A$5,0))</f>
        <v>外送平台 B</v>
      </c>
      <c r="H250" s="12" t="str">
        <f aca="false">INDEX(通路主檔!$C$2:$C$5,MATCH($F250,通路主檔!$A$2:$A$5,0))</f>
        <v>外送平台</v>
      </c>
      <c r="I250" s="13" t="n">
        <v>189400</v>
      </c>
      <c r="J250" s="4" t="n">
        <v>358</v>
      </c>
      <c r="K250" s="4" t="n">
        <v>674</v>
      </c>
      <c r="L250" s="14" t="n">
        <f aca="false">IF(J250=0,0,I250/J250)</f>
        <v>529.050279329609</v>
      </c>
      <c r="M250" s="15" t="n">
        <f aca="false">INDEX(通路主檔!$D$2:$D$5,MATCH($F250,通路主檔!$A$2:$A$5,0))*INDEX(年度參數!$B$2:$B$4,MATCH($B250,年度參數!$A$2:$A$4,0))</f>
        <v>0.33</v>
      </c>
      <c r="N250" s="14" t="n">
        <f aca="false">I250*M250</f>
        <v>62502</v>
      </c>
      <c r="O250" s="14" t="n">
        <f aca="false">I250-N250</f>
        <v>126898</v>
      </c>
    </row>
    <row r="251" customFormat="false" ht="15" hidden="false" customHeight="false" outlineLevel="0" collapsed="false">
      <c r="A251" s="6" t="str">
        <f aca="false">TEXT(B251,"0")&amp;"-"&amp;TEXT(C251,"00")</f>
        <v>2024-04</v>
      </c>
      <c r="B251" s="4" t="n">
        <v>2024</v>
      </c>
      <c r="C251" s="4" t="n">
        <v>4</v>
      </c>
      <c r="D251" s="9" t="s">
        <v>262</v>
      </c>
      <c r="E251" s="12" t="str">
        <f aca="false">INDEX(門市主檔!$B$2:$B$25,MATCH($D251,門市主檔!$A$2:$A$25,0))</f>
        <v>台北信義旗艦店</v>
      </c>
      <c r="F251" s="9" t="s">
        <v>339</v>
      </c>
      <c r="G251" s="12" t="str">
        <f aca="false">INDEX(通路主檔!$B$2:$B$5,MATCH($F251,通路主檔!$A$2:$A$5,0))</f>
        <v>內用</v>
      </c>
      <c r="H251" s="12" t="str">
        <f aca="false">INDEX(通路主檔!$C$2:$C$5,MATCH($F251,通路主檔!$A$2:$A$5,0))</f>
        <v>店內</v>
      </c>
      <c r="I251" s="13" t="n">
        <v>1516100</v>
      </c>
      <c r="J251" s="4" t="n">
        <v>1975</v>
      </c>
      <c r="K251" s="4" t="n">
        <v>4918</v>
      </c>
      <c r="L251" s="14" t="n">
        <f aca="false">IF(J251=0,0,I251/J251)</f>
        <v>767.645569620253</v>
      </c>
      <c r="M251" s="15" t="n">
        <f aca="false">INDEX(通路主檔!$D$2:$D$5,MATCH($F251,通路主檔!$A$2:$A$5,0))*INDEX(年度參數!$B$2:$B$4,MATCH($B251,年度參數!$A$2:$A$4,0))</f>
        <v>0</v>
      </c>
      <c r="N251" s="14" t="n">
        <f aca="false">I251*M251</f>
        <v>0</v>
      </c>
      <c r="O251" s="14" t="n">
        <f aca="false">I251-N251</f>
        <v>1516100</v>
      </c>
    </row>
    <row r="252" customFormat="false" ht="15" hidden="false" customHeight="false" outlineLevel="0" collapsed="false">
      <c r="A252" s="6" t="str">
        <f aca="false">TEXT(B252,"0")&amp;"-"&amp;TEXT(C252,"00")</f>
        <v>2024-04</v>
      </c>
      <c r="B252" s="4" t="n">
        <v>2024</v>
      </c>
      <c r="C252" s="4" t="n">
        <v>4</v>
      </c>
      <c r="D252" s="9" t="s">
        <v>262</v>
      </c>
      <c r="E252" s="12" t="str">
        <f aca="false">INDEX(門市主檔!$B$2:$B$25,MATCH($D252,門市主檔!$A$2:$A$25,0))</f>
        <v>台北信義旗艦店</v>
      </c>
      <c r="F252" s="9" t="s">
        <v>342</v>
      </c>
      <c r="G252" s="12" t="str">
        <f aca="false">INDEX(通路主檔!$B$2:$B$5,MATCH($F252,通路主檔!$A$2:$A$5,0))</f>
        <v>外帶</v>
      </c>
      <c r="H252" s="12" t="str">
        <f aca="false">INDEX(通路主檔!$C$2:$C$5,MATCH($F252,通路主檔!$A$2:$A$5,0))</f>
        <v>店內</v>
      </c>
      <c r="I252" s="13" t="n">
        <v>581500</v>
      </c>
      <c r="J252" s="4" t="n">
        <v>1734</v>
      </c>
      <c r="K252" s="4" t="n">
        <v>2111</v>
      </c>
      <c r="L252" s="14" t="n">
        <f aca="false">IF(J252=0,0,I252/J252)</f>
        <v>335.351787773933</v>
      </c>
      <c r="M252" s="15" t="n">
        <f aca="false">INDEX(通路主檔!$D$2:$D$5,MATCH($F252,通路主檔!$A$2:$A$5,0))*INDEX(年度參數!$B$2:$B$4,MATCH($B252,年度參數!$A$2:$A$4,0))</f>
        <v>0</v>
      </c>
      <c r="N252" s="14" t="n">
        <f aca="false">I252*M252</f>
        <v>0</v>
      </c>
      <c r="O252" s="14" t="n">
        <f aca="false">I252-N252</f>
        <v>581500</v>
      </c>
    </row>
    <row r="253" customFormat="false" ht="15" hidden="false" customHeight="false" outlineLevel="0" collapsed="false">
      <c r="A253" s="6" t="str">
        <f aca="false">TEXT(B253,"0")&amp;"-"&amp;TEXT(C253,"00")</f>
        <v>2024-04</v>
      </c>
      <c r="B253" s="4" t="n">
        <v>2024</v>
      </c>
      <c r="C253" s="4" t="n">
        <v>4</v>
      </c>
      <c r="D253" s="9" t="s">
        <v>262</v>
      </c>
      <c r="E253" s="12" t="str">
        <f aca="false">INDEX(門市主檔!$B$2:$B$25,MATCH($D253,門市主檔!$A$2:$A$25,0))</f>
        <v>台北信義旗艦店</v>
      </c>
      <c r="F253" s="9" t="s">
        <v>344</v>
      </c>
      <c r="G253" s="12" t="str">
        <f aca="false">INDEX(通路主檔!$B$2:$B$5,MATCH($F253,通路主檔!$A$2:$A$5,0))</f>
        <v>外送平台 A</v>
      </c>
      <c r="H253" s="12" t="str">
        <f aca="false">INDEX(通路主檔!$C$2:$C$5,MATCH($F253,通路主檔!$A$2:$A$5,0))</f>
        <v>外送平台</v>
      </c>
      <c r="I253" s="13" t="n">
        <v>476300</v>
      </c>
      <c r="J253" s="4" t="n">
        <v>932</v>
      </c>
      <c r="K253" s="4" t="n">
        <v>1834</v>
      </c>
      <c r="L253" s="14" t="n">
        <f aca="false">IF(J253=0,0,I253/J253)</f>
        <v>511.051502145923</v>
      </c>
      <c r="M253" s="15" t="n">
        <f aca="false">INDEX(通路主檔!$D$2:$D$5,MATCH($F253,通路主檔!$A$2:$A$5,0))*INDEX(年度參數!$B$2:$B$4,MATCH($B253,年度參數!$A$2:$A$4,0))</f>
        <v>0.33</v>
      </c>
      <c r="N253" s="14" t="n">
        <f aca="false">I253*M253</f>
        <v>157179</v>
      </c>
      <c r="O253" s="14" t="n">
        <f aca="false">I253-N253</f>
        <v>319121</v>
      </c>
    </row>
    <row r="254" customFormat="false" ht="15" hidden="false" customHeight="false" outlineLevel="0" collapsed="false">
      <c r="A254" s="6" t="str">
        <f aca="false">TEXT(B254,"0")&amp;"-"&amp;TEXT(C254,"00")</f>
        <v>2024-04</v>
      </c>
      <c r="B254" s="4" t="n">
        <v>2024</v>
      </c>
      <c r="C254" s="4" t="n">
        <v>4</v>
      </c>
      <c r="D254" s="9" t="s">
        <v>262</v>
      </c>
      <c r="E254" s="12" t="str">
        <f aca="false">INDEX(門市主檔!$B$2:$B$25,MATCH($D254,門市主檔!$A$2:$A$25,0))</f>
        <v>台北信義旗艦店</v>
      </c>
      <c r="F254" s="9" t="s">
        <v>347</v>
      </c>
      <c r="G254" s="12" t="str">
        <f aca="false">INDEX(通路主檔!$B$2:$B$5,MATCH($F254,通路主檔!$A$2:$A$5,0))</f>
        <v>外送平台 B</v>
      </c>
      <c r="H254" s="12" t="str">
        <f aca="false">INDEX(通路主檔!$C$2:$C$5,MATCH($F254,通路主檔!$A$2:$A$5,0))</f>
        <v>外送平台</v>
      </c>
      <c r="I254" s="13" t="n">
        <v>303400</v>
      </c>
      <c r="J254" s="4" t="n">
        <v>652</v>
      </c>
      <c r="K254" s="4" t="n">
        <v>1159</v>
      </c>
      <c r="L254" s="14" t="n">
        <f aca="false">IF(J254=0,0,I254/J254)</f>
        <v>465.337423312883</v>
      </c>
      <c r="M254" s="15" t="n">
        <f aca="false">INDEX(通路主檔!$D$2:$D$5,MATCH($F254,通路主檔!$A$2:$A$5,0))*INDEX(年度參數!$B$2:$B$4,MATCH($B254,年度參數!$A$2:$A$4,0))</f>
        <v>0.33</v>
      </c>
      <c r="N254" s="14" t="n">
        <f aca="false">I254*M254</f>
        <v>100122</v>
      </c>
      <c r="O254" s="14" t="n">
        <f aca="false">I254-N254</f>
        <v>203278</v>
      </c>
    </row>
    <row r="255" customFormat="false" ht="15" hidden="false" customHeight="false" outlineLevel="0" collapsed="false">
      <c r="A255" s="6" t="str">
        <f aca="false">TEXT(B255,"0")&amp;"-"&amp;TEXT(C255,"00")</f>
        <v>2024-04</v>
      </c>
      <c r="B255" s="4" t="n">
        <v>2024</v>
      </c>
      <c r="C255" s="4" t="n">
        <v>4</v>
      </c>
      <c r="D255" s="9" t="s">
        <v>269</v>
      </c>
      <c r="E255" s="12" t="str">
        <f aca="false">INDEX(門市主檔!$B$2:$B$25,MATCH($D255,門市主檔!$A$2:$A$25,0))</f>
        <v>台北中山店</v>
      </c>
      <c r="F255" s="9" t="s">
        <v>339</v>
      </c>
      <c r="G255" s="12" t="str">
        <f aca="false">INDEX(通路主檔!$B$2:$B$5,MATCH($F255,通路主檔!$A$2:$A$5,0))</f>
        <v>內用</v>
      </c>
      <c r="H255" s="12" t="str">
        <f aca="false">INDEX(通路主檔!$C$2:$C$5,MATCH($F255,通路主檔!$A$2:$A$5,0))</f>
        <v>店內</v>
      </c>
      <c r="I255" s="13" t="n">
        <v>887100</v>
      </c>
      <c r="J255" s="4" t="n">
        <v>1213</v>
      </c>
      <c r="K255" s="4" t="n">
        <v>3088</v>
      </c>
      <c r="L255" s="14" t="n">
        <f aca="false">IF(J255=0,0,I255/J255)</f>
        <v>731.327287716406</v>
      </c>
      <c r="M255" s="15" t="n">
        <f aca="false">INDEX(通路主檔!$D$2:$D$5,MATCH($F255,通路主檔!$A$2:$A$5,0))*INDEX(年度參數!$B$2:$B$4,MATCH($B255,年度參數!$A$2:$A$4,0))</f>
        <v>0</v>
      </c>
      <c r="N255" s="14" t="n">
        <f aca="false">I255*M255</f>
        <v>0</v>
      </c>
      <c r="O255" s="14" t="n">
        <f aca="false">I255-N255</f>
        <v>887100</v>
      </c>
    </row>
    <row r="256" customFormat="false" ht="15" hidden="false" customHeight="false" outlineLevel="0" collapsed="false">
      <c r="A256" s="6" t="str">
        <f aca="false">TEXT(B256,"0")&amp;"-"&amp;TEXT(C256,"00")</f>
        <v>2024-04</v>
      </c>
      <c r="B256" s="4" t="n">
        <v>2024</v>
      </c>
      <c r="C256" s="4" t="n">
        <v>4</v>
      </c>
      <c r="D256" s="9" t="s">
        <v>269</v>
      </c>
      <c r="E256" s="12" t="str">
        <f aca="false">INDEX(門市主檔!$B$2:$B$25,MATCH($D256,門市主檔!$A$2:$A$25,0))</f>
        <v>台北中山店</v>
      </c>
      <c r="F256" s="9" t="s">
        <v>342</v>
      </c>
      <c r="G256" s="12" t="str">
        <f aca="false">INDEX(通路主檔!$B$2:$B$5,MATCH($F256,通路主檔!$A$2:$A$5,0))</f>
        <v>外帶</v>
      </c>
      <c r="H256" s="12" t="str">
        <f aca="false">INDEX(通路主檔!$C$2:$C$5,MATCH($F256,通路主檔!$A$2:$A$5,0))</f>
        <v>店內</v>
      </c>
      <c r="I256" s="13" t="n">
        <v>424600</v>
      </c>
      <c r="J256" s="4" t="n">
        <v>1202</v>
      </c>
      <c r="K256" s="4" t="n">
        <v>1494</v>
      </c>
      <c r="L256" s="14" t="n">
        <f aca="false">IF(J256=0,0,I256/J256)</f>
        <v>353.24459234609</v>
      </c>
      <c r="M256" s="15" t="n">
        <f aca="false">INDEX(通路主檔!$D$2:$D$5,MATCH($F256,通路主檔!$A$2:$A$5,0))*INDEX(年度參數!$B$2:$B$4,MATCH($B256,年度參數!$A$2:$A$4,0))</f>
        <v>0</v>
      </c>
      <c r="N256" s="14" t="n">
        <f aca="false">I256*M256</f>
        <v>0</v>
      </c>
      <c r="O256" s="14" t="n">
        <f aca="false">I256-N256</f>
        <v>424600</v>
      </c>
    </row>
    <row r="257" customFormat="false" ht="15" hidden="false" customHeight="false" outlineLevel="0" collapsed="false">
      <c r="A257" s="6" t="str">
        <f aca="false">TEXT(B257,"0")&amp;"-"&amp;TEXT(C257,"00")</f>
        <v>2024-04</v>
      </c>
      <c r="B257" s="4" t="n">
        <v>2024</v>
      </c>
      <c r="C257" s="4" t="n">
        <v>4</v>
      </c>
      <c r="D257" s="9" t="s">
        <v>269</v>
      </c>
      <c r="E257" s="12" t="str">
        <f aca="false">INDEX(門市主檔!$B$2:$B$25,MATCH($D257,門市主檔!$A$2:$A$25,0))</f>
        <v>台北中山店</v>
      </c>
      <c r="F257" s="9" t="s">
        <v>344</v>
      </c>
      <c r="G257" s="12" t="str">
        <f aca="false">INDEX(通路主檔!$B$2:$B$5,MATCH($F257,通路主檔!$A$2:$A$5,0))</f>
        <v>外送平台 A</v>
      </c>
      <c r="H257" s="12" t="str">
        <f aca="false">INDEX(通路主檔!$C$2:$C$5,MATCH($F257,通路主檔!$A$2:$A$5,0))</f>
        <v>外送平台</v>
      </c>
      <c r="I257" s="13" t="n">
        <v>347400</v>
      </c>
      <c r="J257" s="4" t="n">
        <v>704</v>
      </c>
      <c r="K257" s="4" t="n">
        <v>1356</v>
      </c>
      <c r="L257" s="14" t="n">
        <f aca="false">IF(J257=0,0,I257/J257)</f>
        <v>493.465909090909</v>
      </c>
      <c r="M257" s="15" t="n">
        <f aca="false">INDEX(通路主檔!$D$2:$D$5,MATCH($F257,通路主檔!$A$2:$A$5,0))*INDEX(年度參數!$B$2:$B$4,MATCH($B257,年度參數!$A$2:$A$4,0))</f>
        <v>0.33</v>
      </c>
      <c r="N257" s="14" t="n">
        <f aca="false">I257*M257</f>
        <v>114642</v>
      </c>
      <c r="O257" s="14" t="n">
        <f aca="false">I257-N257</f>
        <v>232758</v>
      </c>
    </row>
    <row r="258" customFormat="false" ht="15" hidden="false" customHeight="false" outlineLevel="0" collapsed="false">
      <c r="A258" s="6" t="str">
        <f aca="false">TEXT(B258,"0")&amp;"-"&amp;TEXT(C258,"00")</f>
        <v>2024-04</v>
      </c>
      <c r="B258" s="4" t="n">
        <v>2024</v>
      </c>
      <c r="C258" s="4" t="n">
        <v>4</v>
      </c>
      <c r="D258" s="9" t="s">
        <v>269</v>
      </c>
      <c r="E258" s="12" t="str">
        <f aca="false">INDEX(門市主檔!$B$2:$B$25,MATCH($D258,門市主檔!$A$2:$A$25,0))</f>
        <v>台北中山店</v>
      </c>
      <c r="F258" s="9" t="s">
        <v>347</v>
      </c>
      <c r="G258" s="12" t="str">
        <f aca="false">INDEX(通路主檔!$B$2:$B$5,MATCH($F258,通路主檔!$A$2:$A$5,0))</f>
        <v>外送平台 B</v>
      </c>
      <c r="H258" s="12" t="str">
        <f aca="false">INDEX(通路主檔!$C$2:$C$5,MATCH($F258,通路主檔!$A$2:$A$5,0))</f>
        <v>外送平台</v>
      </c>
      <c r="I258" s="13" t="n">
        <v>260100</v>
      </c>
      <c r="J258" s="4" t="n">
        <v>481</v>
      </c>
      <c r="K258" s="4" t="n">
        <v>853</v>
      </c>
      <c r="L258" s="14" t="n">
        <f aca="false">IF(J258=0,0,I258/J258)</f>
        <v>540.748440748441</v>
      </c>
      <c r="M258" s="15" t="n">
        <f aca="false">INDEX(通路主檔!$D$2:$D$5,MATCH($F258,通路主檔!$A$2:$A$5,0))*INDEX(年度參數!$B$2:$B$4,MATCH($B258,年度參數!$A$2:$A$4,0))</f>
        <v>0.33</v>
      </c>
      <c r="N258" s="14" t="n">
        <f aca="false">I258*M258</f>
        <v>85833</v>
      </c>
      <c r="O258" s="14" t="n">
        <f aca="false">I258-N258</f>
        <v>174267</v>
      </c>
    </row>
    <row r="259" customFormat="false" ht="15" hidden="false" customHeight="false" outlineLevel="0" collapsed="false">
      <c r="A259" s="6" t="str">
        <f aca="false">TEXT(B259,"0")&amp;"-"&amp;TEXT(C259,"00")</f>
        <v>2024-04</v>
      </c>
      <c r="B259" s="4" t="n">
        <v>2024</v>
      </c>
      <c r="C259" s="4" t="n">
        <v>4</v>
      </c>
      <c r="D259" s="9" t="s">
        <v>273</v>
      </c>
      <c r="E259" s="12" t="str">
        <f aca="false">INDEX(門市主檔!$B$2:$B$25,MATCH($D259,門市主檔!$A$2:$A$25,0))</f>
        <v>台北東門店</v>
      </c>
      <c r="F259" s="9" t="s">
        <v>339</v>
      </c>
      <c r="G259" s="12" t="str">
        <f aca="false">INDEX(通路主檔!$B$2:$B$5,MATCH($F259,通路主檔!$A$2:$A$5,0))</f>
        <v>內用</v>
      </c>
      <c r="H259" s="12" t="str">
        <f aca="false">INDEX(通路主檔!$C$2:$C$5,MATCH($F259,通路主檔!$A$2:$A$5,0))</f>
        <v>店內</v>
      </c>
      <c r="I259" s="13" t="n">
        <v>422000</v>
      </c>
      <c r="J259" s="4" t="n">
        <v>519</v>
      </c>
      <c r="K259" s="4" t="n">
        <v>1233</v>
      </c>
      <c r="L259" s="14" t="n">
        <f aca="false">IF(J259=0,0,I259/J259)</f>
        <v>813.102119460501</v>
      </c>
      <c r="M259" s="15" t="n">
        <f aca="false">INDEX(通路主檔!$D$2:$D$5,MATCH($F259,通路主檔!$A$2:$A$5,0))*INDEX(年度參數!$B$2:$B$4,MATCH($B259,年度參數!$A$2:$A$4,0))</f>
        <v>0</v>
      </c>
      <c r="N259" s="14" t="n">
        <f aca="false">I259*M259</f>
        <v>0</v>
      </c>
      <c r="O259" s="14" t="n">
        <f aca="false">I259-N259</f>
        <v>422000</v>
      </c>
    </row>
    <row r="260" customFormat="false" ht="15" hidden="false" customHeight="false" outlineLevel="0" collapsed="false">
      <c r="A260" s="6" t="str">
        <f aca="false">TEXT(B260,"0")&amp;"-"&amp;TEXT(C260,"00")</f>
        <v>2024-04</v>
      </c>
      <c r="B260" s="4" t="n">
        <v>2024</v>
      </c>
      <c r="C260" s="4" t="n">
        <v>4</v>
      </c>
      <c r="D260" s="9" t="s">
        <v>273</v>
      </c>
      <c r="E260" s="12" t="str">
        <f aca="false">INDEX(門市主檔!$B$2:$B$25,MATCH($D260,門市主檔!$A$2:$A$25,0))</f>
        <v>台北東門店</v>
      </c>
      <c r="F260" s="9" t="s">
        <v>342</v>
      </c>
      <c r="G260" s="12" t="str">
        <f aca="false">INDEX(通路主檔!$B$2:$B$5,MATCH($F260,通路主檔!$A$2:$A$5,0))</f>
        <v>外帶</v>
      </c>
      <c r="H260" s="12" t="str">
        <f aca="false">INDEX(通路主檔!$C$2:$C$5,MATCH($F260,通路主檔!$A$2:$A$5,0))</f>
        <v>店內</v>
      </c>
      <c r="I260" s="13" t="n">
        <v>397300</v>
      </c>
      <c r="J260" s="4" t="n">
        <v>1121</v>
      </c>
      <c r="K260" s="4" t="n">
        <v>1372</v>
      </c>
      <c r="L260" s="14" t="n">
        <f aca="false">IF(J260=0,0,I260/J260)</f>
        <v>354.415700267618</v>
      </c>
      <c r="M260" s="15" t="n">
        <f aca="false">INDEX(通路主檔!$D$2:$D$5,MATCH($F260,通路主檔!$A$2:$A$5,0))*INDEX(年度參數!$B$2:$B$4,MATCH($B260,年度參數!$A$2:$A$4,0))</f>
        <v>0</v>
      </c>
      <c r="N260" s="14" t="n">
        <f aca="false">I260*M260</f>
        <v>0</v>
      </c>
      <c r="O260" s="14" t="n">
        <f aca="false">I260-N260</f>
        <v>397300</v>
      </c>
    </row>
    <row r="261" customFormat="false" ht="15" hidden="false" customHeight="false" outlineLevel="0" collapsed="false">
      <c r="A261" s="6" t="str">
        <f aca="false">TEXT(B261,"0")&amp;"-"&amp;TEXT(C261,"00")</f>
        <v>2024-04</v>
      </c>
      <c r="B261" s="4" t="n">
        <v>2024</v>
      </c>
      <c r="C261" s="4" t="n">
        <v>4</v>
      </c>
      <c r="D261" s="9" t="s">
        <v>273</v>
      </c>
      <c r="E261" s="12" t="str">
        <f aca="false">INDEX(門市主檔!$B$2:$B$25,MATCH($D261,門市主檔!$A$2:$A$25,0))</f>
        <v>台北東門店</v>
      </c>
      <c r="F261" s="9" t="s">
        <v>344</v>
      </c>
      <c r="G261" s="12" t="str">
        <f aca="false">INDEX(通路主檔!$B$2:$B$5,MATCH($F261,通路主檔!$A$2:$A$5,0))</f>
        <v>外送平台 A</v>
      </c>
      <c r="H261" s="12" t="str">
        <f aca="false">INDEX(通路主檔!$C$2:$C$5,MATCH($F261,通路主檔!$A$2:$A$5,0))</f>
        <v>外送平台</v>
      </c>
      <c r="I261" s="13" t="n">
        <v>356200</v>
      </c>
      <c r="J261" s="4" t="n">
        <v>708</v>
      </c>
      <c r="K261" s="4" t="n">
        <v>1314</v>
      </c>
      <c r="L261" s="14" t="n">
        <f aca="false">IF(J261=0,0,I261/J261)</f>
        <v>503.107344632768</v>
      </c>
      <c r="M261" s="15" t="n">
        <f aca="false">INDEX(通路主檔!$D$2:$D$5,MATCH($F261,通路主檔!$A$2:$A$5,0))*INDEX(年度參數!$B$2:$B$4,MATCH($B261,年度參數!$A$2:$A$4,0))</f>
        <v>0.33</v>
      </c>
      <c r="N261" s="14" t="n">
        <f aca="false">I261*M261</f>
        <v>117546</v>
      </c>
      <c r="O261" s="14" t="n">
        <f aca="false">I261-N261</f>
        <v>238654</v>
      </c>
    </row>
    <row r="262" customFormat="false" ht="15" hidden="false" customHeight="false" outlineLevel="0" collapsed="false">
      <c r="A262" s="6" t="str">
        <f aca="false">TEXT(B262,"0")&amp;"-"&amp;TEXT(C262,"00")</f>
        <v>2024-04</v>
      </c>
      <c r="B262" s="4" t="n">
        <v>2024</v>
      </c>
      <c r="C262" s="4" t="n">
        <v>4</v>
      </c>
      <c r="D262" s="9" t="s">
        <v>273</v>
      </c>
      <c r="E262" s="12" t="str">
        <f aca="false">INDEX(門市主檔!$B$2:$B$25,MATCH($D262,門市主檔!$A$2:$A$25,0))</f>
        <v>台北東門店</v>
      </c>
      <c r="F262" s="9" t="s">
        <v>347</v>
      </c>
      <c r="G262" s="12" t="str">
        <f aca="false">INDEX(通路主檔!$B$2:$B$5,MATCH($F262,通路主檔!$A$2:$A$5,0))</f>
        <v>外送平台 B</v>
      </c>
      <c r="H262" s="12" t="str">
        <f aca="false">INDEX(通路主檔!$C$2:$C$5,MATCH($F262,通路主檔!$A$2:$A$5,0))</f>
        <v>外送平台</v>
      </c>
      <c r="I262" s="13" t="n">
        <v>247100</v>
      </c>
      <c r="J262" s="4" t="n">
        <v>481</v>
      </c>
      <c r="K262" s="4" t="n">
        <v>802</v>
      </c>
      <c r="L262" s="14" t="n">
        <f aca="false">IF(J262=0,0,I262/J262)</f>
        <v>513.721413721414</v>
      </c>
      <c r="M262" s="15" t="n">
        <f aca="false">INDEX(通路主檔!$D$2:$D$5,MATCH($F262,通路主檔!$A$2:$A$5,0))*INDEX(年度參數!$B$2:$B$4,MATCH($B262,年度參數!$A$2:$A$4,0))</f>
        <v>0.33</v>
      </c>
      <c r="N262" s="14" t="n">
        <f aca="false">I262*M262</f>
        <v>81543</v>
      </c>
      <c r="O262" s="14" t="n">
        <f aca="false">I262-N262</f>
        <v>165557</v>
      </c>
    </row>
    <row r="263" customFormat="false" ht="15" hidden="false" customHeight="false" outlineLevel="0" collapsed="false">
      <c r="A263" s="6" t="str">
        <f aca="false">TEXT(B263,"0")&amp;"-"&amp;TEXT(C263,"00")</f>
        <v>2024-04</v>
      </c>
      <c r="B263" s="4" t="n">
        <v>2024</v>
      </c>
      <c r="C263" s="4" t="n">
        <v>4</v>
      </c>
      <c r="D263" s="9" t="s">
        <v>277</v>
      </c>
      <c r="E263" s="12" t="str">
        <f aca="false">INDEX(門市主檔!$B$2:$B$25,MATCH($D263,門市主檔!$A$2:$A$25,0))</f>
        <v>台北松江店</v>
      </c>
      <c r="F263" s="9" t="s">
        <v>342</v>
      </c>
      <c r="G263" s="12" t="str">
        <f aca="false">INDEX(通路主檔!$B$2:$B$5,MATCH($F263,通路主檔!$A$2:$A$5,0))</f>
        <v>外帶</v>
      </c>
      <c r="H263" s="12" t="str">
        <f aca="false">INDEX(通路主檔!$C$2:$C$5,MATCH($F263,通路主檔!$A$2:$A$5,0))</f>
        <v>店內</v>
      </c>
      <c r="I263" s="13" t="n">
        <v>405200</v>
      </c>
      <c r="J263" s="4" t="n">
        <v>1121</v>
      </c>
      <c r="K263" s="4" t="n">
        <v>1515</v>
      </c>
      <c r="L263" s="14" t="n">
        <f aca="false">IF(J263=0,0,I263/J263)</f>
        <v>361.462979482605</v>
      </c>
      <c r="M263" s="15" t="n">
        <f aca="false">INDEX(通路主檔!$D$2:$D$5,MATCH($F263,通路主檔!$A$2:$A$5,0))*INDEX(年度參數!$B$2:$B$4,MATCH($B263,年度參數!$A$2:$A$4,0))</f>
        <v>0</v>
      </c>
      <c r="N263" s="14" t="n">
        <f aca="false">I263*M263</f>
        <v>0</v>
      </c>
      <c r="O263" s="14" t="n">
        <f aca="false">I263-N263</f>
        <v>405200</v>
      </c>
    </row>
    <row r="264" customFormat="false" ht="15" hidden="false" customHeight="false" outlineLevel="0" collapsed="false">
      <c r="A264" s="6" t="str">
        <f aca="false">TEXT(B264,"0")&amp;"-"&amp;TEXT(C264,"00")</f>
        <v>2024-04</v>
      </c>
      <c r="B264" s="4" t="n">
        <v>2024</v>
      </c>
      <c r="C264" s="4" t="n">
        <v>4</v>
      </c>
      <c r="D264" s="9" t="s">
        <v>277</v>
      </c>
      <c r="E264" s="12" t="str">
        <f aca="false">INDEX(門市主檔!$B$2:$B$25,MATCH($D264,門市主檔!$A$2:$A$25,0))</f>
        <v>台北松江店</v>
      </c>
      <c r="F264" s="9" t="s">
        <v>344</v>
      </c>
      <c r="G264" s="12" t="str">
        <f aca="false">INDEX(通路主檔!$B$2:$B$5,MATCH($F264,通路主檔!$A$2:$A$5,0))</f>
        <v>外送平台 A</v>
      </c>
      <c r="H264" s="12" t="str">
        <f aca="false">INDEX(通路主檔!$C$2:$C$5,MATCH($F264,通路主檔!$A$2:$A$5,0))</f>
        <v>外送平台</v>
      </c>
      <c r="I264" s="13" t="n">
        <v>326600</v>
      </c>
      <c r="J264" s="4" t="n">
        <v>604</v>
      </c>
      <c r="K264" s="4" t="n">
        <v>1188</v>
      </c>
      <c r="L264" s="14" t="n">
        <f aca="false">IF(J264=0,0,I264/J264)</f>
        <v>540.728476821192</v>
      </c>
      <c r="M264" s="15" t="n">
        <f aca="false">INDEX(通路主檔!$D$2:$D$5,MATCH($F264,通路主檔!$A$2:$A$5,0))*INDEX(年度參數!$B$2:$B$4,MATCH($B264,年度參數!$A$2:$A$4,0))</f>
        <v>0.33</v>
      </c>
      <c r="N264" s="14" t="n">
        <f aca="false">I264*M264</f>
        <v>107778</v>
      </c>
      <c r="O264" s="14" t="n">
        <f aca="false">I264-N264</f>
        <v>218822</v>
      </c>
    </row>
    <row r="265" customFormat="false" ht="15" hidden="false" customHeight="false" outlineLevel="0" collapsed="false">
      <c r="A265" s="6" t="str">
        <f aca="false">TEXT(B265,"0")&amp;"-"&amp;TEXT(C265,"00")</f>
        <v>2024-04</v>
      </c>
      <c r="B265" s="4" t="n">
        <v>2024</v>
      </c>
      <c r="C265" s="4" t="n">
        <v>4</v>
      </c>
      <c r="D265" s="9" t="s">
        <v>277</v>
      </c>
      <c r="E265" s="12" t="str">
        <f aca="false">INDEX(門市主檔!$B$2:$B$25,MATCH($D265,門市主檔!$A$2:$A$25,0))</f>
        <v>台北松江店</v>
      </c>
      <c r="F265" s="9" t="s">
        <v>347</v>
      </c>
      <c r="G265" s="12" t="str">
        <f aca="false">INDEX(通路主檔!$B$2:$B$5,MATCH($F265,通路主檔!$A$2:$A$5,0))</f>
        <v>外送平台 B</v>
      </c>
      <c r="H265" s="12" t="str">
        <f aca="false">INDEX(通路主檔!$C$2:$C$5,MATCH($F265,通路主檔!$A$2:$A$5,0))</f>
        <v>外送平台</v>
      </c>
      <c r="I265" s="13" t="n">
        <v>241900</v>
      </c>
      <c r="J265" s="4" t="n">
        <v>505</v>
      </c>
      <c r="K265" s="4" t="n">
        <v>947</v>
      </c>
      <c r="L265" s="14" t="n">
        <f aca="false">IF(J265=0,0,I265/J265)</f>
        <v>479.009900990099</v>
      </c>
      <c r="M265" s="15" t="n">
        <f aca="false">INDEX(通路主檔!$D$2:$D$5,MATCH($F265,通路主檔!$A$2:$A$5,0))*INDEX(年度參數!$B$2:$B$4,MATCH($B265,年度參數!$A$2:$A$4,0))</f>
        <v>0.33</v>
      </c>
      <c r="N265" s="14" t="n">
        <f aca="false">I265*M265</f>
        <v>79827</v>
      </c>
      <c r="O265" s="14" t="n">
        <f aca="false">I265-N265</f>
        <v>162073</v>
      </c>
    </row>
    <row r="266" customFormat="false" ht="15" hidden="false" customHeight="false" outlineLevel="0" collapsed="false">
      <c r="A266" s="6" t="str">
        <f aca="false">TEXT(B266,"0")&amp;"-"&amp;TEXT(C266,"00")</f>
        <v>2024-04</v>
      </c>
      <c r="B266" s="4" t="n">
        <v>2024</v>
      </c>
      <c r="C266" s="4" t="n">
        <v>4</v>
      </c>
      <c r="D266" s="9" t="s">
        <v>288</v>
      </c>
      <c r="E266" s="12" t="str">
        <f aca="false">INDEX(門市主檔!$B$2:$B$25,MATCH($D266,門市主檔!$A$2:$A$25,0))</f>
        <v>桃園中壢店</v>
      </c>
      <c r="F266" s="9" t="s">
        <v>339</v>
      </c>
      <c r="G266" s="12" t="str">
        <f aca="false">INDEX(通路主檔!$B$2:$B$5,MATCH($F266,通路主檔!$A$2:$A$5,0))</f>
        <v>內用</v>
      </c>
      <c r="H266" s="12" t="str">
        <f aca="false">INDEX(通路主檔!$C$2:$C$5,MATCH($F266,通路主檔!$A$2:$A$5,0))</f>
        <v>店內</v>
      </c>
      <c r="I266" s="13" t="n">
        <v>746900</v>
      </c>
      <c r="J266" s="4" t="n">
        <v>941</v>
      </c>
      <c r="K266" s="4" t="n">
        <v>2310</v>
      </c>
      <c r="L266" s="14" t="n">
        <f aca="false">IF(J266=0,0,I266/J266)</f>
        <v>793.730074388948</v>
      </c>
      <c r="M266" s="15" t="n">
        <f aca="false">INDEX(通路主檔!$D$2:$D$5,MATCH($F266,通路主檔!$A$2:$A$5,0))*INDEX(年度參數!$B$2:$B$4,MATCH($B266,年度參數!$A$2:$A$4,0))</f>
        <v>0</v>
      </c>
      <c r="N266" s="14" t="n">
        <f aca="false">I266*M266</f>
        <v>0</v>
      </c>
      <c r="O266" s="14" t="n">
        <f aca="false">I266-N266</f>
        <v>746900</v>
      </c>
    </row>
    <row r="267" customFormat="false" ht="15" hidden="false" customHeight="false" outlineLevel="0" collapsed="false">
      <c r="A267" s="6" t="str">
        <f aca="false">TEXT(B267,"0")&amp;"-"&amp;TEXT(C267,"00")</f>
        <v>2024-04</v>
      </c>
      <c r="B267" s="4" t="n">
        <v>2024</v>
      </c>
      <c r="C267" s="4" t="n">
        <v>4</v>
      </c>
      <c r="D267" s="9" t="s">
        <v>288</v>
      </c>
      <c r="E267" s="12" t="str">
        <f aca="false">INDEX(門市主檔!$B$2:$B$25,MATCH($D267,門市主檔!$A$2:$A$25,0))</f>
        <v>桃園中壢店</v>
      </c>
      <c r="F267" s="9" t="s">
        <v>342</v>
      </c>
      <c r="G267" s="12" t="str">
        <f aca="false">INDEX(通路主檔!$B$2:$B$5,MATCH($F267,通路主檔!$A$2:$A$5,0))</f>
        <v>外帶</v>
      </c>
      <c r="H267" s="12" t="str">
        <f aca="false">INDEX(通路主檔!$C$2:$C$5,MATCH($F267,通路主檔!$A$2:$A$5,0))</f>
        <v>店內</v>
      </c>
      <c r="I267" s="13" t="n">
        <v>346000</v>
      </c>
      <c r="J267" s="4" t="n">
        <v>1013</v>
      </c>
      <c r="K267" s="4" t="n">
        <v>1250</v>
      </c>
      <c r="L267" s="14" t="n">
        <f aca="false">IF(J267=0,0,I267/J267)</f>
        <v>341.559723593287</v>
      </c>
      <c r="M267" s="15" t="n">
        <f aca="false">INDEX(通路主檔!$D$2:$D$5,MATCH($F267,通路主檔!$A$2:$A$5,0))*INDEX(年度參數!$B$2:$B$4,MATCH($B267,年度參數!$A$2:$A$4,0))</f>
        <v>0</v>
      </c>
      <c r="N267" s="14" t="n">
        <f aca="false">I267*M267</f>
        <v>0</v>
      </c>
      <c r="O267" s="14" t="n">
        <f aca="false">I267-N267</f>
        <v>346000</v>
      </c>
    </row>
    <row r="268" customFormat="false" ht="15" hidden="false" customHeight="false" outlineLevel="0" collapsed="false">
      <c r="A268" s="6" t="str">
        <f aca="false">TEXT(B268,"0")&amp;"-"&amp;TEXT(C268,"00")</f>
        <v>2024-04</v>
      </c>
      <c r="B268" s="4" t="n">
        <v>2024</v>
      </c>
      <c r="C268" s="4" t="n">
        <v>4</v>
      </c>
      <c r="D268" s="9" t="s">
        <v>288</v>
      </c>
      <c r="E268" s="12" t="str">
        <f aca="false">INDEX(門市主檔!$B$2:$B$25,MATCH($D268,門市主檔!$A$2:$A$25,0))</f>
        <v>桃園中壢店</v>
      </c>
      <c r="F268" s="9" t="s">
        <v>344</v>
      </c>
      <c r="G268" s="12" t="str">
        <f aca="false">INDEX(通路主檔!$B$2:$B$5,MATCH($F268,通路主檔!$A$2:$A$5,0))</f>
        <v>外送平台 A</v>
      </c>
      <c r="H268" s="12" t="str">
        <f aca="false">INDEX(通路主檔!$C$2:$C$5,MATCH($F268,通路主檔!$A$2:$A$5,0))</f>
        <v>外送平台</v>
      </c>
      <c r="I268" s="13" t="n">
        <v>316100</v>
      </c>
      <c r="J268" s="4" t="n">
        <v>638</v>
      </c>
      <c r="K268" s="4" t="n">
        <v>1276</v>
      </c>
      <c r="L268" s="14" t="n">
        <f aca="false">IF(J268=0,0,I268/J268)</f>
        <v>495.454545454545</v>
      </c>
      <c r="M268" s="15" t="n">
        <f aca="false">INDEX(通路主檔!$D$2:$D$5,MATCH($F268,通路主檔!$A$2:$A$5,0))*INDEX(年度參數!$B$2:$B$4,MATCH($B268,年度參數!$A$2:$A$4,0))</f>
        <v>0.33</v>
      </c>
      <c r="N268" s="14" t="n">
        <f aca="false">I268*M268</f>
        <v>104313</v>
      </c>
      <c r="O268" s="14" t="n">
        <f aca="false">I268-N268</f>
        <v>211787</v>
      </c>
    </row>
    <row r="269" customFormat="false" ht="15" hidden="false" customHeight="false" outlineLevel="0" collapsed="false">
      <c r="A269" s="6" t="str">
        <f aca="false">TEXT(B269,"0")&amp;"-"&amp;TEXT(C269,"00")</f>
        <v>2024-04</v>
      </c>
      <c r="B269" s="4" t="n">
        <v>2024</v>
      </c>
      <c r="C269" s="4" t="n">
        <v>4</v>
      </c>
      <c r="D269" s="9" t="s">
        <v>288</v>
      </c>
      <c r="E269" s="12" t="str">
        <f aca="false">INDEX(門市主檔!$B$2:$B$25,MATCH($D269,門市主檔!$A$2:$A$25,0))</f>
        <v>桃園中壢店</v>
      </c>
      <c r="F269" s="9" t="s">
        <v>347</v>
      </c>
      <c r="G269" s="12" t="str">
        <f aca="false">INDEX(通路主檔!$B$2:$B$5,MATCH($F269,通路主檔!$A$2:$A$5,0))</f>
        <v>外送平台 B</v>
      </c>
      <c r="H269" s="12" t="str">
        <f aca="false">INDEX(通路主檔!$C$2:$C$5,MATCH($F269,通路主檔!$A$2:$A$5,0))</f>
        <v>外送平台</v>
      </c>
      <c r="I269" s="13" t="n">
        <v>200500</v>
      </c>
      <c r="J269" s="4" t="n">
        <v>432</v>
      </c>
      <c r="K269" s="4" t="n">
        <v>733</v>
      </c>
      <c r="L269" s="14" t="n">
        <f aca="false">IF(J269=0,0,I269/J269)</f>
        <v>464.12037037037</v>
      </c>
      <c r="M269" s="15" t="n">
        <f aca="false">INDEX(通路主檔!$D$2:$D$5,MATCH($F269,通路主檔!$A$2:$A$5,0))*INDEX(年度參數!$B$2:$B$4,MATCH($B269,年度參數!$A$2:$A$4,0))</f>
        <v>0.33</v>
      </c>
      <c r="N269" s="14" t="n">
        <f aca="false">I269*M269</f>
        <v>66165</v>
      </c>
      <c r="O269" s="14" t="n">
        <f aca="false">I269-N269</f>
        <v>134335</v>
      </c>
    </row>
    <row r="270" customFormat="false" ht="15" hidden="false" customHeight="false" outlineLevel="0" collapsed="false">
      <c r="A270" s="6" t="str">
        <f aca="false">TEXT(B270,"0")&amp;"-"&amp;TEXT(C270,"00")</f>
        <v>2024-04</v>
      </c>
      <c r="B270" s="4" t="n">
        <v>2024</v>
      </c>
      <c r="C270" s="4" t="n">
        <v>4</v>
      </c>
      <c r="D270" s="9" t="s">
        <v>292</v>
      </c>
      <c r="E270" s="12" t="str">
        <f aca="false">INDEX(門市主檔!$B$2:$B$25,MATCH($D270,門市主檔!$A$2:$A$25,0))</f>
        <v>桃園藝文店</v>
      </c>
      <c r="F270" s="9" t="s">
        <v>339</v>
      </c>
      <c r="G270" s="12" t="str">
        <f aca="false">INDEX(通路主檔!$B$2:$B$5,MATCH($F270,通路主檔!$A$2:$A$5,0))</f>
        <v>內用</v>
      </c>
      <c r="H270" s="12" t="str">
        <f aca="false">INDEX(通路主檔!$C$2:$C$5,MATCH($F270,通路主檔!$A$2:$A$5,0))</f>
        <v>店內</v>
      </c>
      <c r="I270" s="13" t="n">
        <v>311600</v>
      </c>
      <c r="J270" s="4" t="n">
        <v>374</v>
      </c>
      <c r="K270" s="4" t="n">
        <v>893</v>
      </c>
      <c r="L270" s="14" t="n">
        <f aca="false">IF(J270=0,0,I270/J270)</f>
        <v>833.155080213904</v>
      </c>
      <c r="M270" s="15" t="n">
        <f aca="false">INDEX(通路主檔!$D$2:$D$5,MATCH($F270,通路主檔!$A$2:$A$5,0))*INDEX(年度參數!$B$2:$B$4,MATCH($B270,年度參數!$A$2:$A$4,0))</f>
        <v>0</v>
      </c>
      <c r="N270" s="14" t="n">
        <f aca="false">I270*M270</f>
        <v>0</v>
      </c>
      <c r="O270" s="14" t="n">
        <f aca="false">I270-N270</f>
        <v>311600</v>
      </c>
    </row>
    <row r="271" customFormat="false" ht="15" hidden="false" customHeight="false" outlineLevel="0" collapsed="false">
      <c r="A271" s="6" t="str">
        <f aca="false">TEXT(B271,"0")&amp;"-"&amp;TEXT(C271,"00")</f>
        <v>2024-04</v>
      </c>
      <c r="B271" s="4" t="n">
        <v>2024</v>
      </c>
      <c r="C271" s="4" t="n">
        <v>4</v>
      </c>
      <c r="D271" s="9" t="s">
        <v>292</v>
      </c>
      <c r="E271" s="12" t="str">
        <f aca="false">INDEX(門市主檔!$B$2:$B$25,MATCH($D271,門市主檔!$A$2:$A$25,0))</f>
        <v>桃園藝文店</v>
      </c>
      <c r="F271" s="9" t="s">
        <v>342</v>
      </c>
      <c r="G271" s="12" t="str">
        <f aca="false">INDEX(通路主檔!$B$2:$B$5,MATCH($F271,通路主檔!$A$2:$A$5,0))</f>
        <v>外帶</v>
      </c>
      <c r="H271" s="12" t="str">
        <f aca="false">INDEX(通路主檔!$C$2:$C$5,MATCH($F271,通路主檔!$A$2:$A$5,0))</f>
        <v>店內</v>
      </c>
      <c r="I271" s="13" t="n">
        <v>155900</v>
      </c>
      <c r="J271" s="4" t="n">
        <v>499</v>
      </c>
      <c r="K271" s="4" t="n">
        <v>622</v>
      </c>
      <c r="L271" s="14" t="n">
        <f aca="false">IF(J271=0,0,I271/J271)</f>
        <v>312.424849699399</v>
      </c>
      <c r="M271" s="15" t="n">
        <f aca="false">INDEX(通路主檔!$D$2:$D$5,MATCH($F271,通路主檔!$A$2:$A$5,0))*INDEX(年度參數!$B$2:$B$4,MATCH($B271,年度參數!$A$2:$A$4,0))</f>
        <v>0</v>
      </c>
      <c r="N271" s="14" t="n">
        <f aca="false">I271*M271</f>
        <v>0</v>
      </c>
      <c r="O271" s="14" t="n">
        <f aca="false">I271-N271</f>
        <v>155900</v>
      </c>
    </row>
    <row r="272" customFormat="false" ht="15" hidden="false" customHeight="false" outlineLevel="0" collapsed="false">
      <c r="A272" s="6" t="str">
        <f aca="false">TEXT(B272,"0")&amp;"-"&amp;TEXT(C272,"00")</f>
        <v>2024-04</v>
      </c>
      <c r="B272" s="4" t="n">
        <v>2024</v>
      </c>
      <c r="C272" s="4" t="n">
        <v>4</v>
      </c>
      <c r="D272" s="9" t="s">
        <v>292</v>
      </c>
      <c r="E272" s="12" t="str">
        <f aca="false">INDEX(門市主檔!$B$2:$B$25,MATCH($D272,門市主檔!$A$2:$A$25,0))</f>
        <v>桃園藝文店</v>
      </c>
      <c r="F272" s="9" t="s">
        <v>344</v>
      </c>
      <c r="G272" s="12" t="str">
        <f aca="false">INDEX(通路主檔!$B$2:$B$5,MATCH($F272,通路主檔!$A$2:$A$5,0))</f>
        <v>外送平台 A</v>
      </c>
      <c r="H272" s="12" t="str">
        <f aca="false">INDEX(通路主檔!$C$2:$C$5,MATCH($F272,通路主檔!$A$2:$A$5,0))</f>
        <v>外送平台</v>
      </c>
      <c r="I272" s="13" t="n">
        <v>136600</v>
      </c>
      <c r="J272" s="4" t="n">
        <v>264</v>
      </c>
      <c r="K272" s="4" t="n">
        <v>541</v>
      </c>
      <c r="L272" s="14" t="n">
        <f aca="false">IF(J272=0,0,I272/J272)</f>
        <v>517.424242424242</v>
      </c>
      <c r="M272" s="15" t="n">
        <f aca="false">INDEX(通路主檔!$D$2:$D$5,MATCH($F272,通路主檔!$A$2:$A$5,0))*INDEX(年度參數!$B$2:$B$4,MATCH($B272,年度參數!$A$2:$A$4,0))</f>
        <v>0.33</v>
      </c>
      <c r="N272" s="14" t="n">
        <f aca="false">I272*M272</f>
        <v>45078</v>
      </c>
      <c r="O272" s="14" t="n">
        <f aca="false">I272-N272</f>
        <v>91522</v>
      </c>
    </row>
    <row r="273" customFormat="false" ht="15" hidden="false" customHeight="false" outlineLevel="0" collapsed="false">
      <c r="A273" s="6" t="str">
        <f aca="false">TEXT(B273,"0")&amp;"-"&amp;TEXT(C273,"00")</f>
        <v>2024-04</v>
      </c>
      <c r="B273" s="4" t="n">
        <v>2024</v>
      </c>
      <c r="C273" s="4" t="n">
        <v>4</v>
      </c>
      <c r="D273" s="9" t="s">
        <v>292</v>
      </c>
      <c r="E273" s="12" t="str">
        <f aca="false">INDEX(門市主檔!$B$2:$B$25,MATCH($D273,門市主檔!$A$2:$A$25,0))</f>
        <v>桃園藝文店</v>
      </c>
      <c r="F273" s="9" t="s">
        <v>347</v>
      </c>
      <c r="G273" s="12" t="str">
        <f aca="false">INDEX(通路主檔!$B$2:$B$5,MATCH($F273,通路主檔!$A$2:$A$5,0))</f>
        <v>外送平台 B</v>
      </c>
      <c r="H273" s="12" t="str">
        <f aca="false">INDEX(通路主檔!$C$2:$C$5,MATCH($F273,通路主檔!$A$2:$A$5,0))</f>
        <v>外送平台</v>
      </c>
      <c r="I273" s="13" t="n">
        <v>82700</v>
      </c>
      <c r="J273" s="4" t="n">
        <v>154</v>
      </c>
      <c r="K273" s="4" t="n">
        <v>267</v>
      </c>
      <c r="L273" s="14" t="n">
        <f aca="false">IF(J273=0,0,I273/J273)</f>
        <v>537.012987012987</v>
      </c>
      <c r="M273" s="15" t="n">
        <f aca="false">INDEX(通路主檔!$D$2:$D$5,MATCH($F273,通路主檔!$A$2:$A$5,0))*INDEX(年度參數!$B$2:$B$4,MATCH($B273,年度參數!$A$2:$A$4,0))</f>
        <v>0.33</v>
      </c>
      <c r="N273" s="14" t="n">
        <f aca="false">I273*M273</f>
        <v>27291</v>
      </c>
      <c r="O273" s="14" t="n">
        <f aca="false">I273-N273</f>
        <v>55409</v>
      </c>
    </row>
    <row r="274" customFormat="false" ht="15" hidden="false" customHeight="false" outlineLevel="0" collapsed="false">
      <c r="A274" s="6" t="str">
        <f aca="false">TEXT(B274,"0")&amp;"-"&amp;TEXT(C274,"00")</f>
        <v>2024-05</v>
      </c>
      <c r="B274" s="4" t="n">
        <v>2024</v>
      </c>
      <c r="C274" s="4" t="n">
        <v>5</v>
      </c>
      <c r="D274" s="9" t="s">
        <v>312</v>
      </c>
      <c r="E274" s="12" t="str">
        <f aca="false">INDEX(門市主檔!$B$2:$B$25,MATCH($D274,門市主檔!$A$2:$A$25,0))</f>
        <v>彰化員林店</v>
      </c>
      <c r="F274" s="9" t="s">
        <v>339</v>
      </c>
      <c r="G274" s="12" t="str">
        <f aca="false">INDEX(通路主檔!$B$2:$B$5,MATCH($F274,通路主檔!$A$2:$A$5,0))</f>
        <v>內用</v>
      </c>
      <c r="H274" s="12" t="str">
        <f aca="false">INDEX(通路主檔!$C$2:$C$5,MATCH($F274,通路主檔!$A$2:$A$5,0))</f>
        <v>店內</v>
      </c>
      <c r="I274" s="13" t="n">
        <v>404800</v>
      </c>
      <c r="J274" s="4" t="n">
        <v>573</v>
      </c>
      <c r="K274" s="4" t="n">
        <v>1327</v>
      </c>
      <c r="L274" s="14" t="n">
        <f aca="false">IF(J274=0,0,I274/J274)</f>
        <v>706.457242582897</v>
      </c>
      <c r="M274" s="15" t="n">
        <f aca="false">INDEX(通路主檔!$D$2:$D$5,MATCH($F274,通路主檔!$A$2:$A$5,0))*INDEX(年度參數!$B$2:$B$4,MATCH($B274,年度參數!$A$2:$A$4,0))</f>
        <v>0</v>
      </c>
      <c r="N274" s="14" t="n">
        <f aca="false">I274*M274</f>
        <v>0</v>
      </c>
      <c r="O274" s="14" t="n">
        <f aca="false">I274-N274</f>
        <v>404800</v>
      </c>
    </row>
    <row r="275" customFormat="false" ht="15" hidden="false" customHeight="false" outlineLevel="0" collapsed="false">
      <c r="A275" s="6" t="str">
        <f aca="false">TEXT(B275,"0")&amp;"-"&amp;TEXT(C275,"00")</f>
        <v>2024-05</v>
      </c>
      <c r="B275" s="4" t="n">
        <v>2024</v>
      </c>
      <c r="C275" s="4" t="n">
        <v>5</v>
      </c>
      <c r="D275" s="9" t="s">
        <v>312</v>
      </c>
      <c r="E275" s="12" t="str">
        <f aca="false">INDEX(門市主檔!$B$2:$B$25,MATCH($D275,門市主檔!$A$2:$A$25,0))</f>
        <v>彰化員林店</v>
      </c>
      <c r="F275" s="9" t="s">
        <v>342</v>
      </c>
      <c r="G275" s="12" t="str">
        <f aca="false">INDEX(通路主檔!$B$2:$B$5,MATCH($F275,通路主檔!$A$2:$A$5,0))</f>
        <v>外帶</v>
      </c>
      <c r="H275" s="12" t="str">
        <f aca="false">INDEX(通路主檔!$C$2:$C$5,MATCH($F275,通路主檔!$A$2:$A$5,0))</f>
        <v>店內</v>
      </c>
      <c r="I275" s="13" t="n">
        <v>350700</v>
      </c>
      <c r="J275" s="4" t="n">
        <v>1057</v>
      </c>
      <c r="K275" s="4" t="n">
        <v>1377</v>
      </c>
      <c r="L275" s="14" t="n">
        <f aca="false">IF(J275=0,0,I275/J275)</f>
        <v>331.788079470199</v>
      </c>
      <c r="M275" s="15" t="n">
        <f aca="false">INDEX(通路主檔!$D$2:$D$5,MATCH($F275,通路主檔!$A$2:$A$5,0))*INDEX(年度參數!$B$2:$B$4,MATCH($B275,年度參數!$A$2:$A$4,0))</f>
        <v>0</v>
      </c>
      <c r="N275" s="14" t="n">
        <f aca="false">I275*M275</f>
        <v>0</v>
      </c>
      <c r="O275" s="14" t="n">
        <f aca="false">I275-N275</f>
        <v>350700</v>
      </c>
    </row>
    <row r="276" customFormat="false" ht="15" hidden="false" customHeight="false" outlineLevel="0" collapsed="false">
      <c r="A276" s="6" t="str">
        <f aca="false">TEXT(B276,"0")&amp;"-"&amp;TEXT(C276,"00")</f>
        <v>2024-05</v>
      </c>
      <c r="B276" s="4" t="n">
        <v>2024</v>
      </c>
      <c r="C276" s="4" t="n">
        <v>5</v>
      </c>
      <c r="D276" s="9" t="s">
        <v>312</v>
      </c>
      <c r="E276" s="12" t="str">
        <f aca="false">INDEX(門市主檔!$B$2:$B$25,MATCH($D276,門市主檔!$A$2:$A$25,0))</f>
        <v>彰化員林店</v>
      </c>
      <c r="F276" s="9" t="s">
        <v>344</v>
      </c>
      <c r="G276" s="12" t="str">
        <f aca="false">INDEX(通路主檔!$B$2:$B$5,MATCH($F276,通路主檔!$A$2:$A$5,0))</f>
        <v>外送平台 A</v>
      </c>
      <c r="H276" s="12" t="str">
        <f aca="false">INDEX(通路主檔!$C$2:$C$5,MATCH($F276,通路主檔!$A$2:$A$5,0))</f>
        <v>外送平台</v>
      </c>
      <c r="I276" s="13" t="n">
        <v>303000</v>
      </c>
      <c r="J276" s="4" t="n">
        <v>548</v>
      </c>
      <c r="K276" s="4" t="n">
        <v>977</v>
      </c>
      <c r="L276" s="14" t="n">
        <f aca="false">IF(J276=0,0,I276/J276)</f>
        <v>552.919708029197</v>
      </c>
      <c r="M276" s="15" t="n">
        <f aca="false">INDEX(通路主檔!$D$2:$D$5,MATCH($F276,通路主檔!$A$2:$A$5,0))*INDEX(年度參數!$B$2:$B$4,MATCH($B276,年度參數!$A$2:$A$4,0))</f>
        <v>0.33</v>
      </c>
      <c r="N276" s="14" t="n">
        <f aca="false">I276*M276</f>
        <v>99990</v>
      </c>
      <c r="O276" s="14" t="n">
        <f aca="false">I276-N276</f>
        <v>203010</v>
      </c>
    </row>
    <row r="277" customFormat="false" ht="15" hidden="false" customHeight="false" outlineLevel="0" collapsed="false">
      <c r="A277" s="6" t="str">
        <f aca="false">TEXT(B277,"0")&amp;"-"&amp;TEXT(C277,"00")</f>
        <v>2024-05</v>
      </c>
      <c r="B277" s="4" t="n">
        <v>2024</v>
      </c>
      <c r="C277" s="4" t="n">
        <v>5</v>
      </c>
      <c r="D277" s="9" t="s">
        <v>312</v>
      </c>
      <c r="E277" s="12" t="str">
        <f aca="false">INDEX(門市主檔!$B$2:$B$25,MATCH($D277,門市主檔!$A$2:$A$25,0))</f>
        <v>彰化員林店</v>
      </c>
      <c r="F277" s="9" t="s">
        <v>347</v>
      </c>
      <c r="G277" s="12" t="str">
        <f aca="false">INDEX(通路主檔!$B$2:$B$5,MATCH($F277,通路主檔!$A$2:$A$5,0))</f>
        <v>外送平台 B</v>
      </c>
      <c r="H277" s="12" t="str">
        <f aca="false">INDEX(通路主檔!$C$2:$C$5,MATCH($F277,通路主檔!$A$2:$A$5,0))</f>
        <v>外送平台</v>
      </c>
      <c r="I277" s="13" t="n">
        <v>218400</v>
      </c>
      <c r="J277" s="4" t="n">
        <v>439</v>
      </c>
      <c r="K277" s="4" t="n">
        <v>804</v>
      </c>
      <c r="L277" s="14" t="n">
        <f aca="false">IF(J277=0,0,I277/J277)</f>
        <v>497.49430523918</v>
      </c>
      <c r="M277" s="15" t="n">
        <f aca="false">INDEX(通路主檔!$D$2:$D$5,MATCH($F277,通路主檔!$A$2:$A$5,0))*INDEX(年度參數!$B$2:$B$4,MATCH($B277,年度參數!$A$2:$A$4,0))</f>
        <v>0.33</v>
      </c>
      <c r="N277" s="14" t="n">
        <f aca="false">I277*M277</f>
        <v>72072</v>
      </c>
      <c r="O277" s="14" t="n">
        <f aca="false">I277-N277</f>
        <v>146328</v>
      </c>
    </row>
    <row r="278" customFormat="false" ht="15" hidden="false" customHeight="false" outlineLevel="0" collapsed="false">
      <c r="A278" s="6" t="str">
        <f aca="false">TEXT(B278,"0")&amp;"-"&amp;TEXT(C278,"00")</f>
        <v>2024-05</v>
      </c>
      <c r="B278" s="4" t="n">
        <v>2024</v>
      </c>
      <c r="C278" s="4" t="n">
        <v>5</v>
      </c>
      <c r="D278" s="9" t="s">
        <v>294</v>
      </c>
      <c r="E278" s="12" t="str">
        <f aca="false">INDEX(門市主檔!$B$2:$B$25,MATCH($D278,門市主檔!$A$2:$A$25,0))</f>
        <v>新竹巨城店</v>
      </c>
      <c r="F278" s="9" t="s">
        <v>339</v>
      </c>
      <c r="G278" s="12" t="str">
        <f aca="false">INDEX(通路主檔!$B$2:$B$5,MATCH($F278,通路主檔!$A$2:$A$5,0))</f>
        <v>內用</v>
      </c>
      <c r="H278" s="12" t="str">
        <f aca="false">INDEX(通路主檔!$C$2:$C$5,MATCH($F278,通路主檔!$A$2:$A$5,0))</f>
        <v>店內</v>
      </c>
      <c r="I278" s="13" t="n">
        <v>1337800</v>
      </c>
      <c r="J278" s="4" t="n">
        <v>1844</v>
      </c>
      <c r="K278" s="4" t="n">
        <v>4172</v>
      </c>
      <c r="L278" s="14" t="n">
        <f aca="false">IF(J278=0,0,I278/J278)</f>
        <v>725.488069414317</v>
      </c>
      <c r="M278" s="15" t="n">
        <f aca="false">INDEX(通路主檔!$D$2:$D$5,MATCH($F278,通路主檔!$A$2:$A$5,0))*INDEX(年度參數!$B$2:$B$4,MATCH($B278,年度參數!$A$2:$A$4,0))</f>
        <v>0</v>
      </c>
      <c r="N278" s="14" t="n">
        <f aca="false">I278*M278</f>
        <v>0</v>
      </c>
      <c r="O278" s="14" t="n">
        <f aca="false">I278-N278</f>
        <v>1337800</v>
      </c>
    </row>
    <row r="279" customFormat="false" ht="15" hidden="false" customHeight="false" outlineLevel="0" collapsed="false">
      <c r="A279" s="6" t="str">
        <f aca="false">TEXT(B279,"0")&amp;"-"&amp;TEXT(C279,"00")</f>
        <v>2024-05</v>
      </c>
      <c r="B279" s="4" t="n">
        <v>2024</v>
      </c>
      <c r="C279" s="4" t="n">
        <v>5</v>
      </c>
      <c r="D279" s="9" t="s">
        <v>294</v>
      </c>
      <c r="E279" s="12" t="str">
        <f aca="false">INDEX(門市主檔!$B$2:$B$25,MATCH($D279,門市主檔!$A$2:$A$25,0))</f>
        <v>新竹巨城店</v>
      </c>
      <c r="F279" s="9" t="s">
        <v>342</v>
      </c>
      <c r="G279" s="12" t="str">
        <f aca="false">INDEX(通路主檔!$B$2:$B$5,MATCH($F279,通路主檔!$A$2:$A$5,0))</f>
        <v>外帶</v>
      </c>
      <c r="H279" s="12" t="str">
        <f aca="false">INDEX(通路主檔!$C$2:$C$5,MATCH($F279,通路主檔!$A$2:$A$5,0))</f>
        <v>店內</v>
      </c>
      <c r="I279" s="13" t="n">
        <v>499700</v>
      </c>
      <c r="J279" s="4" t="n">
        <v>1573</v>
      </c>
      <c r="K279" s="4" t="n">
        <v>1912</v>
      </c>
      <c r="L279" s="14" t="n">
        <f aca="false">IF(J279=0,0,I279/J279)</f>
        <v>317.673235855054</v>
      </c>
      <c r="M279" s="15" t="n">
        <f aca="false">INDEX(通路主檔!$D$2:$D$5,MATCH($F279,通路主檔!$A$2:$A$5,0))*INDEX(年度參數!$B$2:$B$4,MATCH($B279,年度參數!$A$2:$A$4,0))</f>
        <v>0</v>
      </c>
      <c r="N279" s="14" t="n">
        <f aca="false">I279*M279</f>
        <v>0</v>
      </c>
      <c r="O279" s="14" t="n">
        <f aca="false">I279-N279</f>
        <v>499700</v>
      </c>
    </row>
    <row r="280" customFormat="false" ht="15" hidden="false" customHeight="false" outlineLevel="0" collapsed="false">
      <c r="A280" s="6" t="str">
        <f aca="false">TEXT(B280,"0")&amp;"-"&amp;TEXT(C280,"00")</f>
        <v>2024-05</v>
      </c>
      <c r="B280" s="4" t="n">
        <v>2024</v>
      </c>
      <c r="C280" s="4" t="n">
        <v>5</v>
      </c>
      <c r="D280" s="9" t="s">
        <v>294</v>
      </c>
      <c r="E280" s="12" t="str">
        <f aca="false">INDEX(門市主檔!$B$2:$B$25,MATCH($D280,門市主檔!$A$2:$A$25,0))</f>
        <v>新竹巨城店</v>
      </c>
      <c r="F280" s="9" t="s">
        <v>344</v>
      </c>
      <c r="G280" s="12" t="str">
        <f aca="false">INDEX(通路主檔!$B$2:$B$5,MATCH($F280,通路主檔!$A$2:$A$5,0))</f>
        <v>外送平台 A</v>
      </c>
      <c r="H280" s="12" t="str">
        <f aca="false">INDEX(通路主檔!$C$2:$C$5,MATCH($F280,通路主檔!$A$2:$A$5,0))</f>
        <v>外送平台</v>
      </c>
      <c r="I280" s="13" t="n">
        <v>426500</v>
      </c>
      <c r="J280" s="4" t="n">
        <v>836</v>
      </c>
      <c r="K280" s="4" t="n">
        <v>1704</v>
      </c>
      <c r="L280" s="14" t="n">
        <f aca="false">IF(J280=0,0,I280/J280)</f>
        <v>510.167464114833</v>
      </c>
      <c r="M280" s="15" t="n">
        <f aca="false">INDEX(通路主檔!$D$2:$D$5,MATCH($F280,通路主檔!$A$2:$A$5,0))*INDEX(年度參數!$B$2:$B$4,MATCH($B280,年度參數!$A$2:$A$4,0))</f>
        <v>0.33</v>
      </c>
      <c r="N280" s="14" t="n">
        <f aca="false">I280*M280</f>
        <v>140745</v>
      </c>
      <c r="O280" s="14" t="n">
        <f aca="false">I280-N280</f>
        <v>285755</v>
      </c>
    </row>
    <row r="281" customFormat="false" ht="15" hidden="false" customHeight="false" outlineLevel="0" collapsed="false">
      <c r="A281" s="6" t="str">
        <f aca="false">TEXT(B281,"0")&amp;"-"&amp;TEXT(C281,"00")</f>
        <v>2024-05</v>
      </c>
      <c r="B281" s="4" t="n">
        <v>2024</v>
      </c>
      <c r="C281" s="4" t="n">
        <v>5</v>
      </c>
      <c r="D281" s="9" t="s">
        <v>294</v>
      </c>
      <c r="E281" s="12" t="str">
        <f aca="false">INDEX(門市主檔!$B$2:$B$25,MATCH($D281,門市主檔!$A$2:$A$25,0))</f>
        <v>新竹巨城店</v>
      </c>
      <c r="F281" s="9" t="s">
        <v>347</v>
      </c>
      <c r="G281" s="12" t="str">
        <f aca="false">INDEX(通路主檔!$B$2:$B$5,MATCH($F281,通路主檔!$A$2:$A$5,0))</f>
        <v>外送平台 B</v>
      </c>
      <c r="H281" s="12" t="str">
        <f aca="false">INDEX(通路主檔!$C$2:$C$5,MATCH($F281,通路主檔!$A$2:$A$5,0))</f>
        <v>外送平台</v>
      </c>
      <c r="I281" s="13" t="n">
        <v>273200</v>
      </c>
      <c r="J281" s="4" t="n">
        <v>577</v>
      </c>
      <c r="K281" s="4" t="n">
        <v>974</v>
      </c>
      <c r="L281" s="14" t="n">
        <f aca="false">IF(J281=0,0,I281/J281)</f>
        <v>473.483535528596</v>
      </c>
      <c r="M281" s="15" t="n">
        <f aca="false">INDEX(通路主檔!$D$2:$D$5,MATCH($F281,通路主檔!$A$2:$A$5,0))*INDEX(年度參數!$B$2:$B$4,MATCH($B281,年度參數!$A$2:$A$4,0))</f>
        <v>0.33</v>
      </c>
      <c r="N281" s="14" t="n">
        <f aca="false">I281*M281</f>
        <v>90156</v>
      </c>
      <c r="O281" s="14" t="n">
        <f aca="false">I281-N281</f>
        <v>183044</v>
      </c>
    </row>
    <row r="282" customFormat="false" ht="15" hidden="false" customHeight="false" outlineLevel="0" collapsed="false">
      <c r="A282" s="6" t="str">
        <f aca="false">TEXT(B282,"0")&amp;"-"&amp;TEXT(C282,"00")</f>
        <v>2024-05</v>
      </c>
      <c r="B282" s="4" t="n">
        <v>2024</v>
      </c>
      <c r="C282" s="4" t="n">
        <v>5</v>
      </c>
      <c r="D282" s="9" t="s">
        <v>325</v>
      </c>
      <c r="E282" s="12" t="str">
        <f aca="false">INDEX(門市主檔!$B$2:$B$25,MATCH($D282,門市主檔!$A$2:$A$25,0))</f>
        <v>高雄左營店</v>
      </c>
      <c r="F282" s="9" t="s">
        <v>339</v>
      </c>
      <c r="G282" s="12" t="str">
        <f aca="false">INDEX(通路主檔!$B$2:$B$5,MATCH($F282,通路主檔!$A$2:$A$5,0))</f>
        <v>內用</v>
      </c>
      <c r="H282" s="12" t="str">
        <f aca="false">INDEX(通路主檔!$C$2:$C$5,MATCH($F282,通路主檔!$A$2:$A$5,0))</f>
        <v>店內</v>
      </c>
      <c r="I282" s="13" t="n">
        <v>1124100</v>
      </c>
      <c r="J282" s="4" t="n">
        <v>1484</v>
      </c>
      <c r="K282" s="4" t="n">
        <v>3309</v>
      </c>
      <c r="L282" s="14" t="n">
        <f aca="false">IF(J282=0,0,I282/J282)</f>
        <v>757.479784366577</v>
      </c>
      <c r="M282" s="15" t="n">
        <f aca="false">INDEX(通路主檔!$D$2:$D$5,MATCH($F282,通路主檔!$A$2:$A$5,0))*INDEX(年度參數!$B$2:$B$4,MATCH($B282,年度參數!$A$2:$A$4,0))</f>
        <v>0</v>
      </c>
      <c r="N282" s="14" t="n">
        <f aca="false">I282*M282</f>
        <v>0</v>
      </c>
      <c r="O282" s="14" t="n">
        <f aca="false">I282-N282</f>
        <v>1124100</v>
      </c>
    </row>
    <row r="283" customFormat="false" ht="15" hidden="false" customHeight="false" outlineLevel="0" collapsed="false">
      <c r="A283" s="6" t="str">
        <f aca="false">TEXT(B283,"0")&amp;"-"&amp;TEXT(C283,"00")</f>
        <v>2024-05</v>
      </c>
      <c r="B283" s="4" t="n">
        <v>2024</v>
      </c>
      <c r="C283" s="4" t="n">
        <v>5</v>
      </c>
      <c r="D283" s="9" t="s">
        <v>325</v>
      </c>
      <c r="E283" s="12" t="str">
        <f aca="false">INDEX(門市主檔!$B$2:$B$25,MATCH($D283,門市主檔!$A$2:$A$25,0))</f>
        <v>高雄左營店</v>
      </c>
      <c r="F283" s="9" t="s">
        <v>342</v>
      </c>
      <c r="G283" s="12" t="str">
        <f aca="false">INDEX(通路主檔!$B$2:$B$5,MATCH($F283,通路主檔!$A$2:$A$5,0))</f>
        <v>外帶</v>
      </c>
      <c r="H283" s="12" t="str">
        <f aca="false">INDEX(通路主檔!$C$2:$C$5,MATCH($F283,通路主檔!$A$2:$A$5,0))</f>
        <v>店內</v>
      </c>
      <c r="I283" s="13" t="n">
        <v>407200</v>
      </c>
      <c r="J283" s="4" t="n">
        <v>1271</v>
      </c>
      <c r="K283" s="4" t="n">
        <v>1730</v>
      </c>
      <c r="L283" s="14" t="n">
        <f aca="false">IF(J283=0,0,I283/J283)</f>
        <v>320.377655389457</v>
      </c>
      <c r="M283" s="15" t="n">
        <f aca="false">INDEX(通路主檔!$D$2:$D$5,MATCH($F283,通路主檔!$A$2:$A$5,0))*INDEX(年度參數!$B$2:$B$4,MATCH($B283,年度參數!$A$2:$A$4,0))</f>
        <v>0</v>
      </c>
      <c r="N283" s="14" t="n">
        <f aca="false">I283*M283</f>
        <v>0</v>
      </c>
      <c r="O283" s="14" t="n">
        <f aca="false">I283-N283</f>
        <v>407200</v>
      </c>
    </row>
    <row r="284" customFormat="false" ht="15" hidden="false" customHeight="false" outlineLevel="0" collapsed="false">
      <c r="A284" s="6" t="str">
        <f aca="false">TEXT(B284,"0")&amp;"-"&amp;TEXT(C284,"00")</f>
        <v>2024-05</v>
      </c>
      <c r="B284" s="4" t="n">
        <v>2024</v>
      </c>
      <c r="C284" s="4" t="n">
        <v>5</v>
      </c>
      <c r="D284" s="9" t="s">
        <v>325</v>
      </c>
      <c r="E284" s="12" t="str">
        <f aca="false">INDEX(門市主檔!$B$2:$B$25,MATCH($D284,門市主檔!$A$2:$A$25,0))</f>
        <v>高雄左營店</v>
      </c>
      <c r="F284" s="9" t="s">
        <v>344</v>
      </c>
      <c r="G284" s="12" t="str">
        <f aca="false">INDEX(通路主檔!$B$2:$B$5,MATCH($F284,通路主檔!$A$2:$A$5,0))</f>
        <v>外送平台 A</v>
      </c>
      <c r="H284" s="12" t="str">
        <f aca="false">INDEX(通路主檔!$C$2:$C$5,MATCH($F284,通路主檔!$A$2:$A$5,0))</f>
        <v>外送平台</v>
      </c>
      <c r="I284" s="13" t="n">
        <v>379200</v>
      </c>
      <c r="J284" s="4" t="n">
        <v>771</v>
      </c>
      <c r="K284" s="4" t="n">
        <v>1380</v>
      </c>
      <c r="L284" s="14" t="n">
        <f aca="false">IF(J284=0,0,I284/J284)</f>
        <v>491.828793774319</v>
      </c>
      <c r="M284" s="15" t="n">
        <f aca="false">INDEX(通路主檔!$D$2:$D$5,MATCH($F284,通路主檔!$A$2:$A$5,0))*INDEX(年度參數!$B$2:$B$4,MATCH($B284,年度參數!$A$2:$A$4,0))</f>
        <v>0.33</v>
      </c>
      <c r="N284" s="14" t="n">
        <f aca="false">I284*M284</f>
        <v>125136</v>
      </c>
      <c r="O284" s="14" t="n">
        <f aca="false">I284-N284</f>
        <v>254064</v>
      </c>
    </row>
    <row r="285" customFormat="false" ht="15" hidden="false" customHeight="false" outlineLevel="0" collapsed="false">
      <c r="A285" s="6" t="str">
        <f aca="false">TEXT(B285,"0")&amp;"-"&amp;TEXT(C285,"00")</f>
        <v>2024-05</v>
      </c>
      <c r="B285" s="4" t="n">
        <v>2024</v>
      </c>
      <c r="C285" s="4" t="n">
        <v>5</v>
      </c>
      <c r="D285" s="9" t="s">
        <v>325</v>
      </c>
      <c r="E285" s="12" t="str">
        <f aca="false">INDEX(門市主檔!$B$2:$B$25,MATCH($D285,門市主檔!$A$2:$A$25,0))</f>
        <v>高雄左營店</v>
      </c>
      <c r="F285" s="9" t="s">
        <v>347</v>
      </c>
      <c r="G285" s="12" t="str">
        <f aca="false">INDEX(通路主檔!$B$2:$B$5,MATCH($F285,通路主檔!$A$2:$A$5,0))</f>
        <v>外送平台 B</v>
      </c>
      <c r="H285" s="12" t="str">
        <f aca="false">INDEX(通路主檔!$C$2:$C$5,MATCH($F285,通路主檔!$A$2:$A$5,0))</f>
        <v>外送平台</v>
      </c>
      <c r="I285" s="13" t="n">
        <v>250500</v>
      </c>
      <c r="J285" s="4" t="n">
        <v>465</v>
      </c>
      <c r="K285" s="4" t="n">
        <v>894</v>
      </c>
      <c r="L285" s="14" t="n">
        <f aca="false">IF(J285=0,0,I285/J285)</f>
        <v>538.709677419355</v>
      </c>
      <c r="M285" s="15" t="n">
        <f aca="false">INDEX(通路主檔!$D$2:$D$5,MATCH($F285,通路主檔!$A$2:$A$5,0))*INDEX(年度參數!$B$2:$B$4,MATCH($B285,年度參數!$A$2:$A$4,0))</f>
        <v>0.33</v>
      </c>
      <c r="N285" s="14" t="n">
        <f aca="false">I285*M285</f>
        <v>82665</v>
      </c>
      <c r="O285" s="14" t="n">
        <f aca="false">I285-N285</f>
        <v>167835</v>
      </c>
    </row>
    <row r="286" customFormat="false" ht="15" hidden="false" customHeight="false" outlineLevel="0" collapsed="false">
      <c r="A286" s="6" t="str">
        <f aca="false">TEXT(B286,"0")&amp;"-"&amp;TEXT(C286,"00")</f>
        <v>2024-05</v>
      </c>
      <c r="B286" s="4" t="n">
        <v>2024</v>
      </c>
      <c r="C286" s="4" t="n">
        <v>5</v>
      </c>
      <c r="D286" s="9" t="s">
        <v>328</v>
      </c>
      <c r="E286" s="12" t="str">
        <f aca="false">INDEX(門市主檔!$B$2:$B$25,MATCH($D286,門市主檔!$A$2:$A$25,0))</f>
        <v>高雄三多店</v>
      </c>
      <c r="F286" s="9" t="s">
        <v>339</v>
      </c>
      <c r="G286" s="12" t="str">
        <f aca="false">INDEX(通路主檔!$B$2:$B$5,MATCH($F286,通路主檔!$A$2:$A$5,0))</f>
        <v>內用</v>
      </c>
      <c r="H286" s="12" t="str">
        <f aca="false">INDEX(通路主檔!$C$2:$C$5,MATCH($F286,通路主檔!$A$2:$A$5,0))</f>
        <v>店內</v>
      </c>
      <c r="I286" s="13" t="n">
        <v>806100</v>
      </c>
      <c r="J286" s="4" t="n">
        <v>1053</v>
      </c>
      <c r="K286" s="4" t="n">
        <v>2607</v>
      </c>
      <c r="L286" s="14" t="n">
        <f aca="false">IF(J286=0,0,I286/J286)</f>
        <v>765.527065527066</v>
      </c>
      <c r="M286" s="15" t="n">
        <f aca="false">INDEX(通路主檔!$D$2:$D$5,MATCH($F286,通路主檔!$A$2:$A$5,0))*INDEX(年度參數!$B$2:$B$4,MATCH($B286,年度參數!$A$2:$A$4,0))</f>
        <v>0</v>
      </c>
      <c r="N286" s="14" t="n">
        <f aca="false">I286*M286</f>
        <v>0</v>
      </c>
      <c r="O286" s="14" t="n">
        <f aca="false">I286-N286</f>
        <v>806100</v>
      </c>
    </row>
    <row r="287" customFormat="false" ht="15" hidden="false" customHeight="false" outlineLevel="0" collapsed="false">
      <c r="A287" s="6" t="str">
        <f aca="false">TEXT(B287,"0")&amp;"-"&amp;TEXT(C287,"00")</f>
        <v>2024-05</v>
      </c>
      <c r="B287" s="4" t="n">
        <v>2024</v>
      </c>
      <c r="C287" s="4" t="n">
        <v>5</v>
      </c>
      <c r="D287" s="9" t="s">
        <v>328</v>
      </c>
      <c r="E287" s="12" t="str">
        <f aca="false">INDEX(門市主檔!$B$2:$B$25,MATCH($D287,門市主檔!$A$2:$A$25,0))</f>
        <v>高雄三多店</v>
      </c>
      <c r="F287" s="9" t="s">
        <v>342</v>
      </c>
      <c r="G287" s="12" t="str">
        <f aca="false">INDEX(通路主檔!$B$2:$B$5,MATCH($F287,通路主檔!$A$2:$A$5,0))</f>
        <v>外帶</v>
      </c>
      <c r="H287" s="12" t="str">
        <f aca="false">INDEX(通路主檔!$C$2:$C$5,MATCH($F287,通路主檔!$A$2:$A$5,0))</f>
        <v>店內</v>
      </c>
      <c r="I287" s="13" t="n">
        <v>391000</v>
      </c>
      <c r="J287" s="4" t="n">
        <v>1161</v>
      </c>
      <c r="K287" s="4" t="n">
        <v>1423</v>
      </c>
      <c r="L287" s="14" t="n">
        <f aca="false">IF(J287=0,0,I287/J287)</f>
        <v>336.778639104221</v>
      </c>
      <c r="M287" s="15" t="n">
        <f aca="false">INDEX(通路主檔!$D$2:$D$5,MATCH($F287,通路主檔!$A$2:$A$5,0))*INDEX(年度參數!$B$2:$B$4,MATCH($B287,年度參數!$A$2:$A$4,0))</f>
        <v>0</v>
      </c>
      <c r="N287" s="14" t="n">
        <f aca="false">I287*M287</f>
        <v>0</v>
      </c>
      <c r="O287" s="14" t="n">
        <f aca="false">I287-N287</f>
        <v>391000</v>
      </c>
    </row>
    <row r="288" customFormat="false" ht="15" hidden="false" customHeight="false" outlineLevel="0" collapsed="false">
      <c r="A288" s="6" t="str">
        <f aca="false">TEXT(B288,"0")&amp;"-"&amp;TEXT(C288,"00")</f>
        <v>2024-05</v>
      </c>
      <c r="B288" s="4" t="n">
        <v>2024</v>
      </c>
      <c r="C288" s="4" t="n">
        <v>5</v>
      </c>
      <c r="D288" s="9" t="s">
        <v>328</v>
      </c>
      <c r="E288" s="12" t="str">
        <f aca="false">INDEX(門市主檔!$B$2:$B$25,MATCH($D288,門市主檔!$A$2:$A$25,0))</f>
        <v>高雄三多店</v>
      </c>
      <c r="F288" s="9" t="s">
        <v>344</v>
      </c>
      <c r="G288" s="12" t="str">
        <f aca="false">INDEX(通路主檔!$B$2:$B$5,MATCH($F288,通路主檔!$A$2:$A$5,0))</f>
        <v>外送平台 A</v>
      </c>
      <c r="H288" s="12" t="str">
        <f aca="false">INDEX(通路主檔!$C$2:$C$5,MATCH($F288,通路主檔!$A$2:$A$5,0))</f>
        <v>外送平台</v>
      </c>
      <c r="I288" s="13" t="n">
        <v>366500</v>
      </c>
      <c r="J288" s="4" t="n">
        <v>641</v>
      </c>
      <c r="K288" s="4" t="n">
        <v>1191</v>
      </c>
      <c r="L288" s="14" t="n">
        <f aca="false">IF(J288=0,0,I288/J288)</f>
        <v>571.762870514821</v>
      </c>
      <c r="M288" s="15" t="n">
        <f aca="false">INDEX(通路主檔!$D$2:$D$5,MATCH($F288,通路主檔!$A$2:$A$5,0))*INDEX(年度參數!$B$2:$B$4,MATCH($B288,年度參數!$A$2:$A$4,0))</f>
        <v>0.33</v>
      </c>
      <c r="N288" s="14" t="n">
        <f aca="false">I288*M288</f>
        <v>120945</v>
      </c>
      <c r="O288" s="14" t="n">
        <f aca="false">I288-N288</f>
        <v>245555</v>
      </c>
    </row>
    <row r="289" customFormat="false" ht="15" hidden="false" customHeight="false" outlineLevel="0" collapsed="false">
      <c r="A289" s="6" t="str">
        <f aca="false">TEXT(B289,"0")&amp;"-"&amp;TEXT(C289,"00")</f>
        <v>2024-05</v>
      </c>
      <c r="B289" s="4" t="n">
        <v>2024</v>
      </c>
      <c r="C289" s="4" t="n">
        <v>5</v>
      </c>
      <c r="D289" s="9" t="s">
        <v>328</v>
      </c>
      <c r="E289" s="12" t="str">
        <f aca="false">INDEX(門市主檔!$B$2:$B$25,MATCH($D289,門市主檔!$A$2:$A$25,0))</f>
        <v>高雄三多店</v>
      </c>
      <c r="F289" s="9" t="s">
        <v>347</v>
      </c>
      <c r="G289" s="12" t="str">
        <f aca="false">INDEX(通路主檔!$B$2:$B$5,MATCH($F289,通路主檔!$A$2:$A$5,0))</f>
        <v>外送平台 B</v>
      </c>
      <c r="H289" s="12" t="str">
        <f aca="false">INDEX(通路主檔!$C$2:$C$5,MATCH($F289,通路主檔!$A$2:$A$5,0))</f>
        <v>外送平台</v>
      </c>
      <c r="I289" s="13" t="n">
        <v>224900</v>
      </c>
      <c r="J289" s="4" t="n">
        <v>456</v>
      </c>
      <c r="K289" s="4" t="n">
        <v>819</v>
      </c>
      <c r="L289" s="14" t="n">
        <f aca="false">IF(J289=0,0,I289/J289)</f>
        <v>493.201754385965</v>
      </c>
      <c r="M289" s="15" t="n">
        <f aca="false">INDEX(通路主檔!$D$2:$D$5,MATCH($F289,通路主檔!$A$2:$A$5,0))*INDEX(年度參數!$B$2:$B$4,MATCH($B289,年度參數!$A$2:$A$4,0))</f>
        <v>0.33</v>
      </c>
      <c r="N289" s="14" t="n">
        <f aca="false">I289*M289</f>
        <v>74217</v>
      </c>
      <c r="O289" s="14" t="n">
        <f aca="false">I289-N289</f>
        <v>150683</v>
      </c>
    </row>
    <row r="290" customFormat="false" ht="15" hidden="false" customHeight="false" outlineLevel="0" collapsed="false">
      <c r="A290" s="6" t="str">
        <f aca="false">TEXT(B290,"0")&amp;"-"&amp;TEXT(C290,"00")</f>
        <v>2024-05</v>
      </c>
      <c r="B290" s="4" t="n">
        <v>2024</v>
      </c>
      <c r="C290" s="4" t="n">
        <v>5</v>
      </c>
      <c r="D290" s="9" t="s">
        <v>280</v>
      </c>
      <c r="E290" s="12" t="str">
        <f aca="false">INDEX(門市主檔!$B$2:$B$25,MATCH($D290,門市主檔!$A$2:$A$25,0))</f>
        <v>新北板橋店</v>
      </c>
      <c r="F290" s="9" t="s">
        <v>339</v>
      </c>
      <c r="G290" s="12" t="str">
        <f aca="false">INDEX(通路主檔!$B$2:$B$5,MATCH($F290,通路主檔!$A$2:$A$5,0))</f>
        <v>內用</v>
      </c>
      <c r="H290" s="12" t="str">
        <f aca="false">INDEX(通路主檔!$C$2:$C$5,MATCH($F290,通路主檔!$A$2:$A$5,0))</f>
        <v>店內</v>
      </c>
      <c r="I290" s="13" t="n">
        <v>1027300</v>
      </c>
      <c r="J290" s="4" t="n">
        <v>1334</v>
      </c>
      <c r="K290" s="4" t="n">
        <v>3384</v>
      </c>
      <c r="L290" s="14" t="n">
        <f aca="false">IF(J290=0,0,I290/J290)</f>
        <v>770.089955022489</v>
      </c>
      <c r="M290" s="15" t="n">
        <f aca="false">INDEX(通路主檔!$D$2:$D$5,MATCH($F290,通路主檔!$A$2:$A$5,0))*INDEX(年度參數!$B$2:$B$4,MATCH($B290,年度參數!$A$2:$A$4,0))</f>
        <v>0</v>
      </c>
      <c r="N290" s="14" t="n">
        <f aca="false">I290*M290</f>
        <v>0</v>
      </c>
      <c r="O290" s="14" t="n">
        <f aca="false">I290-N290</f>
        <v>1027300</v>
      </c>
    </row>
    <row r="291" customFormat="false" ht="15" hidden="false" customHeight="false" outlineLevel="0" collapsed="false">
      <c r="A291" s="6" t="str">
        <f aca="false">TEXT(B291,"0")&amp;"-"&amp;TEXT(C291,"00")</f>
        <v>2024-05</v>
      </c>
      <c r="B291" s="4" t="n">
        <v>2024</v>
      </c>
      <c r="C291" s="4" t="n">
        <v>5</v>
      </c>
      <c r="D291" s="9" t="s">
        <v>280</v>
      </c>
      <c r="E291" s="12" t="str">
        <f aca="false">INDEX(門市主檔!$B$2:$B$25,MATCH($D291,門市主檔!$A$2:$A$25,0))</f>
        <v>新北板橋店</v>
      </c>
      <c r="F291" s="9" t="s">
        <v>342</v>
      </c>
      <c r="G291" s="12" t="str">
        <f aca="false">INDEX(通路主檔!$B$2:$B$5,MATCH($F291,通路主檔!$A$2:$A$5,0))</f>
        <v>外帶</v>
      </c>
      <c r="H291" s="12" t="str">
        <f aca="false">INDEX(通路主檔!$C$2:$C$5,MATCH($F291,通路主檔!$A$2:$A$5,0))</f>
        <v>店內</v>
      </c>
      <c r="I291" s="13" t="n">
        <v>558400</v>
      </c>
      <c r="J291" s="4" t="n">
        <v>1717</v>
      </c>
      <c r="K291" s="4" t="n">
        <v>2255</v>
      </c>
      <c r="L291" s="14" t="n">
        <f aca="false">IF(J291=0,0,I291/J291)</f>
        <v>325.218404193361</v>
      </c>
      <c r="M291" s="15" t="n">
        <f aca="false">INDEX(通路主檔!$D$2:$D$5,MATCH($F291,通路主檔!$A$2:$A$5,0))*INDEX(年度參數!$B$2:$B$4,MATCH($B291,年度參數!$A$2:$A$4,0))</f>
        <v>0</v>
      </c>
      <c r="N291" s="14" t="n">
        <f aca="false">I291*M291</f>
        <v>0</v>
      </c>
      <c r="O291" s="14" t="n">
        <f aca="false">I291-N291</f>
        <v>558400</v>
      </c>
    </row>
    <row r="292" customFormat="false" ht="15" hidden="false" customHeight="false" outlineLevel="0" collapsed="false">
      <c r="A292" s="6" t="str">
        <f aca="false">TEXT(B292,"0")&amp;"-"&amp;TEXT(C292,"00")</f>
        <v>2024-05</v>
      </c>
      <c r="B292" s="4" t="n">
        <v>2024</v>
      </c>
      <c r="C292" s="4" t="n">
        <v>5</v>
      </c>
      <c r="D292" s="9" t="s">
        <v>280</v>
      </c>
      <c r="E292" s="12" t="str">
        <f aca="false">INDEX(門市主檔!$B$2:$B$25,MATCH($D292,門市主檔!$A$2:$A$25,0))</f>
        <v>新北板橋店</v>
      </c>
      <c r="F292" s="9" t="s">
        <v>344</v>
      </c>
      <c r="G292" s="12" t="str">
        <f aca="false">INDEX(通路主檔!$B$2:$B$5,MATCH($F292,通路主檔!$A$2:$A$5,0))</f>
        <v>外送平台 A</v>
      </c>
      <c r="H292" s="12" t="str">
        <f aca="false">INDEX(通路主檔!$C$2:$C$5,MATCH($F292,通路主檔!$A$2:$A$5,0))</f>
        <v>外送平台</v>
      </c>
      <c r="I292" s="13" t="n">
        <v>523000</v>
      </c>
      <c r="J292" s="4" t="n">
        <v>1001</v>
      </c>
      <c r="K292" s="4" t="n">
        <v>1802</v>
      </c>
      <c r="L292" s="14" t="n">
        <f aca="false">IF(J292=0,0,I292/J292)</f>
        <v>522.477522477523</v>
      </c>
      <c r="M292" s="15" t="n">
        <f aca="false">INDEX(通路主檔!$D$2:$D$5,MATCH($F292,通路主檔!$A$2:$A$5,0))*INDEX(年度參數!$B$2:$B$4,MATCH($B292,年度參數!$A$2:$A$4,0))</f>
        <v>0.33</v>
      </c>
      <c r="N292" s="14" t="n">
        <f aca="false">I292*M292</f>
        <v>172590</v>
      </c>
      <c r="O292" s="14" t="n">
        <f aca="false">I292-N292</f>
        <v>350410</v>
      </c>
    </row>
    <row r="293" customFormat="false" ht="15" hidden="false" customHeight="false" outlineLevel="0" collapsed="false">
      <c r="A293" s="6" t="str">
        <f aca="false">TEXT(B293,"0")&amp;"-"&amp;TEXT(C293,"00")</f>
        <v>2024-05</v>
      </c>
      <c r="B293" s="4" t="n">
        <v>2024</v>
      </c>
      <c r="C293" s="4" t="n">
        <v>5</v>
      </c>
      <c r="D293" s="9" t="s">
        <v>280</v>
      </c>
      <c r="E293" s="12" t="str">
        <f aca="false">INDEX(門市主檔!$B$2:$B$25,MATCH($D293,門市主檔!$A$2:$A$25,0))</f>
        <v>新北板橋店</v>
      </c>
      <c r="F293" s="9" t="s">
        <v>347</v>
      </c>
      <c r="G293" s="12" t="str">
        <f aca="false">INDEX(通路主檔!$B$2:$B$5,MATCH($F293,通路主檔!$A$2:$A$5,0))</f>
        <v>外送平台 B</v>
      </c>
      <c r="H293" s="12" t="str">
        <f aca="false">INDEX(通路主檔!$C$2:$C$5,MATCH($F293,通路主檔!$A$2:$A$5,0))</f>
        <v>外送平台</v>
      </c>
      <c r="I293" s="13" t="n">
        <v>309000</v>
      </c>
      <c r="J293" s="4" t="n">
        <v>568</v>
      </c>
      <c r="K293" s="4" t="n">
        <v>1043</v>
      </c>
      <c r="L293" s="14" t="n">
        <f aca="false">IF(J293=0,0,I293/J293)</f>
        <v>544.014084507042</v>
      </c>
      <c r="M293" s="15" t="n">
        <f aca="false">INDEX(通路主檔!$D$2:$D$5,MATCH($F293,通路主檔!$A$2:$A$5,0))*INDEX(年度參數!$B$2:$B$4,MATCH($B293,年度參數!$A$2:$A$4,0))</f>
        <v>0.33</v>
      </c>
      <c r="N293" s="14" t="n">
        <f aca="false">I293*M293</f>
        <v>101970</v>
      </c>
      <c r="O293" s="14" t="n">
        <f aca="false">I293-N293</f>
        <v>207030</v>
      </c>
    </row>
    <row r="294" customFormat="false" ht="15" hidden="false" customHeight="false" outlineLevel="0" collapsed="false">
      <c r="A294" s="6" t="str">
        <f aca="false">TEXT(B294,"0")&amp;"-"&amp;TEXT(C294,"00")</f>
        <v>2024-05</v>
      </c>
      <c r="B294" s="4" t="n">
        <v>2024</v>
      </c>
      <c r="C294" s="4" t="n">
        <v>5</v>
      </c>
      <c r="D294" s="9" t="s">
        <v>283</v>
      </c>
      <c r="E294" s="12" t="str">
        <f aca="false">INDEX(門市主檔!$B$2:$B$25,MATCH($D294,門市主檔!$A$2:$A$25,0))</f>
        <v>新北新莊店</v>
      </c>
      <c r="F294" s="9" t="s">
        <v>339</v>
      </c>
      <c r="G294" s="12" t="str">
        <f aca="false">INDEX(通路主檔!$B$2:$B$5,MATCH($F294,通路主檔!$A$2:$A$5,0))</f>
        <v>內用</v>
      </c>
      <c r="H294" s="12" t="str">
        <f aca="false">INDEX(通路主檔!$C$2:$C$5,MATCH($F294,通路主檔!$A$2:$A$5,0))</f>
        <v>店內</v>
      </c>
      <c r="I294" s="13" t="n">
        <v>889000</v>
      </c>
      <c r="J294" s="4" t="n">
        <v>1246</v>
      </c>
      <c r="K294" s="4" t="n">
        <v>2961</v>
      </c>
      <c r="L294" s="14" t="n">
        <f aca="false">IF(J294=0,0,I294/J294)</f>
        <v>713.483146067416</v>
      </c>
      <c r="M294" s="15" t="n">
        <f aca="false">INDEX(通路主檔!$D$2:$D$5,MATCH($F294,通路主檔!$A$2:$A$5,0))*INDEX(年度參數!$B$2:$B$4,MATCH($B294,年度參數!$A$2:$A$4,0))</f>
        <v>0</v>
      </c>
      <c r="N294" s="14" t="n">
        <f aca="false">I294*M294</f>
        <v>0</v>
      </c>
      <c r="O294" s="14" t="n">
        <f aca="false">I294-N294</f>
        <v>889000</v>
      </c>
    </row>
    <row r="295" customFormat="false" ht="15" hidden="false" customHeight="false" outlineLevel="0" collapsed="false">
      <c r="A295" s="6" t="str">
        <f aca="false">TEXT(B295,"0")&amp;"-"&amp;TEXT(C295,"00")</f>
        <v>2024-05</v>
      </c>
      <c r="B295" s="4" t="n">
        <v>2024</v>
      </c>
      <c r="C295" s="4" t="n">
        <v>5</v>
      </c>
      <c r="D295" s="9" t="s">
        <v>283</v>
      </c>
      <c r="E295" s="12" t="str">
        <f aca="false">INDEX(門市主檔!$B$2:$B$25,MATCH($D295,門市主檔!$A$2:$A$25,0))</f>
        <v>新北新莊店</v>
      </c>
      <c r="F295" s="9" t="s">
        <v>342</v>
      </c>
      <c r="G295" s="12" t="str">
        <f aca="false">INDEX(通路主檔!$B$2:$B$5,MATCH($F295,通路主檔!$A$2:$A$5,0))</f>
        <v>外帶</v>
      </c>
      <c r="H295" s="12" t="str">
        <f aca="false">INDEX(通路主檔!$C$2:$C$5,MATCH($F295,通路主檔!$A$2:$A$5,0))</f>
        <v>店內</v>
      </c>
      <c r="I295" s="13" t="n">
        <v>472900</v>
      </c>
      <c r="J295" s="4" t="n">
        <v>1319</v>
      </c>
      <c r="K295" s="4" t="n">
        <v>1758</v>
      </c>
      <c r="L295" s="14" t="n">
        <f aca="false">IF(J295=0,0,I295/J295)</f>
        <v>358.529188779378</v>
      </c>
      <c r="M295" s="15" t="n">
        <f aca="false">INDEX(通路主檔!$D$2:$D$5,MATCH($F295,通路主檔!$A$2:$A$5,0))*INDEX(年度參數!$B$2:$B$4,MATCH($B295,年度參數!$A$2:$A$4,0))</f>
        <v>0</v>
      </c>
      <c r="N295" s="14" t="n">
        <f aca="false">I295*M295</f>
        <v>0</v>
      </c>
      <c r="O295" s="14" t="n">
        <f aca="false">I295-N295</f>
        <v>472900</v>
      </c>
    </row>
    <row r="296" customFormat="false" ht="15" hidden="false" customHeight="false" outlineLevel="0" collapsed="false">
      <c r="A296" s="6" t="str">
        <f aca="false">TEXT(B296,"0")&amp;"-"&amp;TEXT(C296,"00")</f>
        <v>2024-05</v>
      </c>
      <c r="B296" s="4" t="n">
        <v>2024</v>
      </c>
      <c r="C296" s="4" t="n">
        <v>5</v>
      </c>
      <c r="D296" s="9" t="s">
        <v>283</v>
      </c>
      <c r="E296" s="12" t="str">
        <f aca="false">INDEX(門市主檔!$B$2:$B$25,MATCH($D296,門市主檔!$A$2:$A$25,0))</f>
        <v>新北新莊店</v>
      </c>
      <c r="F296" s="9" t="s">
        <v>344</v>
      </c>
      <c r="G296" s="12" t="str">
        <f aca="false">INDEX(通路主檔!$B$2:$B$5,MATCH($F296,通路主檔!$A$2:$A$5,0))</f>
        <v>外送平台 A</v>
      </c>
      <c r="H296" s="12" t="str">
        <f aca="false">INDEX(通路主檔!$C$2:$C$5,MATCH($F296,通路主檔!$A$2:$A$5,0))</f>
        <v>外送平台</v>
      </c>
      <c r="I296" s="13" t="n">
        <v>408500</v>
      </c>
      <c r="J296" s="4" t="n">
        <v>732</v>
      </c>
      <c r="K296" s="4" t="n">
        <v>1441</v>
      </c>
      <c r="L296" s="14" t="n">
        <f aca="false">IF(J296=0,0,I296/J296)</f>
        <v>558.060109289618</v>
      </c>
      <c r="M296" s="15" t="n">
        <f aca="false">INDEX(通路主檔!$D$2:$D$5,MATCH($F296,通路主檔!$A$2:$A$5,0))*INDEX(年度參數!$B$2:$B$4,MATCH($B296,年度參數!$A$2:$A$4,0))</f>
        <v>0.33</v>
      </c>
      <c r="N296" s="14" t="n">
        <f aca="false">I296*M296</f>
        <v>134805</v>
      </c>
      <c r="O296" s="14" t="n">
        <f aca="false">I296-N296</f>
        <v>273695</v>
      </c>
    </row>
    <row r="297" customFormat="false" ht="15" hidden="false" customHeight="false" outlineLevel="0" collapsed="false">
      <c r="A297" s="6" t="str">
        <f aca="false">TEXT(B297,"0")&amp;"-"&amp;TEXT(C297,"00")</f>
        <v>2024-05</v>
      </c>
      <c r="B297" s="4" t="n">
        <v>2024</v>
      </c>
      <c r="C297" s="4" t="n">
        <v>5</v>
      </c>
      <c r="D297" s="9" t="s">
        <v>283</v>
      </c>
      <c r="E297" s="12" t="str">
        <f aca="false">INDEX(門市主檔!$B$2:$B$25,MATCH($D297,門市主檔!$A$2:$A$25,0))</f>
        <v>新北新莊店</v>
      </c>
      <c r="F297" s="9" t="s">
        <v>347</v>
      </c>
      <c r="G297" s="12" t="str">
        <f aca="false">INDEX(通路主檔!$B$2:$B$5,MATCH($F297,通路主檔!$A$2:$A$5,0))</f>
        <v>外送平台 B</v>
      </c>
      <c r="H297" s="12" t="str">
        <f aca="false">INDEX(通路主檔!$C$2:$C$5,MATCH($F297,通路主檔!$A$2:$A$5,0))</f>
        <v>外送平台</v>
      </c>
      <c r="I297" s="13" t="n">
        <v>252600</v>
      </c>
      <c r="J297" s="4" t="n">
        <v>479</v>
      </c>
      <c r="K297" s="4" t="n">
        <v>878</v>
      </c>
      <c r="L297" s="14" t="n">
        <f aca="false">IF(J297=0,0,I297/J297)</f>
        <v>527.348643006263</v>
      </c>
      <c r="M297" s="15" t="n">
        <f aca="false">INDEX(通路主檔!$D$2:$D$5,MATCH($F297,通路主檔!$A$2:$A$5,0))*INDEX(年度參數!$B$2:$B$4,MATCH($B297,年度參數!$A$2:$A$4,0))</f>
        <v>0.33</v>
      </c>
      <c r="N297" s="14" t="n">
        <f aca="false">I297*M297</f>
        <v>83358</v>
      </c>
      <c r="O297" s="14" t="n">
        <f aca="false">I297-N297</f>
        <v>169242</v>
      </c>
    </row>
    <row r="298" customFormat="false" ht="15" hidden="false" customHeight="false" outlineLevel="0" collapsed="false">
      <c r="A298" s="6" t="str">
        <f aca="false">TEXT(B298,"0")&amp;"-"&amp;TEXT(C298,"00")</f>
        <v>2024-05</v>
      </c>
      <c r="B298" s="4" t="n">
        <v>2024</v>
      </c>
      <c r="C298" s="4" t="n">
        <v>5</v>
      </c>
      <c r="D298" s="9" t="s">
        <v>285</v>
      </c>
      <c r="E298" s="12" t="str">
        <f aca="false">INDEX(門市主檔!$B$2:$B$25,MATCH($D298,門市主檔!$A$2:$A$25,0))</f>
        <v>新北三重店</v>
      </c>
      <c r="F298" s="9" t="s">
        <v>339</v>
      </c>
      <c r="G298" s="12" t="str">
        <f aca="false">INDEX(通路主檔!$B$2:$B$5,MATCH($F298,通路主檔!$A$2:$A$5,0))</f>
        <v>內用</v>
      </c>
      <c r="H298" s="12" t="str">
        <f aca="false">INDEX(通路主檔!$C$2:$C$5,MATCH($F298,通路主檔!$A$2:$A$5,0))</f>
        <v>店內</v>
      </c>
      <c r="I298" s="13" t="n">
        <v>438600</v>
      </c>
      <c r="J298" s="4" t="n">
        <v>573</v>
      </c>
      <c r="K298" s="4" t="n">
        <v>1472</v>
      </c>
      <c r="L298" s="14" t="n">
        <f aca="false">IF(J298=0,0,I298/J298)</f>
        <v>765.445026178011</v>
      </c>
      <c r="M298" s="15" t="n">
        <f aca="false">INDEX(通路主檔!$D$2:$D$5,MATCH($F298,通路主檔!$A$2:$A$5,0))*INDEX(年度參數!$B$2:$B$4,MATCH($B298,年度參數!$A$2:$A$4,0))</f>
        <v>0</v>
      </c>
      <c r="N298" s="14" t="n">
        <f aca="false">I298*M298</f>
        <v>0</v>
      </c>
      <c r="O298" s="14" t="n">
        <f aca="false">I298-N298</f>
        <v>438600</v>
      </c>
    </row>
    <row r="299" customFormat="false" ht="15" hidden="false" customHeight="false" outlineLevel="0" collapsed="false">
      <c r="A299" s="6" t="str">
        <f aca="false">TEXT(B299,"0")&amp;"-"&amp;TEXT(C299,"00")</f>
        <v>2024-05</v>
      </c>
      <c r="B299" s="4" t="n">
        <v>2024</v>
      </c>
      <c r="C299" s="4" t="n">
        <v>5</v>
      </c>
      <c r="D299" s="9" t="s">
        <v>285</v>
      </c>
      <c r="E299" s="12" t="str">
        <f aca="false">INDEX(門市主檔!$B$2:$B$25,MATCH($D299,門市主檔!$A$2:$A$25,0))</f>
        <v>新北三重店</v>
      </c>
      <c r="F299" s="9" t="s">
        <v>342</v>
      </c>
      <c r="G299" s="12" t="str">
        <f aca="false">INDEX(通路主檔!$B$2:$B$5,MATCH($F299,通路主檔!$A$2:$A$5,0))</f>
        <v>外帶</v>
      </c>
      <c r="H299" s="12" t="str">
        <f aca="false">INDEX(通路主檔!$C$2:$C$5,MATCH($F299,通路主檔!$A$2:$A$5,0))</f>
        <v>店內</v>
      </c>
      <c r="I299" s="13" t="n">
        <v>386600</v>
      </c>
      <c r="J299" s="4" t="n">
        <v>1208</v>
      </c>
      <c r="K299" s="4" t="n">
        <v>1667</v>
      </c>
      <c r="L299" s="14" t="n">
        <f aca="false">IF(J299=0,0,I299/J299)</f>
        <v>320.033112582782</v>
      </c>
      <c r="M299" s="15" t="n">
        <f aca="false">INDEX(通路主檔!$D$2:$D$5,MATCH($F299,通路主檔!$A$2:$A$5,0))*INDEX(年度參數!$B$2:$B$4,MATCH($B299,年度參數!$A$2:$A$4,0))</f>
        <v>0</v>
      </c>
      <c r="N299" s="14" t="n">
        <f aca="false">I299*M299</f>
        <v>0</v>
      </c>
      <c r="O299" s="14" t="n">
        <f aca="false">I299-N299</f>
        <v>386600</v>
      </c>
    </row>
    <row r="300" customFormat="false" ht="15" hidden="false" customHeight="false" outlineLevel="0" collapsed="false">
      <c r="A300" s="6" t="str">
        <f aca="false">TEXT(B300,"0")&amp;"-"&amp;TEXT(C300,"00")</f>
        <v>2024-05</v>
      </c>
      <c r="B300" s="4" t="n">
        <v>2024</v>
      </c>
      <c r="C300" s="4" t="n">
        <v>5</v>
      </c>
      <c r="D300" s="9" t="s">
        <v>285</v>
      </c>
      <c r="E300" s="12" t="str">
        <f aca="false">INDEX(門市主檔!$B$2:$B$25,MATCH($D300,門市主檔!$A$2:$A$25,0))</f>
        <v>新北三重店</v>
      </c>
      <c r="F300" s="9" t="s">
        <v>344</v>
      </c>
      <c r="G300" s="12" t="str">
        <f aca="false">INDEX(通路主檔!$B$2:$B$5,MATCH($F300,通路主檔!$A$2:$A$5,0))</f>
        <v>外送平台 A</v>
      </c>
      <c r="H300" s="12" t="str">
        <f aca="false">INDEX(通路主檔!$C$2:$C$5,MATCH($F300,通路主檔!$A$2:$A$5,0))</f>
        <v>外送平台</v>
      </c>
      <c r="I300" s="13" t="n">
        <v>319100</v>
      </c>
      <c r="J300" s="4" t="n">
        <v>591</v>
      </c>
      <c r="K300" s="4" t="n">
        <v>1184</v>
      </c>
      <c r="L300" s="14" t="n">
        <f aca="false">IF(J300=0,0,I300/J300)</f>
        <v>539.932318104907</v>
      </c>
      <c r="M300" s="15" t="n">
        <f aca="false">INDEX(通路主檔!$D$2:$D$5,MATCH($F300,通路主檔!$A$2:$A$5,0))*INDEX(年度參數!$B$2:$B$4,MATCH($B300,年度參數!$A$2:$A$4,0))</f>
        <v>0.33</v>
      </c>
      <c r="N300" s="14" t="n">
        <f aca="false">I300*M300</f>
        <v>105303</v>
      </c>
      <c r="O300" s="14" t="n">
        <f aca="false">I300-N300</f>
        <v>213797</v>
      </c>
    </row>
    <row r="301" customFormat="false" ht="15" hidden="false" customHeight="false" outlineLevel="0" collapsed="false">
      <c r="A301" s="6" t="str">
        <f aca="false">TEXT(B301,"0")&amp;"-"&amp;TEXT(C301,"00")</f>
        <v>2024-05</v>
      </c>
      <c r="B301" s="4" t="n">
        <v>2024</v>
      </c>
      <c r="C301" s="4" t="n">
        <v>5</v>
      </c>
      <c r="D301" s="9" t="s">
        <v>285</v>
      </c>
      <c r="E301" s="12" t="str">
        <f aca="false">INDEX(門市主檔!$B$2:$B$25,MATCH($D301,門市主檔!$A$2:$A$25,0))</f>
        <v>新北三重店</v>
      </c>
      <c r="F301" s="9" t="s">
        <v>347</v>
      </c>
      <c r="G301" s="12" t="str">
        <f aca="false">INDEX(通路主檔!$B$2:$B$5,MATCH($F301,通路主檔!$A$2:$A$5,0))</f>
        <v>外送平台 B</v>
      </c>
      <c r="H301" s="12" t="str">
        <f aca="false">INDEX(通路主檔!$C$2:$C$5,MATCH($F301,通路主檔!$A$2:$A$5,0))</f>
        <v>外送平台</v>
      </c>
      <c r="I301" s="13" t="n">
        <v>236800</v>
      </c>
      <c r="J301" s="4" t="n">
        <v>503</v>
      </c>
      <c r="K301" s="4" t="n">
        <v>911</v>
      </c>
      <c r="L301" s="14" t="n">
        <f aca="false">IF(J301=0,0,I301/J301)</f>
        <v>470.775347912525</v>
      </c>
      <c r="M301" s="15" t="n">
        <f aca="false">INDEX(通路主檔!$D$2:$D$5,MATCH($F301,通路主檔!$A$2:$A$5,0))*INDEX(年度參數!$B$2:$B$4,MATCH($B301,年度參數!$A$2:$A$4,0))</f>
        <v>0.33</v>
      </c>
      <c r="N301" s="14" t="n">
        <f aca="false">I301*M301</f>
        <v>78144</v>
      </c>
      <c r="O301" s="14" t="n">
        <f aca="false">I301-N301</f>
        <v>158656</v>
      </c>
    </row>
    <row r="302" customFormat="false" ht="15" hidden="false" customHeight="false" outlineLevel="0" collapsed="false">
      <c r="A302" s="6" t="str">
        <f aca="false">TEXT(B302,"0")&amp;"-"&amp;TEXT(C302,"00")</f>
        <v>2024-05</v>
      </c>
      <c r="B302" s="4" t="n">
        <v>2024</v>
      </c>
      <c r="C302" s="4" t="n">
        <v>5</v>
      </c>
      <c r="D302" s="9" t="s">
        <v>300</v>
      </c>
      <c r="E302" s="12" t="str">
        <f aca="false">INDEX(門市主檔!$B$2:$B$25,MATCH($D302,門市主檔!$A$2:$A$25,0))</f>
        <v>台中逢甲店</v>
      </c>
      <c r="F302" s="9" t="s">
        <v>339</v>
      </c>
      <c r="G302" s="12" t="str">
        <f aca="false">INDEX(通路主檔!$B$2:$B$5,MATCH($F302,通路主檔!$A$2:$A$5,0))</f>
        <v>內用</v>
      </c>
      <c r="H302" s="12" t="str">
        <f aca="false">INDEX(通路主檔!$C$2:$C$5,MATCH($F302,通路主檔!$A$2:$A$5,0))</f>
        <v>店內</v>
      </c>
      <c r="I302" s="13" t="n">
        <v>1208000</v>
      </c>
      <c r="J302" s="4" t="n">
        <v>1467</v>
      </c>
      <c r="K302" s="4" t="n">
        <v>3565</v>
      </c>
      <c r="L302" s="14" t="n">
        <f aca="false">IF(J302=0,0,I302/J302)</f>
        <v>823.449216087253</v>
      </c>
      <c r="M302" s="15" t="n">
        <f aca="false">INDEX(通路主檔!$D$2:$D$5,MATCH($F302,通路主檔!$A$2:$A$5,0))*INDEX(年度參數!$B$2:$B$4,MATCH($B302,年度參數!$A$2:$A$4,0))</f>
        <v>0</v>
      </c>
      <c r="N302" s="14" t="n">
        <f aca="false">I302*M302</f>
        <v>0</v>
      </c>
      <c r="O302" s="14" t="n">
        <f aca="false">I302-N302</f>
        <v>1208000</v>
      </c>
    </row>
    <row r="303" customFormat="false" ht="15" hidden="false" customHeight="false" outlineLevel="0" collapsed="false">
      <c r="A303" s="6" t="str">
        <f aca="false">TEXT(B303,"0")&amp;"-"&amp;TEXT(C303,"00")</f>
        <v>2024-05</v>
      </c>
      <c r="B303" s="4" t="n">
        <v>2024</v>
      </c>
      <c r="C303" s="4" t="n">
        <v>5</v>
      </c>
      <c r="D303" s="9" t="s">
        <v>300</v>
      </c>
      <c r="E303" s="12" t="str">
        <f aca="false">INDEX(門市主檔!$B$2:$B$25,MATCH($D303,門市主檔!$A$2:$A$25,0))</f>
        <v>台中逢甲店</v>
      </c>
      <c r="F303" s="9" t="s">
        <v>342</v>
      </c>
      <c r="G303" s="12" t="str">
        <f aca="false">INDEX(通路主檔!$B$2:$B$5,MATCH($F303,通路主檔!$A$2:$A$5,0))</f>
        <v>外帶</v>
      </c>
      <c r="H303" s="12" t="str">
        <f aca="false">INDEX(通路主檔!$C$2:$C$5,MATCH($F303,通路主檔!$A$2:$A$5,0))</f>
        <v>店內</v>
      </c>
      <c r="I303" s="13" t="n">
        <v>578500</v>
      </c>
      <c r="J303" s="4" t="n">
        <v>1595</v>
      </c>
      <c r="K303" s="4" t="n">
        <v>2041</v>
      </c>
      <c r="L303" s="14" t="n">
        <f aca="false">IF(J303=0,0,I303/J303)</f>
        <v>362.69592476489</v>
      </c>
      <c r="M303" s="15" t="n">
        <f aca="false">INDEX(通路主檔!$D$2:$D$5,MATCH($F303,通路主檔!$A$2:$A$5,0))*INDEX(年度參數!$B$2:$B$4,MATCH($B303,年度參數!$A$2:$A$4,0))</f>
        <v>0</v>
      </c>
      <c r="N303" s="14" t="n">
        <f aca="false">I303*M303</f>
        <v>0</v>
      </c>
      <c r="O303" s="14" t="n">
        <f aca="false">I303-N303</f>
        <v>578500</v>
      </c>
    </row>
    <row r="304" customFormat="false" ht="15" hidden="false" customHeight="false" outlineLevel="0" collapsed="false">
      <c r="A304" s="6" t="str">
        <f aca="false">TEXT(B304,"0")&amp;"-"&amp;TEXT(C304,"00")</f>
        <v>2024-05</v>
      </c>
      <c r="B304" s="4" t="n">
        <v>2024</v>
      </c>
      <c r="C304" s="4" t="n">
        <v>5</v>
      </c>
      <c r="D304" s="9" t="s">
        <v>300</v>
      </c>
      <c r="E304" s="12" t="str">
        <f aca="false">INDEX(門市主檔!$B$2:$B$25,MATCH($D304,門市主檔!$A$2:$A$25,0))</f>
        <v>台中逢甲店</v>
      </c>
      <c r="F304" s="9" t="s">
        <v>344</v>
      </c>
      <c r="G304" s="12" t="str">
        <f aca="false">INDEX(通路主檔!$B$2:$B$5,MATCH($F304,通路主檔!$A$2:$A$5,0))</f>
        <v>外送平台 A</v>
      </c>
      <c r="H304" s="12" t="str">
        <f aca="false">INDEX(通路主檔!$C$2:$C$5,MATCH($F304,通路主檔!$A$2:$A$5,0))</f>
        <v>外送平台</v>
      </c>
      <c r="I304" s="13" t="n">
        <v>541800</v>
      </c>
      <c r="J304" s="4" t="n">
        <v>1106</v>
      </c>
      <c r="K304" s="4" t="n">
        <v>2197</v>
      </c>
      <c r="L304" s="14" t="n">
        <f aca="false">IF(J304=0,0,I304/J304)</f>
        <v>489.873417721519</v>
      </c>
      <c r="M304" s="15" t="n">
        <f aca="false">INDEX(通路主檔!$D$2:$D$5,MATCH($F304,通路主檔!$A$2:$A$5,0))*INDEX(年度參數!$B$2:$B$4,MATCH($B304,年度參數!$A$2:$A$4,0))</f>
        <v>0.33</v>
      </c>
      <c r="N304" s="14" t="n">
        <f aca="false">I304*M304</f>
        <v>178794</v>
      </c>
      <c r="O304" s="14" t="n">
        <f aca="false">I304-N304</f>
        <v>363006</v>
      </c>
    </row>
    <row r="305" customFormat="false" ht="15" hidden="false" customHeight="false" outlineLevel="0" collapsed="false">
      <c r="A305" s="6" t="str">
        <f aca="false">TEXT(B305,"0")&amp;"-"&amp;TEXT(C305,"00")</f>
        <v>2024-05</v>
      </c>
      <c r="B305" s="4" t="n">
        <v>2024</v>
      </c>
      <c r="C305" s="4" t="n">
        <v>5</v>
      </c>
      <c r="D305" s="9" t="s">
        <v>300</v>
      </c>
      <c r="E305" s="12" t="str">
        <f aca="false">INDEX(門市主檔!$B$2:$B$25,MATCH($D305,門市主檔!$A$2:$A$25,0))</f>
        <v>台中逢甲店</v>
      </c>
      <c r="F305" s="9" t="s">
        <v>347</v>
      </c>
      <c r="G305" s="12" t="str">
        <f aca="false">INDEX(通路主檔!$B$2:$B$5,MATCH($F305,通路主檔!$A$2:$A$5,0))</f>
        <v>外送平台 B</v>
      </c>
      <c r="H305" s="12" t="str">
        <f aca="false">INDEX(通路主檔!$C$2:$C$5,MATCH($F305,通路主檔!$A$2:$A$5,0))</f>
        <v>外送平台</v>
      </c>
      <c r="I305" s="13" t="n">
        <v>315200</v>
      </c>
      <c r="J305" s="4" t="n">
        <v>686</v>
      </c>
      <c r="K305" s="4" t="n">
        <v>1187</v>
      </c>
      <c r="L305" s="14" t="n">
        <f aca="false">IF(J305=0,0,I305/J305)</f>
        <v>459.475218658892</v>
      </c>
      <c r="M305" s="15" t="n">
        <f aca="false">INDEX(通路主檔!$D$2:$D$5,MATCH($F305,通路主檔!$A$2:$A$5,0))*INDEX(年度參數!$B$2:$B$4,MATCH($B305,年度參數!$A$2:$A$4,0))</f>
        <v>0.33</v>
      </c>
      <c r="N305" s="14" t="n">
        <f aca="false">I305*M305</f>
        <v>104016</v>
      </c>
      <c r="O305" s="14" t="n">
        <f aca="false">I305-N305</f>
        <v>211184</v>
      </c>
    </row>
    <row r="306" customFormat="false" ht="15" hidden="false" customHeight="false" outlineLevel="0" collapsed="false">
      <c r="A306" s="6" t="str">
        <f aca="false">TEXT(B306,"0")&amp;"-"&amp;TEXT(C306,"00")</f>
        <v>2024-05</v>
      </c>
      <c r="B306" s="4" t="n">
        <v>2024</v>
      </c>
      <c r="C306" s="4" t="n">
        <v>5</v>
      </c>
      <c r="D306" s="9" t="s">
        <v>305</v>
      </c>
      <c r="E306" s="12" t="str">
        <f aca="false">INDEX(門市主檔!$B$2:$B$25,MATCH($D306,門市主檔!$A$2:$A$25,0))</f>
        <v>台中七期店</v>
      </c>
      <c r="F306" s="9" t="s">
        <v>339</v>
      </c>
      <c r="G306" s="12" t="str">
        <f aca="false">INDEX(通路主檔!$B$2:$B$5,MATCH($F306,通路主檔!$A$2:$A$5,0))</f>
        <v>內用</v>
      </c>
      <c r="H306" s="12" t="str">
        <f aca="false">INDEX(通路主檔!$C$2:$C$5,MATCH($F306,通路主檔!$A$2:$A$5,0))</f>
        <v>店內</v>
      </c>
      <c r="I306" s="13" t="n">
        <v>1196600</v>
      </c>
      <c r="J306" s="4" t="n">
        <v>1545</v>
      </c>
      <c r="K306" s="4" t="n">
        <v>3749</v>
      </c>
      <c r="L306" s="14" t="n">
        <f aca="false">IF(J306=0,0,I306/J306)</f>
        <v>774.498381877023</v>
      </c>
      <c r="M306" s="15" t="n">
        <f aca="false">INDEX(通路主檔!$D$2:$D$5,MATCH($F306,通路主檔!$A$2:$A$5,0))*INDEX(年度參數!$B$2:$B$4,MATCH($B306,年度參數!$A$2:$A$4,0))</f>
        <v>0</v>
      </c>
      <c r="N306" s="14" t="n">
        <f aca="false">I306*M306</f>
        <v>0</v>
      </c>
      <c r="O306" s="14" t="n">
        <f aca="false">I306-N306</f>
        <v>1196600</v>
      </c>
    </row>
    <row r="307" customFormat="false" ht="15" hidden="false" customHeight="false" outlineLevel="0" collapsed="false">
      <c r="A307" s="6" t="str">
        <f aca="false">TEXT(B307,"0")&amp;"-"&amp;TEXT(C307,"00")</f>
        <v>2024-05</v>
      </c>
      <c r="B307" s="4" t="n">
        <v>2024</v>
      </c>
      <c r="C307" s="4" t="n">
        <v>5</v>
      </c>
      <c r="D307" s="9" t="s">
        <v>305</v>
      </c>
      <c r="E307" s="12" t="str">
        <f aca="false">INDEX(門市主檔!$B$2:$B$25,MATCH($D307,門市主檔!$A$2:$A$25,0))</f>
        <v>台中七期店</v>
      </c>
      <c r="F307" s="9" t="s">
        <v>342</v>
      </c>
      <c r="G307" s="12" t="str">
        <f aca="false">INDEX(通路主檔!$B$2:$B$5,MATCH($F307,通路主檔!$A$2:$A$5,0))</f>
        <v>外帶</v>
      </c>
      <c r="H307" s="12" t="str">
        <f aca="false">INDEX(通路主檔!$C$2:$C$5,MATCH($F307,通路主檔!$A$2:$A$5,0))</f>
        <v>店內</v>
      </c>
      <c r="I307" s="13" t="n">
        <v>455800</v>
      </c>
      <c r="J307" s="4" t="n">
        <v>1306</v>
      </c>
      <c r="K307" s="4" t="n">
        <v>1707</v>
      </c>
      <c r="L307" s="14" t="n">
        <f aca="false">IF(J307=0,0,I307/J307)</f>
        <v>349.004594180704</v>
      </c>
      <c r="M307" s="15" t="n">
        <f aca="false">INDEX(通路主檔!$D$2:$D$5,MATCH($F307,通路主檔!$A$2:$A$5,0))*INDEX(年度參數!$B$2:$B$4,MATCH($B307,年度參數!$A$2:$A$4,0))</f>
        <v>0</v>
      </c>
      <c r="N307" s="14" t="n">
        <f aca="false">I307*M307</f>
        <v>0</v>
      </c>
      <c r="O307" s="14" t="n">
        <f aca="false">I307-N307</f>
        <v>455800</v>
      </c>
    </row>
    <row r="308" customFormat="false" ht="15" hidden="false" customHeight="false" outlineLevel="0" collapsed="false">
      <c r="A308" s="6" t="str">
        <f aca="false">TEXT(B308,"0")&amp;"-"&amp;TEXT(C308,"00")</f>
        <v>2024-05</v>
      </c>
      <c r="B308" s="4" t="n">
        <v>2024</v>
      </c>
      <c r="C308" s="4" t="n">
        <v>5</v>
      </c>
      <c r="D308" s="9" t="s">
        <v>305</v>
      </c>
      <c r="E308" s="12" t="str">
        <f aca="false">INDEX(門市主檔!$B$2:$B$25,MATCH($D308,門市主檔!$A$2:$A$25,0))</f>
        <v>台中七期店</v>
      </c>
      <c r="F308" s="9" t="s">
        <v>344</v>
      </c>
      <c r="G308" s="12" t="str">
        <f aca="false">INDEX(通路主檔!$B$2:$B$5,MATCH($F308,通路主檔!$A$2:$A$5,0))</f>
        <v>外送平台 A</v>
      </c>
      <c r="H308" s="12" t="str">
        <f aca="false">INDEX(通路主檔!$C$2:$C$5,MATCH($F308,通路主檔!$A$2:$A$5,0))</f>
        <v>外送平台</v>
      </c>
      <c r="I308" s="13" t="n">
        <v>435700</v>
      </c>
      <c r="J308" s="4" t="n">
        <v>815</v>
      </c>
      <c r="K308" s="4" t="n">
        <v>1588</v>
      </c>
      <c r="L308" s="14" t="n">
        <f aca="false">IF(J308=0,0,I308/J308)</f>
        <v>534.601226993865</v>
      </c>
      <c r="M308" s="15" t="n">
        <f aca="false">INDEX(通路主檔!$D$2:$D$5,MATCH($F308,通路主檔!$A$2:$A$5,0))*INDEX(年度參數!$B$2:$B$4,MATCH($B308,年度參數!$A$2:$A$4,0))</f>
        <v>0.33</v>
      </c>
      <c r="N308" s="14" t="n">
        <f aca="false">I308*M308</f>
        <v>143781</v>
      </c>
      <c r="O308" s="14" t="n">
        <f aca="false">I308-N308</f>
        <v>291919</v>
      </c>
    </row>
    <row r="309" customFormat="false" ht="15" hidden="false" customHeight="false" outlineLevel="0" collapsed="false">
      <c r="A309" s="6" t="str">
        <f aca="false">TEXT(B309,"0")&amp;"-"&amp;TEXT(C309,"00")</f>
        <v>2024-05</v>
      </c>
      <c r="B309" s="4" t="n">
        <v>2024</v>
      </c>
      <c r="C309" s="4" t="n">
        <v>5</v>
      </c>
      <c r="D309" s="9" t="s">
        <v>305</v>
      </c>
      <c r="E309" s="12" t="str">
        <f aca="false">INDEX(門市主檔!$B$2:$B$25,MATCH($D309,門市主檔!$A$2:$A$25,0))</f>
        <v>台中七期店</v>
      </c>
      <c r="F309" s="9" t="s">
        <v>347</v>
      </c>
      <c r="G309" s="12" t="str">
        <f aca="false">INDEX(通路主檔!$B$2:$B$5,MATCH($F309,通路主檔!$A$2:$A$5,0))</f>
        <v>外送平台 B</v>
      </c>
      <c r="H309" s="12" t="str">
        <f aca="false">INDEX(通路主檔!$C$2:$C$5,MATCH($F309,通路主檔!$A$2:$A$5,0))</f>
        <v>外送平台</v>
      </c>
      <c r="I309" s="13" t="n">
        <v>278600</v>
      </c>
      <c r="J309" s="4" t="n">
        <v>602</v>
      </c>
      <c r="K309" s="4" t="n">
        <v>1094</v>
      </c>
      <c r="L309" s="14" t="n">
        <f aca="false">IF(J309=0,0,I309/J309)</f>
        <v>462.790697674419</v>
      </c>
      <c r="M309" s="15" t="n">
        <f aca="false">INDEX(通路主檔!$D$2:$D$5,MATCH($F309,通路主檔!$A$2:$A$5,0))*INDEX(年度參數!$B$2:$B$4,MATCH($B309,年度參數!$A$2:$A$4,0))</f>
        <v>0.33</v>
      </c>
      <c r="N309" s="14" t="n">
        <f aca="false">I309*M309</f>
        <v>91938</v>
      </c>
      <c r="O309" s="14" t="n">
        <f aca="false">I309-N309</f>
        <v>186662</v>
      </c>
    </row>
    <row r="310" customFormat="false" ht="15" hidden="false" customHeight="false" outlineLevel="0" collapsed="false">
      <c r="A310" s="6" t="str">
        <f aca="false">TEXT(B310,"0")&amp;"-"&amp;TEXT(C310,"00")</f>
        <v>2024-05</v>
      </c>
      <c r="B310" s="4" t="n">
        <v>2024</v>
      </c>
      <c r="C310" s="4" t="n">
        <v>5</v>
      </c>
      <c r="D310" s="9" t="s">
        <v>307</v>
      </c>
      <c r="E310" s="12" t="str">
        <f aca="false">INDEX(門市主檔!$B$2:$B$25,MATCH($D310,門市主檔!$A$2:$A$25,0))</f>
        <v>台中一中店</v>
      </c>
      <c r="F310" s="9" t="s">
        <v>339</v>
      </c>
      <c r="G310" s="12" t="str">
        <f aca="false">INDEX(通路主檔!$B$2:$B$5,MATCH($F310,通路主檔!$A$2:$A$5,0))</f>
        <v>內用</v>
      </c>
      <c r="H310" s="12" t="str">
        <f aca="false">INDEX(通路主檔!$C$2:$C$5,MATCH($F310,通路主檔!$A$2:$A$5,0))</f>
        <v>店內</v>
      </c>
      <c r="I310" s="13" t="n">
        <v>548500</v>
      </c>
      <c r="J310" s="4" t="n">
        <v>714</v>
      </c>
      <c r="K310" s="4" t="n">
        <v>1769</v>
      </c>
      <c r="L310" s="14" t="n">
        <f aca="false">IF(J310=0,0,I310/J310)</f>
        <v>768.207282913165</v>
      </c>
      <c r="M310" s="15" t="n">
        <f aca="false">INDEX(通路主檔!$D$2:$D$5,MATCH($F310,通路主檔!$A$2:$A$5,0))*INDEX(年度參數!$B$2:$B$4,MATCH($B310,年度參數!$A$2:$A$4,0))</f>
        <v>0</v>
      </c>
      <c r="N310" s="14" t="n">
        <f aca="false">I310*M310</f>
        <v>0</v>
      </c>
      <c r="O310" s="14" t="n">
        <f aca="false">I310-N310</f>
        <v>548500</v>
      </c>
    </row>
    <row r="311" customFormat="false" ht="15" hidden="false" customHeight="false" outlineLevel="0" collapsed="false">
      <c r="A311" s="6" t="str">
        <f aca="false">TEXT(B311,"0")&amp;"-"&amp;TEXT(C311,"00")</f>
        <v>2024-05</v>
      </c>
      <c r="B311" s="4" t="n">
        <v>2024</v>
      </c>
      <c r="C311" s="4" t="n">
        <v>5</v>
      </c>
      <c r="D311" s="9" t="s">
        <v>307</v>
      </c>
      <c r="E311" s="12" t="str">
        <f aca="false">INDEX(門市主檔!$B$2:$B$25,MATCH($D311,門市主檔!$A$2:$A$25,0))</f>
        <v>台中一中店</v>
      </c>
      <c r="F311" s="9" t="s">
        <v>342</v>
      </c>
      <c r="G311" s="12" t="str">
        <f aca="false">INDEX(通路主檔!$B$2:$B$5,MATCH($F311,通路主檔!$A$2:$A$5,0))</f>
        <v>外帶</v>
      </c>
      <c r="H311" s="12" t="str">
        <f aca="false">INDEX(通路主檔!$C$2:$C$5,MATCH($F311,通路主檔!$A$2:$A$5,0))</f>
        <v>店內</v>
      </c>
      <c r="I311" s="13" t="n">
        <v>420400</v>
      </c>
      <c r="J311" s="4" t="n">
        <v>1222</v>
      </c>
      <c r="K311" s="4" t="n">
        <v>1573</v>
      </c>
      <c r="L311" s="14" t="n">
        <f aca="false">IF(J311=0,0,I311/J311)</f>
        <v>344.026186579378</v>
      </c>
      <c r="M311" s="15" t="n">
        <f aca="false">INDEX(通路主檔!$D$2:$D$5,MATCH($F311,通路主檔!$A$2:$A$5,0))*INDEX(年度參數!$B$2:$B$4,MATCH($B311,年度參數!$A$2:$A$4,0))</f>
        <v>0</v>
      </c>
      <c r="N311" s="14" t="n">
        <f aca="false">I311*M311</f>
        <v>0</v>
      </c>
      <c r="O311" s="14" t="n">
        <f aca="false">I311-N311</f>
        <v>420400</v>
      </c>
    </row>
    <row r="312" customFormat="false" ht="15" hidden="false" customHeight="false" outlineLevel="0" collapsed="false">
      <c r="A312" s="6" t="str">
        <f aca="false">TEXT(B312,"0")&amp;"-"&amp;TEXT(C312,"00")</f>
        <v>2024-05</v>
      </c>
      <c r="B312" s="4" t="n">
        <v>2024</v>
      </c>
      <c r="C312" s="4" t="n">
        <v>5</v>
      </c>
      <c r="D312" s="9" t="s">
        <v>307</v>
      </c>
      <c r="E312" s="12" t="str">
        <f aca="false">INDEX(門市主檔!$B$2:$B$25,MATCH($D312,門市主檔!$A$2:$A$25,0))</f>
        <v>台中一中店</v>
      </c>
      <c r="F312" s="9" t="s">
        <v>344</v>
      </c>
      <c r="G312" s="12" t="str">
        <f aca="false">INDEX(通路主檔!$B$2:$B$5,MATCH($F312,通路主檔!$A$2:$A$5,0))</f>
        <v>外送平台 A</v>
      </c>
      <c r="H312" s="12" t="str">
        <f aca="false">INDEX(通路主檔!$C$2:$C$5,MATCH($F312,通路主檔!$A$2:$A$5,0))</f>
        <v>外送平台</v>
      </c>
      <c r="I312" s="13" t="n">
        <v>418100</v>
      </c>
      <c r="J312" s="4" t="n">
        <v>771</v>
      </c>
      <c r="K312" s="4" t="n">
        <v>1547</v>
      </c>
      <c r="L312" s="14" t="n">
        <f aca="false">IF(J312=0,0,I312/J312)</f>
        <v>542.282749675746</v>
      </c>
      <c r="M312" s="15" t="n">
        <f aca="false">INDEX(通路主檔!$D$2:$D$5,MATCH($F312,通路主檔!$A$2:$A$5,0))*INDEX(年度參數!$B$2:$B$4,MATCH($B312,年度參數!$A$2:$A$4,0))</f>
        <v>0.33</v>
      </c>
      <c r="N312" s="14" t="n">
        <f aca="false">I312*M312</f>
        <v>137973</v>
      </c>
      <c r="O312" s="14" t="n">
        <f aca="false">I312-N312</f>
        <v>280127</v>
      </c>
    </row>
    <row r="313" customFormat="false" ht="15" hidden="false" customHeight="false" outlineLevel="0" collapsed="false">
      <c r="A313" s="6" t="str">
        <f aca="false">TEXT(B313,"0")&amp;"-"&amp;TEXT(C313,"00")</f>
        <v>2024-05</v>
      </c>
      <c r="B313" s="4" t="n">
        <v>2024</v>
      </c>
      <c r="C313" s="4" t="n">
        <v>5</v>
      </c>
      <c r="D313" s="9" t="s">
        <v>307</v>
      </c>
      <c r="E313" s="12" t="str">
        <f aca="false">INDEX(門市主檔!$B$2:$B$25,MATCH($D313,門市主檔!$A$2:$A$25,0))</f>
        <v>台中一中店</v>
      </c>
      <c r="F313" s="9" t="s">
        <v>347</v>
      </c>
      <c r="G313" s="12" t="str">
        <f aca="false">INDEX(通路主檔!$B$2:$B$5,MATCH($F313,通路主檔!$A$2:$A$5,0))</f>
        <v>外送平台 B</v>
      </c>
      <c r="H313" s="12" t="str">
        <f aca="false">INDEX(通路主檔!$C$2:$C$5,MATCH($F313,通路主檔!$A$2:$A$5,0))</f>
        <v>外送平台</v>
      </c>
      <c r="I313" s="13" t="n">
        <v>239300</v>
      </c>
      <c r="J313" s="4" t="n">
        <v>487</v>
      </c>
      <c r="K313" s="4" t="n">
        <v>813</v>
      </c>
      <c r="L313" s="14" t="n">
        <f aca="false">IF(J313=0,0,I313/J313)</f>
        <v>491.375770020534</v>
      </c>
      <c r="M313" s="15" t="n">
        <f aca="false">INDEX(通路主檔!$D$2:$D$5,MATCH($F313,通路主檔!$A$2:$A$5,0))*INDEX(年度參數!$B$2:$B$4,MATCH($B313,年度參數!$A$2:$A$4,0))</f>
        <v>0.33</v>
      </c>
      <c r="N313" s="14" t="n">
        <f aca="false">I313*M313</f>
        <v>78969</v>
      </c>
      <c r="O313" s="14" t="n">
        <f aca="false">I313-N313</f>
        <v>160331</v>
      </c>
    </row>
    <row r="314" customFormat="false" ht="15" hidden="false" customHeight="false" outlineLevel="0" collapsed="false">
      <c r="A314" s="6" t="str">
        <f aca="false">TEXT(B314,"0")&amp;"-"&amp;TEXT(C314,"00")</f>
        <v>2024-05</v>
      </c>
      <c r="B314" s="4" t="n">
        <v>2024</v>
      </c>
      <c r="C314" s="4" t="n">
        <v>5</v>
      </c>
      <c r="D314" s="9" t="s">
        <v>318</v>
      </c>
      <c r="E314" s="12" t="str">
        <f aca="false">INDEX(門市主檔!$B$2:$B$25,MATCH($D314,門市主檔!$A$2:$A$25,0))</f>
        <v>台南中西店</v>
      </c>
      <c r="F314" s="9" t="s">
        <v>339</v>
      </c>
      <c r="G314" s="12" t="str">
        <f aca="false">INDEX(通路主檔!$B$2:$B$5,MATCH($F314,通路主檔!$A$2:$A$5,0))</f>
        <v>內用</v>
      </c>
      <c r="H314" s="12" t="str">
        <f aca="false">INDEX(通路主檔!$C$2:$C$5,MATCH($F314,通路主檔!$A$2:$A$5,0))</f>
        <v>店內</v>
      </c>
      <c r="I314" s="13" t="n">
        <v>808000</v>
      </c>
      <c r="J314" s="4" t="n">
        <v>1116</v>
      </c>
      <c r="K314" s="4" t="n">
        <v>2626</v>
      </c>
      <c r="L314" s="14" t="n">
        <f aca="false">IF(J314=0,0,I314/J314)</f>
        <v>724.014336917563</v>
      </c>
      <c r="M314" s="15" t="n">
        <f aca="false">INDEX(通路主檔!$D$2:$D$5,MATCH($F314,通路主檔!$A$2:$A$5,0))*INDEX(年度參數!$B$2:$B$4,MATCH($B314,年度參數!$A$2:$A$4,0))</f>
        <v>0</v>
      </c>
      <c r="N314" s="14" t="n">
        <f aca="false">I314*M314</f>
        <v>0</v>
      </c>
      <c r="O314" s="14" t="n">
        <f aca="false">I314-N314</f>
        <v>808000</v>
      </c>
    </row>
    <row r="315" customFormat="false" ht="15" hidden="false" customHeight="false" outlineLevel="0" collapsed="false">
      <c r="A315" s="6" t="str">
        <f aca="false">TEXT(B315,"0")&amp;"-"&amp;TEXT(C315,"00")</f>
        <v>2024-05</v>
      </c>
      <c r="B315" s="4" t="n">
        <v>2024</v>
      </c>
      <c r="C315" s="4" t="n">
        <v>5</v>
      </c>
      <c r="D315" s="9" t="s">
        <v>318</v>
      </c>
      <c r="E315" s="12" t="str">
        <f aca="false">INDEX(門市主檔!$B$2:$B$25,MATCH($D315,門市主檔!$A$2:$A$25,0))</f>
        <v>台南中西店</v>
      </c>
      <c r="F315" s="9" t="s">
        <v>342</v>
      </c>
      <c r="G315" s="12" t="str">
        <f aca="false">INDEX(通路主檔!$B$2:$B$5,MATCH($F315,通路主檔!$A$2:$A$5,0))</f>
        <v>外帶</v>
      </c>
      <c r="H315" s="12" t="str">
        <f aca="false">INDEX(通路主檔!$C$2:$C$5,MATCH($F315,通路主檔!$A$2:$A$5,0))</f>
        <v>店內</v>
      </c>
      <c r="I315" s="13" t="n">
        <v>373800</v>
      </c>
      <c r="J315" s="4" t="n">
        <v>1158</v>
      </c>
      <c r="K315" s="4" t="n">
        <v>1454</v>
      </c>
      <c r="L315" s="14" t="n">
        <f aca="false">IF(J315=0,0,I315/J315)</f>
        <v>322.79792746114</v>
      </c>
      <c r="M315" s="15" t="n">
        <f aca="false">INDEX(通路主檔!$D$2:$D$5,MATCH($F315,通路主檔!$A$2:$A$5,0))*INDEX(年度參數!$B$2:$B$4,MATCH($B315,年度參數!$A$2:$A$4,0))</f>
        <v>0</v>
      </c>
      <c r="N315" s="14" t="n">
        <f aca="false">I315*M315</f>
        <v>0</v>
      </c>
      <c r="O315" s="14" t="n">
        <f aca="false">I315-N315</f>
        <v>373800</v>
      </c>
    </row>
    <row r="316" customFormat="false" ht="15" hidden="false" customHeight="false" outlineLevel="0" collapsed="false">
      <c r="A316" s="6" t="str">
        <f aca="false">TEXT(B316,"0")&amp;"-"&amp;TEXT(C316,"00")</f>
        <v>2024-05</v>
      </c>
      <c r="B316" s="4" t="n">
        <v>2024</v>
      </c>
      <c r="C316" s="4" t="n">
        <v>5</v>
      </c>
      <c r="D316" s="9" t="s">
        <v>318</v>
      </c>
      <c r="E316" s="12" t="str">
        <f aca="false">INDEX(門市主檔!$B$2:$B$25,MATCH($D316,門市主檔!$A$2:$A$25,0))</f>
        <v>台南中西店</v>
      </c>
      <c r="F316" s="9" t="s">
        <v>344</v>
      </c>
      <c r="G316" s="12" t="str">
        <f aca="false">INDEX(通路主檔!$B$2:$B$5,MATCH($F316,通路主檔!$A$2:$A$5,0))</f>
        <v>外送平台 A</v>
      </c>
      <c r="H316" s="12" t="str">
        <f aca="false">INDEX(通路主檔!$C$2:$C$5,MATCH($F316,通路主檔!$A$2:$A$5,0))</f>
        <v>外送平台</v>
      </c>
      <c r="I316" s="13" t="n">
        <v>333000</v>
      </c>
      <c r="J316" s="4" t="n">
        <v>615</v>
      </c>
      <c r="K316" s="4" t="n">
        <v>1120</v>
      </c>
      <c r="L316" s="14" t="n">
        <f aca="false">IF(J316=0,0,I316/J316)</f>
        <v>541.463414634146</v>
      </c>
      <c r="M316" s="15" t="n">
        <f aca="false">INDEX(通路主檔!$D$2:$D$5,MATCH($F316,通路主檔!$A$2:$A$5,0))*INDEX(年度參數!$B$2:$B$4,MATCH($B316,年度參數!$A$2:$A$4,0))</f>
        <v>0.33</v>
      </c>
      <c r="N316" s="14" t="n">
        <f aca="false">I316*M316</f>
        <v>109890</v>
      </c>
      <c r="O316" s="14" t="n">
        <f aca="false">I316-N316</f>
        <v>223110</v>
      </c>
    </row>
    <row r="317" customFormat="false" ht="15" hidden="false" customHeight="false" outlineLevel="0" collapsed="false">
      <c r="A317" s="6" t="str">
        <f aca="false">TEXT(B317,"0")&amp;"-"&amp;TEXT(C317,"00")</f>
        <v>2024-05</v>
      </c>
      <c r="B317" s="4" t="n">
        <v>2024</v>
      </c>
      <c r="C317" s="4" t="n">
        <v>5</v>
      </c>
      <c r="D317" s="9" t="s">
        <v>318</v>
      </c>
      <c r="E317" s="12" t="str">
        <f aca="false">INDEX(門市主檔!$B$2:$B$25,MATCH($D317,門市主檔!$A$2:$A$25,0))</f>
        <v>台南中西店</v>
      </c>
      <c r="F317" s="9" t="s">
        <v>347</v>
      </c>
      <c r="G317" s="12" t="str">
        <f aca="false">INDEX(通路主檔!$B$2:$B$5,MATCH($F317,通路主檔!$A$2:$A$5,0))</f>
        <v>外送平台 B</v>
      </c>
      <c r="H317" s="12" t="str">
        <f aca="false">INDEX(通路主檔!$C$2:$C$5,MATCH($F317,通路主檔!$A$2:$A$5,0))</f>
        <v>外送平台</v>
      </c>
      <c r="I317" s="13" t="n">
        <v>211700</v>
      </c>
      <c r="J317" s="4" t="n">
        <v>399</v>
      </c>
      <c r="K317" s="4" t="n">
        <v>726</v>
      </c>
      <c r="L317" s="14" t="n">
        <f aca="false">IF(J317=0,0,I317/J317)</f>
        <v>530.576441102757</v>
      </c>
      <c r="M317" s="15" t="n">
        <f aca="false">INDEX(通路主檔!$D$2:$D$5,MATCH($F317,通路主檔!$A$2:$A$5,0))*INDEX(年度參數!$B$2:$B$4,MATCH($B317,年度參數!$A$2:$A$4,0))</f>
        <v>0.33</v>
      </c>
      <c r="N317" s="14" t="n">
        <f aca="false">I317*M317</f>
        <v>69861</v>
      </c>
      <c r="O317" s="14" t="n">
        <f aca="false">I317-N317</f>
        <v>141839</v>
      </c>
    </row>
    <row r="318" customFormat="false" ht="15" hidden="false" customHeight="false" outlineLevel="0" collapsed="false">
      <c r="A318" s="6" t="str">
        <f aca="false">TEXT(B318,"0")&amp;"-"&amp;TEXT(C318,"00")</f>
        <v>2024-05</v>
      </c>
      <c r="B318" s="4" t="n">
        <v>2024</v>
      </c>
      <c r="C318" s="4" t="n">
        <v>5</v>
      </c>
      <c r="D318" s="9" t="s">
        <v>323</v>
      </c>
      <c r="E318" s="12" t="str">
        <f aca="false">INDEX(門市主檔!$B$2:$B$25,MATCH($D318,門市主檔!$A$2:$A$25,0))</f>
        <v>台南東寧店</v>
      </c>
      <c r="F318" s="9" t="s">
        <v>339</v>
      </c>
      <c r="G318" s="12" t="str">
        <f aca="false">INDEX(通路主檔!$B$2:$B$5,MATCH($F318,通路主檔!$A$2:$A$5,0))</f>
        <v>內用</v>
      </c>
      <c r="H318" s="12" t="str">
        <f aca="false">INDEX(通路主檔!$C$2:$C$5,MATCH($F318,通路主檔!$A$2:$A$5,0))</f>
        <v>店內</v>
      </c>
      <c r="I318" s="13" t="n">
        <v>414700</v>
      </c>
      <c r="J318" s="4" t="n">
        <v>506</v>
      </c>
      <c r="K318" s="4" t="n">
        <v>1219</v>
      </c>
      <c r="L318" s="14" t="n">
        <f aca="false">IF(J318=0,0,I318/J318)</f>
        <v>819.565217391304</v>
      </c>
      <c r="M318" s="15" t="n">
        <f aca="false">INDEX(通路主檔!$D$2:$D$5,MATCH($F318,通路主檔!$A$2:$A$5,0))*INDEX(年度參數!$B$2:$B$4,MATCH($B318,年度參數!$A$2:$A$4,0))</f>
        <v>0</v>
      </c>
      <c r="N318" s="14" t="n">
        <f aca="false">I318*M318</f>
        <v>0</v>
      </c>
      <c r="O318" s="14" t="n">
        <f aca="false">I318-N318</f>
        <v>414700</v>
      </c>
    </row>
    <row r="319" customFormat="false" ht="15" hidden="false" customHeight="false" outlineLevel="0" collapsed="false">
      <c r="A319" s="6" t="str">
        <f aca="false">TEXT(B319,"0")&amp;"-"&amp;TEXT(C319,"00")</f>
        <v>2024-05</v>
      </c>
      <c r="B319" s="4" t="n">
        <v>2024</v>
      </c>
      <c r="C319" s="4" t="n">
        <v>5</v>
      </c>
      <c r="D319" s="9" t="s">
        <v>323</v>
      </c>
      <c r="E319" s="12" t="str">
        <f aca="false">INDEX(門市主檔!$B$2:$B$25,MATCH($D319,門市主檔!$A$2:$A$25,0))</f>
        <v>台南東寧店</v>
      </c>
      <c r="F319" s="9" t="s">
        <v>342</v>
      </c>
      <c r="G319" s="12" t="str">
        <f aca="false">INDEX(通路主檔!$B$2:$B$5,MATCH($F319,通路主檔!$A$2:$A$5,0))</f>
        <v>外帶</v>
      </c>
      <c r="H319" s="12" t="str">
        <f aca="false">INDEX(通路主檔!$C$2:$C$5,MATCH($F319,通路主檔!$A$2:$A$5,0))</f>
        <v>店內</v>
      </c>
      <c r="I319" s="13" t="n">
        <v>367000</v>
      </c>
      <c r="J319" s="4" t="n">
        <v>1174</v>
      </c>
      <c r="K319" s="4" t="n">
        <v>1630</v>
      </c>
      <c r="L319" s="14" t="n">
        <f aca="false">IF(J319=0,0,I319/J319)</f>
        <v>312.606473594549</v>
      </c>
      <c r="M319" s="15" t="n">
        <f aca="false">INDEX(通路主檔!$D$2:$D$5,MATCH($F319,通路主檔!$A$2:$A$5,0))*INDEX(年度參數!$B$2:$B$4,MATCH($B319,年度參數!$A$2:$A$4,0))</f>
        <v>0</v>
      </c>
      <c r="N319" s="14" t="n">
        <f aca="false">I319*M319</f>
        <v>0</v>
      </c>
      <c r="O319" s="14" t="n">
        <f aca="false">I319-N319</f>
        <v>367000</v>
      </c>
    </row>
    <row r="320" customFormat="false" ht="15" hidden="false" customHeight="false" outlineLevel="0" collapsed="false">
      <c r="A320" s="6" t="str">
        <f aca="false">TEXT(B320,"0")&amp;"-"&amp;TEXT(C320,"00")</f>
        <v>2024-05</v>
      </c>
      <c r="B320" s="4" t="n">
        <v>2024</v>
      </c>
      <c r="C320" s="4" t="n">
        <v>5</v>
      </c>
      <c r="D320" s="9" t="s">
        <v>323</v>
      </c>
      <c r="E320" s="12" t="str">
        <f aca="false">INDEX(門市主檔!$B$2:$B$25,MATCH($D320,門市主檔!$A$2:$A$25,0))</f>
        <v>台南東寧店</v>
      </c>
      <c r="F320" s="9" t="s">
        <v>344</v>
      </c>
      <c r="G320" s="12" t="str">
        <f aca="false">INDEX(通路主檔!$B$2:$B$5,MATCH($F320,通路主檔!$A$2:$A$5,0))</f>
        <v>外送平台 A</v>
      </c>
      <c r="H320" s="12" t="str">
        <f aca="false">INDEX(通路主檔!$C$2:$C$5,MATCH($F320,通路主檔!$A$2:$A$5,0))</f>
        <v>外送平台</v>
      </c>
      <c r="I320" s="13" t="n">
        <v>320900</v>
      </c>
      <c r="J320" s="4" t="n">
        <v>626</v>
      </c>
      <c r="K320" s="4" t="n">
        <v>1095</v>
      </c>
      <c r="L320" s="14" t="n">
        <f aca="false">IF(J320=0,0,I320/J320)</f>
        <v>512.619808306709</v>
      </c>
      <c r="M320" s="15" t="n">
        <f aca="false">INDEX(通路主檔!$D$2:$D$5,MATCH($F320,通路主檔!$A$2:$A$5,0))*INDEX(年度參數!$B$2:$B$4,MATCH($B320,年度參數!$A$2:$A$4,0))</f>
        <v>0.33</v>
      </c>
      <c r="N320" s="14" t="n">
        <f aca="false">I320*M320</f>
        <v>105897</v>
      </c>
      <c r="O320" s="14" t="n">
        <f aca="false">I320-N320</f>
        <v>215003</v>
      </c>
    </row>
    <row r="321" customFormat="false" ht="15" hidden="false" customHeight="false" outlineLevel="0" collapsed="false">
      <c r="A321" s="6" t="str">
        <f aca="false">TEXT(B321,"0")&amp;"-"&amp;TEXT(C321,"00")</f>
        <v>2024-05</v>
      </c>
      <c r="B321" s="4" t="n">
        <v>2024</v>
      </c>
      <c r="C321" s="4" t="n">
        <v>5</v>
      </c>
      <c r="D321" s="9" t="s">
        <v>323</v>
      </c>
      <c r="E321" s="12" t="str">
        <f aca="false">INDEX(門市主檔!$B$2:$B$25,MATCH($D321,門市主檔!$A$2:$A$25,0))</f>
        <v>台南東寧店</v>
      </c>
      <c r="F321" s="9" t="s">
        <v>347</v>
      </c>
      <c r="G321" s="12" t="str">
        <f aca="false">INDEX(通路主檔!$B$2:$B$5,MATCH($F321,通路主檔!$A$2:$A$5,0))</f>
        <v>外送平台 B</v>
      </c>
      <c r="H321" s="12" t="str">
        <f aca="false">INDEX(通路主檔!$C$2:$C$5,MATCH($F321,通路主檔!$A$2:$A$5,0))</f>
        <v>外送平台</v>
      </c>
      <c r="I321" s="13" t="n">
        <v>212200</v>
      </c>
      <c r="J321" s="4" t="n">
        <v>429</v>
      </c>
      <c r="K321" s="4" t="n">
        <v>799</v>
      </c>
      <c r="L321" s="14" t="n">
        <f aca="false">IF(J321=0,0,I321/J321)</f>
        <v>494.638694638695</v>
      </c>
      <c r="M321" s="15" t="n">
        <f aca="false">INDEX(通路主檔!$D$2:$D$5,MATCH($F321,通路主檔!$A$2:$A$5,0))*INDEX(年度參數!$B$2:$B$4,MATCH($B321,年度參數!$A$2:$A$4,0))</f>
        <v>0.33</v>
      </c>
      <c r="N321" s="14" t="n">
        <f aca="false">I321*M321</f>
        <v>70026</v>
      </c>
      <c r="O321" s="14" t="n">
        <f aca="false">I321-N321</f>
        <v>142174</v>
      </c>
    </row>
    <row r="322" customFormat="false" ht="15" hidden="false" customHeight="false" outlineLevel="0" collapsed="false">
      <c r="A322" s="6" t="str">
        <f aca="false">TEXT(B322,"0")&amp;"-"&amp;TEXT(C322,"00")</f>
        <v>2024-05</v>
      </c>
      <c r="B322" s="4" t="n">
        <v>2024</v>
      </c>
      <c r="C322" s="4" t="n">
        <v>5</v>
      </c>
      <c r="D322" s="9" t="s">
        <v>262</v>
      </c>
      <c r="E322" s="12" t="str">
        <f aca="false">INDEX(門市主檔!$B$2:$B$25,MATCH($D322,門市主檔!$A$2:$A$25,0))</f>
        <v>台北信義旗艦店</v>
      </c>
      <c r="F322" s="9" t="s">
        <v>339</v>
      </c>
      <c r="G322" s="12" t="str">
        <f aca="false">INDEX(通路主檔!$B$2:$B$5,MATCH($F322,通路主檔!$A$2:$A$5,0))</f>
        <v>內用</v>
      </c>
      <c r="H322" s="12" t="str">
        <f aca="false">INDEX(通路主檔!$C$2:$C$5,MATCH($F322,通路主檔!$A$2:$A$5,0))</f>
        <v>店內</v>
      </c>
      <c r="I322" s="13" t="n">
        <v>1542600</v>
      </c>
      <c r="J322" s="4" t="n">
        <v>2045</v>
      </c>
      <c r="K322" s="4" t="n">
        <v>4886</v>
      </c>
      <c r="L322" s="14" t="n">
        <f aca="false">IF(J322=0,0,I322/J322)</f>
        <v>754.327628361858</v>
      </c>
      <c r="M322" s="15" t="n">
        <f aca="false">INDEX(通路主檔!$D$2:$D$5,MATCH($F322,通路主檔!$A$2:$A$5,0))*INDEX(年度參數!$B$2:$B$4,MATCH($B322,年度參數!$A$2:$A$4,0))</f>
        <v>0</v>
      </c>
      <c r="N322" s="14" t="n">
        <f aca="false">I322*M322</f>
        <v>0</v>
      </c>
      <c r="O322" s="14" t="n">
        <f aca="false">I322-N322</f>
        <v>1542600</v>
      </c>
    </row>
    <row r="323" customFormat="false" ht="15" hidden="false" customHeight="false" outlineLevel="0" collapsed="false">
      <c r="A323" s="6" t="str">
        <f aca="false">TEXT(B323,"0")&amp;"-"&amp;TEXT(C323,"00")</f>
        <v>2024-05</v>
      </c>
      <c r="B323" s="4" t="n">
        <v>2024</v>
      </c>
      <c r="C323" s="4" t="n">
        <v>5</v>
      </c>
      <c r="D323" s="9" t="s">
        <v>262</v>
      </c>
      <c r="E323" s="12" t="str">
        <f aca="false">INDEX(門市主檔!$B$2:$B$25,MATCH($D323,門市主檔!$A$2:$A$25,0))</f>
        <v>台北信義旗艦店</v>
      </c>
      <c r="F323" s="9" t="s">
        <v>342</v>
      </c>
      <c r="G323" s="12" t="str">
        <f aca="false">INDEX(通路主檔!$B$2:$B$5,MATCH($F323,通路主檔!$A$2:$A$5,0))</f>
        <v>外帶</v>
      </c>
      <c r="H323" s="12" t="str">
        <f aca="false">INDEX(通路主檔!$C$2:$C$5,MATCH($F323,通路主檔!$A$2:$A$5,0))</f>
        <v>店內</v>
      </c>
      <c r="I323" s="13" t="n">
        <v>574500</v>
      </c>
      <c r="J323" s="4" t="n">
        <v>1740</v>
      </c>
      <c r="K323" s="4" t="n">
        <v>2433</v>
      </c>
      <c r="L323" s="14" t="n">
        <f aca="false">IF(J323=0,0,I323/J323)</f>
        <v>330.172413793103</v>
      </c>
      <c r="M323" s="15" t="n">
        <f aca="false">INDEX(通路主檔!$D$2:$D$5,MATCH($F323,通路主檔!$A$2:$A$5,0))*INDEX(年度參數!$B$2:$B$4,MATCH($B323,年度參數!$A$2:$A$4,0))</f>
        <v>0</v>
      </c>
      <c r="N323" s="14" t="n">
        <f aca="false">I323*M323</f>
        <v>0</v>
      </c>
      <c r="O323" s="14" t="n">
        <f aca="false">I323-N323</f>
        <v>574500</v>
      </c>
    </row>
    <row r="324" customFormat="false" ht="15" hidden="false" customHeight="false" outlineLevel="0" collapsed="false">
      <c r="A324" s="6" t="str">
        <f aca="false">TEXT(B324,"0")&amp;"-"&amp;TEXT(C324,"00")</f>
        <v>2024-05</v>
      </c>
      <c r="B324" s="4" t="n">
        <v>2024</v>
      </c>
      <c r="C324" s="4" t="n">
        <v>5</v>
      </c>
      <c r="D324" s="9" t="s">
        <v>262</v>
      </c>
      <c r="E324" s="12" t="str">
        <f aca="false">INDEX(門市主檔!$B$2:$B$25,MATCH($D324,門市主檔!$A$2:$A$25,0))</f>
        <v>台北信義旗艦店</v>
      </c>
      <c r="F324" s="9" t="s">
        <v>344</v>
      </c>
      <c r="G324" s="12" t="str">
        <f aca="false">INDEX(通路主檔!$B$2:$B$5,MATCH($F324,通路主檔!$A$2:$A$5,0))</f>
        <v>外送平台 A</v>
      </c>
      <c r="H324" s="12" t="str">
        <f aca="false">INDEX(通路主檔!$C$2:$C$5,MATCH($F324,通路主檔!$A$2:$A$5,0))</f>
        <v>外送平台</v>
      </c>
      <c r="I324" s="13" t="n">
        <v>471800</v>
      </c>
      <c r="J324" s="4" t="n">
        <v>974</v>
      </c>
      <c r="K324" s="4" t="n">
        <v>1843</v>
      </c>
      <c r="L324" s="14" t="n">
        <f aca="false">IF(J324=0,0,I324/J324)</f>
        <v>484.394250513347</v>
      </c>
      <c r="M324" s="15" t="n">
        <f aca="false">INDEX(通路主檔!$D$2:$D$5,MATCH($F324,通路主檔!$A$2:$A$5,0))*INDEX(年度參數!$B$2:$B$4,MATCH($B324,年度參數!$A$2:$A$4,0))</f>
        <v>0.33</v>
      </c>
      <c r="N324" s="14" t="n">
        <f aca="false">I324*M324</f>
        <v>155694</v>
      </c>
      <c r="O324" s="14" t="n">
        <f aca="false">I324-N324</f>
        <v>316106</v>
      </c>
    </row>
    <row r="325" customFormat="false" ht="15" hidden="false" customHeight="false" outlineLevel="0" collapsed="false">
      <c r="A325" s="6" t="str">
        <f aca="false">TEXT(B325,"0")&amp;"-"&amp;TEXT(C325,"00")</f>
        <v>2024-05</v>
      </c>
      <c r="B325" s="4" t="n">
        <v>2024</v>
      </c>
      <c r="C325" s="4" t="n">
        <v>5</v>
      </c>
      <c r="D325" s="9" t="s">
        <v>262</v>
      </c>
      <c r="E325" s="12" t="str">
        <f aca="false">INDEX(門市主檔!$B$2:$B$25,MATCH($D325,門市主檔!$A$2:$A$25,0))</f>
        <v>台北信義旗艦店</v>
      </c>
      <c r="F325" s="9" t="s">
        <v>347</v>
      </c>
      <c r="G325" s="12" t="str">
        <f aca="false">INDEX(通路主檔!$B$2:$B$5,MATCH($F325,通路主檔!$A$2:$A$5,0))</f>
        <v>外送平台 B</v>
      </c>
      <c r="H325" s="12" t="str">
        <f aca="false">INDEX(通路主檔!$C$2:$C$5,MATCH($F325,通路主檔!$A$2:$A$5,0))</f>
        <v>外送平台</v>
      </c>
      <c r="I325" s="13" t="n">
        <v>340400</v>
      </c>
      <c r="J325" s="4" t="n">
        <v>636</v>
      </c>
      <c r="K325" s="4" t="n">
        <v>1083</v>
      </c>
      <c r="L325" s="14" t="n">
        <f aca="false">IF(J325=0,0,I325/J325)</f>
        <v>535.220125786164</v>
      </c>
      <c r="M325" s="15" t="n">
        <f aca="false">INDEX(通路主檔!$D$2:$D$5,MATCH($F325,通路主檔!$A$2:$A$5,0))*INDEX(年度參數!$B$2:$B$4,MATCH($B325,年度參數!$A$2:$A$4,0))</f>
        <v>0.33</v>
      </c>
      <c r="N325" s="14" t="n">
        <f aca="false">I325*M325</f>
        <v>112332</v>
      </c>
      <c r="O325" s="14" t="n">
        <f aca="false">I325-N325</f>
        <v>228068</v>
      </c>
    </row>
    <row r="326" customFormat="false" ht="15" hidden="false" customHeight="false" outlineLevel="0" collapsed="false">
      <c r="A326" s="6" t="str">
        <f aca="false">TEXT(B326,"0")&amp;"-"&amp;TEXT(C326,"00")</f>
        <v>2024-05</v>
      </c>
      <c r="B326" s="4" t="n">
        <v>2024</v>
      </c>
      <c r="C326" s="4" t="n">
        <v>5</v>
      </c>
      <c r="D326" s="9" t="s">
        <v>269</v>
      </c>
      <c r="E326" s="12" t="str">
        <f aca="false">INDEX(門市主檔!$B$2:$B$25,MATCH($D326,門市主檔!$A$2:$A$25,0))</f>
        <v>台北中山店</v>
      </c>
      <c r="F326" s="9" t="s">
        <v>339</v>
      </c>
      <c r="G326" s="12" t="str">
        <f aca="false">INDEX(通路主檔!$B$2:$B$5,MATCH($F326,通路主檔!$A$2:$A$5,0))</f>
        <v>內用</v>
      </c>
      <c r="H326" s="12" t="str">
        <f aca="false">INDEX(通路主檔!$C$2:$C$5,MATCH($F326,通路主檔!$A$2:$A$5,0))</f>
        <v>店內</v>
      </c>
      <c r="I326" s="13" t="n">
        <v>976600</v>
      </c>
      <c r="J326" s="4" t="n">
        <v>1275</v>
      </c>
      <c r="K326" s="4" t="n">
        <v>2848</v>
      </c>
      <c r="L326" s="14" t="n">
        <f aca="false">IF(J326=0,0,I326/J326)</f>
        <v>765.960784313726</v>
      </c>
      <c r="M326" s="15" t="n">
        <f aca="false">INDEX(通路主檔!$D$2:$D$5,MATCH($F326,通路主檔!$A$2:$A$5,0))*INDEX(年度參數!$B$2:$B$4,MATCH($B326,年度參數!$A$2:$A$4,0))</f>
        <v>0</v>
      </c>
      <c r="N326" s="14" t="n">
        <f aca="false">I326*M326</f>
        <v>0</v>
      </c>
      <c r="O326" s="14" t="n">
        <f aca="false">I326-N326</f>
        <v>976600</v>
      </c>
    </row>
    <row r="327" customFormat="false" ht="15" hidden="false" customHeight="false" outlineLevel="0" collapsed="false">
      <c r="A327" s="6" t="str">
        <f aca="false">TEXT(B327,"0")&amp;"-"&amp;TEXT(C327,"00")</f>
        <v>2024-05</v>
      </c>
      <c r="B327" s="4" t="n">
        <v>2024</v>
      </c>
      <c r="C327" s="4" t="n">
        <v>5</v>
      </c>
      <c r="D327" s="9" t="s">
        <v>269</v>
      </c>
      <c r="E327" s="12" t="str">
        <f aca="false">INDEX(門市主檔!$B$2:$B$25,MATCH($D327,門市主檔!$A$2:$A$25,0))</f>
        <v>台北中山店</v>
      </c>
      <c r="F327" s="9" t="s">
        <v>342</v>
      </c>
      <c r="G327" s="12" t="str">
        <f aca="false">INDEX(通路主檔!$B$2:$B$5,MATCH($F327,通路主檔!$A$2:$A$5,0))</f>
        <v>外帶</v>
      </c>
      <c r="H327" s="12" t="str">
        <f aca="false">INDEX(通路主檔!$C$2:$C$5,MATCH($F327,通路主檔!$A$2:$A$5,0))</f>
        <v>店內</v>
      </c>
      <c r="I327" s="13" t="n">
        <v>492500</v>
      </c>
      <c r="J327" s="4" t="n">
        <v>1404</v>
      </c>
      <c r="K327" s="4" t="n">
        <v>1719</v>
      </c>
      <c r="L327" s="14" t="n">
        <f aca="false">IF(J327=0,0,I327/J327)</f>
        <v>350.783475783476</v>
      </c>
      <c r="M327" s="15" t="n">
        <f aca="false">INDEX(通路主檔!$D$2:$D$5,MATCH($F327,通路主檔!$A$2:$A$5,0))*INDEX(年度參數!$B$2:$B$4,MATCH($B327,年度參數!$A$2:$A$4,0))</f>
        <v>0</v>
      </c>
      <c r="N327" s="14" t="n">
        <f aca="false">I327*M327</f>
        <v>0</v>
      </c>
      <c r="O327" s="14" t="n">
        <f aca="false">I327-N327</f>
        <v>492500</v>
      </c>
    </row>
    <row r="328" customFormat="false" ht="15" hidden="false" customHeight="false" outlineLevel="0" collapsed="false">
      <c r="A328" s="6" t="str">
        <f aca="false">TEXT(B328,"0")&amp;"-"&amp;TEXT(C328,"00")</f>
        <v>2024-05</v>
      </c>
      <c r="B328" s="4" t="n">
        <v>2024</v>
      </c>
      <c r="C328" s="4" t="n">
        <v>5</v>
      </c>
      <c r="D328" s="9" t="s">
        <v>269</v>
      </c>
      <c r="E328" s="12" t="str">
        <f aca="false">INDEX(門市主檔!$B$2:$B$25,MATCH($D328,門市主檔!$A$2:$A$25,0))</f>
        <v>台北中山店</v>
      </c>
      <c r="F328" s="9" t="s">
        <v>344</v>
      </c>
      <c r="G328" s="12" t="str">
        <f aca="false">INDEX(通路主檔!$B$2:$B$5,MATCH($F328,通路主檔!$A$2:$A$5,0))</f>
        <v>外送平台 A</v>
      </c>
      <c r="H328" s="12" t="str">
        <f aca="false">INDEX(通路主檔!$C$2:$C$5,MATCH($F328,通路主檔!$A$2:$A$5,0))</f>
        <v>外送平台</v>
      </c>
      <c r="I328" s="13" t="n">
        <v>411000</v>
      </c>
      <c r="J328" s="4" t="n">
        <v>801</v>
      </c>
      <c r="K328" s="4" t="n">
        <v>1476</v>
      </c>
      <c r="L328" s="14" t="n">
        <f aca="false">IF(J328=0,0,I328/J328)</f>
        <v>513.10861423221</v>
      </c>
      <c r="M328" s="15" t="n">
        <f aca="false">INDEX(通路主檔!$D$2:$D$5,MATCH($F328,通路主檔!$A$2:$A$5,0))*INDEX(年度參數!$B$2:$B$4,MATCH($B328,年度參數!$A$2:$A$4,0))</f>
        <v>0.33</v>
      </c>
      <c r="N328" s="14" t="n">
        <f aca="false">I328*M328</f>
        <v>135630</v>
      </c>
      <c r="O328" s="14" t="n">
        <f aca="false">I328-N328</f>
        <v>275370</v>
      </c>
    </row>
    <row r="329" customFormat="false" ht="15" hidden="false" customHeight="false" outlineLevel="0" collapsed="false">
      <c r="A329" s="6" t="str">
        <f aca="false">TEXT(B329,"0")&amp;"-"&amp;TEXT(C329,"00")</f>
        <v>2024-05</v>
      </c>
      <c r="B329" s="4" t="n">
        <v>2024</v>
      </c>
      <c r="C329" s="4" t="n">
        <v>5</v>
      </c>
      <c r="D329" s="9" t="s">
        <v>269</v>
      </c>
      <c r="E329" s="12" t="str">
        <f aca="false">INDEX(門市主檔!$B$2:$B$25,MATCH($D329,門市主檔!$A$2:$A$25,0))</f>
        <v>台北中山店</v>
      </c>
      <c r="F329" s="9" t="s">
        <v>347</v>
      </c>
      <c r="G329" s="12" t="str">
        <f aca="false">INDEX(通路主檔!$B$2:$B$5,MATCH($F329,通路主檔!$A$2:$A$5,0))</f>
        <v>外送平台 B</v>
      </c>
      <c r="H329" s="12" t="str">
        <f aca="false">INDEX(通路主檔!$C$2:$C$5,MATCH($F329,通路主檔!$A$2:$A$5,0))</f>
        <v>外送平台</v>
      </c>
      <c r="I329" s="13" t="n">
        <v>256500</v>
      </c>
      <c r="J329" s="4" t="n">
        <v>538</v>
      </c>
      <c r="K329" s="4" t="n">
        <v>960</v>
      </c>
      <c r="L329" s="14" t="n">
        <f aca="false">IF(J329=0,0,I329/J329)</f>
        <v>476.765799256506</v>
      </c>
      <c r="M329" s="15" t="n">
        <f aca="false">INDEX(通路主檔!$D$2:$D$5,MATCH($F329,通路主檔!$A$2:$A$5,0))*INDEX(年度參數!$B$2:$B$4,MATCH($B329,年度參數!$A$2:$A$4,0))</f>
        <v>0.33</v>
      </c>
      <c r="N329" s="14" t="n">
        <f aca="false">I329*M329</f>
        <v>84645</v>
      </c>
      <c r="O329" s="14" t="n">
        <f aca="false">I329-N329</f>
        <v>171855</v>
      </c>
    </row>
    <row r="330" customFormat="false" ht="15" hidden="false" customHeight="false" outlineLevel="0" collapsed="false">
      <c r="A330" s="6" t="str">
        <f aca="false">TEXT(B330,"0")&amp;"-"&amp;TEXT(C330,"00")</f>
        <v>2024-05</v>
      </c>
      <c r="B330" s="4" t="n">
        <v>2024</v>
      </c>
      <c r="C330" s="4" t="n">
        <v>5</v>
      </c>
      <c r="D330" s="9" t="s">
        <v>273</v>
      </c>
      <c r="E330" s="12" t="str">
        <f aca="false">INDEX(門市主檔!$B$2:$B$25,MATCH($D330,門市主檔!$A$2:$A$25,0))</f>
        <v>台北東門店</v>
      </c>
      <c r="F330" s="9" t="s">
        <v>339</v>
      </c>
      <c r="G330" s="12" t="str">
        <f aca="false">INDEX(通路主檔!$B$2:$B$5,MATCH($F330,通路主檔!$A$2:$A$5,0))</f>
        <v>內用</v>
      </c>
      <c r="H330" s="12" t="str">
        <f aca="false">INDEX(通路主檔!$C$2:$C$5,MATCH($F330,通路主檔!$A$2:$A$5,0))</f>
        <v>店內</v>
      </c>
      <c r="I330" s="13" t="n">
        <v>517700</v>
      </c>
      <c r="J330" s="4" t="n">
        <v>657</v>
      </c>
      <c r="K330" s="4" t="n">
        <v>1600</v>
      </c>
      <c r="L330" s="14" t="n">
        <f aca="false">IF(J330=0,0,I330/J330)</f>
        <v>787.975646879757</v>
      </c>
      <c r="M330" s="15" t="n">
        <f aca="false">INDEX(通路主檔!$D$2:$D$5,MATCH($F330,通路主檔!$A$2:$A$5,0))*INDEX(年度參數!$B$2:$B$4,MATCH($B330,年度參數!$A$2:$A$4,0))</f>
        <v>0</v>
      </c>
      <c r="N330" s="14" t="n">
        <f aca="false">I330*M330</f>
        <v>0</v>
      </c>
      <c r="O330" s="14" t="n">
        <f aca="false">I330-N330</f>
        <v>517700</v>
      </c>
    </row>
    <row r="331" customFormat="false" ht="15" hidden="false" customHeight="false" outlineLevel="0" collapsed="false">
      <c r="A331" s="6" t="str">
        <f aca="false">TEXT(B331,"0")&amp;"-"&amp;TEXT(C331,"00")</f>
        <v>2024-05</v>
      </c>
      <c r="B331" s="4" t="n">
        <v>2024</v>
      </c>
      <c r="C331" s="4" t="n">
        <v>5</v>
      </c>
      <c r="D331" s="9" t="s">
        <v>273</v>
      </c>
      <c r="E331" s="12" t="str">
        <f aca="false">INDEX(門市主檔!$B$2:$B$25,MATCH($D331,門市主檔!$A$2:$A$25,0))</f>
        <v>台北東門店</v>
      </c>
      <c r="F331" s="9" t="s">
        <v>342</v>
      </c>
      <c r="G331" s="12" t="str">
        <f aca="false">INDEX(通路主檔!$B$2:$B$5,MATCH($F331,通路主檔!$A$2:$A$5,0))</f>
        <v>外帶</v>
      </c>
      <c r="H331" s="12" t="str">
        <f aca="false">INDEX(通路主檔!$C$2:$C$5,MATCH($F331,通路主檔!$A$2:$A$5,0))</f>
        <v>店內</v>
      </c>
      <c r="I331" s="13" t="n">
        <v>419800</v>
      </c>
      <c r="J331" s="4" t="n">
        <v>1360</v>
      </c>
      <c r="K331" s="4" t="n">
        <v>1667</v>
      </c>
      <c r="L331" s="14" t="n">
        <f aca="false">IF(J331=0,0,I331/J331)</f>
        <v>308.676470588235</v>
      </c>
      <c r="M331" s="15" t="n">
        <f aca="false">INDEX(通路主檔!$D$2:$D$5,MATCH($F331,通路主檔!$A$2:$A$5,0))*INDEX(年度參數!$B$2:$B$4,MATCH($B331,年度參數!$A$2:$A$4,0))</f>
        <v>0</v>
      </c>
      <c r="N331" s="14" t="n">
        <f aca="false">I331*M331</f>
        <v>0</v>
      </c>
      <c r="O331" s="14" t="n">
        <f aca="false">I331-N331</f>
        <v>419800</v>
      </c>
    </row>
    <row r="332" customFormat="false" ht="15" hidden="false" customHeight="false" outlineLevel="0" collapsed="false">
      <c r="A332" s="6" t="str">
        <f aca="false">TEXT(B332,"0")&amp;"-"&amp;TEXT(C332,"00")</f>
        <v>2024-05</v>
      </c>
      <c r="B332" s="4" t="n">
        <v>2024</v>
      </c>
      <c r="C332" s="4" t="n">
        <v>5</v>
      </c>
      <c r="D332" s="9" t="s">
        <v>273</v>
      </c>
      <c r="E332" s="12" t="str">
        <f aca="false">INDEX(門市主檔!$B$2:$B$25,MATCH($D332,門市主檔!$A$2:$A$25,0))</f>
        <v>台北東門店</v>
      </c>
      <c r="F332" s="9" t="s">
        <v>344</v>
      </c>
      <c r="G332" s="12" t="str">
        <f aca="false">INDEX(通路主檔!$B$2:$B$5,MATCH($F332,通路主檔!$A$2:$A$5,0))</f>
        <v>外送平台 A</v>
      </c>
      <c r="H332" s="12" t="str">
        <f aca="false">INDEX(通路主檔!$C$2:$C$5,MATCH($F332,通路主檔!$A$2:$A$5,0))</f>
        <v>外送平台</v>
      </c>
      <c r="I332" s="13" t="n">
        <v>384000</v>
      </c>
      <c r="J332" s="4" t="n">
        <v>720</v>
      </c>
      <c r="K332" s="4" t="n">
        <v>1371</v>
      </c>
      <c r="L332" s="14" t="n">
        <f aca="false">IF(J332=0,0,I332/J332)</f>
        <v>533.333333333333</v>
      </c>
      <c r="M332" s="15" t="n">
        <f aca="false">INDEX(通路主檔!$D$2:$D$5,MATCH($F332,通路主檔!$A$2:$A$5,0))*INDEX(年度參數!$B$2:$B$4,MATCH($B332,年度參數!$A$2:$A$4,0))</f>
        <v>0.33</v>
      </c>
      <c r="N332" s="14" t="n">
        <f aca="false">I332*M332</f>
        <v>126720</v>
      </c>
      <c r="O332" s="14" t="n">
        <f aca="false">I332-N332</f>
        <v>257280</v>
      </c>
    </row>
    <row r="333" customFormat="false" ht="15" hidden="false" customHeight="false" outlineLevel="0" collapsed="false">
      <c r="A333" s="6" t="str">
        <f aca="false">TEXT(B333,"0")&amp;"-"&amp;TEXT(C333,"00")</f>
        <v>2024-05</v>
      </c>
      <c r="B333" s="4" t="n">
        <v>2024</v>
      </c>
      <c r="C333" s="4" t="n">
        <v>5</v>
      </c>
      <c r="D333" s="9" t="s">
        <v>273</v>
      </c>
      <c r="E333" s="12" t="str">
        <f aca="false">INDEX(門市主檔!$B$2:$B$25,MATCH($D333,門市主檔!$A$2:$A$25,0))</f>
        <v>台北東門店</v>
      </c>
      <c r="F333" s="9" t="s">
        <v>347</v>
      </c>
      <c r="G333" s="12" t="str">
        <f aca="false">INDEX(通路主檔!$B$2:$B$5,MATCH($F333,通路主檔!$A$2:$A$5,0))</f>
        <v>外送平台 B</v>
      </c>
      <c r="H333" s="12" t="str">
        <f aca="false">INDEX(通路主檔!$C$2:$C$5,MATCH($F333,通路主檔!$A$2:$A$5,0))</f>
        <v>外送平台</v>
      </c>
      <c r="I333" s="13" t="n">
        <v>257200</v>
      </c>
      <c r="J333" s="4" t="n">
        <v>561</v>
      </c>
      <c r="K333" s="4" t="n">
        <v>1082</v>
      </c>
      <c r="L333" s="14" t="n">
        <f aca="false">IF(J333=0,0,I333/J333)</f>
        <v>458.467023172906</v>
      </c>
      <c r="M333" s="15" t="n">
        <f aca="false">INDEX(通路主檔!$D$2:$D$5,MATCH($F333,通路主檔!$A$2:$A$5,0))*INDEX(年度參數!$B$2:$B$4,MATCH($B333,年度參數!$A$2:$A$4,0))</f>
        <v>0.33</v>
      </c>
      <c r="N333" s="14" t="n">
        <f aca="false">I333*M333</f>
        <v>84876</v>
      </c>
      <c r="O333" s="14" t="n">
        <f aca="false">I333-N333</f>
        <v>172324</v>
      </c>
    </row>
    <row r="334" customFormat="false" ht="15" hidden="false" customHeight="false" outlineLevel="0" collapsed="false">
      <c r="A334" s="6" t="str">
        <f aca="false">TEXT(B334,"0")&amp;"-"&amp;TEXT(C334,"00")</f>
        <v>2024-05</v>
      </c>
      <c r="B334" s="4" t="n">
        <v>2024</v>
      </c>
      <c r="C334" s="4" t="n">
        <v>5</v>
      </c>
      <c r="D334" s="9" t="s">
        <v>277</v>
      </c>
      <c r="E334" s="12" t="str">
        <f aca="false">INDEX(門市主檔!$B$2:$B$25,MATCH($D334,門市主檔!$A$2:$A$25,0))</f>
        <v>台北松江店</v>
      </c>
      <c r="F334" s="9" t="s">
        <v>342</v>
      </c>
      <c r="G334" s="12" t="str">
        <f aca="false">INDEX(通路主檔!$B$2:$B$5,MATCH($F334,通路主檔!$A$2:$A$5,0))</f>
        <v>外帶</v>
      </c>
      <c r="H334" s="12" t="str">
        <f aca="false">INDEX(通路主檔!$C$2:$C$5,MATCH($F334,通路主檔!$A$2:$A$5,0))</f>
        <v>店內</v>
      </c>
      <c r="I334" s="13" t="n">
        <v>507700</v>
      </c>
      <c r="J334" s="4" t="n">
        <v>1406</v>
      </c>
      <c r="K334" s="4" t="n">
        <v>1921</v>
      </c>
      <c r="L334" s="14" t="n">
        <f aca="false">IF(J334=0,0,I334/J334)</f>
        <v>361.095305832148</v>
      </c>
      <c r="M334" s="15" t="n">
        <f aca="false">INDEX(通路主檔!$D$2:$D$5,MATCH($F334,通路主檔!$A$2:$A$5,0))*INDEX(年度參數!$B$2:$B$4,MATCH($B334,年度參數!$A$2:$A$4,0))</f>
        <v>0</v>
      </c>
      <c r="N334" s="14" t="n">
        <f aca="false">I334*M334</f>
        <v>0</v>
      </c>
      <c r="O334" s="14" t="n">
        <f aca="false">I334-N334</f>
        <v>507700</v>
      </c>
    </row>
    <row r="335" customFormat="false" ht="15" hidden="false" customHeight="false" outlineLevel="0" collapsed="false">
      <c r="A335" s="6" t="str">
        <f aca="false">TEXT(B335,"0")&amp;"-"&amp;TEXT(C335,"00")</f>
        <v>2024-05</v>
      </c>
      <c r="B335" s="4" t="n">
        <v>2024</v>
      </c>
      <c r="C335" s="4" t="n">
        <v>5</v>
      </c>
      <c r="D335" s="9" t="s">
        <v>277</v>
      </c>
      <c r="E335" s="12" t="str">
        <f aca="false">INDEX(門市主檔!$B$2:$B$25,MATCH($D335,門市主檔!$A$2:$A$25,0))</f>
        <v>台北松江店</v>
      </c>
      <c r="F335" s="9" t="s">
        <v>344</v>
      </c>
      <c r="G335" s="12" t="str">
        <f aca="false">INDEX(通路主檔!$B$2:$B$5,MATCH($F335,通路主檔!$A$2:$A$5,0))</f>
        <v>外送平台 A</v>
      </c>
      <c r="H335" s="12" t="str">
        <f aca="false">INDEX(通路主檔!$C$2:$C$5,MATCH($F335,通路主檔!$A$2:$A$5,0))</f>
        <v>外送平台</v>
      </c>
      <c r="I335" s="13" t="n">
        <v>372200</v>
      </c>
      <c r="J335" s="4" t="n">
        <v>678</v>
      </c>
      <c r="K335" s="4" t="n">
        <v>1354</v>
      </c>
      <c r="L335" s="14" t="n">
        <f aca="false">IF(J335=0,0,I335/J335)</f>
        <v>548.967551622419</v>
      </c>
      <c r="M335" s="15" t="n">
        <f aca="false">INDEX(通路主檔!$D$2:$D$5,MATCH($F335,通路主檔!$A$2:$A$5,0))*INDEX(年度參數!$B$2:$B$4,MATCH($B335,年度參數!$A$2:$A$4,0))</f>
        <v>0.33</v>
      </c>
      <c r="N335" s="14" t="n">
        <f aca="false">I335*M335</f>
        <v>122826</v>
      </c>
      <c r="O335" s="14" t="n">
        <f aca="false">I335-N335</f>
        <v>249374</v>
      </c>
    </row>
    <row r="336" customFormat="false" ht="15" hidden="false" customHeight="false" outlineLevel="0" collapsed="false">
      <c r="A336" s="6" t="str">
        <f aca="false">TEXT(B336,"0")&amp;"-"&amp;TEXT(C336,"00")</f>
        <v>2024-05</v>
      </c>
      <c r="B336" s="4" t="n">
        <v>2024</v>
      </c>
      <c r="C336" s="4" t="n">
        <v>5</v>
      </c>
      <c r="D336" s="9" t="s">
        <v>277</v>
      </c>
      <c r="E336" s="12" t="str">
        <f aca="false">INDEX(門市主檔!$B$2:$B$25,MATCH($D336,門市主檔!$A$2:$A$25,0))</f>
        <v>台北松江店</v>
      </c>
      <c r="F336" s="9" t="s">
        <v>347</v>
      </c>
      <c r="G336" s="12" t="str">
        <f aca="false">INDEX(通路主檔!$B$2:$B$5,MATCH($F336,通路主檔!$A$2:$A$5,0))</f>
        <v>外送平台 B</v>
      </c>
      <c r="H336" s="12" t="str">
        <f aca="false">INDEX(通路主檔!$C$2:$C$5,MATCH($F336,通路主檔!$A$2:$A$5,0))</f>
        <v>外送平台</v>
      </c>
      <c r="I336" s="13" t="n">
        <v>276800</v>
      </c>
      <c r="J336" s="4" t="n">
        <v>554</v>
      </c>
      <c r="K336" s="4" t="n">
        <v>975</v>
      </c>
      <c r="L336" s="14" t="n">
        <f aca="false">IF(J336=0,0,I336/J336)</f>
        <v>499.638989169675</v>
      </c>
      <c r="M336" s="15" t="n">
        <f aca="false">INDEX(通路主檔!$D$2:$D$5,MATCH($F336,通路主檔!$A$2:$A$5,0))*INDEX(年度參數!$B$2:$B$4,MATCH($B336,年度參數!$A$2:$A$4,0))</f>
        <v>0.33</v>
      </c>
      <c r="N336" s="14" t="n">
        <f aca="false">I336*M336</f>
        <v>91344</v>
      </c>
      <c r="O336" s="14" t="n">
        <f aca="false">I336-N336</f>
        <v>185456</v>
      </c>
    </row>
    <row r="337" customFormat="false" ht="15" hidden="false" customHeight="false" outlineLevel="0" collapsed="false">
      <c r="A337" s="6" t="str">
        <f aca="false">TEXT(B337,"0")&amp;"-"&amp;TEXT(C337,"00")</f>
        <v>2024-05</v>
      </c>
      <c r="B337" s="4" t="n">
        <v>2024</v>
      </c>
      <c r="C337" s="4" t="n">
        <v>5</v>
      </c>
      <c r="D337" s="9" t="s">
        <v>288</v>
      </c>
      <c r="E337" s="12" t="str">
        <f aca="false">INDEX(門市主檔!$B$2:$B$25,MATCH($D337,門市主檔!$A$2:$A$25,0))</f>
        <v>桃園中壢店</v>
      </c>
      <c r="F337" s="9" t="s">
        <v>339</v>
      </c>
      <c r="G337" s="12" t="str">
        <f aca="false">INDEX(通路主檔!$B$2:$B$5,MATCH($F337,通路主檔!$A$2:$A$5,0))</f>
        <v>內用</v>
      </c>
      <c r="H337" s="12" t="str">
        <f aca="false">INDEX(通路主檔!$C$2:$C$5,MATCH($F337,通路主檔!$A$2:$A$5,0))</f>
        <v>店內</v>
      </c>
      <c r="I337" s="13" t="n">
        <v>760700</v>
      </c>
      <c r="J337" s="4" t="n">
        <v>934</v>
      </c>
      <c r="K337" s="4" t="n">
        <v>2315</v>
      </c>
      <c r="L337" s="14" t="n">
        <f aca="false">IF(J337=0,0,I337/J337)</f>
        <v>814.453961456103</v>
      </c>
      <c r="M337" s="15" t="n">
        <f aca="false">INDEX(通路主檔!$D$2:$D$5,MATCH($F337,通路主檔!$A$2:$A$5,0))*INDEX(年度參數!$B$2:$B$4,MATCH($B337,年度參數!$A$2:$A$4,0))</f>
        <v>0</v>
      </c>
      <c r="N337" s="14" t="n">
        <f aca="false">I337*M337</f>
        <v>0</v>
      </c>
      <c r="O337" s="14" t="n">
        <f aca="false">I337-N337</f>
        <v>760700</v>
      </c>
    </row>
    <row r="338" customFormat="false" ht="15" hidden="false" customHeight="false" outlineLevel="0" collapsed="false">
      <c r="A338" s="6" t="str">
        <f aca="false">TEXT(B338,"0")&amp;"-"&amp;TEXT(C338,"00")</f>
        <v>2024-05</v>
      </c>
      <c r="B338" s="4" t="n">
        <v>2024</v>
      </c>
      <c r="C338" s="4" t="n">
        <v>5</v>
      </c>
      <c r="D338" s="9" t="s">
        <v>288</v>
      </c>
      <c r="E338" s="12" t="str">
        <f aca="false">INDEX(門市主檔!$B$2:$B$25,MATCH($D338,門市主檔!$A$2:$A$25,0))</f>
        <v>桃園中壢店</v>
      </c>
      <c r="F338" s="9" t="s">
        <v>342</v>
      </c>
      <c r="G338" s="12" t="str">
        <f aca="false">INDEX(通路主檔!$B$2:$B$5,MATCH($F338,通路主檔!$A$2:$A$5,0))</f>
        <v>外帶</v>
      </c>
      <c r="H338" s="12" t="str">
        <f aca="false">INDEX(通路主檔!$C$2:$C$5,MATCH($F338,通路主檔!$A$2:$A$5,0))</f>
        <v>店內</v>
      </c>
      <c r="I338" s="13" t="n">
        <v>364200</v>
      </c>
      <c r="J338" s="4" t="n">
        <v>1122</v>
      </c>
      <c r="K338" s="4" t="n">
        <v>1558</v>
      </c>
      <c r="L338" s="14" t="n">
        <f aca="false">IF(J338=0,0,I338/J338)</f>
        <v>324.598930481283</v>
      </c>
      <c r="M338" s="15" t="n">
        <f aca="false">INDEX(通路主檔!$D$2:$D$5,MATCH($F338,通路主檔!$A$2:$A$5,0))*INDEX(年度參數!$B$2:$B$4,MATCH($B338,年度參數!$A$2:$A$4,0))</f>
        <v>0</v>
      </c>
      <c r="N338" s="14" t="n">
        <f aca="false">I338*M338</f>
        <v>0</v>
      </c>
      <c r="O338" s="14" t="n">
        <f aca="false">I338-N338</f>
        <v>364200</v>
      </c>
    </row>
    <row r="339" customFormat="false" ht="15" hidden="false" customHeight="false" outlineLevel="0" collapsed="false">
      <c r="A339" s="6" t="str">
        <f aca="false">TEXT(B339,"0")&amp;"-"&amp;TEXT(C339,"00")</f>
        <v>2024-05</v>
      </c>
      <c r="B339" s="4" t="n">
        <v>2024</v>
      </c>
      <c r="C339" s="4" t="n">
        <v>5</v>
      </c>
      <c r="D339" s="9" t="s">
        <v>288</v>
      </c>
      <c r="E339" s="12" t="str">
        <f aca="false">INDEX(門市主檔!$B$2:$B$25,MATCH($D339,門市主檔!$A$2:$A$25,0))</f>
        <v>桃園中壢店</v>
      </c>
      <c r="F339" s="9" t="s">
        <v>344</v>
      </c>
      <c r="G339" s="12" t="str">
        <f aca="false">INDEX(通路主檔!$B$2:$B$5,MATCH($F339,通路主檔!$A$2:$A$5,0))</f>
        <v>外送平台 A</v>
      </c>
      <c r="H339" s="12" t="str">
        <f aca="false">INDEX(通路主檔!$C$2:$C$5,MATCH($F339,通路主檔!$A$2:$A$5,0))</f>
        <v>外送平台</v>
      </c>
      <c r="I339" s="13" t="n">
        <v>338900</v>
      </c>
      <c r="J339" s="4" t="n">
        <v>617</v>
      </c>
      <c r="K339" s="4" t="n">
        <v>1137</v>
      </c>
      <c r="L339" s="14" t="n">
        <f aca="false">IF(J339=0,0,I339/J339)</f>
        <v>549.270664505673</v>
      </c>
      <c r="M339" s="15" t="n">
        <f aca="false">INDEX(通路主檔!$D$2:$D$5,MATCH($F339,通路主檔!$A$2:$A$5,0))*INDEX(年度參數!$B$2:$B$4,MATCH($B339,年度參數!$A$2:$A$4,0))</f>
        <v>0.33</v>
      </c>
      <c r="N339" s="14" t="n">
        <f aca="false">I339*M339</f>
        <v>111837</v>
      </c>
      <c r="O339" s="14" t="n">
        <f aca="false">I339-N339</f>
        <v>227063</v>
      </c>
    </row>
    <row r="340" customFormat="false" ht="15" hidden="false" customHeight="false" outlineLevel="0" collapsed="false">
      <c r="A340" s="6" t="str">
        <f aca="false">TEXT(B340,"0")&amp;"-"&amp;TEXT(C340,"00")</f>
        <v>2024-05</v>
      </c>
      <c r="B340" s="4" t="n">
        <v>2024</v>
      </c>
      <c r="C340" s="4" t="n">
        <v>5</v>
      </c>
      <c r="D340" s="9" t="s">
        <v>288</v>
      </c>
      <c r="E340" s="12" t="str">
        <f aca="false">INDEX(門市主檔!$B$2:$B$25,MATCH($D340,門市主檔!$A$2:$A$25,0))</f>
        <v>桃園中壢店</v>
      </c>
      <c r="F340" s="9" t="s">
        <v>347</v>
      </c>
      <c r="G340" s="12" t="str">
        <f aca="false">INDEX(通路主檔!$B$2:$B$5,MATCH($F340,通路主檔!$A$2:$A$5,0))</f>
        <v>外送平台 B</v>
      </c>
      <c r="H340" s="12" t="str">
        <f aca="false">INDEX(通路主檔!$C$2:$C$5,MATCH($F340,通路主檔!$A$2:$A$5,0))</f>
        <v>外送平台</v>
      </c>
      <c r="I340" s="13" t="n">
        <v>215700</v>
      </c>
      <c r="J340" s="4" t="n">
        <v>461</v>
      </c>
      <c r="K340" s="4" t="n">
        <v>844</v>
      </c>
      <c r="L340" s="14" t="n">
        <f aca="false">IF(J340=0,0,I340/J340)</f>
        <v>467.895878524946</v>
      </c>
      <c r="M340" s="15" t="n">
        <f aca="false">INDEX(通路主檔!$D$2:$D$5,MATCH($F340,通路主檔!$A$2:$A$5,0))*INDEX(年度參數!$B$2:$B$4,MATCH($B340,年度參數!$A$2:$A$4,0))</f>
        <v>0.33</v>
      </c>
      <c r="N340" s="14" t="n">
        <f aca="false">I340*M340</f>
        <v>71181</v>
      </c>
      <c r="O340" s="14" t="n">
        <f aca="false">I340-N340</f>
        <v>144519</v>
      </c>
    </row>
    <row r="341" customFormat="false" ht="15" hidden="false" customHeight="false" outlineLevel="0" collapsed="false">
      <c r="A341" s="6" t="str">
        <f aca="false">TEXT(B341,"0")&amp;"-"&amp;TEXT(C341,"00")</f>
        <v>2024-05</v>
      </c>
      <c r="B341" s="4" t="n">
        <v>2024</v>
      </c>
      <c r="C341" s="4" t="n">
        <v>5</v>
      </c>
      <c r="D341" s="9" t="s">
        <v>292</v>
      </c>
      <c r="E341" s="12" t="str">
        <f aca="false">INDEX(門市主檔!$B$2:$B$25,MATCH($D341,門市主檔!$A$2:$A$25,0))</f>
        <v>桃園藝文店</v>
      </c>
      <c r="F341" s="9" t="s">
        <v>339</v>
      </c>
      <c r="G341" s="12" t="str">
        <f aca="false">INDEX(通路主檔!$B$2:$B$5,MATCH($F341,通路主檔!$A$2:$A$5,0))</f>
        <v>內用</v>
      </c>
      <c r="H341" s="12" t="str">
        <f aca="false">INDEX(通路主檔!$C$2:$C$5,MATCH($F341,通路主檔!$A$2:$A$5,0))</f>
        <v>店內</v>
      </c>
      <c r="I341" s="13" t="n">
        <v>635000</v>
      </c>
      <c r="J341" s="4" t="n">
        <v>831</v>
      </c>
      <c r="K341" s="4" t="n">
        <v>1902</v>
      </c>
      <c r="L341" s="14" t="n">
        <f aca="false">IF(J341=0,0,I341/J341)</f>
        <v>764.139590854392</v>
      </c>
      <c r="M341" s="15" t="n">
        <f aca="false">INDEX(通路主檔!$D$2:$D$5,MATCH($F341,通路主檔!$A$2:$A$5,0))*INDEX(年度參數!$B$2:$B$4,MATCH($B341,年度參數!$A$2:$A$4,0))</f>
        <v>0</v>
      </c>
      <c r="N341" s="14" t="n">
        <f aca="false">I341*M341</f>
        <v>0</v>
      </c>
      <c r="O341" s="14" t="n">
        <f aca="false">I341-N341</f>
        <v>635000</v>
      </c>
    </row>
    <row r="342" customFormat="false" ht="15" hidden="false" customHeight="false" outlineLevel="0" collapsed="false">
      <c r="A342" s="6" t="str">
        <f aca="false">TEXT(B342,"0")&amp;"-"&amp;TEXT(C342,"00")</f>
        <v>2024-05</v>
      </c>
      <c r="B342" s="4" t="n">
        <v>2024</v>
      </c>
      <c r="C342" s="4" t="n">
        <v>5</v>
      </c>
      <c r="D342" s="9" t="s">
        <v>292</v>
      </c>
      <c r="E342" s="12" t="str">
        <f aca="false">INDEX(門市主檔!$B$2:$B$25,MATCH($D342,門市主檔!$A$2:$A$25,0))</f>
        <v>桃園藝文店</v>
      </c>
      <c r="F342" s="9" t="s">
        <v>342</v>
      </c>
      <c r="G342" s="12" t="str">
        <f aca="false">INDEX(通路主檔!$B$2:$B$5,MATCH($F342,通路主檔!$A$2:$A$5,0))</f>
        <v>外帶</v>
      </c>
      <c r="H342" s="12" t="str">
        <f aca="false">INDEX(通路主檔!$C$2:$C$5,MATCH($F342,通路主檔!$A$2:$A$5,0))</f>
        <v>店內</v>
      </c>
      <c r="I342" s="13" t="n">
        <v>291800</v>
      </c>
      <c r="J342" s="4" t="n">
        <v>939</v>
      </c>
      <c r="K342" s="4" t="n">
        <v>1148</v>
      </c>
      <c r="L342" s="14" t="n">
        <f aca="false">IF(J342=0,0,I342/J342)</f>
        <v>310.756123535676</v>
      </c>
      <c r="M342" s="15" t="n">
        <f aca="false">INDEX(通路主檔!$D$2:$D$5,MATCH($F342,通路主檔!$A$2:$A$5,0))*INDEX(年度參數!$B$2:$B$4,MATCH($B342,年度參數!$A$2:$A$4,0))</f>
        <v>0</v>
      </c>
      <c r="N342" s="14" t="n">
        <f aca="false">I342*M342</f>
        <v>0</v>
      </c>
      <c r="O342" s="14" t="n">
        <f aca="false">I342-N342</f>
        <v>291800</v>
      </c>
    </row>
    <row r="343" customFormat="false" ht="15" hidden="false" customHeight="false" outlineLevel="0" collapsed="false">
      <c r="A343" s="6" t="str">
        <f aca="false">TEXT(B343,"0")&amp;"-"&amp;TEXT(C343,"00")</f>
        <v>2024-05</v>
      </c>
      <c r="B343" s="4" t="n">
        <v>2024</v>
      </c>
      <c r="C343" s="4" t="n">
        <v>5</v>
      </c>
      <c r="D343" s="9" t="s">
        <v>292</v>
      </c>
      <c r="E343" s="12" t="str">
        <f aca="false">INDEX(門市主檔!$B$2:$B$25,MATCH($D343,門市主檔!$A$2:$A$25,0))</f>
        <v>桃園藝文店</v>
      </c>
      <c r="F343" s="9" t="s">
        <v>344</v>
      </c>
      <c r="G343" s="12" t="str">
        <f aca="false">INDEX(通路主檔!$B$2:$B$5,MATCH($F343,通路主檔!$A$2:$A$5,0))</f>
        <v>外送平台 A</v>
      </c>
      <c r="H343" s="12" t="str">
        <f aca="false">INDEX(通路主檔!$C$2:$C$5,MATCH($F343,通路主檔!$A$2:$A$5,0))</f>
        <v>外送平台</v>
      </c>
      <c r="I343" s="13" t="n">
        <v>306000</v>
      </c>
      <c r="J343" s="4" t="n">
        <v>555</v>
      </c>
      <c r="K343" s="4" t="n">
        <v>993</v>
      </c>
      <c r="L343" s="14" t="n">
        <f aca="false">IF(J343=0,0,I343/J343)</f>
        <v>551.351351351351</v>
      </c>
      <c r="M343" s="15" t="n">
        <f aca="false">INDEX(通路主檔!$D$2:$D$5,MATCH($F343,通路主檔!$A$2:$A$5,0))*INDEX(年度參數!$B$2:$B$4,MATCH($B343,年度參數!$A$2:$A$4,0))</f>
        <v>0.33</v>
      </c>
      <c r="N343" s="14" t="n">
        <f aca="false">I343*M343</f>
        <v>100980</v>
      </c>
      <c r="O343" s="14" t="n">
        <f aca="false">I343-N343</f>
        <v>205020</v>
      </c>
    </row>
    <row r="344" customFormat="false" ht="15" hidden="false" customHeight="false" outlineLevel="0" collapsed="false">
      <c r="A344" s="6" t="str">
        <f aca="false">TEXT(B344,"0")&amp;"-"&amp;TEXT(C344,"00")</f>
        <v>2024-05</v>
      </c>
      <c r="B344" s="4" t="n">
        <v>2024</v>
      </c>
      <c r="C344" s="4" t="n">
        <v>5</v>
      </c>
      <c r="D344" s="9" t="s">
        <v>292</v>
      </c>
      <c r="E344" s="12" t="str">
        <f aca="false">INDEX(門市主檔!$B$2:$B$25,MATCH($D344,門市主檔!$A$2:$A$25,0))</f>
        <v>桃園藝文店</v>
      </c>
      <c r="F344" s="9" t="s">
        <v>347</v>
      </c>
      <c r="G344" s="12" t="str">
        <f aca="false">INDEX(通路主檔!$B$2:$B$5,MATCH($F344,通路主檔!$A$2:$A$5,0))</f>
        <v>外送平台 B</v>
      </c>
      <c r="H344" s="12" t="str">
        <f aca="false">INDEX(通路主檔!$C$2:$C$5,MATCH($F344,通路主檔!$A$2:$A$5,0))</f>
        <v>外送平台</v>
      </c>
      <c r="I344" s="13" t="n">
        <v>173500</v>
      </c>
      <c r="J344" s="4" t="n">
        <v>351</v>
      </c>
      <c r="K344" s="4" t="n">
        <v>625</v>
      </c>
      <c r="L344" s="14" t="n">
        <f aca="false">IF(J344=0,0,I344/J344)</f>
        <v>494.301994301994</v>
      </c>
      <c r="M344" s="15" t="n">
        <f aca="false">INDEX(通路主檔!$D$2:$D$5,MATCH($F344,通路主檔!$A$2:$A$5,0))*INDEX(年度參數!$B$2:$B$4,MATCH($B344,年度參數!$A$2:$A$4,0))</f>
        <v>0.33</v>
      </c>
      <c r="N344" s="14" t="n">
        <f aca="false">I344*M344</f>
        <v>57255</v>
      </c>
      <c r="O344" s="14" t="n">
        <f aca="false">I344-N344</f>
        <v>116245</v>
      </c>
    </row>
    <row r="345" customFormat="false" ht="15" hidden="false" customHeight="false" outlineLevel="0" collapsed="false">
      <c r="A345" s="6" t="str">
        <f aca="false">TEXT(B345,"0")&amp;"-"&amp;TEXT(C345,"00")</f>
        <v>2024-06</v>
      </c>
      <c r="B345" s="4" t="n">
        <v>2024</v>
      </c>
      <c r="C345" s="4" t="n">
        <v>6</v>
      </c>
      <c r="D345" s="9" t="s">
        <v>312</v>
      </c>
      <c r="E345" s="12" t="str">
        <f aca="false">INDEX(門市主檔!$B$2:$B$25,MATCH($D345,門市主檔!$A$2:$A$25,0))</f>
        <v>彰化員林店</v>
      </c>
      <c r="F345" s="9" t="s">
        <v>339</v>
      </c>
      <c r="G345" s="12" t="str">
        <f aca="false">INDEX(通路主檔!$B$2:$B$5,MATCH($F345,通路主檔!$A$2:$A$5,0))</f>
        <v>內用</v>
      </c>
      <c r="H345" s="12" t="str">
        <f aca="false">INDEX(通路主檔!$C$2:$C$5,MATCH($F345,通路主檔!$A$2:$A$5,0))</f>
        <v>店內</v>
      </c>
      <c r="I345" s="13" t="n">
        <v>400100</v>
      </c>
      <c r="J345" s="4" t="n">
        <v>525</v>
      </c>
      <c r="K345" s="4" t="n">
        <v>1349</v>
      </c>
      <c r="L345" s="14" t="n">
        <f aca="false">IF(J345=0,0,I345/J345)</f>
        <v>762.095238095238</v>
      </c>
      <c r="M345" s="15" t="n">
        <f aca="false">INDEX(通路主檔!$D$2:$D$5,MATCH($F345,通路主檔!$A$2:$A$5,0))*INDEX(年度參數!$B$2:$B$4,MATCH($B345,年度參數!$A$2:$A$4,0))</f>
        <v>0</v>
      </c>
      <c r="N345" s="14" t="n">
        <f aca="false">I345*M345</f>
        <v>0</v>
      </c>
      <c r="O345" s="14" t="n">
        <f aca="false">I345-N345</f>
        <v>400100</v>
      </c>
    </row>
    <row r="346" customFormat="false" ht="15" hidden="false" customHeight="false" outlineLevel="0" collapsed="false">
      <c r="A346" s="6" t="str">
        <f aca="false">TEXT(B346,"0")&amp;"-"&amp;TEXT(C346,"00")</f>
        <v>2024-06</v>
      </c>
      <c r="B346" s="4" t="n">
        <v>2024</v>
      </c>
      <c r="C346" s="4" t="n">
        <v>6</v>
      </c>
      <c r="D346" s="9" t="s">
        <v>312</v>
      </c>
      <c r="E346" s="12" t="str">
        <f aca="false">INDEX(門市主檔!$B$2:$B$25,MATCH($D346,門市主檔!$A$2:$A$25,0))</f>
        <v>彰化員林店</v>
      </c>
      <c r="F346" s="9" t="s">
        <v>342</v>
      </c>
      <c r="G346" s="12" t="str">
        <f aca="false">INDEX(通路主檔!$B$2:$B$5,MATCH($F346,通路主檔!$A$2:$A$5,0))</f>
        <v>外帶</v>
      </c>
      <c r="H346" s="12" t="str">
        <f aca="false">INDEX(通路主檔!$C$2:$C$5,MATCH($F346,通路主檔!$A$2:$A$5,0))</f>
        <v>店內</v>
      </c>
      <c r="I346" s="13" t="n">
        <v>321900</v>
      </c>
      <c r="J346" s="4" t="n">
        <v>979</v>
      </c>
      <c r="K346" s="4" t="n">
        <v>1248</v>
      </c>
      <c r="L346" s="14" t="n">
        <f aca="false">IF(J346=0,0,I346/J346)</f>
        <v>328.804902962206</v>
      </c>
      <c r="M346" s="15" t="n">
        <f aca="false">INDEX(通路主檔!$D$2:$D$5,MATCH($F346,通路主檔!$A$2:$A$5,0))*INDEX(年度參數!$B$2:$B$4,MATCH($B346,年度參數!$A$2:$A$4,0))</f>
        <v>0</v>
      </c>
      <c r="N346" s="14" t="n">
        <f aca="false">I346*M346</f>
        <v>0</v>
      </c>
      <c r="O346" s="14" t="n">
        <f aca="false">I346-N346</f>
        <v>321900</v>
      </c>
    </row>
    <row r="347" customFormat="false" ht="15" hidden="false" customHeight="false" outlineLevel="0" collapsed="false">
      <c r="A347" s="6" t="str">
        <f aca="false">TEXT(B347,"0")&amp;"-"&amp;TEXT(C347,"00")</f>
        <v>2024-06</v>
      </c>
      <c r="B347" s="4" t="n">
        <v>2024</v>
      </c>
      <c r="C347" s="4" t="n">
        <v>6</v>
      </c>
      <c r="D347" s="9" t="s">
        <v>312</v>
      </c>
      <c r="E347" s="12" t="str">
        <f aca="false">INDEX(門市主檔!$B$2:$B$25,MATCH($D347,門市主檔!$A$2:$A$25,0))</f>
        <v>彰化員林店</v>
      </c>
      <c r="F347" s="9" t="s">
        <v>344</v>
      </c>
      <c r="G347" s="12" t="str">
        <f aca="false">INDEX(通路主檔!$B$2:$B$5,MATCH($F347,通路主檔!$A$2:$A$5,0))</f>
        <v>外送平台 A</v>
      </c>
      <c r="H347" s="12" t="str">
        <f aca="false">INDEX(通路主檔!$C$2:$C$5,MATCH($F347,通路主檔!$A$2:$A$5,0))</f>
        <v>外送平台</v>
      </c>
      <c r="I347" s="13" t="n">
        <v>270500</v>
      </c>
      <c r="J347" s="4" t="n">
        <v>564</v>
      </c>
      <c r="K347" s="4" t="n">
        <v>1113</v>
      </c>
      <c r="L347" s="14" t="n">
        <f aca="false">IF(J347=0,0,I347/J347)</f>
        <v>479.609929078014</v>
      </c>
      <c r="M347" s="15" t="n">
        <f aca="false">INDEX(通路主檔!$D$2:$D$5,MATCH($F347,通路主檔!$A$2:$A$5,0))*INDEX(年度參數!$B$2:$B$4,MATCH($B347,年度參數!$A$2:$A$4,0))</f>
        <v>0.33</v>
      </c>
      <c r="N347" s="14" t="n">
        <f aca="false">I347*M347</f>
        <v>89265</v>
      </c>
      <c r="O347" s="14" t="n">
        <f aca="false">I347-N347</f>
        <v>181235</v>
      </c>
    </row>
    <row r="348" customFormat="false" ht="15" hidden="false" customHeight="false" outlineLevel="0" collapsed="false">
      <c r="A348" s="6" t="str">
        <f aca="false">TEXT(B348,"0")&amp;"-"&amp;TEXT(C348,"00")</f>
        <v>2024-06</v>
      </c>
      <c r="B348" s="4" t="n">
        <v>2024</v>
      </c>
      <c r="C348" s="4" t="n">
        <v>6</v>
      </c>
      <c r="D348" s="9" t="s">
        <v>312</v>
      </c>
      <c r="E348" s="12" t="str">
        <f aca="false">INDEX(門市主檔!$B$2:$B$25,MATCH($D348,門市主檔!$A$2:$A$25,0))</f>
        <v>彰化員林店</v>
      </c>
      <c r="F348" s="9" t="s">
        <v>347</v>
      </c>
      <c r="G348" s="12" t="str">
        <f aca="false">INDEX(通路主檔!$B$2:$B$5,MATCH($F348,通路主檔!$A$2:$A$5,0))</f>
        <v>外送平台 B</v>
      </c>
      <c r="H348" s="12" t="str">
        <f aca="false">INDEX(通路主檔!$C$2:$C$5,MATCH($F348,通路主檔!$A$2:$A$5,0))</f>
        <v>外送平台</v>
      </c>
      <c r="I348" s="13" t="n">
        <v>208000</v>
      </c>
      <c r="J348" s="4" t="n">
        <v>416</v>
      </c>
      <c r="K348" s="4" t="n">
        <v>711</v>
      </c>
      <c r="L348" s="14" t="n">
        <f aca="false">IF(J348=0,0,I348/J348)</f>
        <v>500</v>
      </c>
      <c r="M348" s="15" t="n">
        <f aca="false">INDEX(通路主檔!$D$2:$D$5,MATCH($F348,通路主檔!$A$2:$A$5,0))*INDEX(年度參數!$B$2:$B$4,MATCH($B348,年度參數!$A$2:$A$4,0))</f>
        <v>0.33</v>
      </c>
      <c r="N348" s="14" t="n">
        <f aca="false">I348*M348</f>
        <v>68640</v>
      </c>
      <c r="O348" s="14" t="n">
        <f aca="false">I348-N348</f>
        <v>139360</v>
      </c>
    </row>
    <row r="349" customFormat="false" ht="15" hidden="false" customHeight="false" outlineLevel="0" collapsed="false">
      <c r="A349" s="6" t="str">
        <f aca="false">TEXT(B349,"0")&amp;"-"&amp;TEXT(C349,"00")</f>
        <v>2024-06</v>
      </c>
      <c r="B349" s="4" t="n">
        <v>2024</v>
      </c>
      <c r="C349" s="4" t="n">
        <v>6</v>
      </c>
      <c r="D349" s="9" t="s">
        <v>294</v>
      </c>
      <c r="E349" s="12" t="str">
        <f aca="false">INDEX(門市主檔!$B$2:$B$25,MATCH($D349,門市主檔!$A$2:$A$25,0))</f>
        <v>新竹巨城店</v>
      </c>
      <c r="F349" s="9" t="s">
        <v>339</v>
      </c>
      <c r="G349" s="12" t="str">
        <f aca="false">INDEX(通路主檔!$B$2:$B$5,MATCH($F349,通路主檔!$A$2:$A$5,0))</f>
        <v>內用</v>
      </c>
      <c r="H349" s="12" t="str">
        <f aca="false">INDEX(通路主檔!$C$2:$C$5,MATCH($F349,通路主檔!$A$2:$A$5,0))</f>
        <v>店內</v>
      </c>
      <c r="I349" s="13" t="n">
        <v>1258000</v>
      </c>
      <c r="J349" s="4" t="n">
        <v>1588</v>
      </c>
      <c r="K349" s="4" t="n">
        <v>4024</v>
      </c>
      <c r="L349" s="14" t="n">
        <f aca="false">IF(J349=0,0,I349/J349)</f>
        <v>792.191435768262</v>
      </c>
      <c r="M349" s="15" t="n">
        <f aca="false">INDEX(通路主檔!$D$2:$D$5,MATCH($F349,通路主檔!$A$2:$A$5,0))*INDEX(年度參數!$B$2:$B$4,MATCH($B349,年度參數!$A$2:$A$4,0))</f>
        <v>0</v>
      </c>
      <c r="N349" s="14" t="n">
        <f aca="false">I349*M349</f>
        <v>0</v>
      </c>
      <c r="O349" s="14" t="n">
        <f aca="false">I349-N349</f>
        <v>1258000</v>
      </c>
    </row>
    <row r="350" customFormat="false" ht="15" hidden="false" customHeight="false" outlineLevel="0" collapsed="false">
      <c r="A350" s="6" t="str">
        <f aca="false">TEXT(B350,"0")&amp;"-"&amp;TEXT(C350,"00")</f>
        <v>2024-06</v>
      </c>
      <c r="B350" s="4" t="n">
        <v>2024</v>
      </c>
      <c r="C350" s="4" t="n">
        <v>6</v>
      </c>
      <c r="D350" s="9" t="s">
        <v>294</v>
      </c>
      <c r="E350" s="12" t="str">
        <f aca="false">INDEX(門市主檔!$B$2:$B$25,MATCH($D350,門市主檔!$A$2:$A$25,0))</f>
        <v>新竹巨城店</v>
      </c>
      <c r="F350" s="9" t="s">
        <v>342</v>
      </c>
      <c r="G350" s="12" t="str">
        <f aca="false">INDEX(通路主檔!$B$2:$B$5,MATCH($F350,通路主檔!$A$2:$A$5,0))</f>
        <v>外帶</v>
      </c>
      <c r="H350" s="12" t="str">
        <f aca="false">INDEX(通路主檔!$C$2:$C$5,MATCH($F350,通路主檔!$A$2:$A$5,0))</f>
        <v>店內</v>
      </c>
      <c r="I350" s="13" t="n">
        <v>548200</v>
      </c>
      <c r="J350" s="4" t="n">
        <v>1515</v>
      </c>
      <c r="K350" s="4" t="n">
        <v>1906</v>
      </c>
      <c r="L350" s="14" t="n">
        <f aca="false">IF(J350=0,0,I350/J350)</f>
        <v>361.848184818482</v>
      </c>
      <c r="M350" s="15" t="n">
        <f aca="false">INDEX(通路主檔!$D$2:$D$5,MATCH($F350,通路主檔!$A$2:$A$5,0))*INDEX(年度參數!$B$2:$B$4,MATCH($B350,年度參數!$A$2:$A$4,0))</f>
        <v>0</v>
      </c>
      <c r="N350" s="14" t="n">
        <f aca="false">I350*M350</f>
        <v>0</v>
      </c>
      <c r="O350" s="14" t="n">
        <f aca="false">I350-N350</f>
        <v>548200</v>
      </c>
    </row>
    <row r="351" customFormat="false" ht="15" hidden="false" customHeight="false" outlineLevel="0" collapsed="false">
      <c r="A351" s="6" t="str">
        <f aca="false">TEXT(B351,"0")&amp;"-"&amp;TEXT(C351,"00")</f>
        <v>2024-06</v>
      </c>
      <c r="B351" s="4" t="n">
        <v>2024</v>
      </c>
      <c r="C351" s="4" t="n">
        <v>6</v>
      </c>
      <c r="D351" s="9" t="s">
        <v>294</v>
      </c>
      <c r="E351" s="12" t="str">
        <f aca="false">INDEX(門市主檔!$B$2:$B$25,MATCH($D351,門市主檔!$A$2:$A$25,0))</f>
        <v>新竹巨城店</v>
      </c>
      <c r="F351" s="9" t="s">
        <v>344</v>
      </c>
      <c r="G351" s="12" t="str">
        <f aca="false">INDEX(通路主檔!$B$2:$B$5,MATCH($F351,通路主檔!$A$2:$A$5,0))</f>
        <v>外送平台 A</v>
      </c>
      <c r="H351" s="12" t="str">
        <f aca="false">INDEX(通路主檔!$C$2:$C$5,MATCH($F351,通路主檔!$A$2:$A$5,0))</f>
        <v>外送平台</v>
      </c>
      <c r="I351" s="13" t="n">
        <v>464300</v>
      </c>
      <c r="J351" s="4" t="n">
        <v>948</v>
      </c>
      <c r="K351" s="4" t="n">
        <v>1797</v>
      </c>
      <c r="L351" s="14" t="n">
        <f aca="false">IF(J351=0,0,I351/J351)</f>
        <v>489.767932489452</v>
      </c>
      <c r="M351" s="15" t="n">
        <f aca="false">INDEX(通路主檔!$D$2:$D$5,MATCH($F351,通路主檔!$A$2:$A$5,0))*INDEX(年度參數!$B$2:$B$4,MATCH($B351,年度參數!$A$2:$A$4,0))</f>
        <v>0.33</v>
      </c>
      <c r="N351" s="14" t="n">
        <f aca="false">I351*M351</f>
        <v>153219</v>
      </c>
      <c r="O351" s="14" t="n">
        <f aca="false">I351-N351</f>
        <v>311081</v>
      </c>
    </row>
    <row r="352" customFormat="false" ht="15" hidden="false" customHeight="false" outlineLevel="0" collapsed="false">
      <c r="A352" s="6" t="str">
        <f aca="false">TEXT(B352,"0")&amp;"-"&amp;TEXT(C352,"00")</f>
        <v>2024-06</v>
      </c>
      <c r="B352" s="4" t="n">
        <v>2024</v>
      </c>
      <c r="C352" s="4" t="n">
        <v>6</v>
      </c>
      <c r="D352" s="9" t="s">
        <v>294</v>
      </c>
      <c r="E352" s="12" t="str">
        <f aca="false">INDEX(門市主檔!$B$2:$B$25,MATCH($D352,門市主檔!$A$2:$A$25,0))</f>
        <v>新竹巨城店</v>
      </c>
      <c r="F352" s="9" t="s">
        <v>347</v>
      </c>
      <c r="G352" s="12" t="str">
        <f aca="false">INDEX(通路主檔!$B$2:$B$5,MATCH($F352,通路主檔!$A$2:$A$5,0))</f>
        <v>外送平台 B</v>
      </c>
      <c r="H352" s="12" t="str">
        <f aca="false">INDEX(通路主檔!$C$2:$C$5,MATCH($F352,通路主檔!$A$2:$A$5,0))</f>
        <v>外送平台</v>
      </c>
      <c r="I352" s="13" t="n">
        <v>283000</v>
      </c>
      <c r="J352" s="4" t="n">
        <v>523</v>
      </c>
      <c r="K352" s="4" t="n">
        <v>869</v>
      </c>
      <c r="L352" s="14" t="n">
        <f aca="false">IF(J352=0,0,I352/J352)</f>
        <v>541.108986615679</v>
      </c>
      <c r="M352" s="15" t="n">
        <f aca="false">INDEX(通路主檔!$D$2:$D$5,MATCH($F352,通路主檔!$A$2:$A$5,0))*INDEX(年度參數!$B$2:$B$4,MATCH($B352,年度參數!$A$2:$A$4,0))</f>
        <v>0.33</v>
      </c>
      <c r="N352" s="14" t="n">
        <f aca="false">I352*M352</f>
        <v>93390</v>
      </c>
      <c r="O352" s="14" t="n">
        <f aca="false">I352-N352</f>
        <v>189610</v>
      </c>
    </row>
    <row r="353" customFormat="false" ht="15" hidden="false" customHeight="false" outlineLevel="0" collapsed="false">
      <c r="A353" s="6" t="str">
        <f aca="false">TEXT(B353,"0")&amp;"-"&amp;TEXT(C353,"00")</f>
        <v>2024-06</v>
      </c>
      <c r="B353" s="4" t="n">
        <v>2024</v>
      </c>
      <c r="C353" s="4" t="n">
        <v>6</v>
      </c>
      <c r="D353" s="9" t="s">
        <v>325</v>
      </c>
      <c r="E353" s="12" t="str">
        <f aca="false">INDEX(門市主檔!$B$2:$B$25,MATCH($D353,門市主檔!$A$2:$A$25,0))</f>
        <v>高雄左營店</v>
      </c>
      <c r="F353" s="9" t="s">
        <v>339</v>
      </c>
      <c r="G353" s="12" t="str">
        <f aca="false">INDEX(通路主檔!$B$2:$B$5,MATCH($F353,通路主檔!$A$2:$A$5,0))</f>
        <v>內用</v>
      </c>
      <c r="H353" s="12" t="str">
        <f aca="false">INDEX(通路主檔!$C$2:$C$5,MATCH($F353,通路主檔!$A$2:$A$5,0))</f>
        <v>店內</v>
      </c>
      <c r="I353" s="13" t="n">
        <v>1179600</v>
      </c>
      <c r="J353" s="4" t="n">
        <v>1418</v>
      </c>
      <c r="K353" s="4" t="n">
        <v>3311</v>
      </c>
      <c r="L353" s="14" t="n">
        <f aca="false">IF(J353=0,0,I353/J353)</f>
        <v>831.875881523272</v>
      </c>
      <c r="M353" s="15" t="n">
        <f aca="false">INDEX(通路主檔!$D$2:$D$5,MATCH($F353,通路主檔!$A$2:$A$5,0))*INDEX(年度參數!$B$2:$B$4,MATCH($B353,年度參數!$A$2:$A$4,0))</f>
        <v>0</v>
      </c>
      <c r="N353" s="14" t="n">
        <f aca="false">I353*M353</f>
        <v>0</v>
      </c>
      <c r="O353" s="14" t="n">
        <f aca="false">I353-N353</f>
        <v>1179600</v>
      </c>
    </row>
    <row r="354" customFormat="false" ht="15" hidden="false" customHeight="false" outlineLevel="0" collapsed="false">
      <c r="A354" s="6" t="str">
        <f aca="false">TEXT(B354,"0")&amp;"-"&amp;TEXT(C354,"00")</f>
        <v>2024-06</v>
      </c>
      <c r="B354" s="4" t="n">
        <v>2024</v>
      </c>
      <c r="C354" s="4" t="n">
        <v>6</v>
      </c>
      <c r="D354" s="9" t="s">
        <v>325</v>
      </c>
      <c r="E354" s="12" t="str">
        <f aca="false">INDEX(門市主檔!$B$2:$B$25,MATCH($D354,門市主檔!$A$2:$A$25,0))</f>
        <v>高雄左營店</v>
      </c>
      <c r="F354" s="9" t="s">
        <v>342</v>
      </c>
      <c r="G354" s="12" t="str">
        <f aca="false">INDEX(通路主檔!$B$2:$B$5,MATCH($F354,通路主檔!$A$2:$A$5,0))</f>
        <v>外帶</v>
      </c>
      <c r="H354" s="12" t="str">
        <f aca="false">INDEX(通路主檔!$C$2:$C$5,MATCH($F354,通路主檔!$A$2:$A$5,0))</f>
        <v>店內</v>
      </c>
      <c r="I354" s="13" t="n">
        <v>405400</v>
      </c>
      <c r="J354" s="4" t="n">
        <v>1245</v>
      </c>
      <c r="K354" s="4" t="n">
        <v>1563</v>
      </c>
      <c r="L354" s="14" t="n">
        <f aca="false">IF(J354=0,0,I354/J354)</f>
        <v>325.622489959839</v>
      </c>
      <c r="M354" s="15" t="n">
        <f aca="false">INDEX(通路主檔!$D$2:$D$5,MATCH($F354,通路主檔!$A$2:$A$5,0))*INDEX(年度參數!$B$2:$B$4,MATCH($B354,年度參數!$A$2:$A$4,0))</f>
        <v>0</v>
      </c>
      <c r="N354" s="14" t="n">
        <f aca="false">I354*M354</f>
        <v>0</v>
      </c>
      <c r="O354" s="14" t="n">
        <f aca="false">I354-N354</f>
        <v>405400</v>
      </c>
    </row>
    <row r="355" customFormat="false" ht="15" hidden="false" customHeight="false" outlineLevel="0" collapsed="false">
      <c r="A355" s="6" t="str">
        <f aca="false">TEXT(B355,"0")&amp;"-"&amp;TEXT(C355,"00")</f>
        <v>2024-06</v>
      </c>
      <c r="B355" s="4" t="n">
        <v>2024</v>
      </c>
      <c r="C355" s="4" t="n">
        <v>6</v>
      </c>
      <c r="D355" s="9" t="s">
        <v>325</v>
      </c>
      <c r="E355" s="12" t="str">
        <f aca="false">INDEX(門市主檔!$B$2:$B$25,MATCH($D355,門市主檔!$A$2:$A$25,0))</f>
        <v>高雄左營店</v>
      </c>
      <c r="F355" s="9" t="s">
        <v>344</v>
      </c>
      <c r="G355" s="12" t="str">
        <f aca="false">INDEX(通路主檔!$B$2:$B$5,MATCH($F355,通路主檔!$A$2:$A$5,0))</f>
        <v>外送平台 A</v>
      </c>
      <c r="H355" s="12" t="str">
        <f aca="false">INDEX(通路主檔!$C$2:$C$5,MATCH($F355,通路主檔!$A$2:$A$5,0))</f>
        <v>外送平台</v>
      </c>
      <c r="I355" s="13" t="n">
        <v>366000</v>
      </c>
      <c r="J355" s="4" t="n">
        <v>696</v>
      </c>
      <c r="K355" s="4" t="n">
        <v>1415</v>
      </c>
      <c r="L355" s="14" t="n">
        <f aca="false">IF(J355=0,0,I355/J355)</f>
        <v>525.862068965517</v>
      </c>
      <c r="M355" s="15" t="n">
        <f aca="false">INDEX(通路主檔!$D$2:$D$5,MATCH($F355,通路主檔!$A$2:$A$5,0))*INDEX(年度參數!$B$2:$B$4,MATCH($B355,年度參數!$A$2:$A$4,0))</f>
        <v>0.33</v>
      </c>
      <c r="N355" s="14" t="n">
        <f aca="false">I355*M355</f>
        <v>120780</v>
      </c>
      <c r="O355" s="14" t="n">
        <f aca="false">I355-N355</f>
        <v>245220</v>
      </c>
    </row>
    <row r="356" customFormat="false" ht="15" hidden="false" customHeight="false" outlineLevel="0" collapsed="false">
      <c r="A356" s="6" t="str">
        <f aca="false">TEXT(B356,"0")&amp;"-"&amp;TEXT(C356,"00")</f>
        <v>2024-06</v>
      </c>
      <c r="B356" s="4" t="n">
        <v>2024</v>
      </c>
      <c r="C356" s="4" t="n">
        <v>6</v>
      </c>
      <c r="D356" s="9" t="s">
        <v>325</v>
      </c>
      <c r="E356" s="12" t="str">
        <f aca="false">INDEX(門市主檔!$B$2:$B$25,MATCH($D356,門市主檔!$A$2:$A$25,0))</f>
        <v>高雄左營店</v>
      </c>
      <c r="F356" s="9" t="s">
        <v>347</v>
      </c>
      <c r="G356" s="12" t="str">
        <f aca="false">INDEX(通路主檔!$B$2:$B$5,MATCH($F356,通路主檔!$A$2:$A$5,0))</f>
        <v>外送平台 B</v>
      </c>
      <c r="H356" s="12" t="str">
        <f aca="false">INDEX(通路主檔!$C$2:$C$5,MATCH($F356,通路主檔!$A$2:$A$5,0))</f>
        <v>外送平台</v>
      </c>
      <c r="I356" s="13" t="n">
        <v>223600</v>
      </c>
      <c r="J356" s="4" t="n">
        <v>479</v>
      </c>
      <c r="K356" s="4" t="n">
        <v>868</v>
      </c>
      <c r="L356" s="14" t="n">
        <f aca="false">IF(J356=0,0,I356/J356)</f>
        <v>466.805845511482</v>
      </c>
      <c r="M356" s="15" t="n">
        <f aca="false">INDEX(通路主檔!$D$2:$D$5,MATCH($F356,通路主檔!$A$2:$A$5,0))*INDEX(年度參數!$B$2:$B$4,MATCH($B356,年度參數!$A$2:$A$4,0))</f>
        <v>0.33</v>
      </c>
      <c r="N356" s="14" t="n">
        <f aca="false">I356*M356</f>
        <v>73788</v>
      </c>
      <c r="O356" s="14" t="n">
        <f aca="false">I356-N356</f>
        <v>149812</v>
      </c>
    </row>
    <row r="357" customFormat="false" ht="15" hidden="false" customHeight="false" outlineLevel="0" collapsed="false">
      <c r="A357" s="6" t="str">
        <f aca="false">TEXT(B357,"0")&amp;"-"&amp;TEXT(C357,"00")</f>
        <v>2024-06</v>
      </c>
      <c r="B357" s="4" t="n">
        <v>2024</v>
      </c>
      <c r="C357" s="4" t="n">
        <v>6</v>
      </c>
      <c r="D357" s="9" t="s">
        <v>328</v>
      </c>
      <c r="E357" s="12" t="str">
        <f aca="false">INDEX(門市主檔!$B$2:$B$25,MATCH($D357,門市主檔!$A$2:$A$25,0))</f>
        <v>高雄三多店</v>
      </c>
      <c r="F357" s="9" t="s">
        <v>339</v>
      </c>
      <c r="G357" s="12" t="str">
        <f aca="false">INDEX(通路主檔!$B$2:$B$5,MATCH($F357,通路主檔!$A$2:$A$5,0))</f>
        <v>內用</v>
      </c>
      <c r="H357" s="12" t="str">
        <f aca="false">INDEX(通路主檔!$C$2:$C$5,MATCH($F357,通路主檔!$A$2:$A$5,0))</f>
        <v>店內</v>
      </c>
      <c r="I357" s="13" t="n">
        <v>726300</v>
      </c>
      <c r="J357" s="4" t="n">
        <v>955</v>
      </c>
      <c r="K357" s="4" t="n">
        <v>2126</v>
      </c>
      <c r="L357" s="14" t="n">
        <f aca="false">IF(J357=0,0,I357/J357)</f>
        <v>760.523560209424</v>
      </c>
      <c r="M357" s="15" t="n">
        <f aca="false">INDEX(通路主檔!$D$2:$D$5,MATCH($F357,通路主檔!$A$2:$A$5,0))*INDEX(年度參數!$B$2:$B$4,MATCH($B357,年度參數!$A$2:$A$4,0))</f>
        <v>0</v>
      </c>
      <c r="N357" s="14" t="n">
        <f aca="false">I357*M357</f>
        <v>0</v>
      </c>
      <c r="O357" s="14" t="n">
        <f aca="false">I357-N357</f>
        <v>726300</v>
      </c>
    </row>
    <row r="358" customFormat="false" ht="15" hidden="false" customHeight="false" outlineLevel="0" collapsed="false">
      <c r="A358" s="6" t="str">
        <f aca="false">TEXT(B358,"0")&amp;"-"&amp;TEXT(C358,"00")</f>
        <v>2024-06</v>
      </c>
      <c r="B358" s="4" t="n">
        <v>2024</v>
      </c>
      <c r="C358" s="4" t="n">
        <v>6</v>
      </c>
      <c r="D358" s="9" t="s">
        <v>328</v>
      </c>
      <c r="E358" s="12" t="str">
        <f aca="false">INDEX(門市主檔!$B$2:$B$25,MATCH($D358,門市主檔!$A$2:$A$25,0))</f>
        <v>高雄三多店</v>
      </c>
      <c r="F358" s="9" t="s">
        <v>342</v>
      </c>
      <c r="G358" s="12" t="str">
        <f aca="false">INDEX(通路主檔!$B$2:$B$5,MATCH($F358,通路主檔!$A$2:$A$5,0))</f>
        <v>外帶</v>
      </c>
      <c r="H358" s="12" t="str">
        <f aca="false">INDEX(通路主檔!$C$2:$C$5,MATCH($F358,通路主檔!$A$2:$A$5,0))</f>
        <v>店內</v>
      </c>
      <c r="I358" s="13" t="n">
        <v>377700</v>
      </c>
      <c r="J358" s="4" t="n">
        <v>1242</v>
      </c>
      <c r="K358" s="4" t="n">
        <v>1640</v>
      </c>
      <c r="L358" s="14" t="n">
        <f aca="false">IF(J358=0,0,I358/J358)</f>
        <v>304.106280193237</v>
      </c>
      <c r="M358" s="15" t="n">
        <f aca="false">INDEX(通路主檔!$D$2:$D$5,MATCH($F358,通路主檔!$A$2:$A$5,0))*INDEX(年度參數!$B$2:$B$4,MATCH($B358,年度參數!$A$2:$A$4,0))</f>
        <v>0</v>
      </c>
      <c r="N358" s="14" t="n">
        <f aca="false">I358*M358</f>
        <v>0</v>
      </c>
      <c r="O358" s="14" t="n">
        <f aca="false">I358-N358</f>
        <v>377700</v>
      </c>
    </row>
    <row r="359" customFormat="false" ht="15" hidden="false" customHeight="false" outlineLevel="0" collapsed="false">
      <c r="A359" s="6" t="str">
        <f aca="false">TEXT(B359,"0")&amp;"-"&amp;TEXT(C359,"00")</f>
        <v>2024-06</v>
      </c>
      <c r="B359" s="4" t="n">
        <v>2024</v>
      </c>
      <c r="C359" s="4" t="n">
        <v>6</v>
      </c>
      <c r="D359" s="9" t="s">
        <v>328</v>
      </c>
      <c r="E359" s="12" t="str">
        <f aca="false">INDEX(門市主檔!$B$2:$B$25,MATCH($D359,門市主檔!$A$2:$A$25,0))</f>
        <v>高雄三多店</v>
      </c>
      <c r="F359" s="9" t="s">
        <v>344</v>
      </c>
      <c r="G359" s="12" t="str">
        <f aca="false">INDEX(通路主檔!$B$2:$B$5,MATCH($F359,通路主檔!$A$2:$A$5,0))</f>
        <v>外送平台 A</v>
      </c>
      <c r="H359" s="12" t="str">
        <f aca="false">INDEX(通路主檔!$C$2:$C$5,MATCH($F359,通路主檔!$A$2:$A$5,0))</f>
        <v>外送平台</v>
      </c>
      <c r="I359" s="13" t="n">
        <v>319600</v>
      </c>
      <c r="J359" s="4" t="n">
        <v>634</v>
      </c>
      <c r="K359" s="4" t="n">
        <v>1222</v>
      </c>
      <c r="L359" s="14" t="n">
        <f aca="false">IF(J359=0,0,I359/J359)</f>
        <v>504.10094637224</v>
      </c>
      <c r="M359" s="15" t="n">
        <f aca="false">INDEX(通路主檔!$D$2:$D$5,MATCH($F359,通路主檔!$A$2:$A$5,0))*INDEX(年度參數!$B$2:$B$4,MATCH($B359,年度參數!$A$2:$A$4,0))</f>
        <v>0.33</v>
      </c>
      <c r="N359" s="14" t="n">
        <f aca="false">I359*M359</f>
        <v>105468</v>
      </c>
      <c r="O359" s="14" t="n">
        <f aca="false">I359-N359</f>
        <v>214132</v>
      </c>
    </row>
    <row r="360" customFormat="false" ht="15" hidden="false" customHeight="false" outlineLevel="0" collapsed="false">
      <c r="A360" s="6" t="str">
        <f aca="false">TEXT(B360,"0")&amp;"-"&amp;TEXT(C360,"00")</f>
        <v>2024-06</v>
      </c>
      <c r="B360" s="4" t="n">
        <v>2024</v>
      </c>
      <c r="C360" s="4" t="n">
        <v>6</v>
      </c>
      <c r="D360" s="9" t="s">
        <v>328</v>
      </c>
      <c r="E360" s="12" t="str">
        <f aca="false">INDEX(門市主檔!$B$2:$B$25,MATCH($D360,門市主檔!$A$2:$A$25,0))</f>
        <v>高雄三多店</v>
      </c>
      <c r="F360" s="9" t="s">
        <v>347</v>
      </c>
      <c r="G360" s="12" t="str">
        <f aca="false">INDEX(通路主檔!$B$2:$B$5,MATCH($F360,通路主檔!$A$2:$A$5,0))</f>
        <v>外送平台 B</v>
      </c>
      <c r="H360" s="12" t="str">
        <f aca="false">INDEX(通路主檔!$C$2:$C$5,MATCH($F360,通路主檔!$A$2:$A$5,0))</f>
        <v>外送平台</v>
      </c>
      <c r="I360" s="13" t="n">
        <v>223100</v>
      </c>
      <c r="J360" s="4" t="n">
        <v>441</v>
      </c>
      <c r="K360" s="4" t="n">
        <v>791</v>
      </c>
      <c r="L360" s="14" t="n">
        <f aca="false">IF(J360=0,0,I360/J360)</f>
        <v>505.895691609977</v>
      </c>
      <c r="M360" s="15" t="n">
        <f aca="false">INDEX(通路主檔!$D$2:$D$5,MATCH($F360,通路主檔!$A$2:$A$5,0))*INDEX(年度參數!$B$2:$B$4,MATCH($B360,年度參數!$A$2:$A$4,0))</f>
        <v>0.33</v>
      </c>
      <c r="N360" s="14" t="n">
        <f aca="false">I360*M360</f>
        <v>73623</v>
      </c>
      <c r="O360" s="14" t="n">
        <f aca="false">I360-N360</f>
        <v>149477</v>
      </c>
    </row>
    <row r="361" customFormat="false" ht="15" hidden="false" customHeight="false" outlineLevel="0" collapsed="false">
      <c r="A361" s="6" t="str">
        <f aca="false">TEXT(B361,"0")&amp;"-"&amp;TEXT(C361,"00")</f>
        <v>2024-06</v>
      </c>
      <c r="B361" s="4" t="n">
        <v>2024</v>
      </c>
      <c r="C361" s="4" t="n">
        <v>6</v>
      </c>
      <c r="D361" s="9" t="s">
        <v>280</v>
      </c>
      <c r="E361" s="12" t="str">
        <f aca="false">INDEX(門市主檔!$B$2:$B$25,MATCH($D361,門市主檔!$A$2:$A$25,0))</f>
        <v>新北板橋店</v>
      </c>
      <c r="F361" s="9" t="s">
        <v>339</v>
      </c>
      <c r="G361" s="12" t="str">
        <f aca="false">INDEX(通路主檔!$B$2:$B$5,MATCH($F361,通路主檔!$A$2:$A$5,0))</f>
        <v>內用</v>
      </c>
      <c r="H361" s="12" t="str">
        <f aca="false">INDEX(通路主檔!$C$2:$C$5,MATCH($F361,通路主檔!$A$2:$A$5,0))</f>
        <v>店內</v>
      </c>
      <c r="I361" s="13" t="n">
        <v>1064000</v>
      </c>
      <c r="J361" s="4" t="n">
        <v>1305</v>
      </c>
      <c r="K361" s="4" t="n">
        <v>3026</v>
      </c>
      <c r="L361" s="14" t="n">
        <f aca="false">IF(J361=0,0,I361/J361)</f>
        <v>815.325670498084</v>
      </c>
      <c r="M361" s="15" t="n">
        <f aca="false">INDEX(通路主檔!$D$2:$D$5,MATCH($F361,通路主檔!$A$2:$A$5,0))*INDEX(年度參數!$B$2:$B$4,MATCH($B361,年度參數!$A$2:$A$4,0))</f>
        <v>0</v>
      </c>
      <c r="N361" s="14" t="n">
        <f aca="false">I361*M361</f>
        <v>0</v>
      </c>
      <c r="O361" s="14" t="n">
        <f aca="false">I361-N361</f>
        <v>1064000</v>
      </c>
    </row>
    <row r="362" customFormat="false" ht="15" hidden="false" customHeight="false" outlineLevel="0" collapsed="false">
      <c r="A362" s="6" t="str">
        <f aca="false">TEXT(B362,"0")&amp;"-"&amp;TEXT(C362,"00")</f>
        <v>2024-06</v>
      </c>
      <c r="B362" s="4" t="n">
        <v>2024</v>
      </c>
      <c r="C362" s="4" t="n">
        <v>6</v>
      </c>
      <c r="D362" s="9" t="s">
        <v>280</v>
      </c>
      <c r="E362" s="12" t="str">
        <f aca="false">INDEX(門市主檔!$B$2:$B$25,MATCH($D362,門市主檔!$A$2:$A$25,0))</f>
        <v>新北板橋店</v>
      </c>
      <c r="F362" s="9" t="s">
        <v>342</v>
      </c>
      <c r="G362" s="12" t="str">
        <f aca="false">INDEX(通路主檔!$B$2:$B$5,MATCH($F362,通路主檔!$A$2:$A$5,0))</f>
        <v>外帶</v>
      </c>
      <c r="H362" s="12" t="str">
        <f aca="false">INDEX(通路主檔!$C$2:$C$5,MATCH($F362,通路主檔!$A$2:$A$5,0))</f>
        <v>店內</v>
      </c>
      <c r="I362" s="13" t="n">
        <v>496000</v>
      </c>
      <c r="J362" s="4" t="n">
        <v>1447</v>
      </c>
      <c r="K362" s="4" t="n">
        <v>1898</v>
      </c>
      <c r="L362" s="14" t="n">
        <f aca="false">IF(J362=0,0,I362/J362)</f>
        <v>342.778161713891</v>
      </c>
      <c r="M362" s="15" t="n">
        <f aca="false">INDEX(通路主檔!$D$2:$D$5,MATCH($F362,通路主檔!$A$2:$A$5,0))*INDEX(年度參數!$B$2:$B$4,MATCH($B362,年度參數!$A$2:$A$4,0))</f>
        <v>0</v>
      </c>
      <c r="N362" s="14" t="n">
        <f aca="false">I362*M362</f>
        <v>0</v>
      </c>
      <c r="O362" s="14" t="n">
        <f aca="false">I362-N362</f>
        <v>496000</v>
      </c>
    </row>
    <row r="363" customFormat="false" ht="15" hidden="false" customHeight="false" outlineLevel="0" collapsed="false">
      <c r="A363" s="6" t="str">
        <f aca="false">TEXT(B363,"0")&amp;"-"&amp;TEXT(C363,"00")</f>
        <v>2024-06</v>
      </c>
      <c r="B363" s="4" t="n">
        <v>2024</v>
      </c>
      <c r="C363" s="4" t="n">
        <v>6</v>
      </c>
      <c r="D363" s="9" t="s">
        <v>280</v>
      </c>
      <c r="E363" s="12" t="str">
        <f aca="false">INDEX(門市主檔!$B$2:$B$25,MATCH($D363,門市主檔!$A$2:$A$25,0))</f>
        <v>新北板橋店</v>
      </c>
      <c r="F363" s="9" t="s">
        <v>344</v>
      </c>
      <c r="G363" s="12" t="str">
        <f aca="false">INDEX(通路主檔!$B$2:$B$5,MATCH($F363,通路主檔!$A$2:$A$5,0))</f>
        <v>外送平台 A</v>
      </c>
      <c r="H363" s="12" t="str">
        <f aca="false">INDEX(通路主檔!$C$2:$C$5,MATCH($F363,通路主檔!$A$2:$A$5,0))</f>
        <v>外送平台</v>
      </c>
      <c r="I363" s="13" t="n">
        <v>445600</v>
      </c>
      <c r="J363" s="4" t="n">
        <v>894</v>
      </c>
      <c r="K363" s="4" t="n">
        <v>1809</v>
      </c>
      <c r="L363" s="14" t="n">
        <f aca="false">IF(J363=0,0,I363/J363)</f>
        <v>498.434004474273</v>
      </c>
      <c r="M363" s="15" t="n">
        <f aca="false">INDEX(通路主檔!$D$2:$D$5,MATCH($F363,通路主檔!$A$2:$A$5,0))*INDEX(年度參數!$B$2:$B$4,MATCH($B363,年度參數!$A$2:$A$4,0))</f>
        <v>0.33</v>
      </c>
      <c r="N363" s="14" t="n">
        <f aca="false">I363*M363</f>
        <v>147048</v>
      </c>
      <c r="O363" s="14" t="n">
        <f aca="false">I363-N363</f>
        <v>298552</v>
      </c>
    </row>
    <row r="364" customFormat="false" ht="15" hidden="false" customHeight="false" outlineLevel="0" collapsed="false">
      <c r="A364" s="6" t="str">
        <f aca="false">TEXT(B364,"0")&amp;"-"&amp;TEXT(C364,"00")</f>
        <v>2024-06</v>
      </c>
      <c r="B364" s="4" t="n">
        <v>2024</v>
      </c>
      <c r="C364" s="4" t="n">
        <v>6</v>
      </c>
      <c r="D364" s="9" t="s">
        <v>280</v>
      </c>
      <c r="E364" s="12" t="str">
        <f aca="false">INDEX(門市主檔!$B$2:$B$25,MATCH($D364,門市主檔!$A$2:$A$25,0))</f>
        <v>新北板橋店</v>
      </c>
      <c r="F364" s="9" t="s">
        <v>347</v>
      </c>
      <c r="G364" s="12" t="str">
        <f aca="false">INDEX(通路主檔!$B$2:$B$5,MATCH($F364,通路主檔!$A$2:$A$5,0))</f>
        <v>外送平台 B</v>
      </c>
      <c r="H364" s="12" t="str">
        <f aca="false">INDEX(通路主檔!$C$2:$C$5,MATCH($F364,通路主檔!$A$2:$A$5,0))</f>
        <v>外送平台</v>
      </c>
      <c r="I364" s="13" t="n">
        <v>268900</v>
      </c>
      <c r="J364" s="4" t="n">
        <v>571</v>
      </c>
      <c r="K364" s="4" t="n">
        <v>1001</v>
      </c>
      <c r="L364" s="14" t="n">
        <f aca="false">IF(J364=0,0,I364/J364)</f>
        <v>470.92819614711</v>
      </c>
      <c r="M364" s="15" t="n">
        <f aca="false">INDEX(通路主檔!$D$2:$D$5,MATCH($F364,通路主檔!$A$2:$A$5,0))*INDEX(年度參數!$B$2:$B$4,MATCH($B364,年度參數!$A$2:$A$4,0))</f>
        <v>0.33</v>
      </c>
      <c r="N364" s="14" t="n">
        <f aca="false">I364*M364</f>
        <v>88737</v>
      </c>
      <c r="O364" s="14" t="n">
        <f aca="false">I364-N364</f>
        <v>180163</v>
      </c>
    </row>
    <row r="365" customFormat="false" ht="15" hidden="false" customHeight="false" outlineLevel="0" collapsed="false">
      <c r="A365" s="6" t="str">
        <f aca="false">TEXT(B365,"0")&amp;"-"&amp;TEXT(C365,"00")</f>
        <v>2024-06</v>
      </c>
      <c r="B365" s="4" t="n">
        <v>2024</v>
      </c>
      <c r="C365" s="4" t="n">
        <v>6</v>
      </c>
      <c r="D365" s="9" t="s">
        <v>283</v>
      </c>
      <c r="E365" s="12" t="str">
        <f aca="false">INDEX(門市主檔!$B$2:$B$25,MATCH($D365,門市主檔!$A$2:$A$25,0))</f>
        <v>新北新莊店</v>
      </c>
      <c r="F365" s="9" t="s">
        <v>339</v>
      </c>
      <c r="G365" s="12" t="str">
        <f aca="false">INDEX(通路主檔!$B$2:$B$5,MATCH($F365,通路主檔!$A$2:$A$5,0))</f>
        <v>內用</v>
      </c>
      <c r="H365" s="12" t="str">
        <f aca="false">INDEX(通路主檔!$C$2:$C$5,MATCH($F365,通路主檔!$A$2:$A$5,0))</f>
        <v>店內</v>
      </c>
      <c r="I365" s="13" t="n">
        <v>845500</v>
      </c>
      <c r="J365" s="4" t="n">
        <v>1208</v>
      </c>
      <c r="K365" s="4" t="n">
        <v>2866</v>
      </c>
      <c r="L365" s="14" t="n">
        <f aca="false">IF(J365=0,0,I365/J365)</f>
        <v>699.917218543046</v>
      </c>
      <c r="M365" s="15" t="n">
        <f aca="false">INDEX(通路主檔!$D$2:$D$5,MATCH($F365,通路主檔!$A$2:$A$5,0))*INDEX(年度參數!$B$2:$B$4,MATCH($B365,年度參數!$A$2:$A$4,0))</f>
        <v>0</v>
      </c>
      <c r="N365" s="14" t="n">
        <f aca="false">I365*M365</f>
        <v>0</v>
      </c>
      <c r="O365" s="14" t="n">
        <f aca="false">I365-N365</f>
        <v>845500</v>
      </c>
    </row>
    <row r="366" customFormat="false" ht="15" hidden="false" customHeight="false" outlineLevel="0" collapsed="false">
      <c r="A366" s="6" t="str">
        <f aca="false">TEXT(B366,"0")&amp;"-"&amp;TEXT(C366,"00")</f>
        <v>2024-06</v>
      </c>
      <c r="B366" s="4" t="n">
        <v>2024</v>
      </c>
      <c r="C366" s="4" t="n">
        <v>6</v>
      </c>
      <c r="D366" s="9" t="s">
        <v>283</v>
      </c>
      <c r="E366" s="12" t="str">
        <f aca="false">INDEX(門市主檔!$B$2:$B$25,MATCH($D366,門市主檔!$A$2:$A$25,0))</f>
        <v>新北新莊店</v>
      </c>
      <c r="F366" s="9" t="s">
        <v>342</v>
      </c>
      <c r="G366" s="12" t="str">
        <f aca="false">INDEX(通路主檔!$B$2:$B$5,MATCH($F366,通路主檔!$A$2:$A$5,0))</f>
        <v>外帶</v>
      </c>
      <c r="H366" s="12" t="str">
        <f aca="false">INDEX(通路主檔!$C$2:$C$5,MATCH($F366,通路主檔!$A$2:$A$5,0))</f>
        <v>店內</v>
      </c>
      <c r="I366" s="13" t="n">
        <v>366300</v>
      </c>
      <c r="J366" s="4" t="n">
        <v>1064</v>
      </c>
      <c r="K366" s="4" t="n">
        <v>1417</v>
      </c>
      <c r="L366" s="14" t="n">
        <f aca="false">IF(J366=0,0,I366/J366)</f>
        <v>344.266917293233</v>
      </c>
      <c r="M366" s="15" t="n">
        <f aca="false">INDEX(通路主檔!$D$2:$D$5,MATCH($F366,通路主檔!$A$2:$A$5,0))*INDEX(年度參數!$B$2:$B$4,MATCH($B366,年度參數!$A$2:$A$4,0))</f>
        <v>0</v>
      </c>
      <c r="N366" s="14" t="n">
        <f aca="false">I366*M366</f>
        <v>0</v>
      </c>
      <c r="O366" s="14" t="n">
        <f aca="false">I366-N366</f>
        <v>366300</v>
      </c>
    </row>
    <row r="367" customFormat="false" ht="15" hidden="false" customHeight="false" outlineLevel="0" collapsed="false">
      <c r="A367" s="6" t="str">
        <f aca="false">TEXT(B367,"0")&amp;"-"&amp;TEXT(C367,"00")</f>
        <v>2024-06</v>
      </c>
      <c r="B367" s="4" t="n">
        <v>2024</v>
      </c>
      <c r="C367" s="4" t="n">
        <v>6</v>
      </c>
      <c r="D367" s="9" t="s">
        <v>283</v>
      </c>
      <c r="E367" s="12" t="str">
        <f aca="false">INDEX(門市主檔!$B$2:$B$25,MATCH($D367,門市主檔!$A$2:$A$25,0))</f>
        <v>新北新莊店</v>
      </c>
      <c r="F367" s="9" t="s">
        <v>344</v>
      </c>
      <c r="G367" s="12" t="str">
        <f aca="false">INDEX(通路主檔!$B$2:$B$5,MATCH($F367,通路主檔!$A$2:$A$5,0))</f>
        <v>外送平台 A</v>
      </c>
      <c r="H367" s="12" t="str">
        <f aca="false">INDEX(通路主檔!$C$2:$C$5,MATCH($F367,通路主檔!$A$2:$A$5,0))</f>
        <v>外送平台</v>
      </c>
      <c r="I367" s="13" t="n">
        <v>324500</v>
      </c>
      <c r="J367" s="4" t="n">
        <v>661</v>
      </c>
      <c r="K367" s="4" t="n">
        <v>1239</v>
      </c>
      <c r="L367" s="14" t="n">
        <f aca="false">IF(J367=0,0,I367/J367)</f>
        <v>490.922844175492</v>
      </c>
      <c r="M367" s="15" t="n">
        <f aca="false">INDEX(通路主檔!$D$2:$D$5,MATCH($F367,通路主檔!$A$2:$A$5,0))*INDEX(年度參數!$B$2:$B$4,MATCH($B367,年度參數!$A$2:$A$4,0))</f>
        <v>0.33</v>
      </c>
      <c r="N367" s="14" t="n">
        <f aca="false">I367*M367</f>
        <v>107085</v>
      </c>
      <c r="O367" s="14" t="n">
        <f aca="false">I367-N367</f>
        <v>217415</v>
      </c>
    </row>
    <row r="368" customFormat="false" ht="15" hidden="false" customHeight="false" outlineLevel="0" collapsed="false">
      <c r="A368" s="6" t="str">
        <f aca="false">TEXT(B368,"0")&amp;"-"&amp;TEXT(C368,"00")</f>
        <v>2024-06</v>
      </c>
      <c r="B368" s="4" t="n">
        <v>2024</v>
      </c>
      <c r="C368" s="4" t="n">
        <v>6</v>
      </c>
      <c r="D368" s="9" t="s">
        <v>283</v>
      </c>
      <c r="E368" s="12" t="str">
        <f aca="false">INDEX(門市主檔!$B$2:$B$25,MATCH($D368,門市主檔!$A$2:$A$25,0))</f>
        <v>新北新莊店</v>
      </c>
      <c r="F368" s="9" t="s">
        <v>347</v>
      </c>
      <c r="G368" s="12" t="str">
        <f aca="false">INDEX(通路主檔!$B$2:$B$5,MATCH($F368,通路主檔!$A$2:$A$5,0))</f>
        <v>外送平台 B</v>
      </c>
      <c r="H368" s="12" t="str">
        <f aca="false">INDEX(通路主檔!$C$2:$C$5,MATCH($F368,通路主檔!$A$2:$A$5,0))</f>
        <v>外送平台</v>
      </c>
      <c r="I368" s="13" t="n">
        <v>241300</v>
      </c>
      <c r="J368" s="4" t="n">
        <v>472</v>
      </c>
      <c r="K368" s="4" t="n">
        <v>889</v>
      </c>
      <c r="L368" s="14" t="n">
        <f aca="false">IF(J368=0,0,I368/J368)</f>
        <v>511.228813559322</v>
      </c>
      <c r="M368" s="15" t="n">
        <f aca="false">INDEX(通路主檔!$D$2:$D$5,MATCH($F368,通路主檔!$A$2:$A$5,0))*INDEX(年度參數!$B$2:$B$4,MATCH($B368,年度參數!$A$2:$A$4,0))</f>
        <v>0.33</v>
      </c>
      <c r="N368" s="14" t="n">
        <f aca="false">I368*M368</f>
        <v>79629</v>
      </c>
      <c r="O368" s="14" t="n">
        <f aca="false">I368-N368</f>
        <v>161671</v>
      </c>
    </row>
    <row r="369" customFormat="false" ht="15" hidden="false" customHeight="false" outlineLevel="0" collapsed="false">
      <c r="A369" s="6" t="str">
        <f aca="false">TEXT(B369,"0")&amp;"-"&amp;TEXT(C369,"00")</f>
        <v>2024-06</v>
      </c>
      <c r="B369" s="4" t="n">
        <v>2024</v>
      </c>
      <c r="C369" s="4" t="n">
        <v>6</v>
      </c>
      <c r="D369" s="9" t="s">
        <v>285</v>
      </c>
      <c r="E369" s="12" t="str">
        <f aca="false">INDEX(門市主檔!$B$2:$B$25,MATCH($D369,門市主檔!$A$2:$A$25,0))</f>
        <v>新北三重店</v>
      </c>
      <c r="F369" s="9" t="s">
        <v>339</v>
      </c>
      <c r="G369" s="12" t="str">
        <f aca="false">INDEX(通路主檔!$B$2:$B$5,MATCH($F369,通路主檔!$A$2:$A$5,0))</f>
        <v>內用</v>
      </c>
      <c r="H369" s="12" t="str">
        <f aca="false">INDEX(通路主檔!$C$2:$C$5,MATCH($F369,通路主檔!$A$2:$A$5,0))</f>
        <v>店內</v>
      </c>
      <c r="I369" s="13" t="n">
        <v>499200</v>
      </c>
      <c r="J369" s="4" t="n">
        <v>698</v>
      </c>
      <c r="K369" s="4" t="n">
        <v>1628</v>
      </c>
      <c r="L369" s="14" t="n">
        <f aca="false">IF(J369=0,0,I369/J369)</f>
        <v>715.186246418338</v>
      </c>
      <c r="M369" s="15" t="n">
        <f aca="false">INDEX(通路主檔!$D$2:$D$5,MATCH($F369,通路主檔!$A$2:$A$5,0))*INDEX(年度參數!$B$2:$B$4,MATCH($B369,年度參數!$A$2:$A$4,0))</f>
        <v>0</v>
      </c>
      <c r="N369" s="14" t="n">
        <f aca="false">I369*M369</f>
        <v>0</v>
      </c>
      <c r="O369" s="14" t="n">
        <f aca="false">I369-N369</f>
        <v>499200</v>
      </c>
    </row>
    <row r="370" customFormat="false" ht="15" hidden="false" customHeight="false" outlineLevel="0" collapsed="false">
      <c r="A370" s="6" t="str">
        <f aca="false">TEXT(B370,"0")&amp;"-"&amp;TEXT(C370,"00")</f>
        <v>2024-06</v>
      </c>
      <c r="B370" s="4" t="n">
        <v>2024</v>
      </c>
      <c r="C370" s="4" t="n">
        <v>6</v>
      </c>
      <c r="D370" s="9" t="s">
        <v>285</v>
      </c>
      <c r="E370" s="12" t="str">
        <f aca="false">INDEX(門市主檔!$B$2:$B$25,MATCH($D370,門市主檔!$A$2:$A$25,0))</f>
        <v>新北三重店</v>
      </c>
      <c r="F370" s="9" t="s">
        <v>342</v>
      </c>
      <c r="G370" s="12" t="str">
        <f aca="false">INDEX(通路主檔!$B$2:$B$5,MATCH($F370,通路主檔!$A$2:$A$5,0))</f>
        <v>外帶</v>
      </c>
      <c r="H370" s="12" t="str">
        <f aca="false">INDEX(通路主檔!$C$2:$C$5,MATCH($F370,通路主檔!$A$2:$A$5,0))</f>
        <v>店內</v>
      </c>
      <c r="I370" s="13" t="n">
        <v>411600</v>
      </c>
      <c r="J370" s="4" t="n">
        <v>1171</v>
      </c>
      <c r="K370" s="4" t="n">
        <v>1523</v>
      </c>
      <c r="L370" s="14" t="n">
        <f aca="false">IF(J370=0,0,I370/J370)</f>
        <v>351.494449188728</v>
      </c>
      <c r="M370" s="15" t="n">
        <f aca="false">INDEX(通路主檔!$D$2:$D$5,MATCH($F370,通路主檔!$A$2:$A$5,0))*INDEX(年度參數!$B$2:$B$4,MATCH($B370,年度參數!$A$2:$A$4,0))</f>
        <v>0</v>
      </c>
      <c r="N370" s="14" t="n">
        <f aca="false">I370*M370</f>
        <v>0</v>
      </c>
      <c r="O370" s="14" t="n">
        <f aca="false">I370-N370</f>
        <v>411600</v>
      </c>
    </row>
    <row r="371" customFormat="false" ht="15" hidden="false" customHeight="false" outlineLevel="0" collapsed="false">
      <c r="A371" s="6" t="str">
        <f aca="false">TEXT(B371,"0")&amp;"-"&amp;TEXT(C371,"00")</f>
        <v>2024-06</v>
      </c>
      <c r="B371" s="4" t="n">
        <v>2024</v>
      </c>
      <c r="C371" s="4" t="n">
        <v>6</v>
      </c>
      <c r="D371" s="9" t="s">
        <v>285</v>
      </c>
      <c r="E371" s="12" t="str">
        <f aca="false">INDEX(門市主檔!$B$2:$B$25,MATCH($D371,門市主檔!$A$2:$A$25,0))</f>
        <v>新北三重店</v>
      </c>
      <c r="F371" s="9" t="s">
        <v>344</v>
      </c>
      <c r="G371" s="12" t="str">
        <f aca="false">INDEX(通路主檔!$B$2:$B$5,MATCH($F371,通路主檔!$A$2:$A$5,0))</f>
        <v>外送平台 A</v>
      </c>
      <c r="H371" s="12" t="str">
        <f aca="false">INDEX(通路主檔!$C$2:$C$5,MATCH($F371,通路主檔!$A$2:$A$5,0))</f>
        <v>外送平台</v>
      </c>
      <c r="I371" s="13" t="n">
        <v>327900</v>
      </c>
      <c r="J371" s="4" t="n">
        <v>646</v>
      </c>
      <c r="K371" s="4" t="n">
        <v>1172</v>
      </c>
      <c r="L371" s="14" t="n">
        <f aca="false">IF(J371=0,0,I371/J371)</f>
        <v>507.585139318885</v>
      </c>
      <c r="M371" s="15" t="n">
        <f aca="false">INDEX(通路主檔!$D$2:$D$5,MATCH($F371,通路主檔!$A$2:$A$5,0))*INDEX(年度參數!$B$2:$B$4,MATCH($B371,年度參數!$A$2:$A$4,0))</f>
        <v>0.33</v>
      </c>
      <c r="N371" s="14" t="n">
        <f aca="false">I371*M371</f>
        <v>108207</v>
      </c>
      <c r="O371" s="14" t="n">
        <f aca="false">I371-N371</f>
        <v>219693</v>
      </c>
    </row>
    <row r="372" customFormat="false" ht="15" hidden="false" customHeight="false" outlineLevel="0" collapsed="false">
      <c r="A372" s="6" t="str">
        <f aca="false">TEXT(B372,"0")&amp;"-"&amp;TEXT(C372,"00")</f>
        <v>2024-06</v>
      </c>
      <c r="B372" s="4" t="n">
        <v>2024</v>
      </c>
      <c r="C372" s="4" t="n">
        <v>6</v>
      </c>
      <c r="D372" s="9" t="s">
        <v>285</v>
      </c>
      <c r="E372" s="12" t="str">
        <f aca="false">INDEX(門市主檔!$B$2:$B$25,MATCH($D372,門市主檔!$A$2:$A$25,0))</f>
        <v>新北三重店</v>
      </c>
      <c r="F372" s="9" t="s">
        <v>347</v>
      </c>
      <c r="G372" s="12" t="str">
        <f aca="false">INDEX(通路主檔!$B$2:$B$5,MATCH($F372,通路主檔!$A$2:$A$5,0))</f>
        <v>外送平台 B</v>
      </c>
      <c r="H372" s="12" t="str">
        <f aca="false">INDEX(通路主檔!$C$2:$C$5,MATCH($F372,通路主檔!$A$2:$A$5,0))</f>
        <v>外送平台</v>
      </c>
      <c r="I372" s="13" t="n">
        <v>232500</v>
      </c>
      <c r="J372" s="4" t="n">
        <v>431</v>
      </c>
      <c r="K372" s="4" t="n">
        <v>755</v>
      </c>
      <c r="L372" s="14" t="n">
        <f aca="false">IF(J372=0,0,I372/J372)</f>
        <v>539.443155452436</v>
      </c>
      <c r="M372" s="15" t="n">
        <f aca="false">INDEX(通路主檔!$D$2:$D$5,MATCH($F372,通路主檔!$A$2:$A$5,0))*INDEX(年度參數!$B$2:$B$4,MATCH($B372,年度參數!$A$2:$A$4,0))</f>
        <v>0.33</v>
      </c>
      <c r="N372" s="14" t="n">
        <f aca="false">I372*M372</f>
        <v>76725</v>
      </c>
      <c r="O372" s="14" t="n">
        <f aca="false">I372-N372</f>
        <v>155775</v>
      </c>
    </row>
    <row r="373" customFormat="false" ht="15" hidden="false" customHeight="false" outlineLevel="0" collapsed="false">
      <c r="A373" s="6" t="str">
        <f aca="false">TEXT(B373,"0")&amp;"-"&amp;TEXT(C373,"00")</f>
        <v>2024-06</v>
      </c>
      <c r="B373" s="4" t="n">
        <v>2024</v>
      </c>
      <c r="C373" s="4" t="n">
        <v>6</v>
      </c>
      <c r="D373" s="9" t="s">
        <v>300</v>
      </c>
      <c r="E373" s="12" t="str">
        <f aca="false">INDEX(門市主檔!$B$2:$B$25,MATCH($D373,門市主檔!$A$2:$A$25,0))</f>
        <v>台中逢甲店</v>
      </c>
      <c r="F373" s="9" t="s">
        <v>339</v>
      </c>
      <c r="G373" s="12" t="str">
        <f aca="false">INDEX(通路主檔!$B$2:$B$5,MATCH($F373,通路主檔!$A$2:$A$5,0))</f>
        <v>內用</v>
      </c>
      <c r="H373" s="12" t="str">
        <f aca="false">INDEX(通路主檔!$C$2:$C$5,MATCH($F373,通路主檔!$A$2:$A$5,0))</f>
        <v>店內</v>
      </c>
      <c r="I373" s="13" t="n">
        <v>1070600</v>
      </c>
      <c r="J373" s="4" t="n">
        <v>1528</v>
      </c>
      <c r="K373" s="4" t="n">
        <v>3869</v>
      </c>
      <c r="L373" s="14" t="n">
        <f aca="false">IF(J373=0,0,I373/J373)</f>
        <v>700.65445026178</v>
      </c>
      <c r="M373" s="15" t="n">
        <f aca="false">INDEX(通路主檔!$D$2:$D$5,MATCH($F373,通路主檔!$A$2:$A$5,0))*INDEX(年度參數!$B$2:$B$4,MATCH($B373,年度參數!$A$2:$A$4,0))</f>
        <v>0</v>
      </c>
      <c r="N373" s="14" t="n">
        <f aca="false">I373*M373</f>
        <v>0</v>
      </c>
      <c r="O373" s="14" t="n">
        <f aca="false">I373-N373</f>
        <v>1070600</v>
      </c>
    </row>
    <row r="374" customFormat="false" ht="15" hidden="false" customHeight="false" outlineLevel="0" collapsed="false">
      <c r="A374" s="6" t="str">
        <f aca="false">TEXT(B374,"0")&amp;"-"&amp;TEXT(C374,"00")</f>
        <v>2024-06</v>
      </c>
      <c r="B374" s="4" t="n">
        <v>2024</v>
      </c>
      <c r="C374" s="4" t="n">
        <v>6</v>
      </c>
      <c r="D374" s="9" t="s">
        <v>300</v>
      </c>
      <c r="E374" s="12" t="str">
        <f aca="false">INDEX(門市主檔!$B$2:$B$25,MATCH($D374,門市主檔!$A$2:$A$25,0))</f>
        <v>台中逢甲店</v>
      </c>
      <c r="F374" s="9" t="s">
        <v>342</v>
      </c>
      <c r="G374" s="12" t="str">
        <f aca="false">INDEX(通路主檔!$B$2:$B$5,MATCH($F374,通路主檔!$A$2:$A$5,0))</f>
        <v>外帶</v>
      </c>
      <c r="H374" s="12" t="str">
        <f aca="false">INDEX(通路主檔!$C$2:$C$5,MATCH($F374,通路主檔!$A$2:$A$5,0))</f>
        <v>店內</v>
      </c>
      <c r="I374" s="13" t="n">
        <v>558900</v>
      </c>
      <c r="J374" s="4" t="n">
        <v>1762</v>
      </c>
      <c r="K374" s="4" t="n">
        <v>2143</v>
      </c>
      <c r="L374" s="14" t="n">
        <f aca="false">IF(J374=0,0,I374/J374)</f>
        <v>317.196367763905</v>
      </c>
      <c r="M374" s="15" t="n">
        <f aca="false">INDEX(通路主檔!$D$2:$D$5,MATCH($F374,通路主檔!$A$2:$A$5,0))*INDEX(年度參數!$B$2:$B$4,MATCH($B374,年度參數!$A$2:$A$4,0))</f>
        <v>0</v>
      </c>
      <c r="N374" s="14" t="n">
        <f aca="false">I374*M374</f>
        <v>0</v>
      </c>
      <c r="O374" s="14" t="n">
        <f aca="false">I374-N374</f>
        <v>558900</v>
      </c>
    </row>
    <row r="375" customFormat="false" ht="15" hidden="false" customHeight="false" outlineLevel="0" collapsed="false">
      <c r="A375" s="6" t="str">
        <f aca="false">TEXT(B375,"0")&amp;"-"&amp;TEXT(C375,"00")</f>
        <v>2024-06</v>
      </c>
      <c r="B375" s="4" t="n">
        <v>2024</v>
      </c>
      <c r="C375" s="4" t="n">
        <v>6</v>
      </c>
      <c r="D375" s="9" t="s">
        <v>300</v>
      </c>
      <c r="E375" s="12" t="str">
        <f aca="false">INDEX(門市主檔!$B$2:$B$25,MATCH($D375,門市主檔!$A$2:$A$25,0))</f>
        <v>台中逢甲店</v>
      </c>
      <c r="F375" s="9" t="s">
        <v>344</v>
      </c>
      <c r="G375" s="12" t="str">
        <f aca="false">INDEX(通路主檔!$B$2:$B$5,MATCH($F375,通路主檔!$A$2:$A$5,0))</f>
        <v>外送平台 A</v>
      </c>
      <c r="H375" s="12" t="str">
        <f aca="false">INDEX(通路主檔!$C$2:$C$5,MATCH($F375,通路主檔!$A$2:$A$5,0))</f>
        <v>外送平台</v>
      </c>
      <c r="I375" s="13" t="n">
        <v>490300</v>
      </c>
      <c r="J375" s="4" t="n">
        <v>941</v>
      </c>
      <c r="K375" s="4" t="n">
        <v>1755</v>
      </c>
      <c r="L375" s="14" t="n">
        <f aca="false">IF(J375=0,0,I375/J375)</f>
        <v>521.041445270988</v>
      </c>
      <c r="M375" s="15" t="n">
        <f aca="false">INDEX(通路主檔!$D$2:$D$5,MATCH($F375,通路主檔!$A$2:$A$5,0))*INDEX(年度參數!$B$2:$B$4,MATCH($B375,年度參數!$A$2:$A$4,0))</f>
        <v>0.33</v>
      </c>
      <c r="N375" s="14" t="n">
        <f aca="false">I375*M375</f>
        <v>161799</v>
      </c>
      <c r="O375" s="14" t="n">
        <f aca="false">I375-N375</f>
        <v>328501</v>
      </c>
    </row>
    <row r="376" customFormat="false" ht="15" hidden="false" customHeight="false" outlineLevel="0" collapsed="false">
      <c r="A376" s="6" t="str">
        <f aca="false">TEXT(B376,"0")&amp;"-"&amp;TEXT(C376,"00")</f>
        <v>2024-06</v>
      </c>
      <c r="B376" s="4" t="n">
        <v>2024</v>
      </c>
      <c r="C376" s="4" t="n">
        <v>6</v>
      </c>
      <c r="D376" s="9" t="s">
        <v>300</v>
      </c>
      <c r="E376" s="12" t="str">
        <f aca="false">INDEX(門市主檔!$B$2:$B$25,MATCH($D376,門市主檔!$A$2:$A$25,0))</f>
        <v>台中逢甲店</v>
      </c>
      <c r="F376" s="9" t="s">
        <v>347</v>
      </c>
      <c r="G376" s="12" t="str">
        <f aca="false">INDEX(通路主檔!$B$2:$B$5,MATCH($F376,通路主檔!$A$2:$A$5,0))</f>
        <v>外送平台 B</v>
      </c>
      <c r="H376" s="12" t="str">
        <f aca="false">INDEX(通路主檔!$C$2:$C$5,MATCH($F376,通路主檔!$A$2:$A$5,0))</f>
        <v>外送平台</v>
      </c>
      <c r="I376" s="13" t="n">
        <v>289400</v>
      </c>
      <c r="J376" s="4" t="n">
        <v>587</v>
      </c>
      <c r="K376" s="4" t="n">
        <v>1100</v>
      </c>
      <c r="L376" s="14" t="n">
        <f aca="false">IF(J376=0,0,I376/J376)</f>
        <v>493.015332197615</v>
      </c>
      <c r="M376" s="15" t="n">
        <f aca="false">INDEX(通路主檔!$D$2:$D$5,MATCH($F376,通路主檔!$A$2:$A$5,0))*INDEX(年度參數!$B$2:$B$4,MATCH($B376,年度參數!$A$2:$A$4,0))</f>
        <v>0.33</v>
      </c>
      <c r="N376" s="14" t="n">
        <f aca="false">I376*M376</f>
        <v>95502</v>
      </c>
      <c r="O376" s="14" t="n">
        <f aca="false">I376-N376</f>
        <v>193898</v>
      </c>
    </row>
    <row r="377" customFormat="false" ht="15" hidden="false" customHeight="false" outlineLevel="0" collapsed="false">
      <c r="A377" s="6" t="str">
        <f aca="false">TEXT(B377,"0")&amp;"-"&amp;TEXT(C377,"00")</f>
        <v>2024-06</v>
      </c>
      <c r="B377" s="4" t="n">
        <v>2024</v>
      </c>
      <c r="C377" s="4" t="n">
        <v>6</v>
      </c>
      <c r="D377" s="9" t="s">
        <v>305</v>
      </c>
      <c r="E377" s="12" t="str">
        <f aca="false">INDEX(門市主檔!$B$2:$B$25,MATCH($D377,門市主檔!$A$2:$A$25,0))</f>
        <v>台中七期店</v>
      </c>
      <c r="F377" s="9" t="s">
        <v>339</v>
      </c>
      <c r="G377" s="12" t="str">
        <f aca="false">INDEX(通路主檔!$B$2:$B$5,MATCH($F377,通路主檔!$A$2:$A$5,0))</f>
        <v>內用</v>
      </c>
      <c r="H377" s="12" t="str">
        <f aca="false">INDEX(通路主檔!$C$2:$C$5,MATCH($F377,通路主檔!$A$2:$A$5,0))</f>
        <v>店內</v>
      </c>
      <c r="I377" s="13" t="n">
        <v>1234000</v>
      </c>
      <c r="J377" s="4" t="n">
        <v>1502</v>
      </c>
      <c r="K377" s="4" t="n">
        <v>3731</v>
      </c>
      <c r="L377" s="14" t="n">
        <f aca="false">IF(J377=0,0,I377/J377)</f>
        <v>821.571238348868</v>
      </c>
      <c r="M377" s="15" t="n">
        <f aca="false">INDEX(通路主檔!$D$2:$D$5,MATCH($F377,通路主檔!$A$2:$A$5,0))*INDEX(年度參數!$B$2:$B$4,MATCH($B377,年度參數!$A$2:$A$4,0))</f>
        <v>0</v>
      </c>
      <c r="N377" s="14" t="n">
        <f aca="false">I377*M377</f>
        <v>0</v>
      </c>
      <c r="O377" s="14" t="n">
        <f aca="false">I377-N377</f>
        <v>1234000</v>
      </c>
    </row>
    <row r="378" customFormat="false" ht="15" hidden="false" customHeight="false" outlineLevel="0" collapsed="false">
      <c r="A378" s="6" t="str">
        <f aca="false">TEXT(B378,"0")&amp;"-"&amp;TEXT(C378,"00")</f>
        <v>2024-06</v>
      </c>
      <c r="B378" s="4" t="n">
        <v>2024</v>
      </c>
      <c r="C378" s="4" t="n">
        <v>6</v>
      </c>
      <c r="D378" s="9" t="s">
        <v>305</v>
      </c>
      <c r="E378" s="12" t="str">
        <f aca="false">INDEX(門市主檔!$B$2:$B$25,MATCH($D378,門市主檔!$A$2:$A$25,0))</f>
        <v>台中七期店</v>
      </c>
      <c r="F378" s="9" t="s">
        <v>342</v>
      </c>
      <c r="G378" s="12" t="str">
        <f aca="false">INDEX(通路主檔!$B$2:$B$5,MATCH($F378,通路主檔!$A$2:$A$5,0))</f>
        <v>外帶</v>
      </c>
      <c r="H378" s="12" t="str">
        <f aca="false">INDEX(通路主檔!$C$2:$C$5,MATCH($F378,通路主檔!$A$2:$A$5,0))</f>
        <v>店內</v>
      </c>
      <c r="I378" s="13" t="n">
        <v>490700</v>
      </c>
      <c r="J378" s="4" t="n">
        <v>1436</v>
      </c>
      <c r="K378" s="4" t="n">
        <v>2014</v>
      </c>
      <c r="L378" s="14" t="n">
        <f aca="false">IF(J378=0,0,I378/J378)</f>
        <v>341.713091922006</v>
      </c>
      <c r="M378" s="15" t="n">
        <f aca="false">INDEX(通路主檔!$D$2:$D$5,MATCH($F378,通路主檔!$A$2:$A$5,0))*INDEX(年度參數!$B$2:$B$4,MATCH($B378,年度參數!$A$2:$A$4,0))</f>
        <v>0</v>
      </c>
      <c r="N378" s="14" t="n">
        <f aca="false">I378*M378</f>
        <v>0</v>
      </c>
      <c r="O378" s="14" t="n">
        <f aca="false">I378-N378</f>
        <v>490700</v>
      </c>
    </row>
    <row r="379" customFormat="false" ht="15" hidden="false" customHeight="false" outlineLevel="0" collapsed="false">
      <c r="A379" s="6" t="str">
        <f aca="false">TEXT(B379,"0")&amp;"-"&amp;TEXT(C379,"00")</f>
        <v>2024-06</v>
      </c>
      <c r="B379" s="4" t="n">
        <v>2024</v>
      </c>
      <c r="C379" s="4" t="n">
        <v>6</v>
      </c>
      <c r="D379" s="9" t="s">
        <v>305</v>
      </c>
      <c r="E379" s="12" t="str">
        <f aca="false">INDEX(門市主檔!$B$2:$B$25,MATCH($D379,門市主檔!$A$2:$A$25,0))</f>
        <v>台中七期店</v>
      </c>
      <c r="F379" s="9" t="s">
        <v>344</v>
      </c>
      <c r="G379" s="12" t="str">
        <f aca="false">INDEX(通路主檔!$B$2:$B$5,MATCH($F379,通路主檔!$A$2:$A$5,0))</f>
        <v>外送平台 A</v>
      </c>
      <c r="H379" s="12" t="str">
        <f aca="false">INDEX(通路主檔!$C$2:$C$5,MATCH($F379,通路主檔!$A$2:$A$5,0))</f>
        <v>外送平台</v>
      </c>
      <c r="I379" s="13" t="n">
        <v>399000</v>
      </c>
      <c r="J379" s="4" t="n">
        <v>831</v>
      </c>
      <c r="K379" s="4" t="n">
        <v>1627</v>
      </c>
      <c r="L379" s="14" t="n">
        <f aca="false">IF(J379=0,0,I379/J379)</f>
        <v>480.14440433213</v>
      </c>
      <c r="M379" s="15" t="n">
        <f aca="false">INDEX(通路主檔!$D$2:$D$5,MATCH($F379,通路主檔!$A$2:$A$5,0))*INDEX(年度參數!$B$2:$B$4,MATCH($B379,年度參數!$A$2:$A$4,0))</f>
        <v>0.33</v>
      </c>
      <c r="N379" s="14" t="n">
        <f aca="false">I379*M379</f>
        <v>131670</v>
      </c>
      <c r="O379" s="14" t="n">
        <f aca="false">I379-N379</f>
        <v>267330</v>
      </c>
    </row>
    <row r="380" customFormat="false" ht="15" hidden="false" customHeight="false" outlineLevel="0" collapsed="false">
      <c r="A380" s="6" t="str">
        <f aca="false">TEXT(B380,"0")&amp;"-"&amp;TEXT(C380,"00")</f>
        <v>2024-06</v>
      </c>
      <c r="B380" s="4" t="n">
        <v>2024</v>
      </c>
      <c r="C380" s="4" t="n">
        <v>6</v>
      </c>
      <c r="D380" s="9" t="s">
        <v>305</v>
      </c>
      <c r="E380" s="12" t="str">
        <f aca="false">INDEX(門市主檔!$B$2:$B$25,MATCH($D380,門市主檔!$A$2:$A$25,0))</f>
        <v>台中七期店</v>
      </c>
      <c r="F380" s="9" t="s">
        <v>347</v>
      </c>
      <c r="G380" s="12" t="str">
        <f aca="false">INDEX(通路主檔!$B$2:$B$5,MATCH($F380,通路主檔!$A$2:$A$5,0))</f>
        <v>外送平台 B</v>
      </c>
      <c r="H380" s="12" t="str">
        <f aca="false">INDEX(通路主檔!$C$2:$C$5,MATCH($F380,通路主檔!$A$2:$A$5,0))</f>
        <v>外送平台</v>
      </c>
      <c r="I380" s="13" t="n">
        <v>263500</v>
      </c>
      <c r="J380" s="4" t="n">
        <v>556</v>
      </c>
      <c r="K380" s="4" t="n">
        <v>998</v>
      </c>
      <c r="L380" s="14" t="n">
        <f aca="false">IF(J380=0,0,I380/J380)</f>
        <v>473.920863309353</v>
      </c>
      <c r="M380" s="15" t="n">
        <f aca="false">INDEX(通路主檔!$D$2:$D$5,MATCH($F380,通路主檔!$A$2:$A$5,0))*INDEX(年度參數!$B$2:$B$4,MATCH($B380,年度參數!$A$2:$A$4,0))</f>
        <v>0.33</v>
      </c>
      <c r="N380" s="14" t="n">
        <f aca="false">I380*M380</f>
        <v>86955</v>
      </c>
      <c r="O380" s="14" t="n">
        <f aca="false">I380-N380</f>
        <v>176545</v>
      </c>
    </row>
    <row r="381" customFormat="false" ht="15" hidden="false" customHeight="false" outlineLevel="0" collapsed="false">
      <c r="A381" s="6" t="str">
        <f aca="false">TEXT(B381,"0")&amp;"-"&amp;TEXT(C381,"00")</f>
        <v>2024-06</v>
      </c>
      <c r="B381" s="4" t="n">
        <v>2024</v>
      </c>
      <c r="C381" s="4" t="n">
        <v>6</v>
      </c>
      <c r="D381" s="9" t="s">
        <v>307</v>
      </c>
      <c r="E381" s="12" t="str">
        <f aca="false">INDEX(門市主檔!$B$2:$B$25,MATCH($D381,門市主檔!$A$2:$A$25,0))</f>
        <v>台中一中店</v>
      </c>
      <c r="F381" s="9" t="s">
        <v>339</v>
      </c>
      <c r="G381" s="12" t="str">
        <f aca="false">INDEX(通路主檔!$B$2:$B$5,MATCH($F381,通路主檔!$A$2:$A$5,0))</f>
        <v>內用</v>
      </c>
      <c r="H381" s="12" t="str">
        <f aca="false">INDEX(通路主檔!$C$2:$C$5,MATCH($F381,通路主檔!$A$2:$A$5,0))</f>
        <v>店內</v>
      </c>
      <c r="I381" s="13" t="n">
        <v>499500</v>
      </c>
      <c r="J381" s="4" t="n">
        <v>662</v>
      </c>
      <c r="K381" s="4" t="n">
        <v>1700</v>
      </c>
      <c r="L381" s="14" t="n">
        <f aca="false">IF(J381=0,0,I381/J381)</f>
        <v>754.531722054381</v>
      </c>
      <c r="M381" s="15" t="n">
        <f aca="false">INDEX(通路主檔!$D$2:$D$5,MATCH($F381,通路主檔!$A$2:$A$5,0))*INDEX(年度參數!$B$2:$B$4,MATCH($B381,年度參數!$A$2:$A$4,0))</f>
        <v>0</v>
      </c>
      <c r="N381" s="14" t="n">
        <f aca="false">I381*M381</f>
        <v>0</v>
      </c>
      <c r="O381" s="14" t="n">
        <f aca="false">I381-N381</f>
        <v>499500</v>
      </c>
    </row>
    <row r="382" customFormat="false" ht="15" hidden="false" customHeight="false" outlineLevel="0" collapsed="false">
      <c r="A382" s="6" t="str">
        <f aca="false">TEXT(B382,"0")&amp;"-"&amp;TEXT(C382,"00")</f>
        <v>2024-06</v>
      </c>
      <c r="B382" s="4" t="n">
        <v>2024</v>
      </c>
      <c r="C382" s="4" t="n">
        <v>6</v>
      </c>
      <c r="D382" s="9" t="s">
        <v>307</v>
      </c>
      <c r="E382" s="12" t="str">
        <f aca="false">INDEX(門市主檔!$B$2:$B$25,MATCH($D382,門市主檔!$A$2:$A$25,0))</f>
        <v>台中一中店</v>
      </c>
      <c r="F382" s="9" t="s">
        <v>342</v>
      </c>
      <c r="G382" s="12" t="str">
        <f aca="false">INDEX(通路主檔!$B$2:$B$5,MATCH($F382,通路主檔!$A$2:$A$5,0))</f>
        <v>外帶</v>
      </c>
      <c r="H382" s="12" t="str">
        <f aca="false">INDEX(通路主檔!$C$2:$C$5,MATCH($F382,通路主檔!$A$2:$A$5,0))</f>
        <v>店內</v>
      </c>
      <c r="I382" s="13" t="n">
        <v>436300</v>
      </c>
      <c r="J382" s="4" t="n">
        <v>1229</v>
      </c>
      <c r="K382" s="4" t="n">
        <v>1554</v>
      </c>
      <c r="L382" s="14" t="n">
        <f aca="false">IF(J382=0,0,I382/J382)</f>
        <v>355.004068348251</v>
      </c>
      <c r="M382" s="15" t="n">
        <f aca="false">INDEX(通路主檔!$D$2:$D$5,MATCH($F382,通路主檔!$A$2:$A$5,0))*INDEX(年度參數!$B$2:$B$4,MATCH($B382,年度參數!$A$2:$A$4,0))</f>
        <v>0</v>
      </c>
      <c r="N382" s="14" t="n">
        <f aca="false">I382*M382</f>
        <v>0</v>
      </c>
      <c r="O382" s="14" t="n">
        <f aca="false">I382-N382</f>
        <v>436300</v>
      </c>
    </row>
    <row r="383" customFormat="false" ht="15" hidden="false" customHeight="false" outlineLevel="0" collapsed="false">
      <c r="A383" s="6" t="str">
        <f aca="false">TEXT(B383,"0")&amp;"-"&amp;TEXT(C383,"00")</f>
        <v>2024-06</v>
      </c>
      <c r="B383" s="4" t="n">
        <v>2024</v>
      </c>
      <c r="C383" s="4" t="n">
        <v>6</v>
      </c>
      <c r="D383" s="9" t="s">
        <v>307</v>
      </c>
      <c r="E383" s="12" t="str">
        <f aca="false">INDEX(門市主檔!$B$2:$B$25,MATCH($D383,門市主檔!$A$2:$A$25,0))</f>
        <v>台中一中店</v>
      </c>
      <c r="F383" s="9" t="s">
        <v>344</v>
      </c>
      <c r="G383" s="12" t="str">
        <f aca="false">INDEX(通路主檔!$B$2:$B$5,MATCH($F383,通路主檔!$A$2:$A$5,0))</f>
        <v>外送平台 A</v>
      </c>
      <c r="H383" s="12" t="str">
        <f aca="false">INDEX(通路主檔!$C$2:$C$5,MATCH($F383,通路主檔!$A$2:$A$5,0))</f>
        <v>外送平台</v>
      </c>
      <c r="I383" s="13" t="n">
        <v>353500</v>
      </c>
      <c r="J383" s="4" t="n">
        <v>626</v>
      </c>
      <c r="K383" s="4" t="n">
        <v>1231</v>
      </c>
      <c r="L383" s="14" t="n">
        <f aca="false">IF(J383=0,0,I383/J383)</f>
        <v>564.696485623003</v>
      </c>
      <c r="M383" s="15" t="n">
        <f aca="false">INDEX(通路主檔!$D$2:$D$5,MATCH($F383,通路主檔!$A$2:$A$5,0))*INDEX(年度參數!$B$2:$B$4,MATCH($B383,年度參數!$A$2:$A$4,0))</f>
        <v>0.33</v>
      </c>
      <c r="N383" s="14" t="n">
        <f aca="false">I383*M383</f>
        <v>116655</v>
      </c>
      <c r="O383" s="14" t="n">
        <f aca="false">I383-N383</f>
        <v>236845</v>
      </c>
    </row>
    <row r="384" customFormat="false" ht="15" hidden="false" customHeight="false" outlineLevel="0" collapsed="false">
      <c r="A384" s="6" t="str">
        <f aca="false">TEXT(B384,"0")&amp;"-"&amp;TEXT(C384,"00")</f>
        <v>2024-06</v>
      </c>
      <c r="B384" s="4" t="n">
        <v>2024</v>
      </c>
      <c r="C384" s="4" t="n">
        <v>6</v>
      </c>
      <c r="D384" s="9" t="s">
        <v>307</v>
      </c>
      <c r="E384" s="12" t="str">
        <f aca="false">INDEX(門市主檔!$B$2:$B$25,MATCH($D384,門市主檔!$A$2:$A$25,0))</f>
        <v>台中一中店</v>
      </c>
      <c r="F384" s="9" t="s">
        <v>347</v>
      </c>
      <c r="G384" s="12" t="str">
        <f aca="false">INDEX(通路主檔!$B$2:$B$5,MATCH($F384,通路主檔!$A$2:$A$5,0))</f>
        <v>外送平台 B</v>
      </c>
      <c r="H384" s="12" t="str">
        <f aca="false">INDEX(通路主檔!$C$2:$C$5,MATCH($F384,通路主檔!$A$2:$A$5,0))</f>
        <v>外送平台</v>
      </c>
      <c r="I384" s="13" t="n">
        <v>250600</v>
      </c>
      <c r="J384" s="4" t="n">
        <v>509</v>
      </c>
      <c r="K384" s="4" t="n">
        <v>964</v>
      </c>
      <c r="L384" s="14" t="n">
        <f aca="false">IF(J384=0,0,I384/J384)</f>
        <v>492.337917485265</v>
      </c>
      <c r="M384" s="15" t="n">
        <f aca="false">INDEX(通路主檔!$D$2:$D$5,MATCH($F384,通路主檔!$A$2:$A$5,0))*INDEX(年度參數!$B$2:$B$4,MATCH($B384,年度參數!$A$2:$A$4,0))</f>
        <v>0.33</v>
      </c>
      <c r="N384" s="14" t="n">
        <f aca="false">I384*M384</f>
        <v>82698</v>
      </c>
      <c r="O384" s="14" t="n">
        <f aca="false">I384-N384</f>
        <v>167902</v>
      </c>
    </row>
    <row r="385" customFormat="false" ht="15" hidden="false" customHeight="false" outlineLevel="0" collapsed="false">
      <c r="A385" s="6" t="str">
        <f aca="false">TEXT(B385,"0")&amp;"-"&amp;TEXT(C385,"00")</f>
        <v>2024-06</v>
      </c>
      <c r="B385" s="4" t="n">
        <v>2024</v>
      </c>
      <c r="C385" s="4" t="n">
        <v>6</v>
      </c>
      <c r="D385" s="9" t="s">
        <v>318</v>
      </c>
      <c r="E385" s="12" t="str">
        <f aca="false">INDEX(門市主檔!$B$2:$B$25,MATCH($D385,門市主檔!$A$2:$A$25,0))</f>
        <v>台南中西店</v>
      </c>
      <c r="F385" s="9" t="s">
        <v>339</v>
      </c>
      <c r="G385" s="12" t="str">
        <f aca="false">INDEX(通路主檔!$B$2:$B$5,MATCH($F385,通路主檔!$A$2:$A$5,0))</f>
        <v>內用</v>
      </c>
      <c r="H385" s="12" t="str">
        <f aca="false">INDEX(通路主檔!$C$2:$C$5,MATCH($F385,通路主檔!$A$2:$A$5,0))</f>
        <v>店內</v>
      </c>
      <c r="I385" s="13" t="n">
        <v>846500</v>
      </c>
      <c r="J385" s="4" t="n">
        <v>1193</v>
      </c>
      <c r="K385" s="4" t="n">
        <v>2828</v>
      </c>
      <c r="L385" s="14" t="n">
        <f aca="false">IF(J385=0,0,I385/J385)</f>
        <v>709.555741827326</v>
      </c>
      <c r="M385" s="15" t="n">
        <f aca="false">INDEX(通路主檔!$D$2:$D$5,MATCH($F385,通路主檔!$A$2:$A$5,0))*INDEX(年度參數!$B$2:$B$4,MATCH($B385,年度參數!$A$2:$A$4,0))</f>
        <v>0</v>
      </c>
      <c r="N385" s="14" t="n">
        <f aca="false">I385*M385</f>
        <v>0</v>
      </c>
      <c r="O385" s="14" t="n">
        <f aca="false">I385-N385</f>
        <v>846500</v>
      </c>
    </row>
    <row r="386" customFormat="false" ht="15" hidden="false" customHeight="false" outlineLevel="0" collapsed="false">
      <c r="A386" s="6" t="str">
        <f aca="false">TEXT(B386,"0")&amp;"-"&amp;TEXT(C386,"00")</f>
        <v>2024-06</v>
      </c>
      <c r="B386" s="4" t="n">
        <v>2024</v>
      </c>
      <c r="C386" s="4" t="n">
        <v>6</v>
      </c>
      <c r="D386" s="9" t="s">
        <v>318</v>
      </c>
      <c r="E386" s="12" t="str">
        <f aca="false">INDEX(門市主檔!$B$2:$B$25,MATCH($D386,門市主檔!$A$2:$A$25,0))</f>
        <v>台南中西店</v>
      </c>
      <c r="F386" s="9" t="s">
        <v>342</v>
      </c>
      <c r="G386" s="12" t="str">
        <f aca="false">INDEX(通路主檔!$B$2:$B$5,MATCH($F386,通路主檔!$A$2:$A$5,0))</f>
        <v>外帶</v>
      </c>
      <c r="H386" s="12" t="str">
        <f aca="false">INDEX(通路主檔!$C$2:$C$5,MATCH($F386,通路主檔!$A$2:$A$5,0))</f>
        <v>店內</v>
      </c>
      <c r="I386" s="13" t="n">
        <v>368600</v>
      </c>
      <c r="J386" s="4" t="n">
        <v>1170</v>
      </c>
      <c r="K386" s="4" t="n">
        <v>1524</v>
      </c>
      <c r="L386" s="14" t="n">
        <f aca="false">IF(J386=0,0,I386/J386)</f>
        <v>315.042735042735</v>
      </c>
      <c r="M386" s="15" t="n">
        <f aca="false">INDEX(通路主檔!$D$2:$D$5,MATCH($F386,通路主檔!$A$2:$A$5,0))*INDEX(年度參數!$B$2:$B$4,MATCH($B386,年度參數!$A$2:$A$4,0))</f>
        <v>0</v>
      </c>
      <c r="N386" s="14" t="n">
        <f aca="false">I386*M386</f>
        <v>0</v>
      </c>
      <c r="O386" s="14" t="n">
        <f aca="false">I386-N386</f>
        <v>368600</v>
      </c>
    </row>
    <row r="387" customFormat="false" ht="15" hidden="false" customHeight="false" outlineLevel="0" collapsed="false">
      <c r="A387" s="6" t="str">
        <f aca="false">TEXT(B387,"0")&amp;"-"&amp;TEXT(C387,"00")</f>
        <v>2024-06</v>
      </c>
      <c r="B387" s="4" t="n">
        <v>2024</v>
      </c>
      <c r="C387" s="4" t="n">
        <v>6</v>
      </c>
      <c r="D387" s="9" t="s">
        <v>318</v>
      </c>
      <c r="E387" s="12" t="str">
        <f aca="false">INDEX(門市主檔!$B$2:$B$25,MATCH($D387,門市主檔!$A$2:$A$25,0))</f>
        <v>台南中西店</v>
      </c>
      <c r="F387" s="9" t="s">
        <v>344</v>
      </c>
      <c r="G387" s="12" t="str">
        <f aca="false">INDEX(通路主檔!$B$2:$B$5,MATCH($F387,通路主檔!$A$2:$A$5,0))</f>
        <v>外送平台 A</v>
      </c>
      <c r="H387" s="12" t="str">
        <f aca="false">INDEX(通路主檔!$C$2:$C$5,MATCH($F387,通路主檔!$A$2:$A$5,0))</f>
        <v>外送平台</v>
      </c>
      <c r="I387" s="13" t="n">
        <v>323800</v>
      </c>
      <c r="J387" s="4" t="n">
        <v>596</v>
      </c>
      <c r="K387" s="4" t="n">
        <v>1061</v>
      </c>
      <c r="L387" s="14" t="n">
        <f aca="false">IF(J387=0,0,I387/J387)</f>
        <v>543.288590604027</v>
      </c>
      <c r="M387" s="15" t="n">
        <f aca="false">INDEX(通路主檔!$D$2:$D$5,MATCH($F387,通路主檔!$A$2:$A$5,0))*INDEX(年度參數!$B$2:$B$4,MATCH($B387,年度參數!$A$2:$A$4,0))</f>
        <v>0.33</v>
      </c>
      <c r="N387" s="14" t="n">
        <f aca="false">I387*M387</f>
        <v>106854</v>
      </c>
      <c r="O387" s="14" t="n">
        <f aca="false">I387-N387</f>
        <v>216946</v>
      </c>
    </row>
    <row r="388" customFormat="false" ht="15" hidden="false" customHeight="false" outlineLevel="0" collapsed="false">
      <c r="A388" s="6" t="str">
        <f aca="false">TEXT(B388,"0")&amp;"-"&amp;TEXT(C388,"00")</f>
        <v>2024-06</v>
      </c>
      <c r="B388" s="4" t="n">
        <v>2024</v>
      </c>
      <c r="C388" s="4" t="n">
        <v>6</v>
      </c>
      <c r="D388" s="9" t="s">
        <v>318</v>
      </c>
      <c r="E388" s="12" t="str">
        <f aca="false">INDEX(門市主檔!$B$2:$B$25,MATCH($D388,門市主檔!$A$2:$A$25,0))</f>
        <v>台南中西店</v>
      </c>
      <c r="F388" s="9" t="s">
        <v>347</v>
      </c>
      <c r="G388" s="12" t="str">
        <f aca="false">INDEX(通路主檔!$B$2:$B$5,MATCH($F388,通路主檔!$A$2:$A$5,0))</f>
        <v>外送平台 B</v>
      </c>
      <c r="H388" s="12" t="str">
        <f aca="false">INDEX(通路主檔!$C$2:$C$5,MATCH($F388,通路主檔!$A$2:$A$5,0))</f>
        <v>外送平台</v>
      </c>
      <c r="I388" s="13" t="n">
        <v>227200</v>
      </c>
      <c r="J388" s="4" t="n">
        <v>492</v>
      </c>
      <c r="K388" s="4" t="n">
        <v>849</v>
      </c>
      <c r="L388" s="14" t="n">
        <f aca="false">IF(J388=0,0,I388/J388)</f>
        <v>461.788617886179</v>
      </c>
      <c r="M388" s="15" t="n">
        <f aca="false">INDEX(通路主檔!$D$2:$D$5,MATCH($F388,通路主檔!$A$2:$A$5,0))*INDEX(年度參數!$B$2:$B$4,MATCH($B388,年度參數!$A$2:$A$4,0))</f>
        <v>0.33</v>
      </c>
      <c r="N388" s="14" t="n">
        <f aca="false">I388*M388</f>
        <v>74976</v>
      </c>
      <c r="O388" s="14" t="n">
        <f aca="false">I388-N388</f>
        <v>152224</v>
      </c>
    </row>
    <row r="389" customFormat="false" ht="15" hidden="false" customHeight="false" outlineLevel="0" collapsed="false">
      <c r="A389" s="6" t="str">
        <f aca="false">TEXT(B389,"0")&amp;"-"&amp;TEXT(C389,"00")</f>
        <v>2024-06</v>
      </c>
      <c r="B389" s="4" t="n">
        <v>2024</v>
      </c>
      <c r="C389" s="4" t="n">
        <v>6</v>
      </c>
      <c r="D389" s="9" t="s">
        <v>323</v>
      </c>
      <c r="E389" s="12" t="str">
        <f aca="false">INDEX(門市主檔!$B$2:$B$25,MATCH($D389,門市主檔!$A$2:$A$25,0))</f>
        <v>台南東寧店</v>
      </c>
      <c r="F389" s="9" t="s">
        <v>339</v>
      </c>
      <c r="G389" s="12" t="str">
        <f aca="false">INDEX(通路主檔!$B$2:$B$5,MATCH($F389,通路主檔!$A$2:$A$5,0))</f>
        <v>內用</v>
      </c>
      <c r="H389" s="12" t="str">
        <f aca="false">INDEX(通路主檔!$C$2:$C$5,MATCH($F389,通路主檔!$A$2:$A$5,0))</f>
        <v>店內</v>
      </c>
      <c r="I389" s="13" t="n">
        <v>422300</v>
      </c>
      <c r="J389" s="4" t="n">
        <v>540</v>
      </c>
      <c r="K389" s="4" t="n">
        <v>1235</v>
      </c>
      <c r="L389" s="14" t="n">
        <f aca="false">IF(J389=0,0,I389/J389)</f>
        <v>782.037037037037</v>
      </c>
      <c r="M389" s="15" t="n">
        <f aca="false">INDEX(通路主檔!$D$2:$D$5,MATCH($F389,通路主檔!$A$2:$A$5,0))*INDEX(年度參數!$B$2:$B$4,MATCH($B389,年度參數!$A$2:$A$4,0))</f>
        <v>0</v>
      </c>
      <c r="N389" s="14" t="n">
        <f aca="false">I389*M389</f>
        <v>0</v>
      </c>
      <c r="O389" s="14" t="n">
        <f aca="false">I389-N389</f>
        <v>422300</v>
      </c>
    </row>
    <row r="390" customFormat="false" ht="15" hidden="false" customHeight="false" outlineLevel="0" collapsed="false">
      <c r="A390" s="6" t="str">
        <f aca="false">TEXT(B390,"0")&amp;"-"&amp;TEXT(C390,"00")</f>
        <v>2024-06</v>
      </c>
      <c r="B390" s="4" t="n">
        <v>2024</v>
      </c>
      <c r="C390" s="4" t="n">
        <v>6</v>
      </c>
      <c r="D390" s="9" t="s">
        <v>323</v>
      </c>
      <c r="E390" s="12" t="str">
        <f aca="false">INDEX(門市主檔!$B$2:$B$25,MATCH($D390,門市主檔!$A$2:$A$25,0))</f>
        <v>台南東寧店</v>
      </c>
      <c r="F390" s="9" t="s">
        <v>342</v>
      </c>
      <c r="G390" s="12" t="str">
        <f aca="false">INDEX(通路主檔!$B$2:$B$5,MATCH($F390,通路主檔!$A$2:$A$5,0))</f>
        <v>外帶</v>
      </c>
      <c r="H390" s="12" t="str">
        <f aca="false">INDEX(通路主檔!$C$2:$C$5,MATCH($F390,通路主檔!$A$2:$A$5,0))</f>
        <v>店內</v>
      </c>
      <c r="I390" s="13" t="n">
        <v>430300</v>
      </c>
      <c r="J390" s="4" t="n">
        <v>1331</v>
      </c>
      <c r="K390" s="4" t="n">
        <v>1595</v>
      </c>
      <c r="L390" s="14" t="n">
        <f aca="false">IF(J390=0,0,I390/J390)</f>
        <v>323.290758827949</v>
      </c>
      <c r="M390" s="15" t="n">
        <f aca="false">INDEX(通路主檔!$D$2:$D$5,MATCH($F390,通路主檔!$A$2:$A$5,0))*INDEX(年度參數!$B$2:$B$4,MATCH($B390,年度參數!$A$2:$A$4,0))</f>
        <v>0</v>
      </c>
      <c r="N390" s="14" t="n">
        <f aca="false">I390*M390</f>
        <v>0</v>
      </c>
      <c r="O390" s="14" t="n">
        <f aca="false">I390-N390</f>
        <v>430300</v>
      </c>
    </row>
    <row r="391" customFormat="false" ht="15" hidden="false" customHeight="false" outlineLevel="0" collapsed="false">
      <c r="A391" s="6" t="str">
        <f aca="false">TEXT(B391,"0")&amp;"-"&amp;TEXT(C391,"00")</f>
        <v>2024-06</v>
      </c>
      <c r="B391" s="4" t="n">
        <v>2024</v>
      </c>
      <c r="C391" s="4" t="n">
        <v>6</v>
      </c>
      <c r="D391" s="9" t="s">
        <v>323</v>
      </c>
      <c r="E391" s="12" t="str">
        <f aca="false">INDEX(門市主檔!$B$2:$B$25,MATCH($D391,門市主檔!$A$2:$A$25,0))</f>
        <v>台南東寧店</v>
      </c>
      <c r="F391" s="9" t="s">
        <v>344</v>
      </c>
      <c r="G391" s="12" t="str">
        <f aca="false">INDEX(通路主檔!$B$2:$B$5,MATCH($F391,通路主檔!$A$2:$A$5,0))</f>
        <v>外送平台 A</v>
      </c>
      <c r="H391" s="12" t="str">
        <f aca="false">INDEX(通路主檔!$C$2:$C$5,MATCH($F391,通路主檔!$A$2:$A$5,0))</f>
        <v>外送平台</v>
      </c>
      <c r="I391" s="13" t="n">
        <v>354200</v>
      </c>
      <c r="J391" s="4" t="n">
        <v>706</v>
      </c>
      <c r="K391" s="4" t="n">
        <v>1258</v>
      </c>
      <c r="L391" s="14" t="n">
        <f aca="false">IF(J391=0,0,I391/J391)</f>
        <v>501.699716713881</v>
      </c>
      <c r="M391" s="15" t="n">
        <f aca="false">INDEX(通路主檔!$D$2:$D$5,MATCH($F391,通路主檔!$A$2:$A$5,0))*INDEX(年度參數!$B$2:$B$4,MATCH($B391,年度參數!$A$2:$A$4,0))</f>
        <v>0.33</v>
      </c>
      <c r="N391" s="14" t="n">
        <f aca="false">I391*M391</f>
        <v>116886</v>
      </c>
      <c r="O391" s="14" t="n">
        <f aca="false">I391-N391</f>
        <v>237314</v>
      </c>
    </row>
    <row r="392" customFormat="false" ht="15" hidden="false" customHeight="false" outlineLevel="0" collapsed="false">
      <c r="A392" s="6" t="str">
        <f aca="false">TEXT(B392,"0")&amp;"-"&amp;TEXT(C392,"00")</f>
        <v>2024-06</v>
      </c>
      <c r="B392" s="4" t="n">
        <v>2024</v>
      </c>
      <c r="C392" s="4" t="n">
        <v>6</v>
      </c>
      <c r="D392" s="9" t="s">
        <v>323</v>
      </c>
      <c r="E392" s="12" t="str">
        <f aca="false">INDEX(門市主檔!$B$2:$B$25,MATCH($D392,門市主檔!$A$2:$A$25,0))</f>
        <v>台南東寧店</v>
      </c>
      <c r="F392" s="9" t="s">
        <v>347</v>
      </c>
      <c r="G392" s="12" t="str">
        <f aca="false">INDEX(通路主檔!$B$2:$B$5,MATCH($F392,通路主檔!$A$2:$A$5,0))</f>
        <v>外送平台 B</v>
      </c>
      <c r="H392" s="12" t="str">
        <f aca="false">INDEX(通路主檔!$C$2:$C$5,MATCH($F392,通路主檔!$A$2:$A$5,0))</f>
        <v>外送平台</v>
      </c>
      <c r="I392" s="13" t="n">
        <v>237100</v>
      </c>
      <c r="J392" s="4" t="n">
        <v>482</v>
      </c>
      <c r="K392" s="4" t="n">
        <v>803</v>
      </c>
      <c r="L392" s="14" t="n">
        <f aca="false">IF(J392=0,0,I392/J392)</f>
        <v>491.908713692946</v>
      </c>
      <c r="M392" s="15" t="n">
        <f aca="false">INDEX(通路主檔!$D$2:$D$5,MATCH($F392,通路主檔!$A$2:$A$5,0))*INDEX(年度參數!$B$2:$B$4,MATCH($B392,年度參數!$A$2:$A$4,0))</f>
        <v>0.33</v>
      </c>
      <c r="N392" s="14" t="n">
        <f aca="false">I392*M392</f>
        <v>78243</v>
      </c>
      <c r="O392" s="14" t="n">
        <f aca="false">I392-N392</f>
        <v>158857</v>
      </c>
    </row>
    <row r="393" customFormat="false" ht="15" hidden="false" customHeight="false" outlineLevel="0" collapsed="false">
      <c r="A393" s="6" t="str">
        <f aca="false">TEXT(B393,"0")&amp;"-"&amp;TEXT(C393,"00")</f>
        <v>2024-06</v>
      </c>
      <c r="B393" s="4" t="n">
        <v>2024</v>
      </c>
      <c r="C393" s="4" t="n">
        <v>6</v>
      </c>
      <c r="D393" s="9" t="s">
        <v>262</v>
      </c>
      <c r="E393" s="12" t="str">
        <f aca="false">INDEX(門市主檔!$B$2:$B$25,MATCH($D393,門市主檔!$A$2:$A$25,0))</f>
        <v>台北信義旗艦店</v>
      </c>
      <c r="F393" s="9" t="s">
        <v>339</v>
      </c>
      <c r="G393" s="12" t="str">
        <f aca="false">INDEX(通路主檔!$B$2:$B$5,MATCH($F393,通路主檔!$A$2:$A$5,0))</f>
        <v>內用</v>
      </c>
      <c r="H393" s="12" t="str">
        <f aca="false">INDEX(通路主檔!$C$2:$C$5,MATCH($F393,通路主檔!$A$2:$A$5,0))</f>
        <v>店內</v>
      </c>
      <c r="I393" s="13" t="n">
        <v>1455100</v>
      </c>
      <c r="J393" s="4" t="n">
        <v>1895</v>
      </c>
      <c r="K393" s="4" t="n">
        <v>4257</v>
      </c>
      <c r="L393" s="14" t="n">
        <f aca="false">IF(J393=0,0,I393/J393)</f>
        <v>767.862796833773</v>
      </c>
      <c r="M393" s="15" t="n">
        <f aca="false">INDEX(通路主檔!$D$2:$D$5,MATCH($F393,通路主檔!$A$2:$A$5,0))*INDEX(年度參數!$B$2:$B$4,MATCH($B393,年度參數!$A$2:$A$4,0))</f>
        <v>0</v>
      </c>
      <c r="N393" s="14" t="n">
        <f aca="false">I393*M393</f>
        <v>0</v>
      </c>
      <c r="O393" s="14" t="n">
        <f aca="false">I393-N393</f>
        <v>1455100</v>
      </c>
    </row>
    <row r="394" customFormat="false" ht="15" hidden="false" customHeight="false" outlineLevel="0" collapsed="false">
      <c r="A394" s="6" t="str">
        <f aca="false">TEXT(B394,"0")&amp;"-"&amp;TEXT(C394,"00")</f>
        <v>2024-06</v>
      </c>
      <c r="B394" s="4" t="n">
        <v>2024</v>
      </c>
      <c r="C394" s="4" t="n">
        <v>6</v>
      </c>
      <c r="D394" s="9" t="s">
        <v>262</v>
      </c>
      <c r="E394" s="12" t="str">
        <f aca="false">INDEX(門市主檔!$B$2:$B$25,MATCH($D394,門市主檔!$A$2:$A$25,0))</f>
        <v>台北信義旗艦店</v>
      </c>
      <c r="F394" s="9" t="s">
        <v>342</v>
      </c>
      <c r="G394" s="12" t="str">
        <f aca="false">INDEX(通路主檔!$B$2:$B$5,MATCH($F394,通路主檔!$A$2:$A$5,0))</f>
        <v>外帶</v>
      </c>
      <c r="H394" s="12" t="str">
        <f aca="false">INDEX(通路主檔!$C$2:$C$5,MATCH($F394,通路主檔!$A$2:$A$5,0))</f>
        <v>店內</v>
      </c>
      <c r="I394" s="13" t="n">
        <v>547000</v>
      </c>
      <c r="J394" s="4" t="n">
        <v>1797</v>
      </c>
      <c r="K394" s="4" t="n">
        <v>2335</v>
      </c>
      <c r="L394" s="14" t="n">
        <f aca="false">IF(J394=0,0,I394/J394)</f>
        <v>304.396215915415</v>
      </c>
      <c r="M394" s="15" t="n">
        <f aca="false">INDEX(通路主檔!$D$2:$D$5,MATCH($F394,通路主檔!$A$2:$A$5,0))*INDEX(年度參數!$B$2:$B$4,MATCH($B394,年度參數!$A$2:$A$4,0))</f>
        <v>0</v>
      </c>
      <c r="N394" s="14" t="n">
        <f aca="false">I394*M394</f>
        <v>0</v>
      </c>
      <c r="O394" s="14" t="n">
        <f aca="false">I394-N394</f>
        <v>547000</v>
      </c>
    </row>
    <row r="395" customFormat="false" ht="15" hidden="false" customHeight="false" outlineLevel="0" collapsed="false">
      <c r="A395" s="6" t="str">
        <f aca="false">TEXT(B395,"0")&amp;"-"&amp;TEXT(C395,"00")</f>
        <v>2024-06</v>
      </c>
      <c r="B395" s="4" t="n">
        <v>2024</v>
      </c>
      <c r="C395" s="4" t="n">
        <v>6</v>
      </c>
      <c r="D395" s="9" t="s">
        <v>262</v>
      </c>
      <c r="E395" s="12" t="str">
        <f aca="false">INDEX(門市主檔!$B$2:$B$25,MATCH($D395,門市主檔!$A$2:$A$25,0))</f>
        <v>台北信義旗艦店</v>
      </c>
      <c r="F395" s="9" t="s">
        <v>344</v>
      </c>
      <c r="G395" s="12" t="str">
        <f aca="false">INDEX(通路主檔!$B$2:$B$5,MATCH($F395,通路主檔!$A$2:$A$5,0))</f>
        <v>外送平台 A</v>
      </c>
      <c r="H395" s="12" t="str">
        <f aca="false">INDEX(通路主檔!$C$2:$C$5,MATCH($F395,通路主檔!$A$2:$A$5,0))</f>
        <v>外送平台</v>
      </c>
      <c r="I395" s="13" t="n">
        <v>472600</v>
      </c>
      <c r="J395" s="4" t="n">
        <v>940</v>
      </c>
      <c r="K395" s="4" t="n">
        <v>1883</v>
      </c>
      <c r="L395" s="14" t="n">
        <f aca="false">IF(J395=0,0,I395/J395)</f>
        <v>502.765957446809</v>
      </c>
      <c r="M395" s="15" t="n">
        <f aca="false">INDEX(通路主檔!$D$2:$D$5,MATCH($F395,通路主檔!$A$2:$A$5,0))*INDEX(年度參數!$B$2:$B$4,MATCH($B395,年度參數!$A$2:$A$4,0))</f>
        <v>0.33</v>
      </c>
      <c r="N395" s="14" t="n">
        <f aca="false">I395*M395</f>
        <v>155958</v>
      </c>
      <c r="O395" s="14" t="n">
        <f aca="false">I395-N395</f>
        <v>316642</v>
      </c>
    </row>
    <row r="396" customFormat="false" ht="15" hidden="false" customHeight="false" outlineLevel="0" collapsed="false">
      <c r="A396" s="6" t="str">
        <f aca="false">TEXT(B396,"0")&amp;"-"&amp;TEXT(C396,"00")</f>
        <v>2024-06</v>
      </c>
      <c r="B396" s="4" t="n">
        <v>2024</v>
      </c>
      <c r="C396" s="4" t="n">
        <v>6</v>
      </c>
      <c r="D396" s="9" t="s">
        <v>262</v>
      </c>
      <c r="E396" s="12" t="str">
        <f aca="false">INDEX(門市主檔!$B$2:$B$25,MATCH($D396,門市主檔!$A$2:$A$25,0))</f>
        <v>台北信義旗艦店</v>
      </c>
      <c r="F396" s="9" t="s">
        <v>347</v>
      </c>
      <c r="G396" s="12" t="str">
        <f aca="false">INDEX(通路主檔!$B$2:$B$5,MATCH($F396,通路主檔!$A$2:$A$5,0))</f>
        <v>外送平台 B</v>
      </c>
      <c r="H396" s="12" t="str">
        <f aca="false">INDEX(通路主檔!$C$2:$C$5,MATCH($F396,通路主檔!$A$2:$A$5,0))</f>
        <v>外送平台</v>
      </c>
      <c r="I396" s="13" t="n">
        <v>297800</v>
      </c>
      <c r="J396" s="4" t="n">
        <v>640</v>
      </c>
      <c r="K396" s="4" t="n">
        <v>1202</v>
      </c>
      <c r="L396" s="14" t="n">
        <f aca="false">IF(J396=0,0,I396/J396)</f>
        <v>465.3125</v>
      </c>
      <c r="M396" s="15" t="n">
        <f aca="false">INDEX(通路主檔!$D$2:$D$5,MATCH($F396,通路主檔!$A$2:$A$5,0))*INDEX(年度參數!$B$2:$B$4,MATCH($B396,年度參數!$A$2:$A$4,0))</f>
        <v>0.33</v>
      </c>
      <c r="N396" s="14" t="n">
        <f aca="false">I396*M396</f>
        <v>98274</v>
      </c>
      <c r="O396" s="14" t="n">
        <f aca="false">I396-N396</f>
        <v>199526</v>
      </c>
    </row>
    <row r="397" customFormat="false" ht="15" hidden="false" customHeight="false" outlineLevel="0" collapsed="false">
      <c r="A397" s="6" t="str">
        <f aca="false">TEXT(B397,"0")&amp;"-"&amp;TEXT(C397,"00")</f>
        <v>2024-06</v>
      </c>
      <c r="B397" s="4" t="n">
        <v>2024</v>
      </c>
      <c r="C397" s="4" t="n">
        <v>6</v>
      </c>
      <c r="D397" s="9" t="s">
        <v>269</v>
      </c>
      <c r="E397" s="12" t="str">
        <f aca="false">INDEX(門市主檔!$B$2:$B$25,MATCH($D397,門市主檔!$A$2:$A$25,0))</f>
        <v>台北中山店</v>
      </c>
      <c r="F397" s="9" t="s">
        <v>339</v>
      </c>
      <c r="G397" s="12" t="str">
        <f aca="false">INDEX(通路主檔!$B$2:$B$5,MATCH($F397,通路主檔!$A$2:$A$5,0))</f>
        <v>內用</v>
      </c>
      <c r="H397" s="12" t="str">
        <f aca="false">INDEX(通路主檔!$C$2:$C$5,MATCH($F397,通路主檔!$A$2:$A$5,0))</f>
        <v>店內</v>
      </c>
      <c r="I397" s="13" t="n">
        <v>1003600</v>
      </c>
      <c r="J397" s="4" t="n">
        <v>1363</v>
      </c>
      <c r="K397" s="4" t="n">
        <v>3064</v>
      </c>
      <c r="L397" s="14" t="n">
        <f aca="false">IF(J397=0,0,I397/J397)</f>
        <v>736.316947909024</v>
      </c>
      <c r="M397" s="15" t="n">
        <f aca="false">INDEX(通路主檔!$D$2:$D$5,MATCH($F397,通路主檔!$A$2:$A$5,0))*INDEX(年度參數!$B$2:$B$4,MATCH($B397,年度參數!$A$2:$A$4,0))</f>
        <v>0</v>
      </c>
      <c r="N397" s="14" t="n">
        <f aca="false">I397*M397</f>
        <v>0</v>
      </c>
      <c r="O397" s="14" t="n">
        <f aca="false">I397-N397</f>
        <v>1003600</v>
      </c>
    </row>
    <row r="398" customFormat="false" ht="15" hidden="false" customHeight="false" outlineLevel="0" collapsed="false">
      <c r="A398" s="6" t="str">
        <f aca="false">TEXT(B398,"0")&amp;"-"&amp;TEXT(C398,"00")</f>
        <v>2024-06</v>
      </c>
      <c r="B398" s="4" t="n">
        <v>2024</v>
      </c>
      <c r="C398" s="4" t="n">
        <v>6</v>
      </c>
      <c r="D398" s="9" t="s">
        <v>269</v>
      </c>
      <c r="E398" s="12" t="str">
        <f aca="false">INDEX(門市主檔!$B$2:$B$25,MATCH($D398,門市主檔!$A$2:$A$25,0))</f>
        <v>台北中山店</v>
      </c>
      <c r="F398" s="9" t="s">
        <v>342</v>
      </c>
      <c r="G398" s="12" t="str">
        <f aca="false">INDEX(通路主檔!$B$2:$B$5,MATCH($F398,通路主檔!$A$2:$A$5,0))</f>
        <v>外帶</v>
      </c>
      <c r="H398" s="12" t="str">
        <f aca="false">INDEX(通路主檔!$C$2:$C$5,MATCH($F398,通路主檔!$A$2:$A$5,0))</f>
        <v>店內</v>
      </c>
      <c r="I398" s="13" t="n">
        <v>515000</v>
      </c>
      <c r="J398" s="4" t="n">
        <v>1567</v>
      </c>
      <c r="K398" s="4" t="n">
        <v>2079</v>
      </c>
      <c r="L398" s="14" t="n">
        <f aca="false">IF(J398=0,0,I398/J398)</f>
        <v>328.653477983408</v>
      </c>
      <c r="M398" s="15" t="n">
        <f aca="false">INDEX(通路主檔!$D$2:$D$5,MATCH($F398,通路主檔!$A$2:$A$5,0))*INDEX(年度參數!$B$2:$B$4,MATCH($B398,年度參數!$A$2:$A$4,0))</f>
        <v>0</v>
      </c>
      <c r="N398" s="14" t="n">
        <f aca="false">I398*M398</f>
        <v>0</v>
      </c>
      <c r="O398" s="14" t="n">
        <f aca="false">I398-N398</f>
        <v>515000</v>
      </c>
    </row>
    <row r="399" customFormat="false" ht="15" hidden="false" customHeight="false" outlineLevel="0" collapsed="false">
      <c r="A399" s="6" t="str">
        <f aca="false">TEXT(B399,"0")&amp;"-"&amp;TEXT(C399,"00")</f>
        <v>2024-06</v>
      </c>
      <c r="B399" s="4" t="n">
        <v>2024</v>
      </c>
      <c r="C399" s="4" t="n">
        <v>6</v>
      </c>
      <c r="D399" s="9" t="s">
        <v>269</v>
      </c>
      <c r="E399" s="12" t="str">
        <f aca="false">INDEX(門市主檔!$B$2:$B$25,MATCH($D399,門市主檔!$A$2:$A$25,0))</f>
        <v>台北中山店</v>
      </c>
      <c r="F399" s="9" t="s">
        <v>344</v>
      </c>
      <c r="G399" s="12" t="str">
        <f aca="false">INDEX(通路主檔!$B$2:$B$5,MATCH($F399,通路主檔!$A$2:$A$5,0))</f>
        <v>外送平台 A</v>
      </c>
      <c r="H399" s="12" t="str">
        <f aca="false">INDEX(通路主檔!$C$2:$C$5,MATCH($F399,通路主檔!$A$2:$A$5,0))</f>
        <v>外送平台</v>
      </c>
      <c r="I399" s="13" t="n">
        <v>440000</v>
      </c>
      <c r="J399" s="4" t="n">
        <v>859</v>
      </c>
      <c r="K399" s="4" t="n">
        <v>1703</v>
      </c>
      <c r="L399" s="14" t="n">
        <f aca="false">IF(J399=0,0,I399/J399)</f>
        <v>512.223515715949</v>
      </c>
      <c r="M399" s="15" t="n">
        <f aca="false">INDEX(通路主檔!$D$2:$D$5,MATCH($F399,通路主檔!$A$2:$A$5,0))*INDEX(年度參數!$B$2:$B$4,MATCH($B399,年度參數!$A$2:$A$4,0))</f>
        <v>0.33</v>
      </c>
      <c r="N399" s="14" t="n">
        <f aca="false">I399*M399</f>
        <v>145200</v>
      </c>
      <c r="O399" s="14" t="n">
        <f aca="false">I399-N399</f>
        <v>294800</v>
      </c>
    </row>
    <row r="400" customFormat="false" ht="15" hidden="false" customHeight="false" outlineLevel="0" collapsed="false">
      <c r="A400" s="6" t="str">
        <f aca="false">TEXT(B400,"0")&amp;"-"&amp;TEXT(C400,"00")</f>
        <v>2024-06</v>
      </c>
      <c r="B400" s="4" t="n">
        <v>2024</v>
      </c>
      <c r="C400" s="4" t="n">
        <v>6</v>
      </c>
      <c r="D400" s="9" t="s">
        <v>269</v>
      </c>
      <c r="E400" s="12" t="str">
        <f aca="false">INDEX(門市主檔!$B$2:$B$25,MATCH($D400,門市主檔!$A$2:$A$25,0))</f>
        <v>台北中山店</v>
      </c>
      <c r="F400" s="9" t="s">
        <v>347</v>
      </c>
      <c r="G400" s="12" t="str">
        <f aca="false">INDEX(通路主檔!$B$2:$B$5,MATCH($F400,通路主檔!$A$2:$A$5,0))</f>
        <v>外送平台 B</v>
      </c>
      <c r="H400" s="12" t="str">
        <f aca="false">INDEX(通路主檔!$C$2:$C$5,MATCH($F400,通路主檔!$A$2:$A$5,0))</f>
        <v>外送平台</v>
      </c>
      <c r="I400" s="13" t="n">
        <v>288400</v>
      </c>
      <c r="J400" s="4" t="n">
        <v>602</v>
      </c>
      <c r="K400" s="4" t="n">
        <v>1154</v>
      </c>
      <c r="L400" s="14" t="n">
        <f aca="false">IF(J400=0,0,I400/J400)</f>
        <v>479.06976744186</v>
      </c>
      <c r="M400" s="15" t="n">
        <f aca="false">INDEX(通路主檔!$D$2:$D$5,MATCH($F400,通路主檔!$A$2:$A$5,0))*INDEX(年度參數!$B$2:$B$4,MATCH($B400,年度參數!$A$2:$A$4,0))</f>
        <v>0.33</v>
      </c>
      <c r="N400" s="14" t="n">
        <f aca="false">I400*M400</f>
        <v>95172</v>
      </c>
      <c r="O400" s="14" t="n">
        <f aca="false">I400-N400</f>
        <v>193228</v>
      </c>
    </row>
    <row r="401" customFormat="false" ht="15" hidden="false" customHeight="false" outlineLevel="0" collapsed="false">
      <c r="A401" s="6" t="str">
        <f aca="false">TEXT(B401,"0")&amp;"-"&amp;TEXT(C401,"00")</f>
        <v>2024-06</v>
      </c>
      <c r="B401" s="4" t="n">
        <v>2024</v>
      </c>
      <c r="C401" s="4" t="n">
        <v>6</v>
      </c>
      <c r="D401" s="9" t="s">
        <v>273</v>
      </c>
      <c r="E401" s="12" t="str">
        <f aca="false">INDEX(門市主檔!$B$2:$B$25,MATCH($D401,門市主檔!$A$2:$A$25,0))</f>
        <v>台北東門店</v>
      </c>
      <c r="F401" s="9" t="s">
        <v>339</v>
      </c>
      <c r="G401" s="12" t="str">
        <f aca="false">INDEX(通路主檔!$B$2:$B$5,MATCH($F401,通路主檔!$A$2:$A$5,0))</f>
        <v>內用</v>
      </c>
      <c r="H401" s="12" t="str">
        <f aca="false">INDEX(通路主檔!$C$2:$C$5,MATCH($F401,通路主檔!$A$2:$A$5,0))</f>
        <v>店內</v>
      </c>
      <c r="I401" s="13" t="n">
        <v>504900</v>
      </c>
      <c r="J401" s="4" t="n">
        <v>719</v>
      </c>
      <c r="K401" s="4" t="n">
        <v>1604</v>
      </c>
      <c r="L401" s="14" t="n">
        <f aca="false">IF(J401=0,0,I401/J401)</f>
        <v>702.225312934632</v>
      </c>
      <c r="M401" s="15" t="n">
        <f aca="false">INDEX(通路主檔!$D$2:$D$5,MATCH($F401,通路主檔!$A$2:$A$5,0))*INDEX(年度參數!$B$2:$B$4,MATCH($B401,年度參數!$A$2:$A$4,0))</f>
        <v>0</v>
      </c>
      <c r="N401" s="14" t="n">
        <f aca="false">I401*M401</f>
        <v>0</v>
      </c>
      <c r="O401" s="14" t="n">
        <f aca="false">I401-N401</f>
        <v>504900</v>
      </c>
    </row>
    <row r="402" customFormat="false" ht="15" hidden="false" customHeight="false" outlineLevel="0" collapsed="false">
      <c r="A402" s="6" t="str">
        <f aca="false">TEXT(B402,"0")&amp;"-"&amp;TEXT(C402,"00")</f>
        <v>2024-06</v>
      </c>
      <c r="B402" s="4" t="n">
        <v>2024</v>
      </c>
      <c r="C402" s="4" t="n">
        <v>6</v>
      </c>
      <c r="D402" s="9" t="s">
        <v>273</v>
      </c>
      <c r="E402" s="12" t="str">
        <f aca="false">INDEX(門市主檔!$B$2:$B$25,MATCH($D402,門市主檔!$A$2:$A$25,0))</f>
        <v>台北東門店</v>
      </c>
      <c r="F402" s="9" t="s">
        <v>342</v>
      </c>
      <c r="G402" s="12" t="str">
        <f aca="false">INDEX(通路主檔!$B$2:$B$5,MATCH($F402,通路主檔!$A$2:$A$5,0))</f>
        <v>外帶</v>
      </c>
      <c r="H402" s="12" t="str">
        <f aca="false">INDEX(通路主檔!$C$2:$C$5,MATCH($F402,通路主檔!$A$2:$A$5,0))</f>
        <v>店內</v>
      </c>
      <c r="I402" s="13" t="n">
        <v>467300</v>
      </c>
      <c r="J402" s="4" t="n">
        <v>1516</v>
      </c>
      <c r="K402" s="4" t="n">
        <v>1975</v>
      </c>
      <c r="L402" s="14" t="n">
        <f aca="false">IF(J402=0,0,I402/J402)</f>
        <v>308.245382585752</v>
      </c>
      <c r="M402" s="15" t="n">
        <f aca="false">INDEX(通路主檔!$D$2:$D$5,MATCH($F402,通路主檔!$A$2:$A$5,0))*INDEX(年度參數!$B$2:$B$4,MATCH($B402,年度參數!$A$2:$A$4,0))</f>
        <v>0</v>
      </c>
      <c r="N402" s="14" t="n">
        <f aca="false">I402*M402</f>
        <v>0</v>
      </c>
      <c r="O402" s="14" t="n">
        <f aca="false">I402-N402</f>
        <v>467300</v>
      </c>
    </row>
    <row r="403" customFormat="false" ht="15" hidden="false" customHeight="false" outlineLevel="0" collapsed="false">
      <c r="A403" s="6" t="str">
        <f aca="false">TEXT(B403,"0")&amp;"-"&amp;TEXT(C403,"00")</f>
        <v>2024-06</v>
      </c>
      <c r="B403" s="4" t="n">
        <v>2024</v>
      </c>
      <c r="C403" s="4" t="n">
        <v>6</v>
      </c>
      <c r="D403" s="9" t="s">
        <v>273</v>
      </c>
      <c r="E403" s="12" t="str">
        <f aca="false">INDEX(門市主檔!$B$2:$B$25,MATCH($D403,門市主檔!$A$2:$A$25,0))</f>
        <v>台北東門店</v>
      </c>
      <c r="F403" s="9" t="s">
        <v>344</v>
      </c>
      <c r="G403" s="12" t="str">
        <f aca="false">INDEX(通路主檔!$B$2:$B$5,MATCH($F403,通路主檔!$A$2:$A$5,0))</f>
        <v>外送平台 A</v>
      </c>
      <c r="H403" s="12" t="str">
        <f aca="false">INDEX(通路主檔!$C$2:$C$5,MATCH($F403,通路主檔!$A$2:$A$5,0))</f>
        <v>外送平台</v>
      </c>
      <c r="I403" s="13" t="n">
        <v>362600</v>
      </c>
      <c r="J403" s="4" t="n">
        <v>758</v>
      </c>
      <c r="K403" s="4" t="n">
        <v>1550</v>
      </c>
      <c r="L403" s="14" t="n">
        <f aca="false">IF(J403=0,0,I403/J403)</f>
        <v>478.364116094987</v>
      </c>
      <c r="M403" s="15" t="n">
        <f aca="false">INDEX(通路主檔!$D$2:$D$5,MATCH($F403,通路主檔!$A$2:$A$5,0))*INDEX(年度參數!$B$2:$B$4,MATCH($B403,年度參數!$A$2:$A$4,0))</f>
        <v>0.33</v>
      </c>
      <c r="N403" s="14" t="n">
        <f aca="false">I403*M403</f>
        <v>119658</v>
      </c>
      <c r="O403" s="14" t="n">
        <f aca="false">I403-N403</f>
        <v>242942</v>
      </c>
    </row>
    <row r="404" customFormat="false" ht="15" hidden="false" customHeight="false" outlineLevel="0" collapsed="false">
      <c r="A404" s="6" t="str">
        <f aca="false">TEXT(B404,"0")&amp;"-"&amp;TEXT(C404,"00")</f>
        <v>2024-06</v>
      </c>
      <c r="B404" s="4" t="n">
        <v>2024</v>
      </c>
      <c r="C404" s="4" t="n">
        <v>6</v>
      </c>
      <c r="D404" s="9" t="s">
        <v>273</v>
      </c>
      <c r="E404" s="12" t="str">
        <f aca="false">INDEX(門市主檔!$B$2:$B$25,MATCH($D404,門市主檔!$A$2:$A$25,0))</f>
        <v>台北東門店</v>
      </c>
      <c r="F404" s="9" t="s">
        <v>347</v>
      </c>
      <c r="G404" s="12" t="str">
        <f aca="false">INDEX(通路主檔!$B$2:$B$5,MATCH($F404,通路主檔!$A$2:$A$5,0))</f>
        <v>外送平台 B</v>
      </c>
      <c r="H404" s="12" t="str">
        <f aca="false">INDEX(通路主檔!$C$2:$C$5,MATCH($F404,通路主檔!$A$2:$A$5,0))</f>
        <v>外送平台</v>
      </c>
      <c r="I404" s="13" t="n">
        <v>240700</v>
      </c>
      <c r="J404" s="4" t="n">
        <v>512</v>
      </c>
      <c r="K404" s="4" t="n">
        <v>948</v>
      </c>
      <c r="L404" s="14" t="n">
        <f aca="false">IF(J404=0,0,I404/J404)</f>
        <v>470.1171875</v>
      </c>
      <c r="M404" s="15" t="n">
        <f aca="false">INDEX(通路主檔!$D$2:$D$5,MATCH($F404,通路主檔!$A$2:$A$5,0))*INDEX(年度參數!$B$2:$B$4,MATCH($B404,年度參數!$A$2:$A$4,0))</f>
        <v>0.33</v>
      </c>
      <c r="N404" s="14" t="n">
        <f aca="false">I404*M404</f>
        <v>79431</v>
      </c>
      <c r="O404" s="14" t="n">
        <f aca="false">I404-N404</f>
        <v>161269</v>
      </c>
    </row>
    <row r="405" customFormat="false" ht="15" hidden="false" customHeight="false" outlineLevel="0" collapsed="false">
      <c r="A405" s="6" t="str">
        <f aca="false">TEXT(B405,"0")&amp;"-"&amp;TEXT(C405,"00")</f>
        <v>2024-06</v>
      </c>
      <c r="B405" s="4" t="n">
        <v>2024</v>
      </c>
      <c r="C405" s="4" t="n">
        <v>6</v>
      </c>
      <c r="D405" s="9" t="s">
        <v>277</v>
      </c>
      <c r="E405" s="12" t="str">
        <f aca="false">INDEX(門市主檔!$B$2:$B$25,MATCH($D405,門市主檔!$A$2:$A$25,0))</f>
        <v>台北松江店</v>
      </c>
      <c r="F405" s="9" t="s">
        <v>342</v>
      </c>
      <c r="G405" s="12" t="str">
        <f aca="false">INDEX(通路主檔!$B$2:$B$5,MATCH($F405,通路主檔!$A$2:$A$5,0))</f>
        <v>外帶</v>
      </c>
      <c r="H405" s="12" t="str">
        <f aca="false">INDEX(通路主檔!$C$2:$C$5,MATCH($F405,通路主檔!$A$2:$A$5,0))</f>
        <v>店內</v>
      </c>
      <c r="I405" s="13" t="n">
        <v>514000</v>
      </c>
      <c r="J405" s="4" t="n">
        <v>1539</v>
      </c>
      <c r="K405" s="4" t="n">
        <v>1883</v>
      </c>
      <c r="L405" s="14" t="n">
        <f aca="false">IF(J405=0,0,I405/J405)</f>
        <v>333.98310591293</v>
      </c>
      <c r="M405" s="15" t="n">
        <f aca="false">INDEX(通路主檔!$D$2:$D$5,MATCH($F405,通路主檔!$A$2:$A$5,0))*INDEX(年度參數!$B$2:$B$4,MATCH($B405,年度參數!$A$2:$A$4,0))</f>
        <v>0</v>
      </c>
      <c r="N405" s="14" t="n">
        <f aca="false">I405*M405</f>
        <v>0</v>
      </c>
      <c r="O405" s="14" t="n">
        <f aca="false">I405-N405</f>
        <v>514000</v>
      </c>
    </row>
    <row r="406" customFormat="false" ht="15" hidden="false" customHeight="false" outlineLevel="0" collapsed="false">
      <c r="A406" s="6" t="str">
        <f aca="false">TEXT(B406,"0")&amp;"-"&amp;TEXT(C406,"00")</f>
        <v>2024-06</v>
      </c>
      <c r="B406" s="4" t="n">
        <v>2024</v>
      </c>
      <c r="C406" s="4" t="n">
        <v>6</v>
      </c>
      <c r="D406" s="9" t="s">
        <v>277</v>
      </c>
      <c r="E406" s="12" t="str">
        <f aca="false">INDEX(門市主檔!$B$2:$B$25,MATCH($D406,門市主檔!$A$2:$A$25,0))</f>
        <v>台北松江店</v>
      </c>
      <c r="F406" s="9" t="s">
        <v>344</v>
      </c>
      <c r="G406" s="12" t="str">
        <f aca="false">INDEX(通路主檔!$B$2:$B$5,MATCH($F406,通路主檔!$A$2:$A$5,0))</f>
        <v>外送平台 A</v>
      </c>
      <c r="H406" s="12" t="str">
        <f aca="false">INDEX(通路主檔!$C$2:$C$5,MATCH($F406,通路主檔!$A$2:$A$5,0))</f>
        <v>外送平台</v>
      </c>
      <c r="I406" s="13" t="n">
        <v>440300</v>
      </c>
      <c r="J406" s="4" t="n">
        <v>919</v>
      </c>
      <c r="K406" s="4" t="n">
        <v>1696</v>
      </c>
      <c r="L406" s="14" t="n">
        <f aca="false">IF(J406=0,0,I406/J406)</f>
        <v>479.107725788901</v>
      </c>
      <c r="M406" s="15" t="n">
        <f aca="false">INDEX(通路主檔!$D$2:$D$5,MATCH($F406,通路主檔!$A$2:$A$5,0))*INDEX(年度參數!$B$2:$B$4,MATCH($B406,年度參數!$A$2:$A$4,0))</f>
        <v>0.33</v>
      </c>
      <c r="N406" s="14" t="n">
        <f aca="false">I406*M406</f>
        <v>145299</v>
      </c>
      <c r="O406" s="14" t="n">
        <f aca="false">I406-N406</f>
        <v>295001</v>
      </c>
    </row>
    <row r="407" customFormat="false" ht="15" hidden="false" customHeight="false" outlineLevel="0" collapsed="false">
      <c r="A407" s="6" t="str">
        <f aca="false">TEXT(B407,"0")&amp;"-"&amp;TEXT(C407,"00")</f>
        <v>2024-06</v>
      </c>
      <c r="B407" s="4" t="n">
        <v>2024</v>
      </c>
      <c r="C407" s="4" t="n">
        <v>6</v>
      </c>
      <c r="D407" s="9" t="s">
        <v>277</v>
      </c>
      <c r="E407" s="12" t="str">
        <f aca="false">INDEX(門市主檔!$B$2:$B$25,MATCH($D407,門市主檔!$A$2:$A$25,0))</f>
        <v>台北松江店</v>
      </c>
      <c r="F407" s="9" t="s">
        <v>347</v>
      </c>
      <c r="G407" s="12" t="str">
        <f aca="false">INDEX(通路主檔!$B$2:$B$5,MATCH($F407,通路主檔!$A$2:$A$5,0))</f>
        <v>外送平台 B</v>
      </c>
      <c r="H407" s="12" t="str">
        <f aca="false">INDEX(通路主檔!$C$2:$C$5,MATCH($F407,通路主檔!$A$2:$A$5,0))</f>
        <v>外送平台</v>
      </c>
      <c r="I407" s="13" t="n">
        <v>283900</v>
      </c>
      <c r="J407" s="4" t="n">
        <v>540</v>
      </c>
      <c r="K407" s="4" t="n">
        <v>905</v>
      </c>
      <c r="L407" s="14" t="n">
        <f aca="false">IF(J407=0,0,I407/J407)</f>
        <v>525.740740740741</v>
      </c>
      <c r="M407" s="15" t="n">
        <f aca="false">INDEX(通路主檔!$D$2:$D$5,MATCH($F407,通路主檔!$A$2:$A$5,0))*INDEX(年度參數!$B$2:$B$4,MATCH($B407,年度參數!$A$2:$A$4,0))</f>
        <v>0.33</v>
      </c>
      <c r="N407" s="14" t="n">
        <f aca="false">I407*M407</f>
        <v>93687</v>
      </c>
      <c r="O407" s="14" t="n">
        <f aca="false">I407-N407</f>
        <v>190213</v>
      </c>
    </row>
    <row r="408" customFormat="false" ht="15" hidden="false" customHeight="false" outlineLevel="0" collapsed="false">
      <c r="A408" s="6" t="str">
        <f aca="false">TEXT(B408,"0")&amp;"-"&amp;TEXT(C408,"00")</f>
        <v>2024-06</v>
      </c>
      <c r="B408" s="4" t="n">
        <v>2024</v>
      </c>
      <c r="C408" s="4" t="n">
        <v>6</v>
      </c>
      <c r="D408" s="9" t="s">
        <v>288</v>
      </c>
      <c r="E408" s="12" t="str">
        <f aca="false">INDEX(門市主檔!$B$2:$B$25,MATCH($D408,門市主檔!$A$2:$A$25,0))</f>
        <v>桃園中壢店</v>
      </c>
      <c r="F408" s="9" t="s">
        <v>339</v>
      </c>
      <c r="G408" s="12" t="str">
        <f aca="false">INDEX(通路主檔!$B$2:$B$5,MATCH($F408,通路主檔!$A$2:$A$5,0))</f>
        <v>內用</v>
      </c>
      <c r="H408" s="12" t="str">
        <f aca="false">INDEX(通路主檔!$C$2:$C$5,MATCH($F408,通路主檔!$A$2:$A$5,0))</f>
        <v>店內</v>
      </c>
      <c r="I408" s="13" t="n">
        <v>818800</v>
      </c>
      <c r="J408" s="4" t="n">
        <v>1057</v>
      </c>
      <c r="K408" s="4" t="n">
        <v>2401</v>
      </c>
      <c r="L408" s="14" t="n">
        <f aca="false">IF(J408=0,0,I408/J408)</f>
        <v>774.645222327342</v>
      </c>
      <c r="M408" s="15" t="n">
        <f aca="false">INDEX(通路主檔!$D$2:$D$5,MATCH($F408,通路主檔!$A$2:$A$5,0))*INDEX(年度參數!$B$2:$B$4,MATCH($B408,年度參數!$A$2:$A$4,0))</f>
        <v>0</v>
      </c>
      <c r="N408" s="14" t="n">
        <f aca="false">I408*M408</f>
        <v>0</v>
      </c>
      <c r="O408" s="14" t="n">
        <f aca="false">I408-N408</f>
        <v>818800</v>
      </c>
    </row>
    <row r="409" customFormat="false" ht="15" hidden="false" customHeight="false" outlineLevel="0" collapsed="false">
      <c r="A409" s="6" t="str">
        <f aca="false">TEXT(B409,"0")&amp;"-"&amp;TEXT(C409,"00")</f>
        <v>2024-06</v>
      </c>
      <c r="B409" s="4" t="n">
        <v>2024</v>
      </c>
      <c r="C409" s="4" t="n">
        <v>6</v>
      </c>
      <c r="D409" s="9" t="s">
        <v>288</v>
      </c>
      <c r="E409" s="12" t="str">
        <f aca="false">INDEX(門市主檔!$B$2:$B$25,MATCH($D409,門市主檔!$A$2:$A$25,0))</f>
        <v>桃園中壢店</v>
      </c>
      <c r="F409" s="9" t="s">
        <v>342</v>
      </c>
      <c r="G409" s="12" t="str">
        <f aca="false">INDEX(通路主檔!$B$2:$B$5,MATCH($F409,通路主檔!$A$2:$A$5,0))</f>
        <v>外帶</v>
      </c>
      <c r="H409" s="12" t="str">
        <f aca="false">INDEX(通路主檔!$C$2:$C$5,MATCH($F409,通路主檔!$A$2:$A$5,0))</f>
        <v>店內</v>
      </c>
      <c r="I409" s="13" t="n">
        <v>418700</v>
      </c>
      <c r="J409" s="4" t="n">
        <v>1175</v>
      </c>
      <c r="K409" s="4" t="n">
        <v>1432</v>
      </c>
      <c r="L409" s="14" t="n">
        <f aca="false">IF(J409=0,0,I409/J409)</f>
        <v>356.340425531915</v>
      </c>
      <c r="M409" s="15" t="n">
        <f aca="false">INDEX(通路主檔!$D$2:$D$5,MATCH($F409,通路主檔!$A$2:$A$5,0))*INDEX(年度參數!$B$2:$B$4,MATCH($B409,年度參數!$A$2:$A$4,0))</f>
        <v>0</v>
      </c>
      <c r="N409" s="14" t="n">
        <f aca="false">I409*M409</f>
        <v>0</v>
      </c>
      <c r="O409" s="14" t="n">
        <f aca="false">I409-N409</f>
        <v>418700</v>
      </c>
    </row>
    <row r="410" customFormat="false" ht="15" hidden="false" customHeight="false" outlineLevel="0" collapsed="false">
      <c r="A410" s="6" t="str">
        <f aca="false">TEXT(B410,"0")&amp;"-"&amp;TEXT(C410,"00")</f>
        <v>2024-06</v>
      </c>
      <c r="B410" s="4" t="n">
        <v>2024</v>
      </c>
      <c r="C410" s="4" t="n">
        <v>6</v>
      </c>
      <c r="D410" s="9" t="s">
        <v>288</v>
      </c>
      <c r="E410" s="12" t="str">
        <f aca="false">INDEX(門市主檔!$B$2:$B$25,MATCH($D410,門市主檔!$A$2:$A$25,0))</f>
        <v>桃園中壢店</v>
      </c>
      <c r="F410" s="9" t="s">
        <v>344</v>
      </c>
      <c r="G410" s="12" t="str">
        <f aca="false">INDEX(通路主檔!$B$2:$B$5,MATCH($F410,通路主檔!$A$2:$A$5,0))</f>
        <v>外送平台 A</v>
      </c>
      <c r="H410" s="12" t="str">
        <f aca="false">INDEX(通路主檔!$C$2:$C$5,MATCH($F410,通路主檔!$A$2:$A$5,0))</f>
        <v>外送平台</v>
      </c>
      <c r="I410" s="13" t="n">
        <v>342700</v>
      </c>
      <c r="J410" s="4" t="n">
        <v>659</v>
      </c>
      <c r="K410" s="4" t="n">
        <v>1206</v>
      </c>
      <c r="L410" s="14" t="n">
        <f aca="false">IF(J410=0,0,I410/J410)</f>
        <v>520.030349013657</v>
      </c>
      <c r="M410" s="15" t="n">
        <f aca="false">INDEX(通路主檔!$D$2:$D$5,MATCH($F410,通路主檔!$A$2:$A$5,0))*INDEX(年度參數!$B$2:$B$4,MATCH($B410,年度參數!$A$2:$A$4,0))</f>
        <v>0.33</v>
      </c>
      <c r="N410" s="14" t="n">
        <f aca="false">I410*M410</f>
        <v>113091</v>
      </c>
      <c r="O410" s="14" t="n">
        <f aca="false">I410-N410</f>
        <v>229609</v>
      </c>
    </row>
    <row r="411" customFormat="false" ht="15" hidden="false" customHeight="false" outlineLevel="0" collapsed="false">
      <c r="A411" s="6" t="str">
        <f aca="false">TEXT(B411,"0")&amp;"-"&amp;TEXT(C411,"00")</f>
        <v>2024-06</v>
      </c>
      <c r="B411" s="4" t="n">
        <v>2024</v>
      </c>
      <c r="C411" s="4" t="n">
        <v>6</v>
      </c>
      <c r="D411" s="9" t="s">
        <v>288</v>
      </c>
      <c r="E411" s="12" t="str">
        <f aca="false">INDEX(門市主檔!$B$2:$B$25,MATCH($D411,門市主檔!$A$2:$A$25,0))</f>
        <v>桃園中壢店</v>
      </c>
      <c r="F411" s="9" t="s">
        <v>347</v>
      </c>
      <c r="G411" s="12" t="str">
        <f aca="false">INDEX(通路主檔!$B$2:$B$5,MATCH($F411,通路主檔!$A$2:$A$5,0))</f>
        <v>外送平台 B</v>
      </c>
      <c r="H411" s="12" t="str">
        <f aca="false">INDEX(通路主檔!$C$2:$C$5,MATCH($F411,通路主檔!$A$2:$A$5,0))</f>
        <v>外送平台</v>
      </c>
      <c r="I411" s="13" t="n">
        <v>224400</v>
      </c>
      <c r="J411" s="4" t="n">
        <v>451</v>
      </c>
      <c r="K411" s="4" t="n">
        <v>794</v>
      </c>
      <c r="L411" s="14" t="n">
        <f aca="false">IF(J411=0,0,I411/J411)</f>
        <v>497.560975609756</v>
      </c>
      <c r="M411" s="15" t="n">
        <f aca="false">INDEX(通路主檔!$D$2:$D$5,MATCH($F411,通路主檔!$A$2:$A$5,0))*INDEX(年度參數!$B$2:$B$4,MATCH($B411,年度參數!$A$2:$A$4,0))</f>
        <v>0.33</v>
      </c>
      <c r="N411" s="14" t="n">
        <f aca="false">I411*M411</f>
        <v>74052</v>
      </c>
      <c r="O411" s="14" t="n">
        <f aca="false">I411-N411</f>
        <v>150348</v>
      </c>
    </row>
    <row r="412" customFormat="false" ht="15" hidden="false" customHeight="false" outlineLevel="0" collapsed="false">
      <c r="A412" s="6" t="str">
        <f aca="false">TEXT(B412,"0")&amp;"-"&amp;TEXT(C412,"00")</f>
        <v>2024-06</v>
      </c>
      <c r="B412" s="4" t="n">
        <v>2024</v>
      </c>
      <c r="C412" s="4" t="n">
        <v>6</v>
      </c>
      <c r="D412" s="9" t="s">
        <v>292</v>
      </c>
      <c r="E412" s="12" t="str">
        <f aca="false">INDEX(門市主檔!$B$2:$B$25,MATCH($D412,門市主檔!$A$2:$A$25,0))</f>
        <v>桃園藝文店</v>
      </c>
      <c r="F412" s="9" t="s">
        <v>339</v>
      </c>
      <c r="G412" s="12" t="str">
        <f aca="false">INDEX(通路主檔!$B$2:$B$5,MATCH($F412,通路主檔!$A$2:$A$5,0))</f>
        <v>內用</v>
      </c>
      <c r="H412" s="12" t="str">
        <f aca="false">INDEX(通路主檔!$C$2:$C$5,MATCH($F412,通路主檔!$A$2:$A$5,0))</f>
        <v>店內</v>
      </c>
      <c r="I412" s="13" t="n">
        <v>625400</v>
      </c>
      <c r="J412" s="4" t="n">
        <v>863</v>
      </c>
      <c r="K412" s="4" t="n">
        <v>2218</v>
      </c>
      <c r="L412" s="14" t="n">
        <f aca="false">IF(J412=0,0,I412/J412)</f>
        <v>724.68134414832</v>
      </c>
      <c r="M412" s="15" t="n">
        <f aca="false">INDEX(通路主檔!$D$2:$D$5,MATCH($F412,通路主檔!$A$2:$A$5,0))*INDEX(年度參數!$B$2:$B$4,MATCH($B412,年度參數!$A$2:$A$4,0))</f>
        <v>0</v>
      </c>
      <c r="N412" s="14" t="n">
        <f aca="false">I412*M412</f>
        <v>0</v>
      </c>
      <c r="O412" s="14" t="n">
        <f aca="false">I412-N412</f>
        <v>625400</v>
      </c>
    </row>
    <row r="413" customFormat="false" ht="15" hidden="false" customHeight="false" outlineLevel="0" collapsed="false">
      <c r="A413" s="6" t="str">
        <f aca="false">TEXT(B413,"0")&amp;"-"&amp;TEXT(C413,"00")</f>
        <v>2024-06</v>
      </c>
      <c r="B413" s="4" t="n">
        <v>2024</v>
      </c>
      <c r="C413" s="4" t="n">
        <v>6</v>
      </c>
      <c r="D413" s="9" t="s">
        <v>292</v>
      </c>
      <c r="E413" s="12" t="str">
        <f aca="false">INDEX(門市主檔!$B$2:$B$25,MATCH($D413,門市主檔!$A$2:$A$25,0))</f>
        <v>桃園藝文店</v>
      </c>
      <c r="F413" s="9" t="s">
        <v>342</v>
      </c>
      <c r="G413" s="12" t="str">
        <f aca="false">INDEX(通路主檔!$B$2:$B$5,MATCH($F413,通路主檔!$A$2:$A$5,0))</f>
        <v>外帶</v>
      </c>
      <c r="H413" s="12" t="str">
        <f aca="false">INDEX(通路主檔!$C$2:$C$5,MATCH($F413,通路主檔!$A$2:$A$5,0))</f>
        <v>店內</v>
      </c>
      <c r="I413" s="13" t="n">
        <v>347000</v>
      </c>
      <c r="J413" s="4" t="n">
        <v>1011</v>
      </c>
      <c r="K413" s="4" t="n">
        <v>1415</v>
      </c>
      <c r="L413" s="14" t="n">
        <f aca="false">IF(J413=0,0,I413/J413)</f>
        <v>343.22453016815</v>
      </c>
      <c r="M413" s="15" t="n">
        <f aca="false">INDEX(通路主檔!$D$2:$D$5,MATCH($F413,通路主檔!$A$2:$A$5,0))*INDEX(年度參數!$B$2:$B$4,MATCH($B413,年度參數!$A$2:$A$4,0))</f>
        <v>0</v>
      </c>
      <c r="N413" s="14" t="n">
        <f aca="false">I413*M413</f>
        <v>0</v>
      </c>
      <c r="O413" s="14" t="n">
        <f aca="false">I413-N413</f>
        <v>347000</v>
      </c>
    </row>
    <row r="414" customFormat="false" ht="15" hidden="false" customHeight="false" outlineLevel="0" collapsed="false">
      <c r="A414" s="6" t="str">
        <f aca="false">TEXT(B414,"0")&amp;"-"&amp;TEXT(C414,"00")</f>
        <v>2024-06</v>
      </c>
      <c r="B414" s="4" t="n">
        <v>2024</v>
      </c>
      <c r="C414" s="4" t="n">
        <v>6</v>
      </c>
      <c r="D414" s="9" t="s">
        <v>292</v>
      </c>
      <c r="E414" s="12" t="str">
        <f aca="false">INDEX(門市主檔!$B$2:$B$25,MATCH($D414,門市主檔!$A$2:$A$25,0))</f>
        <v>桃園藝文店</v>
      </c>
      <c r="F414" s="9" t="s">
        <v>344</v>
      </c>
      <c r="G414" s="12" t="str">
        <f aca="false">INDEX(通路主檔!$B$2:$B$5,MATCH($F414,通路主檔!$A$2:$A$5,0))</f>
        <v>外送平台 A</v>
      </c>
      <c r="H414" s="12" t="str">
        <f aca="false">INDEX(通路主檔!$C$2:$C$5,MATCH($F414,通路主檔!$A$2:$A$5,0))</f>
        <v>外送平台</v>
      </c>
      <c r="I414" s="13" t="n">
        <v>317900</v>
      </c>
      <c r="J414" s="4" t="n">
        <v>597</v>
      </c>
      <c r="K414" s="4" t="n">
        <v>1153</v>
      </c>
      <c r="L414" s="14" t="n">
        <f aca="false">IF(J414=0,0,I414/J414)</f>
        <v>532.49581239531</v>
      </c>
      <c r="M414" s="15" t="n">
        <f aca="false">INDEX(通路主檔!$D$2:$D$5,MATCH($F414,通路主檔!$A$2:$A$5,0))*INDEX(年度參數!$B$2:$B$4,MATCH($B414,年度參數!$A$2:$A$4,0))</f>
        <v>0.33</v>
      </c>
      <c r="N414" s="14" t="n">
        <f aca="false">I414*M414</f>
        <v>104907</v>
      </c>
      <c r="O414" s="14" t="n">
        <f aca="false">I414-N414</f>
        <v>212993</v>
      </c>
    </row>
    <row r="415" customFormat="false" ht="15" hidden="false" customHeight="false" outlineLevel="0" collapsed="false">
      <c r="A415" s="6" t="str">
        <f aca="false">TEXT(B415,"0")&amp;"-"&amp;TEXT(C415,"00")</f>
        <v>2024-06</v>
      </c>
      <c r="B415" s="4" t="n">
        <v>2024</v>
      </c>
      <c r="C415" s="4" t="n">
        <v>6</v>
      </c>
      <c r="D415" s="9" t="s">
        <v>292</v>
      </c>
      <c r="E415" s="12" t="str">
        <f aca="false">INDEX(門市主檔!$B$2:$B$25,MATCH($D415,門市主檔!$A$2:$A$25,0))</f>
        <v>桃園藝文店</v>
      </c>
      <c r="F415" s="9" t="s">
        <v>347</v>
      </c>
      <c r="G415" s="12" t="str">
        <f aca="false">INDEX(通路主檔!$B$2:$B$5,MATCH($F415,通路主檔!$A$2:$A$5,0))</f>
        <v>外送平台 B</v>
      </c>
      <c r="H415" s="12" t="str">
        <f aca="false">INDEX(通路主檔!$C$2:$C$5,MATCH($F415,通路主檔!$A$2:$A$5,0))</f>
        <v>外送平台</v>
      </c>
      <c r="I415" s="13" t="n">
        <v>202900</v>
      </c>
      <c r="J415" s="4" t="n">
        <v>424</v>
      </c>
      <c r="K415" s="4" t="n">
        <v>748</v>
      </c>
      <c r="L415" s="14" t="n">
        <f aca="false">IF(J415=0,0,I415/J415)</f>
        <v>478.537735849057</v>
      </c>
      <c r="M415" s="15" t="n">
        <f aca="false">INDEX(通路主檔!$D$2:$D$5,MATCH($F415,通路主檔!$A$2:$A$5,0))*INDEX(年度參數!$B$2:$B$4,MATCH($B415,年度參數!$A$2:$A$4,0))</f>
        <v>0.33</v>
      </c>
      <c r="N415" s="14" t="n">
        <f aca="false">I415*M415</f>
        <v>66957</v>
      </c>
      <c r="O415" s="14" t="n">
        <f aca="false">I415-N415</f>
        <v>135943</v>
      </c>
    </row>
    <row r="416" customFormat="false" ht="15" hidden="false" customHeight="false" outlineLevel="0" collapsed="false">
      <c r="A416" s="6" t="str">
        <f aca="false">TEXT(B416,"0")&amp;"-"&amp;TEXT(C416,"00")</f>
        <v>2024-07</v>
      </c>
      <c r="B416" s="4" t="n">
        <v>2024</v>
      </c>
      <c r="C416" s="4" t="n">
        <v>7</v>
      </c>
      <c r="D416" s="9" t="s">
        <v>312</v>
      </c>
      <c r="E416" s="12" t="str">
        <f aca="false">INDEX(門市主檔!$B$2:$B$25,MATCH($D416,門市主檔!$A$2:$A$25,0))</f>
        <v>彰化員林店</v>
      </c>
      <c r="F416" s="9" t="s">
        <v>339</v>
      </c>
      <c r="G416" s="12" t="str">
        <f aca="false">INDEX(通路主檔!$B$2:$B$5,MATCH($F416,通路主檔!$A$2:$A$5,0))</f>
        <v>內用</v>
      </c>
      <c r="H416" s="12" t="str">
        <f aca="false">INDEX(通路主檔!$C$2:$C$5,MATCH($F416,通路主檔!$A$2:$A$5,0))</f>
        <v>店內</v>
      </c>
      <c r="I416" s="13" t="n">
        <v>511700</v>
      </c>
      <c r="J416" s="4" t="n">
        <v>629</v>
      </c>
      <c r="K416" s="4" t="n">
        <v>1568</v>
      </c>
      <c r="L416" s="14" t="n">
        <f aca="false">IF(J416=0,0,I416/J416)</f>
        <v>813.513513513514</v>
      </c>
      <c r="M416" s="15" t="n">
        <f aca="false">INDEX(通路主檔!$D$2:$D$5,MATCH($F416,通路主檔!$A$2:$A$5,0))*INDEX(年度參數!$B$2:$B$4,MATCH($B416,年度參數!$A$2:$A$4,0))</f>
        <v>0</v>
      </c>
      <c r="N416" s="14" t="n">
        <f aca="false">I416*M416</f>
        <v>0</v>
      </c>
      <c r="O416" s="14" t="n">
        <f aca="false">I416-N416</f>
        <v>511700</v>
      </c>
    </row>
    <row r="417" customFormat="false" ht="15" hidden="false" customHeight="false" outlineLevel="0" collapsed="false">
      <c r="A417" s="6" t="str">
        <f aca="false">TEXT(B417,"0")&amp;"-"&amp;TEXT(C417,"00")</f>
        <v>2024-07</v>
      </c>
      <c r="B417" s="4" t="n">
        <v>2024</v>
      </c>
      <c r="C417" s="4" t="n">
        <v>7</v>
      </c>
      <c r="D417" s="9" t="s">
        <v>312</v>
      </c>
      <c r="E417" s="12" t="str">
        <f aca="false">INDEX(門市主檔!$B$2:$B$25,MATCH($D417,門市主檔!$A$2:$A$25,0))</f>
        <v>彰化員林店</v>
      </c>
      <c r="F417" s="9" t="s">
        <v>342</v>
      </c>
      <c r="G417" s="12" t="str">
        <f aca="false">INDEX(通路主檔!$B$2:$B$5,MATCH($F417,通路主檔!$A$2:$A$5,0))</f>
        <v>外帶</v>
      </c>
      <c r="H417" s="12" t="str">
        <f aca="false">INDEX(通路主檔!$C$2:$C$5,MATCH($F417,通路主檔!$A$2:$A$5,0))</f>
        <v>店內</v>
      </c>
      <c r="I417" s="13" t="n">
        <v>424400</v>
      </c>
      <c r="J417" s="4" t="n">
        <v>1260</v>
      </c>
      <c r="K417" s="4" t="n">
        <v>1543</v>
      </c>
      <c r="L417" s="14" t="n">
        <f aca="false">IF(J417=0,0,I417/J417)</f>
        <v>336.825396825397</v>
      </c>
      <c r="M417" s="15" t="n">
        <f aca="false">INDEX(通路主檔!$D$2:$D$5,MATCH($F417,通路主檔!$A$2:$A$5,0))*INDEX(年度參數!$B$2:$B$4,MATCH($B417,年度參數!$A$2:$A$4,0))</f>
        <v>0</v>
      </c>
      <c r="N417" s="14" t="n">
        <f aca="false">I417*M417</f>
        <v>0</v>
      </c>
      <c r="O417" s="14" t="n">
        <f aca="false">I417-N417</f>
        <v>424400</v>
      </c>
    </row>
    <row r="418" customFormat="false" ht="15" hidden="false" customHeight="false" outlineLevel="0" collapsed="false">
      <c r="A418" s="6" t="str">
        <f aca="false">TEXT(B418,"0")&amp;"-"&amp;TEXT(C418,"00")</f>
        <v>2024-07</v>
      </c>
      <c r="B418" s="4" t="n">
        <v>2024</v>
      </c>
      <c r="C418" s="4" t="n">
        <v>7</v>
      </c>
      <c r="D418" s="9" t="s">
        <v>312</v>
      </c>
      <c r="E418" s="12" t="str">
        <f aca="false">INDEX(門市主檔!$B$2:$B$25,MATCH($D418,門市主檔!$A$2:$A$25,0))</f>
        <v>彰化員林店</v>
      </c>
      <c r="F418" s="9" t="s">
        <v>344</v>
      </c>
      <c r="G418" s="12" t="str">
        <f aca="false">INDEX(通路主檔!$B$2:$B$5,MATCH($F418,通路主檔!$A$2:$A$5,0))</f>
        <v>外送平台 A</v>
      </c>
      <c r="H418" s="12" t="str">
        <f aca="false">INDEX(通路主檔!$C$2:$C$5,MATCH($F418,通路主檔!$A$2:$A$5,0))</f>
        <v>外送平台</v>
      </c>
      <c r="I418" s="13" t="n">
        <v>354000</v>
      </c>
      <c r="J418" s="4" t="n">
        <v>621</v>
      </c>
      <c r="K418" s="4" t="n">
        <v>1122</v>
      </c>
      <c r="L418" s="14" t="n">
        <f aca="false">IF(J418=0,0,I418/J418)</f>
        <v>570.048309178744</v>
      </c>
      <c r="M418" s="15" t="n">
        <f aca="false">INDEX(通路主檔!$D$2:$D$5,MATCH($F418,通路主檔!$A$2:$A$5,0))*INDEX(年度參數!$B$2:$B$4,MATCH($B418,年度參數!$A$2:$A$4,0))</f>
        <v>0.33</v>
      </c>
      <c r="N418" s="14" t="n">
        <f aca="false">I418*M418</f>
        <v>116820</v>
      </c>
      <c r="O418" s="14" t="n">
        <f aca="false">I418-N418</f>
        <v>237180</v>
      </c>
    </row>
    <row r="419" customFormat="false" ht="15" hidden="false" customHeight="false" outlineLevel="0" collapsed="false">
      <c r="A419" s="6" t="str">
        <f aca="false">TEXT(B419,"0")&amp;"-"&amp;TEXT(C419,"00")</f>
        <v>2024-07</v>
      </c>
      <c r="B419" s="4" t="n">
        <v>2024</v>
      </c>
      <c r="C419" s="4" t="n">
        <v>7</v>
      </c>
      <c r="D419" s="9" t="s">
        <v>312</v>
      </c>
      <c r="E419" s="12" t="str">
        <f aca="false">INDEX(門市主檔!$B$2:$B$25,MATCH($D419,門市主檔!$A$2:$A$25,0))</f>
        <v>彰化員林店</v>
      </c>
      <c r="F419" s="9" t="s">
        <v>347</v>
      </c>
      <c r="G419" s="12" t="str">
        <f aca="false">INDEX(通路主檔!$B$2:$B$5,MATCH($F419,通路主檔!$A$2:$A$5,0))</f>
        <v>外送平台 B</v>
      </c>
      <c r="H419" s="12" t="str">
        <f aca="false">INDEX(通路主檔!$C$2:$C$5,MATCH($F419,通路主檔!$A$2:$A$5,0))</f>
        <v>外送平台</v>
      </c>
      <c r="I419" s="13" t="n">
        <v>234300</v>
      </c>
      <c r="J419" s="4" t="n">
        <v>499</v>
      </c>
      <c r="K419" s="4" t="n">
        <v>886</v>
      </c>
      <c r="L419" s="14" t="n">
        <f aca="false">IF(J419=0,0,I419/J419)</f>
        <v>469.539078156313</v>
      </c>
      <c r="M419" s="15" t="n">
        <f aca="false">INDEX(通路主檔!$D$2:$D$5,MATCH($F419,通路主檔!$A$2:$A$5,0))*INDEX(年度參數!$B$2:$B$4,MATCH($B419,年度參數!$A$2:$A$4,0))</f>
        <v>0.33</v>
      </c>
      <c r="N419" s="14" t="n">
        <f aca="false">I419*M419</f>
        <v>77319</v>
      </c>
      <c r="O419" s="14" t="n">
        <f aca="false">I419-N419</f>
        <v>156981</v>
      </c>
    </row>
    <row r="420" customFormat="false" ht="15" hidden="false" customHeight="false" outlineLevel="0" collapsed="false">
      <c r="A420" s="6" t="str">
        <f aca="false">TEXT(B420,"0")&amp;"-"&amp;TEXT(C420,"00")</f>
        <v>2024-07</v>
      </c>
      <c r="B420" s="4" t="n">
        <v>2024</v>
      </c>
      <c r="C420" s="4" t="n">
        <v>7</v>
      </c>
      <c r="D420" s="9" t="s">
        <v>294</v>
      </c>
      <c r="E420" s="12" t="str">
        <f aca="false">INDEX(門市主檔!$B$2:$B$25,MATCH($D420,門市主檔!$A$2:$A$25,0))</f>
        <v>新竹巨城店</v>
      </c>
      <c r="F420" s="9" t="s">
        <v>339</v>
      </c>
      <c r="G420" s="12" t="str">
        <f aca="false">INDEX(通路主檔!$B$2:$B$5,MATCH($F420,通路主檔!$A$2:$A$5,0))</f>
        <v>內用</v>
      </c>
      <c r="H420" s="12" t="str">
        <f aca="false">INDEX(通路主檔!$C$2:$C$5,MATCH($F420,通路主檔!$A$2:$A$5,0))</f>
        <v>店內</v>
      </c>
      <c r="I420" s="13" t="n">
        <v>1343000</v>
      </c>
      <c r="J420" s="4" t="n">
        <v>1632</v>
      </c>
      <c r="K420" s="4" t="n">
        <v>4205</v>
      </c>
      <c r="L420" s="14" t="n">
        <f aca="false">IF(J420=0,0,I420/J420)</f>
        <v>822.916666666667</v>
      </c>
      <c r="M420" s="15" t="n">
        <f aca="false">INDEX(通路主檔!$D$2:$D$5,MATCH($F420,通路主檔!$A$2:$A$5,0))*INDEX(年度參數!$B$2:$B$4,MATCH($B420,年度參數!$A$2:$A$4,0))</f>
        <v>0</v>
      </c>
      <c r="N420" s="14" t="n">
        <f aca="false">I420*M420</f>
        <v>0</v>
      </c>
      <c r="O420" s="14" t="n">
        <f aca="false">I420-N420</f>
        <v>1343000</v>
      </c>
    </row>
    <row r="421" customFormat="false" ht="15" hidden="false" customHeight="false" outlineLevel="0" collapsed="false">
      <c r="A421" s="6" t="str">
        <f aca="false">TEXT(B421,"0")&amp;"-"&amp;TEXT(C421,"00")</f>
        <v>2024-07</v>
      </c>
      <c r="B421" s="4" t="n">
        <v>2024</v>
      </c>
      <c r="C421" s="4" t="n">
        <v>7</v>
      </c>
      <c r="D421" s="9" t="s">
        <v>294</v>
      </c>
      <c r="E421" s="12" t="str">
        <f aca="false">INDEX(門市主檔!$B$2:$B$25,MATCH($D421,門市主檔!$A$2:$A$25,0))</f>
        <v>新竹巨城店</v>
      </c>
      <c r="F421" s="9" t="s">
        <v>342</v>
      </c>
      <c r="G421" s="12" t="str">
        <f aca="false">INDEX(通路主檔!$B$2:$B$5,MATCH($F421,通路主檔!$A$2:$A$5,0))</f>
        <v>外帶</v>
      </c>
      <c r="H421" s="12" t="str">
        <f aca="false">INDEX(通路主檔!$C$2:$C$5,MATCH($F421,通路主檔!$A$2:$A$5,0))</f>
        <v>店內</v>
      </c>
      <c r="I421" s="13" t="n">
        <v>559400</v>
      </c>
      <c r="J421" s="4" t="n">
        <v>1559</v>
      </c>
      <c r="K421" s="4" t="n">
        <v>2008</v>
      </c>
      <c r="L421" s="14" t="n">
        <f aca="false">IF(J421=0,0,I421/J421)</f>
        <v>358.819756254009</v>
      </c>
      <c r="M421" s="15" t="n">
        <f aca="false">INDEX(通路主檔!$D$2:$D$5,MATCH($F421,通路主檔!$A$2:$A$5,0))*INDEX(年度參數!$B$2:$B$4,MATCH($B421,年度參數!$A$2:$A$4,0))</f>
        <v>0</v>
      </c>
      <c r="N421" s="14" t="n">
        <f aca="false">I421*M421</f>
        <v>0</v>
      </c>
      <c r="O421" s="14" t="n">
        <f aca="false">I421-N421</f>
        <v>559400</v>
      </c>
    </row>
    <row r="422" customFormat="false" ht="15" hidden="false" customHeight="false" outlineLevel="0" collapsed="false">
      <c r="A422" s="6" t="str">
        <f aca="false">TEXT(B422,"0")&amp;"-"&amp;TEXT(C422,"00")</f>
        <v>2024-07</v>
      </c>
      <c r="B422" s="4" t="n">
        <v>2024</v>
      </c>
      <c r="C422" s="4" t="n">
        <v>7</v>
      </c>
      <c r="D422" s="9" t="s">
        <v>294</v>
      </c>
      <c r="E422" s="12" t="str">
        <f aca="false">INDEX(門市主檔!$B$2:$B$25,MATCH($D422,門市主檔!$A$2:$A$25,0))</f>
        <v>新竹巨城店</v>
      </c>
      <c r="F422" s="9" t="s">
        <v>344</v>
      </c>
      <c r="G422" s="12" t="str">
        <f aca="false">INDEX(通路主檔!$B$2:$B$5,MATCH($F422,通路主檔!$A$2:$A$5,0))</f>
        <v>外送平台 A</v>
      </c>
      <c r="H422" s="12" t="str">
        <f aca="false">INDEX(通路主檔!$C$2:$C$5,MATCH($F422,通路主檔!$A$2:$A$5,0))</f>
        <v>外送平台</v>
      </c>
      <c r="I422" s="13" t="n">
        <v>471900</v>
      </c>
      <c r="J422" s="4" t="n">
        <v>862</v>
      </c>
      <c r="K422" s="4" t="n">
        <v>1690</v>
      </c>
      <c r="L422" s="14" t="n">
        <f aca="false">IF(J422=0,0,I422/J422)</f>
        <v>547.447795823666</v>
      </c>
      <c r="M422" s="15" t="n">
        <f aca="false">INDEX(通路主檔!$D$2:$D$5,MATCH($F422,通路主檔!$A$2:$A$5,0))*INDEX(年度參數!$B$2:$B$4,MATCH($B422,年度參數!$A$2:$A$4,0))</f>
        <v>0.33</v>
      </c>
      <c r="N422" s="14" t="n">
        <f aca="false">I422*M422</f>
        <v>155727</v>
      </c>
      <c r="O422" s="14" t="n">
        <f aca="false">I422-N422</f>
        <v>316173</v>
      </c>
    </row>
    <row r="423" customFormat="false" ht="15" hidden="false" customHeight="false" outlineLevel="0" collapsed="false">
      <c r="A423" s="6" t="str">
        <f aca="false">TEXT(B423,"0")&amp;"-"&amp;TEXT(C423,"00")</f>
        <v>2024-07</v>
      </c>
      <c r="B423" s="4" t="n">
        <v>2024</v>
      </c>
      <c r="C423" s="4" t="n">
        <v>7</v>
      </c>
      <c r="D423" s="9" t="s">
        <v>294</v>
      </c>
      <c r="E423" s="12" t="str">
        <f aca="false">INDEX(門市主檔!$B$2:$B$25,MATCH($D423,門市主檔!$A$2:$A$25,0))</f>
        <v>新竹巨城店</v>
      </c>
      <c r="F423" s="9" t="s">
        <v>347</v>
      </c>
      <c r="G423" s="12" t="str">
        <f aca="false">INDEX(通路主檔!$B$2:$B$5,MATCH($F423,通路主檔!$A$2:$A$5,0))</f>
        <v>外送平台 B</v>
      </c>
      <c r="H423" s="12" t="str">
        <f aca="false">INDEX(通路主檔!$C$2:$C$5,MATCH($F423,通路主檔!$A$2:$A$5,0))</f>
        <v>外送平台</v>
      </c>
      <c r="I423" s="13" t="n">
        <v>284600</v>
      </c>
      <c r="J423" s="4" t="n">
        <v>556</v>
      </c>
      <c r="K423" s="4" t="n">
        <v>947</v>
      </c>
      <c r="L423" s="14" t="n">
        <f aca="false">IF(J423=0,0,I423/J423)</f>
        <v>511.870503597122</v>
      </c>
      <c r="M423" s="15" t="n">
        <f aca="false">INDEX(通路主檔!$D$2:$D$5,MATCH($F423,通路主檔!$A$2:$A$5,0))*INDEX(年度參數!$B$2:$B$4,MATCH($B423,年度參數!$A$2:$A$4,0))</f>
        <v>0.33</v>
      </c>
      <c r="N423" s="14" t="n">
        <f aca="false">I423*M423</f>
        <v>93918</v>
      </c>
      <c r="O423" s="14" t="n">
        <f aca="false">I423-N423</f>
        <v>190682</v>
      </c>
    </row>
    <row r="424" customFormat="false" ht="15" hidden="false" customHeight="false" outlineLevel="0" collapsed="false">
      <c r="A424" s="6" t="str">
        <f aca="false">TEXT(B424,"0")&amp;"-"&amp;TEXT(C424,"00")</f>
        <v>2024-07</v>
      </c>
      <c r="B424" s="4" t="n">
        <v>2024</v>
      </c>
      <c r="C424" s="4" t="n">
        <v>7</v>
      </c>
      <c r="D424" s="9" t="s">
        <v>325</v>
      </c>
      <c r="E424" s="12" t="str">
        <f aca="false">INDEX(門市主檔!$B$2:$B$25,MATCH($D424,門市主檔!$A$2:$A$25,0))</f>
        <v>高雄左營店</v>
      </c>
      <c r="F424" s="9" t="s">
        <v>339</v>
      </c>
      <c r="G424" s="12" t="str">
        <f aca="false">INDEX(通路主檔!$B$2:$B$5,MATCH($F424,通路主檔!$A$2:$A$5,0))</f>
        <v>內用</v>
      </c>
      <c r="H424" s="12" t="str">
        <f aca="false">INDEX(通路主檔!$C$2:$C$5,MATCH($F424,通路主檔!$A$2:$A$5,0))</f>
        <v>店內</v>
      </c>
      <c r="I424" s="13" t="n">
        <v>1383700</v>
      </c>
      <c r="J424" s="4" t="n">
        <v>1762</v>
      </c>
      <c r="K424" s="4" t="n">
        <v>4453</v>
      </c>
      <c r="L424" s="14" t="n">
        <f aca="false">IF(J424=0,0,I424/J424)</f>
        <v>785.300794551646</v>
      </c>
      <c r="M424" s="15" t="n">
        <f aca="false">INDEX(通路主檔!$D$2:$D$5,MATCH($F424,通路主檔!$A$2:$A$5,0))*INDEX(年度參數!$B$2:$B$4,MATCH($B424,年度參數!$A$2:$A$4,0))</f>
        <v>0</v>
      </c>
      <c r="N424" s="14" t="n">
        <f aca="false">I424*M424</f>
        <v>0</v>
      </c>
      <c r="O424" s="14" t="n">
        <f aca="false">I424-N424</f>
        <v>1383700</v>
      </c>
    </row>
    <row r="425" customFormat="false" ht="15" hidden="false" customHeight="false" outlineLevel="0" collapsed="false">
      <c r="A425" s="6" t="str">
        <f aca="false">TEXT(B425,"0")&amp;"-"&amp;TEXT(C425,"00")</f>
        <v>2024-07</v>
      </c>
      <c r="B425" s="4" t="n">
        <v>2024</v>
      </c>
      <c r="C425" s="4" t="n">
        <v>7</v>
      </c>
      <c r="D425" s="9" t="s">
        <v>325</v>
      </c>
      <c r="E425" s="12" t="str">
        <f aca="false">INDEX(門市主檔!$B$2:$B$25,MATCH($D425,門市主檔!$A$2:$A$25,0))</f>
        <v>高雄左營店</v>
      </c>
      <c r="F425" s="9" t="s">
        <v>342</v>
      </c>
      <c r="G425" s="12" t="str">
        <f aca="false">INDEX(通路主檔!$B$2:$B$5,MATCH($F425,通路主檔!$A$2:$A$5,0))</f>
        <v>外帶</v>
      </c>
      <c r="H425" s="12" t="str">
        <f aca="false">INDEX(通路主檔!$C$2:$C$5,MATCH($F425,通路主檔!$A$2:$A$5,0))</f>
        <v>店內</v>
      </c>
      <c r="I425" s="13" t="n">
        <v>554400</v>
      </c>
      <c r="J425" s="4" t="n">
        <v>1715</v>
      </c>
      <c r="K425" s="4" t="n">
        <v>2278</v>
      </c>
      <c r="L425" s="14" t="n">
        <f aca="false">IF(J425=0,0,I425/J425)</f>
        <v>323.265306122449</v>
      </c>
      <c r="M425" s="15" t="n">
        <f aca="false">INDEX(通路主檔!$D$2:$D$5,MATCH($F425,通路主檔!$A$2:$A$5,0))*INDEX(年度參數!$B$2:$B$4,MATCH($B425,年度參數!$A$2:$A$4,0))</f>
        <v>0</v>
      </c>
      <c r="N425" s="14" t="n">
        <f aca="false">I425*M425</f>
        <v>0</v>
      </c>
      <c r="O425" s="14" t="n">
        <f aca="false">I425-N425</f>
        <v>554400</v>
      </c>
    </row>
    <row r="426" customFormat="false" ht="15" hidden="false" customHeight="false" outlineLevel="0" collapsed="false">
      <c r="A426" s="6" t="str">
        <f aca="false">TEXT(B426,"0")&amp;"-"&amp;TEXT(C426,"00")</f>
        <v>2024-07</v>
      </c>
      <c r="B426" s="4" t="n">
        <v>2024</v>
      </c>
      <c r="C426" s="4" t="n">
        <v>7</v>
      </c>
      <c r="D426" s="9" t="s">
        <v>325</v>
      </c>
      <c r="E426" s="12" t="str">
        <f aca="false">INDEX(門市主檔!$B$2:$B$25,MATCH($D426,門市主檔!$A$2:$A$25,0))</f>
        <v>高雄左營店</v>
      </c>
      <c r="F426" s="9" t="s">
        <v>344</v>
      </c>
      <c r="G426" s="12" t="str">
        <f aca="false">INDEX(通路主檔!$B$2:$B$5,MATCH($F426,通路主檔!$A$2:$A$5,0))</f>
        <v>外送平台 A</v>
      </c>
      <c r="H426" s="12" t="str">
        <f aca="false">INDEX(通路主檔!$C$2:$C$5,MATCH($F426,通路主檔!$A$2:$A$5,0))</f>
        <v>外送平台</v>
      </c>
      <c r="I426" s="13" t="n">
        <v>453300</v>
      </c>
      <c r="J426" s="4" t="n">
        <v>829</v>
      </c>
      <c r="K426" s="4" t="n">
        <v>1605</v>
      </c>
      <c r="L426" s="14" t="n">
        <f aca="false">IF(J426=0,0,I426/J426)</f>
        <v>546.803377563329</v>
      </c>
      <c r="M426" s="15" t="n">
        <f aca="false">INDEX(通路主檔!$D$2:$D$5,MATCH($F426,通路主檔!$A$2:$A$5,0))*INDEX(年度參數!$B$2:$B$4,MATCH($B426,年度參數!$A$2:$A$4,0))</f>
        <v>0.33</v>
      </c>
      <c r="N426" s="14" t="n">
        <f aca="false">I426*M426</f>
        <v>149589</v>
      </c>
      <c r="O426" s="14" t="n">
        <f aca="false">I426-N426</f>
        <v>303711</v>
      </c>
    </row>
    <row r="427" customFormat="false" ht="15" hidden="false" customHeight="false" outlineLevel="0" collapsed="false">
      <c r="A427" s="6" t="str">
        <f aca="false">TEXT(B427,"0")&amp;"-"&amp;TEXT(C427,"00")</f>
        <v>2024-07</v>
      </c>
      <c r="B427" s="4" t="n">
        <v>2024</v>
      </c>
      <c r="C427" s="4" t="n">
        <v>7</v>
      </c>
      <c r="D427" s="9" t="s">
        <v>325</v>
      </c>
      <c r="E427" s="12" t="str">
        <f aca="false">INDEX(門市主檔!$B$2:$B$25,MATCH($D427,門市主檔!$A$2:$A$25,0))</f>
        <v>高雄左營店</v>
      </c>
      <c r="F427" s="9" t="s">
        <v>347</v>
      </c>
      <c r="G427" s="12" t="str">
        <f aca="false">INDEX(通路主檔!$B$2:$B$5,MATCH($F427,通路主檔!$A$2:$A$5,0))</f>
        <v>外送平台 B</v>
      </c>
      <c r="H427" s="12" t="str">
        <f aca="false">INDEX(通路主檔!$C$2:$C$5,MATCH($F427,通路主檔!$A$2:$A$5,0))</f>
        <v>外送平台</v>
      </c>
      <c r="I427" s="13" t="n">
        <v>289300</v>
      </c>
      <c r="J427" s="4" t="n">
        <v>601</v>
      </c>
      <c r="K427" s="4" t="n">
        <v>1039</v>
      </c>
      <c r="L427" s="14" t="n">
        <f aca="false">IF(J427=0,0,I427/J427)</f>
        <v>481.364392678869</v>
      </c>
      <c r="M427" s="15" t="n">
        <f aca="false">INDEX(通路主檔!$D$2:$D$5,MATCH($F427,通路主檔!$A$2:$A$5,0))*INDEX(年度參數!$B$2:$B$4,MATCH($B427,年度參數!$A$2:$A$4,0))</f>
        <v>0.33</v>
      </c>
      <c r="N427" s="14" t="n">
        <f aca="false">I427*M427</f>
        <v>95469</v>
      </c>
      <c r="O427" s="14" t="n">
        <f aca="false">I427-N427</f>
        <v>193831</v>
      </c>
    </row>
    <row r="428" customFormat="false" ht="15" hidden="false" customHeight="false" outlineLevel="0" collapsed="false">
      <c r="A428" s="6" t="str">
        <f aca="false">TEXT(B428,"0")&amp;"-"&amp;TEXT(C428,"00")</f>
        <v>2024-07</v>
      </c>
      <c r="B428" s="4" t="n">
        <v>2024</v>
      </c>
      <c r="C428" s="4" t="n">
        <v>7</v>
      </c>
      <c r="D428" s="9" t="s">
        <v>328</v>
      </c>
      <c r="E428" s="12" t="str">
        <f aca="false">INDEX(門市主檔!$B$2:$B$25,MATCH($D428,門市主檔!$A$2:$A$25,0))</f>
        <v>高雄三多店</v>
      </c>
      <c r="F428" s="9" t="s">
        <v>339</v>
      </c>
      <c r="G428" s="12" t="str">
        <f aca="false">INDEX(通路主檔!$B$2:$B$5,MATCH($F428,通路主檔!$A$2:$A$5,0))</f>
        <v>內用</v>
      </c>
      <c r="H428" s="12" t="str">
        <f aca="false">INDEX(通路主檔!$C$2:$C$5,MATCH($F428,通路主檔!$A$2:$A$5,0))</f>
        <v>店內</v>
      </c>
      <c r="I428" s="13" t="n">
        <v>936700</v>
      </c>
      <c r="J428" s="4" t="n">
        <v>1139</v>
      </c>
      <c r="K428" s="4" t="n">
        <v>2810</v>
      </c>
      <c r="L428" s="14" t="n">
        <f aca="false">IF(J428=0,0,I428/J428)</f>
        <v>822.388059701493</v>
      </c>
      <c r="M428" s="15" t="n">
        <f aca="false">INDEX(通路主檔!$D$2:$D$5,MATCH($F428,通路主檔!$A$2:$A$5,0))*INDEX(年度參數!$B$2:$B$4,MATCH($B428,年度參數!$A$2:$A$4,0))</f>
        <v>0</v>
      </c>
      <c r="N428" s="14" t="n">
        <f aca="false">I428*M428</f>
        <v>0</v>
      </c>
      <c r="O428" s="14" t="n">
        <f aca="false">I428-N428</f>
        <v>936700</v>
      </c>
    </row>
    <row r="429" customFormat="false" ht="15" hidden="false" customHeight="false" outlineLevel="0" collapsed="false">
      <c r="A429" s="6" t="str">
        <f aca="false">TEXT(B429,"0")&amp;"-"&amp;TEXT(C429,"00")</f>
        <v>2024-07</v>
      </c>
      <c r="B429" s="4" t="n">
        <v>2024</v>
      </c>
      <c r="C429" s="4" t="n">
        <v>7</v>
      </c>
      <c r="D429" s="9" t="s">
        <v>328</v>
      </c>
      <c r="E429" s="12" t="str">
        <f aca="false">INDEX(門市主檔!$B$2:$B$25,MATCH($D429,門市主檔!$A$2:$A$25,0))</f>
        <v>高雄三多店</v>
      </c>
      <c r="F429" s="9" t="s">
        <v>342</v>
      </c>
      <c r="G429" s="12" t="str">
        <f aca="false">INDEX(通路主檔!$B$2:$B$5,MATCH($F429,通路主檔!$A$2:$A$5,0))</f>
        <v>外帶</v>
      </c>
      <c r="H429" s="12" t="str">
        <f aca="false">INDEX(通路主檔!$C$2:$C$5,MATCH($F429,通路主檔!$A$2:$A$5,0))</f>
        <v>店內</v>
      </c>
      <c r="I429" s="13" t="n">
        <v>437900</v>
      </c>
      <c r="J429" s="4" t="n">
        <v>1273</v>
      </c>
      <c r="K429" s="4" t="n">
        <v>1531</v>
      </c>
      <c r="L429" s="14" t="n">
        <f aca="false">IF(J429=0,0,I429/J429)</f>
        <v>343.990573448547</v>
      </c>
      <c r="M429" s="15" t="n">
        <f aca="false">INDEX(通路主檔!$D$2:$D$5,MATCH($F429,通路主檔!$A$2:$A$5,0))*INDEX(年度參數!$B$2:$B$4,MATCH($B429,年度參數!$A$2:$A$4,0))</f>
        <v>0</v>
      </c>
      <c r="N429" s="14" t="n">
        <f aca="false">I429*M429</f>
        <v>0</v>
      </c>
      <c r="O429" s="14" t="n">
        <f aca="false">I429-N429</f>
        <v>437900</v>
      </c>
    </row>
    <row r="430" customFormat="false" ht="15" hidden="false" customHeight="false" outlineLevel="0" collapsed="false">
      <c r="A430" s="6" t="str">
        <f aca="false">TEXT(B430,"0")&amp;"-"&amp;TEXT(C430,"00")</f>
        <v>2024-07</v>
      </c>
      <c r="B430" s="4" t="n">
        <v>2024</v>
      </c>
      <c r="C430" s="4" t="n">
        <v>7</v>
      </c>
      <c r="D430" s="9" t="s">
        <v>328</v>
      </c>
      <c r="E430" s="12" t="str">
        <f aca="false">INDEX(門市主檔!$B$2:$B$25,MATCH($D430,門市主檔!$A$2:$A$25,0))</f>
        <v>高雄三多店</v>
      </c>
      <c r="F430" s="9" t="s">
        <v>344</v>
      </c>
      <c r="G430" s="12" t="str">
        <f aca="false">INDEX(通路主檔!$B$2:$B$5,MATCH($F430,通路主檔!$A$2:$A$5,0))</f>
        <v>外送平台 A</v>
      </c>
      <c r="H430" s="12" t="str">
        <f aca="false">INDEX(通路主檔!$C$2:$C$5,MATCH($F430,通路主檔!$A$2:$A$5,0))</f>
        <v>外送平台</v>
      </c>
      <c r="I430" s="13" t="n">
        <v>430400</v>
      </c>
      <c r="J430" s="4" t="n">
        <v>805</v>
      </c>
      <c r="K430" s="4" t="n">
        <v>1589</v>
      </c>
      <c r="L430" s="14" t="n">
        <f aca="false">IF(J430=0,0,I430/J430)</f>
        <v>534.658385093168</v>
      </c>
      <c r="M430" s="15" t="n">
        <f aca="false">INDEX(通路主檔!$D$2:$D$5,MATCH($F430,通路主檔!$A$2:$A$5,0))*INDEX(年度參數!$B$2:$B$4,MATCH($B430,年度參數!$A$2:$A$4,0))</f>
        <v>0.33</v>
      </c>
      <c r="N430" s="14" t="n">
        <f aca="false">I430*M430</f>
        <v>142032</v>
      </c>
      <c r="O430" s="14" t="n">
        <f aca="false">I430-N430</f>
        <v>288368</v>
      </c>
    </row>
    <row r="431" customFormat="false" ht="15" hidden="false" customHeight="false" outlineLevel="0" collapsed="false">
      <c r="A431" s="6" t="str">
        <f aca="false">TEXT(B431,"0")&amp;"-"&amp;TEXT(C431,"00")</f>
        <v>2024-07</v>
      </c>
      <c r="B431" s="4" t="n">
        <v>2024</v>
      </c>
      <c r="C431" s="4" t="n">
        <v>7</v>
      </c>
      <c r="D431" s="9" t="s">
        <v>328</v>
      </c>
      <c r="E431" s="12" t="str">
        <f aca="false">INDEX(門市主檔!$B$2:$B$25,MATCH($D431,門市主檔!$A$2:$A$25,0))</f>
        <v>高雄三多店</v>
      </c>
      <c r="F431" s="9" t="s">
        <v>347</v>
      </c>
      <c r="G431" s="12" t="str">
        <f aca="false">INDEX(通路主檔!$B$2:$B$5,MATCH($F431,通路主檔!$A$2:$A$5,0))</f>
        <v>外送平台 B</v>
      </c>
      <c r="H431" s="12" t="str">
        <f aca="false">INDEX(通路主檔!$C$2:$C$5,MATCH($F431,通路主檔!$A$2:$A$5,0))</f>
        <v>外送平台</v>
      </c>
      <c r="I431" s="13" t="n">
        <v>270100</v>
      </c>
      <c r="J431" s="4" t="n">
        <v>523</v>
      </c>
      <c r="K431" s="4" t="n">
        <v>901</v>
      </c>
      <c r="L431" s="14" t="n">
        <f aca="false">IF(J431=0,0,I431/J431)</f>
        <v>516.443594646272</v>
      </c>
      <c r="M431" s="15" t="n">
        <f aca="false">INDEX(通路主檔!$D$2:$D$5,MATCH($F431,通路主檔!$A$2:$A$5,0))*INDEX(年度參數!$B$2:$B$4,MATCH($B431,年度參數!$A$2:$A$4,0))</f>
        <v>0.33</v>
      </c>
      <c r="N431" s="14" t="n">
        <f aca="false">I431*M431</f>
        <v>89133</v>
      </c>
      <c r="O431" s="14" t="n">
        <f aca="false">I431-N431</f>
        <v>180967</v>
      </c>
    </row>
    <row r="432" customFormat="false" ht="15" hidden="false" customHeight="false" outlineLevel="0" collapsed="false">
      <c r="A432" s="6" t="str">
        <f aca="false">TEXT(B432,"0")&amp;"-"&amp;TEXT(C432,"00")</f>
        <v>2024-07</v>
      </c>
      <c r="B432" s="4" t="n">
        <v>2024</v>
      </c>
      <c r="C432" s="4" t="n">
        <v>7</v>
      </c>
      <c r="D432" s="9" t="s">
        <v>280</v>
      </c>
      <c r="E432" s="12" t="str">
        <f aca="false">INDEX(門市主檔!$B$2:$B$25,MATCH($D432,門市主檔!$A$2:$A$25,0))</f>
        <v>新北板橋店</v>
      </c>
      <c r="F432" s="9" t="s">
        <v>339</v>
      </c>
      <c r="G432" s="12" t="str">
        <f aca="false">INDEX(通路主檔!$B$2:$B$5,MATCH($F432,通路主檔!$A$2:$A$5,0))</f>
        <v>內用</v>
      </c>
      <c r="H432" s="12" t="str">
        <f aca="false">INDEX(通路主檔!$C$2:$C$5,MATCH($F432,通路主檔!$A$2:$A$5,0))</f>
        <v>店內</v>
      </c>
      <c r="I432" s="13" t="n">
        <v>1332000</v>
      </c>
      <c r="J432" s="4" t="n">
        <v>1747</v>
      </c>
      <c r="K432" s="4" t="n">
        <v>3887</v>
      </c>
      <c r="L432" s="14" t="n">
        <f aca="false">IF(J432=0,0,I432/J432)</f>
        <v>762.449914138523</v>
      </c>
      <c r="M432" s="15" t="n">
        <f aca="false">INDEX(通路主檔!$D$2:$D$5,MATCH($F432,通路主檔!$A$2:$A$5,0))*INDEX(年度參數!$B$2:$B$4,MATCH($B432,年度參數!$A$2:$A$4,0))</f>
        <v>0</v>
      </c>
      <c r="N432" s="14" t="n">
        <f aca="false">I432*M432</f>
        <v>0</v>
      </c>
      <c r="O432" s="14" t="n">
        <f aca="false">I432-N432</f>
        <v>1332000</v>
      </c>
    </row>
    <row r="433" customFormat="false" ht="15" hidden="false" customHeight="false" outlineLevel="0" collapsed="false">
      <c r="A433" s="6" t="str">
        <f aca="false">TEXT(B433,"0")&amp;"-"&amp;TEXT(C433,"00")</f>
        <v>2024-07</v>
      </c>
      <c r="B433" s="4" t="n">
        <v>2024</v>
      </c>
      <c r="C433" s="4" t="n">
        <v>7</v>
      </c>
      <c r="D433" s="9" t="s">
        <v>280</v>
      </c>
      <c r="E433" s="12" t="str">
        <f aca="false">INDEX(門市主檔!$B$2:$B$25,MATCH($D433,門市主檔!$A$2:$A$25,0))</f>
        <v>新北板橋店</v>
      </c>
      <c r="F433" s="9" t="s">
        <v>342</v>
      </c>
      <c r="G433" s="12" t="str">
        <f aca="false">INDEX(通路主檔!$B$2:$B$5,MATCH($F433,通路主檔!$A$2:$A$5,0))</f>
        <v>外帶</v>
      </c>
      <c r="H433" s="12" t="str">
        <f aca="false">INDEX(通路主檔!$C$2:$C$5,MATCH($F433,通路主檔!$A$2:$A$5,0))</f>
        <v>店內</v>
      </c>
      <c r="I433" s="13" t="n">
        <v>638800</v>
      </c>
      <c r="J433" s="4" t="n">
        <v>2079</v>
      </c>
      <c r="K433" s="4" t="n">
        <v>2507</v>
      </c>
      <c r="L433" s="14" t="n">
        <f aca="false">IF(J433=0,0,I433/J433)</f>
        <v>307.263107263107</v>
      </c>
      <c r="M433" s="15" t="n">
        <f aca="false">INDEX(通路主檔!$D$2:$D$5,MATCH($F433,通路主檔!$A$2:$A$5,0))*INDEX(年度參數!$B$2:$B$4,MATCH($B433,年度參數!$A$2:$A$4,0))</f>
        <v>0</v>
      </c>
      <c r="N433" s="14" t="n">
        <f aca="false">I433*M433</f>
        <v>0</v>
      </c>
      <c r="O433" s="14" t="n">
        <f aca="false">I433-N433</f>
        <v>638800</v>
      </c>
    </row>
    <row r="434" customFormat="false" ht="15" hidden="false" customHeight="false" outlineLevel="0" collapsed="false">
      <c r="A434" s="6" t="str">
        <f aca="false">TEXT(B434,"0")&amp;"-"&amp;TEXT(C434,"00")</f>
        <v>2024-07</v>
      </c>
      <c r="B434" s="4" t="n">
        <v>2024</v>
      </c>
      <c r="C434" s="4" t="n">
        <v>7</v>
      </c>
      <c r="D434" s="9" t="s">
        <v>280</v>
      </c>
      <c r="E434" s="12" t="str">
        <f aca="false">INDEX(門市主檔!$B$2:$B$25,MATCH($D434,門市主檔!$A$2:$A$25,0))</f>
        <v>新北板橋店</v>
      </c>
      <c r="F434" s="9" t="s">
        <v>344</v>
      </c>
      <c r="G434" s="12" t="str">
        <f aca="false">INDEX(通路主檔!$B$2:$B$5,MATCH($F434,通路主檔!$A$2:$A$5,0))</f>
        <v>外送平台 A</v>
      </c>
      <c r="H434" s="12" t="str">
        <f aca="false">INDEX(通路主檔!$C$2:$C$5,MATCH($F434,通路主檔!$A$2:$A$5,0))</f>
        <v>外送平台</v>
      </c>
      <c r="I434" s="13" t="n">
        <v>572200</v>
      </c>
      <c r="J434" s="4" t="n">
        <v>1062</v>
      </c>
      <c r="K434" s="4" t="n">
        <v>1980</v>
      </c>
      <c r="L434" s="14" t="n">
        <f aca="false">IF(J434=0,0,I434/J434)</f>
        <v>538.79472693032</v>
      </c>
      <c r="M434" s="15" t="n">
        <f aca="false">INDEX(通路主檔!$D$2:$D$5,MATCH($F434,通路主檔!$A$2:$A$5,0))*INDEX(年度參數!$B$2:$B$4,MATCH($B434,年度參數!$A$2:$A$4,0))</f>
        <v>0.33</v>
      </c>
      <c r="N434" s="14" t="n">
        <f aca="false">I434*M434</f>
        <v>188826</v>
      </c>
      <c r="O434" s="14" t="n">
        <f aca="false">I434-N434</f>
        <v>383374</v>
      </c>
    </row>
    <row r="435" customFormat="false" ht="15" hidden="false" customHeight="false" outlineLevel="0" collapsed="false">
      <c r="A435" s="6" t="str">
        <f aca="false">TEXT(B435,"0")&amp;"-"&amp;TEXT(C435,"00")</f>
        <v>2024-07</v>
      </c>
      <c r="B435" s="4" t="n">
        <v>2024</v>
      </c>
      <c r="C435" s="4" t="n">
        <v>7</v>
      </c>
      <c r="D435" s="9" t="s">
        <v>280</v>
      </c>
      <c r="E435" s="12" t="str">
        <f aca="false">INDEX(門市主檔!$B$2:$B$25,MATCH($D435,門市主檔!$A$2:$A$25,0))</f>
        <v>新北板橋店</v>
      </c>
      <c r="F435" s="9" t="s">
        <v>347</v>
      </c>
      <c r="G435" s="12" t="str">
        <f aca="false">INDEX(通路主檔!$B$2:$B$5,MATCH($F435,通路主檔!$A$2:$A$5,0))</f>
        <v>外送平台 B</v>
      </c>
      <c r="H435" s="12" t="str">
        <f aca="false">INDEX(通路主檔!$C$2:$C$5,MATCH($F435,通路主檔!$A$2:$A$5,0))</f>
        <v>外送平台</v>
      </c>
      <c r="I435" s="13" t="n">
        <v>362200</v>
      </c>
      <c r="J435" s="4" t="n">
        <v>764</v>
      </c>
      <c r="K435" s="4" t="n">
        <v>1390</v>
      </c>
      <c r="L435" s="14" t="n">
        <f aca="false">IF(J435=0,0,I435/J435)</f>
        <v>474.083769633508</v>
      </c>
      <c r="M435" s="15" t="n">
        <f aca="false">INDEX(通路主檔!$D$2:$D$5,MATCH($F435,通路主檔!$A$2:$A$5,0))*INDEX(年度參數!$B$2:$B$4,MATCH($B435,年度參數!$A$2:$A$4,0))</f>
        <v>0.33</v>
      </c>
      <c r="N435" s="14" t="n">
        <f aca="false">I435*M435</f>
        <v>119526</v>
      </c>
      <c r="O435" s="14" t="n">
        <f aca="false">I435-N435</f>
        <v>242674</v>
      </c>
    </row>
    <row r="436" customFormat="false" ht="15" hidden="false" customHeight="false" outlineLevel="0" collapsed="false">
      <c r="A436" s="6" t="str">
        <f aca="false">TEXT(B436,"0")&amp;"-"&amp;TEXT(C436,"00")</f>
        <v>2024-07</v>
      </c>
      <c r="B436" s="4" t="n">
        <v>2024</v>
      </c>
      <c r="C436" s="4" t="n">
        <v>7</v>
      </c>
      <c r="D436" s="9" t="s">
        <v>283</v>
      </c>
      <c r="E436" s="12" t="str">
        <f aca="false">INDEX(門市主檔!$B$2:$B$25,MATCH($D436,門市主檔!$A$2:$A$25,0))</f>
        <v>新北新莊店</v>
      </c>
      <c r="F436" s="9" t="s">
        <v>339</v>
      </c>
      <c r="G436" s="12" t="str">
        <f aca="false">INDEX(通路主檔!$B$2:$B$5,MATCH($F436,通路主檔!$A$2:$A$5,0))</f>
        <v>內用</v>
      </c>
      <c r="H436" s="12" t="str">
        <f aca="false">INDEX(通路主檔!$C$2:$C$5,MATCH($F436,通路主檔!$A$2:$A$5,0))</f>
        <v>店內</v>
      </c>
      <c r="I436" s="13" t="n">
        <v>1053800</v>
      </c>
      <c r="J436" s="4" t="n">
        <v>1274</v>
      </c>
      <c r="K436" s="4" t="n">
        <v>3195</v>
      </c>
      <c r="L436" s="14" t="n">
        <f aca="false">IF(J436=0,0,I436/J436)</f>
        <v>827.158555729984</v>
      </c>
      <c r="M436" s="15" t="n">
        <f aca="false">INDEX(通路主檔!$D$2:$D$5,MATCH($F436,通路主檔!$A$2:$A$5,0))*INDEX(年度參數!$B$2:$B$4,MATCH($B436,年度參數!$A$2:$A$4,0))</f>
        <v>0</v>
      </c>
      <c r="N436" s="14" t="n">
        <f aca="false">I436*M436</f>
        <v>0</v>
      </c>
      <c r="O436" s="14" t="n">
        <f aca="false">I436-N436</f>
        <v>1053800</v>
      </c>
    </row>
    <row r="437" customFormat="false" ht="15" hidden="false" customHeight="false" outlineLevel="0" collapsed="false">
      <c r="A437" s="6" t="str">
        <f aca="false">TEXT(B437,"0")&amp;"-"&amp;TEXT(C437,"00")</f>
        <v>2024-07</v>
      </c>
      <c r="B437" s="4" t="n">
        <v>2024</v>
      </c>
      <c r="C437" s="4" t="n">
        <v>7</v>
      </c>
      <c r="D437" s="9" t="s">
        <v>283</v>
      </c>
      <c r="E437" s="12" t="str">
        <f aca="false">INDEX(門市主檔!$B$2:$B$25,MATCH($D437,門市主檔!$A$2:$A$25,0))</f>
        <v>新北新莊店</v>
      </c>
      <c r="F437" s="9" t="s">
        <v>342</v>
      </c>
      <c r="G437" s="12" t="str">
        <f aca="false">INDEX(通路主檔!$B$2:$B$5,MATCH($F437,通路主檔!$A$2:$A$5,0))</f>
        <v>外帶</v>
      </c>
      <c r="H437" s="12" t="str">
        <f aca="false">INDEX(通路主檔!$C$2:$C$5,MATCH($F437,通路主檔!$A$2:$A$5,0))</f>
        <v>店內</v>
      </c>
      <c r="I437" s="13" t="n">
        <v>497000</v>
      </c>
      <c r="J437" s="4" t="n">
        <v>1496</v>
      </c>
      <c r="K437" s="4" t="n">
        <v>1874</v>
      </c>
      <c r="L437" s="14" t="n">
        <f aca="false">IF(J437=0,0,I437/J437)</f>
        <v>332.219251336898</v>
      </c>
      <c r="M437" s="15" t="n">
        <f aca="false">INDEX(通路主檔!$D$2:$D$5,MATCH($F437,通路主檔!$A$2:$A$5,0))*INDEX(年度參數!$B$2:$B$4,MATCH($B437,年度參數!$A$2:$A$4,0))</f>
        <v>0</v>
      </c>
      <c r="N437" s="14" t="n">
        <f aca="false">I437*M437</f>
        <v>0</v>
      </c>
      <c r="O437" s="14" t="n">
        <f aca="false">I437-N437</f>
        <v>497000</v>
      </c>
    </row>
    <row r="438" customFormat="false" ht="15" hidden="false" customHeight="false" outlineLevel="0" collapsed="false">
      <c r="A438" s="6" t="str">
        <f aca="false">TEXT(B438,"0")&amp;"-"&amp;TEXT(C438,"00")</f>
        <v>2024-07</v>
      </c>
      <c r="B438" s="4" t="n">
        <v>2024</v>
      </c>
      <c r="C438" s="4" t="n">
        <v>7</v>
      </c>
      <c r="D438" s="9" t="s">
        <v>283</v>
      </c>
      <c r="E438" s="12" t="str">
        <f aca="false">INDEX(門市主檔!$B$2:$B$25,MATCH($D438,門市主檔!$A$2:$A$25,0))</f>
        <v>新北新莊店</v>
      </c>
      <c r="F438" s="9" t="s">
        <v>344</v>
      </c>
      <c r="G438" s="12" t="str">
        <f aca="false">INDEX(通路主檔!$B$2:$B$5,MATCH($F438,通路主檔!$A$2:$A$5,0))</f>
        <v>外送平台 A</v>
      </c>
      <c r="H438" s="12" t="str">
        <f aca="false">INDEX(通路主檔!$C$2:$C$5,MATCH($F438,通路主檔!$A$2:$A$5,0))</f>
        <v>外送平台</v>
      </c>
      <c r="I438" s="13" t="n">
        <v>425600</v>
      </c>
      <c r="J438" s="4" t="n">
        <v>819</v>
      </c>
      <c r="K438" s="4" t="n">
        <v>1490</v>
      </c>
      <c r="L438" s="14" t="n">
        <f aca="false">IF(J438=0,0,I438/J438)</f>
        <v>519.65811965812</v>
      </c>
      <c r="M438" s="15" t="n">
        <f aca="false">INDEX(通路主檔!$D$2:$D$5,MATCH($F438,通路主檔!$A$2:$A$5,0))*INDEX(年度參數!$B$2:$B$4,MATCH($B438,年度參數!$A$2:$A$4,0))</f>
        <v>0.33</v>
      </c>
      <c r="N438" s="14" t="n">
        <f aca="false">I438*M438</f>
        <v>140448</v>
      </c>
      <c r="O438" s="14" t="n">
        <f aca="false">I438-N438</f>
        <v>285152</v>
      </c>
    </row>
    <row r="439" customFormat="false" ht="15" hidden="false" customHeight="false" outlineLevel="0" collapsed="false">
      <c r="A439" s="6" t="str">
        <f aca="false">TEXT(B439,"0")&amp;"-"&amp;TEXT(C439,"00")</f>
        <v>2024-07</v>
      </c>
      <c r="B439" s="4" t="n">
        <v>2024</v>
      </c>
      <c r="C439" s="4" t="n">
        <v>7</v>
      </c>
      <c r="D439" s="9" t="s">
        <v>283</v>
      </c>
      <c r="E439" s="12" t="str">
        <f aca="false">INDEX(門市主檔!$B$2:$B$25,MATCH($D439,門市主檔!$A$2:$A$25,0))</f>
        <v>新北新莊店</v>
      </c>
      <c r="F439" s="9" t="s">
        <v>347</v>
      </c>
      <c r="G439" s="12" t="str">
        <f aca="false">INDEX(通路主檔!$B$2:$B$5,MATCH($F439,通路主檔!$A$2:$A$5,0))</f>
        <v>外送平台 B</v>
      </c>
      <c r="H439" s="12" t="str">
        <f aca="false">INDEX(通路主檔!$C$2:$C$5,MATCH($F439,通路主檔!$A$2:$A$5,0))</f>
        <v>外送平台</v>
      </c>
      <c r="I439" s="13" t="n">
        <v>308000</v>
      </c>
      <c r="J439" s="4" t="n">
        <v>662</v>
      </c>
      <c r="K439" s="4" t="n">
        <v>1207</v>
      </c>
      <c r="L439" s="14" t="n">
        <f aca="false">IF(J439=0,0,I439/J439)</f>
        <v>465.256797583082</v>
      </c>
      <c r="M439" s="15" t="n">
        <f aca="false">INDEX(通路主檔!$D$2:$D$5,MATCH($F439,通路主檔!$A$2:$A$5,0))*INDEX(年度參數!$B$2:$B$4,MATCH($B439,年度參數!$A$2:$A$4,0))</f>
        <v>0.33</v>
      </c>
      <c r="N439" s="14" t="n">
        <f aca="false">I439*M439</f>
        <v>101640</v>
      </c>
      <c r="O439" s="14" t="n">
        <f aca="false">I439-N439</f>
        <v>206360</v>
      </c>
    </row>
    <row r="440" customFormat="false" ht="15" hidden="false" customHeight="false" outlineLevel="0" collapsed="false">
      <c r="A440" s="6" t="str">
        <f aca="false">TEXT(B440,"0")&amp;"-"&amp;TEXT(C440,"00")</f>
        <v>2024-07</v>
      </c>
      <c r="B440" s="4" t="n">
        <v>2024</v>
      </c>
      <c r="C440" s="4" t="n">
        <v>7</v>
      </c>
      <c r="D440" s="9" t="s">
        <v>285</v>
      </c>
      <c r="E440" s="12" t="str">
        <f aca="false">INDEX(門市主檔!$B$2:$B$25,MATCH($D440,門市主檔!$A$2:$A$25,0))</f>
        <v>新北三重店</v>
      </c>
      <c r="F440" s="9" t="s">
        <v>339</v>
      </c>
      <c r="G440" s="12" t="str">
        <f aca="false">INDEX(通路主檔!$B$2:$B$5,MATCH($F440,通路主檔!$A$2:$A$5,0))</f>
        <v>內用</v>
      </c>
      <c r="H440" s="12" t="str">
        <f aca="false">INDEX(通路主檔!$C$2:$C$5,MATCH($F440,通路主檔!$A$2:$A$5,0))</f>
        <v>店內</v>
      </c>
      <c r="I440" s="13" t="n">
        <v>450700</v>
      </c>
      <c r="J440" s="4" t="n">
        <v>560</v>
      </c>
      <c r="K440" s="4" t="n">
        <v>1239</v>
      </c>
      <c r="L440" s="14" t="n">
        <f aca="false">IF(J440=0,0,I440/J440)</f>
        <v>804.821428571429</v>
      </c>
      <c r="M440" s="15" t="n">
        <f aca="false">INDEX(通路主檔!$D$2:$D$5,MATCH($F440,通路主檔!$A$2:$A$5,0))*INDEX(年度參數!$B$2:$B$4,MATCH($B440,年度參數!$A$2:$A$4,0))</f>
        <v>0</v>
      </c>
      <c r="N440" s="14" t="n">
        <f aca="false">I440*M440</f>
        <v>0</v>
      </c>
      <c r="O440" s="14" t="n">
        <f aca="false">I440-N440</f>
        <v>450700</v>
      </c>
    </row>
    <row r="441" customFormat="false" ht="15" hidden="false" customHeight="false" outlineLevel="0" collapsed="false">
      <c r="A441" s="6" t="str">
        <f aca="false">TEXT(B441,"0")&amp;"-"&amp;TEXT(C441,"00")</f>
        <v>2024-07</v>
      </c>
      <c r="B441" s="4" t="n">
        <v>2024</v>
      </c>
      <c r="C441" s="4" t="n">
        <v>7</v>
      </c>
      <c r="D441" s="9" t="s">
        <v>285</v>
      </c>
      <c r="E441" s="12" t="str">
        <f aca="false">INDEX(門市主檔!$B$2:$B$25,MATCH($D441,門市主檔!$A$2:$A$25,0))</f>
        <v>新北三重店</v>
      </c>
      <c r="F441" s="9" t="s">
        <v>342</v>
      </c>
      <c r="G441" s="12" t="str">
        <f aca="false">INDEX(通路主檔!$B$2:$B$5,MATCH($F441,通路主檔!$A$2:$A$5,0))</f>
        <v>外帶</v>
      </c>
      <c r="H441" s="12" t="str">
        <f aca="false">INDEX(通路主檔!$C$2:$C$5,MATCH($F441,通路主檔!$A$2:$A$5,0))</f>
        <v>店內</v>
      </c>
      <c r="I441" s="13" t="n">
        <v>401400</v>
      </c>
      <c r="J441" s="4" t="n">
        <v>1208</v>
      </c>
      <c r="K441" s="4" t="n">
        <v>1472</v>
      </c>
      <c r="L441" s="14" t="n">
        <f aca="false">IF(J441=0,0,I441/J441)</f>
        <v>332.284768211921</v>
      </c>
      <c r="M441" s="15" t="n">
        <f aca="false">INDEX(通路主檔!$D$2:$D$5,MATCH($F441,通路主檔!$A$2:$A$5,0))*INDEX(年度參數!$B$2:$B$4,MATCH($B441,年度參數!$A$2:$A$4,0))</f>
        <v>0</v>
      </c>
      <c r="N441" s="14" t="n">
        <f aca="false">I441*M441</f>
        <v>0</v>
      </c>
      <c r="O441" s="14" t="n">
        <f aca="false">I441-N441</f>
        <v>401400</v>
      </c>
    </row>
    <row r="442" customFormat="false" ht="15" hidden="false" customHeight="false" outlineLevel="0" collapsed="false">
      <c r="A442" s="6" t="str">
        <f aca="false">TEXT(B442,"0")&amp;"-"&amp;TEXT(C442,"00")</f>
        <v>2024-07</v>
      </c>
      <c r="B442" s="4" t="n">
        <v>2024</v>
      </c>
      <c r="C442" s="4" t="n">
        <v>7</v>
      </c>
      <c r="D442" s="9" t="s">
        <v>285</v>
      </c>
      <c r="E442" s="12" t="str">
        <f aca="false">INDEX(門市主檔!$B$2:$B$25,MATCH($D442,門市主檔!$A$2:$A$25,0))</f>
        <v>新北三重店</v>
      </c>
      <c r="F442" s="9" t="s">
        <v>344</v>
      </c>
      <c r="G442" s="12" t="str">
        <f aca="false">INDEX(通路主檔!$B$2:$B$5,MATCH($F442,通路主檔!$A$2:$A$5,0))</f>
        <v>外送平台 A</v>
      </c>
      <c r="H442" s="12" t="str">
        <f aca="false">INDEX(通路主檔!$C$2:$C$5,MATCH($F442,通路主檔!$A$2:$A$5,0))</f>
        <v>外送平台</v>
      </c>
      <c r="I442" s="13" t="n">
        <v>378900</v>
      </c>
      <c r="J442" s="4" t="n">
        <v>666</v>
      </c>
      <c r="K442" s="4" t="n">
        <v>1232</v>
      </c>
      <c r="L442" s="14" t="n">
        <f aca="false">IF(J442=0,0,I442/J442)</f>
        <v>568.918918918919</v>
      </c>
      <c r="M442" s="15" t="n">
        <f aca="false">INDEX(通路主檔!$D$2:$D$5,MATCH($F442,通路主檔!$A$2:$A$5,0))*INDEX(年度參數!$B$2:$B$4,MATCH($B442,年度參數!$A$2:$A$4,0))</f>
        <v>0.33</v>
      </c>
      <c r="N442" s="14" t="n">
        <f aca="false">I442*M442</f>
        <v>125037</v>
      </c>
      <c r="O442" s="14" t="n">
        <f aca="false">I442-N442</f>
        <v>253863</v>
      </c>
    </row>
    <row r="443" customFormat="false" ht="15" hidden="false" customHeight="false" outlineLevel="0" collapsed="false">
      <c r="A443" s="6" t="str">
        <f aca="false">TEXT(B443,"0")&amp;"-"&amp;TEXT(C443,"00")</f>
        <v>2024-07</v>
      </c>
      <c r="B443" s="4" t="n">
        <v>2024</v>
      </c>
      <c r="C443" s="4" t="n">
        <v>7</v>
      </c>
      <c r="D443" s="9" t="s">
        <v>285</v>
      </c>
      <c r="E443" s="12" t="str">
        <f aca="false">INDEX(門市主檔!$B$2:$B$25,MATCH($D443,門市主檔!$A$2:$A$25,0))</f>
        <v>新北三重店</v>
      </c>
      <c r="F443" s="9" t="s">
        <v>347</v>
      </c>
      <c r="G443" s="12" t="str">
        <f aca="false">INDEX(通路主檔!$B$2:$B$5,MATCH($F443,通路主檔!$A$2:$A$5,0))</f>
        <v>外送平台 B</v>
      </c>
      <c r="H443" s="12" t="str">
        <f aca="false">INDEX(通路主檔!$C$2:$C$5,MATCH($F443,通路主檔!$A$2:$A$5,0))</f>
        <v>外送平台</v>
      </c>
      <c r="I443" s="13" t="n">
        <v>234600</v>
      </c>
      <c r="J443" s="4" t="n">
        <v>486</v>
      </c>
      <c r="K443" s="4" t="n">
        <v>886</v>
      </c>
      <c r="L443" s="14" t="n">
        <f aca="false">IF(J443=0,0,I443/J443)</f>
        <v>482.716049382716</v>
      </c>
      <c r="M443" s="15" t="n">
        <f aca="false">INDEX(通路主檔!$D$2:$D$5,MATCH($F443,通路主檔!$A$2:$A$5,0))*INDEX(年度參數!$B$2:$B$4,MATCH($B443,年度參數!$A$2:$A$4,0))</f>
        <v>0.33</v>
      </c>
      <c r="N443" s="14" t="n">
        <f aca="false">I443*M443</f>
        <v>77418</v>
      </c>
      <c r="O443" s="14" t="n">
        <f aca="false">I443-N443</f>
        <v>157182</v>
      </c>
    </row>
    <row r="444" customFormat="false" ht="15" hidden="false" customHeight="false" outlineLevel="0" collapsed="false">
      <c r="A444" s="6" t="str">
        <f aca="false">TEXT(B444,"0")&amp;"-"&amp;TEXT(C444,"00")</f>
        <v>2024-07</v>
      </c>
      <c r="B444" s="4" t="n">
        <v>2024</v>
      </c>
      <c r="C444" s="4" t="n">
        <v>7</v>
      </c>
      <c r="D444" s="9" t="s">
        <v>300</v>
      </c>
      <c r="E444" s="12" t="str">
        <f aca="false">INDEX(門市主檔!$B$2:$B$25,MATCH($D444,門市主檔!$A$2:$A$25,0))</f>
        <v>台中逢甲店</v>
      </c>
      <c r="F444" s="9" t="s">
        <v>339</v>
      </c>
      <c r="G444" s="12" t="str">
        <f aca="false">INDEX(通路主檔!$B$2:$B$5,MATCH($F444,通路主檔!$A$2:$A$5,0))</f>
        <v>內用</v>
      </c>
      <c r="H444" s="12" t="str">
        <f aca="false">INDEX(通路主檔!$C$2:$C$5,MATCH($F444,通路主檔!$A$2:$A$5,0))</f>
        <v>店內</v>
      </c>
      <c r="I444" s="13" t="n">
        <v>1192400</v>
      </c>
      <c r="J444" s="4" t="n">
        <v>1569</v>
      </c>
      <c r="K444" s="4" t="n">
        <v>3854</v>
      </c>
      <c r="L444" s="14" t="n">
        <f aca="false">IF(J444=0,0,I444/J444)</f>
        <v>759.974506054812</v>
      </c>
      <c r="M444" s="15" t="n">
        <f aca="false">INDEX(通路主檔!$D$2:$D$5,MATCH($F444,通路主檔!$A$2:$A$5,0))*INDEX(年度參數!$B$2:$B$4,MATCH($B444,年度參數!$A$2:$A$4,0))</f>
        <v>0</v>
      </c>
      <c r="N444" s="14" t="n">
        <f aca="false">I444*M444</f>
        <v>0</v>
      </c>
      <c r="O444" s="14" t="n">
        <f aca="false">I444-N444</f>
        <v>1192400</v>
      </c>
    </row>
    <row r="445" customFormat="false" ht="15" hidden="false" customHeight="false" outlineLevel="0" collapsed="false">
      <c r="A445" s="6" t="str">
        <f aca="false">TEXT(B445,"0")&amp;"-"&amp;TEXT(C445,"00")</f>
        <v>2024-07</v>
      </c>
      <c r="B445" s="4" t="n">
        <v>2024</v>
      </c>
      <c r="C445" s="4" t="n">
        <v>7</v>
      </c>
      <c r="D445" s="9" t="s">
        <v>300</v>
      </c>
      <c r="E445" s="12" t="str">
        <f aca="false">INDEX(門市主檔!$B$2:$B$25,MATCH($D445,門市主檔!$A$2:$A$25,0))</f>
        <v>台中逢甲店</v>
      </c>
      <c r="F445" s="9" t="s">
        <v>342</v>
      </c>
      <c r="G445" s="12" t="str">
        <f aca="false">INDEX(通路主檔!$B$2:$B$5,MATCH($F445,通路主檔!$A$2:$A$5,0))</f>
        <v>外帶</v>
      </c>
      <c r="H445" s="12" t="str">
        <f aca="false">INDEX(通路主檔!$C$2:$C$5,MATCH($F445,通路主檔!$A$2:$A$5,0))</f>
        <v>店內</v>
      </c>
      <c r="I445" s="13" t="n">
        <v>531900</v>
      </c>
      <c r="J445" s="4" t="n">
        <v>1472</v>
      </c>
      <c r="K445" s="4" t="n">
        <v>2018</v>
      </c>
      <c r="L445" s="14" t="n">
        <f aca="false">IF(J445=0,0,I445/J445)</f>
        <v>361.345108695652</v>
      </c>
      <c r="M445" s="15" t="n">
        <f aca="false">INDEX(通路主檔!$D$2:$D$5,MATCH($F445,通路主檔!$A$2:$A$5,0))*INDEX(年度參數!$B$2:$B$4,MATCH($B445,年度參數!$A$2:$A$4,0))</f>
        <v>0</v>
      </c>
      <c r="N445" s="14" t="n">
        <f aca="false">I445*M445</f>
        <v>0</v>
      </c>
      <c r="O445" s="14" t="n">
        <f aca="false">I445-N445</f>
        <v>531900</v>
      </c>
    </row>
    <row r="446" customFormat="false" ht="15" hidden="false" customHeight="false" outlineLevel="0" collapsed="false">
      <c r="A446" s="6" t="str">
        <f aca="false">TEXT(B446,"0")&amp;"-"&amp;TEXT(C446,"00")</f>
        <v>2024-07</v>
      </c>
      <c r="B446" s="4" t="n">
        <v>2024</v>
      </c>
      <c r="C446" s="4" t="n">
        <v>7</v>
      </c>
      <c r="D446" s="9" t="s">
        <v>300</v>
      </c>
      <c r="E446" s="12" t="str">
        <f aca="false">INDEX(門市主檔!$B$2:$B$25,MATCH($D446,門市主檔!$A$2:$A$25,0))</f>
        <v>台中逢甲店</v>
      </c>
      <c r="F446" s="9" t="s">
        <v>344</v>
      </c>
      <c r="G446" s="12" t="str">
        <f aca="false">INDEX(通路主檔!$B$2:$B$5,MATCH($F446,通路主檔!$A$2:$A$5,0))</f>
        <v>外送平台 A</v>
      </c>
      <c r="H446" s="12" t="str">
        <f aca="false">INDEX(通路主檔!$C$2:$C$5,MATCH($F446,通路主檔!$A$2:$A$5,0))</f>
        <v>外送平台</v>
      </c>
      <c r="I446" s="13" t="n">
        <v>497100</v>
      </c>
      <c r="J446" s="4" t="n">
        <v>900</v>
      </c>
      <c r="K446" s="4" t="n">
        <v>1792</v>
      </c>
      <c r="L446" s="14" t="n">
        <f aca="false">IF(J446=0,0,I446/J446)</f>
        <v>552.333333333333</v>
      </c>
      <c r="M446" s="15" t="n">
        <f aca="false">INDEX(通路主檔!$D$2:$D$5,MATCH($F446,通路主檔!$A$2:$A$5,0))*INDEX(年度參數!$B$2:$B$4,MATCH($B446,年度參數!$A$2:$A$4,0))</f>
        <v>0.33</v>
      </c>
      <c r="N446" s="14" t="n">
        <f aca="false">I446*M446</f>
        <v>164043</v>
      </c>
      <c r="O446" s="14" t="n">
        <f aca="false">I446-N446</f>
        <v>333057</v>
      </c>
    </row>
    <row r="447" customFormat="false" ht="15" hidden="false" customHeight="false" outlineLevel="0" collapsed="false">
      <c r="A447" s="6" t="str">
        <f aca="false">TEXT(B447,"0")&amp;"-"&amp;TEXT(C447,"00")</f>
        <v>2024-07</v>
      </c>
      <c r="B447" s="4" t="n">
        <v>2024</v>
      </c>
      <c r="C447" s="4" t="n">
        <v>7</v>
      </c>
      <c r="D447" s="9" t="s">
        <v>300</v>
      </c>
      <c r="E447" s="12" t="str">
        <f aca="false">INDEX(門市主檔!$B$2:$B$25,MATCH($D447,門市主檔!$A$2:$A$25,0))</f>
        <v>台中逢甲店</v>
      </c>
      <c r="F447" s="9" t="s">
        <v>347</v>
      </c>
      <c r="G447" s="12" t="str">
        <f aca="false">INDEX(通路主檔!$B$2:$B$5,MATCH($F447,通路主檔!$A$2:$A$5,0))</f>
        <v>外送平台 B</v>
      </c>
      <c r="H447" s="12" t="str">
        <f aca="false">INDEX(通路主檔!$C$2:$C$5,MATCH($F447,通路主檔!$A$2:$A$5,0))</f>
        <v>外送平台</v>
      </c>
      <c r="I447" s="13" t="n">
        <v>321800</v>
      </c>
      <c r="J447" s="4" t="n">
        <v>622</v>
      </c>
      <c r="K447" s="4" t="n">
        <v>1041</v>
      </c>
      <c r="L447" s="14" t="n">
        <f aca="false">IF(J447=0,0,I447/J447)</f>
        <v>517.363344051447</v>
      </c>
      <c r="M447" s="15" t="n">
        <f aca="false">INDEX(通路主檔!$D$2:$D$5,MATCH($F447,通路主檔!$A$2:$A$5,0))*INDEX(年度參數!$B$2:$B$4,MATCH($B447,年度參數!$A$2:$A$4,0))</f>
        <v>0.33</v>
      </c>
      <c r="N447" s="14" t="n">
        <f aca="false">I447*M447</f>
        <v>106194</v>
      </c>
      <c r="O447" s="14" t="n">
        <f aca="false">I447-N447</f>
        <v>215606</v>
      </c>
    </row>
    <row r="448" customFormat="false" ht="15" hidden="false" customHeight="false" outlineLevel="0" collapsed="false">
      <c r="A448" s="6" t="str">
        <f aca="false">TEXT(B448,"0")&amp;"-"&amp;TEXT(C448,"00")</f>
        <v>2024-07</v>
      </c>
      <c r="B448" s="4" t="n">
        <v>2024</v>
      </c>
      <c r="C448" s="4" t="n">
        <v>7</v>
      </c>
      <c r="D448" s="9" t="s">
        <v>305</v>
      </c>
      <c r="E448" s="12" t="str">
        <f aca="false">INDEX(門市主檔!$B$2:$B$25,MATCH($D448,門市主檔!$A$2:$A$25,0))</f>
        <v>台中七期店</v>
      </c>
      <c r="F448" s="9" t="s">
        <v>339</v>
      </c>
      <c r="G448" s="12" t="str">
        <f aca="false">INDEX(通路主檔!$B$2:$B$5,MATCH($F448,通路主檔!$A$2:$A$5,0))</f>
        <v>內用</v>
      </c>
      <c r="H448" s="12" t="str">
        <f aca="false">INDEX(通路主檔!$C$2:$C$5,MATCH($F448,通路主檔!$A$2:$A$5,0))</f>
        <v>店內</v>
      </c>
      <c r="I448" s="13" t="n">
        <v>1346000</v>
      </c>
      <c r="J448" s="4" t="n">
        <v>1651</v>
      </c>
      <c r="K448" s="4" t="n">
        <v>4105</v>
      </c>
      <c r="L448" s="14" t="n">
        <f aca="false">IF(J448=0,0,I448/J448)</f>
        <v>815.2634766808</v>
      </c>
      <c r="M448" s="15" t="n">
        <f aca="false">INDEX(通路主檔!$D$2:$D$5,MATCH($F448,通路主檔!$A$2:$A$5,0))*INDEX(年度參數!$B$2:$B$4,MATCH($B448,年度參數!$A$2:$A$4,0))</f>
        <v>0</v>
      </c>
      <c r="N448" s="14" t="n">
        <f aca="false">I448*M448</f>
        <v>0</v>
      </c>
      <c r="O448" s="14" t="n">
        <f aca="false">I448-N448</f>
        <v>1346000</v>
      </c>
    </row>
    <row r="449" customFormat="false" ht="15" hidden="false" customHeight="false" outlineLevel="0" collapsed="false">
      <c r="A449" s="6" t="str">
        <f aca="false">TEXT(B449,"0")&amp;"-"&amp;TEXT(C449,"00")</f>
        <v>2024-07</v>
      </c>
      <c r="B449" s="4" t="n">
        <v>2024</v>
      </c>
      <c r="C449" s="4" t="n">
        <v>7</v>
      </c>
      <c r="D449" s="9" t="s">
        <v>305</v>
      </c>
      <c r="E449" s="12" t="str">
        <f aca="false">INDEX(門市主檔!$B$2:$B$25,MATCH($D449,門市主檔!$A$2:$A$25,0))</f>
        <v>台中七期店</v>
      </c>
      <c r="F449" s="9" t="s">
        <v>342</v>
      </c>
      <c r="G449" s="12" t="str">
        <f aca="false">INDEX(通路主檔!$B$2:$B$5,MATCH($F449,通路主檔!$A$2:$A$5,0))</f>
        <v>外帶</v>
      </c>
      <c r="H449" s="12" t="str">
        <f aca="false">INDEX(通路主檔!$C$2:$C$5,MATCH($F449,通路主檔!$A$2:$A$5,0))</f>
        <v>店內</v>
      </c>
      <c r="I449" s="13" t="n">
        <v>518700</v>
      </c>
      <c r="J449" s="4" t="n">
        <v>1557</v>
      </c>
      <c r="K449" s="4" t="n">
        <v>1957</v>
      </c>
      <c r="L449" s="14" t="n">
        <f aca="false">IF(J449=0,0,I449/J449)</f>
        <v>333.140655105973</v>
      </c>
      <c r="M449" s="15" t="n">
        <f aca="false">INDEX(通路主檔!$D$2:$D$5,MATCH($F449,通路主檔!$A$2:$A$5,0))*INDEX(年度參數!$B$2:$B$4,MATCH($B449,年度參數!$A$2:$A$4,0))</f>
        <v>0</v>
      </c>
      <c r="N449" s="14" t="n">
        <f aca="false">I449*M449</f>
        <v>0</v>
      </c>
      <c r="O449" s="14" t="n">
        <f aca="false">I449-N449</f>
        <v>518700</v>
      </c>
    </row>
    <row r="450" customFormat="false" ht="15" hidden="false" customHeight="false" outlineLevel="0" collapsed="false">
      <c r="A450" s="6" t="str">
        <f aca="false">TEXT(B450,"0")&amp;"-"&amp;TEXT(C450,"00")</f>
        <v>2024-07</v>
      </c>
      <c r="B450" s="4" t="n">
        <v>2024</v>
      </c>
      <c r="C450" s="4" t="n">
        <v>7</v>
      </c>
      <c r="D450" s="9" t="s">
        <v>305</v>
      </c>
      <c r="E450" s="12" t="str">
        <f aca="false">INDEX(門市主檔!$B$2:$B$25,MATCH($D450,門市主檔!$A$2:$A$25,0))</f>
        <v>台中七期店</v>
      </c>
      <c r="F450" s="9" t="s">
        <v>344</v>
      </c>
      <c r="G450" s="12" t="str">
        <f aca="false">INDEX(通路主檔!$B$2:$B$5,MATCH($F450,通路主檔!$A$2:$A$5,0))</f>
        <v>外送平台 A</v>
      </c>
      <c r="H450" s="12" t="str">
        <f aca="false">INDEX(通路主檔!$C$2:$C$5,MATCH($F450,通路主檔!$A$2:$A$5,0))</f>
        <v>外送平台</v>
      </c>
      <c r="I450" s="13" t="n">
        <v>490500</v>
      </c>
      <c r="J450" s="4" t="n">
        <v>860</v>
      </c>
      <c r="K450" s="4" t="n">
        <v>1634</v>
      </c>
      <c r="L450" s="14" t="n">
        <f aca="false">IF(J450=0,0,I450/J450)</f>
        <v>570.348837209302</v>
      </c>
      <c r="M450" s="15" t="n">
        <f aca="false">INDEX(通路主檔!$D$2:$D$5,MATCH($F450,通路主檔!$A$2:$A$5,0))*INDEX(年度參數!$B$2:$B$4,MATCH($B450,年度參數!$A$2:$A$4,0))</f>
        <v>0.33</v>
      </c>
      <c r="N450" s="14" t="n">
        <f aca="false">I450*M450</f>
        <v>161865</v>
      </c>
      <c r="O450" s="14" t="n">
        <f aca="false">I450-N450</f>
        <v>328635</v>
      </c>
    </row>
    <row r="451" customFormat="false" ht="15" hidden="false" customHeight="false" outlineLevel="0" collapsed="false">
      <c r="A451" s="6" t="str">
        <f aca="false">TEXT(B451,"0")&amp;"-"&amp;TEXT(C451,"00")</f>
        <v>2024-07</v>
      </c>
      <c r="B451" s="4" t="n">
        <v>2024</v>
      </c>
      <c r="C451" s="4" t="n">
        <v>7</v>
      </c>
      <c r="D451" s="9" t="s">
        <v>305</v>
      </c>
      <c r="E451" s="12" t="str">
        <f aca="false">INDEX(門市主檔!$B$2:$B$25,MATCH($D451,門市主檔!$A$2:$A$25,0))</f>
        <v>台中七期店</v>
      </c>
      <c r="F451" s="9" t="s">
        <v>347</v>
      </c>
      <c r="G451" s="12" t="str">
        <f aca="false">INDEX(通路主檔!$B$2:$B$5,MATCH($F451,通路主檔!$A$2:$A$5,0))</f>
        <v>外送平台 B</v>
      </c>
      <c r="H451" s="12" t="str">
        <f aca="false">INDEX(通路主檔!$C$2:$C$5,MATCH($F451,通路主檔!$A$2:$A$5,0))</f>
        <v>外送平台</v>
      </c>
      <c r="I451" s="13" t="n">
        <v>296900</v>
      </c>
      <c r="J451" s="4" t="n">
        <v>621</v>
      </c>
      <c r="K451" s="4" t="n">
        <v>1053</v>
      </c>
      <c r="L451" s="14" t="n">
        <f aca="false">IF(J451=0,0,I451/J451)</f>
        <v>478.099838969404</v>
      </c>
      <c r="M451" s="15" t="n">
        <f aca="false">INDEX(通路主檔!$D$2:$D$5,MATCH($F451,通路主檔!$A$2:$A$5,0))*INDEX(年度參數!$B$2:$B$4,MATCH($B451,年度參數!$A$2:$A$4,0))</f>
        <v>0.33</v>
      </c>
      <c r="N451" s="14" t="n">
        <f aca="false">I451*M451</f>
        <v>97977</v>
      </c>
      <c r="O451" s="14" t="n">
        <f aca="false">I451-N451</f>
        <v>198923</v>
      </c>
    </row>
    <row r="452" customFormat="false" ht="15" hidden="false" customHeight="false" outlineLevel="0" collapsed="false">
      <c r="A452" s="6" t="str">
        <f aca="false">TEXT(B452,"0")&amp;"-"&amp;TEXT(C452,"00")</f>
        <v>2024-07</v>
      </c>
      <c r="B452" s="4" t="n">
        <v>2024</v>
      </c>
      <c r="C452" s="4" t="n">
        <v>7</v>
      </c>
      <c r="D452" s="9" t="s">
        <v>307</v>
      </c>
      <c r="E452" s="12" t="str">
        <f aca="false">INDEX(門市主檔!$B$2:$B$25,MATCH($D452,門市主檔!$A$2:$A$25,0))</f>
        <v>台中一中店</v>
      </c>
      <c r="F452" s="9" t="s">
        <v>339</v>
      </c>
      <c r="G452" s="12" t="str">
        <f aca="false">INDEX(通路主檔!$B$2:$B$5,MATCH($F452,通路主檔!$A$2:$A$5,0))</f>
        <v>內用</v>
      </c>
      <c r="H452" s="12" t="str">
        <f aca="false">INDEX(通路主檔!$C$2:$C$5,MATCH($F452,通路主檔!$A$2:$A$5,0))</f>
        <v>店內</v>
      </c>
      <c r="I452" s="13" t="n">
        <v>577800</v>
      </c>
      <c r="J452" s="4" t="n">
        <v>716</v>
      </c>
      <c r="K452" s="4" t="n">
        <v>1829</v>
      </c>
      <c r="L452" s="14" t="n">
        <f aca="false">IF(J452=0,0,I452/J452)</f>
        <v>806.983240223464</v>
      </c>
      <c r="M452" s="15" t="n">
        <f aca="false">INDEX(通路主檔!$D$2:$D$5,MATCH($F452,通路主檔!$A$2:$A$5,0))*INDEX(年度參數!$B$2:$B$4,MATCH($B452,年度參數!$A$2:$A$4,0))</f>
        <v>0</v>
      </c>
      <c r="N452" s="14" t="n">
        <f aca="false">I452*M452</f>
        <v>0</v>
      </c>
      <c r="O452" s="14" t="n">
        <f aca="false">I452-N452</f>
        <v>577800</v>
      </c>
    </row>
    <row r="453" customFormat="false" ht="15" hidden="false" customHeight="false" outlineLevel="0" collapsed="false">
      <c r="A453" s="6" t="str">
        <f aca="false">TEXT(B453,"0")&amp;"-"&amp;TEXT(C453,"00")</f>
        <v>2024-07</v>
      </c>
      <c r="B453" s="4" t="n">
        <v>2024</v>
      </c>
      <c r="C453" s="4" t="n">
        <v>7</v>
      </c>
      <c r="D453" s="9" t="s">
        <v>307</v>
      </c>
      <c r="E453" s="12" t="str">
        <f aca="false">INDEX(門市主檔!$B$2:$B$25,MATCH($D453,門市主檔!$A$2:$A$25,0))</f>
        <v>台中一中店</v>
      </c>
      <c r="F453" s="9" t="s">
        <v>342</v>
      </c>
      <c r="G453" s="12" t="str">
        <f aca="false">INDEX(通路主檔!$B$2:$B$5,MATCH($F453,通路主檔!$A$2:$A$5,0))</f>
        <v>外帶</v>
      </c>
      <c r="H453" s="12" t="str">
        <f aca="false">INDEX(通路主檔!$C$2:$C$5,MATCH($F453,通路主檔!$A$2:$A$5,0))</f>
        <v>店內</v>
      </c>
      <c r="I453" s="13" t="n">
        <v>472300</v>
      </c>
      <c r="J453" s="4" t="n">
        <v>1334</v>
      </c>
      <c r="K453" s="4" t="n">
        <v>1778</v>
      </c>
      <c r="L453" s="14" t="n">
        <f aca="false">IF(J453=0,0,I453/J453)</f>
        <v>354.047976011994</v>
      </c>
      <c r="M453" s="15" t="n">
        <f aca="false">INDEX(通路主檔!$D$2:$D$5,MATCH($F453,通路主檔!$A$2:$A$5,0))*INDEX(年度參數!$B$2:$B$4,MATCH($B453,年度參數!$A$2:$A$4,0))</f>
        <v>0</v>
      </c>
      <c r="N453" s="14" t="n">
        <f aca="false">I453*M453</f>
        <v>0</v>
      </c>
      <c r="O453" s="14" t="n">
        <f aca="false">I453-N453</f>
        <v>472300</v>
      </c>
    </row>
    <row r="454" customFormat="false" ht="15" hidden="false" customHeight="false" outlineLevel="0" collapsed="false">
      <c r="A454" s="6" t="str">
        <f aca="false">TEXT(B454,"0")&amp;"-"&amp;TEXT(C454,"00")</f>
        <v>2024-07</v>
      </c>
      <c r="B454" s="4" t="n">
        <v>2024</v>
      </c>
      <c r="C454" s="4" t="n">
        <v>7</v>
      </c>
      <c r="D454" s="9" t="s">
        <v>307</v>
      </c>
      <c r="E454" s="12" t="str">
        <f aca="false">INDEX(門市主檔!$B$2:$B$25,MATCH($D454,門市主檔!$A$2:$A$25,0))</f>
        <v>台中一中店</v>
      </c>
      <c r="F454" s="9" t="s">
        <v>344</v>
      </c>
      <c r="G454" s="12" t="str">
        <f aca="false">INDEX(通路主檔!$B$2:$B$5,MATCH($F454,通路主檔!$A$2:$A$5,0))</f>
        <v>外送平台 A</v>
      </c>
      <c r="H454" s="12" t="str">
        <f aca="false">INDEX(通路主檔!$C$2:$C$5,MATCH($F454,通路主檔!$A$2:$A$5,0))</f>
        <v>外送平台</v>
      </c>
      <c r="I454" s="13" t="n">
        <v>414000</v>
      </c>
      <c r="J454" s="4" t="n">
        <v>823</v>
      </c>
      <c r="K454" s="4" t="n">
        <v>1659</v>
      </c>
      <c r="L454" s="14" t="n">
        <f aca="false">IF(J454=0,0,I454/J454)</f>
        <v>503.037667071689</v>
      </c>
      <c r="M454" s="15" t="n">
        <f aca="false">INDEX(通路主檔!$D$2:$D$5,MATCH($F454,通路主檔!$A$2:$A$5,0))*INDEX(年度參數!$B$2:$B$4,MATCH($B454,年度參數!$A$2:$A$4,0))</f>
        <v>0.33</v>
      </c>
      <c r="N454" s="14" t="n">
        <f aca="false">I454*M454</f>
        <v>136620</v>
      </c>
      <c r="O454" s="14" t="n">
        <f aca="false">I454-N454</f>
        <v>277380</v>
      </c>
    </row>
    <row r="455" customFormat="false" ht="15" hidden="false" customHeight="false" outlineLevel="0" collapsed="false">
      <c r="A455" s="6" t="str">
        <f aca="false">TEXT(B455,"0")&amp;"-"&amp;TEXT(C455,"00")</f>
        <v>2024-07</v>
      </c>
      <c r="B455" s="4" t="n">
        <v>2024</v>
      </c>
      <c r="C455" s="4" t="n">
        <v>7</v>
      </c>
      <c r="D455" s="9" t="s">
        <v>307</v>
      </c>
      <c r="E455" s="12" t="str">
        <f aca="false">INDEX(門市主檔!$B$2:$B$25,MATCH($D455,門市主檔!$A$2:$A$25,0))</f>
        <v>台中一中店</v>
      </c>
      <c r="F455" s="9" t="s">
        <v>347</v>
      </c>
      <c r="G455" s="12" t="str">
        <f aca="false">INDEX(通路主檔!$B$2:$B$5,MATCH($F455,通路主檔!$A$2:$A$5,0))</f>
        <v>外送平台 B</v>
      </c>
      <c r="H455" s="12" t="str">
        <f aca="false">INDEX(通路主檔!$C$2:$C$5,MATCH($F455,通路主檔!$A$2:$A$5,0))</f>
        <v>外送平台</v>
      </c>
      <c r="I455" s="13" t="n">
        <v>275200</v>
      </c>
      <c r="J455" s="4" t="n">
        <v>559</v>
      </c>
      <c r="K455" s="4" t="n">
        <v>1008</v>
      </c>
      <c r="L455" s="14" t="n">
        <f aca="false">IF(J455=0,0,I455/J455)</f>
        <v>492.307692307692</v>
      </c>
      <c r="M455" s="15" t="n">
        <f aca="false">INDEX(通路主檔!$D$2:$D$5,MATCH($F455,通路主檔!$A$2:$A$5,0))*INDEX(年度參數!$B$2:$B$4,MATCH($B455,年度參數!$A$2:$A$4,0))</f>
        <v>0.33</v>
      </c>
      <c r="N455" s="14" t="n">
        <f aca="false">I455*M455</f>
        <v>90816</v>
      </c>
      <c r="O455" s="14" t="n">
        <f aca="false">I455-N455</f>
        <v>184384</v>
      </c>
    </row>
    <row r="456" customFormat="false" ht="15" hidden="false" customHeight="false" outlineLevel="0" collapsed="false">
      <c r="A456" s="6" t="str">
        <f aca="false">TEXT(B456,"0")&amp;"-"&amp;TEXT(C456,"00")</f>
        <v>2024-07</v>
      </c>
      <c r="B456" s="4" t="n">
        <v>2024</v>
      </c>
      <c r="C456" s="4" t="n">
        <v>7</v>
      </c>
      <c r="D456" s="9" t="s">
        <v>318</v>
      </c>
      <c r="E456" s="12" t="str">
        <f aca="false">INDEX(門市主檔!$B$2:$B$25,MATCH($D456,門市主檔!$A$2:$A$25,0))</f>
        <v>台南中西店</v>
      </c>
      <c r="F456" s="9" t="s">
        <v>339</v>
      </c>
      <c r="G456" s="12" t="str">
        <f aca="false">INDEX(通路主檔!$B$2:$B$5,MATCH($F456,通路主檔!$A$2:$A$5,0))</f>
        <v>內用</v>
      </c>
      <c r="H456" s="12" t="str">
        <f aca="false">INDEX(通路主檔!$C$2:$C$5,MATCH($F456,通路主檔!$A$2:$A$5,0))</f>
        <v>店內</v>
      </c>
      <c r="I456" s="13" t="n">
        <v>835100</v>
      </c>
      <c r="J456" s="4" t="n">
        <v>1051</v>
      </c>
      <c r="K456" s="4" t="n">
        <v>2498</v>
      </c>
      <c r="L456" s="14" t="n">
        <f aca="false">IF(J456=0,0,I456/J456)</f>
        <v>794.576593720266</v>
      </c>
      <c r="M456" s="15" t="n">
        <f aca="false">INDEX(通路主檔!$D$2:$D$5,MATCH($F456,通路主檔!$A$2:$A$5,0))*INDEX(年度參數!$B$2:$B$4,MATCH($B456,年度參數!$A$2:$A$4,0))</f>
        <v>0</v>
      </c>
      <c r="N456" s="14" t="n">
        <f aca="false">I456*M456</f>
        <v>0</v>
      </c>
      <c r="O456" s="14" t="n">
        <f aca="false">I456-N456</f>
        <v>835100</v>
      </c>
    </row>
    <row r="457" customFormat="false" ht="15" hidden="false" customHeight="false" outlineLevel="0" collapsed="false">
      <c r="A457" s="6" t="str">
        <f aca="false">TEXT(B457,"0")&amp;"-"&amp;TEXT(C457,"00")</f>
        <v>2024-07</v>
      </c>
      <c r="B457" s="4" t="n">
        <v>2024</v>
      </c>
      <c r="C457" s="4" t="n">
        <v>7</v>
      </c>
      <c r="D457" s="9" t="s">
        <v>318</v>
      </c>
      <c r="E457" s="12" t="str">
        <f aca="false">INDEX(門市主檔!$B$2:$B$25,MATCH($D457,門市主檔!$A$2:$A$25,0))</f>
        <v>台南中西店</v>
      </c>
      <c r="F457" s="9" t="s">
        <v>342</v>
      </c>
      <c r="G457" s="12" t="str">
        <f aca="false">INDEX(通路主檔!$B$2:$B$5,MATCH($F457,通路主檔!$A$2:$A$5,0))</f>
        <v>外帶</v>
      </c>
      <c r="H457" s="12" t="str">
        <f aca="false">INDEX(通路主檔!$C$2:$C$5,MATCH($F457,通路主檔!$A$2:$A$5,0))</f>
        <v>店內</v>
      </c>
      <c r="I457" s="13" t="n">
        <v>395800</v>
      </c>
      <c r="J457" s="4" t="n">
        <v>1233</v>
      </c>
      <c r="K457" s="4" t="n">
        <v>1504</v>
      </c>
      <c r="L457" s="14" t="n">
        <f aca="false">IF(J457=0,0,I457/J457)</f>
        <v>321.005677210057</v>
      </c>
      <c r="M457" s="15" t="n">
        <f aca="false">INDEX(通路主檔!$D$2:$D$5,MATCH($F457,通路主檔!$A$2:$A$5,0))*INDEX(年度參數!$B$2:$B$4,MATCH($B457,年度參數!$A$2:$A$4,0))</f>
        <v>0</v>
      </c>
      <c r="N457" s="14" t="n">
        <f aca="false">I457*M457</f>
        <v>0</v>
      </c>
      <c r="O457" s="14" t="n">
        <f aca="false">I457-N457</f>
        <v>395800</v>
      </c>
    </row>
    <row r="458" customFormat="false" ht="15" hidden="false" customHeight="false" outlineLevel="0" collapsed="false">
      <c r="A458" s="6" t="str">
        <f aca="false">TEXT(B458,"0")&amp;"-"&amp;TEXT(C458,"00")</f>
        <v>2024-07</v>
      </c>
      <c r="B458" s="4" t="n">
        <v>2024</v>
      </c>
      <c r="C458" s="4" t="n">
        <v>7</v>
      </c>
      <c r="D458" s="9" t="s">
        <v>318</v>
      </c>
      <c r="E458" s="12" t="str">
        <f aca="false">INDEX(門市主檔!$B$2:$B$25,MATCH($D458,門市主檔!$A$2:$A$25,0))</f>
        <v>台南中西店</v>
      </c>
      <c r="F458" s="9" t="s">
        <v>344</v>
      </c>
      <c r="G458" s="12" t="str">
        <f aca="false">INDEX(通路主檔!$B$2:$B$5,MATCH($F458,通路主檔!$A$2:$A$5,0))</f>
        <v>外送平台 A</v>
      </c>
      <c r="H458" s="12" t="str">
        <f aca="false">INDEX(通路主檔!$C$2:$C$5,MATCH($F458,通路主檔!$A$2:$A$5,0))</f>
        <v>外送平台</v>
      </c>
      <c r="I458" s="13" t="n">
        <v>350200</v>
      </c>
      <c r="J458" s="4" t="n">
        <v>627</v>
      </c>
      <c r="K458" s="4" t="n">
        <v>1149</v>
      </c>
      <c r="L458" s="14" t="n">
        <f aca="false">IF(J458=0,0,I458/J458)</f>
        <v>558.532695374801</v>
      </c>
      <c r="M458" s="15" t="n">
        <f aca="false">INDEX(通路主檔!$D$2:$D$5,MATCH($F458,通路主檔!$A$2:$A$5,0))*INDEX(年度參數!$B$2:$B$4,MATCH($B458,年度參數!$A$2:$A$4,0))</f>
        <v>0.33</v>
      </c>
      <c r="N458" s="14" t="n">
        <f aca="false">I458*M458</f>
        <v>115566</v>
      </c>
      <c r="O458" s="14" t="n">
        <f aca="false">I458-N458</f>
        <v>234634</v>
      </c>
    </row>
    <row r="459" customFormat="false" ht="15" hidden="false" customHeight="false" outlineLevel="0" collapsed="false">
      <c r="A459" s="6" t="str">
        <f aca="false">TEXT(B459,"0")&amp;"-"&amp;TEXT(C459,"00")</f>
        <v>2024-07</v>
      </c>
      <c r="B459" s="4" t="n">
        <v>2024</v>
      </c>
      <c r="C459" s="4" t="n">
        <v>7</v>
      </c>
      <c r="D459" s="9" t="s">
        <v>318</v>
      </c>
      <c r="E459" s="12" t="str">
        <f aca="false">INDEX(門市主檔!$B$2:$B$25,MATCH($D459,門市主檔!$A$2:$A$25,0))</f>
        <v>台南中西店</v>
      </c>
      <c r="F459" s="9" t="s">
        <v>347</v>
      </c>
      <c r="G459" s="12" t="str">
        <f aca="false">INDEX(通路主檔!$B$2:$B$5,MATCH($F459,通路主檔!$A$2:$A$5,0))</f>
        <v>外送平台 B</v>
      </c>
      <c r="H459" s="12" t="str">
        <f aca="false">INDEX(通路主檔!$C$2:$C$5,MATCH($F459,通路主檔!$A$2:$A$5,0))</f>
        <v>外送平台</v>
      </c>
      <c r="I459" s="13" t="n">
        <v>229700</v>
      </c>
      <c r="J459" s="4" t="n">
        <v>437</v>
      </c>
      <c r="K459" s="4" t="n">
        <v>826</v>
      </c>
      <c r="L459" s="14" t="n">
        <f aca="false">IF(J459=0,0,I459/J459)</f>
        <v>525.629290617849</v>
      </c>
      <c r="M459" s="15" t="n">
        <f aca="false">INDEX(通路主檔!$D$2:$D$5,MATCH($F459,通路主檔!$A$2:$A$5,0))*INDEX(年度參數!$B$2:$B$4,MATCH($B459,年度參數!$A$2:$A$4,0))</f>
        <v>0.33</v>
      </c>
      <c r="N459" s="14" t="n">
        <f aca="false">I459*M459</f>
        <v>75801</v>
      </c>
      <c r="O459" s="14" t="n">
        <f aca="false">I459-N459</f>
        <v>153899</v>
      </c>
    </row>
    <row r="460" customFormat="false" ht="15" hidden="false" customHeight="false" outlineLevel="0" collapsed="false">
      <c r="A460" s="6" t="str">
        <f aca="false">TEXT(B460,"0")&amp;"-"&amp;TEXT(C460,"00")</f>
        <v>2024-07</v>
      </c>
      <c r="B460" s="4" t="n">
        <v>2024</v>
      </c>
      <c r="C460" s="4" t="n">
        <v>7</v>
      </c>
      <c r="D460" s="9" t="s">
        <v>323</v>
      </c>
      <c r="E460" s="12" t="str">
        <f aca="false">INDEX(門市主檔!$B$2:$B$25,MATCH($D460,門市主檔!$A$2:$A$25,0))</f>
        <v>台南東寧店</v>
      </c>
      <c r="F460" s="9" t="s">
        <v>339</v>
      </c>
      <c r="G460" s="12" t="str">
        <f aca="false">INDEX(通路主檔!$B$2:$B$5,MATCH($F460,通路主檔!$A$2:$A$5,0))</f>
        <v>內用</v>
      </c>
      <c r="H460" s="12" t="str">
        <f aca="false">INDEX(通路主檔!$C$2:$C$5,MATCH($F460,通路主檔!$A$2:$A$5,0))</f>
        <v>店內</v>
      </c>
      <c r="I460" s="13" t="n">
        <v>475500</v>
      </c>
      <c r="J460" s="4" t="n">
        <v>657</v>
      </c>
      <c r="K460" s="4" t="n">
        <v>1673</v>
      </c>
      <c r="L460" s="14" t="n">
        <f aca="false">IF(J460=0,0,I460/J460)</f>
        <v>723.744292237443</v>
      </c>
      <c r="M460" s="15" t="n">
        <f aca="false">INDEX(通路主檔!$D$2:$D$5,MATCH($F460,通路主檔!$A$2:$A$5,0))*INDEX(年度參數!$B$2:$B$4,MATCH($B460,年度參數!$A$2:$A$4,0))</f>
        <v>0</v>
      </c>
      <c r="N460" s="14" t="n">
        <f aca="false">I460*M460</f>
        <v>0</v>
      </c>
      <c r="O460" s="14" t="n">
        <f aca="false">I460-N460</f>
        <v>475500</v>
      </c>
    </row>
    <row r="461" customFormat="false" ht="15" hidden="false" customHeight="false" outlineLevel="0" collapsed="false">
      <c r="A461" s="6" t="str">
        <f aca="false">TEXT(B461,"0")&amp;"-"&amp;TEXT(C461,"00")</f>
        <v>2024-07</v>
      </c>
      <c r="B461" s="4" t="n">
        <v>2024</v>
      </c>
      <c r="C461" s="4" t="n">
        <v>7</v>
      </c>
      <c r="D461" s="9" t="s">
        <v>323</v>
      </c>
      <c r="E461" s="12" t="str">
        <f aca="false">INDEX(門市主檔!$B$2:$B$25,MATCH($D461,門市主檔!$A$2:$A$25,0))</f>
        <v>台南東寧店</v>
      </c>
      <c r="F461" s="9" t="s">
        <v>342</v>
      </c>
      <c r="G461" s="12" t="str">
        <f aca="false">INDEX(通路主檔!$B$2:$B$5,MATCH($F461,通路主檔!$A$2:$A$5,0))</f>
        <v>外帶</v>
      </c>
      <c r="H461" s="12" t="str">
        <f aca="false">INDEX(通路主檔!$C$2:$C$5,MATCH($F461,通路主檔!$A$2:$A$5,0))</f>
        <v>店內</v>
      </c>
      <c r="I461" s="13" t="n">
        <v>486000</v>
      </c>
      <c r="J461" s="4" t="n">
        <v>1590</v>
      </c>
      <c r="K461" s="4" t="n">
        <v>1904</v>
      </c>
      <c r="L461" s="14" t="n">
        <f aca="false">IF(J461=0,0,I461/J461)</f>
        <v>305.660377358491</v>
      </c>
      <c r="M461" s="15" t="n">
        <f aca="false">INDEX(通路主檔!$D$2:$D$5,MATCH($F461,通路主檔!$A$2:$A$5,0))*INDEX(年度參數!$B$2:$B$4,MATCH($B461,年度參數!$A$2:$A$4,0))</f>
        <v>0</v>
      </c>
      <c r="N461" s="14" t="n">
        <f aca="false">I461*M461</f>
        <v>0</v>
      </c>
      <c r="O461" s="14" t="n">
        <f aca="false">I461-N461</f>
        <v>486000</v>
      </c>
    </row>
    <row r="462" customFormat="false" ht="15" hidden="false" customHeight="false" outlineLevel="0" collapsed="false">
      <c r="A462" s="6" t="str">
        <f aca="false">TEXT(B462,"0")&amp;"-"&amp;TEXT(C462,"00")</f>
        <v>2024-07</v>
      </c>
      <c r="B462" s="4" t="n">
        <v>2024</v>
      </c>
      <c r="C462" s="4" t="n">
        <v>7</v>
      </c>
      <c r="D462" s="9" t="s">
        <v>323</v>
      </c>
      <c r="E462" s="12" t="str">
        <f aca="false">INDEX(門市主檔!$B$2:$B$25,MATCH($D462,門市主檔!$A$2:$A$25,0))</f>
        <v>台南東寧店</v>
      </c>
      <c r="F462" s="9" t="s">
        <v>344</v>
      </c>
      <c r="G462" s="12" t="str">
        <f aca="false">INDEX(通路主檔!$B$2:$B$5,MATCH($F462,通路主檔!$A$2:$A$5,0))</f>
        <v>外送平台 A</v>
      </c>
      <c r="H462" s="12" t="str">
        <f aca="false">INDEX(通路主檔!$C$2:$C$5,MATCH($F462,通路主檔!$A$2:$A$5,0))</f>
        <v>外送平台</v>
      </c>
      <c r="I462" s="13" t="n">
        <v>383700</v>
      </c>
      <c r="J462" s="4" t="n">
        <v>717</v>
      </c>
      <c r="K462" s="4" t="n">
        <v>1459</v>
      </c>
      <c r="L462" s="14" t="n">
        <f aca="false">IF(J462=0,0,I462/J462)</f>
        <v>535.146443514644</v>
      </c>
      <c r="M462" s="15" t="n">
        <f aca="false">INDEX(通路主檔!$D$2:$D$5,MATCH($F462,通路主檔!$A$2:$A$5,0))*INDEX(年度參數!$B$2:$B$4,MATCH($B462,年度參數!$A$2:$A$4,0))</f>
        <v>0.33</v>
      </c>
      <c r="N462" s="14" t="n">
        <f aca="false">I462*M462</f>
        <v>126621</v>
      </c>
      <c r="O462" s="14" t="n">
        <f aca="false">I462-N462</f>
        <v>257079</v>
      </c>
    </row>
    <row r="463" customFormat="false" ht="15" hidden="false" customHeight="false" outlineLevel="0" collapsed="false">
      <c r="A463" s="6" t="str">
        <f aca="false">TEXT(B463,"0")&amp;"-"&amp;TEXT(C463,"00")</f>
        <v>2024-07</v>
      </c>
      <c r="B463" s="4" t="n">
        <v>2024</v>
      </c>
      <c r="C463" s="4" t="n">
        <v>7</v>
      </c>
      <c r="D463" s="9" t="s">
        <v>323</v>
      </c>
      <c r="E463" s="12" t="str">
        <f aca="false">INDEX(門市主檔!$B$2:$B$25,MATCH($D463,門市主檔!$A$2:$A$25,0))</f>
        <v>台南東寧店</v>
      </c>
      <c r="F463" s="9" t="s">
        <v>347</v>
      </c>
      <c r="G463" s="12" t="str">
        <f aca="false">INDEX(通路主檔!$B$2:$B$5,MATCH($F463,通路主檔!$A$2:$A$5,0))</f>
        <v>外送平台 B</v>
      </c>
      <c r="H463" s="12" t="str">
        <f aca="false">INDEX(通路主檔!$C$2:$C$5,MATCH($F463,通路主檔!$A$2:$A$5,0))</f>
        <v>外送平台</v>
      </c>
      <c r="I463" s="13" t="n">
        <v>237900</v>
      </c>
      <c r="J463" s="4" t="n">
        <v>448</v>
      </c>
      <c r="K463" s="4" t="n">
        <v>747</v>
      </c>
      <c r="L463" s="14" t="n">
        <f aca="false">IF(J463=0,0,I463/J463)</f>
        <v>531.026785714286</v>
      </c>
      <c r="M463" s="15" t="n">
        <f aca="false">INDEX(通路主檔!$D$2:$D$5,MATCH($F463,通路主檔!$A$2:$A$5,0))*INDEX(年度參數!$B$2:$B$4,MATCH($B463,年度參數!$A$2:$A$4,0))</f>
        <v>0.33</v>
      </c>
      <c r="N463" s="14" t="n">
        <f aca="false">I463*M463</f>
        <v>78507</v>
      </c>
      <c r="O463" s="14" t="n">
        <f aca="false">I463-N463</f>
        <v>159393</v>
      </c>
    </row>
    <row r="464" customFormat="false" ht="15" hidden="false" customHeight="false" outlineLevel="0" collapsed="false">
      <c r="A464" s="6" t="str">
        <f aca="false">TEXT(B464,"0")&amp;"-"&amp;TEXT(C464,"00")</f>
        <v>2024-07</v>
      </c>
      <c r="B464" s="4" t="n">
        <v>2024</v>
      </c>
      <c r="C464" s="4" t="n">
        <v>7</v>
      </c>
      <c r="D464" s="9" t="s">
        <v>262</v>
      </c>
      <c r="E464" s="12" t="str">
        <f aca="false">INDEX(門市主檔!$B$2:$B$25,MATCH($D464,門市主檔!$A$2:$A$25,0))</f>
        <v>台北信義旗艦店</v>
      </c>
      <c r="F464" s="9" t="s">
        <v>339</v>
      </c>
      <c r="G464" s="12" t="str">
        <f aca="false">INDEX(通路主檔!$B$2:$B$5,MATCH($F464,通路主檔!$A$2:$A$5,0))</f>
        <v>內用</v>
      </c>
      <c r="H464" s="12" t="str">
        <f aca="false">INDEX(通路主檔!$C$2:$C$5,MATCH($F464,通路主檔!$A$2:$A$5,0))</f>
        <v>店內</v>
      </c>
      <c r="I464" s="13" t="n">
        <v>1628700</v>
      </c>
      <c r="J464" s="4" t="n">
        <v>2169</v>
      </c>
      <c r="K464" s="4" t="n">
        <v>5090</v>
      </c>
      <c r="L464" s="14" t="n">
        <f aca="false">IF(J464=0,0,I464/J464)</f>
        <v>750.899031811895</v>
      </c>
      <c r="M464" s="15" t="n">
        <f aca="false">INDEX(通路主檔!$D$2:$D$5,MATCH($F464,通路主檔!$A$2:$A$5,0))*INDEX(年度參數!$B$2:$B$4,MATCH($B464,年度參數!$A$2:$A$4,0))</f>
        <v>0</v>
      </c>
      <c r="N464" s="14" t="n">
        <f aca="false">I464*M464</f>
        <v>0</v>
      </c>
      <c r="O464" s="14" t="n">
        <f aca="false">I464-N464</f>
        <v>1628700</v>
      </c>
    </row>
    <row r="465" customFormat="false" ht="15" hidden="false" customHeight="false" outlineLevel="0" collapsed="false">
      <c r="A465" s="6" t="str">
        <f aca="false">TEXT(B465,"0")&amp;"-"&amp;TEXT(C465,"00")</f>
        <v>2024-07</v>
      </c>
      <c r="B465" s="4" t="n">
        <v>2024</v>
      </c>
      <c r="C465" s="4" t="n">
        <v>7</v>
      </c>
      <c r="D465" s="9" t="s">
        <v>262</v>
      </c>
      <c r="E465" s="12" t="str">
        <f aca="false">INDEX(門市主檔!$B$2:$B$25,MATCH($D465,門市主檔!$A$2:$A$25,0))</f>
        <v>台北信義旗艦店</v>
      </c>
      <c r="F465" s="9" t="s">
        <v>342</v>
      </c>
      <c r="G465" s="12" t="str">
        <f aca="false">INDEX(通路主檔!$B$2:$B$5,MATCH($F465,通路主檔!$A$2:$A$5,0))</f>
        <v>外帶</v>
      </c>
      <c r="H465" s="12" t="str">
        <f aca="false">INDEX(通路主檔!$C$2:$C$5,MATCH($F465,通路主檔!$A$2:$A$5,0))</f>
        <v>店內</v>
      </c>
      <c r="I465" s="13" t="n">
        <v>592900</v>
      </c>
      <c r="J465" s="4" t="n">
        <v>1929</v>
      </c>
      <c r="K465" s="4" t="n">
        <v>2349</v>
      </c>
      <c r="L465" s="14" t="n">
        <f aca="false">IF(J465=0,0,I465/J465)</f>
        <v>307.361327112494</v>
      </c>
      <c r="M465" s="15" t="n">
        <f aca="false">INDEX(通路主檔!$D$2:$D$5,MATCH($F465,通路主檔!$A$2:$A$5,0))*INDEX(年度參數!$B$2:$B$4,MATCH($B465,年度參數!$A$2:$A$4,0))</f>
        <v>0</v>
      </c>
      <c r="N465" s="14" t="n">
        <f aca="false">I465*M465</f>
        <v>0</v>
      </c>
      <c r="O465" s="14" t="n">
        <f aca="false">I465-N465</f>
        <v>592900</v>
      </c>
    </row>
    <row r="466" customFormat="false" ht="15" hidden="false" customHeight="false" outlineLevel="0" collapsed="false">
      <c r="A466" s="6" t="str">
        <f aca="false">TEXT(B466,"0")&amp;"-"&amp;TEXT(C466,"00")</f>
        <v>2024-07</v>
      </c>
      <c r="B466" s="4" t="n">
        <v>2024</v>
      </c>
      <c r="C466" s="4" t="n">
        <v>7</v>
      </c>
      <c r="D466" s="9" t="s">
        <v>262</v>
      </c>
      <c r="E466" s="12" t="str">
        <f aca="false">INDEX(門市主檔!$B$2:$B$25,MATCH($D466,門市主檔!$A$2:$A$25,0))</f>
        <v>台北信義旗艦店</v>
      </c>
      <c r="F466" s="9" t="s">
        <v>344</v>
      </c>
      <c r="G466" s="12" t="str">
        <f aca="false">INDEX(通路主檔!$B$2:$B$5,MATCH($F466,通路主檔!$A$2:$A$5,0))</f>
        <v>外送平台 A</v>
      </c>
      <c r="H466" s="12" t="str">
        <f aca="false">INDEX(通路主檔!$C$2:$C$5,MATCH($F466,通路主檔!$A$2:$A$5,0))</f>
        <v>外送平台</v>
      </c>
      <c r="I466" s="13" t="n">
        <v>536900</v>
      </c>
      <c r="J466" s="4" t="n">
        <v>1003</v>
      </c>
      <c r="K466" s="4" t="n">
        <v>1914</v>
      </c>
      <c r="L466" s="14" t="n">
        <f aca="false">IF(J466=0,0,I466/J466)</f>
        <v>535.294117647059</v>
      </c>
      <c r="M466" s="15" t="n">
        <f aca="false">INDEX(通路主檔!$D$2:$D$5,MATCH($F466,通路主檔!$A$2:$A$5,0))*INDEX(年度參數!$B$2:$B$4,MATCH($B466,年度參數!$A$2:$A$4,0))</f>
        <v>0.33</v>
      </c>
      <c r="N466" s="14" t="n">
        <f aca="false">I466*M466</f>
        <v>177177</v>
      </c>
      <c r="O466" s="14" t="n">
        <f aca="false">I466-N466</f>
        <v>359723</v>
      </c>
    </row>
    <row r="467" customFormat="false" ht="15" hidden="false" customHeight="false" outlineLevel="0" collapsed="false">
      <c r="A467" s="6" t="str">
        <f aca="false">TEXT(B467,"0")&amp;"-"&amp;TEXT(C467,"00")</f>
        <v>2024-07</v>
      </c>
      <c r="B467" s="4" t="n">
        <v>2024</v>
      </c>
      <c r="C467" s="4" t="n">
        <v>7</v>
      </c>
      <c r="D467" s="9" t="s">
        <v>262</v>
      </c>
      <c r="E467" s="12" t="str">
        <f aca="false">INDEX(門市主檔!$B$2:$B$25,MATCH($D467,門市主檔!$A$2:$A$25,0))</f>
        <v>台北信義旗艦店</v>
      </c>
      <c r="F467" s="9" t="s">
        <v>347</v>
      </c>
      <c r="G467" s="12" t="str">
        <f aca="false">INDEX(通路主檔!$B$2:$B$5,MATCH($F467,通路主檔!$A$2:$A$5,0))</f>
        <v>外送平台 B</v>
      </c>
      <c r="H467" s="12" t="str">
        <f aca="false">INDEX(通路主檔!$C$2:$C$5,MATCH($F467,通路主檔!$A$2:$A$5,0))</f>
        <v>外送平台</v>
      </c>
      <c r="I467" s="13" t="n">
        <v>310900</v>
      </c>
      <c r="J467" s="4" t="n">
        <v>680</v>
      </c>
      <c r="K467" s="4" t="n">
        <v>1316</v>
      </c>
      <c r="L467" s="14" t="n">
        <f aca="false">IF(J467=0,0,I467/J467)</f>
        <v>457.205882352941</v>
      </c>
      <c r="M467" s="15" t="n">
        <f aca="false">INDEX(通路主檔!$D$2:$D$5,MATCH($F467,通路主檔!$A$2:$A$5,0))*INDEX(年度參數!$B$2:$B$4,MATCH($B467,年度參數!$A$2:$A$4,0))</f>
        <v>0.33</v>
      </c>
      <c r="N467" s="14" t="n">
        <f aca="false">I467*M467</f>
        <v>102597</v>
      </c>
      <c r="O467" s="14" t="n">
        <f aca="false">I467-N467</f>
        <v>208303</v>
      </c>
    </row>
    <row r="468" customFormat="false" ht="15" hidden="false" customHeight="false" outlineLevel="0" collapsed="false">
      <c r="A468" s="6" t="str">
        <f aca="false">TEXT(B468,"0")&amp;"-"&amp;TEXT(C468,"00")</f>
        <v>2024-07</v>
      </c>
      <c r="B468" s="4" t="n">
        <v>2024</v>
      </c>
      <c r="C468" s="4" t="n">
        <v>7</v>
      </c>
      <c r="D468" s="9" t="s">
        <v>269</v>
      </c>
      <c r="E468" s="12" t="str">
        <f aca="false">INDEX(門市主檔!$B$2:$B$25,MATCH($D468,門市主檔!$A$2:$A$25,0))</f>
        <v>台北中山店</v>
      </c>
      <c r="F468" s="9" t="s">
        <v>339</v>
      </c>
      <c r="G468" s="12" t="str">
        <f aca="false">INDEX(通路主檔!$B$2:$B$5,MATCH($F468,通路主檔!$A$2:$A$5,0))</f>
        <v>內用</v>
      </c>
      <c r="H468" s="12" t="str">
        <f aca="false">INDEX(通路主檔!$C$2:$C$5,MATCH($F468,通路主檔!$A$2:$A$5,0))</f>
        <v>店內</v>
      </c>
      <c r="I468" s="13" t="n">
        <v>943300</v>
      </c>
      <c r="J468" s="4" t="n">
        <v>1194</v>
      </c>
      <c r="K468" s="4" t="n">
        <v>2864</v>
      </c>
      <c r="L468" s="14" t="n">
        <f aca="false">IF(J468=0,0,I468/J468)</f>
        <v>790.033500837521</v>
      </c>
      <c r="M468" s="15" t="n">
        <f aca="false">INDEX(通路主檔!$D$2:$D$5,MATCH($F468,通路主檔!$A$2:$A$5,0))*INDEX(年度參數!$B$2:$B$4,MATCH($B468,年度參數!$A$2:$A$4,0))</f>
        <v>0</v>
      </c>
      <c r="N468" s="14" t="n">
        <f aca="false">I468*M468</f>
        <v>0</v>
      </c>
      <c r="O468" s="14" t="n">
        <f aca="false">I468-N468</f>
        <v>943300</v>
      </c>
    </row>
    <row r="469" customFormat="false" ht="15" hidden="false" customHeight="false" outlineLevel="0" collapsed="false">
      <c r="A469" s="6" t="str">
        <f aca="false">TEXT(B469,"0")&amp;"-"&amp;TEXT(C469,"00")</f>
        <v>2024-07</v>
      </c>
      <c r="B469" s="4" t="n">
        <v>2024</v>
      </c>
      <c r="C469" s="4" t="n">
        <v>7</v>
      </c>
      <c r="D469" s="9" t="s">
        <v>269</v>
      </c>
      <c r="E469" s="12" t="str">
        <f aca="false">INDEX(門市主檔!$B$2:$B$25,MATCH($D469,門市主檔!$A$2:$A$25,0))</f>
        <v>台北中山店</v>
      </c>
      <c r="F469" s="9" t="s">
        <v>342</v>
      </c>
      <c r="G469" s="12" t="str">
        <f aca="false">INDEX(通路主檔!$B$2:$B$5,MATCH($F469,通路主檔!$A$2:$A$5,0))</f>
        <v>外帶</v>
      </c>
      <c r="H469" s="12" t="str">
        <f aca="false">INDEX(通路主檔!$C$2:$C$5,MATCH($F469,通路主檔!$A$2:$A$5,0))</f>
        <v>店內</v>
      </c>
      <c r="I469" s="13" t="n">
        <v>509800</v>
      </c>
      <c r="J469" s="4" t="n">
        <v>1528</v>
      </c>
      <c r="K469" s="4" t="n">
        <v>2000</v>
      </c>
      <c r="L469" s="14" t="n">
        <f aca="false">IF(J469=0,0,I469/J469)</f>
        <v>333.638743455497</v>
      </c>
      <c r="M469" s="15" t="n">
        <f aca="false">INDEX(通路主檔!$D$2:$D$5,MATCH($F469,通路主檔!$A$2:$A$5,0))*INDEX(年度參數!$B$2:$B$4,MATCH($B469,年度參數!$A$2:$A$4,0))</f>
        <v>0</v>
      </c>
      <c r="N469" s="14" t="n">
        <f aca="false">I469*M469</f>
        <v>0</v>
      </c>
      <c r="O469" s="14" t="n">
        <f aca="false">I469-N469</f>
        <v>509800</v>
      </c>
    </row>
    <row r="470" customFormat="false" ht="15" hidden="false" customHeight="false" outlineLevel="0" collapsed="false">
      <c r="A470" s="6" t="str">
        <f aca="false">TEXT(B470,"0")&amp;"-"&amp;TEXT(C470,"00")</f>
        <v>2024-07</v>
      </c>
      <c r="B470" s="4" t="n">
        <v>2024</v>
      </c>
      <c r="C470" s="4" t="n">
        <v>7</v>
      </c>
      <c r="D470" s="9" t="s">
        <v>269</v>
      </c>
      <c r="E470" s="12" t="str">
        <f aca="false">INDEX(門市主檔!$B$2:$B$25,MATCH($D470,門市主檔!$A$2:$A$25,0))</f>
        <v>台北中山店</v>
      </c>
      <c r="F470" s="9" t="s">
        <v>344</v>
      </c>
      <c r="G470" s="12" t="str">
        <f aca="false">INDEX(通路主檔!$B$2:$B$5,MATCH($F470,通路主檔!$A$2:$A$5,0))</f>
        <v>外送平台 A</v>
      </c>
      <c r="H470" s="12" t="str">
        <f aca="false">INDEX(通路主檔!$C$2:$C$5,MATCH($F470,通路主檔!$A$2:$A$5,0))</f>
        <v>外送平台</v>
      </c>
      <c r="I470" s="13" t="n">
        <v>461400</v>
      </c>
      <c r="J470" s="4" t="n">
        <v>925</v>
      </c>
      <c r="K470" s="4" t="n">
        <v>1849</v>
      </c>
      <c r="L470" s="14" t="n">
        <f aca="false">IF(J470=0,0,I470/J470)</f>
        <v>498.810810810811</v>
      </c>
      <c r="M470" s="15" t="n">
        <f aca="false">INDEX(通路主檔!$D$2:$D$5,MATCH($F470,通路主檔!$A$2:$A$5,0))*INDEX(年度參數!$B$2:$B$4,MATCH($B470,年度參數!$A$2:$A$4,0))</f>
        <v>0.33</v>
      </c>
      <c r="N470" s="14" t="n">
        <f aca="false">I470*M470</f>
        <v>152262</v>
      </c>
      <c r="O470" s="14" t="n">
        <f aca="false">I470-N470</f>
        <v>309138</v>
      </c>
    </row>
    <row r="471" customFormat="false" ht="15" hidden="false" customHeight="false" outlineLevel="0" collapsed="false">
      <c r="A471" s="6" t="str">
        <f aca="false">TEXT(B471,"0")&amp;"-"&amp;TEXT(C471,"00")</f>
        <v>2024-07</v>
      </c>
      <c r="B471" s="4" t="n">
        <v>2024</v>
      </c>
      <c r="C471" s="4" t="n">
        <v>7</v>
      </c>
      <c r="D471" s="9" t="s">
        <v>269</v>
      </c>
      <c r="E471" s="12" t="str">
        <f aca="false">INDEX(門市主檔!$B$2:$B$25,MATCH($D471,門市主檔!$A$2:$A$25,0))</f>
        <v>台北中山店</v>
      </c>
      <c r="F471" s="9" t="s">
        <v>347</v>
      </c>
      <c r="G471" s="12" t="str">
        <f aca="false">INDEX(通路主檔!$B$2:$B$5,MATCH($F471,通路主檔!$A$2:$A$5,0))</f>
        <v>外送平台 B</v>
      </c>
      <c r="H471" s="12" t="str">
        <f aca="false">INDEX(通路主檔!$C$2:$C$5,MATCH($F471,通路主檔!$A$2:$A$5,0))</f>
        <v>外送平台</v>
      </c>
      <c r="I471" s="13" t="n">
        <v>274400</v>
      </c>
      <c r="J471" s="4" t="n">
        <v>520</v>
      </c>
      <c r="K471" s="4" t="n">
        <v>971</v>
      </c>
      <c r="L471" s="14" t="n">
        <f aca="false">IF(J471=0,0,I471/J471)</f>
        <v>527.692307692308</v>
      </c>
      <c r="M471" s="15" t="n">
        <f aca="false">INDEX(通路主檔!$D$2:$D$5,MATCH($F471,通路主檔!$A$2:$A$5,0))*INDEX(年度參數!$B$2:$B$4,MATCH($B471,年度參數!$A$2:$A$4,0))</f>
        <v>0.33</v>
      </c>
      <c r="N471" s="14" t="n">
        <f aca="false">I471*M471</f>
        <v>90552</v>
      </c>
      <c r="O471" s="14" t="n">
        <f aca="false">I471-N471</f>
        <v>183848</v>
      </c>
    </row>
    <row r="472" customFormat="false" ht="15" hidden="false" customHeight="false" outlineLevel="0" collapsed="false">
      <c r="A472" s="6" t="str">
        <f aca="false">TEXT(B472,"0")&amp;"-"&amp;TEXT(C472,"00")</f>
        <v>2024-07</v>
      </c>
      <c r="B472" s="4" t="n">
        <v>2024</v>
      </c>
      <c r="C472" s="4" t="n">
        <v>7</v>
      </c>
      <c r="D472" s="9" t="s">
        <v>273</v>
      </c>
      <c r="E472" s="12" t="str">
        <f aca="false">INDEX(門市主檔!$B$2:$B$25,MATCH($D472,門市主檔!$A$2:$A$25,0))</f>
        <v>台北東門店</v>
      </c>
      <c r="F472" s="9" t="s">
        <v>339</v>
      </c>
      <c r="G472" s="12" t="str">
        <f aca="false">INDEX(通路主檔!$B$2:$B$5,MATCH($F472,通路主檔!$A$2:$A$5,0))</f>
        <v>內用</v>
      </c>
      <c r="H472" s="12" t="str">
        <f aca="false">INDEX(通路主檔!$C$2:$C$5,MATCH($F472,通路主檔!$A$2:$A$5,0))</f>
        <v>店內</v>
      </c>
      <c r="I472" s="13" t="n">
        <v>528600</v>
      </c>
      <c r="J472" s="4" t="n">
        <v>658</v>
      </c>
      <c r="K472" s="4" t="n">
        <v>1697</v>
      </c>
      <c r="L472" s="14" t="n">
        <f aca="false">IF(J472=0,0,I472/J472)</f>
        <v>803.343465045593</v>
      </c>
      <c r="M472" s="15" t="n">
        <f aca="false">INDEX(通路主檔!$D$2:$D$5,MATCH($F472,通路主檔!$A$2:$A$5,0))*INDEX(年度參數!$B$2:$B$4,MATCH($B472,年度參數!$A$2:$A$4,0))</f>
        <v>0</v>
      </c>
      <c r="N472" s="14" t="n">
        <f aca="false">I472*M472</f>
        <v>0</v>
      </c>
      <c r="O472" s="14" t="n">
        <f aca="false">I472-N472</f>
        <v>528600</v>
      </c>
    </row>
    <row r="473" customFormat="false" ht="15" hidden="false" customHeight="false" outlineLevel="0" collapsed="false">
      <c r="A473" s="6" t="str">
        <f aca="false">TEXT(B473,"0")&amp;"-"&amp;TEXT(C473,"00")</f>
        <v>2024-07</v>
      </c>
      <c r="B473" s="4" t="n">
        <v>2024</v>
      </c>
      <c r="C473" s="4" t="n">
        <v>7</v>
      </c>
      <c r="D473" s="9" t="s">
        <v>273</v>
      </c>
      <c r="E473" s="12" t="str">
        <f aca="false">INDEX(門市主檔!$B$2:$B$25,MATCH($D473,門市主檔!$A$2:$A$25,0))</f>
        <v>台北東門店</v>
      </c>
      <c r="F473" s="9" t="s">
        <v>342</v>
      </c>
      <c r="G473" s="12" t="str">
        <f aca="false">INDEX(通路主檔!$B$2:$B$5,MATCH($F473,通路主檔!$A$2:$A$5,0))</f>
        <v>外帶</v>
      </c>
      <c r="H473" s="12" t="str">
        <f aca="false">INDEX(通路主檔!$C$2:$C$5,MATCH($F473,通路主檔!$A$2:$A$5,0))</f>
        <v>店內</v>
      </c>
      <c r="I473" s="13" t="n">
        <v>500200</v>
      </c>
      <c r="J473" s="4" t="n">
        <v>1399</v>
      </c>
      <c r="K473" s="4" t="n">
        <v>1777</v>
      </c>
      <c r="L473" s="14" t="n">
        <f aca="false">IF(J473=0,0,I473/J473)</f>
        <v>357.541100786276</v>
      </c>
      <c r="M473" s="15" t="n">
        <f aca="false">INDEX(通路主檔!$D$2:$D$5,MATCH($F473,通路主檔!$A$2:$A$5,0))*INDEX(年度參數!$B$2:$B$4,MATCH($B473,年度參數!$A$2:$A$4,0))</f>
        <v>0</v>
      </c>
      <c r="N473" s="14" t="n">
        <f aca="false">I473*M473</f>
        <v>0</v>
      </c>
      <c r="O473" s="14" t="n">
        <f aca="false">I473-N473</f>
        <v>500200</v>
      </c>
    </row>
    <row r="474" customFormat="false" ht="15" hidden="false" customHeight="false" outlineLevel="0" collapsed="false">
      <c r="A474" s="6" t="str">
        <f aca="false">TEXT(B474,"0")&amp;"-"&amp;TEXT(C474,"00")</f>
        <v>2024-07</v>
      </c>
      <c r="B474" s="4" t="n">
        <v>2024</v>
      </c>
      <c r="C474" s="4" t="n">
        <v>7</v>
      </c>
      <c r="D474" s="9" t="s">
        <v>273</v>
      </c>
      <c r="E474" s="12" t="str">
        <f aca="false">INDEX(門市主檔!$B$2:$B$25,MATCH($D474,門市主檔!$A$2:$A$25,0))</f>
        <v>台北東門店</v>
      </c>
      <c r="F474" s="9" t="s">
        <v>344</v>
      </c>
      <c r="G474" s="12" t="str">
        <f aca="false">INDEX(通路主檔!$B$2:$B$5,MATCH($F474,通路主檔!$A$2:$A$5,0))</f>
        <v>外送平台 A</v>
      </c>
      <c r="H474" s="12" t="str">
        <f aca="false">INDEX(通路主檔!$C$2:$C$5,MATCH($F474,通路主檔!$A$2:$A$5,0))</f>
        <v>外送平台</v>
      </c>
      <c r="I474" s="13" t="n">
        <v>433700</v>
      </c>
      <c r="J474" s="4" t="n">
        <v>772</v>
      </c>
      <c r="K474" s="4" t="n">
        <v>1505</v>
      </c>
      <c r="L474" s="14" t="n">
        <f aca="false">IF(J474=0,0,I474/J474)</f>
        <v>561.787564766839</v>
      </c>
      <c r="M474" s="15" t="n">
        <f aca="false">INDEX(通路主檔!$D$2:$D$5,MATCH($F474,通路主檔!$A$2:$A$5,0))*INDEX(年度參數!$B$2:$B$4,MATCH($B474,年度參數!$A$2:$A$4,0))</f>
        <v>0.33</v>
      </c>
      <c r="N474" s="14" t="n">
        <f aca="false">I474*M474</f>
        <v>143121</v>
      </c>
      <c r="O474" s="14" t="n">
        <f aca="false">I474-N474</f>
        <v>290579</v>
      </c>
    </row>
    <row r="475" customFormat="false" ht="15" hidden="false" customHeight="false" outlineLevel="0" collapsed="false">
      <c r="A475" s="6" t="str">
        <f aca="false">TEXT(B475,"0")&amp;"-"&amp;TEXT(C475,"00")</f>
        <v>2024-07</v>
      </c>
      <c r="B475" s="4" t="n">
        <v>2024</v>
      </c>
      <c r="C475" s="4" t="n">
        <v>7</v>
      </c>
      <c r="D475" s="9" t="s">
        <v>273</v>
      </c>
      <c r="E475" s="12" t="str">
        <f aca="false">INDEX(門市主檔!$B$2:$B$25,MATCH($D475,門市主檔!$A$2:$A$25,0))</f>
        <v>台北東門店</v>
      </c>
      <c r="F475" s="9" t="s">
        <v>347</v>
      </c>
      <c r="G475" s="12" t="str">
        <f aca="false">INDEX(通路主檔!$B$2:$B$5,MATCH($F475,通路主檔!$A$2:$A$5,0))</f>
        <v>外送平台 B</v>
      </c>
      <c r="H475" s="12" t="str">
        <f aca="false">INDEX(通路主檔!$C$2:$C$5,MATCH($F475,通路主檔!$A$2:$A$5,0))</f>
        <v>外送平台</v>
      </c>
      <c r="I475" s="13" t="n">
        <v>270200</v>
      </c>
      <c r="J475" s="4" t="n">
        <v>502</v>
      </c>
      <c r="K475" s="4" t="n">
        <v>882</v>
      </c>
      <c r="L475" s="14" t="n">
        <f aca="false">IF(J475=0,0,I475/J475)</f>
        <v>538.247011952191</v>
      </c>
      <c r="M475" s="15" t="n">
        <f aca="false">INDEX(通路主檔!$D$2:$D$5,MATCH($F475,通路主檔!$A$2:$A$5,0))*INDEX(年度參數!$B$2:$B$4,MATCH($B475,年度參數!$A$2:$A$4,0))</f>
        <v>0.33</v>
      </c>
      <c r="N475" s="14" t="n">
        <f aca="false">I475*M475</f>
        <v>89166</v>
      </c>
      <c r="O475" s="14" t="n">
        <f aca="false">I475-N475</f>
        <v>181034</v>
      </c>
    </row>
    <row r="476" customFormat="false" ht="15" hidden="false" customHeight="false" outlineLevel="0" collapsed="false">
      <c r="A476" s="6" t="str">
        <f aca="false">TEXT(B476,"0")&amp;"-"&amp;TEXT(C476,"00")</f>
        <v>2024-07</v>
      </c>
      <c r="B476" s="4" t="n">
        <v>2024</v>
      </c>
      <c r="C476" s="4" t="n">
        <v>7</v>
      </c>
      <c r="D476" s="9" t="s">
        <v>277</v>
      </c>
      <c r="E476" s="12" t="str">
        <f aca="false">INDEX(門市主檔!$B$2:$B$25,MATCH($D476,門市主檔!$A$2:$A$25,0))</f>
        <v>台北松江店</v>
      </c>
      <c r="F476" s="9" t="s">
        <v>342</v>
      </c>
      <c r="G476" s="12" t="str">
        <f aca="false">INDEX(通路主檔!$B$2:$B$5,MATCH($F476,通路主檔!$A$2:$A$5,0))</f>
        <v>外帶</v>
      </c>
      <c r="H476" s="12" t="str">
        <f aca="false">INDEX(通路主檔!$C$2:$C$5,MATCH($F476,通路主檔!$A$2:$A$5,0))</f>
        <v>店內</v>
      </c>
      <c r="I476" s="13" t="n">
        <v>569000</v>
      </c>
      <c r="J476" s="4" t="n">
        <v>1715</v>
      </c>
      <c r="K476" s="4" t="n">
        <v>2273</v>
      </c>
      <c r="L476" s="14" t="n">
        <f aca="false">IF(J476=0,0,I476/J476)</f>
        <v>331.778425655977</v>
      </c>
      <c r="M476" s="15" t="n">
        <f aca="false">INDEX(通路主檔!$D$2:$D$5,MATCH($F476,通路主檔!$A$2:$A$5,0))*INDEX(年度參數!$B$2:$B$4,MATCH($B476,年度參數!$A$2:$A$4,0))</f>
        <v>0</v>
      </c>
      <c r="N476" s="14" t="n">
        <f aca="false">I476*M476</f>
        <v>0</v>
      </c>
      <c r="O476" s="14" t="n">
        <f aca="false">I476-N476</f>
        <v>569000</v>
      </c>
    </row>
    <row r="477" customFormat="false" ht="15" hidden="false" customHeight="false" outlineLevel="0" collapsed="false">
      <c r="A477" s="6" t="str">
        <f aca="false">TEXT(B477,"0")&amp;"-"&amp;TEXT(C477,"00")</f>
        <v>2024-07</v>
      </c>
      <c r="B477" s="4" t="n">
        <v>2024</v>
      </c>
      <c r="C477" s="4" t="n">
        <v>7</v>
      </c>
      <c r="D477" s="9" t="s">
        <v>277</v>
      </c>
      <c r="E477" s="12" t="str">
        <f aca="false">INDEX(門市主檔!$B$2:$B$25,MATCH($D477,門市主檔!$A$2:$A$25,0))</f>
        <v>台北松江店</v>
      </c>
      <c r="F477" s="9" t="s">
        <v>344</v>
      </c>
      <c r="G477" s="12" t="str">
        <f aca="false">INDEX(通路主檔!$B$2:$B$5,MATCH($F477,通路主檔!$A$2:$A$5,0))</f>
        <v>外送平台 A</v>
      </c>
      <c r="H477" s="12" t="str">
        <f aca="false">INDEX(通路主檔!$C$2:$C$5,MATCH($F477,通路主檔!$A$2:$A$5,0))</f>
        <v>外送平台</v>
      </c>
      <c r="I477" s="13" t="n">
        <v>461200</v>
      </c>
      <c r="J477" s="4" t="n">
        <v>934</v>
      </c>
      <c r="K477" s="4" t="n">
        <v>1830</v>
      </c>
      <c r="L477" s="14" t="n">
        <f aca="false">IF(J477=0,0,I477/J477)</f>
        <v>493.790149892934</v>
      </c>
      <c r="M477" s="15" t="n">
        <f aca="false">INDEX(通路主檔!$D$2:$D$5,MATCH($F477,通路主檔!$A$2:$A$5,0))*INDEX(年度參數!$B$2:$B$4,MATCH($B477,年度參數!$A$2:$A$4,0))</f>
        <v>0.33</v>
      </c>
      <c r="N477" s="14" t="n">
        <f aca="false">I477*M477</f>
        <v>152196</v>
      </c>
      <c r="O477" s="14" t="n">
        <f aca="false">I477-N477</f>
        <v>309004</v>
      </c>
    </row>
    <row r="478" customFormat="false" ht="15" hidden="false" customHeight="false" outlineLevel="0" collapsed="false">
      <c r="A478" s="6" t="str">
        <f aca="false">TEXT(B478,"0")&amp;"-"&amp;TEXT(C478,"00")</f>
        <v>2024-07</v>
      </c>
      <c r="B478" s="4" t="n">
        <v>2024</v>
      </c>
      <c r="C478" s="4" t="n">
        <v>7</v>
      </c>
      <c r="D478" s="9" t="s">
        <v>277</v>
      </c>
      <c r="E478" s="12" t="str">
        <f aca="false">INDEX(門市主檔!$B$2:$B$25,MATCH($D478,門市主檔!$A$2:$A$25,0))</f>
        <v>台北松江店</v>
      </c>
      <c r="F478" s="9" t="s">
        <v>347</v>
      </c>
      <c r="G478" s="12" t="str">
        <f aca="false">INDEX(通路主檔!$B$2:$B$5,MATCH($F478,通路主檔!$A$2:$A$5,0))</f>
        <v>外送平台 B</v>
      </c>
      <c r="H478" s="12" t="str">
        <f aca="false">INDEX(通路主檔!$C$2:$C$5,MATCH($F478,通路主檔!$A$2:$A$5,0))</f>
        <v>外送平台</v>
      </c>
      <c r="I478" s="13" t="n">
        <v>319400</v>
      </c>
      <c r="J478" s="4" t="n">
        <v>607</v>
      </c>
      <c r="K478" s="4" t="n">
        <v>1083</v>
      </c>
      <c r="L478" s="14" t="n">
        <f aca="false">IF(J478=0,0,I478/J478)</f>
        <v>526.194398682043</v>
      </c>
      <c r="M478" s="15" t="n">
        <f aca="false">INDEX(通路主檔!$D$2:$D$5,MATCH($F478,通路主檔!$A$2:$A$5,0))*INDEX(年度參數!$B$2:$B$4,MATCH($B478,年度參數!$A$2:$A$4,0))</f>
        <v>0.33</v>
      </c>
      <c r="N478" s="14" t="n">
        <f aca="false">I478*M478</f>
        <v>105402</v>
      </c>
      <c r="O478" s="14" t="n">
        <f aca="false">I478-N478</f>
        <v>213998</v>
      </c>
    </row>
    <row r="479" customFormat="false" ht="15" hidden="false" customHeight="false" outlineLevel="0" collapsed="false">
      <c r="A479" s="6" t="str">
        <f aca="false">TEXT(B479,"0")&amp;"-"&amp;TEXT(C479,"00")</f>
        <v>2024-07</v>
      </c>
      <c r="B479" s="4" t="n">
        <v>2024</v>
      </c>
      <c r="C479" s="4" t="n">
        <v>7</v>
      </c>
      <c r="D479" s="9" t="s">
        <v>288</v>
      </c>
      <c r="E479" s="12" t="str">
        <f aca="false">INDEX(門市主檔!$B$2:$B$25,MATCH($D479,門市主檔!$A$2:$A$25,0))</f>
        <v>桃園中壢店</v>
      </c>
      <c r="F479" s="9" t="s">
        <v>339</v>
      </c>
      <c r="G479" s="12" t="str">
        <f aca="false">INDEX(通路主檔!$B$2:$B$5,MATCH($F479,通路主檔!$A$2:$A$5,0))</f>
        <v>內用</v>
      </c>
      <c r="H479" s="12" t="str">
        <f aca="false">INDEX(通路主檔!$C$2:$C$5,MATCH($F479,通路主檔!$A$2:$A$5,0))</f>
        <v>店內</v>
      </c>
      <c r="I479" s="13" t="n">
        <v>919100</v>
      </c>
      <c r="J479" s="4" t="n">
        <v>1107</v>
      </c>
      <c r="K479" s="4" t="n">
        <v>2795</v>
      </c>
      <c r="L479" s="14" t="n">
        <f aca="false">IF(J479=0,0,I479/J479)</f>
        <v>830.26196928636</v>
      </c>
      <c r="M479" s="15" t="n">
        <f aca="false">INDEX(通路主檔!$D$2:$D$5,MATCH($F479,通路主檔!$A$2:$A$5,0))*INDEX(年度參數!$B$2:$B$4,MATCH($B479,年度參數!$A$2:$A$4,0))</f>
        <v>0</v>
      </c>
      <c r="N479" s="14" t="n">
        <f aca="false">I479*M479</f>
        <v>0</v>
      </c>
      <c r="O479" s="14" t="n">
        <f aca="false">I479-N479</f>
        <v>919100</v>
      </c>
    </row>
    <row r="480" customFormat="false" ht="15" hidden="false" customHeight="false" outlineLevel="0" collapsed="false">
      <c r="A480" s="6" t="str">
        <f aca="false">TEXT(B480,"0")&amp;"-"&amp;TEXT(C480,"00")</f>
        <v>2024-07</v>
      </c>
      <c r="B480" s="4" t="n">
        <v>2024</v>
      </c>
      <c r="C480" s="4" t="n">
        <v>7</v>
      </c>
      <c r="D480" s="9" t="s">
        <v>288</v>
      </c>
      <c r="E480" s="12" t="str">
        <f aca="false">INDEX(門市主檔!$B$2:$B$25,MATCH($D480,門市主檔!$A$2:$A$25,0))</f>
        <v>桃園中壢店</v>
      </c>
      <c r="F480" s="9" t="s">
        <v>342</v>
      </c>
      <c r="G480" s="12" t="str">
        <f aca="false">INDEX(通路主檔!$B$2:$B$5,MATCH($F480,通路主檔!$A$2:$A$5,0))</f>
        <v>外帶</v>
      </c>
      <c r="H480" s="12" t="str">
        <f aca="false">INDEX(通路主檔!$C$2:$C$5,MATCH($F480,通路主檔!$A$2:$A$5,0))</f>
        <v>店內</v>
      </c>
      <c r="I480" s="13" t="n">
        <v>460700</v>
      </c>
      <c r="J480" s="4" t="n">
        <v>1329</v>
      </c>
      <c r="K480" s="4" t="n">
        <v>1598</v>
      </c>
      <c r="L480" s="14" t="n">
        <f aca="false">IF(J480=0,0,I480/J480)</f>
        <v>346.651617757713</v>
      </c>
      <c r="M480" s="15" t="n">
        <f aca="false">INDEX(通路主檔!$D$2:$D$5,MATCH($F480,通路主檔!$A$2:$A$5,0))*INDEX(年度參數!$B$2:$B$4,MATCH($B480,年度參數!$A$2:$A$4,0))</f>
        <v>0</v>
      </c>
      <c r="N480" s="14" t="n">
        <f aca="false">I480*M480</f>
        <v>0</v>
      </c>
      <c r="O480" s="14" t="n">
        <f aca="false">I480-N480</f>
        <v>460700</v>
      </c>
    </row>
    <row r="481" customFormat="false" ht="15" hidden="false" customHeight="false" outlineLevel="0" collapsed="false">
      <c r="A481" s="6" t="str">
        <f aca="false">TEXT(B481,"0")&amp;"-"&amp;TEXT(C481,"00")</f>
        <v>2024-07</v>
      </c>
      <c r="B481" s="4" t="n">
        <v>2024</v>
      </c>
      <c r="C481" s="4" t="n">
        <v>7</v>
      </c>
      <c r="D481" s="9" t="s">
        <v>288</v>
      </c>
      <c r="E481" s="12" t="str">
        <f aca="false">INDEX(門市主檔!$B$2:$B$25,MATCH($D481,門市主檔!$A$2:$A$25,0))</f>
        <v>桃園中壢店</v>
      </c>
      <c r="F481" s="9" t="s">
        <v>344</v>
      </c>
      <c r="G481" s="12" t="str">
        <f aca="false">INDEX(通路主檔!$B$2:$B$5,MATCH($F481,通路主檔!$A$2:$A$5,0))</f>
        <v>外送平台 A</v>
      </c>
      <c r="H481" s="12" t="str">
        <f aca="false">INDEX(通路主檔!$C$2:$C$5,MATCH($F481,通路主檔!$A$2:$A$5,0))</f>
        <v>外送平台</v>
      </c>
      <c r="I481" s="13" t="n">
        <v>465200</v>
      </c>
      <c r="J481" s="4" t="n">
        <v>891</v>
      </c>
      <c r="K481" s="4" t="n">
        <v>1638</v>
      </c>
      <c r="L481" s="14" t="n">
        <f aca="false">IF(J481=0,0,I481/J481)</f>
        <v>522.109988776655</v>
      </c>
      <c r="M481" s="15" t="n">
        <f aca="false">INDEX(通路主檔!$D$2:$D$5,MATCH($F481,通路主檔!$A$2:$A$5,0))*INDEX(年度參數!$B$2:$B$4,MATCH($B481,年度參數!$A$2:$A$4,0))</f>
        <v>0.33</v>
      </c>
      <c r="N481" s="14" t="n">
        <f aca="false">I481*M481</f>
        <v>153516</v>
      </c>
      <c r="O481" s="14" t="n">
        <f aca="false">I481-N481</f>
        <v>311684</v>
      </c>
    </row>
    <row r="482" customFormat="false" ht="15" hidden="false" customHeight="false" outlineLevel="0" collapsed="false">
      <c r="A482" s="6" t="str">
        <f aca="false">TEXT(B482,"0")&amp;"-"&amp;TEXT(C482,"00")</f>
        <v>2024-07</v>
      </c>
      <c r="B482" s="4" t="n">
        <v>2024</v>
      </c>
      <c r="C482" s="4" t="n">
        <v>7</v>
      </c>
      <c r="D482" s="9" t="s">
        <v>288</v>
      </c>
      <c r="E482" s="12" t="str">
        <f aca="false">INDEX(門市主檔!$B$2:$B$25,MATCH($D482,門市主檔!$A$2:$A$25,0))</f>
        <v>桃園中壢店</v>
      </c>
      <c r="F482" s="9" t="s">
        <v>347</v>
      </c>
      <c r="G482" s="12" t="str">
        <f aca="false">INDEX(通路主檔!$B$2:$B$5,MATCH($F482,通路主檔!$A$2:$A$5,0))</f>
        <v>外送平台 B</v>
      </c>
      <c r="H482" s="12" t="str">
        <f aca="false">INDEX(通路主檔!$C$2:$C$5,MATCH($F482,通路主檔!$A$2:$A$5,0))</f>
        <v>外送平台</v>
      </c>
      <c r="I482" s="13" t="n">
        <v>290800</v>
      </c>
      <c r="J482" s="4" t="n">
        <v>544</v>
      </c>
      <c r="K482" s="4" t="n">
        <v>1001</v>
      </c>
      <c r="L482" s="14" t="n">
        <f aca="false">IF(J482=0,0,I482/J482)</f>
        <v>534.558823529412</v>
      </c>
      <c r="M482" s="15" t="n">
        <f aca="false">INDEX(通路主檔!$D$2:$D$5,MATCH($F482,通路主檔!$A$2:$A$5,0))*INDEX(年度參數!$B$2:$B$4,MATCH($B482,年度參數!$A$2:$A$4,0))</f>
        <v>0.33</v>
      </c>
      <c r="N482" s="14" t="n">
        <f aca="false">I482*M482</f>
        <v>95964</v>
      </c>
      <c r="O482" s="14" t="n">
        <f aca="false">I482-N482</f>
        <v>194836</v>
      </c>
    </row>
    <row r="483" customFormat="false" ht="15" hidden="false" customHeight="false" outlineLevel="0" collapsed="false">
      <c r="A483" s="6" t="str">
        <f aca="false">TEXT(B483,"0")&amp;"-"&amp;TEXT(C483,"00")</f>
        <v>2024-07</v>
      </c>
      <c r="B483" s="4" t="n">
        <v>2024</v>
      </c>
      <c r="C483" s="4" t="n">
        <v>7</v>
      </c>
      <c r="D483" s="9" t="s">
        <v>292</v>
      </c>
      <c r="E483" s="12" t="str">
        <f aca="false">INDEX(門市主檔!$B$2:$B$25,MATCH($D483,門市主檔!$A$2:$A$25,0))</f>
        <v>桃園藝文店</v>
      </c>
      <c r="F483" s="9" t="s">
        <v>339</v>
      </c>
      <c r="G483" s="12" t="str">
        <f aca="false">INDEX(通路主檔!$B$2:$B$5,MATCH($F483,通路主檔!$A$2:$A$5,0))</f>
        <v>內用</v>
      </c>
      <c r="H483" s="12" t="str">
        <f aca="false">INDEX(通路主檔!$C$2:$C$5,MATCH($F483,通路主檔!$A$2:$A$5,0))</f>
        <v>店內</v>
      </c>
      <c r="I483" s="13" t="n">
        <v>947400</v>
      </c>
      <c r="J483" s="4" t="n">
        <v>1294</v>
      </c>
      <c r="K483" s="4" t="n">
        <v>3280</v>
      </c>
      <c r="L483" s="14" t="n">
        <f aca="false">IF(J483=0,0,I483/J483)</f>
        <v>732.148377125193</v>
      </c>
      <c r="M483" s="15" t="n">
        <f aca="false">INDEX(通路主檔!$D$2:$D$5,MATCH($F483,通路主檔!$A$2:$A$5,0))*INDEX(年度參數!$B$2:$B$4,MATCH($B483,年度參數!$A$2:$A$4,0))</f>
        <v>0</v>
      </c>
      <c r="N483" s="14" t="n">
        <f aca="false">I483*M483</f>
        <v>0</v>
      </c>
      <c r="O483" s="14" t="n">
        <f aca="false">I483-N483</f>
        <v>947400</v>
      </c>
    </row>
    <row r="484" customFormat="false" ht="15" hidden="false" customHeight="false" outlineLevel="0" collapsed="false">
      <c r="A484" s="6" t="str">
        <f aca="false">TEXT(B484,"0")&amp;"-"&amp;TEXT(C484,"00")</f>
        <v>2024-07</v>
      </c>
      <c r="B484" s="4" t="n">
        <v>2024</v>
      </c>
      <c r="C484" s="4" t="n">
        <v>7</v>
      </c>
      <c r="D484" s="9" t="s">
        <v>292</v>
      </c>
      <c r="E484" s="12" t="str">
        <f aca="false">INDEX(門市主檔!$B$2:$B$25,MATCH($D484,門市主檔!$A$2:$A$25,0))</f>
        <v>桃園藝文店</v>
      </c>
      <c r="F484" s="9" t="s">
        <v>342</v>
      </c>
      <c r="G484" s="12" t="str">
        <f aca="false">INDEX(通路主檔!$B$2:$B$5,MATCH($F484,通路主檔!$A$2:$A$5,0))</f>
        <v>外帶</v>
      </c>
      <c r="H484" s="12" t="str">
        <f aca="false">INDEX(通路主檔!$C$2:$C$5,MATCH($F484,通路主檔!$A$2:$A$5,0))</f>
        <v>店內</v>
      </c>
      <c r="I484" s="13" t="n">
        <v>410600</v>
      </c>
      <c r="J484" s="4" t="n">
        <v>1335</v>
      </c>
      <c r="K484" s="4" t="n">
        <v>1691</v>
      </c>
      <c r="L484" s="14" t="n">
        <f aca="false">IF(J484=0,0,I484/J484)</f>
        <v>307.565543071161</v>
      </c>
      <c r="M484" s="15" t="n">
        <f aca="false">INDEX(通路主檔!$D$2:$D$5,MATCH($F484,通路主檔!$A$2:$A$5,0))*INDEX(年度參數!$B$2:$B$4,MATCH($B484,年度參數!$A$2:$A$4,0))</f>
        <v>0</v>
      </c>
      <c r="N484" s="14" t="n">
        <f aca="false">I484*M484</f>
        <v>0</v>
      </c>
      <c r="O484" s="14" t="n">
        <f aca="false">I484-N484</f>
        <v>410600</v>
      </c>
    </row>
    <row r="485" customFormat="false" ht="15" hidden="false" customHeight="false" outlineLevel="0" collapsed="false">
      <c r="A485" s="6" t="str">
        <f aca="false">TEXT(B485,"0")&amp;"-"&amp;TEXT(C485,"00")</f>
        <v>2024-07</v>
      </c>
      <c r="B485" s="4" t="n">
        <v>2024</v>
      </c>
      <c r="C485" s="4" t="n">
        <v>7</v>
      </c>
      <c r="D485" s="9" t="s">
        <v>292</v>
      </c>
      <c r="E485" s="12" t="str">
        <f aca="false">INDEX(門市主檔!$B$2:$B$25,MATCH($D485,門市主檔!$A$2:$A$25,0))</f>
        <v>桃園藝文店</v>
      </c>
      <c r="F485" s="9" t="s">
        <v>344</v>
      </c>
      <c r="G485" s="12" t="str">
        <f aca="false">INDEX(通路主檔!$B$2:$B$5,MATCH($F485,通路主檔!$A$2:$A$5,0))</f>
        <v>外送平台 A</v>
      </c>
      <c r="H485" s="12" t="str">
        <f aca="false">INDEX(通路主檔!$C$2:$C$5,MATCH($F485,通路主檔!$A$2:$A$5,0))</f>
        <v>外送平台</v>
      </c>
      <c r="I485" s="13" t="n">
        <v>380800</v>
      </c>
      <c r="J485" s="4" t="n">
        <v>688</v>
      </c>
      <c r="K485" s="4" t="n">
        <v>1317</v>
      </c>
      <c r="L485" s="14" t="n">
        <f aca="false">IF(J485=0,0,I485/J485)</f>
        <v>553.488372093023</v>
      </c>
      <c r="M485" s="15" t="n">
        <f aca="false">INDEX(通路主檔!$D$2:$D$5,MATCH($F485,通路主檔!$A$2:$A$5,0))*INDEX(年度參數!$B$2:$B$4,MATCH($B485,年度參數!$A$2:$A$4,0))</f>
        <v>0.33</v>
      </c>
      <c r="N485" s="14" t="n">
        <f aca="false">I485*M485</f>
        <v>125664</v>
      </c>
      <c r="O485" s="14" t="n">
        <f aca="false">I485-N485</f>
        <v>255136</v>
      </c>
    </row>
    <row r="486" customFormat="false" ht="15" hidden="false" customHeight="false" outlineLevel="0" collapsed="false">
      <c r="A486" s="6" t="str">
        <f aca="false">TEXT(B486,"0")&amp;"-"&amp;TEXT(C486,"00")</f>
        <v>2024-07</v>
      </c>
      <c r="B486" s="4" t="n">
        <v>2024</v>
      </c>
      <c r="C486" s="4" t="n">
        <v>7</v>
      </c>
      <c r="D486" s="9" t="s">
        <v>292</v>
      </c>
      <c r="E486" s="12" t="str">
        <f aca="false">INDEX(門市主檔!$B$2:$B$25,MATCH($D486,門市主檔!$A$2:$A$25,0))</f>
        <v>桃園藝文店</v>
      </c>
      <c r="F486" s="9" t="s">
        <v>347</v>
      </c>
      <c r="G486" s="12" t="str">
        <f aca="false">INDEX(通路主檔!$B$2:$B$5,MATCH($F486,通路主檔!$A$2:$A$5,0))</f>
        <v>外送平台 B</v>
      </c>
      <c r="H486" s="12" t="str">
        <f aca="false">INDEX(通路主檔!$C$2:$C$5,MATCH($F486,通路主檔!$A$2:$A$5,0))</f>
        <v>外送平台</v>
      </c>
      <c r="I486" s="13" t="n">
        <v>254700</v>
      </c>
      <c r="J486" s="4" t="n">
        <v>495</v>
      </c>
      <c r="K486" s="4" t="n">
        <v>828</v>
      </c>
      <c r="L486" s="14" t="n">
        <f aca="false">IF(J486=0,0,I486/J486)</f>
        <v>514.545454545455</v>
      </c>
      <c r="M486" s="15" t="n">
        <f aca="false">INDEX(通路主檔!$D$2:$D$5,MATCH($F486,通路主檔!$A$2:$A$5,0))*INDEX(年度參數!$B$2:$B$4,MATCH($B486,年度參數!$A$2:$A$4,0))</f>
        <v>0.33</v>
      </c>
      <c r="N486" s="14" t="n">
        <f aca="false">I486*M486</f>
        <v>84051</v>
      </c>
      <c r="O486" s="14" t="n">
        <f aca="false">I486-N486</f>
        <v>170649</v>
      </c>
    </row>
    <row r="487" customFormat="false" ht="15" hidden="false" customHeight="false" outlineLevel="0" collapsed="false">
      <c r="A487" s="6" t="str">
        <f aca="false">TEXT(B487,"0")&amp;"-"&amp;TEXT(C487,"00")</f>
        <v>2024-08</v>
      </c>
      <c r="B487" s="4" t="n">
        <v>2024</v>
      </c>
      <c r="C487" s="4" t="n">
        <v>8</v>
      </c>
      <c r="D487" s="9" t="s">
        <v>312</v>
      </c>
      <c r="E487" s="12" t="str">
        <f aca="false">INDEX(門市主檔!$B$2:$B$25,MATCH($D487,門市主檔!$A$2:$A$25,0))</f>
        <v>彰化員林店</v>
      </c>
      <c r="F487" s="9" t="s">
        <v>339</v>
      </c>
      <c r="G487" s="12" t="str">
        <f aca="false">INDEX(通路主檔!$B$2:$B$5,MATCH($F487,通路主檔!$A$2:$A$5,0))</f>
        <v>內用</v>
      </c>
      <c r="H487" s="12" t="str">
        <f aca="false">INDEX(通路主檔!$C$2:$C$5,MATCH($F487,通路主檔!$A$2:$A$5,0))</f>
        <v>店內</v>
      </c>
      <c r="I487" s="13" t="n">
        <v>414900</v>
      </c>
      <c r="J487" s="4" t="n">
        <v>559</v>
      </c>
      <c r="K487" s="4" t="n">
        <v>1416</v>
      </c>
      <c r="L487" s="14" t="n">
        <f aca="false">IF(J487=0,0,I487/J487)</f>
        <v>742.21824686941</v>
      </c>
      <c r="M487" s="15" t="n">
        <f aca="false">INDEX(通路主檔!$D$2:$D$5,MATCH($F487,通路主檔!$A$2:$A$5,0))*INDEX(年度參數!$B$2:$B$4,MATCH($B487,年度參數!$A$2:$A$4,0))</f>
        <v>0</v>
      </c>
      <c r="N487" s="14" t="n">
        <f aca="false">I487*M487</f>
        <v>0</v>
      </c>
      <c r="O487" s="14" t="n">
        <f aca="false">I487-N487</f>
        <v>414900</v>
      </c>
    </row>
    <row r="488" customFormat="false" ht="15" hidden="false" customHeight="false" outlineLevel="0" collapsed="false">
      <c r="A488" s="6" t="str">
        <f aca="false">TEXT(B488,"0")&amp;"-"&amp;TEXT(C488,"00")</f>
        <v>2024-08</v>
      </c>
      <c r="B488" s="4" t="n">
        <v>2024</v>
      </c>
      <c r="C488" s="4" t="n">
        <v>8</v>
      </c>
      <c r="D488" s="9" t="s">
        <v>312</v>
      </c>
      <c r="E488" s="12" t="str">
        <f aca="false">INDEX(門市主檔!$B$2:$B$25,MATCH($D488,門市主檔!$A$2:$A$25,0))</f>
        <v>彰化員林店</v>
      </c>
      <c r="F488" s="9" t="s">
        <v>342</v>
      </c>
      <c r="G488" s="12" t="str">
        <f aca="false">INDEX(通路主檔!$B$2:$B$5,MATCH($F488,通路主檔!$A$2:$A$5,0))</f>
        <v>外帶</v>
      </c>
      <c r="H488" s="12" t="str">
        <f aca="false">INDEX(通路主檔!$C$2:$C$5,MATCH($F488,通路主檔!$A$2:$A$5,0))</f>
        <v>店內</v>
      </c>
      <c r="I488" s="13" t="n">
        <v>390100</v>
      </c>
      <c r="J488" s="4" t="n">
        <v>1143</v>
      </c>
      <c r="K488" s="4" t="n">
        <v>1580</v>
      </c>
      <c r="L488" s="14" t="n">
        <f aca="false">IF(J488=0,0,I488/J488)</f>
        <v>341.294838145232</v>
      </c>
      <c r="M488" s="15" t="n">
        <f aca="false">INDEX(通路主檔!$D$2:$D$5,MATCH($F488,通路主檔!$A$2:$A$5,0))*INDEX(年度參數!$B$2:$B$4,MATCH($B488,年度參數!$A$2:$A$4,0))</f>
        <v>0</v>
      </c>
      <c r="N488" s="14" t="n">
        <f aca="false">I488*M488</f>
        <v>0</v>
      </c>
      <c r="O488" s="14" t="n">
        <f aca="false">I488-N488</f>
        <v>390100</v>
      </c>
    </row>
    <row r="489" customFormat="false" ht="15" hidden="false" customHeight="false" outlineLevel="0" collapsed="false">
      <c r="A489" s="6" t="str">
        <f aca="false">TEXT(B489,"0")&amp;"-"&amp;TEXT(C489,"00")</f>
        <v>2024-08</v>
      </c>
      <c r="B489" s="4" t="n">
        <v>2024</v>
      </c>
      <c r="C489" s="4" t="n">
        <v>8</v>
      </c>
      <c r="D489" s="9" t="s">
        <v>312</v>
      </c>
      <c r="E489" s="12" t="str">
        <f aca="false">INDEX(門市主檔!$B$2:$B$25,MATCH($D489,門市主檔!$A$2:$A$25,0))</f>
        <v>彰化員林店</v>
      </c>
      <c r="F489" s="9" t="s">
        <v>344</v>
      </c>
      <c r="G489" s="12" t="str">
        <f aca="false">INDEX(通路主檔!$B$2:$B$5,MATCH($F489,通路主檔!$A$2:$A$5,0))</f>
        <v>外送平台 A</v>
      </c>
      <c r="H489" s="12" t="str">
        <f aca="false">INDEX(通路主檔!$C$2:$C$5,MATCH($F489,通路主檔!$A$2:$A$5,0))</f>
        <v>外送平台</v>
      </c>
      <c r="I489" s="13" t="n">
        <v>306700</v>
      </c>
      <c r="J489" s="4" t="n">
        <v>548</v>
      </c>
      <c r="K489" s="4" t="n">
        <v>1100</v>
      </c>
      <c r="L489" s="14" t="n">
        <f aca="false">IF(J489=0,0,I489/J489)</f>
        <v>559.671532846715</v>
      </c>
      <c r="M489" s="15" t="n">
        <f aca="false">INDEX(通路主檔!$D$2:$D$5,MATCH($F489,通路主檔!$A$2:$A$5,0))*INDEX(年度參數!$B$2:$B$4,MATCH($B489,年度參數!$A$2:$A$4,0))</f>
        <v>0.33</v>
      </c>
      <c r="N489" s="14" t="n">
        <f aca="false">I489*M489</f>
        <v>101211</v>
      </c>
      <c r="O489" s="14" t="n">
        <f aca="false">I489-N489</f>
        <v>205489</v>
      </c>
    </row>
    <row r="490" customFormat="false" ht="15" hidden="false" customHeight="false" outlineLevel="0" collapsed="false">
      <c r="A490" s="6" t="str">
        <f aca="false">TEXT(B490,"0")&amp;"-"&amp;TEXT(C490,"00")</f>
        <v>2024-08</v>
      </c>
      <c r="B490" s="4" t="n">
        <v>2024</v>
      </c>
      <c r="C490" s="4" t="n">
        <v>8</v>
      </c>
      <c r="D490" s="9" t="s">
        <v>312</v>
      </c>
      <c r="E490" s="12" t="str">
        <f aca="false">INDEX(門市主檔!$B$2:$B$25,MATCH($D490,門市主檔!$A$2:$A$25,0))</f>
        <v>彰化員林店</v>
      </c>
      <c r="F490" s="9" t="s">
        <v>347</v>
      </c>
      <c r="G490" s="12" t="str">
        <f aca="false">INDEX(通路主檔!$B$2:$B$5,MATCH($F490,通路主檔!$A$2:$A$5,0))</f>
        <v>外送平台 B</v>
      </c>
      <c r="H490" s="12" t="str">
        <f aca="false">INDEX(通路主檔!$C$2:$C$5,MATCH($F490,通路主檔!$A$2:$A$5,0))</f>
        <v>外送平台</v>
      </c>
      <c r="I490" s="13" t="n">
        <v>203800</v>
      </c>
      <c r="J490" s="4" t="n">
        <v>409</v>
      </c>
      <c r="K490" s="4" t="n">
        <v>687</v>
      </c>
      <c r="L490" s="14" t="n">
        <f aca="false">IF(J490=0,0,I490/J490)</f>
        <v>498.288508557457</v>
      </c>
      <c r="M490" s="15" t="n">
        <f aca="false">INDEX(通路主檔!$D$2:$D$5,MATCH($F490,通路主檔!$A$2:$A$5,0))*INDEX(年度參數!$B$2:$B$4,MATCH($B490,年度參數!$A$2:$A$4,0))</f>
        <v>0.33</v>
      </c>
      <c r="N490" s="14" t="n">
        <f aca="false">I490*M490</f>
        <v>67254</v>
      </c>
      <c r="O490" s="14" t="n">
        <f aca="false">I490-N490</f>
        <v>136546</v>
      </c>
    </row>
    <row r="491" customFormat="false" ht="15" hidden="false" customHeight="false" outlineLevel="0" collapsed="false">
      <c r="A491" s="6" t="str">
        <f aca="false">TEXT(B491,"0")&amp;"-"&amp;TEXT(C491,"00")</f>
        <v>2024-08</v>
      </c>
      <c r="B491" s="4" t="n">
        <v>2024</v>
      </c>
      <c r="C491" s="4" t="n">
        <v>8</v>
      </c>
      <c r="D491" s="9" t="s">
        <v>294</v>
      </c>
      <c r="E491" s="12" t="str">
        <f aca="false">INDEX(門市主檔!$B$2:$B$25,MATCH($D491,門市主檔!$A$2:$A$25,0))</f>
        <v>新竹巨城店</v>
      </c>
      <c r="F491" s="9" t="s">
        <v>339</v>
      </c>
      <c r="G491" s="12" t="str">
        <f aca="false">INDEX(通路主檔!$B$2:$B$5,MATCH($F491,通路主檔!$A$2:$A$5,0))</f>
        <v>內用</v>
      </c>
      <c r="H491" s="12" t="str">
        <f aca="false">INDEX(通路主檔!$C$2:$C$5,MATCH($F491,通路主檔!$A$2:$A$5,0))</f>
        <v>店內</v>
      </c>
      <c r="I491" s="13" t="n">
        <v>1698300</v>
      </c>
      <c r="J491" s="4" t="n">
        <v>2072</v>
      </c>
      <c r="K491" s="4" t="n">
        <v>4615</v>
      </c>
      <c r="L491" s="14" t="n">
        <f aca="false">IF(J491=0,0,I491/J491)</f>
        <v>819.642857142857</v>
      </c>
      <c r="M491" s="15" t="n">
        <f aca="false">INDEX(通路主檔!$D$2:$D$5,MATCH($F491,通路主檔!$A$2:$A$5,0))*INDEX(年度參數!$B$2:$B$4,MATCH($B491,年度參數!$A$2:$A$4,0))</f>
        <v>0</v>
      </c>
      <c r="N491" s="14" t="n">
        <f aca="false">I491*M491</f>
        <v>0</v>
      </c>
      <c r="O491" s="14" t="n">
        <f aca="false">I491-N491</f>
        <v>1698300</v>
      </c>
    </row>
    <row r="492" customFormat="false" ht="15" hidden="false" customHeight="false" outlineLevel="0" collapsed="false">
      <c r="A492" s="6" t="str">
        <f aca="false">TEXT(B492,"0")&amp;"-"&amp;TEXT(C492,"00")</f>
        <v>2024-08</v>
      </c>
      <c r="B492" s="4" t="n">
        <v>2024</v>
      </c>
      <c r="C492" s="4" t="n">
        <v>8</v>
      </c>
      <c r="D492" s="9" t="s">
        <v>294</v>
      </c>
      <c r="E492" s="12" t="str">
        <f aca="false">INDEX(門市主檔!$B$2:$B$25,MATCH($D492,門市主檔!$A$2:$A$25,0))</f>
        <v>新竹巨城店</v>
      </c>
      <c r="F492" s="9" t="s">
        <v>342</v>
      </c>
      <c r="G492" s="12" t="str">
        <f aca="false">INDEX(通路主檔!$B$2:$B$5,MATCH($F492,通路主檔!$A$2:$A$5,0))</f>
        <v>外帶</v>
      </c>
      <c r="H492" s="12" t="str">
        <f aca="false">INDEX(通路主檔!$C$2:$C$5,MATCH($F492,通路主檔!$A$2:$A$5,0))</f>
        <v>店內</v>
      </c>
      <c r="I492" s="13" t="n">
        <v>667900</v>
      </c>
      <c r="J492" s="4" t="n">
        <v>2152</v>
      </c>
      <c r="K492" s="4" t="n">
        <v>2607</v>
      </c>
      <c r="L492" s="14" t="n">
        <f aca="false">IF(J492=0,0,I492/J492)</f>
        <v>310.362453531599</v>
      </c>
      <c r="M492" s="15" t="n">
        <f aca="false">INDEX(通路主檔!$D$2:$D$5,MATCH($F492,通路主檔!$A$2:$A$5,0))*INDEX(年度參數!$B$2:$B$4,MATCH($B492,年度參數!$A$2:$A$4,0))</f>
        <v>0</v>
      </c>
      <c r="N492" s="14" t="n">
        <f aca="false">I492*M492</f>
        <v>0</v>
      </c>
      <c r="O492" s="14" t="n">
        <f aca="false">I492-N492</f>
        <v>667900</v>
      </c>
    </row>
    <row r="493" customFormat="false" ht="15" hidden="false" customHeight="false" outlineLevel="0" collapsed="false">
      <c r="A493" s="6" t="str">
        <f aca="false">TEXT(B493,"0")&amp;"-"&amp;TEXT(C493,"00")</f>
        <v>2024-08</v>
      </c>
      <c r="B493" s="4" t="n">
        <v>2024</v>
      </c>
      <c r="C493" s="4" t="n">
        <v>8</v>
      </c>
      <c r="D493" s="9" t="s">
        <v>294</v>
      </c>
      <c r="E493" s="12" t="str">
        <f aca="false">INDEX(門市主檔!$B$2:$B$25,MATCH($D493,門市主檔!$A$2:$A$25,0))</f>
        <v>新竹巨城店</v>
      </c>
      <c r="F493" s="9" t="s">
        <v>344</v>
      </c>
      <c r="G493" s="12" t="str">
        <f aca="false">INDEX(通路主檔!$B$2:$B$5,MATCH($F493,通路主檔!$A$2:$A$5,0))</f>
        <v>外送平台 A</v>
      </c>
      <c r="H493" s="12" t="str">
        <f aca="false">INDEX(通路主檔!$C$2:$C$5,MATCH($F493,通路主檔!$A$2:$A$5,0))</f>
        <v>外送平台</v>
      </c>
      <c r="I493" s="13" t="n">
        <v>533300</v>
      </c>
      <c r="J493" s="4" t="n">
        <v>958</v>
      </c>
      <c r="K493" s="4" t="n">
        <v>1738</v>
      </c>
      <c r="L493" s="14" t="n">
        <f aca="false">IF(J493=0,0,I493/J493)</f>
        <v>556.680584551148</v>
      </c>
      <c r="M493" s="15" t="n">
        <f aca="false">INDEX(通路主檔!$D$2:$D$5,MATCH($F493,通路主檔!$A$2:$A$5,0))*INDEX(年度參數!$B$2:$B$4,MATCH($B493,年度參數!$A$2:$A$4,0))</f>
        <v>0.33</v>
      </c>
      <c r="N493" s="14" t="n">
        <f aca="false">I493*M493</f>
        <v>175989</v>
      </c>
      <c r="O493" s="14" t="n">
        <f aca="false">I493-N493</f>
        <v>357311</v>
      </c>
    </row>
    <row r="494" customFormat="false" ht="15" hidden="false" customHeight="false" outlineLevel="0" collapsed="false">
      <c r="A494" s="6" t="str">
        <f aca="false">TEXT(B494,"0")&amp;"-"&amp;TEXT(C494,"00")</f>
        <v>2024-08</v>
      </c>
      <c r="B494" s="4" t="n">
        <v>2024</v>
      </c>
      <c r="C494" s="4" t="n">
        <v>8</v>
      </c>
      <c r="D494" s="9" t="s">
        <v>294</v>
      </c>
      <c r="E494" s="12" t="str">
        <f aca="false">INDEX(門市主檔!$B$2:$B$25,MATCH($D494,門市主檔!$A$2:$A$25,0))</f>
        <v>新竹巨城店</v>
      </c>
      <c r="F494" s="9" t="s">
        <v>347</v>
      </c>
      <c r="G494" s="12" t="str">
        <f aca="false">INDEX(通路主檔!$B$2:$B$5,MATCH($F494,通路主檔!$A$2:$A$5,0))</f>
        <v>外送平台 B</v>
      </c>
      <c r="H494" s="12" t="str">
        <f aca="false">INDEX(通路主檔!$C$2:$C$5,MATCH($F494,通路主檔!$A$2:$A$5,0))</f>
        <v>外送平台</v>
      </c>
      <c r="I494" s="13" t="n">
        <v>356000</v>
      </c>
      <c r="J494" s="4" t="n">
        <v>739</v>
      </c>
      <c r="K494" s="4" t="n">
        <v>1227</v>
      </c>
      <c r="L494" s="14" t="n">
        <f aca="false">IF(J494=0,0,I494/J494)</f>
        <v>481.732070365359</v>
      </c>
      <c r="M494" s="15" t="n">
        <f aca="false">INDEX(通路主檔!$D$2:$D$5,MATCH($F494,通路主檔!$A$2:$A$5,0))*INDEX(年度參數!$B$2:$B$4,MATCH($B494,年度參數!$A$2:$A$4,0))</f>
        <v>0.33</v>
      </c>
      <c r="N494" s="14" t="n">
        <f aca="false">I494*M494</f>
        <v>117480</v>
      </c>
      <c r="O494" s="14" t="n">
        <f aca="false">I494-N494</f>
        <v>238520</v>
      </c>
    </row>
    <row r="495" customFormat="false" ht="15" hidden="false" customHeight="false" outlineLevel="0" collapsed="false">
      <c r="A495" s="6" t="str">
        <f aca="false">TEXT(B495,"0")&amp;"-"&amp;TEXT(C495,"00")</f>
        <v>2024-08</v>
      </c>
      <c r="B495" s="4" t="n">
        <v>2024</v>
      </c>
      <c r="C495" s="4" t="n">
        <v>8</v>
      </c>
      <c r="D495" s="9" t="s">
        <v>325</v>
      </c>
      <c r="E495" s="12" t="str">
        <f aca="false">INDEX(門市主檔!$B$2:$B$25,MATCH($D495,門市主檔!$A$2:$A$25,0))</f>
        <v>高雄左營店</v>
      </c>
      <c r="F495" s="9" t="s">
        <v>339</v>
      </c>
      <c r="G495" s="12" t="str">
        <f aca="false">INDEX(通路主檔!$B$2:$B$5,MATCH($F495,通路主檔!$A$2:$A$5,0))</f>
        <v>內用</v>
      </c>
      <c r="H495" s="12" t="str">
        <f aca="false">INDEX(通路主檔!$C$2:$C$5,MATCH($F495,通路主檔!$A$2:$A$5,0))</f>
        <v>店內</v>
      </c>
      <c r="I495" s="13" t="n">
        <v>1248700</v>
      </c>
      <c r="J495" s="4" t="n">
        <v>1514</v>
      </c>
      <c r="K495" s="4" t="n">
        <v>3810</v>
      </c>
      <c r="L495" s="14" t="n">
        <f aca="false">IF(J495=0,0,I495/J495)</f>
        <v>824.768824306473</v>
      </c>
      <c r="M495" s="15" t="n">
        <f aca="false">INDEX(通路主檔!$D$2:$D$5,MATCH($F495,通路主檔!$A$2:$A$5,0))*INDEX(年度參數!$B$2:$B$4,MATCH($B495,年度參數!$A$2:$A$4,0))</f>
        <v>0</v>
      </c>
      <c r="N495" s="14" t="n">
        <f aca="false">I495*M495</f>
        <v>0</v>
      </c>
      <c r="O495" s="14" t="n">
        <f aca="false">I495-N495</f>
        <v>1248700</v>
      </c>
    </row>
    <row r="496" customFormat="false" ht="15" hidden="false" customHeight="false" outlineLevel="0" collapsed="false">
      <c r="A496" s="6" t="str">
        <f aca="false">TEXT(B496,"0")&amp;"-"&amp;TEXT(C496,"00")</f>
        <v>2024-08</v>
      </c>
      <c r="B496" s="4" t="n">
        <v>2024</v>
      </c>
      <c r="C496" s="4" t="n">
        <v>8</v>
      </c>
      <c r="D496" s="9" t="s">
        <v>325</v>
      </c>
      <c r="E496" s="12" t="str">
        <f aca="false">INDEX(門市主檔!$B$2:$B$25,MATCH($D496,門市主檔!$A$2:$A$25,0))</f>
        <v>高雄左營店</v>
      </c>
      <c r="F496" s="9" t="s">
        <v>342</v>
      </c>
      <c r="G496" s="12" t="str">
        <f aca="false">INDEX(通路主檔!$B$2:$B$5,MATCH($F496,通路主檔!$A$2:$A$5,0))</f>
        <v>外帶</v>
      </c>
      <c r="H496" s="12" t="str">
        <f aca="false">INDEX(通路主檔!$C$2:$C$5,MATCH($F496,通路主檔!$A$2:$A$5,0))</f>
        <v>店內</v>
      </c>
      <c r="I496" s="13" t="n">
        <v>511300</v>
      </c>
      <c r="J496" s="4" t="n">
        <v>1500</v>
      </c>
      <c r="K496" s="4" t="n">
        <v>2063</v>
      </c>
      <c r="L496" s="14" t="n">
        <f aca="false">IF(J496=0,0,I496/J496)</f>
        <v>340.866666666667</v>
      </c>
      <c r="M496" s="15" t="n">
        <f aca="false">INDEX(通路主檔!$D$2:$D$5,MATCH($F496,通路主檔!$A$2:$A$5,0))*INDEX(年度參數!$B$2:$B$4,MATCH($B496,年度參數!$A$2:$A$4,0))</f>
        <v>0</v>
      </c>
      <c r="N496" s="14" t="n">
        <f aca="false">I496*M496</f>
        <v>0</v>
      </c>
      <c r="O496" s="14" t="n">
        <f aca="false">I496-N496</f>
        <v>511300</v>
      </c>
    </row>
    <row r="497" customFormat="false" ht="15" hidden="false" customHeight="false" outlineLevel="0" collapsed="false">
      <c r="A497" s="6" t="str">
        <f aca="false">TEXT(B497,"0")&amp;"-"&amp;TEXT(C497,"00")</f>
        <v>2024-08</v>
      </c>
      <c r="B497" s="4" t="n">
        <v>2024</v>
      </c>
      <c r="C497" s="4" t="n">
        <v>8</v>
      </c>
      <c r="D497" s="9" t="s">
        <v>325</v>
      </c>
      <c r="E497" s="12" t="str">
        <f aca="false">INDEX(門市主檔!$B$2:$B$25,MATCH($D497,門市主檔!$A$2:$A$25,0))</f>
        <v>高雄左營店</v>
      </c>
      <c r="F497" s="9" t="s">
        <v>344</v>
      </c>
      <c r="G497" s="12" t="str">
        <f aca="false">INDEX(通路主檔!$B$2:$B$5,MATCH($F497,通路主檔!$A$2:$A$5,0))</f>
        <v>外送平台 A</v>
      </c>
      <c r="H497" s="12" t="str">
        <f aca="false">INDEX(通路主檔!$C$2:$C$5,MATCH($F497,通路主檔!$A$2:$A$5,0))</f>
        <v>外送平台</v>
      </c>
      <c r="I497" s="13" t="n">
        <v>433700</v>
      </c>
      <c r="J497" s="4" t="n">
        <v>835</v>
      </c>
      <c r="K497" s="4" t="n">
        <v>1644</v>
      </c>
      <c r="L497" s="14" t="n">
        <f aca="false">IF(J497=0,0,I497/J497)</f>
        <v>519.401197604791</v>
      </c>
      <c r="M497" s="15" t="n">
        <f aca="false">INDEX(通路主檔!$D$2:$D$5,MATCH($F497,通路主檔!$A$2:$A$5,0))*INDEX(年度參數!$B$2:$B$4,MATCH($B497,年度參數!$A$2:$A$4,0))</f>
        <v>0.33</v>
      </c>
      <c r="N497" s="14" t="n">
        <f aca="false">I497*M497</f>
        <v>143121</v>
      </c>
      <c r="O497" s="14" t="n">
        <f aca="false">I497-N497</f>
        <v>290579</v>
      </c>
    </row>
    <row r="498" customFormat="false" ht="15" hidden="false" customHeight="false" outlineLevel="0" collapsed="false">
      <c r="A498" s="6" t="str">
        <f aca="false">TEXT(B498,"0")&amp;"-"&amp;TEXT(C498,"00")</f>
        <v>2024-08</v>
      </c>
      <c r="B498" s="4" t="n">
        <v>2024</v>
      </c>
      <c r="C498" s="4" t="n">
        <v>8</v>
      </c>
      <c r="D498" s="9" t="s">
        <v>325</v>
      </c>
      <c r="E498" s="12" t="str">
        <f aca="false">INDEX(門市主檔!$B$2:$B$25,MATCH($D498,門市主檔!$A$2:$A$25,0))</f>
        <v>高雄左營店</v>
      </c>
      <c r="F498" s="9" t="s">
        <v>347</v>
      </c>
      <c r="G498" s="12" t="str">
        <f aca="false">INDEX(通路主檔!$B$2:$B$5,MATCH($F498,通路主檔!$A$2:$A$5,0))</f>
        <v>外送平台 B</v>
      </c>
      <c r="H498" s="12" t="str">
        <f aca="false">INDEX(通路主檔!$C$2:$C$5,MATCH($F498,通路主檔!$A$2:$A$5,0))</f>
        <v>外送平台</v>
      </c>
      <c r="I498" s="13" t="n">
        <v>253500</v>
      </c>
      <c r="J498" s="4" t="n">
        <v>528</v>
      </c>
      <c r="K498" s="4" t="n">
        <v>969</v>
      </c>
      <c r="L498" s="14" t="n">
        <f aca="false">IF(J498=0,0,I498/J498)</f>
        <v>480.113636363636</v>
      </c>
      <c r="M498" s="15" t="n">
        <f aca="false">INDEX(通路主檔!$D$2:$D$5,MATCH($F498,通路主檔!$A$2:$A$5,0))*INDEX(年度參數!$B$2:$B$4,MATCH($B498,年度參數!$A$2:$A$4,0))</f>
        <v>0.33</v>
      </c>
      <c r="N498" s="14" t="n">
        <f aca="false">I498*M498</f>
        <v>83655</v>
      </c>
      <c r="O498" s="14" t="n">
        <f aca="false">I498-N498</f>
        <v>169845</v>
      </c>
    </row>
    <row r="499" customFormat="false" ht="15" hidden="false" customHeight="false" outlineLevel="0" collapsed="false">
      <c r="A499" s="6" t="str">
        <f aca="false">TEXT(B499,"0")&amp;"-"&amp;TEXT(C499,"00")</f>
        <v>2024-08</v>
      </c>
      <c r="B499" s="4" t="n">
        <v>2024</v>
      </c>
      <c r="C499" s="4" t="n">
        <v>8</v>
      </c>
      <c r="D499" s="9" t="s">
        <v>328</v>
      </c>
      <c r="E499" s="12" t="str">
        <f aca="false">INDEX(門市主檔!$B$2:$B$25,MATCH($D499,門市主檔!$A$2:$A$25,0))</f>
        <v>高雄三多店</v>
      </c>
      <c r="F499" s="9" t="s">
        <v>339</v>
      </c>
      <c r="G499" s="12" t="str">
        <f aca="false">INDEX(通路主檔!$B$2:$B$5,MATCH($F499,通路主檔!$A$2:$A$5,0))</f>
        <v>內用</v>
      </c>
      <c r="H499" s="12" t="str">
        <f aca="false">INDEX(通路主檔!$C$2:$C$5,MATCH($F499,通路主檔!$A$2:$A$5,0))</f>
        <v>店內</v>
      </c>
      <c r="I499" s="13" t="n">
        <v>959300</v>
      </c>
      <c r="J499" s="4" t="n">
        <v>1341</v>
      </c>
      <c r="K499" s="4" t="n">
        <v>2970</v>
      </c>
      <c r="L499" s="14" t="n">
        <f aca="false">IF(J499=0,0,I499/J499)</f>
        <v>715.361670395227</v>
      </c>
      <c r="M499" s="15" t="n">
        <f aca="false">INDEX(通路主檔!$D$2:$D$5,MATCH($F499,通路主檔!$A$2:$A$5,0))*INDEX(年度參數!$B$2:$B$4,MATCH($B499,年度參數!$A$2:$A$4,0))</f>
        <v>0</v>
      </c>
      <c r="N499" s="14" t="n">
        <f aca="false">I499*M499</f>
        <v>0</v>
      </c>
      <c r="O499" s="14" t="n">
        <f aca="false">I499-N499</f>
        <v>959300</v>
      </c>
    </row>
    <row r="500" customFormat="false" ht="15" hidden="false" customHeight="false" outlineLevel="0" collapsed="false">
      <c r="A500" s="6" t="str">
        <f aca="false">TEXT(B500,"0")&amp;"-"&amp;TEXT(C500,"00")</f>
        <v>2024-08</v>
      </c>
      <c r="B500" s="4" t="n">
        <v>2024</v>
      </c>
      <c r="C500" s="4" t="n">
        <v>8</v>
      </c>
      <c r="D500" s="9" t="s">
        <v>328</v>
      </c>
      <c r="E500" s="12" t="str">
        <f aca="false">INDEX(門市主檔!$B$2:$B$25,MATCH($D500,門市主檔!$A$2:$A$25,0))</f>
        <v>高雄三多店</v>
      </c>
      <c r="F500" s="9" t="s">
        <v>342</v>
      </c>
      <c r="G500" s="12" t="str">
        <f aca="false">INDEX(通路主檔!$B$2:$B$5,MATCH($F500,通路主檔!$A$2:$A$5,0))</f>
        <v>外帶</v>
      </c>
      <c r="H500" s="12" t="str">
        <f aca="false">INDEX(通路主檔!$C$2:$C$5,MATCH($F500,通路主檔!$A$2:$A$5,0))</f>
        <v>店內</v>
      </c>
      <c r="I500" s="13" t="n">
        <v>439300</v>
      </c>
      <c r="J500" s="4" t="n">
        <v>1299</v>
      </c>
      <c r="K500" s="4" t="n">
        <v>1703</v>
      </c>
      <c r="L500" s="14" t="n">
        <f aca="false">IF(J500=0,0,I500/J500)</f>
        <v>338.183217859892</v>
      </c>
      <c r="M500" s="15" t="n">
        <f aca="false">INDEX(通路主檔!$D$2:$D$5,MATCH($F500,通路主檔!$A$2:$A$5,0))*INDEX(年度參數!$B$2:$B$4,MATCH($B500,年度參數!$A$2:$A$4,0))</f>
        <v>0</v>
      </c>
      <c r="N500" s="14" t="n">
        <f aca="false">I500*M500</f>
        <v>0</v>
      </c>
      <c r="O500" s="14" t="n">
        <f aca="false">I500-N500</f>
        <v>439300</v>
      </c>
    </row>
    <row r="501" customFormat="false" ht="15" hidden="false" customHeight="false" outlineLevel="0" collapsed="false">
      <c r="A501" s="6" t="str">
        <f aca="false">TEXT(B501,"0")&amp;"-"&amp;TEXT(C501,"00")</f>
        <v>2024-08</v>
      </c>
      <c r="B501" s="4" t="n">
        <v>2024</v>
      </c>
      <c r="C501" s="4" t="n">
        <v>8</v>
      </c>
      <c r="D501" s="9" t="s">
        <v>328</v>
      </c>
      <c r="E501" s="12" t="str">
        <f aca="false">INDEX(門市主檔!$B$2:$B$25,MATCH($D501,門市主檔!$A$2:$A$25,0))</f>
        <v>高雄三多店</v>
      </c>
      <c r="F501" s="9" t="s">
        <v>344</v>
      </c>
      <c r="G501" s="12" t="str">
        <f aca="false">INDEX(通路主檔!$B$2:$B$5,MATCH($F501,通路主檔!$A$2:$A$5,0))</f>
        <v>外送平台 A</v>
      </c>
      <c r="H501" s="12" t="str">
        <f aca="false">INDEX(通路主檔!$C$2:$C$5,MATCH($F501,通路主檔!$A$2:$A$5,0))</f>
        <v>外送平台</v>
      </c>
      <c r="I501" s="13" t="n">
        <v>365500</v>
      </c>
      <c r="J501" s="4" t="n">
        <v>738</v>
      </c>
      <c r="K501" s="4" t="n">
        <v>1424</v>
      </c>
      <c r="L501" s="14" t="n">
        <f aca="false">IF(J501=0,0,I501/J501)</f>
        <v>495.257452574526</v>
      </c>
      <c r="M501" s="15" t="n">
        <f aca="false">INDEX(通路主檔!$D$2:$D$5,MATCH($F501,通路主檔!$A$2:$A$5,0))*INDEX(年度參數!$B$2:$B$4,MATCH($B501,年度參數!$A$2:$A$4,0))</f>
        <v>0.33</v>
      </c>
      <c r="N501" s="14" t="n">
        <f aca="false">I501*M501</f>
        <v>120615</v>
      </c>
      <c r="O501" s="14" t="n">
        <f aca="false">I501-N501</f>
        <v>244885</v>
      </c>
    </row>
    <row r="502" customFormat="false" ht="15" hidden="false" customHeight="false" outlineLevel="0" collapsed="false">
      <c r="A502" s="6" t="str">
        <f aca="false">TEXT(B502,"0")&amp;"-"&amp;TEXT(C502,"00")</f>
        <v>2024-08</v>
      </c>
      <c r="B502" s="4" t="n">
        <v>2024</v>
      </c>
      <c r="C502" s="4" t="n">
        <v>8</v>
      </c>
      <c r="D502" s="9" t="s">
        <v>328</v>
      </c>
      <c r="E502" s="12" t="str">
        <f aca="false">INDEX(門市主檔!$B$2:$B$25,MATCH($D502,門市主檔!$A$2:$A$25,0))</f>
        <v>高雄三多店</v>
      </c>
      <c r="F502" s="9" t="s">
        <v>347</v>
      </c>
      <c r="G502" s="12" t="str">
        <f aca="false">INDEX(通路主檔!$B$2:$B$5,MATCH($F502,通路主檔!$A$2:$A$5,0))</f>
        <v>外送平台 B</v>
      </c>
      <c r="H502" s="12" t="str">
        <f aca="false">INDEX(通路主檔!$C$2:$C$5,MATCH($F502,通路主檔!$A$2:$A$5,0))</f>
        <v>外送平台</v>
      </c>
      <c r="I502" s="13" t="n">
        <v>268700</v>
      </c>
      <c r="J502" s="4" t="n">
        <v>572</v>
      </c>
      <c r="K502" s="4" t="n">
        <v>1037</v>
      </c>
      <c r="L502" s="14" t="n">
        <f aca="false">IF(J502=0,0,I502/J502)</f>
        <v>469.755244755245</v>
      </c>
      <c r="M502" s="15" t="n">
        <f aca="false">INDEX(通路主檔!$D$2:$D$5,MATCH($F502,通路主檔!$A$2:$A$5,0))*INDEX(年度參數!$B$2:$B$4,MATCH($B502,年度參數!$A$2:$A$4,0))</f>
        <v>0.33</v>
      </c>
      <c r="N502" s="14" t="n">
        <f aca="false">I502*M502</f>
        <v>88671</v>
      </c>
      <c r="O502" s="14" t="n">
        <f aca="false">I502-N502</f>
        <v>180029</v>
      </c>
    </row>
    <row r="503" customFormat="false" ht="15" hidden="false" customHeight="false" outlineLevel="0" collapsed="false">
      <c r="A503" s="6" t="str">
        <f aca="false">TEXT(B503,"0")&amp;"-"&amp;TEXT(C503,"00")</f>
        <v>2024-08</v>
      </c>
      <c r="B503" s="4" t="n">
        <v>2024</v>
      </c>
      <c r="C503" s="4" t="n">
        <v>8</v>
      </c>
      <c r="D503" s="9" t="s">
        <v>280</v>
      </c>
      <c r="E503" s="12" t="str">
        <f aca="false">INDEX(門市主檔!$B$2:$B$25,MATCH($D503,門市主檔!$A$2:$A$25,0))</f>
        <v>新北板橋店</v>
      </c>
      <c r="F503" s="9" t="s">
        <v>339</v>
      </c>
      <c r="G503" s="12" t="str">
        <f aca="false">INDEX(通路主檔!$B$2:$B$5,MATCH($F503,通路主檔!$A$2:$A$5,0))</f>
        <v>內用</v>
      </c>
      <c r="H503" s="12" t="str">
        <f aca="false">INDEX(通路主檔!$C$2:$C$5,MATCH($F503,通路主檔!$A$2:$A$5,0))</f>
        <v>店內</v>
      </c>
      <c r="I503" s="13" t="n">
        <v>1175000</v>
      </c>
      <c r="J503" s="4" t="n">
        <v>1555</v>
      </c>
      <c r="K503" s="4" t="n">
        <v>3777</v>
      </c>
      <c r="L503" s="14" t="n">
        <f aca="false">IF(J503=0,0,I503/J503)</f>
        <v>755.627009646302</v>
      </c>
      <c r="M503" s="15" t="n">
        <f aca="false">INDEX(通路主檔!$D$2:$D$5,MATCH($F503,通路主檔!$A$2:$A$5,0))*INDEX(年度參數!$B$2:$B$4,MATCH($B503,年度參數!$A$2:$A$4,0))</f>
        <v>0</v>
      </c>
      <c r="N503" s="14" t="n">
        <f aca="false">I503*M503</f>
        <v>0</v>
      </c>
      <c r="O503" s="14" t="n">
        <f aca="false">I503-N503</f>
        <v>1175000</v>
      </c>
    </row>
    <row r="504" customFormat="false" ht="15" hidden="false" customHeight="false" outlineLevel="0" collapsed="false">
      <c r="A504" s="6" t="str">
        <f aca="false">TEXT(B504,"0")&amp;"-"&amp;TEXT(C504,"00")</f>
        <v>2024-08</v>
      </c>
      <c r="B504" s="4" t="n">
        <v>2024</v>
      </c>
      <c r="C504" s="4" t="n">
        <v>8</v>
      </c>
      <c r="D504" s="9" t="s">
        <v>280</v>
      </c>
      <c r="E504" s="12" t="str">
        <f aca="false">INDEX(門市主檔!$B$2:$B$25,MATCH($D504,門市主檔!$A$2:$A$25,0))</f>
        <v>新北板橋店</v>
      </c>
      <c r="F504" s="9" t="s">
        <v>342</v>
      </c>
      <c r="G504" s="12" t="str">
        <f aca="false">INDEX(通路主檔!$B$2:$B$5,MATCH($F504,通路主檔!$A$2:$A$5,0))</f>
        <v>外帶</v>
      </c>
      <c r="H504" s="12" t="str">
        <f aca="false">INDEX(通路主檔!$C$2:$C$5,MATCH($F504,通路主檔!$A$2:$A$5,0))</f>
        <v>店內</v>
      </c>
      <c r="I504" s="13" t="n">
        <v>538500</v>
      </c>
      <c r="J504" s="4" t="n">
        <v>1633</v>
      </c>
      <c r="K504" s="4" t="n">
        <v>2059</v>
      </c>
      <c r="L504" s="14" t="n">
        <f aca="false">IF(J504=0,0,I504/J504)</f>
        <v>329.761175750153</v>
      </c>
      <c r="M504" s="15" t="n">
        <f aca="false">INDEX(通路主檔!$D$2:$D$5,MATCH($F504,通路主檔!$A$2:$A$5,0))*INDEX(年度參數!$B$2:$B$4,MATCH($B504,年度參數!$A$2:$A$4,0))</f>
        <v>0</v>
      </c>
      <c r="N504" s="14" t="n">
        <f aca="false">I504*M504</f>
        <v>0</v>
      </c>
      <c r="O504" s="14" t="n">
        <f aca="false">I504-N504</f>
        <v>538500</v>
      </c>
    </row>
    <row r="505" customFormat="false" ht="15" hidden="false" customHeight="false" outlineLevel="0" collapsed="false">
      <c r="A505" s="6" t="str">
        <f aca="false">TEXT(B505,"0")&amp;"-"&amp;TEXT(C505,"00")</f>
        <v>2024-08</v>
      </c>
      <c r="B505" s="4" t="n">
        <v>2024</v>
      </c>
      <c r="C505" s="4" t="n">
        <v>8</v>
      </c>
      <c r="D505" s="9" t="s">
        <v>280</v>
      </c>
      <c r="E505" s="12" t="str">
        <f aca="false">INDEX(門市主檔!$B$2:$B$25,MATCH($D505,門市主檔!$A$2:$A$25,0))</f>
        <v>新北板橋店</v>
      </c>
      <c r="F505" s="9" t="s">
        <v>344</v>
      </c>
      <c r="G505" s="12" t="str">
        <f aca="false">INDEX(通路主檔!$B$2:$B$5,MATCH($F505,通路主檔!$A$2:$A$5,0))</f>
        <v>外送平台 A</v>
      </c>
      <c r="H505" s="12" t="str">
        <f aca="false">INDEX(通路主檔!$C$2:$C$5,MATCH($F505,通路主檔!$A$2:$A$5,0))</f>
        <v>外送平台</v>
      </c>
      <c r="I505" s="13" t="n">
        <v>547900</v>
      </c>
      <c r="J505" s="4" t="n">
        <v>1115</v>
      </c>
      <c r="K505" s="4" t="n">
        <v>2275</v>
      </c>
      <c r="L505" s="14" t="n">
        <f aca="false">IF(J505=0,0,I505/J505)</f>
        <v>491.390134529148</v>
      </c>
      <c r="M505" s="15" t="n">
        <f aca="false">INDEX(通路主檔!$D$2:$D$5,MATCH($F505,通路主檔!$A$2:$A$5,0))*INDEX(年度參數!$B$2:$B$4,MATCH($B505,年度參數!$A$2:$A$4,0))</f>
        <v>0.33</v>
      </c>
      <c r="N505" s="14" t="n">
        <f aca="false">I505*M505</f>
        <v>180807</v>
      </c>
      <c r="O505" s="14" t="n">
        <f aca="false">I505-N505</f>
        <v>367093</v>
      </c>
    </row>
    <row r="506" customFormat="false" ht="15" hidden="false" customHeight="false" outlineLevel="0" collapsed="false">
      <c r="A506" s="6" t="str">
        <f aca="false">TEXT(B506,"0")&amp;"-"&amp;TEXT(C506,"00")</f>
        <v>2024-08</v>
      </c>
      <c r="B506" s="4" t="n">
        <v>2024</v>
      </c>
      <c r="C506" s="4" t="n">
        <v>8</v>
      </c>
      <c r="D506" s="9" t="s">
        <v>280</v>
      </c>
      <c r="E506" s="12" t="str">
        <f aca="false">INDEX(門市主檔!$B$2:$B$25,MATCH($D506,門市主檔!$A$2:$A$25,0))</f>
        <v>新北板橋店</v>
      </c>
      <c r="F506" s="9" t="s">
        <v>347</v>
      </c>
      <c r="G506" s="12" t="str">
        <f aca="false">INDEX(通路主檔!$B$2:$B$5,MATCH($F506,通路主檔!$A$2:$A$5,0))</f>
        <v>外送平台 B</v>
      </c>
      <c r="H506" s="12" t="str">
        <f aca="false">INDEX(通路主檔!$C$2:$C$5,MATCH($F506,通路主檔!$A$2:$A$5,0))</f>
        <v>外送平台</v>
      </c>
      <c r="I506" s="13" t="n">
        <v>331000</v>
      </c>
      <c r="J506" s="4" t="n">
        <v>704</v>
      </c>
      <c r="K506" s="4" t="n">
        <v>1347</v>
      </c>
      <c r="L506" s="14" t="n">
        <f aca="false">IF(J506=0,0,I506/J506)</f>
        <v>470.170454545455</v>
      </c>
      <c r="M506" s="15" t="n">
        <f aca="false">INDEX(通路主檔!$D$2:$D$5,MATCH($F506,通路主檔!$A$2:$A$5,0))*INDEX(年度參數!$B$2:$B$4,MATCH($B506,年度參數!$A$2:$A$4,0))</f>
        <v>0.33</v>
      </c>
      <c r="N506" s="14" t="n">
        <f aca="false">I506*M506</f>
        <v>109230</v>
      </c>
      <c r="O506" s="14" t="n">
        <f aca="false">I506-N506</f>
        <v>221770</v>
      </c>
    </row>
    <row r="507" customFormat="false" ht="15" hidden="false" customHeight="false" outlineLevel="0" collapsed="false">
      <c r="A507" s="6" t="str">
        <f aca="false">TEXT(B507,"0")&amp;"-"&amp;TEXT(C507,"00")</f>
        <v>2024-08</v>
      </c>
      <c r="B507" s="4" t="n">
        <v>2024</v>
      </c>
      <c r="C507" s="4" t="n">
        <v>8</v>
      </c>
      <c r="D507" s="9" t="s">
        <v>283</v>
      </c>
      <c r="E507" s="12" t="str">
        <f aca="false">INDEX(門市主檔!$B$2:$B$25,MATCH($D507,門市主檔!$A$2:$A$25,0))</f>
        <v>新北新莊店</v>
      </c>
      <c r="F507" s="9" t="s">
        <v>339</v>
      </c>
      <c r="G507" s="12" t="str">
        <f aca="false">INDEX(通路主檔!$B$2:$B$5,MATCH($F507,通路主檔!$A$2:$A$5,0))</f>
        <v>內用</v>
      </c>
      <c r="H507" s="12" t="str">
        <f aca="false">INDEX(通路主檔!$C$2:$C$5,MATCH($F507,通路主檔!$A$2:$A$5,0))</f>
        <v>店內</v>
      </c>
      <c r="I507" s="13" t="n">
        <v>951600</v>
      </c>
      <c r="J507" s="4" t="n">
        <v>1198</v>
      </c>
      <c r="K507" s="4" t="n">
        <v>2932</v>
      </c>
      <c r="L507" s="14" t="n">
        <f aca="false">IF(J507=0,0,I507/J507)</f>
        <v>794.32387312187</v>
      </c>
      <c r="M507" s="15" t="n">
        <f aca="false">INDEX(通路主檔!$D$2:$D$5,MATCH($F507,通路主檔!$A$2:$A$5,0))*INDEX(年度參數!$B$2:$B$4,MATCH($B507,年度參數!$A$2:$A$4,0))</f>
        <v>0</v>
      </c>
      <c r="N507" s="14" t="n">
        <f aca="false">I507*M507</f>
        <v>0</v>
      </c>
      <c r="O507" s="14" t="n">
        <f aca="false">I507-N507</f>
        <v>951600</v>
      </c>
    </row>
    <row r="508" customFormat="false" ht="15" hidden="false" customHeight="false" outlineLevel="0" collapsed="false">
      <c r="A508" s="6" t="str">
        <f aca="false">TEXT(B508,"0")&amp;"-"&amp;TEXT(C508,"00")</f>
        <v>2024-08</v>
      </c>
      <c r="B508" s="4" t="n">
        <v>2024</v>
      </c>
      <c r="C508" s="4" t="n">
        <v>8</v>
      </c>
      <c r="D508" s="9" t="s">
        <v>283</v>
      </c>
      <c r="E508" s="12" t="str">
        <f aca="false">INDEX(門市主檔!$B$2:$B$25,MATCH($D508,門市主檔!$A$2:$A$25,0))</f>
        <v>新北新莊店</v>
      </c>
      <c r="F508" s="9" t="s">
        <v>342</v>
      </c>
      <c r="G508" s="12" t="str">
        <f aca="false">INDEX(通路主檔!$B$2:$B$5,MATCH($F508,通路主檔!$A$2:$A$5,0))</f>
        <v>外帶</v>
      </c>
      <c r="H508" s="12" t="str">
        <f aca="false">INDEX(通路主檔!$C$2:$C$5,MATCH($F508,通路主檔!$A$2:$A$5,0))</f>
        <v>店內</v>
      </c>
      <c r="I508" s="13" t="n">
        <v>525200</v>
      </c>
      <c r="J508" s="4" t="n">
        <v>1496</v>
      </c>
      <c r="K508" s="4" t="n">
        <v>2055</v>
      </c>
      <c r="L508" s="14" t="n">
        <f aca="false">IF(J508=0,0,I508/J508)</f>
        <v>351.069518716578</v>
      </c>
      <c r="M508" s="15" t="n">
        <f aca="false">INDEX(通路主檔!$D$2:$D$5,MATCH($F508,通路主檔!$A$2:$A$5,0))*INDEX(年度參數!$B$2:$B$4,MATCH($B508,年度參數!$A$2:$A$4,0))</f>
        <v>0</v>
      </c>
      <c r="N508" s="14" t="n">
        <f aca="false">I508*M508</f>
        <v>0</v>
      </c>
      <c r="O508" s="14" t="n">
        <f aca="false">I508-N508</f>
        <v>525200</v>
      </c>
    </row>
    <row r="509" customFormat="false" ht="15" hidden="false" customHeight="false" outlineLevel="0" collapsed="false">
      <c r="A509" s="6" t="str">
        <f aca="false">TEXT(B509,"0")&amp;"-"&amp;TEXT(C509,"00")</f>
        <v>2024-08</v>
      </c>
      <c r="B509" s="4" t="n">
        <v>2024</v>
      </c>
      <c r="C509" s="4" t="n">
        <v>8</v>
      </c>
      <c r="D509" s="9" t="s">
        <v>283</v>
      </c>
      <c r="E509" s="12" t="str">
        <f aca="false">INDEX(門市主檔!$B$2:$B$25,MATCH($D509,門市主檔!$A$2:$A$25,0))</f>
        <v>新北新莊店</v>
      </c>
      <c r="F509" s="9" t="s">
        <v>344</v>
      </c>
      <c r="G509" s="12" t="str">
        <f aca="false">INDEX(通路主檔!$B$2:$B$5,MATCH($F509,通路主檔!$A$2:$A$5,0))</f>
        <v>外送平台 A</v>
      </c>
      <c r="H509" s="12" t="str">
        <f aca="false">INDEX(通路主檔!$C$2:$C$5,MATCH($F509,通路主檔!$A$2:$A$5,0))</f>
        <v>外送平台</v>
      </c>
      <c r="I509" s="13" t="n">
        <v>436200</v>
      </c>
      <c r="J509" s="4" t="n">
        <v>810</v>
      </c>
      <c r="K509" s="4" t="n">
        <v>1495</v>
      </c>
      <c r="L509" s="14" t="n">
        <f aca="false">IF(J509=0,0,I509/J509)</f>
        <v>538.518518518519</v>
      </c>
      <c r="M509" s="15" t="n">
        <f aca="false">INDEX(通路主檔!$D$2:$D$5,MATCH($F509,通路主檔!$A$2:$A$5,0))*INDEX(年度參數!$B$2:$B$4,MATCH($B509,年度參數!$A$2:$A$4,0))</f>
        <v>0.33</v>
      </c>
      <c r="N509" s="14" t="n">
        <f aca="false">I509*M509</f>
        <v>143946</v>
      </c>
      <c r="O509" s="14" t="n">
        <f aca="false">I509-N509</f>
        <v>292254</v>
      </c>
    </row>
    <row r="510" customFormat="false" ht="15" hidden="false" customHeight="false" outlineLevel="0" collapsed="false">
      <c r="A510" s="6" t="str">
        <f aca="false">TEXT(B510,"0")&amp;"-"&amp;TEXT(C510,"00")</f>
        <v>2024-08</v>
      </c>
      <c r="B510" s="4" t="n">
        <v>2024</v>
      </c>
      <c r="C510" s="4" t="n">
        <v>8</v>
      </c>
      <c r="D510" s="9" t="s">
        <v>283</v>
      </c>
      <c r="E510" s="12" t="str">
        <f aca="false">INDEX(門市主檔!$B$2:$B$25,MATCH($D510,門市主檔!$A$2:$A$25,0))</f>
        <v>新北新莊店</v>
      </c>
      <c r="F510" s="9" t="s">
        <v>347</v>
      </c>
      <c r="G510" s="12" t="str">
        <f aca="false">INDEX(通路主檔!$B$2:$B$5,MATCH($F510,通路主檔!$A$2:$A$5,0))</f>
        <v>外送平台 B</v>
      </c>
      <c r="H510" s="12" t="str">
        <f aca="false">INDEX(通路主檔!$C$2:$C$5,MATCH($F510,通路主檔!$A$2:$A$5,0))</f>
        <v>外送平台</v>
      </c>
      <c r="I510" s="13" t="n">
        <v>277600</v>
      </c>
      <c r="J510" s="4" t="n">
        <v>533</v>
      </c>
      <c r="K510" s="4" t="n">
        <v>912</v>
      </c>
      <c r="L510" s="14" t="n">
        <f aca="false">IF(J510=0,0,I510/J510)</f>
        <v>520.825515947467</v>
      </c>
      <c r="M510" s="15" t="n">
        <f aca="false">INDEX(通路主檔!$D$2:$D$5,MATCH($F510,通路主檔!$A$2:$A$5,0))*INDEX(年度參數!$B$2:$B$4,MATCH($B510,年度參數!$A$2:$A$4,0))</f>
        <v>0.33</v>
      </c>
      <c r="N510" s="14" t="n">
        <f aca="false">I510*M510</f>
        <v>91608</v>
      </c>
      <c r="O510" s="14" t="n">
        <f aca="false">I510-N510</f>
        <v>185992</v>
      </c>
    </row>
    <row r="511" customFormat="false" ht="15" hidden="false" customHeight="false" outlineLevel="0" collapsed="false">
      <c r="A511" s="6" t="str">
        <f aca="false">TEXT(B511,"0")&amp;"-"&amp;TEXT(C511,"00")</f>
        <v>2024-08</v>
      </c>
      <c r="B511" s="4" t="n">
        <v>2024</v>
      </c>
      <c r="C511" s="4" t="n">
        <v>8</v>
      </c>
      <c r="D511" s="9" t="s">
        <v>285</v>
      </c>
      <c r="E511" s="12" t="str">
        <f aca="false">INDEX(門市主檔!$B$2:$B$25,MATCH($D511,門市主檔!$A$2:$A$25,0))</f>
        <v>新北三重店</v>
      </c>
      <c r="F511" s="9" t="s">
        <v>339</v>
      </c>
      <c r="G511" s="12" t="str">
        <f aca="false">INDEX(通路主檔!$B$2:$B$5,MATCH($F511,通路主檔!$A$2:$A$5,0))</f>
        <v>內用</v>
      </c>
      <c r="H511" s="12" t="str">
        <f aca="false">INDEX(通路主檔!$C$2:$C$5,MATCH($F511,通路主檔!$A$2:$A$5,0))</f>
        <v>店內</v>
      </c>
      <c r="I511" s="13" t="n">
        <v>516700</v>
      </c>
      <c r="J511" s="4" t="n">
        <v>651</v>
      </c>
      <c r="K511" s="4" t="n">
        <v>1582</v>
      </c>
      <c r="L511" s="14" t="n">
        <f aca="false">IF(J511=0,0,I511/J511)</f>
        <v>793.701996927803</v>
      </c>
      <c r="M511" s="15" t="n">
        <f aca="false">INDEX(通路主檔!$D$2:$D$5,MATCH($F511,通路主檔!$A$2:$A$5,0))*INDEX(年度參數!$B$2:$B$4,MATCH($B511,年度參數!$A$2:$A$4,0))</f>
        <v>0</v>
      </c>
      <c r="N511" s="14" t="n">
        <f aca="false">I511*M511</f>
        <v>0</v>
      </c>
      <c r="O511" s="14" t="n">
        <f aca="false">I511-N511</f>
        <v>516700</v>
      </c>
    </row>
    <row r="512" customFormat="false" ht="15" hidden="false" customHeight="false" outlineLevel="0" collapsed="false">
      <c r="A512" s="6" t="str">
        <f aca="false">TEXT(B512,"0")&amp;"-"&amp;TEXT(C512,"00")</f>
        <v>2024-08</v>
      </c>
      <c r="B512" s="4" t="n">
        <v>2024</v>
      </c>
      <c r="C512" s="4" t="n">
        <v>8</v>
      </c>
      <c r="D512" s="9" t="s">
        <v>285</v>
      </c>
      <c r="E512" s="12" t="str">
        <f aca="false">INDEX(門市主檔!$B$2:$B$25,MATCH($D512,門市主檔!$A$2:$A$25,0))</f>
        <v>新北三重店</v>
      </c>
      <c r="F512" s="9" t="s">
        <v>342</v>
      </c>
      <c r="G512" s="12" t="str">
        <f aca="false">INDEX(通路主檔!$B$2:$B$5,MATCH($F512,通路主檔!$A$2:$A$5,0))</f>
        <v>外帶</v>
      </c>
      <c r="H512" s="12" t="str">
        <f aca="false">INDEX(通路主檔!$C$2:$C$5,MATCH($F512,通路主檔!$A$2:$A$5,0))</f>
        <v>店內</v>
      </c>
      <c r="I512" s="13" t="n">
        <v>491000</v>
      </c>
      <c r="J512" s="4" t="n">
        <v>1460</v>
      </c>
      <c r="K512" s="4" t="n">
        <v>1785</v>
      </c>
      <c r="L512" s="14" t="n">
        <f aca="false">IF(J512=0,0,I512/J512)</f>
        <v>336.301369863014</v>
      </c>
      <c r="M512" s="15" t="n">
        <f aca="false">INDEX(通路主檔!$D$2:$D$5,MATCH($F512,通路主檔!$A$2:$A$5,0))*INDEX(年度參數!$B$2:$B$4,MATCH($B512,年度參數!$A$2:$A$4,0))</f>
        <v>0</v>
      </c>
      <c r="N512" s="14" t="n">
        <f aca="false">I512*M512</f>
        <v>0</v>
      </c>
      <c r="O512" s="14" t="n">
        <f aca="false">I512-N512</f>
        <v>491000</v>
      </c>
    </row>
    <row r="513" customFormat="false" ht="15" hidden="false" customHeight="false" outlineLevel="0" collapsed="false">
      <c r="A513" s="6" t="str">
        <f aca="false">TEXT(B513,"0")&amp;"-"&amp;TEXT(C513,"00")</f>
        <v>2024-08</v>
      </c>
      <c r="B513" s="4" t="n">
        <v>2024</v>
      </c>
      <c r="C513" s="4" t="n">
        <v>8</v>
      </c>
      <c r="D513" s="9" t="s">
        <v>285</v>
      </c>
      <c r="E513" s="12" t="str">
        <f aca="false">INDEX(門市主檔!$B$2:$B$25,MATCH($D513,門市主檔!$A$2:$A$25,0))</f>
        <v>新北三重店</v>
      </c>
      <c r="F513" s="9" t="s">
        <v>344</v>
      </c>
      <c r="G513" s="12" t="str">
        <f aca="false">INDEX(通路主檔!$B$2:$B$5,MATCH($F513,通路主檔!$A$2:$A$5,0))</f>
        <v>外送平台 A</v>
      </c>
      <c r="H513" s="12" t="str">
        <f aca="false">INDEX(通路主檔!$C$2:$C$5,MATCH($F513,通路主檔!$A$2:$A$5,0))</f>
        <v>外送平台</v>
      </c>
      <c r="I513" s="13" t="n">
        <v>380100</v>
      </c>
      <c r="J513" s="4" t="n">
        <v>691</v>
      </c>
      <c r="K513" s="4" t="n">
        <v>1304</v>
      </c>
      <c r="L513" s="14" t="n">
        <f aca="false">IF(J513=0,0,I513/J513)</f>
        <v>550.072358900145</v>
      </c>
      <c r="M513" s="15" t="n">
        <f aca="false">INDEX(通路主檔!$D$2:$D$5,MATCH($F513,通路主檔!$A$2:$A$5,0))*INDEX(年度參數!$B$2:$B$4,MATCH($B513,年度參數!$A$2:$A$4,0))</f>
        <v>0.33</v>
      </c>
      <c r="N513" s="14" t="n">
        <f aca="false">I513*M513</f>
        <v>125433</v>
      </c>
      <c r="O513" s="14" t="n">
        <f aca="false">I513-N513</f>
        <v>254667</v>
      </c>
    </row>
    <row r="514" customFormat="false" ht="15" hidden="false" customHeight="false" outlineLevel="0" collapsed="false">
      <c r="A514" s="6" t="str">
        <f aca="false">TEXT(B514,"0")&amp;"-"&amp;TEXT(C514,"00")</f>
        <v>2024-08</v>
      </c>
      <c r="B514" s="4" t="n">
        <v>2024</v>
      </c>
      <c r="C514" s="4" t="n">
        <v>8</v>
      </c>
      <c r="D514" s="9" t="s">
        <v>285</v>
      </c>
      <c r="E514" s="12" t="str">
        <f aca="false">INDEX(門市主檔!$B$2:$B$25,MATCH($D514,門市主檔!$A$2:$A$25,0))</f>
        <v>新北三重店</v>
      </c>
      <c r="F514" s="9" t="s">
        <v>347</v>
      </c>
      <c r="G514" s="12" t="str">
        <f aca="false">INDEX(通路主檔!$B$2:$B$5,MATCH($F514,通路主檔!$A$2:$A$5,0))</f>
        <v>外送平台 B</v>
      </c>
      <c r="H514" s="12" t="str">
        <f aca="false">INDEX(通路主檔!$C$2:$C$5,MATCH($F514,通路主檔!$A$2:$A$5,0))</f>
        <v>外送平台</v>
      </c>
      <c r="I514" s="13" t="n">
        <v>292400</v>
      </c>
      <c r="J514" s="4" t="n">
        <v>572</v>
      </c>
      <c r="K514" s="4" t="n">
        <v>1023</v>
      </c>
      <c r="L514" s="14" t="n">
        <f aca="false">IF(J514=0,0,I514/J514)</f>
        <v>511.188811188811</v>
      </c>
      <c r="M514" s="15" t="n">
        <f aca="false">INDEX(通路主檔!$D$2:$D$5,MATCH($F514,通路主檔!$A$2:$A$5,0))*INDEX(年度參數!$B$2:$B$4,MATCH($B514,年度參數!$A$2:$A$4,0))</f>
        <v>0.33</v>
      </c>
      <c r="N514" s="14" t="n">
        <f aca="false">I514*M514</f>
        <v>96492</v>
      </c>
      <c r="O514" s="14" t="n">
        <f aca="false">I514-N514</f>
        <v>195908</v>
      </c>
    </row>
    <row r="515" customFormat="false" ht="15" hidden="false" customHeight="false" outlineLevel="0" collapsed="false">
      <c r="A515" s="6" t="str">
        <f aca="false">TEXT(B515,"0")&amp;"-"&amp;TEXT(C515,"00")</f>
        <v>2024-08</v>
      </c>
      <c r="B515" s="4" t="n">
        <v>2024</v>
      </c>
      <c r="C515" s="4" t="n">
        <v>8</v>
      </c>
      <c r="D515" s="9" t="s">
        <v>300</v>
      </c>
      <c r="E515" s="12" t="str">
        <f aca="false">INDEX(門市主檔!$B$2:$B$25,MATCH($D515,門市主檔!$A$2:$A$25,0))</f>
        <v>台中逢甲店</v>
      </c>
      <c r="F515" s="9" t="s">
        <v>339</v>
      </c>
      <c r="G515" s="12" t="str">
        <f aca="false">INDEX(通路主檔!$B$2:$B$5,MATCH($F515,通路主檔!$A$2:$A$5,0))</f>
        <v>內用</v>
      </c>
      <c r="H515" s="12" t="str">
        <f aca="false">INDEX(通路主檔!$C$2:$C$5,MATCH($F515,通路主檔!$A$2:$A$5,0))</f>
        <v>店內</v>
      </c>
      <c r="I515" s="13" t="n">
        <v>1424700</v>
      </c>
      <c r="J515" s="4" t="n">
        <v>2023</v>
      </c>
      <c r="K515" s="4" t="n">
        <v>5221</v>
      </c>
      <c r="L515" s="14" t="n">
        <f aca="false">IF(J515=0,0,I515/J515)</f>
        <v>704.25111220959</v>
      </c>
      <c r="M515" s="15" t="n">
        <f aca="false">INDEX(通路主檔!$D$2:$D$5,MATCH($F515,通路主檔!$A$2:$A$5,0))*INDEX(年度參數!$B$2:$B$4,MATCH($B515,年度參數!$A$2:$A$4,0))</f>
        <v>0</v>
      </c>
      <c r="N515" s="14" t="n">
        <f aca="false">I515*M515</f>
        <v>0</v>
      </c>
      <c r="O515" s="14" t="n">
        <f aca="false">I515-N515</f>
        <v>1424700</v>
      </c>
    </row>
    <row r="516" customFormat="false" ht="15" hidden="false" customHeight="false" outlineLevel="0" collapsed="false">
      <c r="A516" s="6" t="str">
        <f aca="false">TEXT(B516,"0")&amp;"-"&amp;TEXT(C516,"00")</f>
        <v>2024-08</v>
      </c>
      <c r="B516" s="4" t="n">
        <v>2024</v>
      </c>
      <c r="C516" s="4" t="n">
        <v>8</v>
      </c>
      <c r="D516" s="9" t="s">
        <v>300</v>
      </c>
      <c r="E516" s="12" t="str">
        <f aca="false">INDEX(門市主檔!$B$2:$B$25,MATCH($D516,門市主檔!$A$2:$A$25,0))</f>
        <v>台中逢甲店</v>
      </c>
      <c r="F516" s="9" t="s">
        <v>342</v>
      </c>
      <c r="G516" s="12" t="str">
        <f aca="false">INDEX(通路主檔!$B$2:$B$5,MATCH($F516,通路主檔!$A$2:$A$5,0))</f>
        <v>外帶</v>
      </c>
      <c r="H516" s="12" t="str">
        <f aca="false">INDEX(通路主檔!$C$2:$C$5,MATCH($F516,通路主檔!$A$2:$A$5,0))</f>
        <v>店內</v>
      </c>
      <c r="I516" s="13" t="n">
        <v>679500</v>
      </c>
      <c r="J516" s="4" t="n">
        <v>2082</v>
      </c>
      <c r="K516" s="4" t="n">
        <v>2765</v>
      </c>
      <c r="L516" s="14" t="n">
        <f aca="false">IF(J516=0,0,I516/J516)</f>
        <v>326.368876080692</v>
      </c>
      <c r="M516" s="15" t="n">
        <f aca="false">INDEX(通路主檔!$D$2:$D$5,MATCH($F516,通路主檔!$A$2:$A$5,0))*INDEX(年度參數!$B$2:$B$4,MATCH($B516,年度參數!$A$2:$A$4,0))</f>
        <v>0</v>
      </c>
      <c r="N516" s="14" t="n">
        <f aca="false">I516*M516</f>
        <v>0</v>
      </c>
      <c r="O516" s="14" t="n">
        <f aca="false">I516-N516</f>
        <v>679500</v>
      </c>
    </row>
    <row r="517" customFormat="false" ht="15" hidden="false" customHeight="false" outlineLevel="0" collapsed="false">
      <c r="A517" s="6" t="str">
        <f aca="false">TEXT(B517,"0")&amp;"-"&amp;TEXT(C517,"00")</f>
        <v>2024-08</v>
      </c>
      <c r="B517" s="4" t="n">
        <v>2024</v>
      </c>
      <c r="C517" s="4" t="n">
        <v>8</v>
      </c>
      <c r="D517" s="9" t="s">
        <v>300</v>
      </c>
      <c r="E517" s="12" t="str">
        <f aca="false">INDEX(門市主檔!$B$2:$B$25,MATCH($D517,門市主檔!$A$2:$A$25,0))</f>
        <v>台中逢甲店</v>
      </c>
      <c r="F517" s="9" t="s">
        <v>344</v>
      </c>
      <c r="G517" s="12" t="str">
        <f aca="false">INDEX(通路主檔!$B$2:$B$5,MATCH($F517,通路主檔!$A$2:$A$5,0))</f>
        <v>外送平台 A</v>
      </c>
      <c r="H517" s="12" t="str">
        <f aca="false">INDEX(通路主檔!$C$2:$C$5,MATCH($F517,通路主檔!$A$2:$A$5,0))</f>
        <v>外送平台</v>
      </c>
      <c r="I517" s="13" t="n">
        <v>608000</v>
      </c>
      <c r="J517" s="4" t="n">
        <v>1194</v>
      </c>
      <c r="K517" s="4" t="n">
        <v>2321</v>
      </c>
      <c r="L517" s="14" t="n">
        <f aca="false">IF(J517=0,0,I517/J517)</f>
        <v>509.212730318258</v>
      </c>
      <c r="M517" s="15" t="n">
        <f aca="false">INDEX(通路主檔!$D$2:$D$5,MATCH($F517,通路主檔!$A$2:$A$5,0))*INDEX(年度參數!$B$2:$B$4,MATCH($B517,年度參數!$A$2:$A$4,0))</f>
        <v>0.33</v>
      </c>
      <c r="N517" s="14" t="n">
        <f aca="false">I517*M517</f>
        <v>200640</v>
      </c>
      <c r="O517" s="14" t="n">
        <f aca="false">I517-N517</f>
        <v>407360</v>
      </c>
    </row>
    <row r="518" customFormat="false" ht="15" hidden="false" customHeight="false" outlineLevel="0" collapsed="false">
      <c r="A518" s="6" t="str">
        <f aca="false">TEXT(B518,"0")&amp;"-"&amp;TEXT(C518,"00")</f>
        <v>2024-08</v>
      </c>
      <c r="B518" s="4" t="n">
        <v>2024</v>
      </c>
      <c r="C518" s="4" t="n">
        <v>8</v>
      </c>
      <c r="D518" s="9" t="s">
        <v>300</v>
      </c>
      <c r="E518" s="12" t="str">
        <f aca="false">INDEX(門市主檔!$B$2:$B$25,MATCH($D518,門市主檔!$A$2:$A$25,0))</f>
        <v>台中逢甲店</v>
      </c>
      <c r="F518" s="9" t="s">
        <v>347</v>
      </c>
      <c r="G518" s="12" t="str">
        <f aca="false">INDEX(通路主檔!$B$2:$B$5,MATCH($F518,通路主檔!$A$2:$A$5,0))</f>
        <v>外送平台 B</v>
      </c>
      <c r="H518" s="12" t="str">
        <f aca="false">INDEX(通路主檔!$C$2:$C$5,MATCH($F518,通路主檔!$A$2:$A$5,0))</f>
        <v>外送平台</v>
      </c>
      <c r="I518" s="13" t="n">
        <v>414500</v>
      </c>
      <c r="J518" s="4" t="n">
        <v>840</v>
      </c>
      <c r="K518" s="4" t="n">
        <v>1421</v>
      </c>
      <c r="L518" s="14" t="n">
        <f aca="false">IF(J518=0,0,I518/J518)</f>
        <v>493.452380952381</v>
      </c>
      <c r="M518" s="15" t="n">
        <f aca="false">INDEX(通路主檔!$D$2:$D$5,MATCH($F518,通路主檔!$A$2:$A$5,0))*INDEX(年度參數!$B$2:$B$4,MATCH($B518,年度參數!$A$2:$A$4,0))</f>
        <v>0.33</v>
      </c>
      <c r="N518" s="14" t="n">
        <f aca="false">I518*M518</f>
        <v>136785</v>
      </c>
      <c r="O518" s="14" t="n">
        <f aca="false">I518-N518</f>
        <v>277715</v>
      </c>
    </row>
    <row r="519" customFormat="false" ht="15" hidden="false" customHeight="false" outlineLevel="0" collapsed="false">
      <c r="A519" s="6" t="str">
        <f aca="false">TEXT(B519,"0")&amp;"-"&amp;TEXT(C519,"00")</f>
        <v>2024-08</v>
      </c>
      <c r="B519" s="4" t="n">
        <v>2024</v>
      </c>
      <c r="C519" s="4" t="n">
        <v>8</v>
      </c>
      <c r="D519" s="9" t="s">
        <v>305</v>
      </c>
      <c r="E519" s="12" t="str">
        <f aca="false">INDEX(門市主檔!$B$2:$B$25,MATCH($D519,門市主檔!$A$2:$A$25,0))</f>
        <v>台中七期店</v>
      </c>
      <c r="F519" s="9" t="s">
        <v>339</v>
      </c>
      <c r="G519" s="12" t="str">
        <f aca="false">INDEX(通路主檔!$B$2:$B$5,MATCH($F519,通路主檔!$A$2:$A$5,0))</f>
        <v>內用</v>
      </c>
      <c r="H519" s="12" t="str">
        <f aca="false">INDEX(通路主檔!$C$2:$C$5,MATCH($F519,通路主檔!$A$2:$A$5,0))</f>
        <v>店內</v>
      </c>
      <c r="I519" s="13" t="n">
        <v>1330200</v>
      </c>
      <c r="J519" s="4" t="n">
        <v>1678</v>
      </c>
      <c r="K519" s="4" t="n">
        <v>3954</v>
      </c>
      <c r="L519" s="14" t="n">
        <f aca="false">IF(J519=0,0,I519/J519)</f>
        <v>792.729439809297</v>
      </c>
      <c r="M519" s="15" t="n">
        <f aca="false">INDEX(通路主檔!$D$2:$D$5,MATCH($F519,通路主檔!$A$2:$A$5,0))*INDEX(年度參數!$B$2:$B$4,MATCH($B519,年度參數!$A$2:$A$4,0))</f>
        <v>0</v>
      </c>
      <c r="N519" s="14" t="n">
        <f aca="false">I519*M519</f>
        <v>0</v>
      </c>
      <c r="O519" s="14" t="n">
        <f aca="false">I519-N519</f>
        <v>1330200</v>
      </c>
    </row>
    <row r="520" customFormat="false" ht="15" hidden="false" customHeight="false" outlineLevel="0" collapsed="false">
      <c r="A520" s="6" t="str">
        <f aca="false">TEXT(B520,"0")&amp;"-"&amp;TEXT(C520,"00")</f>
        <v>2024-08</v>
      </c>
      <c r="B520" s="4" t="n">
        <v>2024</v>
      </c>
      <c r="C520" s="4" t="n">
        <v>8</v>
      </c>
      <c r="D520" s="9" t="s">
        <v>305</v>
      </c>
      <c r="E520" s="12" t="str">
        <f aca="false">INDEX(門市主檔!$B$2:$B$25,MATCH($D520,門市主檔!$A$2:$A$25,0))</f>
        <v>台中七期店</v>
      </c>
      <c r="F520" s="9" t="s">
        <v>342</v>
      </c>
      <c r="G520" s="12" t="str">
        <f aca="false">INDEX(通路主檔!$B$2:$B$5,MATCH($F520,通路主檔!$A$2:$A$5,0))</f>
        <v>外帶</v>
      </c>
      <c r="H520" s="12" t="str">
        <f aca="false">INDEX(通路主檔!$C$2:$C$5,MATCH($F520,通路主檔!$A$2:$A$5,0))</f>
        <v>店內</v>
      </c>
      <c r="I520" s="13" t="n">
        <v>499900</v>
      </c>
      <c r="J520" s="4" t="n">
        <v>1453</v>
      </c>
      <c r="K520" s="4" t="n">
        <v>2001</v>
      </c>
      <c r="L520" s="14" t="n">
        <f aca="false">IF(J520=0,0,I520/J520)</f>
        <v>344.046799724708</v>
      </c>
      <c r="M520" s="15" t="n">
        <f aca="false">INDEX(通路主檔!$D$2:$D$5,MATCH($F520,通路主檔!$A$2:$A$5,0))*INDEX(年度參數!$B$2:$B$4,MATCH($B520,年度參數!$A$2:$A$4,0))</f>
        <v>0</v>
      </c>
      <c r="N520" s="14" t="n">
        <f aca="false">I520*M520</f>
        <v>0</v>
      </c>
      <c r="O520" s="14" t="n">
        <f aca="false">I520-N520</f>
        <v>499900</v>
      </c>
    </row>
    <row r="521" customFormat="false" ht="15" hidden="false" customHeight="false" outlineLevel="0" collapsed="false">
      <c r="A521" s="6" t="str">
        <f aca="false">TEXT(B521,"0")&amp;"-"&amp;TEXT(C521,"00")</f>
        <v>2024-08</v>
      </c>
      <c r="B521" s="4" t="n">
        <v>2024</v>
      </c>
      <c r="C521" s="4" t="n">
        <v>8</v>
      </c>
      <c r="D521" s="9" t="s">
        <v>305</v>
      </c>
      <c r="E521" s="12" t="str">
        <f aca="false">INDEX(門市主檔!$B$2:$B$25,MATCH($D521,門市主檔!$A$2:$A$25,0))</f>
        <v>台中七期店</v>
      </c>
      <c r="F521" s="9" t="s">
        <v>344</v>
      </c>
      <c r="G521" s="12" t="str">
        <f aca="false">INDEX(通路主檔!$B$2:$B$5,MATCH($F521,通路主檔!$A$2:$A$5,0))</f>
        <v>外送平台 A</v>
      </c>
      <c r="H521" s="12" t="str">
        <f aca="false">INDEX(通路主檔!$C$2:$C$5,MATCH($F521,通路主檔!$A$2:$A$5,0))</f>
        <v>外送平台</v>
      </c>
      <c r="I521" s="13" t="n">
        <v>407500</v>
      </c>
      <c r="J521" s="4" t="n">
        <v>843</v>
      </c>
      <c r="K521" s="4" t="n">
        <v>1662</v>
      </c>
      <c r="L521" s="14" t="n">
        <f aca="false">IF(J521=0,0,I521/J521)</f>
        <v>483.392645314354</v>
      </c>
      <c r="M521" s="15" t="n">
        <f aca="false">INDEX(通路主檔!$D$2:$D$5,MATCH($F521,通路主檔!$A$2:$A$5,0))*INDEX(年度參數!$B$2:$B$4,MATCH($B521,年度參數!$A$2:$A$4,0))</f>
        <v>0.33</v>
      </c>
      <c r="N521" s="14" t="n">
        <f aca="false">I521*M521</f>
        <v>134475</v>
      </c>
      <c r="O521" s="14" t="n">
        <f aca="false">I521-N521</f>
        <v>273025</v>
      </c>
    </row>
    <row r="522" customFormat="false" ht="15" hidden="false" customHeight="false" outlineLevel="0" collapsed="false">
      <c r="A522" s="6" t="str">
        <f aca="false">TEXT(B522,"0")&amp;"-"&amp;TEXT(C522,"00")</f>
        <v>2024-08</v>
      </c>
      <c r="B522" s="4" t="n">
        <v>2024</v>
      </c>
      <c r="C522" s="4" t="n">
        <v>8</v>
      </c>
      <c r="D522" s="9" t="s">
        <v>305</v>
      </c>
      <c r="E522" s="12" t="str">
        <f aca="false">INDEX(門市主檔!$B$2:$B$25,MATCH($D522,門市主檔!$A$2:$A$25,0))</f>
        <v>台中七期店</v>
      </c>
      <c r="F522" s="9" t="s">
        <v>347</v>
      </c>
      <c r="G522" s="12" t="str">
        <f aca="false">INDEX(通路主檔!$B$2:$B$5,MATCH($F522,通路主檔!$A$2:$A$5,0))</f>
        <v>外送平台 B</v>
      </c>
      <c r="H522" s="12" t="str">
        <f aca="false">INDEX(通路主檔!$C$2:$C$5,MATCH($F522,通路主檔!$A$2:$A$5,0))</f>
        <v>外送平台</v>
      </c>
      <c r="I522" s="13" t="n">
        <v>279900</v>
      </c>
      <c r="J522" s="4" t="n">
        <v>533</v>
      </c>
      <c r="K522" s="4" t="n">
        <v>997</v>
      </c>
      <c r="L522" s="14" t="n">
        <f aca="false">IF(J522=0,0,I522/J522)</f>
        <v>525.140712945591</v>
      </c>
      <c r="M522" s="15" t="n">
        <f aca="false">INDEX(通路主檔!$D$2:$D$5,MATCH($F522,通路主檔!$A$2:$A$5,0))*INDEX(年度參數!$B$2:$B$4,MATCH($B522,年度參數!$A$2:$A$4,0))</f>
        <v>0.33</v>
      </c>
      <c r="N522" s="14" t="n">
        <f aca="false">I522*M522</f>
        <v>92367</v>
      </c>
      <c r="O522" s="14" t="n">
        <f aca="false">I522-N522</f>
        <v>187533</v>
      </c>
    </row>
    <row r="523" customFormat="false" ht="15" hidden="false" customHeight="false" outlineLevel="0" collapsed="false">
      <c r="A523" s="6" t="str">
        <f aca="false">TEXT(B523,"0")&amp;"-"&amp;TEXT(C523,"00")</f>
        <v>2024-08</v>
      </c>
      <c r="B523" s="4" t="n">
        <v>2024</v>
      </c>
      <c r="C523" s="4" t="n">
        <v>8</v>
      </c>
      <c r="D523" s="9" t="s">
        <v>307</v>
      </c>
      <c r="E523" s="12" t="str">
        <f aca="false">INDEX(門市主檔!$B$2:$B$25,MATCH($D523,門市主檔!$A$2:$A$25,0))</f>
        <v>台中一中店</v>
      </c>
      <c r="F523" s="9" t="s">
        <v>339</v>
      </c>
      <c r="G523" s="12" t="str">
        <f aca="false">INDEX(通路主檔!$B$2:$B$5,MATCH($F523,通路主檔!$A$2:$A$5,0))</f>
        <v>內用</v>
      </c>
      <c r="H523" s="12" t="str">
        <f aca="false">INDEX(通路主檔!$C$2:$C$5,MATCH($F523,通路主檔!$A$2:$A$5,0))</f>
        <v>店內</v>
      </c>
      <c r="I523" s="13" t="n">
        <v>612000</v>
      </c>
      <c r="J523" s="4" t="n">
        <v>750</v>
      </c>
      <c r="K523" s="4" t="n">
        <v>1710</v>
      </c>
      <c r="L523" s="14" t="n">
        <f aca="false">IF(J523=0,0,I523/J523)</f>
        <v>816</v>
      </c>
      <c r="M523" s="15" t="n">
        <f aca="false">INDEX(通路主檔!$D$2:$D$5,MATCH($F523,通路主檔!$A$2:$A$5,0))*INDEX(年度參數!$B$2:$B$4,MATCH($B523,年度參數!$A$2:$A$4,0))</f>
        <v>0</v>
      </c>
      <c r="N523" s="14" t="n">
        <f aca="false">I523*M523</f>
        <v>0</v>
      </c>
      <c r="O523" s="14" t="n">
        <f aca="false">I523-N523</f>
        <v>612000</v>
      </c>
    </row>
    <row r="524" customFormat="false" ht="15" hidden="false" customHeight="false" outlineLevel="0" collapsed="false">
      <c r="A524" s="6" t="str">
        <f aca="false">TEXT(B524,"0")&amp;"-"&amp;TEXT(C524,"00")</f>
        <v>2024-08</v>
      </c>
      <c r="B524" s="4" t="n">
        <v>2024</v>
      </c>
      <c r="C524" s="4" t="n">
        <v>8</v>
      </c>
      <c r="D524" s="9" t="s">
        <v>307</v>
      </c>
      <c r="E524" s="12" t="str">
        <f aca="false">INDEX(門市主檔!$B$2:$B$25,MATCH($D524,門市主檔!$A$2:$A$25,0))</f>
        <v>台中一中店</v>
      </c>
      <c r="F524" s="9" t="s">
        <v>342</v>
      </c>
      <c r="G524" s="12" t="str">
        <f aca="false">INDEX(通路主檔!$B$2:$B$5,MATCH($F524,通路主檔!$A$2:$A$5,0))</f>
        <v>外帶</v>
      </c>
      <c r="H524" s="12" t="str">
        <f aca="false">INDEX(通路主檔!$C$2:$C$5,MATCH($F524,通路主檔!$A$2:$A$5,0))</f>
        <v>店內</v>
      </c>
      <c r="I524" s="13" t="n">
        <v>509500</v>
      </c>
      <c r="J524" s="4" t="n">
        <v>1496</v>
      </c>
      <c r="K524" s="4" t="n">
        <v>2010</v>
      </c>
      <c r="L524" s="14" t="n">
        <f aca="false">IF(J524=0,0,I524/J524)</f>
        <v>340.57486631016</v>
      </c>
      <c r="M524" s="15" t="n">
        <f aca="false">INDEX(通路主檔!$D$2:$D$5,MATCH($F524,通路主檔!$A$2:$A$5,0))*INDEX(年度參數!$B$2:$B$4,MATCH($B524,年度參數!$A$2:$A$4,0))</f>
        <v>0</v>
      </c>
      <c r="N524" s="14" t="n">
        <f aca="false">I524*M524</f>
        <v>0</v>
      </c>
      <c r="O524" s="14" t="n">
        <f aca="false">I524-N524</f>
        <v>509500</v>
      </c>
    </row>
    <row r="525" customFormat="false" ht="15" hidden="false" customHeight="false" outlineLevel="0" collapsed="false">
      <c r="A525" s="6" t="str">
        <f aca="false">TEXT(B525,"0")&amp;"-"&amp;TEXT(C525,"00")</f>
        <v>2024-08</v>
      </c>
      <c r="B525" s="4" t="n">
        <v>2024</v>
      </c>
      <c r="C525" s="4" t="n">
        <v>8</v>
      </c>
      <c r="D525" s="9" t="s">
        <v>307</v>
      </c>
      <c r="E525" s="12" t="str">
        <f aca="false">INDEX(門市主檔!$B$2:$B$25,MATCH($D525,門市主檔!$A$2:$A$25,0))</f>
        <v>台中一中店</v>
      </c>
      <c r="F525" s="9" t="s">
        <v>344</v>
      </c>
      <c r="G525" s="12" t="str">
        <f aca="false">INDEX(通路主檔!$B$2:$B$5,MATCH($F525,通路主檔!$A$2:$A$5,0))</f>
        <v>外送平台 A</v>
      </c>
      <c r="H525" s="12" t="str">
        <f aca="false">INDEX(通路主檔!$C$2:$C$5,MATCH($F525,通路主檔!$A$2:$A$5,0))</f>
        <v>外送平台</v>
      </c>
      <c r="I525" s="13" t="n">
        <v>432200</v>
      </c>
      <c r="J525" s="4" t="n">
        <v>819</v>
      </c>
      <c r="K525" s="4" t="n">
        <v>1638</v>
      </c>
      <c r="L525" s="14" t="n">
        <f aca="false">IF(J525=0,0,I525/J525)</f>
        <v>527.716727716728</v>
      </c>
      <c r="M525" s="15" t="n">
        <f aca="false">INDEX(通路主檔!$D$2:$D$5,MATCH($F525,通路主檔!$A$2:$A$5,0))*INDEX(年度參數!$B$2:$B$4,MATCH($B525,年度參數!$A$2:$A$4,0))</f>
        <v>0.33</v>
      </c>
      <c r="N525" s="14" t="n">
        <f aca="false">I525*M525</f>
        <v>142626</v>
      </c>
      <c r="O525" s="14" t="n">
        <f aca="false">I525-N525</f>
        <v>289574</v>
      </c>
    </row>
    <row r="526" customFormat="false" ht="15" hidden="false" customHeight="false" outlineLevel="0" collapsed="false">
      <c r="A526" s="6" t="str">
        <f aca="false">TEXT(B526,"0")&amp;"-"&amp;TEXT(C526,"00")</f>
        <v>2024-08</v>
      </c>
      <c r="B526" s="4" t="n">
        <v>2024</v>
      </c>
      <c r="C526" s="4" t="n">
        <v>8</v>
      </c>
      <c r="D526" s="9" t="s">
        <v>307</v>
      </c>
      <c r="E526" s="12" t="str">
        <f aca="false">INDEX(門市主檔!$B$2:$B$25,MATCH($D526,門市主檔!$A$2:$A$25,0))</f>
        <v>台中一中店</v>
      </c>
      <c r="F526" s="9" t="s">
        <v>347</v>
      </c>
      <c r="G526" s="12" t="str">
        <f aca="false">INDEX(通路主檔!$B$2:$B$5,MATCH($F526,通路主檔!$A$2:$A$5,0))</f>
        <v>外送平台 B</v>
      </c>
      <c r="H526" s="12" t="str">
        <f aca="false">INDEX(通路主檔!$C$2:$C$5,MATCH($F526,通路主檔!$A$2:$A$5,0))</f>
        <v>外送平台</v>
      </c>
      <c r="I526" s="13" t="n">
        <v>305600</v>
      </c>
      <c r="J526" s="4" t="n">
        <v>664</v>
      </c>
      <c r="K526" s="4" t="n">
        <v>1158</v>
      </c>
      <c r="L526" s="14" t="n">
        <f aca="false">IF(J526=0,0,I526/J526)</f>
        <v>460.240963855422</v>
      </c>
      <c r="M526" s="15" t="n">
        <f aca="false">INDEX(通路主檔!$D$2:$D$5,MATCH($F526,通路主檔!$A$2:$A$5,0))*INDEX(年度參數!$B$2:$B$4,MATCH($B526,年度參數!$A$2:$A$4,0))</f>
        <v>0.33</v>
      </c>
      <c r="N526" s="14" t="n">
        <f aca="false">I526*M526</f>
        <v>100848</v>
      </c>
      <c r="O526" s="14" t="n">
        <f aca="false">I526-N526</f>
        <v>204752</v>
      </c>
    </row>
    <row r="527" customFormat="false" ht="15" hidden="false" customHeight="false" outlineLevel="0" collapsed="false">
      <c r="A527" s="6" t="str">
        <f aca="false">TEXT(B527,"0")&amp;"-"&amp;TEXT(C527,"00")</f>
        <v>2024-08</v>
      </c>
      <c r="B527" s="4" t="n">
        <v>2024</v>
      </c>
      <c r="C527" s="4" t="n">
        <v>8</v>
      </c>
      <c r="D527" s="9" t="s">
        <v>318</v>
      </c>
      <c r="E527" s="12" t="str">
        <f aca="false">INDEX(門市主檔!$B$2:$B$25,MATCH($D527,門市主檔!$A$2:$A$25,0))</f>
        <v>台南中西店</v>
      </c>
      <c r="F527" s="9" t="s">
        <v>339</v>
      </c>
      <c r="G527" s="12" t="str">
        <f aca="false">INDEX(通路主檔!$B$2:$B$5,MATCH($F527,通路主檔!$A$2:$A$5,0))</f>
        <v>內用</v>
      </c>
      <c r="H527" s="12" t="str">
        <f aca="false">INDEX(通路主檔!$C$2:$C$5,MATCH($F527,通路主檔!$A$2:$A$5,0))</f>
        <v>店內</v>
      </c>
      <c r="I527" s="13" t="n">
        <v>954400</v>
      </c>
      <c r="J527" s="4" t="n">
        <v>1156</v>
      </c>
      <c r="K527" s="4" t="n">
        <v>2809</v>
      </c>
      <c r="L527" s="14" t="n">
        <f aca="false">IF(J527=0,0,I527/J527)</f>
        <v>825.60553633218</v>
      </c>
      <c r="M527" s="15" t="n">
        <f aca="false">INDEX(通路主檔!$D$2:$D$5,MATCH($F527,通路主檔!$A$2:$A$5,0))*INDEX(年度參數!$B$2:$B$4,MATCH($B527,年度參數!$A$2:$A$4,0))</f>
        <v>0</v>
      </c>
      <c r="N527" s="14" t="n">
        <f aca="false">I527*M527</f>
        <v>0</v>
      </c>
      <c r="O527" s="14" t="n">
        <f aca="false">I527-N527</f>
        <v>954400</v>
      </c>
    </row>
    <row r="528" customFormat="false" ht="15" hidden="false" customHeight="false" outlineLevel="0" collapsed="false">
      <c r="A528" s="6" t="str">
        <f aca="false">TEXT(B528,"0")&amp;"-"&amp;TEXT(C528,"00")</f>
        <v>2024-08</v>
      </c>
      <c r="B528" s="4" t="n">
        <v>2024</v>
      </c>
      <c r="C528" s="4" t="n">
        <v>8</v>
      </c>
      <c r="D528" s="9" t="s">
        <v>318</v>
      </c>
      <c r="E528" s="12" t="str">
        <f aca="false">INDEX(門市主檔!$B$2:$B$25,MATCH($D528,門市主檔!$A$2:$A$25,0))</f>
        <v>台南中西店</v>
      </c>
      <c r="F528" s="9" t="s">
        <v>342</v>
      </c>
      <c r="G528" s="12" t="str">
        <f aca="false">INDEX(通路主檔!$B$2:$B$5,MATCH($F528,通路主檔!$A$2:$A$5,0))</f>
        <v>外帶</v>
      </c>
      <c r="H528" s="12" t="str">
        <f aca="false">INDEX(通路主檔!$C$2:$C$5,MATCH($F528,通路主檔!$A$2:$A$5,0))</f>
        <v>店內</v>
      </c>
      <c r="I528" s="13" t="n">
        <v>401800</v>
      </c>
      <c r="J528" s="4" t="n">
        <v>1274</v>
      </c>
      <c r="K528" s="4" t="n">
        <v>1780</v>
      </c>
      <c r="L528" s="14" t="n">
        <f aca="false">IF(J528=0,0,I528/J528)</f>
        <v>315.384615384615</v>
      </c>
      <c r="M528" s="15" t="n">
        <f aca="false">INDEX(通路主檔!$D$2:$D$5,MATCH($F528,通路主檔!$A$2:$A$5,0))*INDEX(年度參數!$B$2:$B$4,MATCH($B528,年度參數!$A$2:$A$4,0))</f>
        <v>0</v>
      </c>
      <c r="N528" s="14" t="n">
        <f aca="false">I528*M528</f>
        <v>0</v>
      </c>
      <c r="O528" s="14" t="n">
        <f aca="false">I528-N528</f>
        <v>401800</v>
      </c>
    </row>
    <row r="529" customFormat="false" ht="15" hidden="false" customHeight="false" outlineLevel="0" collapsed="false">
      <c r="A529" s="6" t="str">
        <f aca="false">TEXT(B529,"0")&amp;"-"&amp;TEXT(C529,"00")</f>
        <v>2024-08</v>
      </c>
      <c r="B529" s="4" t="n">
        <v>2024</v>
      </c>
      <c r="C529" s="4" t="n">
        <v>8</v>
      </c>
      <c r="D529" s="9" t="s">
        <v>318</v>
      </c>
      <c r="E529" s="12" t="str">
        <f aca="false">INDEX(門市主檔!$B$2:$B$25,MATCH($D529,門市主檔!$A$2:$A$25,0))</f>
        <v>台南中西店</v>
      </c>
      <c r="F529" s="9" t="s">
        <v>344</v>
      </c>
      <c r="G529" s="12" t="str">
        <f aca="false">INDEX(通路主檔!$B$2:$B$5,MATCH($F529,通路主檔!$A$2:$A$5,0))</f>
        <v>外送平台 A</v>
      </c>
      <c r="H529" s="12" t="str">
        <f aca="false">INDEX(通路主檔!$C$2:$C$5,MATCH($F529,通路主檔!$A$2:$A$5,0))</f>
        <v>外送平台</v>
      </c>
      <c r="I529" s="13" t="n">
        <v>399400</v>
      </c>
      <c r="J529" s="4" t="n">
        <v>744</v>
      </c>
      <c r="K529" s="4" t="n">
        <v>1371</v>
      </c>
      <c r="L529" s="14" t="n">
        <f aca="false">IF(J529=0,0,I529/J529)</f>
        <v>536.827956989247</v>
      </c>
      <c r="M529" s="15" t="n">
        <f aca="false">INDEX(通路主檔!$D$2:$D$5,MATCH($F529,通路主檔!$A$2:$A$5,0))*INDEX(年度參數!$B$2:$B$4,MATCH($B529,年度參數!$A$2:$A$4,0))</f>
        <v>0.33</v>
      </c>
      <c r="N529" s="14" t="n">
        <f aca="false">I529*M529</f>
        <v>131802</v>
      </c>
      <c r="O529" s="14" t="n">
        <f aca="false">I529-N529</f>
        <v>267598</v>
      </c>
    </row>
    <row r="530" customFormat="false" ht="15" hidden="false" customHeight="false" outlineLevel="0" collapsed="false">
      <c r="A530" s="6" t="str">
        <f aca="false">TEXT(B530,"0")&amp;"-"&amp;TEXT(C530,"00")</f>
        <v>2024-08</v>
      </c>
      <c r="B530" s="4" t="n">
        <v>2024</v>
      </c>
      <c r="C530" s="4" t="n">
        <v>8</v>
      </c>
      <c r="D530" s="9" t="s">
        <v>318</v>
      </c>
      <c r="E530" s="12" t="str">
        <f aca="false">INDEX(門市主檔!$B$2:$B$25,MATCH($D530,門市主檔!$A$2:$A$25,0))</f>
        <v>台南中西店</v>
      </c>
      <c r="F530" s="9" t="s">
        <v>347</v>
      </c>
      <c r="G530" s="12" t="str">
        <f aca="false">INDEX(通路主檔!$B$2:$B$5,MATCH($F530,通路主檔!$A$2:$A$5,0))</f>
        <v>外送平台 B</v>
      </c>
      <c r="H530" s="12" t="str">
        <f aca="false">INDEX(通路主檔!$C$2:$C$5,MATCH($F530,通路主檔!$A$2:$A$5,0))</f>
        <v>外送平台</v>
      </c>
      <c r="I530" s="13" t="n">
        <v>266500</v>
      </c>
      <c r="J530" s="4" t="n">
        <v>498</v>
      </c>
      <c r="K530" s="4" t="n">
        <v>955</v>
      </c>
      <c r="L530" s="14" t="n">
        <f aca="false">IF(J530=0,0,I530/J530)</f>
        <v>535.140562248996</v>
      </c>
      <c r="M530" s="15" t="n">
        <f aca="false">INDEX(通路主檔!$D$2:$D$5,MATCH($F530,通路主檔!$A$2:$A$5,0))*INDEX(年度參數!$B$2:$B$4,MATCH($B530,年度參數!$A$2:$A$4,0))</f>
        <v>0.33</v>
      </c>
      <c r="N530" s="14" t="n">
        <f aca="false">I530*M530</f>
        <v>87945</v>
      </c>
      <c r="O530" s="14" t="n">
        <f aca="false">I530-N530</f>
        <v>178555</v>
      </c>
    </row>
    <row r="531" customFormat="false" ht="15" hidden="false" customHeight="false" outlineLevel="0" collapsed="false">
      <c r="A531" s="6" t="str">
        <f aca="false">TEXT(B531,"0")&amp;"-"&amp;TEXT(C531,"00")</f>
        <v>2024-08</v>
      </c>
      <c r="B531" s="4" t="n">
        <v>2024</v>
      </c>
      <c r="C531" s="4" t="n">
        <v>8</v>
      </c>
      <c r="D531" s="9" t="s">
        <v>323</v>
      </c>
      <c r="E531" s="12" t="str">
        <f aca="false">INDEX(門市主檔!$B$2:$B$25,MATCH($D531,門市主檔!$A$2:$A$25,0))</f>
        <v>台南東寧店</v>
      </c>
      <c r="F531" s="9" t="s">
        <v>339</v>
      </c>
      <c r="G531" s="12" t="str">
        <f aca="false">INDEX(通路主檔!$B$2:$B$5,MATCH($F531,通路主檔!$A$2:$A$5,0))</f>
        <v>內用</v>
      </c>
      <c r="H531" s="12" t="str">
        <f aca="false">INDEX(通路主檔!$C$2:$C$5,MATCH($F531,通路主檔!$A$2:$A$5,0))</f>
        <v>店內</v>
      </c>
      <c r="I531" s="13" t="n">
        <v>582600</v>
      </c>
      <c r="J531" s="4" t="n">
        <v>704</v>
      </c>
      <c r="K531" s="4" t="n">
        <v>1645</v>
      </c>
      <c r="L531" s="14" t="n">
        <f aca="false">IF(J531=0,0,I531/J531)</f>
        <v>827.556818181818</v>
      </c>
      <c r="M531" s="15" t="n">
        <f aca="false">INDEX(通路主檔!$D$2:$D$5,MATCH($F531,通路主檔!$A$2:$A$5,0))*INDEX(年度參數!$B$2:$B$4,MATCH($B531,年度參數!$A$2:$A$4,0))</f>
        <v>0</v>
      </c>
      <c r="N531" s="14" t="n">
        <f aca="false">I531*M531</f>
        <v>0</v>
      </c>
      <c r="O531" s="14" t="n">
        <f aca="false">I531-N531</f>
        <v>582600</v>
      </c>
    </row>
    <row r="532" customFormat="false" ht="15" hidden="false" customHeight="false" outlineLevel="0" collapsed="false">
      <c r="A532" s="6" t="str">
        <f aca="false">TEXT(B532,"0")&amp;"-"&amp;TEXT(C532,"00")</f>
        <v>2024-08</v>
      </c>
      <c r="B532" s="4" t="n">
        <v>2024</v>
      </c>
      <c r="C532" s="4" t="n">
        <v>8</v>
      </c>
      <c r="D532" s="9" t="s">
        <v>323</v>
      </c>
      <c r="E532" s="12" t="str">
        <f aca="false">INDEX(門市主檔!$B$2:$B$25,MATCH($D532,門市主檔!$A$2:$A$25,0))</f>
        <v>台南東寧店</v>
      </c>
      <c r="F532" s="9" t="s">
        <v>342</v>
      </c>
      <c r="G532" s="12" t="str">
        <f aca="false">INDEX(通路主檔!$B$2:$B$5,MATCH($F532,通路主檔!$A$2:$A$5,0))</f>
        <v>外帶</v>
      </c>
      <c r="H532" s="12" t="str">
        <f aca="false">INDEX(通路主檔!$C$2:$C$5,MATCH($F532,通路主檔!$A$2:$A$5,0))</f>
        <v>店內</v>
      </c>
      <c r="I532" s="13" t="n">
        <v>439100</v>
      </c>
      <c r="J532" s="4" t="n">
        <v>1346</v>
      </c>
      <c r="K532" s="4" t="n">
        <v>1671</v>
      </c>
      <c r="L532" s="14" t="n">
        <f aca="false">IF(J532=0,0,I532/J532)</f>
        <v>326.225854383358</v>
      </c>
      <c r="M532" s="15" t="n">
        <f aca="false">INDEX(通路主檔!$D$2:$D$5,MATCH($F532,通路主檔!$A$2:$A$5,0))*INDEX(年度參數!$B$2:$B$4,MATCH($B532,年度參數!$A$2:$A$4,0))</f>
        <v>0</v>
      </c>
      <c r="N532" s="14" t="n">
        <f aca="false">I532*M532</f>
        <v>0</v>
      </c>
      <c r="O532" s="14" t="n">
        <f aca="false">I532-N532</f>
        <v>439100</v>
      </c>
    </row>
    <row r="533" customFormat="false" ht="15" hidden="false" customHeight="false" outlineLevel="0" collapsed="false">
      <c r="A533" s="6" t="str">
        <f aca="false">TEXT(B533,"0")&amp;"-"&amp;TEXT(C533,"00")</f>
        <v>2024-08</v>
      </c>
      <c r="B533" s="4" t="n">
        <v>2024</v>
      </c>
      <c r="C533" s="4" t="n">
        <v>8</v>
      </c>
      <c r="D533" s="9" t="s">
        <v>323</v>
      </c>
      <c r="E533" s="12" t="str">
        <f aca="false">INDEX(門市主檔!$B$2:$B$25,MATCH($D533,門市主檔!$A$2:$A$25,0))</f>
        <v>台南東寧店</v>
      </c>
      <c r="F533" s="9" t="s">
        <v>344</v>
      </c>
      <c r="G533" s="12" t="str">
        <f aca="false">INDEX(通路主檔!$B$2:$B$5,MATCH($F533,通路主檔!$A$2:$A$5,0))</f>
        <v>外送平台 A</v>
      </c>
      <c r="H533" s="12" t="str">
        <f aca="false">INDEX(通路主檔!$C$2:$C$5,MATCH($F533,通路主檔!$A$2:$A$5,0))</f>
        <v>外送平台</v>
      </c>
      <c r="I533" s="13" t="n">
        <v>398300</v>
      </c>
      <c r="J533" s="4" t="n">
        <v>729</v>
      </c>
      <c r="K533" s="4" t="n">
        <v>1461</v>
      </c>
      <c r="L533" s="14" t="n">
        <f aca="false">IF(J533=0,0,I533/J533)</f>
        <v>546.364883401921</v>
      </c>
      <c r="M533" s="15" t="n">
        <f aca="false">INDEX(通路主檔!$D$2:$D$5,MATCH($F533,通路主檔!$A$2:$A$5,0))*INDEX(年度參數!$B$2:$B$4,MATCH($B533,年度參數!$A$2:$A$4,0))</f>
        <v>0.33</v>
      </c>
      <c r="N533" s="14" t="n">
        <f aca="false">I533*M533</f>
        <v>131439</v>
      </c>
      <c r="O533" s="14" t="n">
        <f aca="false">I533-N533</f>
        <v>266861</v>
      </c>
    </row>
    <row r="534" customFormat="false" ht="15" hidden="false" customHeight="false" outlineLevel="0" collapsed="false">
      <c r="A534" s="6" t="str">
        <f aca="false">TEXT(B534,"0")&amp;"-"&amp;TEXT(C534,"00")</f>
        <v>2024-08</v>
      </c>
      <c r="B534" s="4" t="n">
        <v>2024</v>
      </c>
      <c r="C534" s="4" t="n">
        <v>8</v>
      </c>
      <c r="D534" s="9" t="s">
        <v>323</v>
      </c>
      <c r="E534" s="12" t="str">
        <f aca="false">INDEX(門市主檔!$B$2:$B$25,MATCH($D534,門市主檔!$A$2:$A$25,0))</f>
        <v>台南東寧店</v>
      </c>
      <c r="F534" s="9" t="s">
        <v>347</v>
      </c>
      <c r="G534" s="12" t="str">
        <f aca="false">INDEX(通路主檔!$B$2:$B$5,MATCH($F534,通路主檔!$A$2:$A$5,0))</f>
        <v>外送平台 B</v>
      </c>
      <c r="H534" s="12" t="str">
        <f aca="false">INDEX(通路主檔!$C$2:$C$5,MATCH($F534,通路主檔!$A$2:$A$5,0))</f>
        <v>外送平台</v>
      </c>
      <c r="I534" s="13" t="n">
        <v>269100</v>
      </c>
      <c r="J534" s="4" t="n">
        <v>543</v>
      </c>
      <c r="K534" s="4" t="n">
        <v>984</v>
      </c>
      <c r="L534" s="14" t="n">
        <f aca="false">IF(J534=0,0,I534/J534)</f>
        <v>495.580110497238</v>
      </c>
      <c r="M534" s="15" t="n">
        <f aca="false">INDEX(通路主檔!$D$2:$D$5,MATCH($F534,通路主檔!$A$2:$A$5,0))*INDEX(年度參數!$B$2:$B$4,MATCH($B534,年度參數!$A$2:$A$4,0))</f>
        <v>0.33</v>
      </c>
      <c r="N534" s="14" t="n">
        <f aca="false">I534*M534</f>
        <v>88803</v>
      </c>
      <c r="O534" s="14" t="n">
        <f aca="false">I534-N534</f>
        <v>180297</v>
      </c>
    </row>
    <row r="535" customFormat="false" ht="15" hidden="false" customHeight="false" outlineLevel="0" collapsed="false">
      <c r="A535" s="6" t="str">
        <f aca="false">TEXT(B535,"0")&amp;"-"&amp;TEXT(C535,"00")</f>
        <v>2024-08</v>
      </c>
      <c r="B535" s="4" t="n">
        <v>2024</v>
      </c>
      <c r="C535" s="4" t="n">
        <v>8</v>
      </c>
      <c r="D535" s="9" t="s">
        <v>262</v>
      </c>
      <c r="E535" s="12" t="str">
        <f aca="false">INDEX(門市主檔!$B$2:$B$25,MATCH($D535,門市主檔!$A$2:$A$25,0))</f>
        <v>台北信義旗艦店</v>
      </c>
      <c r="F535" s="9" t="s">
        <v>339</v>
      </c>
      <c r="G535" s="12" t="str">
        <f aca="false">INDEX(通路主檔!$B$2:$B$5,MATCH($F535,通路主檔!$A$2:$A$5,0))</f>
        <v>內用</v>
      </c>
      <c r="H535" s="12" t="str">
        <f aca="false">INDEX(通路主檔!$C$2:$C$5,MATCH($F535,通路主檔!$A$2:$A$5,0))</f>
        <v>店內</v>
      </c>
      <c r="I535" s="13" t="n">
        <v>1671200</v>
      </c>
      <c r="J535" s="4" t="n">
        <v>2002</v>
      </c>
      <c r="K535" s="4" t="n">
        <v>4865</v>
      </c>
      <c r="L535" s="14" t="n">
        <f aca="false">IF(J535=0,0,I535/J535)</f>
        <v>834.765234765235</v>
      </c>
      <c r="M535" s="15" t="n">
        <f aca="false">INDEX(通路主檔!$D$2:$D$5,MATCH($F535,通路主檔!$A$2:$A$5,0))*INDEX(年度參數!$B$2:$B$4,MATCH($B535,年度參數!$A$2:$A$4,0))</f>
        <v>0</v>
      </c>
      <c r="N535" s="14" t="n">
        <f aca="false">I535*M535</f>
        <v>0</v>
      </c>
      <c r="O535" s="14" t="n">
        <f aca="false">I535-N535</f>
        <v>1671200</v>
      </c>
    </row>
    <row r="536" customFormat="false" ht="15" hidden="false" customHeight="false" outlineLevel="0" collapsed="false">
      <c r="A536" s="6" t="str">
        <f aca="false">TEXT(B536,"0")&amp;"-"&amp;TEXT(C536,"00")</f>
        <v>2024-08</v>
      </c>
      <c r="B536" s="4" t="n">
        <v>2024</v>
      </c>
      <c r="C536" s="4" t="n">
        <v>8</v>
      </c>
      <c r="D536" s="9" t="s">
        <v>262</v>
      </c>
      <c r="E536" s="12" t="str">
        <f aca="false">INDEX(門市主檔!$B$2:$B$25,MATCH($D536,門市主檔!$A$2:$A$25,0))</f>
        <v>台北信義旗艦店</v>
      </c>
      <c r="F536" s="9" t="s">
        <v>342</v>
      </c>
      <c r="G536" s="12" t="str">
        <f aca="false">INDEX(通路主檔!$B$2:$B$5,MATCH($F536,通路主檔!$A$2:$A$5,0))</f>
        <v>外帶</v>
      </c>
      <c r="H536" s="12" t="str">
        <f aca="false">INDEX(通路主檔!$C$2:$C$5,MATCH($F536,通路主檔!$A$2:$A$5,0))</f>
        <v>店內</v>
      </c>
      <c r="I536" s="13" t="n">
        <v>677500</v>
      </c>
      <c r="J536" s="4" t="n">
        <v>2105</v>
      </c>
      <c r="K536" s="4" t="n">
        <v>2913</v>
      </c>
      <c r="L536" s="14" t="n">
        <f aca="false">IF(J536=0,0,I536/J536)</f>
        <v>321.852731591449</v>
      </c>
      <c r="M536" s="15" t="n">
        <f aca="false">INDEX(通路主檔!$D$2:$D$5,MATCH($F536,通路主檔!$A$2:$A$5,0))*INDEX(年度參數!$B$2:$B$4,MATCH($B536,年度參數!$A$2:$A$4,0))</f>
        <v>0</v>
      </c>
      <c r="N536" s="14" t="n">
        <f aca="false">I536*M536</f>
        <v>0</v>
      </c>
      <c r="O536" s="14" t="n">
        <f aca="false">I536-N536</f>
        <v>677500</v>
      </c>
    </row>
    <row r="537" customFormat="false" ht="15" hidden="false" customHeight="false" outlineLevel="0" collapsed="false">
      <c r="A537" s="6" t="str">
        <f aca="false">TEXT(B537,"0")&amp;"-"&amp;TEXT(C537,"00")</f>
        <v>2024-08</v>
      </c>
      <c r="B537" s="4" t="n">
        <v>2024</v>
      </c>
      <c r="C537" s="4" t="n">
        <v>8</v>
      </c>
      <c r="D537" s="9" t="s">
        <v>262</v>
      </c>
      <c r="E537" s="12" t="str">
        <f aca="false">INDEX(門市主檔!$B$2:$B$25,MATCH($D537,門市主檔!$A$2:$A$25,0))</f>
        <v>台北信義旗艦店</v>
      </c>
      <c r="F537" s="9" t="s">
        <v>344</v>
      </c>
      <c r="G537" s="12" t="str">
        <f aca="false">INDEX(通路主檔!$B$2:$B$5,MATCH($F537,通路主檔!$A$2:$A$5,0))</f>
        <v>外送平台 A</v>
      </c>
      <c r="H537" s="12" t="str">
        <f aca="false">INDEX(通路主檔!$C$2:$C$5,MATCH($F537,通路主檔!$A$2:$A$5,0))</f>
        <v>外送平台</v>
      </c>
      <c r="I537" s="13" t="n">
        <v>575600</v>
      </c>
      <c r="J537" s="4" t="n">
        <v>1128</v>
      </c>
      <c r="K537" s="4" t="n">
        <v>2057</v>
      </c>
      <c r="L537" s="14" t="n">
        <f aca="false">IF(J537=0,0,I537/J537)</f>
        <v>510.283687943262</v>
      </c>
      <c r="M537" s="15" t="n">
        <f aca="false">INDEX(通路主檔!$D$2:$D$5,MATCH($F537,通路主檔!$A$2:$A$5,0))*INDEX(年度參數!$B$2:$B$4,MATCH($B537,年度參數!$A$2:$A$4,0))</f>
        <v>0.33</v>
      </c>
      <c r="N537" s="14" t="n">
        <f aca="false">I537*M537</f>
        <v>189948</v>
      </c>
      <c r="O537" s="14" t="n">
        <f aca="false">I537-N537</f>
        <v>385652</v>
      </c>
    </row>
    <row r="538" customFormat="false" ht="15" hidden="false" customHeight="false" outlineLevel="0" collapsed="false">
      <c r="A538" s="6" t="str">
        <f aca="false">TEXT(B538,"0")&amp;"-"&amp;TEXT(C538,"00")</f>
        <v>2024-08</v>
      </c>
      <c r="B538" s="4" t="n">
        <v>2024</v>
      </c>
      <c r="C538" s="4" t="n">
        <v>8</v>
      </c>
      <c r="D538" s="9" t="s">
        <v>262</v>
      </c>
      <c r="E538" s="12" t="str">
        <f aca="false">INDEX(門市主檔!$B$2:$B$25,MATCH($D538,門市主檔!$A$2:$A$25,0))</f>
        <v>台北信義旗艦店</v>
      </c>
      <c r="F538" s="9" t="s">
        <v>347</v>
      </c>
      <c r="G538" s="12" t="str">
        <f aca="false">INDEX(通路主檔!$B$2:$B$5,MATCH($F538,通路主檔!$A$2:$A$5,0))</f>
        <v>外送平台 B</v>
      </c>
      <c r="H538" s="12" t="str">
        <f aca="false">INDEX(通路主檔!$C$2:$C$5,MATCH($F538,通路主檔!$A$2:$A$5,0))</f>
        <v>外送平台</v>
      </c>
      <c r="I538" s="13" t="n">
        <v>379400</v>
      </c>
      <c r="J538" s="4" t="n">
        <v>811</v>
      </c>
      <c r="K538" s="4" t="n">
        <v>1368</v>
      </c>
      <c r="L538" s="14" t="n">
        <f aca="false">IF(J538=0,0,I538/J538)</f>
        <v>467.817509247842</v>
      </c>
      <c r="M538" s="15" t="n">
        <f aca="false">INDEX(通路主檔!$D$2:$D$5,MATCH($F538,通路主檔!$A$2:$A$5,0))*INDEX(年度參數!$B$2:$B$4,MATCH($B538,年度參數!$A$2:$A$4,0))</f>
        <v>0.33</v>
      </c>
      <c r="N538" s="14" t="n">
        <f aca="false">I538*M538</f>
        <v>125202</v>
      </c>
      <c r="O538" s="14" t="n">
        <f aca="false">I538-N538</f>
        <v>254198</v>
      </c>
    </row>
    <row r="539" customFormat="false" ht="15" hidden="false" customHeight="false" outlineLevel="0" collapsed="false">
      <c r="A539" s="6" t="str">
        <f aca="false">TEXT(B539,"0")&amp;"-"&amp;TEXT(C539,"00")</f>
        <v>2024-08</v>
      </c>
      <c r="B539" s="4" t="n">
        <v>2024</v>
      </c>
      <c r="C539" s="4" t="n">
        <v>8</v>
      </c>
      <c r="D539" s="9" t="s">
        <v>269</v>
      </c>
      <c r="E539" s="12" t="str">
        <f aca="false">INDEX(門市主檔!$B$2:$B$25,MATCH($D539,門市主檔!$A$2:$A$25,0))</f>
        <v>台北中山店</v>
      </c>
      <c r="F539" s="9" t="s">
        <v>339</v>
      </c>
      <c r="G539" s="12" t="str">
        <f aca="false">INDEX(通路主檔!$B$2:$B$5,MATCH($F539,通路主檔!$A$2:$A$5,0))</f>
        <v>內用</v>
      </c>
      <c r="H539" s="12" t="str">
        <f aca="false">INDEX(通路主檔!$C$2:$C$5,MATCH($F539,通路主檔!$A$2:$A$5,0))</f>
        <v>店內</v>
      </c>
      <c r="I539" s="13" t="n">
        <v>1122600</v>
      </c>
      <c r="J539" s="4" t="n">
        <v>1381</v>
      </c>
      <c r="K539" s="4" t="n">
        <v>3117</v>
      </c>
      <c r="L539" s="14" t="n">
        <f aca="false">IF(J539=0,0,I539/J539)</f>
        <v>812.889210716872</v>
      </c>
      <c r="M539" s="15" t="n">
        <f aca="false">INDEX(通路主檔!$D$2:$D$5,MATCH($F539,通路主檔!$A$2:$A$5,0))*INDEX(年度參數!$B$2:$B$4,MATCH($B539,年度參數!$A$2:$A$4,0))</f>
        <v>0</v>
      </c>
      <c r="N539" s="14" t="n">
        <f aca="false">I539*M539</f>
        <v>0</v>
      </c>
      <c r="O539" s="14" t="n">
        <f aca="false">I539-N539</f>
        <v>1122600</v>
      </c>
    </row>
    <row r="540" customFormat="false" ht="15" hidden="false" customHeight="false" outlineLevel="0" collapsed="false">
      <c r="A540" s="6" t="str">
        <f aca="false">TEXT(B540,"0")&amp;"-"&amp;TEXT(C540,"00")</f>
        <v>2024-08</v>
      </c>
      <c r="B540" s="4" t="n">
        <v>2024</v>
      </c>
      <c r="C540" s="4" t="n">
        <v>8</v>
      </c>
      <c r="D540" s="9" t="s">
        <v>269</v>
      </c>
      <c r="E540" s="12" t="str">
        <f aca="false">INDEX(門市主檔!$B$2:$B$25,MATCH($D540,門市主檔!$A$2:$A$25,0))</f>
        <v>台北中山店</v>
      </c>
      <c r="F540" s="9" t="s">
        <v>342</v>
      </c>
      <c r="G540" s="12" t="str">
        <f aca="false">INDEX(通路主檔!$B$2:$B$5,MATCH($F540,通路主檔!$A$2:$A$5,0))</f>
        <v>外帶</v>
      </c>
      <c r="H540" s="12" t="str">
        <f aca="false">INDEX(通路主檔!$C$2:$C$5,MATCH($F540,通路主檔!$A$2:$A$5,0))</f>
        <v>店內</v>
      </c>
      <c r="I540" s="13" t="n">
        <v>471400</v>
      </c>
      <c r="J540" s="4" t="n">
        <v>1451</v>
      </c>
      <c r="K540" s="4" t="n">
        <v>1741</v>
      </c>
      <c r="L540" s="14" t="n">
        <f aca="false">IF(J540=0,0,I540/J540)</f>
        <v>324.879393521709</v>
      </c>
      <c r="M540" s="15" t="n">
        <f aca="false">INDEX(通路主檔!$D$2:$D$5,MATCH($F540,通路主檔!$A$2:$A$5,0))*INDEX(年度參數!$B$2:$B$4,MATCH($B540,年度參數!$A$2:$A$4,0))</f>
        <v>0</v>
      </c>
      <c r="N540" s="14" t="n">
        <f aca="false">I540*M540</f>
        <v>0</v>
      </c>
      <c r="O540" s="14" t="n">
        <f aca="false">I540-N540</f>
        <v>471400</v>
      </c>
    </row>
    <row r="541" customFormat="false" ht="15" hidden="false" customHeight="false" outlineLevel="0" collapsed="false">
      <c r="A541" s="6" t="str">
        <f aca="false">TEXT(B541,"0")&amp;"-"&amp;TEXT(C541,"00")</f>
        <v>2024-08</v>
      </c>
      <c r="B541" s="4" t="n">
        <v>2024</v>
      </c>
      <c r="C541" s="4" t="n">
        <v>8</v>
      </c>
      <c r="D541" s="9" t="s">
        <v>269</v>
      </c>
      <c r="E541" s="12" t="str">
        <f aca="false">INDEX(門市主檔!$B$2:$B$25,MATCH($D541,門市主檔!$A$2:$A$25,0))</f>
        <v>台北中山店</v>
      </c>
      <c r="F541" s="9" t="s">
        <v>344</v>
      </c>
      <c r="G541" s="12" t="str">
        <f aca="false">INDEX(通路主檔!$B$2:$B$5,MATCH($F541,通路主檔!$A$2:$A$5,0))</f>
        <v>外送平台 A</v>
      </c>
      <c r="H541" s="12" t="str">
        <f aca="false">INDEX(通路主檔!$C$2:$C$5,MATCH($F541,通路主檔!$A$2:$A$5,0))</f>
        <v>外送平台</v>
      </c>
      <c r="I541" s="13" t="n">
        <v>488100</v>
      </c>
      <c r="J541" s="4" t="n">
        <v>916</v>
      </c>
      <c r="K541" s="4" t="n">
        <v>1788</v>
      </c>
      <c r="L541" s="14" t="n">
        <f aca="false">IF(J541=0,0,I541/J541)</f>
        <v>532.860262008734</v>
      </c>
      <c r="M541" s="15" t="n">
        <f aca="false">INDEX(通路主檔!$D$2:$D$5,MATCH($F541,通路主檔!$A$2:$A$5,0))*INDEX(年度參數!$B$2:$B$4,MATCH($B541,年度參數!$A$2:$A$4,0))</f>
        <v>0.33</v>
      </c>
      <c r="N541" s="14" t="n">
        <f aca="false">I541*M541</f>
        <v>161073</v>
      </c>
      <c r="O541" s="14" t="n">
        <f aca="false">I541-N541</f>
        <v>327027</v>
      </c>
    </row>
    <row r="542" customFormat="false" ht="15" hidden="false" customHeight="false" outlineLevel="0" collapsed="false">
      <c r="A542" s="6" t="str">
        <f aca="false">TEXT(B542,"0")&amp;"-"&amp;TEXT(C542,"00")</f>
        <v>2024-08</v>
      </c>
      <c r="B542" s="4" t="n">
        <v>2024</v>
      </c>
      <c r="C542" s="4" t="n">
        <v>8</v>
      </c>
      <c r="D542" s="9" t="s">
        <v>269</v>
      </c>
      <c r="E542" s="12" t="str">
        <f aca="false">INDEX(門市主檔!$B$2:$B$25,MATCH($D542,門市主檔!$A$2:$A$25,0))</f>
        <v>台北中山店</v>
      </c>
      <c r="F542" s="9" t="s">
        <v>347</v>
      </c>
      <c r="G542" s="12" t="str">
        <f aca="false">INDEX(通路主檔!$B$2:$B$5,MATCH($F542,通路主檔!$A$2:$A$5,0))</f>
        <v>外送平台 B</v>
      </c>
      <c r="H542" s="12" t="str">
        <f aca="false">INDEX(通路主檔!$C$2:$C$5,MATCH($F542,通路主檔!$A$2:$A$5,0))</f>
        <v>外送平台</v>
      </c>
      <c r="I542" s="13" t="n">
        <v>276900</v>
      </c>
      <c r="J542" s="4" t="n">
        <v>518</v>
      </c>
      <c r="K542" s="4" t="n">
        <v>1001</v>
      </c>
      <c r="L542" s="14" t="n">
        <f aca="false">IF(J542=0,0,I542/J542)</f>
        <v>534.555984555985</v>
      </c>
      <c r="M542" s="15" t="n">
        <f aca="false">INDEX(通路主檔!$D$2:$D$5,MATCH($F542,通路主檔!$A$2:$A$5,0))*INDEX(年度參數!$B$2:$B$4,MATCH($B542,年度參數!$A$2:$A$4,0))</f>
        <v>0.33</v>
      </c>
      <c r="N542" s="14" t="n">
        <f aca="false">I542*M542</f>
        <v>91377</v>
      </c>
      <c r="O542" s="14" t="n">
        <f aca="false">I542-N542</f>
        <v>185523</v>
      </c>
    </row>
    <row r="543" customFormat="false" ht="15" hidden="false" customHeight="false" outlineLevel="0" collapsed="false">
      <c r="A543" s="6" t="str">
        <f aca="false">TEXT(B543,"0")&amp;"-"&amp;TEXT(C543,"00")</f>
        <v>2024-08</v>
      </c>
      <c r="B543" s="4" t="n">
        <v>2024</v>
      </c>
      <c r="C543" s="4" t="n">
        <v>8</v>
      </c>
      <c r="D543" s="9" t="s">
        <v>273</v>
      </c>
      <c r="E543" s="12" t="str">
        <f aca="false">INDEX(門市主檔!$B$2:$B$25,MATCH($D543,門市主檔!$A$2:$A$25,0))</f>
        <v>台北東門店</v>
      </c>
      <c r="F543" s="9" t="s">
        <v>339</v>
      </c>
      <c r="G543" s="12" t="str">
        <f aca="false">INDEX(通路主檔!$B$2:$B$5,MATCH($F543,通路主檔!$A$2:$A$5,0))</f>
        <v>內用</v>
      </c>
      <c r="H543" s="12" t="str">
        <f aca="false">INDEX(通路主檔!$C$2:$C$5,MATCH($F543,通路主檔!$A$2:$A$5,0))</f>
        <v>店內</v>
      </c>
      <c r="I543" s="13" t="n">
        <v>546500</v>
      </c>
      <c r="J543" s="4" t="n">
        <v>754</v>
      </c>
      <c r="K543" s="4" t="n">
        <v>1848</v>
      </c>
      <c r="L543" s="14" t="n">
        <f aca="false">IF(J543=0,0,I543/J543)</f>
        <v>724.801061007958</v>
      </c>
      <c r="M543" s="15" t="n">
        <f aca="false">INDEX(通路主檔!$D$2:$D$5,MATCH($F543,通路主檔!$A$2:$A$5,0))*INDEX(年度參數!$B$2:$B$4,MATCH($B543,年度參數!$A$2:$A$4,0))</f>
        <v>0</v>
      </c>
      <c r="N543" s="14" t="n">
        <f aca="false">I543*M543</f>
        <v>0</v>
      </c>
      <c r="O543" s="14" t="n">
        <f aca="false">I543-N543</f>
        <v>546500</v>
      </c>
    </row>
    <row r="544" customFormat="false" ht="15" hidden="false" customHeight="false" outlineLevel="0" collapsed="false">
      <c r="A544" s="6" t="str">
        <f aca="false">TEXT(B544,"0")&amp;"-"&amp;TEXT(C544,"00")</f>
        <v>2024-08</v>
      </c>
      <c r="B544" s="4" t="n">
        <v>2024</v>
      </c>
      <c r="C544" s="4" t="n">
        <v>8</v>
      </c>
      <c r="D544" s="9" t="s">
        <v>273</v>
      </c>
      <c r="E544" s="12" t="str">
        <f aca="false">INDEX(門市主檔!$B$2:$B$25,MATCH($D544,門市主檔!$A$2:$A$25,0))</f>
        <v>台北東門店</v>
      </c>
      <c r="F544" s="9" t="s">
        <v>342</v>
      </c>
      <c r="G544" s="12" t="str">
        <f aca="false">INDEX(通路主檔!$B$2:$B$5,MATCH($F544,通路主檔!$A$2:$A$5,0))</f>
        <v>外帶</v>
      </c>
      <c r="H544" s="12" t="str">
        <f aca="false">INDEX(通路主檔!$C$2:$C$5,MATCH($F544,通路主檔!$A$2:$A$5,0))</f>
        <v>店內</v>
      </c>
      <c r="I544" s="13" t="n">
        <v>474000</v>
      </c>
      <c r="J544" s="4" t="n">
        <v>1457</v>
      </c>
      <c r="K544" s="4" t="n">
        <v>1750</v>
      </c>
      <c r="L544" s="14" t="n">
        <f aca="false">IF(J544=0,0,I544/J544)</f>
        <v>325.326012354152</v>
      </c>
      <c r="M544" s="15" t="n">
        <f aca="false">INDEX(通路主檔!$D$2:$D$5,MATCH($F544,通路主檔!$A$2:$A$5,0))*INDEX(年度參數!$B$2:$B$4,MATCH($B544,年度參數!$A$2:$A$4,0))</f>
        <v>0</v>
      </c>
      <c r="N544" s="14" t="n">
        <f aca="false">I544*M544</f>
        <v>0</v>
      </c>
      <c r="O544" s="14" t="n">
        <f aca="false">I544-N544</f>
        <v>474000</v>
      </c>
    </row>
    <row r="545" customFormat="false" ht="15" hidden="false" customHeight="false" outlineLevel="0" collapsed="false">
      <c r="A545" s="6" t="str">
        <f aca="false">TEXT(B545,"0")&amp;"-"&amp;TEXT(C545,"00")</f>
        <v>2024-08</v>
      </c>
      <c r="B545" s="4" t="n">
        <v>2024</v>
      </c>
      <c r="C545" s="4" t="n">
        <v>8</v>
      </c>
      <c r="D545" s="9" t="s">
        <v>273</v>
      </c>
      <c r="E545" s="12" t="str">
        <f aca="false">INDEX(門市主檔!$B$2:$B$25,MATCH($D545,門市主檔!$A$2:$A$25,0))</f>
        <v>台北東門店</v>
      </c>
      <c r="F545" s="9" t="s">
        <v>344</v>
      </c>
      <c r="G545" s="12" t="str">
        <f aca="false">INDEX(通路主檔!$B$2:$B$5,MATCH($F545,通路主檔!$A$2:$A$5,0))</f>
        <v>外送平台 A</v>
      </c>
      <c r="H545" s="12" t="str">
        <f aca="false">INDEX(通路主檔!$C$2:$C$5,MATCH($F545,通路主檔!$A$2:$A$5,0))</f>
        <v>外送平台</v>
      </c>
      <c r="I545" s="13" t="n">
        <v>423500</v>
      </c>
      <c r="J545" s="4" t="n">
        <v>833</v>
      </c>
      <c r="K545" s="4" t="n">
        <v>1627</v>
      </c>
      <c r="L545" s="14" t="n">
        <f aca="false">IF(J545=0,0,I545/J545)</f>
        <v>508.403361344538</v>
      </c>
      <c r="M545" s="15" t="n">
        <f aca="false">INDEX(通路主檔!$D$2:$D$5,MATCH($F545,通路主檔!$A$2:$A$5,0))*INDEX(年度參數!$B$2:$B$4,MATCH($B545,年度參數!$A$2:$A$4,0))</f>
        <v>0.33</v>
      </c>
      <c r="N545" s="14" t="n">
        <f aca="false">I545*M545</f>
        <v>139755</v>
      </c>
      <c r="O545" s="14" t="n">
        <f aca="false">I545-N545</f>
        <v>283745</v>
      </c>
    </row>
    <row r="546" customFormat="false" ht="15" hidden="false" customHeight="false" outlineLevel="0" collapsed="false">
      <c r="A546" s="6" t="str">
        <f aca="false">TEXT(B546,"0")&amp;"-"&amp;TEXT(C546,"00")</f>
        <v>2024-08</v>
      </c>
      <c r="B546" s="4" t="n">
        <v>2024</v>
      </c>
      <c r="C546" s="4" t="n">
        <v>8</v>
      </c>
      <c r="D546" s="9" t="s">
        <v>273</v>
      </c>
      <c r="E546" s="12" t="str">
        <f aca="false">INDEX(門市主檔!$B$2:$B$25,MATCH($D546,門市主檔!$A$2:$A$25,0))</f>
        <v>台北東門店</v>
      </c>
      <c r="F546" s="9" t="s">
        <v>347</v>
      </c>
      <c r="G546" s="12" t="str">
        <f aca="false">INDEX(通路主檔!$B$2:$B$5,MATCH($F546,通路主檔!$A$2:$A$5,0))</f>
        <v>外送平台 B</v>
      </c>
      <c r="H546" s="12" t="str">
        <f aca="false">INDEX(通路主檔!$C$2:$C$5,MATCH($F546,通路主檔!$A$2:$A$5,0))</f>
        <v>外送平台</v>
      </c>
      <c r="I546" s="13" t="n">
        <v>261000</v>
      </c>
      <c r="J546" s="4" t="n">
        <v>570</v>
      </c>
      <c r="K546" s="4" t="n">
        <v>1072</v>
      </c>
      <c r="L546" s="14" t="n">
        <f aca="false">IF(J546=0,0,I546/J546)</f>
        <v>457.894736842105</v>
      </c>
      <c r="M546" s="15" t="n">
        <f aca="false">INDEX(通路主檔!$D$2:$D$5,MATCH($F546,通路主檔!$A$2:$A$5,0))*INDEX(年度參數!$B$2:$B$4,MATCH($B546,年度參數!$A$2:$A$4,0))</f>
        <v>0.33</v>
      </c>
      <c r="N546" s="14" t="n">
        <f aca="false">I546*M546</f>
        <v>86130</v>
      </c>
      <c r="O546" s="14" t="n">
        <f aca="false">I546-N546</f>
        <v>174870</v>
      </c>
    </row>
    <row r="547" customFormat="false" ht="15" hidden="false" customHeight="false" outlineLevel="0" collapsed="false">
      <c r="A547" s="6" t="str">
        <f aca="false">TEXT(B547,"0")&amp;"-"&amp;TEXT(C547,"00")</f>
        <v>2024-08</v>
      </c>
      <c r="B547" s="4" t="n">
        <v>2024</v>
      </c>
      <c r="C547" s="4" t="n">
        <v>8</v>
      </c>
      <c r="D547" s="9" t="s">
        <v>277</v>
      </c>
      <c r="E547" s="12" t="str">
        <f aca="false">INDEX(門市主檔!$B$2:$B$25,MATCH($D547,門市主檔!$A$2:$A$25,0))</f>
        <v>台北松江店</v>
      </c>
      <c r="F547" s="9" t="s">
        <v>342</v>
      </c>
      <c r="G547" s="12" t="str">
        <f aca="false">INDEX(通路主檔!$B$2:$B$5,MATCH($F547,通路主檔!$A$2:$A$5,0))</f>
        <v>外帶</v>
      </c>
      <c r="H547" s="12" t="str">
        <f aca="false">INDEX(通路主檔!$C$2:$C$5,MATCH($F547,通路主檔!$A$2:$A$5,0))</f>
        <v>店內</v>
      </c>
      <c r="I547" s="13" t="n">
        <v>619300</v>
      </c>
      <c r="J547" s="4" t="n">
        <v>1823</v>
      </c>
      <c r="K547" s="4" t="n">
        <v>2253</v>
      </c>
      <c r="L547" s="14" t="n">
        <f aca="false">IF(J547=0,0,I547/J547)</f>
        <v>339.714755896873</v>
      </c>
      <c r="M547" s="15" t="n">
        <f aca="false">INDEX(通路主檔!$D$2:$D$5,MATCH($F547,通路主檔!$A$2:$A$5,0))*INDEX(年度參數!$B$2:$B$4,MATCH($B547,年度參數!$A$2:$A$4,0))</f>
        <v>0</v>
      </c>
      <c r="N547" s="14" t="n">
        <f aca="false">I547*M547</f>
        <v>0</v>
      </c>
      <c r="O547" s="14" t="n">
        <f aca="false">I547-N547</f>
        <v>619300</v>
      </c>
    </row>
    <row r="548" customFormat="false" ht="15" hidden="false" customHeight="false" outlineLevel="0" collapsed="false">
      <c r="A548" s="6" t="str">
        <f aca="false">TEXT(B548,"0")&amp;"-"&amp;TEXT(C548,"00")</f>
        <v>2024-08</v>
      </c>
      <c r="B548" s="4" t="n">
        <v>2024</v>
      </c>
      <c r="C548" s="4" t="n">
        <v>8</v>
      </c>
      <c r="D548" s="9" t="s">
        <v>277</v>
      </c>
      <c r="E548" s="12" t="str">
        <f aca="false">INDEX(門市主檔!$B$2:$B$25,MATCH($D548,門市主檔!$A$2:$A$25,0))</f>
        <v>台北松江店</v>
      </c>
      <c r="F548" s="9" t="s">
        <v>344</v>
      </c>
      <c r="G548" s="12" t="str">
        <f aca="false">INDEX(通路主檔!$B$2:$B$5,MATCH($F548,通路主檔!$A$2:$A$5,0))</f>
        <v>外送平台 A</v>
      </c>
      <c r="H548" s="12" t="str">
        <f aca="false">INDEX(通路主檔!$C$2:$C$5,MATCH($F548,通路主檔!$A$2:$A$5,0))</f>
        <v>外送平台</v>
      </c>
      <c r="I548" s="13" t="n">
        <v>483800</v>
      </c>
      <c r="J548" s="4" t="n">
        <v>953</v>
      </c>
      <c r="K548" s="4" t="n">
        <v>1766</v>
      </c>
      <c r="L548" s="14" t="n">
        <f aca="false">IF(J548=0,0,I548/J548)</f>
        <v>507.660020986359</v>
      </c>
      <c r="M548" s="15" t="n">
        <f aca="false">INDEX(通路主檔!$D$2:$D$5,MATCH($F548,通路主檔!$A$2:$A$5,0))*INDEX(年度參數!$B$2:$B$4,MATCH($B548,年度參數!$A$2:$A$4,0))</f>
        <v>0.33</v>
      </c>
      <c r="N548" s="14" t="n">
        <f aca="false">I548*M548</f>
        <v>159654</v>
      </c>
      <c r="O548" s="14" t="n">
        <f aca="false">I548-N548</f>
        <v>324146</v>
      </c>
    </row>
    <row r="549" customFormat="false" ht="15" hidden="false" customHeight="false" outlineLevel="0" collapsed="false">
      <c r="A549" s="6" t="str">
        <f aca="false">TEXT(B549,"0")&amp;"-"&amp;TEXT(C549,"00")</f>
        <v>2024-08</v>
      </c>
      <c r="B549" s="4" t="n">
        <v>2024</v>
      </c>
      <c r="C549" s="4" t="n">
        <v>8</v>
      </c>
      <c r="D549" s="9" t="s">
        <v>277</v>
      </c>
      <c r="E549" s="12" t="str">
        <f aca="false">INDEX(門市主檔!$B$2:$B$25,MATCH($D549,門市主檔!$A$2:$A$25,0))</f>
        <v>台北松江店</v>
      </c>
      <c r="F549" s="9" t="s">
        <v>347</v>
      </c>
      <c r="G549" s="12" t="str">
        <f aca="false">INDEX(通路主檔!$B$2:$B$5,MATCH($F549,通路主檔!$A$2:$A$5,0))</f>
        <v>外送平台 B</v>
      </c>
      <c r="H549" s="12" t="str">
        <f aca="false">INDEX(通路主檔!$C$2:$C$5,MATCH($F549,通路主檔!$A$2:$A$5,0))</f>
        <v>外送平台</v>
      </c>
      <c r="I549" s="13" t="n">
        <v>308000</v>
      </c>
      <c r="J549" s="4" t="n">
        <v>573</v>
      </c>
      <c r="K549" s="4" t="n">
        <v>1111</v>
      </c>
      <c r="L549" s="14" t="n">
        <f aca="false">IF(J549=0,0,I549/J549)</f>
        <v>537.521815008726</v>
      </c>
      <c r="M549" s="15" t="n">
        <f aca="false">INDEX(通路主檔!$D$2:$D$5,MATCH($F549,通路主檔!$A$2:$A$5,0))*INDEX(年度參數!$B$2:$B$4,MATCH($B549,年度參數!$A$2:$A$4,0))</f>
        <v>0.33</v>
      </c>
      <c r="N549" s="14" t="n">
        <f aca="false">I549*M549</f>
        <v>101640</v>
      </c>
      <c r="O549" s="14" t="n">
        <f aca="false">I549-N549</f>
        <v>206360</v>
      </c>
    </row>
    <row r="550" customFormat="false" ht="15" hidden="false" customHeight="false" outlineLevel="0" collapsed="false">
      <c r="A550" s="6" t="str">
        <f aca="false">TEXT(B550,"0")&amp;"-"&amp;TEXT(C550,"00")</f>
        <v>2024-08</v>
      </c>
      <c r="B550" s="4" t="n">
        <v>2024</v>
      </c>
      <c r="C550" s="4" t="n">
        <v>8</v>
      </c>
      <c r="D550" s="9" t="s">
        <v>288</v>
      </c>
      <c r="E550" s="12" t="str">
        <f aca="false">INDEX(門市主檔!$B$2:$B$25,MATCH($D550,門市主檔!$A$2:$A$25,0))</f>
        <v>桃園中壢店</v>
      </c>
      <c r="F550" s="9" t="s">
        <v>339</v>
      </c>
      <c r="G550" s="12" t="str">
        <f aca="false">INDEX(通路主檔!$B$2:$B$5,MATCH($F550,通路主檔!$A$2:$A$5,0))</f>
        <v>內用</v>
      </c>
      <c r="H550" s="12" t="str">
        <f aca="false">INDEX(通路主檔!$C$2:$C$5,MATCH($F550,通路主檔!$A$2:$A$5,0))</f>
        <v>店內</v>
      </c>
      <c r="I550" s="13" t="n">
        <v>911700</v>
      </c>
      <c r="J550" s="4" t="n">
        <v>1128</v>
      </c>
      <c r="K550" s="4" t="n">
        <v>2757</v>
      </c>
      <c r="L550" s="14" t="n">
        <f aca="false">IF(J550=0,0,I550/J550)</f>
        <v>808.244680851064</v>
      </c>
      <c r="M550" s="15" t="n">
        <f aca="false">INDEX(通路主檔!$D$2:$D$5,MATCH($F550,通路主檔!$A$2:$A$5,0))*INDEX(年度參數!$B$2:$B$4,MATCH($B550,年度參數!$A$2:$A$4,0))</f>
        <v>0</v>
      </c>
      <c r="N550" s="14" t="n">
        <f aca="false">I550*M550</f>
        <v>0</v>
      </c>
      <c r="O550" s="14" t="n">
        <f aca="false">I550-N550</f>
        <v>911700</v>
      </c>
    </row>
    <row r="551" customFormat="false" ht="15" hidden="false" customHeight="false" outlineLevel="0" collapsed="false">
      <c r="A551" s="6" t="str">
        <f aca="false">TEXT(B551,"0")&amp;"-"&amp;TEXT(C551,"00")</f>
        <v>2024-08</v>
      </c>
      <c r="B551" s="4" t="n">
        <v>2024</v>
      </c>
      <c r="C551" s="4" t="n">
        <v>8</v>
      </c>
      <c r="D551" s="9" t="s">
        <v>288</v>
      </c>
      <c r="E551" s="12" t="str">
        <f aca="false">INDEX(門市主檔!$B$2:$B$25,MATCH($D551,門市主檔!$A$2:$A$25,0))</f>
        <v>桃園中壢店</v>
      </c>
      <c r="F551" s="9" t="s">
        <v>342</v>
      </c>
      <c r="G551" s="12" t="str">
        <f aca="false">INDEX(通路主檔!$B$2:$B$5,MATCH($F551,通路主檔!$A$2:$A$5,0))</f>
        <v>外帶</v>
      </c>
      <c r="H551" s="12" t="str">
        <f aca="false">INDEX(通路主檔!$C$2:$C$5,MATCH($F551,通路主檔!$A$2:$A$5,0))</f>
        <v>店內</v>
      </c>
      <c r="I551" s="13" t="n">
        <v>439800</v>
      </c>
      <c r="J551" s="4" t="n">
        <v>1369</v>
      </c>
      <c r="K551" s="4" t="n">
        <v>1910</v>
      </c>
      <c r="L551" s="14" t="n">
        <f aca="false">IF(J551=0,0,I551/J551)</f>
        <v>321.256391526662</v>
      </c>
      <c r="M551" s="15" t="n">
        <f aca="false">INDEX(通路主檔!$D$2:$D$5,MATCH($F551,通路主檔!$A$2:$A$5,0))*INDEX(年度參數!$B$2:$B$4,MATCH($B551,年度參數!$A$2:$A$4,0))</f>
        <v>0</v>
      </c>
      <c r="N551" s="14" t="n">
        <f aca="false">I551*M551</f>
        <v>0</v>
      </c>
      <c r="O551" s="14" t="n">
        <f aca="false">I551-N551</f>
        <v>439800</v>
      </c>
    </row>
    <row r="552" customFormat="false" ht="15" hidden="false" customHeight="false" outlineLevel="0" collapsed="false">
      <c r="A552" s="6" t="str">
        <f aca="false">TEXT(B552,"0")&amp;"-"&amp;TEXT(C552,"00")</f>
        <v>2024-08</v>
      </c>
      <c r="B552" s="4" t="n">
        <v>2024</v>
      </c>
      <c r="C552" s="4" t="n">
        <v>8</v>
      </c>
      <c r="D552" s="9" t="s">
        <v>288</v>
      </c>
      <c r="E552" s="12" t="str">
        <f aca="false">INDEX(門市主檔!$B$2:$B$25,MATCH($D552,門市主檔!$A$2:$A$25,0))</f>
        <v>桃園中壢店</v>
      </c>
      <c r="F552" s="9" t="s">
        <v>344</v>
      </c>
      <c r="G552" s="12" t="str">
        <f aca="false">INDEX(通路主檔!$B$2:$B$5,MATCH($F552,通路主檔!$A$2:$A$5,0))</f>
        <v>外送平台 A</v>
      </c>
      <c r="H552" s="12" t="str">
        <f aca="false">INDEX(通路主檔!$C$2:$C$5,MATCH($F552,通路主檔!$A$2:$A$5,0))</f>
        <v>外送平台</v>
      </c>
      <c r="I552" s="13" t="n">
        <v>421200</v>
      </c>
      <c r="J552" s="4" t="n">
        <v>768</v>
      </c>
      <c r="K552" s="4" t="n">
        <v>1381</v>
      </c>
      <c r="L552" s="14" t="n">
        <f aca="false">IF(J552=0,0,I552/J552)</f>
        <v>548.4375</v>
      </c>
      <c r="M552" s="15" t="n">
        <f aca="false">INDEX(通路主檔!$D$2:$D$5,MATCH($F552,通路主檔!$A$2:$A$5,0))*INDEX(年度參數!$B$2:$B$4,MATCH($B552,年度參數!$A$2:$A$4,0))</f>
        <v>0.33</v>
      </c>
      <c r="N552" s="14" t="n">
        <f aca="false">I552*M552</f>
        <v>138996</v>
      </c>
      <c r="O552" s="14" t="n">
        <f aca="false">I552-N552</f>
        <v>282204</v>
      </c>
    </row>
    <row r="553" customFormat="false" ht="15" hidden="false" customHeight="false" outlineLevel="0" collapsed="false">
      <c r="A553" s="6" t="str">
        <f aca="false">TEXT(B553,"0")&amp;"-"&amp;TEXT(C553,"00")</f>
        <v>2024-08</v>
      </c>
      <c r="B553" s="4" t="n">
        <v>2024</v>
      </c>
      <c r="C553" s="4" t="n">
        <v>8</v>
      </c>
      <c r="D553" s="9" t="s">
        <v>288</v>
      </c>
      <c r="E553" s="12" t="str">
        <f aca="false">INDEX(門市主檔!$B$2:$B$25,MATCH($D553,門市主檔!$A$2:$A$25,0))</f>
        <v>桃園中壢店</v>
      </c>
      <c r="F553" s="9" t="s">
        <v>347</v>
      </c>
      <c r="G553" s="12" t="str">
        <f aca="false">INDEX(通路主檔!$B$2:$B$5,MATCH($F553,通路主檔!$A$2:$A$5,0))</f>
        <v>外送平台 B</v>
      </c>
      <c r="H553" s="12" t="str">
        <f aca="false">INDEX(通路主檔!$C$2:$C$5,MATCH($F553,通路主檔!$A$2:$A$5,0))</f>
        <v>外送平台</v>
      </c>
      <c r="I553" s="13" t="n">
        <v>251000</v>
      </c>
      <c r="J553" s="4" t="n">
        <v>537</v>
      </c>
      <c r="K553" s="4" t="n">
        <v>993</v>
      </c>
      <c r="L553" s="14" t="n">
        <f aca="false">IF(J553=0,0,I553/J553)</f>
        <v>467.411545623836</v>
      </c>
      <c r="M553" s="15" t="n">
        <f aca="false">INDEX(通路主檔!$D$2:$D$5,MATCH($F553,通路主檔!$A$2:$A$5,0))*INDEX(年度參數!$B$2:$B$4,MATCH($B553,年度參數!$A$2:$A$4,0))</f>
        <v>0.33</v>
      </c>
      <c r="N553" s="14" t="n">
        <f aca="false">I553*M553</f>
        <v>82830</v>
      </c>
      <c r="O553" s="14" t="n">
        <f aca="false">I553-N553</f>
        <v>168170</v>
      </c>
    </row>
    <row r="554" customFormat="false" ht="15" hidden="false" customHeight="false" outlineLevel="0" collapsed="false">
      <c r="A554" s="6" t="str">
        <f aca="false">TEXT(B554,"0")&amp;"-"&amp;TEXT(C554,"00")</f>
        <v>2024-08</v>
      </c>
      <c r="B554" s="4" t="n">
        <v>2024</v>
      </c>
      <c r="C554" s="4" t="n">
        <v>8</v>
      </c>
      <c r="D554" s="9" t="s">
        <v>292</v>
      </c>
      <c r="E554" s="12" t="str">
        <f aca="false">INDEX(門市主檔!$B$2:$B$25,MATCH($D554,門市主檔!$A$2:$A$25,0))</f>
        <v>桃園藝文店</v>
      </c>
      <c r="F554" s="9" t="s">
        <v>339</v>
      </c>
      <c r="G554" s="12" t="str">
        <f aca="false">INDEX(通路主檔!$B$2:$B$5,MATCH($F554,通路主檔!$A$2:$A$5,0))</f>
        <v>內用</v>
      </c>
      <c r="H554" s="12" t="str">
        <f aca="false">INDEX(通路主檔!$C$2:$C$5,MATCH($F554,通路主檔!$A$2:$A$5,0))</f>
        <v>店內</v>
      </c>
      <c r="I554" s="13" t="n">
        <v>866700</v>
      </c>
      <c r="J554" s="4" t="n">
        <v>1070</v>
      </c>
      <c r="K554" s="4" t="n">
        <v>2771</v>
      </c>
      <c r="L554" s="14" t="n">
        <f aca="false">IF(J554=0,0,I554/J554)</f>
        <v>810</v>
      </c>
      <c r="M554" s="15" t="n">
        <f aca="false">INDEX(通路主檔!$D$2:$D$5,MATCH($F554,通路主檔!$A$2:$A$5,0))*INDEX(年度參數!$B$2:$B$4,MATCH($B554,年度參數!$A$2:$A$4,0))</f>
        <v>0</v>
      </c>
      <c r="N554" s="14" t="n">
        <f aca="false">I554*M554</f>
        <v>0</v>
      </c>
      <c r="O554" s="14" t="n">
        <f aca="false">I554-N554</f>
        <v>866700</v>
      </c>
    </row>
    <row r="555" customFormat="false" ht="15" hidden="false" customHeight="false" outlineLevel="0" collapsed="false">
      <c r="A555" s="6" t="str">
        <f aca="false">TEXT(B555,"0")&amp;"-"&amp;TEXT(C555,"00")</f>
        <v>2024-08</v>
      </c>
      <c r="B555" s="4" t="n">
        <v>2024</v>
      </c>
      <c r="C555" s="4" t="n">
        <v>8</v>
      </c>
      <c r="D555" s="9" t="s">
        <v>292</v>
      </c>
      <c r="E555" s="12" t="str">
        <f aca="false">INDEX(門市主檔!$B$2:$B$25,MATCH($D555,門市主檔!$A$2:$A$25,0))</f>
        <v>桃園藝文店</v>
      </c>
      <c r="F555" s="9" t="s">
        <v>342</v>
      </c>
      <c r="G555" s="12" t="str">
        <f aca="false">INDEX(通路主檔!$B$2:$B$5,MATCH($F555,通路主檔!$A$2:$A$5,0))</f>
        <v>外帶</v>
      </c>
      <c r="H555" s="12" t="str">
        <f aca="false">INDEX(通路主檔!$C$2:$C$5,MATCH($F555,通路主檔!$A$2:$A$5,0))</f>
        <v>店內</v>
      </c>
      <c r="I555" s="13" t="n">
        <v>428200</v>
      </c>
      <c r="J555" s="4" t="n">
        <v>1212</v>
      </c>
      <c r="K555" s="4" t="n">
        <v>1501</v>
      </c>
      <c r="L555" s="14" t="n">
        <f aca="false">IF(J555=0,0,I555/J555)</f>
        <v>353.300330033003</v>
      </c>
      <c r="M555" s="15" t="n">
        <f aca="false">INDEX(通路主檔!$D$2:$D$5,MATCH($F555,通路主檔!$A$2:$A$5,0))*INDEX(年度參數!$B$2:$B$4,MATCH($B555,年度參數!$A$2:$A$4,0))</f>
        <v>0</v>
      </c>
      <c r="N555" s="14" t="n">
        <f aca="false">I555*M555</f>
        <v>0</v>
      </c>
      <c r="O555" s="14" t="n">
        <f aca="false">I555-N555</f>
        <v>428200</v>
      </c>
    </row>
    <row r="556" customFormat="false" ht="15" hidden="false" customHeight="false" outlineLevel="0" collapsed="false">
      <c r="A556" s="6" t="str">
        <f aca="false">TEXT(B556,"0")&amp;"-"&amp;TEXT(C556,"00")</f>
        <v>2024-08</v>
      </c>
      <c r="B556" s="4" t="n">
        <v>2024</v>
      </c>
      <c r="C556" s="4" t="n">
        <v>8</v>
      </c>
      <c r="D556" s="9" t="s">
        <v>292</v>
      </c>
      <c r="E556" s="12" t="str">
        <f aca="false">INDEX(門市主檔!$B$2:$B$25,MATCH($D556,門市主檔!$A$2:$A$25,0))</f>
        <v>桃園藝文店</v>
      </c>
      <c r="F556" s="9" t="s">
        <v>344</v>
      </c>
      <c r="G556" s="12" t="str">
        <f aca="false">INDEX(通路主檔!$B$2:$B$5,MATCH($F556,通路主檔!$A$2:$A$5,0))</f>
        <v>外送平台 A</v>
      </c>
      <c r="H556" s="12" t="str">
        <f aca="false">INDEX(通路主檔!$C$2:$C$5,MATCH($F556,通路主檔!$A$2:$A$5,0))</f>
        <v>外送平台</v>
      </c>
      <c r="I556" s="13" t="n">
        <v>418900</v>
      </c>
      <c r="J556" s="4" t="n">
        <v>755</v>
      </c>
      <c r="K556" s="4" t="n">
        <v>1343</v>
      </c>
      <c r="L556" s="14" t="n">
        <f aca="false">IF(J556=0,0,I556/J556)</f>
        <v>554.834437086093</v>
      </c>
      <c r="M556" s="15" t="n">
        <f aca="false">INDEX(通路主檔!$D$2:$D$5,MATCH($F556,通路主檔!$A$2:$A$5,0))*INDEX(年度參數!$B$2:$B$4,MATCH($B556,年度參數!$A$2:$A$4,0))</f>
        <v>0.33</v>
      </c>
      <c r="N556" s="14" t="n">
        <f aca="false">I556*M556</f>
        <v>138237</v>
      </c>
      <c r="O556" s="14" t="n">
        <f aca="false">I556-N556</f>
        <v>280663</v>
      </c>
    </row>
    <row r="557" customFormat="false" ht="15" hidden="false" customHeight="false" outlineLevel="0" collapsed="false">
      <c r="A557" s="6" t="str">
        <f aca="false">TEXT(B557,"0")&amp;"-"&amp;TEXT(C557,"00")</f>
        <v>2024-08</v>
      </c>
      <c r="B557" s="4" t="n">
        <v>2024</v>
      </c>
      <c r="C557" s="4" t="n">
        <v>8</v>
      </c>
      <c r="D557" s="9" t="s">
        <v>292</v>
      </c>
      <c r="E557" s="12" t="str">
        <f aca="false">INDEX(門市主檔!$B$2:$B$25,MATCH($D557,門市主檔!$A$2:$A$25,0))</f>
        <v>桃園藝文店</v>
      </c>
      <c r="F557" s="9" t="s">
        <v>347</v>
      </c>
      <c r="G557" s="12" t="str">
        <f aca="false">INDEX(通路主檔!$B$2:$B$5,MATCH($F557,通路主檔!$A$2:$A$5,0))</f>
        <v>外送平台 B</v>
      </c>
      <c r="H557" s="12" t="str">
        <f aca="false">INDEX(通路主檔!$C$2:$C$5,MATCH($F557,通路主檔!$A$2:$A$5,0))</f>
        <v>外送平台</v>
      </c>
      <c r="I557" s="13" t="n">
        <v>251500</v>
      </c>
      <c r="J557" s="4" t="n">
        <v>475</v>
      </c>
      <c r="K557" s="4" t="n">
        <v>875</v>
      </c>
      <c r="L557" s="14" t="n">
        <f aca="false">IF(J557=0,0,I557/J557)</f>
        <v>529.473684210526</v>
      </c>
      <c r="M557" s="15" t="n">
        <f aca="false">INDEX(通路主檔!$D$2:$D$5,MATCH($F557,通路主檔!$A$2:$A$5,0))*INDEX(年度參數!$B$2:$B$4,MATCH($B557,年度參數!$A$2:$A$4,0))</f>
        <v>0.33</v>
      </c>
      <c r="N557" s="14" t="n">
        <f aca="false">I557*M557</f>
        <v>82995</v>
      </c>
      <c r="O557" s="14" t="n">
        <f aca="false">I557-N557</f>
        <v>168505</v>
      </c>
    </row>
    <row r="558" customFormat="false" ht="15" hidden="false" customHeight="false" outlineLevel="0" collapsed="false">
      <c r="A558" s="6" t="str">
        <f aca="false">TEXT(B558,"0")&amp;"-"&amp;TEXT(C558,"00")</f>
        <v>2024-09</v>
      </c>
      <c r="B558" s="4" t="n">
        <v>2024</v>
      </c>
      <c r="C558" s="4" t="n">
        <v>9</v>
      </c>
      <c r="D558" s="9" t="s">
        <v>312</v>
      </c>
      <c r="E558" s="12" t="str">
        <f aca="false">INDEX(門市主檔!$B$2:$B$25,MATCH($D558,門市主檔!$A$2:$A$25,0))</f>
        <v>彰化員林店</v>
      </c>
      <c r="F558" s="9" t="s">
        <v>339</v>
      </c>
      <c r="G558" s="12" t="str">
        <f aca="false">INDEX(通路主檔!$B$2:$B$5,MATCH($F558,通路主檔!$A$2:$A$5,0))</f>
        <v>內用</v>
      </c>
      <c r="H558" s="12" t="str">
        <f aca="false">INDEX(通路主檔!$C$2:$C$5,MATCH($F558,通路主檔!$A$2:$A$5,0))</f>
        <v>店內</v>
      </c>
      <c r="I558" s="13" t="n">
        <v>402000</v>
      </c>
      <c r="J558" s="4" t="n">
        <v>558</v>
      </c>
      <c r="K558" s="4" t="n">
        <v>1244</v>
      </c>
      <c r="L558" s="14" t="n">
        <f aca="false">IF(J558=0,0,I558/J558)</f>
        <v>720.430107526882</v>
      </c>
      <c r="M558" s="15" t="n">
        <f aca="false">INDEX(通路主檔!$D$2:$D$5,MATCH($F558,通路主檔!$A$2:$A$5,0))*INDEX(年度參數!$B$2:$B$4,MATCH($B558,年度參數!$A$2:$A$4,0))</f>
        <v>0</v>
      </c>
      <c r="N558" s="14" t="n">
        <f aca="false">I558*M558</f>
        <v>0</v>
      </c>
      <c r="O558" s="14" t="n">
        <f aca="false">I558-N558</f>
        <v>402000</v>
      </c>
    </row>
    <row r="559" customFormat="false" ht="15" hidden="false" customHeight="false" outlineLevel="0" collapsed="false">
      <c r="A559" s="6" t="str">
        <f aca="false">TEXT(B559,"0")&amp;"-"&amp;TEXT(C559,"00")</f>
        <v>2024-09</v>
      </c>
      <c r="B559" s="4" t="n">
        <v>2024</v>
      </c>
      <c r="C559" s="4" t="n">
        <v>9</v>
      </c>
      <c r="D559" s="9" t="s">
        <v>312</v>
      </c>
      <c r="E559" s="12" t="str">
        <f aca="false">INDEX(門市主檔!$B$2:$B$25,MATCH($D559,門市主檔!$A$2:$A$25,0))</f>
        <v>彰化員林店</v>
      </c>
      <c r="F559" s="9" t="s">
        <v>342</v>
      </c>
      <c r="G559" s="12" t="str">
        <f aca="false">INDEX(通路主檔!$B$2:$B$5,MATCH($F559,通路主檔!$A$2:$A$5,0))</f>
        <v>外帶</v>
      </c>
      <c r="H559" s="12" t="str">
        <f aca="false">INDEX(通路主檔!$C$2:$C$5,MATCH($F559,通路主檔!$A$2:$A$5,0))</f>
        <v>店內</v>
      </c>
      <c r="I559" s="13" t="n">
        <v>336000</v>
      </c>
      <c r="J559" s="4" t="n">
        <v>946</v>
      </c>
      <c r="K559" s="4" t="n">
        <v>1168</v>
      </c>
      <c r="L559" s="14" t="n">
        <f aca="false">IF(J559=0,0,I559/J559)</f>
        <v>355.179704016913</v>
      </c>
      <c r="M559" s="15" t="n">
        <f aca="false">INDEX(通路主檔!$D$2:$D$5,MATCH($F559,通路主檔!$A$2:$A$5,0))*INDEX(年度參數!$B$2:$B$4,MATCH($B559,年度參數!$A$2:$A$4,0))</f>
        <v>0</v>
      </c>
      <c r="N559" s="14" t="n">
        <f aca="false">I559*M559</f>
        <v>0</v>
      </c>
      <c r="O559" s="14" t="n">
        <f aca="false">I559-N559</f>
        <v>336000</v>
      </c>
    </row>
    <row r="560" customFormat="false" ht="15" hidden="false" customHeight="false" outlineLevel="0" collapsed="false">
      <c r="A560" s="6" t="str">
        <f aca="false">TEXT(B560,"0")&amp;"-"&amp;TEXT(C560,"00")</f>
        <v>2024-09</v>
      </c>
      <c r="B560" s="4" t="n">
        <v>2024</v>
      </c>
      <c r="C560" s="4" t="n">
        <v>9</v>
      </c>
      <c r="D560" s="9" t="s">
        <v>312</v>
      </c>
      <c r="E560" s="12" t="str">
        <f aca="false">INDEX(門市主檔!$B$2:$B$25,MATCH($D560,門市主檔!$A$2:$A$25,0))</f>
        <v>彰化員林店</v>
      </c>
      <c r="F560" s="9" t="s">
        <v>344</v>
      </c>
      <c r="G560" s="12" t="str">
        <f aca="false">INDEX(通路主檔!$B$2:$B$5,MATCH($F560,通路主檔!$A$2:$A$5,0))</f>
        <v>外送平台 A</v>
      </c>
      <c r="H560" s="12" t="str">
        <f aca="false">INDEX(通路主檔!$C$2:$C$5,MATCH($F560,通路主檔!$A$2:$A$5,0))</f>
        <v>外送平台</v>
      </c>
      <c r="I560" s="13" t="n">
        <v>295500</v>
      </c>
      <c r="J560" s="4" t="n">
        <v>527</v>
      </c>
      <c r="K560" s="4" t="n">
        <v>1015</v>
      </c>
      <c r="L560" s="14" t="n">
        <f aca="false">IF(J560=0,0,I560/J560)</f>
        <v>560.721062618596</v>
      </c>
      <c r="M560" s="15" t="n">
        <f aca="false">INDEX(通路主檔!$D$2:$D$5,MATCH($F560,通路主檔!$A$2:$A$5,0))*INDEX(年度參數!$B$2:$B$4,MATCH($B560,年度參數!$A$2:$A$4,0))</f>
        <v>0.33</v>
      </c>
      <c r="N560" s="14" t="n">
        <f aca="false">I560*M560</f>
        <v>97515</v>
      </c>
      <c r="O560" s="14" t="n">
        <f aca="false">I560-N560</f>
        <v>197985</v>
      </c>
    </row>
    <row r="561" customFormat="false" ht="15" hidden="false" customHeight="false" outlineLevel="0" collapsed="false">
      <c r="A561" s="6" t="str">
        <f aca="false">TEXT(B561,"0")&amp;"-"&amp;TEXT(C561,"00")</f>
        <v>2024-09</v>
      </c>
      <c r="B561" s="4" t="n">
        <v>2024</v>
      </c>
      <c r="C561" s="4" t="n">
        <v>9</v>
      </c>
      <c r="D561" s="9" t="s">
        <v>312</v>
      </c>
      <c r="E561" s="12" t="str">
        <f aca="false">INDEX(門市主檔!$B$2:$B$25,MATCH($D561,門市主檔!$A$2:$A$25,0))</f>
        <v>彰化員林店</v>
      </c>
      <c r="F561" s="9" t="s">
        <v>347</v>
      </c>
      <c r="G561" s="12" t="str">
        <f aca="false">INDEX(通路主檔!$B$2:$B$5,MATCH($F561,通路主檔!$A$2:$A$5,0))</f>
        <v>外送平台 B</v>
      </c>
      <c r="H561" s="12" t="str">
        <f aca="false">INDEX(通路主檔!$C$2:$C$5,MATCH($F561,通路主檔!$A$2:$A$5,0))</f>
        <v>外送平台</v>
      </c>
      <c r="I561" s="13" t="n">
        <v>183000</v>
      </c>
      <c r="J561" s="4" t="n">
        <v>342</v>
      </c>
      <c r="K561" s="4" t="n">
        <v>612</v>
      </c>
      <c r="L561" s="14" t="n">
        <f aca="false">IF(J561=0,0,I561/J561)</f>
        <v>535.087719298246</v>
      </c>
      <c r="M561" s="15" t="n">
        <f aca="false">INDEX(通路主檔!$D$2:$D$5,MATCH($F561,通路主檔!$A$2:$A$5,0))*INDEX(年度參數!$B$2:$B$4,MATCH($B561,年度參數!$A$2:$A$4,0))</f>
        <v>0.33</v>
      </c>
      <c r="N561" s="14" t="n">
        <f aca="false">I561*M561</f>
        <v>60390</v>
      </c>
      <c r="O561" s="14" t="n">
        <f aca="false">I561-N561</f>
        <v>122610</v>
      </c>
    </row>
    <row r="562" customFormat="false" ht="15" hidden="false" customHeight="false" outlineLevel="0" collapsed="false">
      <c r="A562" s="6" t="str">
        <f aca="false">TEXT(B562,"0")&amp;"-"&amp;TEXT(C562,"00")</f>
        <v>2024-09</v>
      </c>
      <c r="B562" s="4" t="n">
        <v>2024</v>
      </c>
      <c r="C562" s="4" t="n">
        <v>9</v>
      </c>
      <c r="D562" s="9" t="s">
        <v>294</v>
      </c>
      <c r="E562" s="12" t="str">
        <f aca="false">INDEX(門市主檔!$B$2:$B$25,MATCH($D562,門市主檔!$A$2:$A$25,0))</f>
        <v>新竹巨城店</v>
      </c>
      <c r="F562" s="9" t="s">
        <v>339</v>
      </c>
      <c r="G562" s="12" t="str">
        <f aca="false">INDEX(通路主檔!$B$2:$B$5,MATCH($F562,通路主檔!$A$2:$A$5,0))</f>
        <v>內用</v>
      </c>
      <c r="H562" s="12" t="str">
        <f aca="false">INDEX(通路主檔!$C$2:$C$5,MATCH($F562,通路主檔!$A$2:$A$5,0))</f>
        <v>店內</v>
      </c>
      <c r="I562" s="13" t="n">
        <v>1463000</v>
      </c>
      <c r="J562" s="4" t="n">
        <v>1900</v>
      </c>
      <c r="K562" s="4" t="n">
        <v>4615</v>
      </c>
      <c r="L562" s="14" t="n">
        <f aca="false">IF(J562=0,0,I562/J562)</f>
        <v>770</v>
      </c>
      <c r="M562" s="15" t="n">
        <f aca="false">INDEX(通路主檔!$D$2:$D$5,MATCH($F562,通路主檔!$A$2:$A$5,0))*INDEX(年度參數!$B$2:$B$4,MATCH($B562,年度參數!$A$2:$A$4,0))</f>
        <v>0</v>
      </c>
      <c r="N562" s="14" t="n">
        <f aca="false">I562*M562</f>
        <v>0</v>
      </c>
      <c r="O562" s="14" t="n">
        <f aca="false">I562-N562</f>
        <v>1463000</v>
      </c>
    </row>
    <row r="563" customFormat="false" ht="15" hidden="false" customHeight="false" outlineLevel="0" collapsed="false">
      <c r="A563" s="6" t="str">
        <f aca="false">TEXT(B563,"0")&amp;"-"&amp;TEXT(C563,"00")</f>
        <v>2024-09</v>
      </c>
      <c r="B563" s="4" t="n">
        <v>2024</v>
      </c>
      <c r="C563" s="4" t="n">
        <v>9</v>
      </c>
      <c r="D563" s="9" t="s">
        <v>294</v>
      </c>
      <c r="E563" s="12" t="str">
        <f aca="false">INDEX(門市主檔!$B$2:$B$25,MATCH($D563,門市主檔!$A$2:$A$25,0))</f>
        <v>新竹巨城店</v>
      </c>
      <c r="F563" s="9" t="s">
        <v>342</v>
      </c>
      <c r="G563" s="12" t="str">
        <f aca="false">INDEX(通路主檔!$B$2:$B$5,MATCH($F563,通路主檔!$A$2:$A$5,0))</f>
        <v>外帶</v>
      </c>
      <c r="H563" s="12" t="str">
        <f aca="false">INDEX(通路主檔!$C$2:$C$5,MATCH($F563,通路主檔!$A$2:$A$5,0))</f>
        <v>店內</v>
      </c>
      <c r="I563" s="13" t="n">
        <v>546000</v>
      </c>
      <c r="J563" s="4" t="n">
        <v>1555</v>
      </c>
      <c r="K563" s="4" t="n">
        <v>1924</v>
      </c>
      <c r="L563" s="14" t="n">
        <f aca="false">IF(J563=0,0,I563/J563)</f>
        <v>351.125401929261</v>
      </c>
      <c r="M563" s="15" t="n">
        <f aca="false">INDEX(通路主檔!$D$2:$D$5,MATCH($F563,通路主檔!$A$2:$A$5,0))*INDEX(年度參數!$B$2:$B$4,MATCH($B563,年度參數!$A$2:$A$4,0))</f>
        <v>0</v>
      </c>
      <c r="N563" s="14" t="n">
        <f aca="false">I563*M563</f>
        <v>0</v>
      </c>
      <c r="O563" s="14" t="n">
        <f aca="false">I563-N563</f>
        <v>546000</v>
      </c>
    </row>
    <row r="564" customFormat="false" ht="15" hidden="false" customHeight="false" outlineLevel="0" collapsed="false">
      <c r="A564" s="6" t="str">
        <f aca="false">TEXT(B564,"0")&amp;"-"&amp;TEXT(C564,"00")</f>
        <v>2024-09</v>
      </c>
      <c r="B564" s="4" t="n">
        <v>2024</v>
      </c>
      <c r="C564" s="4" t="n">
        <v>9</v>
      </c>
      <c r="D564" s="9" t="s">
        <v>294</v>
      </c>
      <c r="E564" s="12" t="str">
        <f aca="false">INDEX(門市主檔!$B$2:$B$25,MATCH($D564,門市主檔!$A$2:$A$25,0))</f>
        <v>新竹巨城店</v>
      </c>
      <c r="F564" s="9" t="s">
        <v>344</v>
      </c>
      <c r="G564" s="12" t="str">
        <f aca="false">INDEX(通路主檔!$B$2:$B$5,MATCH($F564,通路主檔!$A$2:$A$5,0))</f>
        <v>外送平台 A</v>
      </c>
      <c r="H564" s="12" t="str">
        <f aca="false">INDEX(通路主檔!$C$2:$C$5,MATCH($F564,通路主檔!$A$2:$A$5,0))</f>
        <v>外送平台</v>
      </c>
      <c r="I564" s="13" t="n">
        <v>491000</v>
      </c>
      <c r="J564" s="4" t="n">
        <v>911</v>
      </c>
      <c r="K564" s="4" t="n">
        <v>1859</v>
      </c>
      <c r="L564" s="14" t="n">
        <f aca="false">IF(J564=0,0,I564/J564)</f>
        <v>538.968166849616</v>
      </c>
      <c r="M564" s="15" t="n">
        <f aca="false">INDEX(通路主檔!$D$2:$D$5,MATCH($F564,通路主檔!$A$2:$A$5,0))*INDEX(年度參數!$B$2:$B$4,MATCH($B564,年度參數!$A$2:$A$4,0))</f>
        <v>0.33</v>
      </c>
      <c r="N564" s="14" t="n">
        <f aca="false">I564*M564</f>
        <v>162030</v>
      </c>
      <c r="O564" s="14" t="n">
        <f aca="false">I564-N564</f>
        <v>328970</v>
      </c>
    </row>
    <row r="565" customFormat="false" ht="15" hidden="false" customHeight="false" outlineLevel="0" collapsed="false">
      <c r="A565" s="6" t="str">
        <f aca="false">TEXT(B565,"0")&amp;"-"&amp;TEXT(C565,"00")</f>
        <v>2024-09</v>
      </c>
      <c r="B565" s="4" t="n">
        <v>2024</v>
      </c>
      <c r="C565" s="4" t="n">
        <v>9</v>
      </c>
      <c r="D565" s="9" t="s">
        <v>294</v>
      </c>
      <c r="E565" s="12" t="str">
        <f aca="false">INDEX(門市主檔!$B$2:$B$25,MATCH($D565,門市主檔!$A$2:$A$25,0))</f>
        <v>新竹巨城店</v>
      </c>
      <c r="F565" s="9" t="s">
        <v>347</v>
      </c>
      <c r="G565" s="12" t="str">
        <f aca="false">INDEX(通路主檔!$B$2:$B$5,MATCH($F565,通路主檔!$A$2:$A$5,0))</f>
        <v>外送平台 B</v>
      </c>
      <c r="H565" s="12" t="str">
        <f aca="false">INDEX(通路主檔!$C$2:$C$5,MATCH($F565,通路主檔!$A$2:$A$5,0))</f>
        <v>外送平台</v>
      </c>
      <c r="I565" s="13" t="n">
        <v>314900</v>
      </c>
      <c r="J565" s="4" t="n">
        <v>666</v>
      </c>
      <c r="K565" s="4" t="n">
        <v>1211</v>
      </c>
      <c r="L565" s="14" t="n">
        <f aca="false">IF(J565=0,0,I565/J565)</f>
        <v>472.822822822823</v>
      </c>
      <c r="M565" s="15" t="n">
        <f aca="false">INDEX(通路主檔!$D$2:$D$5,MATCH($F565,通路主檔!$A$2:$A$5,0))*INDEX(年度參數!$B$2:$B$4,MATCH($B565,年度參數!$A$2:$A$4,0))</f>
        <v>0.33</v>
      </c>
      <c r="N565" s="14" t="n">
        <f aca="false">I565*M565</f>
        <v>103917</v>
      </c>
      <c r="O565" s="14" t="n">
        <f aca="false">I565-N565</f>
        <v>210983</v>
      </c>
    </row>
    <row r="566" customFormat="false" ht="15" hidden="false" customHeight="false" outlineLevel="0" collapsed="false">
      <c r="A566" s="6" t="str">
        <f aca="false">TEXT(B566,"0")&amp;"-"&amp;TEXT(C566,"00")</f>
        <v>2024-09</v>
      </c>
      <c r="B566" s="4" t="n">
        <v>2024</v>
      </c>
      <c r="C566" s="4" t="n">
        <v>9</v>
      </c>
      <c r="D566" s="9" t="s">
        <v>325</v>
      </c>
      <c r="E566" s="12" t="str">
        <f aca="false">INDEX(門市主檔!$B$2:$B$25,MATCH($D566,門市主檔!$A$2:$A$25,0))</f>
        <v>高雄左營店</v>
      </c>
      <c r="F566" s="9" t="s">
        <v>339</v>
      </c>
      <c r="G566" s="12" t="str">
        <f aca="false">INDEX(通路主檔!$B$2:$B$5,MATCH($F566,通路主檔!$A$2:$A$5,0))</f>
        <v>內用</v>
      </c>
      <c r="H566" s="12" t="str">
        <f aca="false">INDEX(通路主檔!$C$2:$C$5,MATCH($F566,通路主檔!$A$2:$A$5,0))</f>
        <v>店內</v>
      </c>
      <c r="I566" s="13" t="n">
        <v>1048400</v>
      </c>
      <c r="J566" s="4" t="n">
        <v>1382</v>
      </c>
      <c r="K566" s="4" t="n">
        <v>3061</v>
      </c>
      <c r="L566" s="14" t="n">
        <f aca="false">IF(J566=0,0,I566/J566)</f>
        <v>758.610709117221</v>
      </c>
      <c r="M566" s="15" t="n">
        <f aca="false">INDEX(通路主檔!$D$2:$D$5,MATCH($F566,通路主檔!$A$2:$A$5,0))*INDEX(年度參數!$B$2:$B$4,MATCH($B566,年度參數!$A$2:$A$4,0))</f>
        <v>0</v>
      </c>
      <c r="N566" s="14" t="n">
        <f aca="false">I566*M566</f>
        <v>0</v>
      </c>
      <c r="O566" s="14" t="n">
        <f aca="false">I566-N566</f>
        <v>1048400</v>
      </c>
    </row>
    <row r="567" customFormat="false" ht="15" hidden="false" customHeight="false" outlineLevel="0" collapsed="false">
      <c r="A567" s="6" t="str">
        <f aca="false">TEXT(B567,"0")&amp;"-"&amp;TEXT(C567,"00")</f>
        <v>2024-09</v>
      </c>
      <c r="B567" s="4" t="n">
        <v>2024</v>
      </c>
      <c r="C567" s="4" t="n">
        <v>9</v>
      </c>
      <c r="D567" s="9" t="s">
        <v>325</v>
      </c>
      <c r="E567" s="12" t="str">
        <f aca="false">INDEX(門市主檔!$B$2:$B$25,MATCH($D567,門市主檔!$A$2:$A$25,0))</f>
        <v>高雄左營店</v>
      </c>
      <c r="F567" s="9" t="s">
        <v>342</v>
      </c>
      <c r="G567" s="12" t="str">
        <f aca="false">INDEX(通路主檔!$B$2:$B$5,MATCH($F567,通路主檔!$A$2:$A$5,0))</f>
        <v>外帶</v>
      </c>
      <c r="H567" s="12" t="str">
        <f aca="false">INDEX(通路主檔!$C$2:$C$5,MATCH($F567,通路主檔!$A$2:$A$5,0))</f>
        <v>店內</v>
      </c>
      <c r="I567" s="13" t="n">
        <v>426800</v>
      </c>
      <c r="J567" s="4" t="n">
        <v>1343</v>
      </c>
      <c r="K567" s="4" t="n">
        <v>1724</v>
      </c>
      <c r="L567" s="14" t="n">
        <f aca="false">IF(J567=0,0,I567/J567)</f>
        <v>317.795979151154</v>
      </c>
      <c r="M567" s="15" t="n">
        <f aca="false">INDEX(通路主檔!$D$2:$D$5,MATCH($F567,通路主檔!$A$2:$A$5,0))*INDEX(年度參數!$B$2:$B$4,MATCH($B567,年度參數!$A$2:$A$4,0))</f>
        <v>0</v>
      </c>
      <c r="N567" s="14" t="n">
        <f aca="false">I567*M567</f>
        <v>0</v>
      </c>
      <c r="O567" s="14" t="n">
        <f aca="false">I567-N567</f>
        <v>426800</v>
      </c>
    </row>
    <row r="568" customFormat="false" ht="15" hidden="false" customHeight="false" outlineLevel="0" collapsed="false">
      <c r="A568" s="6" t="str">
        <f aca="false">TEXT(B568,"0")&amp;"-"&amp;TEXT(C568,"00")</f>
        <v>2024-09</v>
      </c>
      <c r="B568" s="4" t="n">
        <v>2024</v>
      </c>
      <c r="C568" s="4" t="n">
        <v>9</v>
      </c>
      <c r="D568" s="9" t="s">
        <v>325</v>
      </c>
      <c r="E568" s="12" t="str">
        <f aca="false">INDEX(門市主檔!$B$2:$B$25,MATCH($D568,門市主檔!$A$2:$A$25,0))</f>
        <v>高雄左營店</v>
      </c>
      <c r="F568" s="9" t="s">
        <v>344</v>
      </c>
      <c r="G568" s="12" t="str">
        <f aca="false">INDEX(通路主檔!$B$2:$B$5,MATCH($F568,通路主檔!$A$2:$A$5,0))</f>
        <v>外送平台 A</v>
      </c>
      <c r="H568" s="12" t="str">
        <f aca="false">INDEX(通路主檔!$C$2:$C$5,MATCH($F568,通路主檔!$A$2:$A$5,0))</f>
        <v>外送平台</v>
      </c>
      <c r="I568" s="13" t="n">
        <v>327900</v>
      </c>
      <c r="J568" s="4" t="n">
        <v>581</v>
      </c>
      <c r="K568" s="4" t="n">
        <v>1086</v>
      </c>
      <c r="L568" s="14" t="n">
        <f aca="false">IF(J568=0,0,I568/J568)</f>
        <v>564.371772805508</v>
      </c>
      <c r="M568" s="15" t="n">
        <f aca="false">INDEX(通路主檔!$D$2:$D$5,MATCH($F568,通路主檔!$A$2:$A$5,0))*INDEX(年度參數!$B$2:$B$4,MATCH($B568,年度參數!$A$2:$A$4,0))</f>
        <v>0.33</v>
      </c>
      <c r="N568" s="14" t="n">
        <f aca="false">I568*M568</f>
        <v>108207</v>
      </c>
      <c r="O568" s="14" t="n">
        <f aca="false">I568-N568</f>
        <v>219693</v>
      </c>
    </row>
    <row r="569" customFormat="false" ht="15" hidden="false" customHeight="false" outlineLevel="0" collapsed="false">
      <c r="A569" s="6" t="str">
        <f aca="false">TEXT(B569,"0")&amp;"-"&amp;TEXT(C569,"00")</f>
        <v>2024-09</v>
      </c>
      <c r="B569" s="4" t="n">
        <v>2024</v>
      </c>
      <c r="C569" s="4" t="n">
        <v>9</v>
      </c>
      <c r="D569" s="9" t="s">
        <v>325</v>
      </c>
      <c r="E569" s="12" t="str">
        <f aca="false">INDEX(門市主檔!$B$2:$B$25,MATCH($D569,門市主檔!$A$2:$A$25,0))</f>
        <v>高雄左營店</v>
      </c>
      <c r="F569" s="9" t="s">
        <v>347</v>
      </c>
      <c r="G569" s="12" t="str">
        <f aca="false">INDEX(通路主檔!$B$2:$B$5,MATCH($F569,通路主檔!$A$2:$A$5,0))</f>
        <v>外送平台 B</v>
      </c>
      <c r="H569" s="12" t="str">
        <f aca="false">INDEX(通路主檔!$C$2:$C$5,MATCH($F569,通路主檔!$A$2:$A$5,0))</f>
        <v>外送平台</v>
      </c>
      <c r="I569" s="13" t="n">
        <v>220100</v>
      </c>
      <c r="J569" s="4" t="n">
        <v>435</v>
      </c>
      <c r="K569" s="4" t="n">
        <v>754</v>
      </c>
      <c r="L569" s="14" t="n">
        <f aca="false">IF(J569=0,0,I569/J569)</f>
        <v>505.977011494253</v>
      </c>
      <c r="M569" s="15" t="n">
        <f aca="false">INDEX(通路主檔!$D$2:$D$5,MATCH($F569,通路主檔!$A$2:$A$5,0))*INDEX(年度參數!$B$2:$B$4,MATCH($B569,年度參數!$A$2:$A$4,0))</f>
        <v>0.33</v>
      </c>
      <c r="N569" s="14" t="n">
        <f aca="false">I569*M569</f>
        <v>72633</v>
      </c>
      <c r="O569" s="14" t="n">
        <f aca="false">I569-N569</f>
        <v>147467</v>
      </c>
    </row>
    <row r="570" customFormat="false" ht="15" hidden="false" customHeight="false" outlineLevel="0" collapsed="false">
      <c r="A570" s="6" t="str">
        <f aca="false">TEXT(B570,"0")&amp;"-"&amp;TEXT(C570,"00")</f>
        <v>2024-09</v>
      </c>
      <c r="B570" s="4" t="n">
        <v>2024</v>
      </c>
      <c r="C570" s="4" t="n">
        <v>9</v>
      </c>
      <c r="D570" s="9" t="s">
        <v>328</v>
      </c>
      <c r="E570" s="12" t="str">
        <f aca="false">INDEX(門市主檔!$B$2:$B$25,MATCH($D570,門市主檔!$A$2:$A$25,0))</f>
        <v>高雄三多店</v>
      </c>
      <c r="F570" s="9" t="s">
        <v>339</v>
      </c>
      <c r="G570" s="12" t="str">
        <f aca="false">INDEX(通路主檔!$B$2:$B$5,MATCH($F570,通路主檔!$A$2:$A$5,0))</f>
        <v>內用</v>
      </c>
      <c r="H570" s="12" t="str">
        <f aca="false">INDEX(通路主檔!$C$2:$C$5,MATCH($F570,通路主檔!$A$2:$A$5,0))</f>
        <v>店內</v>
      </c>
      <c r="I570" s="13" t="n">
        <v>851700</v>
      </c>
      <c r="J570" s="4" t="n">
        <v>1196</v>
      </c>
      <c r="K570" s="4" t="n">
        <v>2658</v>
      </c>
      <c r="L570" s="14" t="n">
        <f aca="false">IF(J570=0,0,I570/J570)</f>
        <v>712.123745819398</v>
      </c>
      <c r="M570" s="15" t="n">
        <f aca="false">INDEX(通路主檔!$D$2:$D$5,MATCH($F570,通路主檔!$A$2:$A$5,0))*INDEX(年度參數!$B$2:$B$4,MATCH($B570,年度參數!$A$2:$A$4,0))</f>
        <v>0</v>
      </c>
      <c r="N570" s="14" t="n">
        <f aca="false">I570*M570</f>
        <v>0</v>
      </c>
      <c r="O570" s="14" t="n">
        <f aca="false">I570-N570</f>
        <v>851700</v>
      </c>
    </row>
    <row r="571" customFormat="false" ht="15" hidden="false" customHeight="false" outlineLevel="0" collapsed="false">
      <c r="A571" s="6" t="str">
        <f aca="false">TEXT(B571,"0")&amp;"-"&amp;TEXT(C571,"00")</f>
        <v>2024-09</v>
      </c>
      <c r="B571" s="4" t="n">
        <v>2024</v>
      </c>
      <c r="C571" s="4" t="n">
        <v>9</v>
      </c>
      <c r="D571" s="9" t="s">
        <v>328</v>
      </c>
      <c r="E571" s="12" t="str">
        <f aca="false">INDEX(門市主檔!$B$2:$B$25,MATCH($D571,門市主檔!$A$2:$A$25,0))</f>
        <v>高雄三多店</v>
      </c>
      <c r="F571" s="9" t="s">
        <v>342</v>
      </c>
      <c r="G571" s="12" t="str">
        <f aca="false">INDEX(通路主檔!$B$2:$B$5,MATCH($F571,通路主檔!$A$2:$A$5,0))</f>
        <v>外帶</v>
      </c>
      <c r="H571" s="12" t="str">
        <f aca="false">INDEX(通路主檔!$C$2:$C$5,MATCH($F571,通路主檔!$A$2:$A$5,0))</f>
        <v>店內</v>
      </c>
      <c r="I571" s="13" t="n">
        <v>390300</v>
      </c>
      <c r="J571" s="4" t="n">
        <v>1080</v>
      </c>
      <c r="K571" s="4" t="n">
        <v>1403</v>
      </c>
      <c r="L571" s="14" t="n">
        <f aca="false">IF(J571=0,0,I571/J571)</f>
        <v>361.388888888889</v>
      </c>
      <c r="M571" s="15" t="n">
        <f aca="false">INDEX(通路主檔!$D$2:$D$5,MATCH($F571,通路主檔!$A$2:$A$5,0))*INDEX(年度參數!$B$2:$B$4,MATCH($B571,年度參數!$A$2:$A$4,0))</f>
        <v>0</v>
      </c>
      <c r="N571" s="14" t="n">
        <f aca="false">I571*M571</f>
        <v>0</v>
      </c>
      <c r="O571" s="14" t="n">
        <f aca="false">I571-N571</f>
        <v>390300</v>
      </c>
    </row>
    <row r="572" customFormat="false" ht="15" hidden="false" customHeight="false" outlineLevel="0" collapsed="false">
      <c r="A572" s="6" t="str">
        <f aca="false">TEXT(B572,"0")&amp;"-"&amp;TEXT(C572,"00")</f>
        <v>2024-09</v>
      </c>
      <c r="B572" s="4" t="n">
        <v>2024</v>
      </c>
      <c r="C572" s="4" t="n">
        <v>9</v>
      </c>
      <c r="D572" s="9" t="s">
        <v>328</v>
      </c>
      <c r="E572" s="12" t="str">
        <f aca="false">INDEX(門市主檔!$B$2:$B$25,MATCH($D572,門市主檔!$A$2:$A$25,0))</f>
        <v>高雄三多店</v>
      </c>
      <c r="F572" s="9" t="s">
        <v>344</v>
      </c>
      <c r="G572" s="12" t="str">
        <f aca="false">INDEX(通路主檔!$B$2:$B$5,MATCH($F572,通路主檔!$A$2:$A$5,0))</f>
        <v>外送平台 A</v>
      </c>
      <c r="H572" s="12" t="str">
        <f aca="false">INDEX(通路主檔!$C$2:$C$5,MATCH($F572,通路主檔!$A$2:$A$5,0))</f>
        <v>外送平台</v>
      </c>
      <c r="I572" s="13" t="n">
        <v>337900</v>
      </c>
      <c r="J572" s="4" t="n">
        <v>674</v>
      </c>
      <c r="K572" s="4" t="n">
        <v>1199</v>
      </c>
      <c r="L572" s="14" t="n">
        <f aca="false">IF(J572=0,0,I572/J572)</f>
        <v>501.3353115727</v>
      </c>
      <c r="M572" s="15" t="n">
        <f aca="false">INDEX(通路主檔!$D$2:$D$5,MATCH($F572,通路主檔!$A$2:$A$5,0))*INDEX(年度參數!$B$2:$B$4,MATCH($B572,年度參數!$A$2:$A$4,0))</f>
        <v>0.33</v>
      </c>
      <c r="N572" s="14" t="n">
        <f aca="false">I572*M572</f>
        <v>111507</v>
      </c>
      <c r="O572" s="14" t="n">
        <f aca="false">I572-N572</f>
        <v>226393</v>
      </c>
    </row>
    <row r="573" customFormat="false" ht="15" hidden="false" customHeight="false" outlineLevel="0" collapsed="false">
      <c r="A573" s="6" t="str">
        <f aca="false">TEXT(B573,"0")&amp;"-"&amp;TEXT(C573,"00")</f>
        <v>2024-09</v>
      </c>
      <c r="B573" s="4" t="n">
        <v>2024</v>
      </c>
      <c r="C573" s="4" t="n">
        <v>9</v>
      </c>
      <c r="D573" s="9" t="s">
        <v>328</v>
      </c>
      <c r="E573" s="12" t="str">
        <f aca="false">INDEX(門市主檔!$B$2:$B$25,MATCH($D573,門市主檔!$A$2:$A$25,0))</f>
        <v>高雄三多店</v>
      </c>
      <c r="F573" s="9" t="s">
        <v>347</v>
      </c>
      <c r="G573" s="12" t="str">
        <f aca="false">INDEX(通路主檔!$B$2:$B$5,MATCH($F573,通路主檔!$A$2:$A$5,0))</f>
        <v>外送平台 B</v>
      </c>
      <c r="H573" s="12" t="str">
        <f aca="false">INDEX(通路主檔!$C$2:$C$5,MATCH($F573,通路主檔!$A$2:$A$5,0))</f>
        <v>外送平台</v>
      </c>
      <c r="I573" s="13" t="n">
        <v>241000</v>
      </c>
      <c r="J573" s="4" t="n">
        <v>485</v>
      </c>
      <c r="K573" s="4" t="n">
        <v>804</v>
      </c>
      <c r="L573" s="14" t="n">
        <f aca="false">IF(J573=0,0,I573/J573)</f>
        <v>496.907216494845</v>
      </c>
      <c r="M573" s="15" t="n">
        <f aca="false">INDEX(通路主檔!$D$2:$D$5,MATCH($F573,通路主檔!$A$2:$A$5,0))*INDEX(年度參數!$B$2:$B$4,MATCH($B573,年度參數!$A$2:$A$4,0))</f>
        <v>0.33</v>
      </c>
      <c r="N573" s="14" t="n">
        <f aca="false">I573*M573</f>
        <v>79530</v>
      </c>
      <c r="O573" s="14" t="n">
        <f aca="false">I573-N573</f>
        <v>161470</v>
      </c>
    </row>
    <row r="574" customFormat="false" ht="15" hidden="false" customHeight="false" outlineLevel="0" collapsed="false">
      <c r="A574" s="6" t="str">
        <f aca="false">TEXT(B574,"0")&amp;"-"&amp;TEXT(C574,"00")</f>
        <v>2024-09</v>
      </c>
      <c r="B574" s="4" t="n">
        <v>2024</v>
      </c>
      <c r="C574" s="4" t="n">
        <v>9</v>
      </c>
      <c r="D574" s="9" t="s">
        <v>280</v>
      </c>
      <c r="E574" s="12" t="str">
        <f aca="false">INDEX(門市主檔!$B$2:$B$25,MATCH($D574,門市主檔!$A$2:$A$25,0))</f>
        <v>新北板橋店</v>
      </c>
      <c r="F574" s="9" t="s">
        <v>339</v>
      </c>
      <c r="G574" s="12" t="str">
        <f aca="false">INDEX(通路主檔!$B$2:$B$5,MATCH($F574,通路主檔!$A$2:$A$5,0))</f>
        <v>內用</v>
      </c>
      <c r="H574" s="12" t="str">
        <f aca="false">INDEX(通路主檔!$C$2:$C$5,MATCH($F574,通路主檔!$A$2:$A$5,0))</f>
        <v>店內</v>
      </c>
      <c r="I574" s="13" t="n">
        <v>961900</v>
      </c>
      <c r="J574" s="4" t="n">
        <v>1298</v>
      </c>
      <c r="K574" s="4" t="n">
        <v>3234</v>
      </c>
      <c r="L574" s="14" t="n">
        <f aca="false">IF(J574=0,0,I574/J574)</f>
        <v>741.063174114022</v>
      </c>
      <c r="M574" s="15" t="n">
        <f aca="false">INDEX(通路主檔!$D$2:$D$5,MATCH($F574,通路主檔!$A$2:$A$5,0))*INDEX(年度參數!$B$2:$B$4,MATCH($B574,年度參數!$A$2:$A$4,0))</f>
        <v>0</v>
      </c>
      <c r="N574" s="14" t="n">
        <f aca="false">I574*M574</f>
        <v>0</v>
      </c>
      <c r="O574" s="14" t="n">
        <f aca="false">I574-N574</f>
        <v>961900</v>
      </c>
    </row>
    <row r="575" customFormat="false" ht="15" hidden="false" customHeight="false" outlineLevel="0" collapsed="false">
      <c r="A575" s="6" t="str">
        <f aca="false">TEXT(B575,"0")&amp;"-"&amp;TEXT(C575,"00")</f>
        <v>2024-09</v>
      </c>
      <c r="B575" s="4" t="n">
        <v>2024</v>
      </c>
      <c r="C575" s="4" t="n">
        <v>9</v>
      </c>
      <c r="D575" s="9" t="s">
        <v>280</v>
      </c>
      <c r="E575" s="12" t="str">
        <f aca="false">INDEX(門市主檔!$B$2:$B$25,MATCH($D575,門市主檔!$A$2:$A$25,0))</f>
        <v>新北板橋店</v>
      </c>
      <c r="F575" s="9" t="s">
        <v>342</v>
      </c>
      <c r="G575" s="12" t="str">
        <f aca="false">INDEX(通路主檔!$B$2:$B$5,MATCH($F575,通路主檔!$A$2:$A$5,0))</f>
        <v>外帶</v>
      </c>
      <c r="H575" s="12" t="str">
        <f aca="false">INDEX(通路主檔!$C$2:$C$5,MATCH($F575,通路主檔!$A$2:$A$5,0))</f>
        <v>店內</v>
      </c>
      <c r="I575" s="13" t="n">
        <v>478700</v>
      </c>
      <c r="J575" s="4" t="n">
        <v>1455</v>
      </c>
      <c r="K575" s="4" t="n">
        <v>2019</v>
      </c>
      <c r="L575" s="14" t="n">
        <f aca="false">IF(J575=0,0,I575/J575)</f>
        <v>329.003436426117</v>
      </c>
      <c r="M575" s="15" t="n">
        <f aca="false">INDEX(通路主檔!$D$2:$D$5,MATCH($F575,通路主檔!$A$2:$A$5,0))*INDEX(年度參數!$B$2:$B$4,MATCH($B575,年度參數!$A$2:$A$4,0))</f>
        <v>0</v>
      </c>
      <c r="N575" s="14" t="n">
        <f aca="false">I575*M575</f>
        <v>0</v>
      </c>
      <c r="O575" s="14" t="n">
        <f aca="false">I575-N575</f>
        <v>478700</v>
      </c>
    </row>
    <row r="576" customFormat="false" ht="15" hidden="false" customHeight="false" outlineLevel="0" collapsed="false">
      <c r="A576" s="6" t="str">
        <f aca="false">TEXT(B576,"0")&amp;"-"&amp;TEXT(C576,"00")</f>
        <v>2024-09</v>
      </c>
      <c r="B576" s="4" t="n">
        <v>2024</v>
      </c>
      <c r="C576" s="4" t="n">
        <v>9</v>
      </c>
      <c r="D576" s="9" t="s">
        <v>280</v>
      </c>
      <c r="E576" s="12" t="str">
        <f aca="false">INDEX(門市主檔!$B$2:$B$25,MATCH($D576,門市主檔!$A$2:$A$25,0))</f>
        <v>新北板橋店</v>
      </c>
      <c r="F576" s="9" t="s">
        <v>344</v>
      </c>
      <c r="G576" s="12" t="str">
        <f aca="false">INDEX(通路主檔!$B$2:$B$5,MATCH($F576,通路主檔!$A$2:$A$5,0))</f>
        <v>外送平台 A</v>
      </c>
      <c r="H576" s="12" t="str">
        <f aca="false">INDEX(通路主檔!$C$2:$C$5,MATCH($F576,通路主檔!$A$2:$A$5,0))</f>
        <v>外送平台</v>
      </c>
      <c r="I576" s="13" t="n">
        <v>454600</v>
      </c>
      <c r="J576" s="4" t="n">
        <v>833</v>
      </c>
      <c r="K576" s="4" t="n">
        <v>1663</v>
      </c>
      <c r="L576" s="14" t="n">
        <f aca="false">IF(J576=0,0,I576/J576)</f>
        <v>545.738295318127</v>
      </c>
      <c r="M576" s="15" t="n">
        <f aca="false">INDEX(通路主檔!$D$2:$D$5,MATCH($F576,通路主檔!$A$2:$A$5,0))*INDEX(年度參數!$B$2:$B$4,MATCH($B576,年度參數!$A$2:$A$4,0))</f>
        <v>0.33</v>
      </c>
      <c r="N576" s="14" t="n">
        <f aca="false">I576*M576</f>
        <v>150018</v>
      </c>
      <c r="O576" s="14" t="n">
        <f aca="false">I576-N576</f>
        <v>304582</v>
      </c>
    </row>
    <row r="577" customFormat="false" ht="15" hidden="false" customHeight="false" outlineLevel="0" collapsed="false">
      <c r="A577" s="6" t="str">
        <f aca="false">TEXT(B577,"0")&amp;"-"&amp;TEXT(C577,"00")</f>
        <v>2024-09</v>
      </c>
      <c r="B577" s="4" t="n">
        <v>2024</v>
      </c>
      <c r="C577" s="4" t="n">
        <v>9</v>
      </c>
      <c r="D577" s="9" t="s">
        <v>280</v>
      </c>
      <c r="E577" s="12" t="str">
        <f aca="false">INDEX(門市主檔!$B$2:$B$25,MATCH($D577,門市主檔!$A$2:$A$25,0))</f>
        <v>新北板橋店</v>
      </c>
      <c r="F577" s="9" t="s">
        <v>347</v>
      </c>
      <c r="G577" s="12" t="str">
        <f aca="false">INDEX(通路主檔!$B$2:$B$5,MATCH($F577,通路主檔!$A$2:$A$5,0))</f>
        <v>外送平台 B</v>
      </c>
      <c r="H577" s="12" t="str">
        <f aca="false">INDEX(通路主檔!$C$2:$C$5,MATCH($F577,通路主檔!$A$2:$A$5,0))</f>
        <v>外送平台</v>
      </c>
      <c r="I577" s="13" t="n">
        <v>296000</v>
      </c>
      <c r="J577" s="4" t="n">
        <v>616</v>
      </c>
      <c r="K577" s="4" t="n">
        <v>1159</v>
      </c>
      <c r="L577" s="14" t="n">
        <f aca="false">IF(J577=0,0,I577/J577)</f>
        <v>480.519480519481</v>
      </c>
      <c r="M577" s="15" t="n">
        <f aca="false">INDEX(通路主檔!$D$2:$D$5,MATCH($F577,通路主檔!$A$2:$A$5,0))*INDEX(年度參數!$B$2:$B$4,MATCH($B577,年度參數!$A$2:$A$4,0))</f>
        <v>0.33</v>
      </c>
      <c r="N577" s="14" t="n">
        <f aca="false">I577*M577</f>
        <v>97680</v>
      </c>
      <c r="O577" s="14" t="n">
        <f aca="false">I577-N577</f>
        <v>198320</v>
      </c>
    </row>
    <row r="578" customFormat="false" ht="15" hidden="false" customHeight="false" outlineLevel="0" collapsed="false">
      <c r="A578" s="6" t="str">
        <f aca="false">TEXT(B578,"0")&amp;"-"&amp;TEXT(C578,"00")</f>
        <v>2024-09</v>
      </c>
      <c r="B578" s="4" t="n">
        <v>2024</v>
      </c>
      <c r="C578" s="4" t="n">
        <v>9</v>
      </c>
      <c r="D578" s="9" t="s">
        <v>283</v>
      </c>
      <c r="E578" s="12" t="str">
        <f aca="false">INDEX(門市主檔!$B$2:$B$25,MATCH($D578,門市主檔!$A$2:$A$25,0))</f>
        <v>新北新莊店</v>
      </c>
      <c r="F578" s="9" t="s">
        <v>339</v>
      </c>
      <c r="G578" s="12" t="str">
        <f aca="false">INDEX(通路主檔!$B$2:$B$5,MATCH($F578,通路主檔!$A$2:$A$5,0))</f>
        <v>內用</v>
      </c>
      <c r="H578" s="12" t="str">
        <f aca="false">INDEX(通路主檔!$C$2:$C$5,MATCH($F578,通路主檔!$A$2:$A$5,0))</f>
        <v>店內</v>
      </c>
      <c r="I578" s="13" t="n">
        <v>938500</v>
      </c>
      <c r="J578" s="4" t="n">
        <v>1304</v>
      </c>
      <c r="K578" s="4" t="n">
        <v>2985</v>
      </c>
      <c r="L578" s="14" t="n">
        <f aca="false">IF(J578=0,0,I578/J578)</f>
        <v>719.708588957055</v>
      </c>
      <c r="M578" s="15" t="n">
        <f aca="false">INDEX(通路主檔!$D$2:$D$5,MATCH($F578,通路主檔!$A$2:$A$5,0))*INDEX(年度參數!$B$2:$B$4,MATCH($B578,年度參數!$A$2:$A$4,0))</f>
        <v>0</v>
      </c>
      <c r="N578" s="14" t="n">
        <f aca="false">I578*M578</f>
        <v>0</v>
      </c>
      <c r="O578" s="14" t="n">
        <f aca="false">I578-N578</f>
        <v>938500</v>
      </c>
    </row>
    <row r="579" customFormat="false" ht="15" hidden="false" customHeight="false" outlineLevel="0" collapsed="false">
      <c r="A579" s="6" t="str">
        <f aca="false">TEXT(B579,"0")&amp;"-"&amp;TEXT(C579,"00")</f>
        <v>2024-09</v>
      </c>
      <c r="B579" s="4" t="n">
        <v>2024</v>
      </c>
      <c r="C579" s="4" t="n">
        <v>9</v>
      </c>
      <c r="D579" s="9" t="s">
        <v>283</v>
      </c>
      <c r="E579" s="12" t="str">
        <f aca="false">INDEX(門市主檔!$B$2:$B$25,MATCH($D579,門市主檔!$A$2:$A$25,0))</f>
        <v>新北新莊店</v>
      </c>
      <c r="F579" s="9" t="s">
        <v>342</v>
      </c>
      <c r="G579" s="12" t="str">
        <f aca="false">INDEX(通路主檔!$B$2:$B$5,MATCH($F579,通路主檔!$A$2:$A$5,0))</f>
        <v>外帶</v>
      </c>
      <c r="H579" s="12" t="str">
        <f aca="false">INDEX(通路主檔!$C$2:$C$5,MATCH($F579,通路主檔!$A$2:$A$5,0))</f>
        <v>店內</v>
      </c>
      <c r="I579" s="13" t="n">
        <v>431100</v>
      </c>
      <c r="J579" s="4" t="n">
        <v>1236</v>
      </c>
      <c r="K579" s="4" t="n">
        <v>1552</v>
      </c>
      <c r="L579" s="14" t="n">
        <f aca="false">IF(J579=0,0,I579/J579)</f>
        <v>348.78640776699</v>
      </c>
      <c r="M579" s="15" t="n">
        <f aca="false">INDEX(通路主檔!$D$2:$D$5,MATCH($F579,通路主檔!$A$2:$A$5,0))*INDEX(年度參數!$B$2:$B$4,MATCH($B579,年度參數!$A$2:$A$4,0))</f>
        <v>0</v>
      </c>
      <c r="N579" s="14" t="n">
        <f aca="false">I579*M579</f>
        <v>0</v>
      </c>
      <c r="O579" s="14" t="n">
        <f aca="false">I579-N579</f>
        <v>431100</v>
      </c>
    </row>
    <row r="580" customFormat="false" ht="15" hidden="false" customHeight="false" outlineLevel="0" collapsed="false">
      <c r="A580" s="6" t="str">
        <f aca="false">TEXT(B580,"0")&amp;"-"&amp;TEXT(C580,"00")</f>
        <v>2024-09</v>
      </c>
      <c r="B580" s="4" t="n">
        <v>2024</v>
      </c>
      <c r="C580" s="4" t="n">
        <v>9</v>
      </c>
      <c r="D580" s="9" t="s">
        <v>283</v>
      </c>
      <c r="E580" s="12" t="str">
        <f aca="false">INDEX(門市主檔!$B$2:$B$25,MATCH($D580,門市主檔!$A$2:$A$25,0))</f>
        <v>新北新莊店</v>
      </c>
      <c r="F580" s="9" t="s">
        <v>344</v>
      </c>
      <c r="G580" s="12" t="str">
        <f aca="false">INDEX(通路主檔!$B$2:$B$5,MATCH($F580,通路主檔!$A$2:$A$5,0))</f>
        <v>外送平台 A</v>
      </c>
      <c r="H580" s="12" t="str">
        <f aca="false">INDEX(通路主檔!$C$2:$C$5,MATCH($F580,通路主檔!$A$2:$A$5,0))</f>
        <v>外送平台</v>
      </c>
      <c r="I580" s="13" t="n">
        <v>397700</v>
      </c>
      <c r="J580" s="4" t="n">
        <v>787</v>
      </c>
      <c r="K580" s="4" t="n">
        <v>1554</v>
      </c>
      <c r="L580" s="14" t="n">
        <f aca="false">IF(J580=0,0,I580/J580)</f>
        <v>505.336721728081</v>
      </c>
      <c r="M580" s="15" t="n">
        <f aca="false">INDEX(通路主檔!$D$2:$D$5,MATCH($F580,通路主檔!$A$2:$A$5,0))*INDEX(年度參數!$B$2:$B$4,MATCH($B580,年度參數!$A$2:$A$4,0))</f>
        <v>0.33</v>
      </c>
      <c r="N580" s="14" t="n">
        <f aca="false">I580*M580</f>
        <v>131241</v>
      </c>
      <c r="O580" s="14" t="n">
        <f aca="false">I580-N580</f>
        <v>266459</v>
      </c>
    </row>
    <row r="581" customFormat="false" ht="15" hidden="false" customHeight="false" outlineLevel="0" collapsed="false">
      <c r="A581" s="6" t="str">
        <f aca="false">TEXT(B581,"0")&amp;"-"&amp;TEXT(C581,"00")</f>
        <v>2024-09</v>
      </c>
      <c r="B581" s="4" t="n">
        <v>2024</v>
      </c>
      <c r="C581" s="4" t="n">
        <v>9</v>
      </c>
      <c r="D581" s="9" t="s">
        <v>283</v>
      </c>
      <c r="E581" s="12" t="str">
        <f aca="false">INDEX(門市主檔!$B$2:$B$25,MATCH($D581,門市主檔!$A$2:$A$25,0))</f>
        <v>新北新莊店</v>
      </c>
      <c r="F581" s="9" t="s">
        <v>347</v>
      </c>
      <c r="G581" s="12" t="str">
        <f aca="false">INDEX(通路主檔!$B$2:$B$5,MATCH($F581,通路主檔!$A$2:$A$5,0))</f>
        <v>外送平台 B</v>
      </c>
      <c r="H581" s="12" t="str">
        <f aca="false">INDEX(通路主檔!$C$2:$C$5,MATCH($F581,通路主檔!$A$2:$A$5,0))</f>
        <v>外送平台</v>
      </c>
      <c r="I581" s="13" t="n">
        <v>251800</v>
      </c>
      <c r="J581" s="4" t="n">
        <v>541</v>
      </c>
      <c r="K581" s="4" t="n">
        <v>945</v>
      </c>
      <c r="L581" s="14" t="n">
        <f aca="false">IF(J581=0,0,I581/J581)</f>
        <v>465.43438077634</v>
      </c>
      <c r="M581" s="15" t="n">
        <f aca="false">INDEX(通路主檔!$D$2:$D$5,MATCH($F581,通路主檔!$A$2:$A$5,0))*INDEX(年度參數!$B$2:$B$4,MATCH($B581,年度參數!$A$2:$A$4,0))</f>
        <v>0.33</v>
      </c>
      <c r="N581" s="14" t="n">
        <f aca="false">I581*M581</f>
        <v>83094</v>
      </c>
      <c r="O581" s="14" t="n">
        <f aca="false">I581-N581</f>
        <v>168706</v>
      </c>
    </row>
    <row r="582" customFormat="false" ht="15" hidden="false" customHeight="false" outlineLevel="0" collapsed="false">
      <c r="A582" s="6" t="str">
        <f aca="false">TEXT(B582,"0")&amp;"-"&amp;TEXT(C582,"00")</f>
        <v>2024-09</v>
      </c>
      <c r="B582" s="4" t="n">
        <v>2024</v>
      </c>
      <c r="C582" s="4" t="n">
        <v>9</v>
      </c>
      <c r="D582" s="9" t="s">
        <v>285</v>
      </c>
      <c r="E582" s="12" t="str">
        <f aca="false">INDEX(門市主檔!$B$2:$B$25,MATCH($D582,門市主檔!$A$2:$A$25,0))</f>
        <v>新北三重店</v>
      </c>
      <c r="F582" s="9" t="s">
        <v>339</v>
      </c>
      <c r="G582" s="12" t="str">
        <f aca="false">INDEX(通路主檔!$B$2:$B$5,MATCH($F582,通路主檔!$A$2:$A$5,0))</f>
        <v>內用</v>
      </c>
      <c r="H582" s="12" t="str">
        <f aca="false">INDEX(通路主檔!$C$2:$C$5,MATCH($F582,通路主檔!$A$2:$A$5,0))</f>
        <v>店內</v>
      </c>
      <c r="I582" s="13" t="n">
        <v>436000</v>
      </c>
      <c r="J582" s="4" t="n">
        <v>622</v>
      </c>
      <c r="K582" s="4" t="n">
        <v>1570</v>
      </c>
      <c r="L582" s="14" t="n">
        <f aca="false">IF(J582=0,0,I582/J582)</f>
        <v>700.96463022508</v>
      </c>
      <c r="M582" s="15" t="n">
        <f aca="false">INDEX(通路主檔!$D$2:$D$5,MATCH($F582,通路主檔!$A$2:$A$5,0))*INDEX(年度參數!$B$2:$B$4,MATCH($B582,年度參數!$A$2:$A$4,0))</f>
        <v>0</v>
      </c>
      <c r="N582" s="14" t="n">
        <f aca="false">I582*M582</f>
        <v>0</v>
      </c>
      <c r="O582" s="14" t="n">
        <f aca="false">I582-N582</f>
        <v>436000</v>
      </c>
    </row>
    <row r="583" customFormat="false" ht="15" hidden="false" customHeight="false" outlineLevel="0" collapsed="false">
      <c r="A583" s="6" t="str">
        <f aca="false">TEXT(B583,"0")&amp;"-"&amp;TEXT(C583,"00")</f>
        <v>2024-09</v>
      </c>
      <c r="B583" s="4" t="n">
        <v>2024</v>
      </c>
      <c r="C583" s="4" t="n">
        <v>9</v>
      </c>
      <c r="D583" s="9" t="s">
        <v>285</v>
      </c>
      <c r="E583" s="12" t="str">
        <f aca="false">INDEX(門市主檔!$B$2:$B$25,MATCH($D583,門市主檔!$A$2:$A$25,0))</f>
        <v>新北三重店</v>
      </c>
      <c r="F583" s="9" t="s">
        <v>342</v>
      </c>
      <c r="G583" s="12" t="str">
        <f aca="false">INDEX(通路主檔!$B$2:$B$5,MATCH($F583,通路主檔!$A$2:$A$5,0))</f>
        <v>外帶</v>
      </c>
      <c r="H583" s="12" t="str">
        <f aca="false">INDEX(通路主檔!$C$2:$C$5,MATCH($F583,通路主檔!$A$2:$A$5,0))</f>
        <v>店內</v>
      </c>
      <c r="I583" s="13" t="n">
        <v>416500</v>
      </c>
      <c r="J583" s="4" t="n">
        <v>1181</v>
      </c>
      <c r="K583" s="4" t="n">
        <v>1562</v>
      </c>
      <c r="L583" s="14" t="n">
        <f aca="false">IF(J583=0,0,I583/J583)</f>
        <v>352.667231160034</v>
      </c>
      <c r="M583" s="15" t="n">
        <f aca="false">INDEX(通路主檔!$D$2:$D$5,MATCH($F583,通路主檔!$A$2:$A$5,0))*INDEX(年度參數!$B$2:$B$4,MATCH($B583,年度參數!$A$2:$A$4,0))</f>
        <v>0</v>
      </c>
      <c r="N583" s="14" t="n">
        <f aca="false">I583*M583</f>
        <v>0</v>
      </c>
      <c r="O583" s="14" t="n">
        <f aca="false">I583-N583</f>
        <v>416500</v>
      </c>
    </row>
    <row r="584" customFormat="false" ht="15" hidden="false" customHeight="false" outlineLevel="0" collapsed="false">
      <c r="A584" s="6" t="str">
        <f aca="false">TEXT(B584,"0")&amp;"-"&amp;TEXT(C584,"00")</f>
        <v>2024-09</v>
      </c>
      <c r="B584" s="4" t="n">
        <v>2024</v>
      </c>
      <c r="C584" s="4" t="n">
        <v>9</v>
      </c>
      <c r="D584" s="9" t="s">
        <v>285</v>
      </c>
      <c r="E584" s="12" t="str">
        <f aca="false">INDEX(門市主檔!$B$2:$B$25,MATCH($D584,門市主檔!$A$2:$A$25,0))</f>
        <v>新北三重店</v>
      </c>
      <c r="F584" s="9" t="s">
        <v>344</v>
      </c>
      <c r="G584" s="12" t="str">
        <f aca="false">INDEX(通路主檔!$B$2:$B$5,MATCH($F584,通路主檔!$A$2:$A$5,0))</f>
        <v>外送平台 A</v>
      </c>
      <c r="H584" s="12" t="str">
        <f aca="false">INDEX(通路主檔!$C$2:$C$5,MATCH($F584,通路主檔!$A$2:$A$5,0))</f>
        <v>外送平台</v>
      </c>
      <c r="I584" s="13" t="n">
        <v>354400</v>
      </c>
      <c r="J584" s="4" t="n">
        <v>640</v>
      </c>
      <c r="K584" s="4" t="n">
        <v>1233</v>
      </c>
      <c r="L584" s="14" t="n">
        <f aca="false">IF(J584=0,0,I584/J584)</f>
        <v>553.75</v>
      </c>
      <c r="M584" s="15" t="n">
        <f aca="false">INDEX(通路主檔!$D$2:$D$5,MATCH($F584,通路主檔!$A$2:$A$5,0))*INDEX(年度參數!$B$2:$B$4,MATCH($B584,年度參數!$A$2:$A$4,0))</f>
        <v>0.33</v>
      </c>
      <c r="N584" s="14" t="n">
        <f aca="false">I584*M584</f>
        <v>116952</v>
      </c>
      <c r="O584" s="14" t="n">
        <f aca="false">I584-N584</f>
        <v>237448</v>
      </c>
    </row>
    <row r="585" customFormat="false" ht="15" hidden="false" customHeight="false" outlineLevel="0" collapsed="false">
      <c r="A585" s="6" t="str">
        <f aca="false">TEXT(B585,"0")&amp;"-"&amp;TEXT(C585,"00")</f>
        <v>2024-09</v>
      </c>
      <c r="B585" s="4" t="n">
        <v>2024</v>
      </c>
      <c r="C585" s="4" t="n">
        <v>9</v>
      </c>
      <c r="D585" s="9" t="s">
        <v>285</v>
      </c>
      <c r="E585" s="12" t="str">
        <f aca="false">INDEX(門市主檔!$B$2:$B$25,MATCH($D585,門市主檔!$A$2:$A$25,0))</f>
        <v>新北三重店</v>
      </c>
      <c r="F585" s="9" t="s">
        <v>347</v>
      </c>
      <c r="G585" s="12" t="str">
        <f aca="false">INDEX(通路主檔!$B$2:$B$5,MATCH($F585,通路主檔!$A$2:$A$5,0))</f>
        <v>外送平台 B</v>
      </c>
      <c r="H585" s="12" t="str">
        <f aca="false">INDEX(通路主檔!$C$2:$C$5,MATCH($F585,通路主檔!$A$2:$A$5,0))</f>
        <v>外送平台</v>
      </c>
      <c r="I585" s="13" t="n">
        <v>207300</v>
      </c>
      <c r="J585" s="4" t="n">
        <v>428</v>
      </c>
      <c r="K585" s="4" t="n">
        <v>795</v>
      </c>
      <c r="L585" s="14" t="n">
        <f aca="false">IF(J585=0,0,I585/J585)</f>
        <v>484.345794392523</v>
      </c>
      <c r="M585" s="15" t="n">
        <f aca="false">INDEX(通路主檔!$D$2:$D$5,MATCH($F585,通路主檔!$A$2:$A$5,0))*INDEX(年度參數!$B$2:$B$4,MATCH($B585,年度參數!$A$2:$A$4,0))</f>
        <v>0.33</v>
      </c>
      <c r="N585" s="14" t="n">
        <f aca="false">I585*M585</f>
        <v>68409</v>
      </c>
      <c r="O585" s="14" t="n">
        <f aca="false">I585-N585</f>
        <v>138891</v>
      </c>
    </row>
    <row r="586" customFormat="false" ht="15" hidden="false" customHeight="false" outlineLevel="0" collapsed="false">
      <c r="A586" s="6" t="str">
        <f aca="false">TEXT(B586,"0")&amp;"-"&amp;TEXT(C586,"00")</f>
        <v>2024-09</v>
      </c>
      <c r="B586" s="4" t="n">
        <v>2024</v>
      </c>
      <c r="C586" s="4" t="n">
        <v>9</v>
      </c>
      <c r="D586" s="9" t="s">
        <v>300</v>
      </c>
      <c r="E586" s="12" t="str">
        <f aca="false">INDEX(門市主檔!$B$2:$B$25,MATCH($D586,門市主檔!$A$2:$A$25,0))</f>
        <v>台中逢甲店</v>
      </c>
      <c r="F586" s="9" t="s">
        <v>339</v>
      </c>
      <c r="G586" s="12" t="str">
        <f aca="false">INDEX(通路主檔!$B$2:$B$5,MATCH($F586,通路主檔!$A$2:$A$5,0))</f>
        <v>內用</v>
      </c>
      <c r="H586" s="12" t="str">
        <f aca="false">INDEX(通路主檔!$C$2:$C$5,MATCH($F586,通路主檔!$A$2:$A$5,0))</f>
        <v>店內</v>
      </c>
      <c r="I586" s="13" t="n">
        <v>955800</v>
      </c>
      <c r="J586" s="4" t="n">
        <v>1315</v>
      </c>
      <c r="K586" s="4" t="n">
        <v>2973</v>
      </c>
      <c r="L586" s="14" t="n">
        <f aca="false">IF(J586=0,0,I586/J586)</f>
        <v>726.844106463878</v>
      </c>
      <c r="M586" s="15" t="n">
        <f aca="false">INDEX(通路主檔!$D$2:$D$5,MATCH($F586,通路主檔!$A$2:$A$5,0))*INDEX(年度參數!$B$2:$B$4,MATCH($B586,年度參數!$A$2:$A$4,0))</f>
        <v>0</v>
      </c>
      <c r="N586" s="14" t="n">
        <f aca="false">I586*M586</f>
        <v>0</v>
      </c>
      <c r="O586" s="14" t="n">
        <f aca="false">I586-N586</f>
        <v>955800</v>
      </c>
    </row>
    <row r="587" customFormat="false" ht="15" hidden="false" customHeight="false" outlineLevel="0" collapsed="false">
      <c r="A587" s="6" t="str">
        <f aca="false">TEXT(B587,"0")&amp;"-"&amp;TEXT(C587,"00")</f>
        <v>2024-09</v>
      </c>
      <c r="B587" s="4" t="n">
        <v>2024</v>
      </c>
      <c r="C587" s="4" t="n">
        <v>9</v>
      </c>
      <c r="D587" s="9" t="s">
        <v>300</v>
      </c>
      <c r="E587" s="12" t="str">
        <f aca="false">INDEX(門市主檔!$B$2:$B$25,MATCH($D587,門市主檔!$A$2:$A$25,0))</f>
        <v>台中逢甲店</v>
      </c>
      <c r="F587" s="9" t="s">
        <v>342</v>
      </c>
      <c r="G587" s="12" t="str">
        <f aca="false">INDEX(通路主檔!$B$2:$B$5,MATCH($F587,通路主檔!$A$2:$A$5,0))</f>
        <v>外帶</v>
      </c>
      <c r="H587" s="12" t="str">
        <f aca="false">INDEX(通路主檔!$C$2:$C$5,MATCH($F587,通路主檔!$A$2:$A$5,0))</f>
        <v>店內</v>
      </c>
      <c r="I587" s="13" t="n">
        <v>500500</v>
      </c>
      <c r="J587" s="4" t="n">
        <v>1501</v>
      </c>
      <c r="K587" s="4" t="n">
        <v>1831</v>
      </c>
      <c r="L587" s="14" t="n">
        <f aca="false">IF(J587=0,0,I587/J587)</f>
        <v>333.44437041972</v>
      </c>
      <c r="M587" s="15" t="n">
        <f aca="false">INDEX(通路主檔!$D$2:$D$5,MATCH($F587,通路主檔!$A$2:$A$5,0))*INDEX(年度參數!$B$2:$B$4,MATCH($B587,年度參數!$A$2:$A$4,0))</f>
        <v>0</v>
      </c>
      <c r="N587" s="14" t="n">
        <f aca="false">I587*M587</f>
        <v>0</v>
      </c>
      <c r="O587" s="14" t="n">
        <f aca="false">I587-N587</f>
        <v>500500</v>
      </c>
    </row>
    <row r="588" customFormat="false" ht="15" hidden="false" customHeight="false" outlineLevel="0" collapsed="false">
      <c r="A588" s="6" t="str">
        <f aca="false">TEXT(B588,"0")&amp;"-"&amp;TEXT(C588,"00")</f>
        <v>2024-09</v>
      </c>
      <c r="B588" s="4" t="n">
        <v>2024</v>
      </c>
      <c r="C588" s="4" t="n">
        <v>9</v>
      </c>
      <c r="D588" s="9" t="s">
        <v>300</v>
      </c>
      <c r="E588" s="12" t="str">
        <f aca="false">INDEX(門市主檔!$B$2:$B$25,MATCH($D588,門市主檔!$A$2:$A$25,0))</f>
        <v>台中逢甲店</v>
      </c>
      <c r="F588" s="9" t="s">
        <v>344</v>
      </c>
      <c r="G588" s="12" t="str">
        <f aca="false">INDEX(通路主檔!$B$2:$B$5,MATCH($F588,通路主檔!$A$2:$A$5,0))</f>
        <v>外送平台 A</v>
      </c>
      <c r="H588" s="12" t="str">
        <f aca="false">INDEX(通路主檔!$C$2:$C$5,MATCH($F588,通路主檔!$A$2:$A$5,0))</f>
        <v>外送平台</v>
      </c>
      <c r="I588" s="13" t="n">
        <v>459300</v>
      </c>
      <c r="J588" s="4" t="n">
        <v>899</v>
      </c>
      <c r="K588" s="4" t="n">
        <v>1583</v>
      </c>
      <c r="L588" s="14" t="n">
        <f aca="false">IF(J588=0,0,I588/J588)</f>
        <v>510.901001112347</v>
      </c>
      <c r="M588" s="15" t="n">
        <f aca="false">INDEX(通路主檔!$D$2:$D$5,MATCH($F588,通路主檔!$A$2:$A$5,0))*INDEX(年度參數!$B$2:$B$4,MATCH($B588,年度參數!$A$2:$A$4,0))</f>
        <v>0.33</v>
      </c>
      <c r="N588" s="14" t="n">
        <f aca="false">I588*M588</f>
        <v>151569</v>
      </c>
      <c r="O588" s="14" t="n">
        <f aca="false">I588-N588</f>
        <v>307731</v>
      </c>
    </row>
    <row r="589" customFormat="false" ht="15" hidden="false" customHeight="false" outlineLevel="0" collapsed="false">
      <c r="A589" s="6" t="str">
        <f aca="false">TEXT(B589,"0")&amp;"-"&amp;TEXT(C589,"00")</f>
        <v>2024-09</v>
      </c>
      <c r="B589" s="4" t="n">
        <v>2024</v>
      </c>
      <c r="C589" s="4" t="n">
        <v>9</v>
      </c>
      <c r="D589" s="9" t="s">
        <v>300</v>
      </c>
      <c r="E589" s="12" t="str">
        <f aca="false">INDEX(門市主檔!$B$2:$B$25,MATCH($D589,門市主檔!$A$2:$A$25,0))</f>
        <v>台中逢甲店</v>
      </c>
      <c r="F589" s="9" t="s">
        <v>347</v>
      </c>
      <c r="G589" s="12" t="str">
        <f aca="false">INDEX(通路主檔!$B$2:$B$5,MATCH($F589,通路主檔!$A$2:$A$5,0))</f>
        <v>外送平台 B</v>
      </c>
      <c r="H589" s="12" t="str">
        <f aca="false">INDEX(通路主檔!$C$2:$C$5,MATCH($F589,通路主檔!$A$2:$A$5,0))</f>
        <v>外送平台</v>
      </c>
      <c r="I589" s="13" t="n">
        <v>273500</v>
      </c>
      <c r="J589" s="4" t="n">
        <v>521</v>
      </c>
      <c r="K589" s="4" t="n">
        <v>875</v>
      </c>
      <c r="L589" s="14" t="n">
        <f aca="false">IF(J589=0,0,I589/J589)</f>
        <v>524.952015355086</v>
      </c>
      <c r="M589" s="15" t="n">
        <f aca="false">INDEX(通路主檔!$D$2:$D$5,MATCH($F589,通路主檔!$A$2:$A$5,0))*INDEX(年度參數!$B$2:$B$4,MATCH($B589,年度參數!$A$2:$A$4,0))</f>
        <v>0.33</v>
      </c>
      <c r="N589" s="14" t="n">
        <f aca="false">I589*M589</f>
        <v>90255</v>
      </c>
      <c r="O589" s="14" t="n">
        <f aca="false">I589-N589</f>
        <v>183245</v>
      </c>
    </row>
    <row r="590" customFormat="false" ht="15" hidden="false" customHeight="false" outlineLevel="0" collapsed="false">
      <c r="A590" s="6" t="str">
        <f aca="false">TEXT(B590,"0")&amp;"-"&amp;TEXT(C590,"00")</f>
        <v>2024-09</v>
      </c>
      <c r="B590" s="4" t="n">
        <v>2024</v>
      </c>
      <c r="C590" s="4" t="n">
        <v>9</v>
      </c>
      <c r="D590" s="9" t="s">
        <v>305</v>
      </c>
      <c r="E590" s="12" t="str">
        <f aca="false">INDEX(門市主檔!$B$2:$B$25,MATCH($D590,門市主檔!$A$2:$A$25,0))</f>
        <v>台中七期店</v>
      </c>
      <c r="F590" s="9" t="s">
        <v>339</v>
      </c>
      <c r="G590" s="12" t="str">
        <f aca="false">INDEX(通路主檔!$B$2:$B$5,MATCH($F590,通路主檔!$A$2:$A$5,0))</f>
        <v>內用</v>
      </c>
      <c r="H590" s="12" t="str">
        <f aca="false">INDEX(通路主檔!$C$2:$C$5,MATCH($F590,通路主檔!$A$2:$A$5,0))</f>
        <v>店內</v>
      </c>
      <c r="I590" s="13" t="n">
        <v>1362000</v>
      </c>
      <c r="J590" s="4" t="n">
        <v>1905</v>
      </c>
      <c r="K590" s="4" t="n">
        <v>4572</v>
      </c>
      <c r="L590" s="14" t="n">
        <f aca="false">IF(J590=0,0,I590/J590)</f>
        <v>714.96062992126</v>
      </c>
      <c r="M590" s="15" t="n">
        <f aca="false">INDEX(通路主檔!$D$2:$D$5,MATCH($F590,通路主檔!$A$2:$A$5,0))*INDEX(年度參數!$B$2:$B$4,MATCH($B590,年度參數!$A$2:$A$4,0))</f>
        <v>0</v>
      </c>
      <c r="N590" s="14" t="n">
        <f aca="false">I590*M590</f>
        <v>0</v>
      </c>
      <c r="O590" s="14" t="n">
        <f aca="false">I590-N590</f>
        <v>1362000</v>
      </c>
    </row>
    <row r="591" customFormat="false" ht="15" hidden="false" customHeight="false" outlineLevel="0" collapsed="false">
      <c r="A591" s="6" t="str">
        <f aca="false">TEXT(B591,"0")&amp;"-"&amp;TEXT(C591,"00")</f>
        <v>2024-09</v>
      </c>
      <c r="B591" s="4" t="n">
        <v>2024</v>
      </c>
      <c r="C591" s="4" t="n">
        <v>9</v>
      </c>
      <c r="D591" s="9" t="s">
        <v>305</v>
      </c>
      <c r="E591" s="12" t="str">
        <f aca="false">INDEX(門市主檔!$B$2:$B$25,MATCH($D591,門市主檔!$A$2:$A$25,0))</f>
        <v>台中七期店</v>
      </c>
      <c r="F591" s="9" t="s">
        <v>342</v>
      </c>
      <c r="G591" s="12" t="str">
        <f aca="false">INDEX(通路主檔!$B$2:$B$5,MATCH($F591,通路主檔!$A$2:$A$5,0))</f>
        <v>外帶</v>
      </c>
      <c r="H591" s="12" t="str">
        <f aca="false">INDEX(通路主檔!$C$2:$C$5,MATCH($F591,通路主檔!$A$2:$A$5,0))</f>
        <v>店內</v>
      </c>
      <c r="I591" s="13" t="n">
        <v>526400</v>
      </c>
      <c r="J591" s="4" t="n">
        <v>1595</v>
      </c>
      <c r="K591" s="4" t="n">
        <v>2180</v>
      </c>
      <c r="L591" s="14" t="n">
        <f aca="false">IF(J591=0,0,I591/J591)</f>
        <v>330.031347962382</v>
      </c>
      <c r="M591" s="15" t="n">
        <f aca="false">INDEX(通路主檔!$D$2:$D$5,MATCH($F591,通路主檔!$A$2:$A$5,0))*INDEX(年度參數!$B$2:$B$4,MATCH($B591,年度參數!$A$2:$A$4,0))</f>
        <v>0</v>
      </c>
      <c r="N591" s="14" t="n">
        <f aca="false">I591*M591</f>
        <v>0</v>
      </c>
      <c r="O591" s="14" t="n">
        <f aca="false">I591-N591</f>
        <v>526400</v>
      </c>
    </row>
    <row r="592" customFormat="false" ht="15" hidden="false" customHeight="false" outlineLevel="0" collapsed="false">
      <c r="A592" s="6" t="str">
        <f aca="false">TEXT(B592,"0")&amp;"-"&amp;TEXT(C592,"00")</f>
        <v>2024-09</v>
      </c>
      <c r="B592" s="4" t="n">
        <v>2024</v>
      </c>
      <c r="C592" s="4" t="n">
        <v>9</v>
      </c>
      <c r="D592" s="9" t="s">
        <v>305</v>
      </c>
      <c r="E592" s="12" t="str">
        <f aca="false">INDEX(門市主檔!$B$2:$B$25,MATCH($D592,門市主檔!$A$2:$A$25,0))</f>
        <v>台中七期店</v>
      </c>
      <c r="F592" s="9" t="s">
        <v>344</v>
      </c>
      <c r="G592" s="12" t="str">
        <f aca="false">INDEX(通路主檔!$B$2:$B$5,MATCH($F592,通路主檔!$A$2:$A$5,0))</f>
        <v>外送平台 A</v>
      </c>
      <c r="H592" s="12" t="str">
        <f aca="false">INDEX(通路主檔!$C$2:$C$5,MATCH($F592,通路主檔!$A$2:$A$5,0))</f>
        <v>外送平台</v>
      </c>
      <c r="I592" s="13" t="n">
        <v>399300</v>
      </c>
      <c r="J592" s="4" t="n">
        <v>819</v>
      </c>
      <c r="K592" s="4" t="n">
        <v>1604</v>
      </c>
      <c r="L592" s="14" t="n">
        <f aca="false">IF(J592=0,0,I592/J592)</f>
        <v>487.545787545788</v>
      </c>
      <c r="M592" s="15" t="n">
        <f aca="false">INDEX(通路主檔!$D$2:$D$5,MATCH($F592,通路主檔!$A$2:$A$5,0))*INDEX(年度參數!$B$2:$B$4,MATCH($B592,年度參數!$A$2:$A$4,0))</f>
        <v>0.33</v>
      </c>
      <c r="N592" s="14" t="n">
        <f aca="false">I592*M592</f>
        <v>131769</v>
      </c>
      <c r="O592" s="14" t="n">
        <f aca="false">I592-N592</f>
        <v>267531</v>
      </c>
    </row>
    <row r="593" customFormat="false" ht="15" hidden="false" customHeight="false" outlineLevel="0" collapsed="false">
      <c r="A593" s="6" t="str">
        <f aca="false">TEXT(B593,"0")&amp;"-"&amp;TEXT(C593,"00")</f>
        <v>2024-09</v>
      </c>
      <c r="B593" s="4" t="n">
        <v>2024</v>
      </c>
      <c r="C593" s="4" t="n">
        <v>9</v>
      </c>
      <c r="D593" s="9" t="s">
        <v>305</v>
      </c>
      <c r="E593" s="12" t="str">
        <f aca="false">INDEX(門市主檔!$B$2:$B$25,MATCH($D593,門市主檔!$A$2:$A$25,0))</f>
        <v>台中七期店</v>
      </c>
      <c r="F593" s="9" t="s">
        <v>347</v>
      </c>
      <c r="G593" s="12" t="str">
        <f aca="false">INDEX(通路主檔!$B$2:$B$5,MATCH($F593,通路主檔!$A$2:$A$5,0))</f>
        <v>外送平台 B</v>
      </c>
      <c r="H593" s="12" t="str">
        <f aca="false">INDEX(通路主檔!$C$2:$C$5,MATCH($F593,通路主檔!$A$2:$A$5,0))</f>
        <v>外送平台</v>
      </c>
      <c r="I593" s="13" t="n">
        <v>275300</v>
      </c>
      <c r="J593" s="4" t="n">
        <v>586</v>
      </c>
      <c r="K593" s="4" t="n">
        <v>1021</v>
      </c>
      <c r="L593" s="14" t="n">
        <f aca="false">IF(J593=0,0,I593/J593)</f>
        <v>469.795221843003</v>
      </c>
      <c r="M593" s="15" t="n">
        <f aca="false">INDEX(通路主檔!$D$2:$D$5,MATCH($F593,通路主檔!$A$2:$A$5,0))*INDEX(年度參數!$B$2:$B$4,MATCH($B593,年度參數!$A$2:$A$4,0))</f>
        <v>0.33</v>
      </c>
      <c r="N593" s="14" t="n">
        <f aca="false">I593*M593</f>
        <v>90849</v>
      </c>
      <c r="O593" s="14" t="n">
        <f aca="false">I593-N593</f>
        <v>184451</v>
      </c>
    </row>
    <row r="594" customFormat="false" ht="15" hidden="false" customHeight="false" outlineLevel="0" collapsed="false">
      <c r="A594" s="6" t="str">
        <f aca="false">TEXT(B594,"0")&amp;"-"&amp;TEXT(C594,"00")</f>
        <v>2024-09</v>
      </c>
      <c r="B594" s="4" t="n">
        <v>2024</v>
      </c>
      <c r="C594" s="4" t="n">
        <v>9</v>
      </c>
      <c r="D594" s="9" t="s">
        <v>307</v>
      </c>
      <c r="E594" s="12" t="str">
        <f aca="false">INDEX(門市主檔!$B$2:$B$25,MATCH($D594,門市主檔!$A$2:$A$25,0))</f>
        <v>台中一中店</v>
      </c>
      <c r="F594" s="9" t="s">
        <v>339</v>
      </c>
      <c r="G594" s="12" t="str">
        <f aca="false">INDEX(通路主檔!$B$2:$B$5,MATCH($F594,通路主檔!$A$2:$A$5,0))</f>
        <v>內用</v>
      </c>
      <c r="H594" s="12" t="str">
        <f aca="false">INDEX(通路主檔!$C$2:$C$5,MATCH($F594,通路主檔!$A$2:$A$5,0))</f>
        <v>店內</v>
      </c>
      <c r="I594" s="13" t="n">
        <v>464300</v>
      </c>
      <c r="J594" s="4" t="n">
        <v>579</v>
      </c>
      <c r="K594" s="4" t="n">
        <v>1463</v>
      </c>
      <c r="L594" s="14" t="n">
        <f aca="false">IF(J594=0,0,I594/J594)</f>
        <v>801.899827288428</v>
      </c>
      <c r="M594" s="15" t="n">
        <f aca="false">INDEX(通路主檔!$D$2:$D$5,MATCH($F594,通路主檔!$A$2:$A$5,0))*INDEX(年度參數!$B$2:$B$4,MATCH($B594,年度參數!$A$2:$A$4,0))</f>
        <v>0</v>
      </c>
      <c r="N594" s="14" t="n">
        <f aca="false">I594*M594</f>
        <v>0</v>
      </c>
      <c r="O594" s="14" t="n">
        <f aca="false">I594-N594</f>
        <v>464300</v>
      </c>
    </row>
    <row r="595" customFormat="false" ht="15" hidden="false" customHeight="false" outlineLevel="0" collapsed="false">
      <c r="A595" s="6" t="str">
        <f aca="false">TEXT(B595,"0")&amp;"-"&amp;TEXT(C595,"00")</f>
        <v>2024-09</v>
      </c>
      <c r="B595" s="4" t="n">
        <v>2024</v>
      </c>
      <c r="C595" s="4" t="n">
        <v>9</v>
      </c>
      <c r="D595" s="9" t="s">
        <v>307</v>
      </c>
      <c r="E595" s="12" t="str">
        <f aca="false">INDEX(門市主檔!$B$2:$B$25,MATCH($D595,門市主檔!$A$2:$A$25,0))</f>
        <v>台中一中店</v>
      </c>
      <c r="F595" s="9" t="s">
        <v>342</v>
      </c>
      <c r="G595" s="12" t="str">
        <f aca="false">INDEX(通路主檔!$B$2:$B$5,MATCH($F595,通路主檔!$A$2:$A$5,0))</f>
        <v>外帶</v>
      </c>
      <c r="H595" s="12" t="str">
        <f aca="false">INDEX(通路主檔!$C$2:$C$5,MATCH($F595,通路主檔!$A$2:$A$5,0))</f>
        <v>店內</v>
      </c>
      <c r="I595" s="13" t="n">
        <v>417100</v>
      </c>
      <c r="J595" s="4" t="n">
        <v>1214</v>
      </c>
      <c r="K595" s="4" t="n">
        <v>1587</v>
      </c>
      <c r="L595" s="14" t="n">
        <f aca="false">IF(J595=0,0,I595/J595)</f>
        <v>343.574958813839</v>
      </c>
      <c r="M595" s="15" t="n">
        <f aca="false">INDEX(通路主檔!$D$2:$D$5,MATCH($F595,通路主檔!$A$2:$A$5,0))*INDEX(年度參數!$B$2:$B$4,MATCH($B595,年度參數!$A$2:$A$4,0))</f>
        <v>0</v>
      </c>
      <c r="N595" s="14" t="n">
        <f aca="false">I595*M595</f>
        <v>0</v>
      </c>
      <c r="O595" s="14" t="n">
        <f aca="false">I595-N595</f>
        <v>417100</v>
      </c>
    </row>
    <row r="596" customFormat="false" ht="15" hidden="false" customHeight="false" outlineLevel="0" collapsed="false">
      <c r="A596" s="6" t="str">
        <f aca="false">TEXT(B596,"0")&amp;"-"&amp;TEXT(C596,"00")</f>
        <v>2024-09</v>
      </c>
      <c r="B596" s="4" t="n">
        <v>2024</v>
      </c>
      <c r="C596" s="4" t="n">
        <v>9</v>
      </c>
      <c r="D596" s="9" t="s">
        <v>307</v>
      </c>
      <c r="E596" s="12" t="str">
        <f aca="false">INDEX(門市主檔!$B$2:$B$25,MATCH($D596,門市主檔!$A$2:$A$25,0))</f>
        <v>台中一中店</v>
      </c>
      <c r="F596" s="9" t="s">
        <v>344</v>
      </c>
      <c r="G596" s="12" t="str">
        <f aca="false">INDEX(通路主檔!$B$2:$B$5,MATCH($F596,通路主檔!$A$2:$A$5,0))</f>
        <v>外送平台 A</v>
      </c>
      <c r="H596" s="12" t="str">
        <f aca="false">INDEX(通路主檔!$C$2:$C$5,MATCH($F596,通路主檔!$A$2:$A$5,0))</f>
        <v>外送平台</v>
      </c>
      <c r="I596" s="13" t="n">
        <v>353100</v>
      </c>
      <c r="J596" s="4" t="n">
        <v>671</v>
      </c>
      <c r="K596" s="4" t="n">
        <v>1304</v>
      </c>
      <c r="L596" s="14" t="n">
        <f aca="false">IF(J596=0,0,I596/J596)</f>
        <v>526.229508196721</v>
      </c>
      <c r="M596" s="15" t="n">
        <f aca="false">INDEX(通路主檔!$D$2:$D$5,MATCH($F596,通路主檔!$A$2:$A$5,0))*INDEX(年度參數!$B$2:$B$4,MATCH($B596,年度參數!$A$2:$A$4,0))</f>
        <v>0.33</v>
      </c>
      <c r="N596" s="14" t="n">
        <f aca="false">I596*M596</f>
        <v>116523</v>
      </c>
      <c r="O596" s="14" t="n">
        <f aca="false">I596-N596</f>
        <v>236577</v>
      </c>
    </row>
    <row r="597" customFormat="false" ht="15" hidden="false" customHeight="false" outlineLevel="0" collapsed="false">
      <c r="A597" s="6" t="str">
        <f aca="false">TEXT(B597,"0")&amp;"-"&amp;TEXT(C597,"00")</f>
        <v>2024-09</v>
      </c>
      <c r="B597" s="4" t="n">
        <v>2024</v>
      </c>
      <c r="C597" s="4" t="n">
        <v>9</v>
      </c>
      <c r="D597" s="9" t="s">
        <v>307</v>
      </c>
      <c r="E597" s="12" t="str">
        <f aca="false">INDEX(門市主檔!$B$2:$B$25,MATCH($D597,門市主檔!$A$2:$A$25,0))</f>
        <v>台中一中店</v>
      </c>
      <c r="F597" s="9" t="s">
        <v>347</v>
      </c>
      <c r="G597" s="12" t="str">
        <f aca="false">INDEX(通路主檔!$B$2:$B$5,MATCH($F597,通路主檔!$A$2:$A$5,0))</f>
        <v>外送平台 B</v>
      </c>
      <c r="H597" s="12" t="str">
        <f aca="false">INDEX(通路主檔!$C$2:$C$5,MATCH($F597,通路主檔!$A$2:$A$5,0))</f>
        <v>外送平台</v>
      </c>
      <c r="I597" s="13" t="n">
        <v>232100</v>
      </c>
      <c r="J597" s="4" t="n">
        <v>491</v>
      </c>
      <c r="K597" s="4" t="n">
        <v>920</v>
      </c>
      <c r="L597" s="14" t="n">
        <f aca="false">IF(J597=0,0,I597/J597)</f>
        <v>472.708757637475</v>
      </c>
      <c r="M597" s="15" t="n">
        <f aca="false">INDEX(通路主檔!$D$2:$D$5,MATCH($F597,通路主檔!$A$2:$A$5,0))*INDEX(年度參數!$B$2:$B$4,MATCH($B597,年度參數!$A$2:$A$4,0))</f>
        <v>0.33</v>
      </c>
      <c r="N597" s="14" t="n">
        <f aca="false">I597*M597</f>
        <v>76593</v>
      </c>
      <c r="O597" s="14" t="n">
        <f aca="false">I597-N597</f>
        <v>155507</v>
      </c>
    </row>
    <row r="598" customFormat="false" ht="15" hidden="false" customHeight="false" outlineLevel="0" collapsed="false">
      <c r="A598" s="6" t="str">
        <f aca="false">TEXT(B598,"0")&amp;"-"&amp;TEXT(C598,"00")</f>
        <v>2024-09</v>
      </c>
      <c r="B598" s="4" t="n">
        <v>2024</v>
      </c>
      <c r="C598" s="4" t="n">
        <v>9</v>
      </c>
      <c r="D598" s="9" t="s">
        <v>318</v>
      </c>
      <c r="E598" s="12" t="str">
        <f aca="false">INDEX(門市主檔!$B$2:$B$25,MATCH($D598,門市主檔!$A$2:$A$25,0))</f>
        <v>台南中西店</v>
      </c>
      <c r="F598" s="9" t="s">
        <v>339</v>
      </c>
      <c r="G598" s="12" t="str">
        <f aca="false">INDEX(通路主檔!$B$2:$B$5,MATCH($F598,通路主檔!$A$2:$A$5,0))</f>
        <v>內用</v>
      </c>
      <c r="H598" s="12" t="str">
        <f aca="false">INDEX(通路主檔!$C$2:$C$5,MATCH($F598,通路主檔!$A$2:$A$5,0))</f>
        <v>店內</v>
      </c>
      <c r="I598" s="13" t="n">
        <v>763300</v>
      </c>
      <c r="J598" s="4" t="n">
        <v>1019</v>
      </c>
      <c r="K598" s="4" t="n">
        <v>2536</v>
      </c>
      <c r="L598" s="14" t="n">
        <f aca="false">IF(J598=0,0,I598/J598)</f>
        <v>749.067713444554</v>
      </c>
      <c r="M598" s="15" t="n">
        <f aca="false">INDEX(通路主檔!$D$2:$D$5,MATCH($F598,通路主檔!$A$2:$A$5,0))*INDEX(年度參數!$B$2:$B$4,MATCH($B598,年度參數!$A$2:$A$4,0))</f>
        <v>0</v>
      </c>
      <c r="N598" s="14" t="n">
        <f aca="false">I598*M598</f>
        <v>0</v>
      </c>
      <c r="O598" s="14" t="n">
        <f aca="false">I598-N598</f>
        <v>763300</v>
      </c>
    </row>
    <row r="599" customFormat="false" ht="15" hidden="false" customHeight="false" outlineLevel="0" collapsed="false">
      <c r="A599" s="6" t="str">
        <f aca="false">TEXT(B599,"0")&amp;"-"&amp;TEXT(C599,"00")</f>
        <v>2024-09</v>
      </c>
      <c r="B599" s="4" t="n">
        <v>2024</v>
      </c>
      <c r="C599" s="4" t="n">
        <v>9</v>
      </c>
      <c r="D599" s="9" t="s">
        <v>318</v>
      </c>
      <c r="E599" s="12" t="str">
        <f aca="false">INDEX(門市主檔!$B$2:$B$25,MATCH($D599,門市主檔!$A$2:$A$25,0))</f>
        <v>台南中西店</v>
      </c>
      <c r="F599" s="9" t="s">
        <v>342</v>
      </c>
      <c r="G599" s="12" t="str">
        <f aca="false">INDEX(通路主檔!$B$2:$B$5,MATCH($F599,通路主檔!$A$2:$A$5,0))</f>
        <v>外帶</v>
      </c>
      <c r="H599" s="12" t="str">
        <f aca="false">INDEX(通路主檔!$C$2:$C$5,MATCH($F599,通路主檔!$A$2:$A$5,0))</f>
        <v>店內</v>
      </c>
      <c r="I599" s="13" t="n">
        <v>351100</v>
      </c>
      <c r="J599" s="4" t="n">
        <v>1129</v>
      </c>
      <c r="K599" s="4" t="n">
        <v>1475</v>
      </c>
      <c r="L599" s="14" t="n">
        <f aca="false">IF(J599=0,0,I599/J599)</f>
        <v>310.983170947741</v>
      </c>
      <c r="M599" s="15" t="n">
        <f aca="false">INDEX(通路主檔!$D$2:$D$5,MATCH($F599,通路主檔!$A$2:$A$5,0))*INDEX(年度參數!$B$2:$B$4,MATCH($B599,年度參數!$A$2:$A$4,0))</f>
        <v>0</v>
      </c>
      <c r="N599" s="14" t="n">
        <f aca="false">I599*M599</f>
        <v>0</v>
      </c>
      <c r="O599" s="14" t="n">
        <f aca="false">I599-N599</f>
        <v>351100</v>
      </c>
    </row>
    <row r="600" customFormat="false" ht="15" hidden="false" customHeight="false" outlineLevel="0" collapsed="false">
      <c r="A600" s="6" t="str">
        <f aca="false">TEXT(B600,"0")&amp;"-"&amp;TEXT(C600,"00")</f>
        <v>2024-09</v>
      </c>
      <c r="B600" s="4" t="n">
        <v>2024</v>
      </c>
      <c r="C600" s="4" t="n">
        <v>9</v>
      </c>
      <c r="D600" s="9" t="s">
        <v>318</v>
      </c>
      <c r="E600" s="12" t="str">
        <f aca="false">INDEX(門市主檔!$B$2:$B$25,MATCH($D600,門市主檔!$A$2:$A$25,0))</f>
        <v>台南中西店</v>
      </c>
      <c r="F600" s="9" t="s">
        <v>344</v>
      </c>
      <c r="G600" s="12" t="str">
        <f aca="false">INDEX(通路主檔!$B$2:$B$5,MATCH($F600,通路主檔!$A$2:$A$5,0))</f>
        <v>外送平台 A</v>
      </c>
      <c r="H600" s="12" t="str">
        <f aca="false">INDEX(通路主檔!$C$2:$C$5,MATCH($F600,通路主檔!$A$2:$A$5,0))</f>
        <v>外送平台</v>
      </c>
      <c r="I600" s="13" t="n">
        <v>324800</v>
      </c>
      <c r="J600" s="4" t="n">
        <v>677</v>
      </c>
      <c r="K600" s="4" t="n">
        <v>1377</v>
      </c>
      <c r="L600" s="14" t="n">
        <f aca="false">IF(J600=0,0,I600/J600)</f>
        <v>479.763663220089</v>
      </c>
      <c r="M600" s="15" t="n">
        <f aca="false">INDEX(通路主檔!$D$2:$D$5,MATCH($F600,通路主檔!$A$2:$A$5,0))*INDEX(年度參數!$B$2:$B$4,MATCH($B600,年度參數!$A$2:$A$4,0))</f>
        <v>0.33</v>
      </c>
      <c r="N600" s="14" t="n">
        <f aca="false">I600*M600</f>
        <v>107184</v>
      </c>
      <c r="O600" s="14" t="n">
        <f aca="false">I600-N600</f>
        <v>217616</v>
      </c>
    </row>
    <row r="601" customFormat="false" ht="15" hidden="false" customHeight="false" outlineLevel="0" collapsed="false">
      <c r="A601" s="6" t="str">
        <f aca="false">TEXT(B601,"0")&amp;"-"&amp;TEXT(C601,"00")</f>
        <v>2024-09</v>
      </c>
      <c r="B601" s="4" t="n">
        <v>2024</v>
      </c>
      <c r="C601" s="4" t="n">
        <v>9</v>
      </c>
      <c r="D601" s="9" t="s">
        <v>318</v>
      </c>
      <c r="E601" s="12" t="str">
        <f aca="false">INDEX(門市主檔!$B$2:$B$25,MATCH($D601,門市主檔!$A$2:$A$25,0))</f>
        <v>台南中西店</v>
      </c>
      <c r="F601" s="9" t="s">
        <v>347</v>
      </c>
      <c r="G601" s="12" t="str">
        <f aca="false">INDEX(通路主檔!$B$2:$B$5,MATCH($F601,通路主檔!$A$2:$A$5,0))</f>
        <v>外送平台 B</v>
      </c>
      <c r="H601" s="12" t="str">
        <f aca="false">INDEX(通路主檔!$C$2:$C$5,MATCH($F601,通路主檔!$A$2:$A$5,0))</f>
        <v>外送平台</v>
      </c>
      <c r="I601" s="13" t="n">
        <v>232000</v>
      </c>
      <c r="J601" s="4" t="n">
        <v>495</v>
      </c>
      <c r="K601" s="4" t="n">
        <v>837</v>
      </c>
      <c r="L601" s="14" t="n">
        <f aca="false">IF(J601=0,0,I601/J601)</f>
        <v>468.686868686869</v>
      </c>
      <c r="M601" s="15" t="n">
        <f aca="false">INDEX(通路主檔!$D$2:$D$5,MATCH($F601,通路主檔!$A$2:$A$5,0))*INDEX(年度參數!$B$2:$B$4,MATCH($B601,年度參數!$A$2:$A$4,0))</f>
        <v>0.33</v>
      </c>
      <c r="N601" s="14" t="n">
        <f aca="false">I601*M601</f>
        <v>76560</v>
      </c>
      <c r="O601" s="14" t="n">
        <f aca="false">I601-N601</f>
        <v>155440</v>
      </c>
    </row>
    <row r="602" customFormat="false" ht="15" hidden="false" customHeight="false" outlineLevel="0" collapsed="false">
      <c r="A602" s="6" t="str">
        <f aca="false">TEXT(B602,"0")&amp;"-"&amp;TEXT(C602,"00")</f>
        <v>2024-09</v>
      </c>
      <c r="B602" s="4" t="n">
        <v>2024</v>
      </c>
      <c r="C602" s="4" t="n">
        <v>9</v>
      </c>
      <c r="D602" s="9" t="s">
        <v>323</v>
      </c>
      <c r="E602" s="12" t="str">
        <f aca="false">INDEX(門市主檔!$B$2:$B$25,MATCH($D602,門市主檔!$A$2:$A$25,0))</f>
        <v>台南東寧店</v>
      </c>
      <c r="F602" s="9" t="s">
        <v>339</v>
      </c>
      <c r="G602" s="12" t="str">
        <f aca="false">INDEX(通路主檔!$B$2:$B$5,MATCH($F602,通路主檔!$A$2:$A$5,0))</f>
        <v>內用</v>
      </c>
      <c r="H602" s="12" t="str">
        <f aca="false">INDEX(通路主檔!$C$2:$C$5,MATCH($F602,通路主檔!$A$2:$A$5,0))</f>
        <v>店內</v>
      </c>
      <c r="I602" s="13" t="n">
        <v>434200</v>
      </c>
      <c r="J602" s="4" t="n">
        <v>561</v>
      </c>
      <c r="K602" s="4" t="n">
        <v>1401</v>
      </c>
      <c r="L602" s="14" t="n">
        <f aca="false">IF(J602=0,0,I602/J602)</f>
        <v>773.97504456328</v>
      </c>
      <c r="M602" s="15" t="n">
        <f aca="false">INDEX(通路主檔!$D$2:$D$5,MATCH($F602,通路主檔!$A$2:$A$5,0))*INDEX(年度參數!$B$2:$B$4,MATCH($B602,年度參數!$A$2:$A$4,0))</f>
        <v>0</v>
      </c>
      <c r="N602" s="14" t="n">
        <f aca="false">I602*M602</f>
        <v>0</v>
      </c>
      <c r="O602" s="14" t="n">
        <f aca="false">I602-N602</f>
        <v>434200</v>
      </c>
    </row>
    <row r="603" customFormat="false" ht="15" hidden="false" customHeight="false" outlineLevel="0" collapsed="false">
      <c r="A603" s="6" t="str">
        <f aca="false">TEXT(B603,"0")&amp;"-"&amp;TEXT(C603,"00")</f>
        <v>2024-09</v>
      </c>
      <c r="B603" s="4" t="n">
        <v>2024</v>
      </c>
      <c r="C603" s="4" t="n">
        <v>9</v>
      </c>
      <c r="D603" s="9" t="s">
        <v>323</v>
      </c>
      <c r="E603" s="12" t="str">
        <f aca="false">INDEX(門市主檔!$B$2:$B$25,MATCH($D603,門市主檔!$A$2:$A$25,0))</f>
        <v>台南東寧店</v>
      </c>
      <c r="F603" s="9" t="s">
        <v>342</v>
      </c>
      <c r="G603" s="12" t="str">
        <f aca="false">INDEX(通路主檔!$B$2:$B$5,MATCH($F603,通路主檔!$A$2:$A$5,0))</f>
        <v>外帶</v>
      </c>
      <c r="H603" s="12" t="str">
        <f aca="false">INDEX(通路主檔!$C$2:$C$5,MATCH($F603,通路主檔!$A$2:$A$5,0))</f>
        <v>店內</v>
      </c>
      <c r="I603" s="13" t="n">
        <v>350300</v>
      </c>
      <c r="J603" s="4" t="n">
        <v>1032</v>
      </c>
      <c r="K603" s="4" t="n">
        <v>1279</v>
      </c>
      <c r="L603" s="14" t="n">
        <f aca="false">IF(J603=0,0,I603/J603)</f>
        <v>339.437984496124</v>
      </c>
      <c r="M603" s="15" t="n">
        <f aca="false">INDEX(通路主檔!$D$2:$D$5,MATCH($F603,通路主檔!$A$2:$A$5,0))*INDEX(年度參數!$B$2:$B$4,MATCH($B603,年度參數!$A$2:$A$4,0))</f>
        <v>0</v>
      </c>
      <c r="N603" s="14" t="n">
        <f aca="false">I603*M603</f>
        <v>0</v>
      </c>
      <c r="O603" s="14" t="n">
        <f aca="false">I603-N603</f>
        <v>350300</v>
      </c>
    </row>
    <row r="604" customFormat="false" ht="15" hidden="false" customHeight="false" outlineLevel="0" collapsed="false">
      <c r="A604" s="6" t="str">
        <f aca="false">TEXT(B604,"0")&amp;"-"&amp;TEXT(C604,"00")</f>
        <v>2024-09</v>
      </c>
      <c r="B604" s="4" t="n">
        <v>2024</v>
      </c>
      <c r="C604" s="4" t="n">
        <v>9</v>
      </c>
      <c r="D604" s="9" t="s">
        <v>323</v>
      </c>
      <c r="E604" s="12" t="str">
        <f aca="false">INDEX(門市主檔!$B$2:$B$25,MATCH($D604,門市主檔!$A$2:$A$25,0))</f>
        <v>台南東寧店</v>
      </c>
      <c r="F604" s="9" t="s">
        <v>344</v>
      </c>
      <c r="G604" s="12" t="str">
        <f aca="false">INDEX(通路主檔!$B$2:$B$5,MATCH($F604,通路主檔!$A$2:$A$5,0))</f>
        <v>外送平台 A</v>
      </c>
      <c r="H604" s="12" t="str">
        <f aca="false">INDEX(通路主檔!$C$2:$C$5,MATCH($F604,通路主檔!$A$2:$A$5,0))</f>
        <v>外送平台</v>
      </c>
      <c r="I604" s="13" t="n">
        <v>340200</v>
      </c>
      <c r="J604" s="4" t="n">
        <v>634</v>
      </c>
      <c r="K604" s="4" t="n">
        <v>1231</v>
      </c>
      <c r="L604" s="14" t="n">
        <f aca="false">IF(J604=0,0,I604/J604)</f>
        <v>536.593059936909</v>
      </c>
      <c r="M604" s="15" t="n">
        <f aca="false">INDEX(通路主檔!$D$2:$D$5,MATCH($F604,通路主檔!$A$2:$A$5,0))*INDEX(年度參數!$B$2:$B$4,MATCH($B604,年度參數!$A$2:$A$4,0))</f>
        <v>0.33</v>
      </c>
      <c r="N604" s="14" t="n">
        <f aca="false">I604*M604</f>
        <v>112266</v>
      </c>
      <c r="O604" s="14" t="n">
        <f aca="false">I604-N604</f>
        <v>227934</v>
      </c>
    </row>
    <row r="605" customFormat="false" ht="15" hidden="false" customHeight="false" outlineLevel="0" collapsed="false">
      <c r="A605" s="6" t="str">
        <f aca="false">TEXT(B605,"0")&amp;"-"&amp;TEXT(C605,"00")</f>
        <v>2024-09</v>
      </c>
      <c r="B605" s="4" t="n">
        <v>2024</v>
      </c>
      <c r="C605" s="4" t="n">
        <v>9</v>
      </c>
      <c r="D605" s="9" t="s">
        <v>323</v>
      </c>
      <c r="E605" s="12" t="str">
        <f aca="false">INDEX(門市主檔!$B$2:$B$25,MATCH($D605,門市主檔!$A$2:$A$25,0))</f>
        <v>台南東寧店</v>
      </c>
      <c r="F605" s="9" t="s">
        <v>347</v>
      </c>
      <c r="G605" s="12" t="str">
        <f aca="false">INDEX(通路主檔!$B$2:$B$5,MATCH($F605,通路主檔!$A$2:$A$5,0))</f>
        <v>外送平台 B</v>
      </c>
      <c r="H605" s="12" t="str">
        <f aca="false">INDEX(通路主檔!$C$2:$C$5,MATCH($F605,通路主檔!$A$2:$A$5,0))</f>
        <v>外送平台</v>
      </c>
      <c r="I605" s="13" t="n">
        <v>209000</v>
      </c>
      <c r="J605" s="4" t="n">
        <v>384</v>
      </c>
      <c r="K605" s="4" t="n">
        <v>637</v>
      </c>
      <c r="L605" s="14" t="n">
        <f aca="false">IF(J605=0,0,I605/J605)</f>
        <v>544.270833333333</v>
      </c>
      <c r="M605" s="15" t="n">
        <f aca="false">INDEX(通路主檔!$D$2:$D$5,MATCH($F605,通路主檔!$A$2:$A$5,0))*INDEX(年度參數!$B$2:$B$4,MATCH($B605,年度參數!$A$2:$A$4,0))</f>
        <v>0.33</v>
      </c>
      <c r="N605" s="14" t="n">
        <f aca="false">I605*M605</f>
        <v>68970</v>
      </c>
      <c r="O605" s="14" t="n">
        <f aca="false">I605-N605</f>
        <v>140030</v>
      </c>
    </row>
    <row r="606" customFormat="false" ht="15" hidden="false" customHeight="false" outlineLevel="0" collapsed="false">
      <c r="A606" s="6" t="str">
        <f aca="false">TEXT(B606,"0")&amp;"-"&amp;TEXT(C606,"00")</f>
        <v>2024-09</v>
      </c>
      <c r="B606" s="4" t="n">
        <v>2024</v>
      </c>
      <c r="C606" s="4" t="n">
        <v>9</v>
      </c>
      <c r="D606" s="9" t="s">
        <v>262</v>
      </c>
      <c r="E606" s="12" t="str">
        <f aca="false">INDEX(門市主檔!$B$2:$B$25,MATCH($D606,門市主檔!$A$2:$A$25,0))</f>
        <v>台北信義旗艦店</v>
      </c>
      <c r="F606" s="9" t="s">
        <v>339</v>
      </c>
      <c r="G606" s="12" t="str">
        <f aca="false">INDEX(通路主檔!$B$2:$B$5,MATCH($F606,通路主檔!$A$2:$A$5,0))</f>
        <v>內用</v>
      </c>
      <c r="H606" s="12" t="str">
        <f aca="false">INDEX(通路主檔!$C$2:$C$5,MATCH($F606,通路主檔!$A$2:$A$5,0))</f>
        <v>店內</v>
      </c>
      <c r="I606" s="13" t="n">
        <v>1496300</v>
      </c>
      <c r="J606" s="4" t="n">
        <v>1993</v>
      </c>
      <c r="K606" s="4" t="n">
        <v>5156</v>
      </c>
      <c r="L606" s="14" t="n">
        <f aca="false">IF(J606=0,0,I606/J606)</f>
        <v>750.777722027095</v>
      </c>
      <c r="M606" s="15" t="n">
        <f aca="false">INDEX(通路主檔!$D$2:$D$5,MATCH($F606,通路主檔!$A$2:$A$5,0))*INDEX(年度參數!$B$2:$B$4,MATCH($B606,年度參數!$A$2:$A$4,0))</f>
        <v>0</v>
      </c>
      <c r="N606" s="14" t="n">
        <f aca="false">I606*M606</f>
        <v>0</v>
      </c>
      <c r="O606" s="14" t="n">
        <f aca="false">I606-N606</f>
        <v>1496300</v>
      </c>
    </row>
    <row r="607" customFormat="false" ht="15" hidden="false" customHeight="false" outlineLevel="0" collapsed="false">
      <c r="A607" s="6" t="str">
        <f aca="false">TEXT(B607,"0")&amp;"-"&amp;TEXT(C607,"00")</f>
        <v>2024-09</v>
      </c>
      <c r="B607" s="4" t="n">
        <v>2024</v>
      </c>
      <c r="C607" s="4" t="n">
        <v>9</v>
      </c>
      <c r="D607" s="9" t="s">
        <v>262</v>
      </c>
      <c r="E607" s="12" t="str">
        <f aca="false">INDEX(門市主檔!$B$2:$B$25,MATCH($D607,門市主檔!$A$2:$A$25,0))</f>
        <v>台北信義旗艦店</v>
      </c>
      <c r="F607" s="9" t="s">
        <v>342</v>
      </c>
      <c r="G607" s="12" t="str">
        <f aca="false">INDEX(通路主檔!$B$2:$B$5,MATCH($F607,通路主檔!$A$2:$A$5,0))</f>
        <v>外帶</v>
      </c>
      <c r="H607" s="12" t="str">
        <f aca="false">INDEX(通路主檔!$C$2:$C$5,MATCH($F607,通路主檔!$A$2:$A$5,0))</f>
        <v>店內</v>
      </c>
      <c r="I607" s="13" t="n">
        <v>599800</v>
      </c>
      <c r="J607" s="4" t="n">
        <v>1684</v>
      </c>
      <c r="K607" s="4" t="n">
        <v>2196</v>
      </c>
      <c r="L607" s="14" t="n">
        <f aca="false">IF(J607=0,0,I607/J607)</f>
        <v>356.175771971496</v>
      </c>
      <c r="M607" s="15" t="n">
        <f aca="false">INDEX(通路主檔!$D$2:$D$5,MATCH($F607,通路主檔!$A$2:$A$5,0))*INDEX(年度參數!$B$2:$B$4,MATCH($B607,年度參數!$A$2:$A$4,0))</f>
        <v>0</v>
      </c>
      <c r="N607" s="14" t="n">
        <f aca="false">I607*M607</f>
        <v>0</v>
      </c>
      <c r="O607" s="14" t="n">
        <f aca="false">I607-N607</f>
        <v>599800</v>
      </c>
    </row>
    <row r="608" customFormat="false" ht="15" hidden="false" customHeight="false" outlineLevel="0" collapsed="false">
      <c r="A608" s="6" t="str">
        <f aca="false">TEXT(B608,"0")&amp;"-"&amp;TEXT(C608,"00")</f>
        <v>2024-09</v>
      </c>
      <c r="B608" s="4" t="n">
        <v>2024</v>
      </c>
      <c r="C608" s="4" t="n">
        <v>9</v>
      </c>
      <c r="D608" s="9" t="s">
        <v>262</v>
      </c>
      <c r="E608" s="12" t="str">
        <f aca="false">INDEX(門市主檔!$B$2:$B$25,MATCH($D608,門市主檔!$A$2:$A$25,0))</f>
        <v>台北信義旗艦店</v>
      </c>
      <c r="F608" s="9" t="s">
        <v>344</v>
      </c>
      <c r="G608" s="12" t="str">
        <f aca="false">INDEX(通路主檔!$B$2:$B$5,MATCH($F608,通路主檔!$A$2:$A$5,0))</f>
        <v>外送平台 A</v>
      </c>
      <c r="H608" s="12" t="str">
        <f aca="false">INDEX(通路主檔!$C$2:$C$5,MATCH($F608,通路主檔!$A$2:$A$5,0))</f>
        <v>外送平台</v>
      </c>
      <c r="I608" s="13" t="n">
        <v>514700</v>
      </c>
      <c r="J608" s="4" t="n">
        <v>966</v>
      </c>
      <c r="K608" s="4" t="n">
        <v>1976</v>
      </c>
      <c r="L608" s="14" t="n">
        <f aca="false">IF(J608=0,0,I608/J608)</f>
        <v>532.815734989648</v>
      </c>
      <c r="M608" s="15" t="n">
        <f aca="false">INDEX(通路主檔!$D$2:$D$5,MATCH($F608,通路主檔!$A$2:$A$5,0))*INDEX(年度參數!$B$2:$B$4,MATCH($B608,年度參數!$A$2:$A$4,0))</f>
        <v>0.33</v>
      </c>
      <c r="N608" s="14" t="n">
        <f aca="false">I608*M608</f>
        <v>169851</v>
      </c>
      <c r="O608" s="14" t="n">
        <f aca="false">I608-N608</f>
        <v>344849</v>
      </c>
    </row>
    <row r="609" customFormat="false" ht="15" hidden="false" customHeight="false" outlineLevel="0" collapsed="false">
      <c r="A609" s="6" t="str">
        <f aca="false">TEXT(B609,"0")&amp;"-"&amp;TEXT(C609,"00")</f>
        <v>2024-09</v>
      </c>
      <c r="B609" s="4" t="n">
        <v>2024</v>
      </c>
      <c r="C609" s="4" t="n">
        <v>9</v>
      </c>
      <c r="D609" s="9" t="s">
        <v>262</v>
      </c>
      <c r="E609" s="12" t="str">
        <f aca="false">INDEX(門市主檔!$B$2:$B$25,MATCH($D609,門市主檔!$A$2:$A$25,0))</f>
        <v>台北信義旗艦店</v>
      </c>
      <c r="F609" s="9" t="s">
        <v>347</v>
      </c>
      <c r="G609" s="12" t="str">
        <f aca="false">INDEX(通路主檔!$B$2:$B$5,MATCH($F609,通路主檔!$A$2:$A$5,0))</f>
        <v>外送平台 B</v>
      </c>
      <c r="H609" s="12" t="str">
        <f aca="false">INDEX(通路主檔!$C$2:$C$5,MATCH($F609,通路主檔!$A$2:$A$5,0))</f>
        <v>外送平台</v>
      </c>
      <c r="I609" s="13" t="n">
        <v>328100</v>
      </c>
      <c r="J609" s="4" t="n">
        <v>625</v>
      </c>
      <c r="K609" s="4" t="n">
        <v>1211</v>
      </c>
      <c r="L609" s="14" t="n">
        <f aca="false">IF(J609=0,0,I609/J609)</f>
        <v>524.96</v>
      </c>
      <c r="M609" s="15" t="n">
        <f aca="false">INDEX(通路主檔!$D$2:$D$5,MATCH($F609,通路主檔!$A$2:$A$5,0))*INDEX(年度參數!$B$2:$B$4,MATCH($B609,年度參數!$A$2:$A$4,0))</f>
        <v>0.33</v>
      </c>
      <c r="N609" s="14" t="n">
        <f aca="false">I609*M609</f>
        <v>108273</v>
      </c>
      <c r="O609" s="14" t="n">
        <f aca="false">I609-N609</f>
        <v>219827</v>
      </c>
    </row>
    <row r="610" customFormat="false" ht="15" hidden="false" customHeight="false" outlineLevel="0" collapsed="false">
      <c r="A610" s="6" t="str">
        <f aca="false">TEXT(B610,"0")&amp;"-"&amp;TEXT(C610,"00")</f>
        <v>2024-09</v>
      </c>
      <c r="B610" s="4" t="n">
        <v>2024</v>
      </c>
      <c r="C610" s="4" t="n">
        <v>9</v>
      </c>
      <c r="D610" s="9" t="s">
        <v>269</v>
      </c>
      <c r="E610" s="12" t="str">
        <f aca="false">INDEX(門市主檔!$B$2:$B$25,MATCH($D610,門市主檔!$A$2:$A$25,0))</f>
        <v>台北中山店</v>
      </c>
      <c r="F610" s="9" t="s">
        <v>339</v>
      </c>
      <c r="G610" s="12" t="str">
        <f aca="false">INDEX(通路主檔!$B$2:$B$5,MATCH($F610,通路主檔!$A$2:$A$5,0))</f>
        <v>內用</v>
      </c>
      <c r="H610" s="12" t="str">
        <f aca="false">INDEX(通路主檔!$C$2:$C$5,MATCH($F610,通路主檔!$A$2:$A$5,0))</f>
        <v>店內</v>
      </c>
      <c r="I610" s="13" t="n">
        <v>1064000</v>
      </c>
      <c r="J610" s="4" t="n">
        <v>1477</v>
      </c>
      <c r="K610" s="4" t="n">
        <v>3605</v>
      </c>
      <c r="L610" s="14" t="n">
        <f aca="false">IF(J610=0,0,I610/J610)</f>
        <v>720.379146919431</v>
      </c>
      <c r="M610" s="15" t="n">
        <f aca="false">INDEX(通路主檔!$D$2:$D$5,MATCH($F610,通路主檔!$A$2:$A$5,0))*INDEX(年度參數!$B$2:$B$4,MATCH($B610,年度參數!$A$2:$A$4,0))</f>
        <v>0</v>
      </c>
      <c r="N610" s="14" t="n">
        <f aca="false">I610*M610</f>
        <v>0</v>
      </c>
      <c r="O610" s="14" t="n">
        <f aca="false">I610-N610</f>
        <v>1064000</v>
      </c>
    </row>
    <row r="611" customFormat="false" ht="15" hidden="false" customHeight="false" outlineLevel="0" collapsed="false">
      <c r="A611" s="6" t="str">
        <f aca="false">TEXT(B611,"0")&amp;"-"&amp;TEXT(C611,"00")</f>
        <v>2024-09</v>
      </c>
      <c r="B611" s="4" t="n">
        <v>2024</v>
      </c>
      <c r="C611" s="4" t="n">
        <v>9</v>
      </c>
      <c r="D611" s="9" t="s">
        <v>269</v>
      </c>
      <c r="E611" s="12" t="str">
        <f aca="false">INDEX(門市主檔!$B$2:$B$25,MATCH($D611,門市主檔!$A$2:$A$25,0))</f>
        <v>台北中山店</v>
      </c>
      <c r="F611" s="9" t="s">
        <v>342</v>
      </c>
      <c r="G611" s="12" t="str">
        <f aca="false">INDEX(通路主檔!$B$2:$B$5,MATCH($F611,通路主檔!$A$2:$A$5,0))</f>
        <v>外帶</v>
      </c>
      <c r="H611" s="12" t="str">
        <f aca="false">INDEX(通路主檔!$C$2:$C$5,MATCH($F611,通路主檔!$A$2:$A$5,0))</f>
        <v>店內</v>
      </c>
      <c r="I611" s="13" t="n">
        <v>549000</v>
      </c>
      <c r="J611" s="4" t="n">
        <v>1630</v>
      </c>
      <c r="K611" s="4" t="n">
        <v>2048</v>
      </c>
      <c r="L611" s="14" t="n">
        <f aca="false">IF(J611=0,0,I611/J611)</f>
        <v>336.80981595092</v>
      </c>
      <c r="M611" s="15" t="n">
        <f aca="false">INDEX(通路主檔!$D$2:$D$5,MATCH($F611,通路主檔!$A$2:$A$5,0))*INDEX(年度參數!$B$2:$B$4,MATCH($B611,年度參數!$A$2:$A$4,0))</f>
        <v>0</v>
      </c>
      <c r="N611" s="14" t="n">
        <f aca="false">I611*M611</f>
        <v>0</v>
      </c>
      <c r="O611" s="14" t="n">
        <f aca="false">I611-N611</f>
        <v>549000</v>
      </c>
    </row>
    <row r="612" customFormat="false" ht="15" hidden="false" customHeight="false" outlineLevel="0" collapsed="false">
      <c r="A612" s="6" t="str">
        <f aca="false">TEXT(B612,"0")&amp;"-"&amp;TEXT(C612,"00")</f>
        <v>2024-09</v>
      </c>
      <c r="B612" s="4" t="n">
        <v>2024</v>
      </c>
      <c r="C612" s="4" t="n">
        <v>9</v>
      </c>
      <c r="D612" s="9" t="s">
        <v>269</v>
      </c>
      <c r="E612" s="12" t="str">
        <f aca="false">INDEX(門市主檔!$B$2:$B$25,MATCH($D612,門市主檔!$A$2:$A$25,0))</f>
        <v>台北中山店</v>
      </c>
      <c r="F612" s="9" t="s">
        <v>344</v>
      </c>
      <c r="G612" s="12" t="str">
        <f aca="false">INDEX(通路主檔!$B$2:$B$5,MATCH($F612,通路主檔!$A$2:$A$5,0))</f>
        <v>外送平台 A</v>
      </c>
      <c r="H612" s="12" t="str">
        <f aca="false">INDEX(通路主檔!$C$2:$C$5,MATCH($F612,通路主檔!$A$2:$A$5,0))</f>
        <v>外送平台</v>
      </c>
      <c r="I612" s="13" t="n">
        <v>489300</v>
      </c>
      <c r="J612" s="4" t="n">
        <v>964</v>
      </c>
      <c r="K612" s="4" t="n">
        <v>1889</v>
      </c>
      <c r="L612" s="14" t="n">
        <f aca="false">IF(J612=0,0,I612/J612)</f>
        <v>507.572614107884</v>
      </c>
      <c r="M612" s="15" t="n">
        <f aca="false">INDEX(通路主檔!$D$2:$D$5,MATCH($F612,通路主檔!$A$2:$A$5,0))*INDEX(年度參數!$B$2:$B$4,MATCH($B612,年度參數!$A$2:$A$4,0))</f>
        <v>0.33</v>
      </c>
      <c r="N612" s="14" t="n">
        <f aca="false">I612*M612</f>
        <v>161469</v>
      </c>
      <c r="O612" s="14" t="n">
        <f aca="false">I612-N612</f>
        <v>327831</v>
      </c>
    </row>
    <row r="613" customFormat="false" ht="15" hidden="false" customHeight="false" outlineLevel="0" collapsed="false">
      <c r="A613" s="6" t="str">
        <f aca="false">TEXT(B613,"0")&amp;"-"&amp;TEXT(C613,"00")</f>
        <v>2024-09</v>
      </c>
      <c r="B613" s="4" t="n">
        <v>2024</v>
      </c>
      <c r="C613" s="4" t="n">
        <v>9</v>
      </c>
      <c r="D613" s="9" t="s">
        <v>269</v>
      </c>
      <c r="E613" s="12" t="str">
        <f aca="false">INDEX(門市主檔!$B$2:$B$25,MATCH($D613,門市主檔!$A$2:$A$25,0))</f>
        <v>台北中山店</v>
      </c>
      <c r="F613" s="9" t="s">
        <v>347</v>
      </c>
      <c r="G613" s="12" t="str">
        <f aca="false">INDEX(通路主檔!$B$2:$B$5,MATCH($F613,通路主檔!$A$2:$A$5,0))</f>
        <v>外送平台 B</v>
      </c>
      <c r="H613" s="12" t="str">
        <f aca="false">INDEX(通路主檔!$C$2:$C$5,MATCH($F613,通路主檔!$A$2:$A$5,0))</f>
        <v>外送平台</v>
      </c>
      <c r="I613" s="13" t="n">
        <v>291400</v>
      </c>
      <c r="J613" s="4" t="n">
        <v>541</v>
      </c>
      <c r="K613" s="4" t="n">
        <v>981</v>
      </c>
      <c r="L613" s="14" t="n">
        <f aca="false">IF(J613=0,0,I613/J613)</f>
        <v>538.632162661738</v>
      </c>
      <c r="M613" s="15" t="n">
        <f aca="false">INDEX(通路主檔!$D$2:$D$5,MATCH($F613,通路主檔!$A$2:$A$5,0))*INDEX(年度參數!$B$2:$B$4,MATCH($B613,年度參數!$A$2:$A$4,0))</f>
        <v>0.33</v>
      </c>
      <c r="N613" s="14" t="n">
        <f aca="false">I613*M613</f>
        <v>96162</v>
      </c>
      <c r="O613" s="14" t="n">
        <f aca="false">I613-N613</f>
        <v>195238</v>
      </c>
    </row>
    <row r="614" customFormat="false" ht="15" hidden="false" customHeight="false" outlineLevel="0" collapsed="false">
      <c r="A614" s="6" t="str">
        <f aca="false">TEXT(B614,"0")&amp;"-"&amp;TEXT(C614,"00")</f>
        <v>2024-09</v>
      </c>
      <c r="B614" s="4" t="n">
        <v>2024</v>
      </c>
      <c r="C614" s="4" t="n">
        <v>9</v>
      </c>
      <c r="D614" s="9" t="s">
        <v>273</v>
      </c>
      <c r="E614" s="12" t="str">
        <f aca="false">INDEX(門市主檔!$B$2:$B$25,MATCH($D614,門市主檔!$A$2:$A$25,0))</f>
        <v>台北東門店</v>
      </c>
      <c r="F614" s="9" t="s">
        <v>339</v>
      </c>
      <c r="G614" s="12" t="str">
        <f aca="false">INDEX(通路主檔!$B$2:$B$5,MATCH($F614,通路主檔!$A$2:$A$5,0))</f>
        <v>內用</v>
      </c>
      <c r="H614" s="12" t="str">
        <f aca="false">INDEX(通路主檔!$C$2:$C$5,MATCH($F614,通路主檔!$A$2:$A$5,0))</f>
        <v>店內</v>
      </c>
      <c r="I614" s="13" t="n">
        <v>480000</v>
      </c>
      <c r="J614" s="4" t="n">
        <v>642</v>
      </c>
      <c r="K614" s="4" t="n">
        <v>1609</v>
      </c>
      <c r="L614" s="14" t="n">
        <f aca="false">IF(J614=0,0,I614/J614)</f>
        <v>747.663551401869</v>
      </c>
      <c r="M614" s="15" t="n">
        <f aca="false">INDEX(通路主檔!$D$2:$D$5,MATCH($F614,通路主檔!$A$2:$A$5,0))*INDEX(年度參數!$B$2:$B$4,MATCH($B614,年度參數!$A$2:$A$4,0))</f>
        <v>0</v>
      </c>
      <c r="N614" s="14" t="n">
        <f aca="false">I614*M614</f>
        <v>0</v>
      </c>
      <c r="O614" s="14" t="n">
        <f aca="false">I614-N614</f>
        <v>480000</v>
      </c>
    </row>
    <row r="615" customFormat="false" ht="15" hidden="false" customHeight="false" outlineLevel="0" collapsed="false">
      <c r="A615" s="6" t="str">
        <f aca="false">TEXT(B615,"0")&amp;"-"&amp;TEXT(C615,"00")</f>
        <v>2024-09</v>
      </c>
      <c r="B615" s="4" t="n">
        <v>2024</v>
      </c>
      <c r="C615" s="4" t="n">
        <v>9</v>
      </c>
      <c r="D615" s="9" t="s">
        <v>273</v>
      </c>
      <c r="E615" s="12" t="str">
        <f aca="false">INDEX(門市主檔!$B$2:$B$25,MATCH($D615,門市主檔!$A$2:$A$25,0))</f>
        <v>台北東門店</v>
      </c>
      <c r="F615" s="9" t="s">
        <v>342</v>
      </c>
      <c r="G615" s="12" t="str">
        <f aca="false">INDEX(通路主檔!$B$2:$B$5,MATCH($F615,通路主檔!$A$2:$A$5,0))</f>
        <v>外帶</v>
      </c>
      <c r="H615" s="12" t="str">
        <f aca="false">INDEX(通路主檔!$C$2:$C$5,MATCH($F615,通路主檔!$A$2:$A$5,0))</f>
        <v>店內</v>
      </c>
      <c r="I615" s="13" t="n">
        <v>443200</v>
      </c>
      <c r="J615" s="4" t="n">
        <v>1378</v>
      </c>
      <c r="K615" s="4" t="n">
        <v>1666</v>
      </c>
      <c r="L615" s="14" t="n">
        <f aca="false">IF(J615=0,0,I615/J615)</f>
        <v>321.625544267054</v>
      </c>
      <c r="M615" s="15" t="n">
        <f aca="false">INDEX(通路主檔!$D$2:$D$5,MATCH($F615,通路主檔!$A$2:$A$5,0))*INDEX(年度參數!$B$2:$B$4,MATCH($B615,年度參數!$A$2:$A$4,0))</f>
        <v>0</v>
      </c>
      <c r="N615" s="14" t="n">
        <f aca="false">I615*M615</f>
        <v>0</v>
      </c>
      <c r="O615" s="14" t="n">
        <f aca="false">I615-N615</f>
        <v>443200</v>
      </c>
    </row>
    <row r="616" customFormat="false" ht="15" hidden="false" customHeight="false" outlineLevel="0" collapsed="false">
      <c r="A616" s="6" t="str">
        <f aca="false">TEXT(B616,"0")&amp;"-"&amp;TEXT(C616,"00")</f>
        <v>2024-09</v>
      </c>
      <c r="B616" s="4" t="n">
        <v>2024</v>
      </c>
      <c r="C616" s="4" t="n">
        <v>9</v>
      </c>
      <c r="D616" s="9" t="s">
        <v>273</v>
      </c>
      <c r="E616" s="12" t="str">
        <f aca="false">INDEX(門市主檔!$B$2:$B$25,MATCH($D616,門市主檔!$A$2:$A$25,0))</f>
        <v>台北東門店</v>
      </c>
      <c r="F616" s="9" t="s">
        <v>344</v>
      </c>
      <c r="G616" s="12" t="str">
        <f aca="false">INDEX(通路主檔!$B$2:$B$5,MATCH($F616,通路主檔!$A$2:$A$5,0))</f>
        <v>外送平台 A</v>
      </c>
      <c r="H616" s="12" t="str">
        <f aca="false">INDEX(通路主檔!$C$2:$C$5,MATCH($F616,通路主檔!$A$2:$A$5,0))</f>
        <v>外送平台</v>
      </c>
      <c r="I616" s="13" t="n">
        <v>342500</v>
      </c>
      <c r="J616" s="4" t="n">
        <v>612</v>
      </c>
      <c r="K616" s="4" t="n">
        <v>1086</v>
      </c>
      <c r="L616" s="14" t="n">
        <f aca="false">IF(J616=0,0,I616/J616)</f>
        <v>559.640522875817</v>
      </c>
      <c r="M616" s="15" t="n">
        <f aca="false">INDEX(通路主檔!$D$2:$D$5,MATCH($F616,通路主檔!$A$2:$A$5,0))*INDEX(年度參數!$B$2:$B$4,MATCH($B616,年度參數!$A$2:$A$4,0))</f>
        <v>0.33</v>
      </c>
      <c r="N616" s="14" t="n">
        <f aca="false">I616*M616</f>
        <v>113025</v>
      </c>
      <c r="O616" s="14" t="n">
        <f aca="false">I616-N616</f>
        <v>229475</v>
      </c>
    </row>
    <row r="617" customFormat="false" ht="15" hidden="false" customHeight="false" outlineLevel="0" collapsed="false">
      <c r="A617" s="6" t="str">
        <f aca="false">TEXT(B617,"0")&amp;"-"&amp;TEXT(C617,"00")</f>
        <v>2024-09</v>
      </c>
      <c r="B617" s="4" t="n">
        <v>2024</v>
      </c>
      <c r="C617" s="4" t="n">
        <v>9</v>
      </c>
      <c r="D617" s="9" t="s">
        <v>273</v>
      </c>
      <c r="E617" s="12" t="str">
        <f aca="false">INDEX(門市主檔!$B$2:$B$25,MATCH($D617,門市主檔!$A$2:$A$25,0))</f>
        <v>台北東門店</v>
      </c>
      <c r="F617" s="9" t="s">
        <v>347</v>
      </c>
      <c r="G617" s="12" t="str">
        <f aca="false">INDEX(通路主檔!$B$2:$B$5,MATCH($F617,通路主檔!$A$2:$A$5,0))</f>
        <v>外送平台 B</v>
      </c>
      <c r="H617" s="12" t="str">
        <f aca="false">INDEX(通路主檔!$C$2:$C$5,MATCH($F617,通路主檔!$A$2:$A$5,0))</f>
        <v>外送平台</v>
      </c>
      <c r="I617" s="13" t="n">
        <v>251100</v>
      </c>
      <c r="J617" s="4" t="n">
        <v>511</v>
      </c>
      <c r="K617" s="4" t="n">
        <v>967</v>
      </c>
      <c r="L617" s="14" t="n">
        <f aca="false">IF(J617=0,0,I617/J617)</f>
        <v>491.389432485323</v>
      </c>
      <c r="M617" s="15" t="n">
        <f aca="false">INDEX(通路主檔!$D$2:$D$5,MATCH($F617,通路主檔!$A$2:$A$5,0))*INDEX(年度參數!$B$2:$B$4,MATCH($B617,年度參數!$A$2:$A$4,0))</f>
        <v>0.33</v>
      </c>
      <c r="N617" s="14" t="n">
        <f aca="false">I617*M617</f>
        <v>82863</v>
      </c>
      <c r="O617" s="14" t="n">
        <f aca="false">I617-N617</f>
        <v>168237</v>
      </c>
    </row>
    <row r="618" customFormat="false" ht="15" hidden="false" customHeight="false" outlineLevel="0" collapsed="false">
      <c r="A618" s="6" t="str">
        <f aca="false">TEXT(B618,"0")&amp;"-"&amp;TEXT(C618,"00")</f>
        <v>2024-09</v>
      </c>
      <c r="B618" s="4" t="n">
        <v>2024</v>
      </c>
      <c r="C618" s="4" t="n">
        <v>9</v>
      </c>
      <c r="D618" s="9" t="s">
        <v>277</v>
      </c>
      <c r="E618" s="12" t="str">
        <f aca="false">INDEX(門市主檔!$B$2:$B$25,MATCH($D618,門市主檔!$A$2:$A$25,0))</f>
        <v>台北松江店</v>
      </c>
      <c r="F618" s="9" t="s">
        <v>342</v>
      </c>
      <c r="G618" s="12" t="str">
        <f aca="false">INDEX(通路主檔!$B$2:$B$5,MATCH($F618,通路主檔!$A$2:$A$5,0))</f>
        <v>外帶</v>
      </c>
      <c r="H618" s="12" t="str">
        <f aca="false">INDEX(通路主檔!$C$2:$C$5,MATCH($F618,通路主檔!$A$2:$A$5,0))</f>
        <v>店內</v>
      </c>
      <c r="I618" s="13" t="n">
        <v>532600</v>
      </c>
      <c r="J618" s="4" t="n">
        <v>1626</v>
      </c>
      <c r="K618" s="4" t="n">
        <v>2222</v>
      </c>
      <c r="L618" s="14" t="n">
        <f aca="false">IF(J618=0,0,I618/J618)</f>
        <v>327.552275522755</v>
      </c>
      <c r="M618" s="15" t="n">
        <f aca="false">INDEX(通路主檔!$D$2:$D$5,MATCH($F618,通路主檔!$A$2:$A$5,0))*INDEX(年度參數!$B$2:$B$4,MATCH($B618,年度參數!$A$2:$A$4,0))</f>
        <v>0</v>
      </c>
      <c r="N618" s="14" t="n">
        <f aca="false">I618*M618</f>
        <v>0</v>
      </c>
      <c r="O618" s="14" t="n">
        <f aca="false">I618-N618</f>
        <v>532600</v>
      </c>
    </row>
    <row r="619" customFormat="false" ht="15" hidden="false" customHeight="false" outlineLevel="0" collapsed="false">
      <c r="A619" s="6" t="str">
        <f aca="false">TEXT(B619,"0")&amp;"-"&amp;TEXT(C619,"00")</f>
        <v>2024-09</v>
      </c>
      <c r="B619" s="4" t="n">
        <v>2024</v>
      </c>
      <c r="C619" s="4" t="n">
        <v>9</v>
      </c>
      <c r="D619" s="9" t="s">
        <v>277</v>
      </c>
      <c r="E619" s="12" t="str">
        <f aca="false">INDEX(門市主檔!$B$2:$B$25,MATCH($D619,門市主檔!$A$2:$A$25,0))</f>
        <v>台北松江店</v>
      </c>
      <c r="F619" s="9" t="s">
        <v>344</v>
      </c>
      <c r="G619" s="12" t="str">
        <f aca="false">INDEX(通路主檔!$B$2:$B$5,MATCH($F619,通路主檔!$A$2:$A$5,0))</f>
        <v>外送平台 A</v>
      </c>
      <c r="H619" s="12" t="str">
        <f aca="false">INDEX(通路主檔!$C$2:$C$5,MATCH($F619,通路主檔!$A$2:$A$5,0))</f>
        <v>外送平台</v>
      </c>
      <c r="I619" s="13" t="n">
        <v>449700</v>
      </c>
      <c r="J619" s="4" t="n">
        <v>826</v>
      </c>
      <c r="K619" s="4" t="n">
        <v>1669</v>
      </c>
      <c r="L619" s="14" t="n">
        <f aca="false">IF(J619=0,0,I619/J619)</f>
        <v>544.430992736077</v>
      </c>
      <c r="M619" s="15" t="n">
        <f aca="false">INDEX(通路主檔!$D$2:$D$5,MATCH($F619,通路主檔!$A$2:$A$5,0))*INDEX(年度參數!$B$2:$B$4,MATCH($B619,年度參數!$A$2:$A$4,0))</f>
        <v>0.33</v>
      </c>
      <c r="N619" s="14" t="n">
        <f aca="false">I619*M619</f>
        <v>148401</v>
      </c>
      <c r="O619" s="14" t="n">
        <f aca="false">I619-N619</f>
        <v>301299</v>
      </c>
    </row>
    <row r="620" customFormat="false" ht="15" hidden="false" customHeight="false" outlineLevel="0" collapsed="false">
      <c r="A620" s="6" t="str">
        <f aca="false">TEXT(B620,"0")&amp;"-"&amp;TEXT(C620,"00")</f>
        <v>2024-09</v>
      </c>
      <c r="B620" s="4" t="n">
        <v>2024</v>
      </c>
      <c r="C620" s="4" t="n">
        <v>9</v>
      </c>
      <c r="D620" s="9" t="s">
        <v>277</v>
      </c>
      <c r="E620" s="12" t="str">
        <f aca="false">INDEX(門市主檔!$B$2:$B$25,MATCH($D620,門市主檔!$A$2:$A$25,0))</f>
        <v>台北松江店</v>
      </c>
      <c r="F620" s="9" t="s">
        <v>347</v>
      </c>
      <c r="G620" s="12" t="str">
        <f aca="false">INDEX(通路主檔!$B$2:$B$5,MATCH($F620,通路主檔!$A$2:$A$5,0))</f>
        <v>外送平台 B</v>
      </c>
      <c r="H620" s="12" t="str">
        <f aca="false">INDEX(通路主檔!$C$2:$C$5,MATCH($F620,通路主檔!$A$2:$A$5,0))</f>
        <v>外送平台</v>
      </c>
      <c r="I620" s="13" t="n">
        <v>279900</v>
      </c>
      <c r="J620" s="4" t="n">
        <v>591</v>
      </c>
      <c r="K620" s="4" t="n">
        <v>1016</v>
      </c>
      <c r="L620" s="14" t="n">
        <f aca="false">IF(J620=0,0,I620/J620)</f>
        <v>473.604060913706</v>
      </c>
      <c r="M620" s="15" t="n">
        <f aca="false">INDEX(通路主檔!$D$2:$D$5,MATCH($F620,通路主檔!$A$2:$A$5,0))*INDEX(年度參數!$B$2:$B$4,MATCH($B620,年度參數!$A$2:$A$4,0))</f>
        <v>0.33</v>
      </c>
      <c r="N620" s="14" t="n">
        <f aca="false">I620*M620</f>
        <v>92367</v>
      </c>
      <c r="O620" s="14" t="n">
        <f aca="false">I620-N620</f>
        <v>187533</v>
      </c>
    </row>
    <row r="621" customFormat="false" ht="15" hidden="false" customHeight="false" outlineLevel="0" collapsed="false">
      <c r="A621" s="6" t="str">
        <f aca="false">TEXT(B621,"0")&amp;"-"&amp;TEXT(C621,"00")</f>
        <v>2024-09</v>
      </c>
      <c r="B621" s="4" t="n">
        <v>2024</v>
      </c>
      <c r="C621" s="4" t="n">
        <v>9</v>
      </c>
      <c r="D621" s="9" t="s">
        <v>288</v>
      </c>
      <c r="E621" s="12" t="str">
        <f aca="false">INDEX(門市主檔!$B$2:$B$25,MATCH($D621,門市主檔!$A$2:$A$25,0))</f>
        <v>桃園中壢店</v>
      </c>
      <c r="F621" s="9" t="s">
        <v>339</v>
      </c>
      <c r="G621" s="12" t="str">
        <f aca="false">INDEX(通路主檔!$B$2:$B$5,MATCH($F621,通路主檔!$A$2:$A$5,0))</f>
        <v>內用</v>
      </c>
      <c r="H621" s="12" t="str">
        <f aca="false">INDEX(通路主檔!$C$2:$C$5,MATCH($F621,通路主檔!$A$2:$A$5,0))</f>
        <v>店內</v>
      </c>
      <c r="I621" s="13" t="n">
        <v>814100</v>
      </c>
      <c r="J621" s="4" t="n">
        <v>1023</v>
      </c>
      <c r="K621" s="4" t="n">
        <v>2461</v>
      </c>
      <c r="L621" s="14" t="n">
        <f aca="false">IF(J621=0,0,I621/J621)</f>
        <v>795.796676441838</v>
      </c>
      <c r="M621" s="15" t="n">
        <f aca="false">INDEX(通路主檔!$D$2:$D$5,MATCH($F621,通路主檔!$A$2:$A$5,0))*INDEX(年度參數!$B$2:$B$4,MATCH($B621,年度參數!$A$2:$A$4,0))</f>
        <v>0</v>
      </c>
      <c r="N621" s="14" t="n">
        <f aca="false">I621*M621</f>
        <v>0</v>
      </c>
      <c r="O621" s="14" t="n">
        <f aca="false">I621-N621</f>
        <v>814100</v>
      </c>
    </row>
    <row r="622" customFormat="false" ht="15" hidden="false" customHeight="false" outlineLevel="0" collapsed="false">
      <c r="A622" s="6" t="str">
        <f aca="false">TEXT(B622,"0")&amp;"-"&amp;TEXT(C622,"00")</f>
        <v>2024-09</v>
      </c>
      <c r="B622" s="4" t="n">
        <v>2024</v>
      </c>
      <c r="C622" s="4" t="n">
        <v>9</v>
      </c>
      <c r="D622" s="9" t="s">
        <v>288</v>
      </c>
      <c r="E622" s="12" t="str">
        <f aca="false">INDEX(門市主檔!$B$2:$B$25,MATCH($D622,門市主檔!$A$2:$A$25,0))</f>
        <v>桃園中壢店</v>
      </c>
      <c r="F622" s="9" t="s">
        <v>342</v>
      </c>
      <c r="G622" s="12" t="str">
        <f aca="false">INDEX(通路主檔!$B$2:$B$5,MATCH($F622,通路主檔!$A$2:$A$5,0))</f>
        <v>外帶</v>
      </c>
      <c r="H622" s="12" t="str">
        <f aca="false">INDEX(通路主檔!$C$2:$C$5,MATCH($F622,通路主檔!$A$2:$A$5,0))</f>
        <v>店內</v>
      </c>
      <c r="I622" s="13" t="n">
        <v>404400</v>
      </c>
      <c r="J622" s="4" t="n">
        <v>1266</v>
      </c>
      <c r="K622" s="4" t="n">
        <v>1659</v>
      </c>
      <c r="L622" s="14" t="n">
        <f aca="false">IF(J622=0,0,I622/J622)</f>
        <v>319.431279620853</v>
      </c>
      <c r="M622" s="15" t="n">
        <f aca="false">INDEX(通路主檔!$D$2:$D$5,MATCH($F622,通路主檔!$A$2:$A$5,0))*INDEX(年度參數!$B$2:$B$4,MATCH($B622,年度參數!$A$2:$A$4,0))</f>
        <v>0</v>
      </c>
      <c r="N622" s="14" t="n">
        <f aca="false">I622*M622</f>
        <v>0</v>
      </c>
      <c r="O622" s="14" t="n">
        <f aca="false">I622-N622</f>
        <v>404400</v>
      </c>
    </row>
    <row r="623" customFormat="false" ht="15" hidden="false" customHeight="false" outlineLevel="0" collapsed="false">
      <c r="A623" s="6" t="str">
        <f aca="false">TEXT(B623,"0")&amp;"-"&amp;TEXT(C623,"00")</f>
        <v>2024-09</v>
      </c>
      <c r="B623" s="4" t="n">
        <v>2024</v>
      </c>
      <c r="C623" s="4" t="n">
        <v>9</v>
      </c>
      <c r="D623" s="9" t="s">
        <v>288</v>
      </c>
      <c r="E623" s="12" t="str">
        <f aca="false">INDEX(門市主檔!$B$2:$B$25,MATCH($D623,門市主檔!$A$2:$A$25,0))</f>
        <v>桃園中壢店</v>
      </c>
      <c r="F623" s="9" t="s">
        <v>344</v>
      </c>
      <c r="G623" s="12" t="str">
        <f aca="false">INDEX(通路主檔!$B$2:$B$5,MATCH($F623,通路主檔!$A$2:$A$5,0))</f>
        <v>外送平台 A</v>
      </c>
      <c r="H623" s="12" t="str">
        <f aca="false">INDEX(通路主檔!$C$2:$C$5,MATCH($F623,通路主檔!$A$2:$A$5,0))</f>
        <v>外送平台</v>
      </c>
      <c r="I623" s="13" t="n">
        <v>370800</v>
      </c>
      <c r="J623" s="4" t="n">
        <v>763</v>
      </c>
      <c r="K623" s="4" t="n">
        <v>1419</v>
      </c>
      <c r="L623" s="14" t="n">
        <f aca="false">IF(J623=0,0,I623/J623)</f>
        <v>485.976408912189</v>
      </c>
      <c r="M623" s="15" t="n">
        <f aca="false">INDEX(通路主檔!$D$2:$D$5,MATCH($F623,通路主檔!$A$2:$A$5,0))*INDEX(年度參數!$B$2:$B$4,MATCH($B623,年度參數!$A$2:$A$4,0))</f>
        <v>0.33</v>
      </c>
      <c r="N623" s="14" t="n">
        <f aca="false">I623*M623</f>
        <v>122364</v>
      </c>
      <c r="O623" s="14" t="n">
        <f aca="false">I623-N623</f>
        <v>248436</v>
      </c>
    </row>
    <row r="624" customFormat="false" ht="15" hidden="false" customHeight="false" outlineLevel="0" collapsed="false">
      <c r="A624" s="6" t="str">
        <f aca="false">TEXT(B624,"0")&amp;"-"&amp;TEXT(C624,"00")</f>
        <v>2024-09</v>
      </c>
      <c r="B624" s="4" t="n">
        <v>2024</v>
      </c>
      <c r="C624" s="4" t="n">
        <v>9</v>
      </c>
      <c r="D624" s="9" t="s">
        <v>288</v>
      </c>
      <c r="E624" s="12" t="str">
        <f aca="false">INDEX(門市主檔!$B$2:$B$25,MATCH($D624,門市主檔!$A$2:$A$25,0))</f>
        <v>桃園中壢店</v>
      </c>
      <c r="F624" s="9" t="s">
        <v>347</v>
      </c>
      <c r="G624" s="12" t="str">
        <f aca="false">INDEX(通路主檔!$B$2:$B$5,MATCH($F624,通路主檔!$A$2:$A$5,0))</f>
        <v>外送平台 B</v>
      </c>
      <c r="H624" s="12" t="str">
        <f aca="false">INDEX(通路主檔!$C$2:$C$5,MATCH($F624,通路主檔!$A$2:$A$5,0))</f>
        <v>外送平台</v>
      </c>
      <c r="I624" s="13" t="n">
        <v>237300</v>
      </c>
      <c r="J624" s="4" t="n">
        <v>505</v>
      </c>
      <c r="K624" s="4" t="n">
        <v>872</v>
      </c>
      <c r="L624" s="14" t="n">
        <f aca="false">IF(J624=0,0,I624/J624)</f>
        <v>469.90099009901</v>
      </c>
      <c r="M624" s="15" t="n">
        <f aca="false">INDEX(通路主檔!$D$2:$D$5,MATCH($F624,通路主檔!$A$2:$A$5,0))*INDEX(年度參數!$B$2:$B$4,MATCH($B624,年度參數!$A$2:$A$4,0))</f>
        <v>0.33</v>
      </c>
      <c r="N624" s="14" t="n">
        <f aca="false">I624*M624</f>
        <v>78309</v>
      </c>
      <c r="O624" s="14" t="n">
        <f aca="false">I624-N624</f>
        <v>158991</v>
      </c>
    </row>
    <row r="625" customFormat="false" ht="15" hidden="false" customHeight="false" outlineLevel="0" collapsed="false">
      <c r="A625" s="6" t="str">
        <f aca="false">TEXT(B625,"0")&amp;"-"&amp;TEXT(C625,"00")</f>
        <v>2024-09</v>
      </c>
      <c r="B625" s="4" t="n">
        <v>2024</v>
      </c>
      <c r="C625" s="4" t="n">
        <v>9</v>
      </c>
      <c r="D625" s="9" t="s">
        <v>292</v>
      </c>
      <c r="E625" s="12" t="str">
        <f aca="false">INDEX(門市主檔!$B$2:$B$25,MATCH($D625,門市主檔!$A$2:$A$25,0))</f>
        <v>桃園藝文店</v>
      </c>
      <c r="F625" s="9" t="s">
        <v>339</v>
      </c>
      <c r="G625" s="12" t="str">
        <f aca="false">INDEX(通路主檔!$B$2:$B$5,MATCH($F625,通路主檔!$A$2:$A$5,0))</f>
        <v>內用</v>
      </c>
      <c r="H625" s="12" t="str">
        <f aca="false">INDEX(通路主檔!$C$2:$C$5,MATCH($F625,通路主檔!$A$2:$A$5,0))</f>
        <v>店內</v>
      </c>
      <c r="I625" s="13" t="n">
        <v>739700</v>
      </c>
      <c r="J625" s="4" t="n">
        <v>977</v>
      </c>
      <c r="K625" s="4" t="n">
        <v>2523</v>
      </c>
      <c r="L625" s="14" t="n">
        <f aca="false">IF(J625=0,0,I625/J625)</f>
        <v>757.113613101331</v>
      </c>
      <c r="M625" s="15" t="n">
        <f aca="false">INDEX(通路主檔!$D$2:$D$5,MATCH($F625,通路主檔!$A$2:$A$5,0))*INDEX(年度參數!$B$2:$B$4,MATCH($B625,年度參數!$A$2:$A$4,0))</f>
        <v>0</v>
      </c>
      <c r="N625" s="14" t="n">
        <f aca="false">I625*M625</f>
        <v>0</v>
      </c>
      <c r="O625" s="14" t="n">
        <f aca="false">I625-N625</f>
        <v>739700</v>
      </c>
    </row>
    <row r="626" customFormat="false" ht="15" hidden="false" customHeight="false" outlineLevel="0" collapsed="false">
      <c r="A626" s="6" t="str">
        <f aca="false">TEXT(B626,"0")&amp;"-"&amp;TEXT(C626,"00")</f>
        <v>2024-09</v>
      </c>
      <c r="B626" s="4" t="n">
        <v>2024</v>
      </c>
      <c r="C626" s="4" t="n">
        <v>9</v>
      </c>
      <c r="D626" s="9" t="s">
        <v>292</v>
      </c>
      <c r="E626" s="12" t="str">
        <f aca="false">INDEX(門市主檔!$B$2:$B$25,MATCH($D626,門市主檔!$A$2:$A$25,0))</f>
        <v>桃園藝文店</v>
      </c>
      <c r="F626" s="9" t="s">
        <v>342</v>
      </c>
      <c r="G626" s="12" t="str">
        <f aca="false">INDEX(通路主檔!$B$2:$B$5,MATCH($F626,通路主檔!$A$2:$A$5,0))</f>
        <v>外帶</v>
      </c>
      <c r="H626" s="12" t="str">
        <f aca="false">INDEX(通路主檔!$C$2:$C$5,MATCH($F626,通路主檔!$A$2:$A$5,0))</f>
        <v>店內</v>
      </c>
      <c r="I626" s="13" t="n">
        <v>368300</v>
      </c>
      <c r="J626" s="4" t="n">
        <v>1029</v>
      </c>
      <c r="K626" s="4" t="n">
        <v>1260</v>
      </c>
      <c r="L626" s="14" t="n">
        <f aca="false">IF(J626=0,0,I626/J626)</f>
        <v>357.920310981535</v>
      </c>
      <c r="M626" s="15" t="n">
        <f aca="false">INDEX(通路主檔!$D$2:$D$5,MATCH($F626,通路主檔!$A$2:$A$5,0))*INDEX(年度參數!$B$2:$B$4,MATCH($B626,年度參數!$A$2:$A$4,0))</f>
        <v>0</v>
      </c>
      <c r="N626" s="14" t="n">
        <f aca="false">I626*M626</f>
        <v>0</v>
      </c>
      <c r="O626" s="14" t="n">
        <f aca="false">I626-N626</f>
        <v>368300</v>
      </c>
    </row>
    <row r="627" customFormat="false" ht="15" hidden="false" customHeight="false" outlineLevel="0" collapsed="false">
      <c r="A627" s="6" t="str">
        <f aca="false">TEXT(B627,"0")&amp;"-"&amp;TEXT(C627,"00")</f>
        <v>2024-09</v>
      </c>
      <c r="B627" s="4" t="n">
        <v>2024</v>
      </c>
      <c r="C627" s="4" t="n">
        <v>9</v>
      </c>
      <c r="D627" s="9" t="s">
        <v>292</v>
      </c>
      <c r="E627" s="12" t="str">
        <f aca="false">INDEX(門市主檔!$B$2:$B$25,MATCH($D627,門市主檔!$A$2:$A$25,0))</f>
        <v>桃園藝文店</v>
      </c>
      <c r="F627" s="9" t="s">
        <v>344</v>
      </c>
      <c r="G627" s="12" t="str">
        <f aca="false">INDEX(通路主檔!$B$2:$B$5,MATCH($F627,通路主檔!$A$2:$A$5,0))</f>
        <v>外送平台 A</v>
      </c>
      <c r="H627" s="12" t="str">
        <f aca="false">INDEX(通路主檔!$C$2:$C$5,MATCH($F627,通路主檔!$A$2:$A$5,0))</f>
        <v>外送平台</v>
      </c>
      <c r="I627" s="13" t="n">
        <v>323900</v>
      </c>
      <c r="J627" s="4" t="n">
        <v>674</v>
      </c>
      <c r="K627" s="4" t="n">
        <v>1257</v>
      </c>
      <c r="L627" s="14" t="n">
        <f aca="false">IF(J627=0,0,I627/J627)</f>
        <v>480.563798219585</v>
      </c>
      <c r="M627" s="15" t="n">
        <f aca="false">INDEX(通路主檔!$D$2:$D$5,MATCH($F627,通路主檔!$A$2:$A$5,0))*INDEX(年度參數!$B$2:$B$4,MATCH($B627,年度參數!$A$2:$A$4,0))</f>
        <v>0.33</v>
      </c>
      <c r="N627" s="14" t="n">
        <f aca="false">I627*M627</f>
        <v>106887</v>
      </c>
      <c r="O627" s="14" t="n">
        <f aca="false">I627-N627</f>
        <v>217013</v>
      </c>
    </row>
    <row r="628" customFormat="false" ht="15" hidden="false" customHeight="false" outlineLevel="0" collapsed="false">
      <c r="A628" s="6" t="str">
        <f aca="false">TEXT(B628,"0")&amp;"-"&amp;TEXT(C628,"00")</f>
        <v>2024-09</v>
      </c>
      <c r="B628" s="4" t="n">
        <v>2024</v>
      </c>
      <c r="C628" s="4" t="n">
        <v>9</v>
      </c>
      <c r="D628" s="9" t="s">
        <v>292</v>
      </c>
      <c r="E628" s="12" t="str">
        <f aca="false">INDEX(門市主檔!$B$2:$B$25,MATCH($D628,門市主檔!$A$2:$A$25,0))</f>
        <v>桃園藝文店</v>
      </c>
      <c r="F628" s="9" t="s">
        <v>347</v>
      </c>
      <c r="G628" s="12" t="str">
        <f aca="false">INDEX(通路主檔!$B$2:$B$5,MATCH($F628,通路主檔!$A$2:$A$5,0))</f>
        <v>外送平台 B</v>
      </c>
      <c r="H628" s="12" t="str">
        <f aca="false">INDEX(通路主檔!$C$2:$C$5,MATCH($F628,通路主檔!$A$2:$A$5,0))</f>
        <v>外送平台</v>
      </c>
      <c r="I628" s="13" t="n">
        <v>205400</v>
      </c>
      <c r="J628" s="4" t="n">
        <v>438</v>
      </c>
      <c r="K628" s="4" t="n">
        <v>844</v>
      </c>
      <c r="L628" s="14" t="n">
        <f aca="false">IF(J628=0,0,I628/J628)</f>
        <v>468.949771689498</v>
      </c>
      <c r="M628" s="15" t="n">
        <f aca="false">INDEX(通路主檔!$D$2:$D$5,MATCH($F628,通路主檔!$A$2:$A$5,0))*INDEX(年度參數!$B$2:$B$4,MATCH($B628,年度參數!$A$2:$A$4,0))</f>
        <v>0.33</v>
      </c>
      <c r="N628" s="14" t="n">
        <f aca="false">I628*M628</f>
        <v>67782</v>
      </c>
      <c r="O628" s="14" t="n">
        <f aca="false">I628-N628</f>
        <v>137618</v>
      </c>
    </row>
    <row r="629" customFormat="false" ht="15" hidden="false" customHeight="false" outlineLevel="0" collapsed="false">
      <c r="A629" s="6" t="str">
        <f aca="false">TEXT(B629,"0")&amp;"-"&amp;TEXT(C629,"00")</f>
        <v>2024-09</v>
      </c>
      <c r="B629" s="4" t="n">
        <v>2024</v>
      </c>
      <c r="C629" s="4" t="n">
        <v>9</v>
      </c>
      <c r="D629" s="9" t="s">
        <v>315</v>
      </c>
      <c r="E629" s="12" t="str">
        <f aca="false">INDEX(門市主檔!$B$2:$B$25,MATCH($D629,門市主檔!$A$2:$A$25,0))</f>
        <v>雲林斗六店</v>
      </c>
      <c r="F629" s="9" t="s">
        <v>339</v>
      </c>
      <c r="G629" s="12" t="str">
        <f aca="false">INDEX(通路主檔!$B$2:$B$5,MATCH($F629,通路主檔!$A$2:$A$5,0))</f>
        <v>內用</v>
      </c>
      <c r="H629" s="12" t="str">
        <f aca="false">INDEX(通路主檔!$C$2:$C$5,MATCH($F629,通路主檔!$A$2:$A$5,0))</f>
        <v>店內</v>
      </c>
      <c r="I629" s="13" t="n">
        <v>366000</v>
      </c>
      <c r="J629" s="4" t="n">
        <v>445</v>
      </c>
      <c r="K629" s="4" t="n">
        <v>1083</v>
      </c>
      <c r="L629" s="14" t="n">
        <f aca="false">IF(J629=0,0,I629/J629)</f>
        <v>822.47191011236</v>
      </c>
      <c r="M629" s="15" t="n">
        <f aca="false">INDEX(通路主檔!$D$2:$D$5,MATCH($F629,通路主檔!$A$2:$A$5,0))*INDEX(年度參數!$B$2:$B$4,MATCH($B629,年度參數!$A$2:$A$4,0))</f>
        <v>0</v>
      </c>
      <c r="N629" s="14" t="n">
        <f aca="false">I629*M629</f>
        <v>0</v>
      </c>
      <c r="O629" s="14" t="n">
        <f aca="false">I629-N629</f>
        <v>366000</v>
      </c>
    </row>
    <row r="630" customFormat="false" ht="15" hidden="false" customHeight="false" outlineLevel="0" collapsed="false">
      <c r="A630" s="6" t="str">
        <f aca="false">TEXT(B630,"0")&amp;"-"&amp;TEXT(C630,"00")</f>
        <v>2024-09</v>
      </c>
      <c r="B630" s="4" t="n">
        <v>2024</v>
      </c>
      <c r="C630" s="4" t="n">
        <v>9</v>
      </c>
      <c r="D630" s="9" t="s">
        <v>315</v>
      </c>
      <c r="E630" s="12" t="str">
        <f aca="false">INDEX(門市主檔!$B$2:$B$25,MATCH($D630,門市主檔!$A$2:$A$25,0))</f>
        <v>雲林斗六店</v>
      </c>
      <c r="F630" s="9" t="s">
        <v>342</v>
      </c>
      <c r="G630" s="12" t="str">
        <f aca="false">INDEX(通路主檔!$B$2:$B$5,MATCH($F630,通路主檔!$A$2:$A$5,0))</f>
        <v>外帶</v>
      </c>
      <c r="H630" s="12" t="str">
        <f aca="false">INDEX(通路主檔!$C$2:$C$5,MATCH($F630,通路主檔!$A$2:$A$5,0))</f>
        <v>店內</v>
      </c>
      <c r="I630" s="13" t="n">
        <v>181000</v>
      </c>
      <c r="J630" s="4" t="n">
        <v>499</v>
      </c>
      <c r="K630" s="4" t="n">
        <v>627</v>
      </c>
      <c r="L630" s="14" t="n">
        <f aca="false">IF(J630=0,0,I630/J630)</f>
        <v>362.725450901804</v>
      </c>
      <c r="M630" s="15" t="n">
        <f aca="false">INDEX(通路主檔!$D$2:$D$5,MATCH($F630,通路主檔!$A$2:$A$5,0))*INDEX(年度參數!$B$2:$B$4,MATCH($B630,年度參數!$A$2:$A$4,0))</f>
        <v>0</v>
      </c>
      <c r="N630" s="14" t="n">
        <f aca="false">I630*M630</f>
        <v>0</v>
      </c>
      <c r="O630" s="14" t="n">
        <f aca="false">I630-N630</f>
        <v>181000</v>
      </c>
    </row>
    <row r="631" customFormat="false" ht="15" hidden="false" customHeight="false" outlineLevel="0" collapsed="false">
      <c r="A631" s="6" t="str">
        <f aca="false">TEXT(B631,"0")&amp;"-"&amp;TEXT(C631,"00")</f>
        <v>2024-09</v>
      </c>
      <c r="B631" s="4" t="n">
        <v>2024</v>
      </c>
      <c r="C631" s="4" t="n">
        <v>9</v>
      </c>
      <c r="D631" s="9" t="s">
        <v>315</v>
      </c>
      <c r="E631" s="12" t="str">
        <f aca="false">INDEX(門市主檔!$B$2:$B$25,MATCH($D631,門市主檔!$A$2:$A$25,0))</f>
        <v>雲林斗六店</v>
      </c>
      <c r="F631" s="9" t="s">
        <v>344</v>
      </c>
      <c r="G631" s="12" t="str">
        <f aca="false">INDEX(通路主檔!$B$2:$B$5,MATCH($F631,通路主檔!$A$2:$A$5,0))</f>
        <v>外送平台 A</v>
      </c>
      <c r="H631" s="12" t="str">
        <f aca="false">INDEX(通路主檔!$C$2:$C$5,MATCH($F631,通路主檔!$A$2:$A$5,0))</f>
        <v>外送平台</v>
      </c>
      <c r="I631" s="13" t="n">
        <v>145600</v>
      </c>
      <c r="J631" s="4" t="n">
        <v>278</v>
      </c>
      <c r="K631" s="4" t="n">
        <v>546</v>
      </c>
      <c r="L631" s="14" t="n">
        <f aca="false">IF(J631=0,0,I631/J631)</f>
        <v>523.741007194245</v>
      </c>
      <c r="M631" s="15" t="n">
        <f aca="false">INDEX(通路主檔!$D$2:$D$5,MATCH($F631,通路主檔!$A$2:$A$5,0))*INDEX(年度參數!$B$2:$B$4,MATCH($B631,年度參數!$A$2:$A$4,0))</f>
        <v>0.33</v>
      </c>
      <c r="N631" s="14" t="n">
        <f aca="false">I631*M631</f>
        <v>48048</v>
      </c>
      <c r="O631" s="14" t="n">
        <f aca="false">I631-N631</f>
        <v>97552</v>
      </c>
    </row>
    <row r="632" customFormat="false" ht="15" hidden="false" customHeight="false" outlineLevel="0" collapsed="false">
      <c r="A632" s="6" t="str">
        <f aca="false">TEXT(B632,"0")&amp;"-"&amp;TEXT(C632,"00")</f>
        <v>2024-09</v>
      </c>
      <c r="B632" s="4" t="n">
        <v>2024</v>
      </c>
      <c r="C632" s="4" t="n">
        <v>9</v>
      </c>
      <c r="D632" s="9" t="s">
        <v>315</v>
      </c>
      <c r="E632" s="12" t="str">
        <f aca="false">INDEX(門市主檔!$B$2:$B$25,MATCH($D632,門市主檔!$A$2:$A$25,0))</f>
        <v>雲林斗六店</v>
      </c>
      <c r="F632" s="9" t="s">
        <v>347</v>
      </c>
      <c r="G632" s="12" t="str">
        <f aca="false">INDEX(通路主檔!$B$2:$B$5,MATCH($F632,通路主檔!$A$2:$A$5,0))</f>
        <v>外送平台 B</v>
      </c>
      <c r="H632" s="12" t="str">
        <f aca="false">INDEX(通路主檔!$C$2:$C$5,MATCH($F632,通路主檔!$A$2:$A$5,0))</f>
        <v>外送平台</v>
      </c>
      <c r="I632" s="13" t="n">
        <v>104300</v>
      </c>
      <c r="J632" s="4" t="n">
        <v>224</v>
      </c>
      <c r="K632" s="4" t="n">
        <v>403</v>
      </c>
      <c r="L632" s="14" t="n">
        <f aca="false">IF(J632=0,0,I632/J632)</f>
        <v>465.625</v>
      </c>
      <c r="M632" s="15" t="n">
        <f aca="false">INDEX(通路主檔!$D$2:$D$5,MATCH($F632,通路主檔!$A$2:$A$5,0))*INDEX(年度參數!$B$2:$B$4,MATCH($B632,年度參數!$A$2:$A$4,0))</f>
        <v>0.33</v>
      </c>
      <c r="N632" s="14" t="n">
        <f aca="false">I632*M632</f>
        <v>34419</v>
      </c>
      <c r="O632" s="14" t="n">
        <f aca="false">I632-N632</f>
        <v>69881</v>
      </c>
    </row>
    <row r="633" customFormat="false" ht="15" hidden="false" customHeight="false" outlineLevel="0" collapsed="false">
      <c r="A633" s="6" t="str">
        <f aca="false">TEXT(B633,"0")&amp;"-"&amp;TEXT(C633,"00")</f>
        <v>2024-10</v>
      </c>
      <c r="B633" s="4" t="n">
        <v>2024</v>
      </c>
      <c r="C633" s="4" t="n">
        <v>10</v>
      </c>
      <c r="D633" s="9" t="s">
        <v>312</v>
      </c>
      <c r="E633" s="12" t="str">
        <f aca="false">INDEX(門市主檔!$B$2:$B$25,MATCH($D633,門市主檔!$A$2:$A$25,0))</f>
        <v>彰化員林店</v>
      </c>
      <c r="F633" s="9" t="s">
        <v>339</v>
      </c>
      <c r="G633" s="12" t="str">
        <f aca="false">INDEX(通路主檔!$B$2:$B$5,MATCH($F633,通路主檔!$A$2:$A$5,0))</f>
        <v>內用</v>
      </c>
      <c r="H633" s="12" t="str">
        <f aca="false">INDEX(通路主檔!$C$2:$C$5,MATCH($F633,通路主檔!$A$2:$A$5,0))</f>
        <v>店內</v>
      </c>
      <c r="I633" s="13" t="n">
        <v>433500</v>
      </c>
      <c r="J633" s="4" t="n">
        <v>566</v>
      </c>
      <c r="K633" s="4" t="n">
        <v>1362</v>
      </c>
      <c r="L633" s="14" t="n">
        <f aca="false">IF(J633=0,0,I633/J633)</f>
        <v>765.901060070671</v>
      </c>
      <c r="M633" s="15" t="n">
        <f aca="false">INDEX(通路主檔!$D$2:$D$5,MATCH($F633,通路主檔!$A$2:$A$5,0))*INDEX(年度參數!$B$2:$B$4,MATCH($B633,年度參數!$A$2:$A$4,0))</f>
        <v>0</v>
      </c>
      <c r="N633" s="14" t="n">
        <f aca="false">I633*M633</f>
        <v>0</v>
      </c>
      <c r="O633" s="14" t="n">
        <f aca="false">I633-N633</f>
        <v>433500</v>
      </c>
    </row>
    <row r="634" customFormat="false" ht="15" hidden="false" customHeight="false" outlineLevel="0" collapsed="false">
      <c r="A634" s="6" t="str">
        <f aca="false">TEXT(B634,"0")&amp;"-"&amp;TEXT(C634,"00")</f>
        <v>2024-10</v>
      </c>
      <c r="B634" s="4" t="n">
        <v>2024</v>
      </c>
      <c r="C634" s="4" t="n">
        <v>10</v>
      </c>
      <c r="D634" s="9" t="s">
        <v>312</v>
      </c>
      <c r="E634" s="12" t="str">
        <f aca="false">INDEX(門市主檔!$B$2:$B$25,MATCH($D634,門市主檔!$A$2:$A$25,0))</f>
        <v>彰化員林店</v>
      </c>
      <c r="F634" s="9" t="s">
        <v>342</v>
      </c>
      <c r="G634" s="12" t="str">
        <f aca="false">INDEX(通路主檔!$B$2:$B$5,MATCH($F634,通路主檔!$A$2:$A$5,0))</f>
        <v>外帶</v>
      </c>
      <c r="H634" s="12" t="str">
        <f aca="false">INDEX(通路主檔!$C$2:$C$5,MATCH($F634,通路主檔!$A$2:$A$5,0))</f>
        <v>店內</v>
      </c>
      <c r="I634" s="13" t="n">
        <v>385900</v>
      </c>
      <c r="J634" s="4" t="n">
        <v>1092</v>
      </c>
      <c r="K634" s="4" t="n">
        <v>1475</v>
      </c>
      <c r="L634" s="14" t="n">
        <f aca="false">IF(J634=0,0,I634/J634)</f>
        <v>353.388278388278</v>
      </c>
      <c r="M634" s="15" t="n">
        <f aca="false">INDEX(通路主檔!$D$2:$D$5,MATCH($F634,通路主檔!$A$2:$A$5,0))*INDEX(年度參數!$B$2:$B$4,MATCH($B634,年度參數!$A$2:$A$4,0))</f>
        <v>0</v>
      </c>
      <c r="N634" s="14" t="n">
        <f aca="false">I634*M634</f>
        <v>0</v>
      </c>
      <c r="O634" s="14" t="n">
        <f aca="false">I634-N634</f>
        <v>385900</v>
      </c>
    </row>
    <row r="635" customFormat="false" ht="15" hidden="false" customHeight="false" outlineLevel="0" collapsed="false">
      <c r="A635" s="6" t="str">
        <f aca="false">TEXT(B635,"0")&amp;"-"&amp;TEXT(C635,"00")</f>
        <v>2024-10</v>
      </c>
      <c r="B635" s="4" t="n">
        <v>2024</v>
      </c>
      <c r="C635" s="4" t="n">
        <v>10</v>
      </c>
      <c r="D635" s="9" t="s">
        <v>312</v>
      </c>
      <c r="E635" s="12" t="str">
        <f aca="false">INDEX(門市主檔!$B$2:$B$25,MATCH($D635,門市主檔!$A$2:$A$25,0))</f>
        <v>彰化員林店</v>
      </c>
      <c r="F635" s="9" t="s">
        <v>344</v>
      </c>
      <c r="G635" s="12" t="str">
        <f aca="false">INDEX(通路主檔!$B$2:$B$5,MATCH($F635,通路主檔!$A$2:$A$5,0))</f>
        <v>外送平台 A</v>
      </c>
      <c r="H635" s="12" t="str">
        <f aca="false">INDEX(通路主檔!$C$2:$C$5,MATCH($F635,通路主檔!$A$2:$A$5,0))</f>
        <v>外送平台</v>
      </c>
      <c r="I635" s="13" t="n">
        <v>315700</v>
      </c>
      <c r="J635" s="4" t="n">
        <v>616</v>
      </c>
      <c r="K635" s="4" t="n">
        <v>1263</v>
      </c>
      <c r="L635" s="14" t="n">
        <f aca="false">IF(J635=0,0,I635/J635)</f>
        <v>512.5</v>
      </c>
      <c r="M635" s="15" t="n">
        <f aca="false">INDEX(通路主檔!$D$2:$D$5,MATCH($F635,通路主檔!$A$2:$A$5,0))*INDEX(年度參數!$B$2:$B$4,MATCH($B635,年度參數!$A$2:$A$4,0))</f>
        <v>0.33</v>
      </c>
      <c r="N635" s="14" t="n">
        <f aca="false">I635*M635</f>
        <v>104181</v>
      </c>
      <c r="O635" s="14" t="n">
        <f aca="false">I635-N635</f>
        <v>211519</v>
      </c>
    </row>
    <row r="636" customFormat="false" ht="15" hidden="false" customHeight="false" outlineLevel="0" collapsed="false">
      <c r="A636" s="6" t="str">
        <f aca="false">TEXT(B636,"0")&amp;"-"&amp;TEXT(C636,"00")</f>
        <v>2024-10</v>
      </c>
      <c r="B636" s="4" t="n">
        <v>2024</v>
      </c>
      <c r="C636" s="4" t="n">
        <v>10</v>
      </c>
      <c r="D636" s="9" t="s">
        <v>312</v>
      </c>
      <c r="E636" s="12" t="str">
        <f aca="false">INDEX(門市主檔!$B$2:$B$25,MATCH($D636,門市主檔!$A$2:$A$25,0))</f>
        <v>彰化員林店</v>
      </c>
      <c r="F636" s="9" t="s">
        <v>347</v>
      </c>
      <c r="G636" s="12" t="str">
        <f aca="false">INDEX(通路主檔!$B$2:$B$5,MATCH($F636,通路主檔!$A$2:$A$5,0))</f>
        <v>外送平台 B</v>
      </c>
      <c r="H636" s="12" t="str">
        <f aca="false">INDEX(通路主檔!$C$2:$C$5,MATCH($F636,通路主檔!$A$2:$A$5,0))</f>
        <v>外送平台</v>
      </c>
      <c r="I636" s="13" t="n">
        <v>219200</v>
      </c>
      <c r="J636" s="4" t="n">
        <v>447</v>
      </c>
      <c r="K636" s="4" t="n">
        <v>864</v>
      </c>
      <c r="L636" s="14" t="n">
        <f aca="false">IF(J636=0,0,I636/J636)</f>
        <v>490.380313199105</v>
      </c>
      <c r="M636" s="15" t="n">
        <f aca="false">INDEX(通路主檔!$D$2:$D$5,MATCH($F636,通路主檔!$A$2:$A$5,0))*INDEX(年度參數!$B$2:$B$4,MATCH($B636,年度參數!$A$2:$A$4,0))</f>
        <v>0.33</v>
      </c>
      <c r="N636" s="14" t="n">
        <f aca="false">I636*M636</f>
        <v>72336</v>
      </c>
      <c r="O636" s="14" t="n">
        <f aca="false">I636-N636</f>
        <v>146864</v>
      </c>
    </row>
    <row r="637" customFormat="false" ht="15" hidden="false" customHeight="false" outlineLevel="0" collapsed="false">
      <c r="A637" s="6" t="str">
        <f aca="false">TEXT(B637,"0")&amp;"-"&amp;TEXT(C637,"00")</f>
        <v>2024-10</v>
      </c>
      <c r="B637" s="4" t="n">
        <v>2024</v>
      </c>
      <c r="C637" s="4" t="n">
        <v>10</v>
      </c>
      <c r="D637" s="9" t="s">
        <v>294</v>
      </c>
      <c r="E637" s="12" t="str">
        <f aca="false">INDEX(門市主檔!$B$2:$B$25,MATCH($D637,門市主檔!$A$2:$A$25,0))</f>
        <v>新竹巨城店</v>
      </c>
      <c r="F637" s="9" t="s">
        <v>339</v>
      </c>
      <c r="G637" s="12" t="str">
        <f aca="false">INDEX(通路主檔!$B$2:$B$5,MATCH($F637,通路主檔!$A$2:$A$5,0))</f>
        <v>內用</v>
      </c>
      <c r="H637" s="12" t="str">
        <f aca="false">INDEX(通路主檔!$C$2:$C$5,MATCH($F637,通路主檔!$A$2:$A$5,0))</f>
        <v>店內</v>
      </c>
      <c r="I637" s="13" t="n">
        <v>1395200</v>
      </c>
      <c r="J637" s="4" t="n">
        <v>1951</v>
      </c>
      <c r="K637" s="4" t="n">
        <v>4353</v>
      </c>
      <c r="L637" s="14" t="n">
        <f aca="false">IF(J637=0,0,I637/J637)</f>
        <v>715.120451050743</v>
      </c>
      <c r="M637" s="15" t="n">
        <f aca="false">INDEX(通路主檔!$D$2:$D$5,MATCH($F637,通路主檔!$A$2:$A$5,0))*INDEX(年度參數!$B$2:$B$4,MATCH($B637,年度參數!$A$2:$A$4,0))</f>
        <v>0</v>
      </c>
      <c r="N637" s="14" t="n">
        <f aca="false">I637*M637</f>
        <v>0</v>
      </c>
      <c r="O637" s="14" t="n">
        <f aca="false">I637-N637</f>
        <v>1395200</v>
      </c>
    </row>
    <row r="638" customFormat="false" ht="15" hidden="false" customHeight="false" outlineLevel="0" collapsed="false">
      <c r="A638" s="6" t="str">
        <f aca="false">TEXT(B638,"0")&amp;"-"&amp;TEXT(C638,"00")</f>
        <v>2024-10</v>
      </c>
      <c r="B638" s="4" t="n">
        <v>2024</v>
      </c>
      <c r="C638" s="4" t="n">
        <v>10</v>
      </c>
      <c r="D638" s="9" t="s">
        <v>294</v>
      </c>
      <c r="E638" s="12" t="str">
        <f aca="false">INDEX(門市主檔!$B$2:$B$25,MATCH($D638,門市主檔!$A$2:$A$25,0))</f>
        <v>新竹巨城店</v>
      </c>
      <c r="F638" s="9" t="s">
        <v>342</v>
      </c>
      <c r="G638" s="12" t="str">
        <f aca="false">INDEX(通路主檔!$B$2:$B$5,MATCH($F638,通路主檔!$A$2:$A$5,0))</f>
        <v>外帶</v>
      </c>
      <c r="H638" s="12" t="str">
        <f aca="false">INDEX(通路主檔!$C$2:$C$5,MATCH($F638,通路主檔!$A$2:$A$5,0))</f>
        <v>店內</v>
      </c>
      <c r="I638" s="13" t="n">
        <v>535000</v>
      </c>
      <c r="J638" s="4" t="n">
        <v>1503</v>
      </c>
      <c r="K638" s="4" t="n">
        <v>1879</v>
      </c>
      <c r="L638" s="14" t="n">
        <f aca="false">IF(J638=0,0,I638/J638)</f>
        <v>355.954757152362</v>
      </c>
      <c r="M638" s="15" t="n">
        <f aca="false">INDEX(通路主檔!$D$2:$D$5,MATCH($F638,通路主檔!$A$2:$A$5,0))*INDEX(年度參數!$B$2:$B$4,MATCH($B638,年度參數!$A$2:$A$4,0))</f>
        <v>0</v>
      </c>
      <c r="N638" s="14" t="n">
        <f aca="false">I638*M638</f>
        <v>0</v>
      </c>
      <c r="O638" s="14" t="n">
        <f aca="false">I638-N638</f>
        <v>535000</v>
      </c>
    </row>
    <row r="639" customFormat="false" ht="15" hidden="false" customHeight="false" outlineLevel="0" collapsed="false">
      <c r="A639" s="6" t="str">
        <f aca="false">TEXT(B639,"0")&amp;"-"&amp;TEXT(C639,"00")</f>
        <v>2024-10</v>
      </c>
      <c r="B639" s="4" t="n">
        <v>2024</v>
      </c>
      <c r="C639" s="4" t="n">
        <v>10</v>
      </c>
      <c r="D639" s="9" t="s">
        <v>294</v>
      </c>
      <c r="E639" s="12" t="str">
        <f aca="false">INDEX(門市主檔!$B$2:$B$25,MATCH($D639,門市主檔!$A$2:$A$25,0))</f>
        <v>新竹巨城店</v>
      </c>
      <c r="F639" s="9" t="s">
        <v>344</v>
      </c>
      <c r="G639" s="12" t="str">
        <f aca="false">INDEX(通路主檔!$B$2:$B$5,MATCH($F639,通路主檔!$A$2:$A$5,0))</f>
        <v>外送平台 A</v>
      </c>
      <c r="H639" s="12" t="str">
        <f aca="false">INDEX(通路主檔!$C$2:$C$5,MATCH($F639,通路主檔!$A$2:$A$5,0))</f>
        <v>外送平台</v>
      </c>
      <c r="I639" s="13" t="n">
        <v>457000</v>
      </c>
      <c r="J639" s="4" t="n">
        <v>953</v>
      </c>
      <c r="K639" s="4" t="n">
        <v>1881</v>
      </c>
      <c r="L639" s="14" t="n">
        <f aca="false">IF(J639=0,0,I639/J639)</f>
        <v>479.538300104932</v>
      </c>
      <c r="M639" s="15" t="n">
        <f aca="false">INDEX(通路主檔!$D$2:$D$5,MATCH($F639,通路主檔!$A$2:$A$5,0))*INDEX(年度參數!$B$2:$B$4,MATCH($B639,年度參數!$A$2:$A$4,0))</f>
        <v>0.33</v>
      </c>
      <c r="N639" s="14" t="n">
        <f aca="false">I639*M639</f>
        <v>150810</v>
      </c>
      <c r="O639" s="14" t="n">
        <f aca="false">I639-N639</f>
        <v>306190</v>
      </c>
    </row>
    <row r="640" customFormat="false" ht="15" hidden="false" customHeight="false" outlineLevel="0" collapsed="false">
      <c r="A640" s="6" t="str">
        <f aca="false">TEXT(B640,"0")&amp;"-"&amp;TEXT(C640,"00")</f>
        <v>2024-10</v>
      </c>
      <c r="B640" s="4" t="n">
        <v>2024</v>
      </c>
      <c r="C640" s="4" t="n">
        <v>10</v>
      </c>
      <c r="D640" s="9" t="s">
        <v>294</v>
      </c>
      <c r="E640" s="12" t="str">
        <f aca="false">INDEX(門市主檔!$B$2:$B$25,MATCH($D640,門市主檔!$A$2:$A$25,0))</f>
        <v>新竹巨城店</v>
      </c>
      <c r="F640" s="9" t="s">
        <v>347</v>
      </c>
      <c r="G640" s="12" t="str">
        <f aca="false">INDEX(通路主檔!$B$2:$B$5,MATCH($F640,通路主檔!$A$2:$A$5,0))</f>
        <v>外送平台 B</v>
      </c>
      <c r="H640" s="12" t="str">
        <f aca="false">INDEX(通路主檔!$C$2:$C$5,MATCH($F640,通路主檔!$A$2:$A$5,0))</f>
        <v>外送平台</v>
      </c>
      <c r="I640" s="13" t="n">
        <v>321800</v>
      </c>
      <c r="J640" s="4" t="n">
        <v>677</v>
      </c>
      <c r="K640" s="4" t="n">
        <v>1300</v>
      </c>
      <c r="L640" s="14" t="n">
        <f aca="false">IF(J640=0,0,I640/J640)</f>
        <v>475.33234859675</v>
      </c>
      <c r="M640" s="15" t="n">
        <f aca="false">INDEX(通路主檔!$D$2:$D$5,MATCH($F640,通路主檔!$A$2:$A$5,0))*INDEX(年度參數!$B$2:$B$4,MATCH($B640,年度參數!$A$2:$A$4,0))</f>
        <v>0.33</v>
      </c>
      <c r="N640" s="14" t="n">
        <f aca="false">I640*M640</f>
        <v>106194</v>
      </c>
      <c r="O640" s="14" t="n">
        <f aca="false">I640-N640</f>
        <v>215606</v>
      </c>
    </row>
    <row r="641" customFormat="false" ht="15" hidden="false" customHeight="false" outlineLevel="0" collapsed="false">
      <c r="A641" s="6" t="str">
        <f aca="false">TEXT(B641,"0")&amp;"-"&amp;TEXT(C641,"00")</f>
        <v>2024-10</v>
      </c>
      <c r="B641" s="4" t="n">
        <v>2024</v>
      </c>
      <c r="C641" s="4" t="n">
        <v>10</v>
      </c>
      <c r="D641" s="9" t="s">
        <v>325</v>
      </c>
      <c r="E641" s="12" t="str">
        <f aca="false">INDEX(門市主檔!$B$2:$B$25,MATCH($D641,門市主檔!$A$2:$A$25,0))</f>
        <v>高雄左營店</v>
      </c>
      <c r="F641" s="9" t="s">
        <v>339</v>
      </c>
      <c r="G641" s="12" t="str">
        <f aca="false">INDEX(通路主檔!$B$2:$B$5,MATCH($F641,通路主檔!$A$2:$A$5,0))</f>
        <v>內用</v>
      </c>
      <c r="H641" s="12" t="str">
        <f aca="false">INDEX(通路主檔!$C$2:$C$5,MATCH($F641,通路主檔!$A$2:$A$5,0))</f>
        <v>店內</v>
      </c>
      <c r="I641" s="13" t="n">
        <v>1240200</v>
      </c>
      <c r="J641" s="4" t="n">
        <v>1685</v>
      </c>
      <c r="K641" s="4" t="n">
        <v>4350</v>
      </c>
      <c r="L641" s="14" t="n">
        <f aca="false">IF(J641=0,0,I641/J641)</f>
        <v>736.023738872404</v>
      </c>
      <c r="M641" s="15" t="n">
        <f aca="false">INDEX(通路主檔!$D$2:$D$5,MATCH($F641,通路主檔!$A$2:$A$5,0))*INDEX(年度參數!$B$2:$B$4,MATCH($B641,年度參數!$A$2:$A$4,0))</f>
        <v>0</v>
      </c>
      <c r="N641" s="14" t="n">
        <f aca="false">I641*M641</f>
        <v>0</v>
      </c>
      <c r="O641" s="14" t="n">
        <f aca="false">I641-N641</f>
        <v>1240200</v>
      </c>
    </row>
    <row r="642" customFormat="false" ht="15" hidden="false" customHeight="false" outlineLevel="0" collapsed="false">
      <c r="A642" s="6" t="str">
        <f aca="false">TEXT(B642,"0")&amp;"-"&amp;TEXT(C642,"00")</f>
        <v>2024-10</v>
      </c>
      <c r="B642" s="4" t="n">
        <v>2024</v>
      </c>
      <c r="C642" s="4" t="n">
        <v>10</v>
      </c>
      <c r="D642" s="9" t="s">
        <v>325</v>
      </c>
      <c r="E642" s="12" t="str">
        <f aca="false">INDEX(門市主檔!$B$2:$B$25,MATCH($D642,門市主檔!$A$2:$A$25,0))</f>
        <v>高雄左營店</v>
      </c>
      <c r="F642" s="9" t="s">
        <v>342</v>
      </c>
      <c r="G642" s="12" t="str">
        <f aca="false">INDEX(通路主檔!$B$2:$B$5,MATCH($F642,通路主檔!$A$2:$A$5,0))</f>
        <v>外帶</v>
      </c>
      <c r="H642" s="12" t="str">
        <f aca="false">INDEX(通路主檔!$C$2:$C$5,MATCH($F642,通路主檔!$A$2:$A$5,0))</f>
        <v>店內</v>
      </c>
      <c r="I642" s="13" t="n">
        <v>466100</v>
      </c>
      <c r="J642" s="4" t="n">
        <v>1306</v>
      </c>
      <c r="K642" s="4" t="n">
        <v>1811</v>
      </c>
      <c r="L642" s="14" t="n">
        <f aca="false">IF(J642=0,0,I642/J642)</f>
        <v>356.891271056662</v>
      </c>
      <c r="M642" s="15" t="n">
        <f aca="false">INDEX(通路主檔!$D$2:$D$5,MATCH($F642,通路主檔!$A$2:$A$5,0))*INDEX(年度參數!$B$2:$B$4,MATCH($B642,年度參數!$A$2:$A$4,0))</f>
        <v>0</v>
      </c>
      <c r="N642" s="14" t="n">
        <f aca="false">I642*M642</f>
        <v>0</v>
      </c>
      <c r="O642" s="14" t="n">
        <f aca="false">I642-N642</f>
        <v>466100</v>
      </c>
    </row>
    <row r="643" customFormat="false" ht="15" hidden="false" customHeight="false" outlineLevel="0" collapsed="false">
      <c r="A643" s="6" t="str">
        <f aca="false">TEXT(B643,"0")&amp;"-"&amp;TEXT(C643,"00")</f>
        <v>2024-10</v>
      </c>
      <c r="B643" s="4" t="n">
        <v>2024</v>
      </c>
      <c r="C643" s="4" t="n">
        <v>10</v>
      </c>
      <c r="D643" s="9" t="s">
        <v>325</v>
      </c>
      <c r="E643" s="12" t="str">
        <f aca="false">INDEX(門市主檔!$B$2:$B$25,MATCH($D643,門市主檔!$A$2:$A$25,0))</f>
        <v>高雄左營店</v>
      </c>
      <c r="F643" s="9" t="s">
        <v>344</v>
      </c>
      <c r="G643" s="12" t="str">
        <f aca="false">INDEX(通路主檔!$B$2:$B$5,MATCH($F643,通路主檔!$A$2:$A$5,0))</f>
        <v>外送平台 A</v>
      </c>
      <c r="H643" s="12" t="str">
        <f aca="false">INDEX(通路主檔!$C$2:$C$5,MATCH($F643,通路主檔!$A$2:$A$5,0))</f>
        <v>外送平台</v>
      </c>
      <c r="I643" s="13" t="n">
        <v>394900</v>
      </c>
      <c r="J643" s="4" t="n">
        <v>797</v>
      </c>
      <c r="K643" s="4" t="n">
        <v>1428</v>
      </c>
      <c r="L643" s="14" t="n">
        <f aca="false">IF(J643=0,0,I643/J643)</f>
        <v>495.483061480552</v>
      </c>
      <c r="M643" s="15" t="n">
        <f aca="false">INDEX(通路主檔!$D$2:$D$5,MATCH($F643,通路主檔!$A$2:$A$5,0))*INDEX(年度參數!$B$2:$B$4,MATCH($B643,年度參數!$A$2:$A$4,0))</f>
        <v>0.33</v>
      </c>
      <c r="N643" s="14" t="n">
        <f aca="false">I643*M643</f>
        <v>130317</v>
      </c>
      <c r="O643" s="14" t="n">
        <f aca="false">I643-N643</f>
        <v>264583</v>
      </c>
    </row>
    <row r="644" customFormat="false" ht="15" hidden="false" customHeight="false" outlineLevel="0" collapsed="false">
      <c r="A644" s="6" t="str">
        <f aca="false">TEXT(B644,"0")&amp;"-"&amp;TEXT(C644,"00")</f>
        <v>2024-10</v>
      </c>
      <c r="B644" s="4" t="n">
        <v>2024</v>
      </c>
      <c r="C644" s="4" t="n">
        <v>10</v>
      </c>
      <c r="D644" s="9" t="s">
        <v>325</v>
      </c>
      <c r="E644" s="12" t="str">
        <f aca="false">INDEX(門市主檔!$B$2:$B$25,MATCH($D644,門市主檔!$A$2:$A$25,0))</f>
        <v>高雄左營店</v>
      </c>
      <c r="F644" s="9" t="s">
        <v>347</v>
      </c>
      <c r="G644" s="12" t="str">
        <f aca="false">INDEX(通路主檔!$B$2:$B$5,MATCH($F644,通路主檔!$A$2:$A$5,0))</f>
        <v>外送平台 B</v>
      </c>
      <c r="H644" s="12" t="str">
        <f aca="false">INDEX(通路主檔!$C$2:$C$5,MATCH($F644,通路主檔!$A$2:$A$5,0))</f>
        <v>外送平台</v>
      </c>
      <c r="I644" s="13" t="n">
        <v>236500</v>
      </c>
      <c r="J644" s="4" t="n">
        <v>475</v>
      </c>
      <c r="K644" s="4" t="n">
        <v>898</v>
      </c>
      <c r="L644" s="14" t="n">
        <f aca="false">IF(J644=0,0,I644/J644)</f>
        <v>497.894736842105</v>
      </c>
      <c r="M644" s="15" t="n">
        <f aca="false">INDEX(通路主檔!$D$2:$D$5,MATCH($F644,通路主檔!$A$2:$A$5,0))*INDEX(年度參數!$B$2:$B$4,MATCH($B644,年度參數!$A$2:$A$4,0))</f>
        <v>0.33</v>
      </c>
      <c r="N644" s="14" t="n">
        <f aca="false">I644*M644</f>
        <v>78045</v>
      </c>
      <c r="O644" s="14" t="n">
        <f aca="false">I644-N644</f>
        <v>158455</v>
      </c>
    </row>
    <row r="645" customFormat="false" ht="15" hidden="false" customHeight="false" outlineLevel="0" collapsed="false">
      <c r="A645" s="6" t="str">
        <f aca="false">TEXT(B645,"0")&amp;"-"&amp;TEXT(C645,"00")</f>
        <v>2024-10</v>
      </c>
      <c r="B645" s="4" t="n">
        <v>2024</v>
      </c>
      <c r="C645" s="4" t="n">
        <v>10</v>
      </c>
      <c r="D645" s="9" t="s">
        <v>328</v>
      </c>
      <c r="E645" s="12" t="str">
        <f aca="false">INDEX(門市主檔!$B$2:$B$25,MATCH($D645,門市主檔!$A$2:$A$25,0))</f>
        <v>高雄三多店</v>
      </c>
      <c r="F645" s="9" t="s">
        <v>339</v>
      </c>
      <c r="G645" s="12" t="str">
        <f aca="false">INDEX(通路主檔!$B$2:$B$5,MATCH($F645,通路主檔!$A$2:$A$5,0))</f>
        <v>內用</v>
      </c>
      <c r="H645" s="12" t="str">
        <f aca="false">INDEX(通路主檔!$C$2:$C$5,MATCH($F645,通路主檔!$A$2:$A$5,0))</f>
        <v>店內</v>
      </c>
      <c r="I645" s="13" t="n">
        <v>842900</v>
      </c>
      <c r="J645" s="4" t="n">
        <v>1165</v>
      </c>
      <c r="K645" s="4" t="n">
        <v>2886</v>
      </c>
      <c r="L645" s="14" t="n">
        <f aca="false">IF(J645=0,0,I645/J645)</f>
        <v>723.519313304721</v>
      </c>
      <c r="M645" s="15" t="n">
        <f aca="false">INDEX(通路主檔!$D$2:$D$5,MATCH($F645,通路主檔!$A$2:$A$5,0))*INDEX(年度參數!$B$2:$B$4,MATCH($B645,年度參數!$A$2:$A$4,0))</f>
        <v>0</v>
      </c>
      <c r="N645" s="14" t="n">
        <f aca="false">I645*M645</f>
        <v>0</v>
      </c>
      <c r="O645" s="14" t="n">
        <f aca="false">I645-N645</f>
        <v>842900</v>
      </c>
    </row>
    <row r="646" customFormat="false" ht="15" hidden="false" customHeight="false" outlineLevel="0" collapsed="false">
      <c r="A646" s="6" t="str">
        <f aca="false">TEXT(B646,"0")&amp;"-"&amp;TEXT(C646,"00")</f>
        <v>2024-10</v>
      </c>
      <c r="B646" s="4" t="n">
        <v>2024</v>
      </c>
      <c r="C646" s="4" t="n">
        <v>10</v>
      </c>
      <c r="D646" s="9" t="s">
        <v>328</v>
      </c>
      <c r="E646" s="12" t="str">
        <f aca="false">INDEX(門市主檔!$B$2:$B$25,MATCH($D646,門市主檔!$A$2:$A$25,0))</f>
        <v>高雄三多店</v>
      </c>
      <c r="F646" s="9" t="s">
        <v>342</v>
      </c>
      <c r="G646" s="12" t="str">
        <f aca="false">INDEX(通路主檔!$B$2:$B$5,MATCH($F646,通路主檔!$A$2:$A$5,0))</f>
        <v>外帶</v>
      </c>
      <c r="H646" s="12" t="str">
        <f aca="false">INDEX(通路主檔!$C$2:$C$5,MATCH($F646,通路主檔!$A$2:$A$5,0))</f>
        <v>店內</v>
      </c>
      <c r="I646" s="13" t="n">
        <v>396900</v>
      </c>
      <c r="J646" s="4" t="n">
        <v>1135</v>
      </c>
      <c r="K646" s="4" t="n">
        <v>1460</v>
      </c>
      <c r="L646" s="14" t="n">
        <f aca="false">IF(J646=0,0,I646/J646)</f>
        <v>349.691629955947</v>
      </c>
      <c r="M646" s="15" t="n">
        <f aca="false">INDEX(通路主檔!$D$2:$D$5,MATCH($F646,通路主檔!$A$2:$A$5,0))*INDEX(年度參數!$B$2:$B$4,MATCH($B646,年度參數!$A$2:$A$4,0))</f>
        <v>0</v>
      </c>
      <c r="N646" s="14" t="n">
        <f aca="false">I646*M646</f>
        <v>0</v>
      </c>
      <c r="O646" s="14" t="n">
        <f aca="false">I646-N646</f>
        <v>396900</v>
      </c>
    </row>
    <row r="647" customFormat="false" ht="15" hidden="false" customHeight="false" outlineLevel="0" collapsed="false">
      <c r="A647" s="6" t="str">
        <f aca="false">TEXT(B647,"0")&amp;"-"&amp;TEXT(C647,"00")</f>
        <v>2024-10</v>
      </c>
      <c r="B647" s="4" t="n">
        <v>2024</v>
      </c>
      <c r="C647" s="4" t="n">
        <v>10</v>
      </c>
      <c r="D647" s="9" t="s">
        <v>328</v>
      </c>
      <c r="E647" s="12" t="str">
        <f aca="false">INDEX(門市主檔!$B$2:$B$25,MATCH($D647,門市主檔!$A$2:$A$25,0))</f>
        <v>高雄三多店</v>
      </c>
      <c r="F647" s="9" t="s">
        <v>344</v>
      </c>
      <c r="G647" s="12" t="str">
        <f aca="false">INDEX(通路主檔!$B$2:$B$5,MATCH($F647,通路主檔!$A$2:$A$5,0))</f>
        <v>外送平台 A</v>
      </c>
      <c r="H647" s="12" t="str">
        <f aca="false">INDEX(通路主檔!$C$2:$C$5,MATCH($F647,通路主檔!$A$2:$A$5,0))</f>
        <v>外送平台</v>
      </c>
      <c r="I647" s="13" t="n">
        <v>417000</v>
      </c>
      <c r="J647" s="4" t="n">
        <v>817</v>
      </c>
      <c r="K647" s="4" t="n">
        <v>1550</v>
      </c>
      <c r="L647" s="14" t="n">
        <f aca="false">IF(J647=0,0,I647/J647)</f>
        <v>510.403916768666</v>
      </c>
      <c r="M647" s="15" t="n">
        <f aca="false">INDEX(通路主檔!$D$2:$D$5,MATCH($F647,通路主檔!$A$2:$A$5,0))*INDEX(年度參數!$B$2:$B$4,MATCH($B647,年度參數!$A$2:$A$4,0))</f>
        <v>0.33</v>
      </c>
      <c r="N647" s="14" t="n">
        <f aca="false">I647*M647</f>
        <v>137610</v>
      </c>
      <c r="O647" s="14" t="n">
        <f aca="false">I647-N647</f>
        <v>279390</v>
      </c>
    </row>
    <row r="648" customFormat="false" ht="15" hidden="false" customHeight="false" outlineLevel="0" collapsed="false">
      <c r="A648" s="6" t="str">
        <f aca="false">TEXT(B648,"0")&amp;"-"&amp;TEXT(C648,"00")</f>
        <v>2024-10</v>
      </c>
      <c r="B648" s="4" t="n">
        <v>2024</v>
      </c>
      <c r="C648" s="4" t="n">
        <v>10</v>
      </c>
      <c r="D648" s="9" t="s">
        <v>328</v>
      </c>
      <c r="E648" s="12" t="str">
        <f aca="false">INDEX(門市主檔!$B$2:$B$25,MATCH($D648,門市主檔!$A$2:$A$25,0))</f>
        <v>高雄三多店</v>
      </c>
      <c r="F648" s="9" t="s">
        <v>347</v>
      </c>
      <c r="G648" s="12" t="str">
        <f aca="false">INDEX(通路主檔!$B$2:$B$5,MATCH($F648,通路主檔!$A$2:$A$5,0))</f>
        <v>外送平台 B</v>
      </c>
      <c r="H648" s="12" t="str">
        <f aca="false">INDEX(通路主檔!$C$2:$C$5,MATCH($F648,通路主檔!$A$2:$A$5,0))</f>
        <v>外送平台</v>
      </c>
      <c r="I648" s="13" t="n">
        <v>265000</v>
      </c>
      <c r="J648" s="4" t="n">
        <v>551</v>
      </c>
      <c r="K648" s="4" t="n">
        <v>949</v>
      </c>
      <c r="L648" s="14" t="n">
        <f aca="false">IF(J648=0,0,I648/J648)</f>
        <v>480.943738656987</v>
      </c>
      <c r="M648" s="15" t="n">
        <f aca="false">INDEX(通路主檔!$D$2:$D$5,MATCH($F648,通路主檔!$A$2:$A$5,0))*INDEX(年度參數!$B$2:$B$4,MATCH($B648,年度參數!$A$2:$A$4,0))</f>
        <v>0.33</v>
      </c>
      <c r="N648" s="14" t="n">
        <f aca="false">I648*M648</f>
        <v>87450</v>
      </c>
      <c r="O648" s="14" t="n">
        <f aca="false">I648-N648</f>
        <v>177550</v>
      </c>
    </row>
    <row r="649" customFormat="false" ht="15" hidden="false" customHeight="false" outlineLevel="0" collapsed="false">
      <c r="A649" s="6" t="str">
        <f aca="false">TEXT(B649,"0")&amp;"-"&amp;TEXT(C649,"00")</f>
        <v>2024-10</v>
      </c>
      <c r="B649" s="4" t="n">
        <v>2024</v>
      </c>
      <c r="C649" s="4" t="n">
        <v>10</v>
      </c>
      <c r="D649" s="9" t="s">
        <v>280</v>
      </c>
      <c r="E649" s="12" t="str">
        <f aca="false">INDEX(門市主檔!$B$2:$B$25,MATCH($D649,門市主檔!$A$2:$A$25,0))</f>
        <v>新北板橋店</v>
      </c>
      <c r="F649" s="9" t="s">
        <v>339</v>
      </c>
      <c r="G649" s="12" t="str">
        <f aca="false">INDEX(通路主檔!$B$2:$B$5,MATCH($F649,通路主檔!$A$2:$A$5,0))</f>
        <v>內用</v>
      </c>
      <c r="H649" s="12" t="str">
        <f aca="false">INDEX(通路主檔!$C$2:$C$5,MATCH($F649,通路主檔!$A$2:$A$5,0))</f>
        <v>店內</v>
      </c>
      <c r="I649" s="13" t="n">
        <v>1197300</v>
      </c>
      <c r="J649" s="4" t="n">
        <v>1528</v>
      </c>
      <c r="K649" s="4" t="n">
        <v>3807</v>
      </c>
      <c r="L649" s="14" t="n">
        <f aca="false">IF(J649=0,0,I649/J649)</f>
        <v>783.573298429319</v>
      </c>
      <c r="M649" s="15" t="n">
        <f aca="false">INDEX(通路主檔!$D$2:$D$5,MATCH($F649,通路主檔!$A$2:$A$5,0))*INDEX(年度參數!$B$2:$B$4,MATCH($B649,年度參數!$A$2:$A$4,0))</f>
        <v>0</v>
      </c>
      <c r="N649" s="14" t="n">
        <f aca="false">I649*M649</f>
        <v>0</v>
      </c>
      <c r="O649" s="14" t="n">
        <f aca="false">I649-N649</f>
        <v>1197300</v>
      </c>
    </row>
    <row r="650" customFormat="false" ht="15" hidden="false" customHeight="false" outlineLevel="0" collapsed="false">
      <c r="A650" s="6" t="str">
        <f aca="false">TEXT(B650,"0")&amp;"-"&amp;TEXT(C650,"00")</f>
        <v>2024-10</v>
      </c>
      <c r="B650" s="4" t="n">
        <v>2024</v>
      </c>
      <c r="C650" s="4" t="n">
        <v>10</v>
      </c>
      <c r="D650" s="9" t="s">
        <v>280</v>
      </c>
      <c r="E650" s="12" t="str">
        <f aca="false">INDEX(門市主檔!$B$2:$B$25,MATCH($D650,門市主檔!$A$2:$A$25,0))</f>
        <v>新北板橋店</v>
      </c>
      <c r="F650" s="9" t="s">
        <v>342</v>
      </c>
      <c r="G650" s="12" t="str">
        <f aca="false">INDEX(通路主檔!$B$2:$B$5,MATCH($F650,通路主檔!$A$2:$A$5,0))</f>
        <v>外帶</v>
      </c>
      <c r="H650" s="12" t="str">
        <f aca="false">INDEX(通路主檔!$C$2:$C$5,MATCH($F650,通路主檔!$A$2:$A$5,0))</f>
        <v>店內</v>
      </c>
      <c r="I650" s="13" t="n">
        <v>516900</v>
      </c>
      <c r="J650" s="4" t="n">
        <v>1624</v>
      </c>
      <c r="K650" s="4" t="n">
        <v>2246</v>
      </c>
      <c r="L650" s="14" t="n">
        <f aca="false">IF(J650=0,0,I650/J650)</f>
        <v>318.288177339902</v>
      </c>
      <c r="M650" s="15" t="n">
        <f aca="false">INDEX(通路主檔!$D$2:$D$5,MATCH($F650,通路主檔!$A$2:$A$5,0))*INDEX(年度參數!$B$2:$B$4,MATCH($B650,年度參數!$A$2:$A$4,0))</f>
        <v>0</v>
      </c>
      <c r="N650" s="14" t="n">
        <f aca="false">I650*M650</f>
        <v>0</v>
      </c>
      <c r="O650" s="14" t="n">
        <f aca="false">I650-N650</f>
        <v>516900</v>
      </c>
    </row>
    <row r="651" customFormat="false" ht="15" hidden="false" customHeight="false" outlineLevel="0" collapsed="false">
      <c r="A651" s="6" t="str">
        <f aca="false">TEXT(B651,"0")&amp;"-"&amp;TEXT(C651,"00")</f>
        <v>2024-10</v>
      </c>
      <c r="B651" s="4" t="n">
        <v>2024</v>
      </c>
      <c r="C651" s="4" t="n">
        <v>10</v>
      </c>
      <c r="D651" s="9" t="s">
        <v>280</v>
      </c>
      <c r="E651" s="12" t="str">
        <f aca="false">INDEX(門市主檔!$B$2:$B$25,MATCH($D651,門市主檔!$A$2:$A$25,0))</f>
        <v>新北板橋店</v>
      </c>
      <c r="F651" s="9" t="s">
        <v>344</v>
      </c>
      <c r="G651" s="12" t="str">
        <f aca="false">INDEX(通路主檔!$B$2:$B$5,MATCH($F651,通路主檔!$A$2:$A$5,0))</f>
        <v>外送平台 A</v>
      </c>
      <c r="H651" s="12" t="str">
        <f aca="false">INDEX(通路主檔!$C$2:$C$5,MATCH($F651,通路主檔!$A$2:$A$5,0))</f>
        <v>外送平台</v>
      </c>
      <c r="I651" s="13" t="n">
        <v>499800</v>
      </c>
      <c r="J651" s="4" t="n">
        <v>933</v>
      </c>
      <c r="K651" s="4" t="n">
        <v>1740</v>
      </c>
      <c r="L651" s="14" t="n">
        <f aca="false">IF(J651=0,0,I651/J651)</f>
        <v>535.691318327974</v>
      </c>
      <c r="M651" s="15" t="n">
        <f aca="false">INDEX(通路主檔!$D$2:$D$5,MATCH($F651,通路主檔!$A$2:$A$5,0))*INDEX(年度參數!$B$2:$B$4,MATCH($B651,年度參數!$A$2:$A$4,0))</f>
        <v>0.33</v>
      </c>
      <c r="N651" s="14" t="n">
        <f aca="false">I651*M651</f>
        <v>164934</v>
      </c>
      <c r="O651" s="14" t="n">
        <f aca="false">I651-N651</f>
        <v>334866</v>
      </c>
    </row>
    <row r="652" customFormat="false" ht="15" hidden="false" customHeight="false" outlineLevel="0" collapsed="false">
      <c r="A652" s="6" t="str">
        <f aca="false">TEXT(B652,"0")&amp;"-"&amp;TEXT(C652,"00")</f>
        <v>2024-10</v>
      </c>
      <c r="B652" s="4" t="n">
        <v>2024</v>
      </c>
      <c r="C652" s="4" t="n">
        <v>10</v>
      </c>
      <c r="D652" s="9" t="s">
        <v>280</v>
      </c>
      <c r="E652" s="12" t="str">
        <f aca="false">INDEX(門市主檔!$B$2:$B$25,MATCH($D652,門市主檔!$A$2:$A$25,0))</f>
        <v>新北板橋店</v>
      </c>
      <c r="F652" s="9" t="s">
        <v>347</v>
      </c>
      <c r="G652" s="12" t="str">
        <f aca="false">INDEX(通路主檔!$B$2:$B$5,MATCH($F652,通路主檔!$A$2:$A$5,0))</f>
        <v>外送平台 B</v>
      </c>
      <c r="H652" s="12" t="str">
        <f aca="false">INDEX(通路主檔!$C$2:$C$5,MATCH($F652,通路主檔!$A$2:$A$5,0))</f>
        <v>外送平台</v>
      </c>
      <c r="I652" s="13" t="n">
        <v>331400</v>
      </c>
      <c r="J652" s="4" t="n">
        <v>698</v>
      </c>
      <c r="K652" s="4" t="n">
        <v>1347</v>
      </c>
      <c r="L652" s="14" t="n">
        <f aca="false">IF(J652=0,0,I652/J652)</f>
        <v>474.785100286533</v>
      </c>
      <c r="M652" s="15" t="n">
        <f aca="false">INDEX(通路主檔!$D$2:$D$5,MATCH($F652,通路主檔!$A$2:$A$5,0))*INDEX(年度參數!$B$2:$B$4,MATCH($B652,年度參數!$A$2:$A$4,0))</f>
        <v>0.33</v>
      </c>
      <c r="N652" s="14" t="n">
        <f aca="false">I652*M652</f>
        <v>109362</v>
      </c>
      <c r="O652" s="14" t="n">
        <f aca="false">I652-N652</f>
        <v>222038</v>
      </c>
    </row>
    <row r="653" customFormat="false" ht="15" hidden="false" customHeight="false" outlineLevel="0" collapsed="false">
      <c r="A653" s="6" t="str">
        <f aca="false">TEXT(B653,"0")&amp;"-"&amp;TEXT(C653,"00")</f>
        <v>2024-10</v>
      </c>
      <c r="B653" s="4" t="n">
        <v>2024</v>
      </c>
      <c r="C653" s="4" t="n">
        <v>10</v>
      </c>
      <c r="D653" s="9" t="s">
        <v>283</v>
      </c>
      <c r="E653" s="12" t="str">
        <f aca="false">INDEX(門市主檔!$B$2:$B$25,MATCH($D653,門市主檔!$A$2:$A$25,0))</f>
        <v>新北新莊店</v>
      </c>
      <c r="F653" s="9" t="s">
        <v>339</v>
      </c>
      <c r="G653" s="12" t="str">
        <f aca="false">INDEX(通路主檔!$B$2:$B$5,MATCH($F653,通路主檔!$A$2:$A$5,0))</f>
        <v>內用</v>
      </c>
      <c r="H653" s="12" t="str">
        <f aca="false">INDEX(通路主檔!$C$2:$C$5,MATCH($F653,通路主檔!$A$2:$A$5,0))</f>
        <v>店內</v>
      </c>
      <c r="I653" s="13" t="n">
        <v>899400</v>
      </c>
      <c r="J653" s="4" t="n">
        <v>1123</v>
      </c>
      <c r="K653" s="4" t="n">
        <v>2718</v>
      </c>
      <c r="L653" s="14" t="n">
        <f aca="false">IF(J653=0,0,I653/J653)</f>
        <v>800.890471950134</v>
      </c>
      <c r="M653" s="15" t="n">
        <f aca="false">INDEX(通路主檔!$D$2:$D$5,MATCH($F653,通路主檔!$A$2:$A$5,0))*INDEX(年度參數!$B$2:$B$4,MATCH($B653,年度參數!$A$2:$A$4,0))</f>
        <v>0</v>
      </c>
      <c r="N653" s="14" t="n">
        <f aca="false">I653*M653</f>
        <v>0</v>
      </c>
      <c r="O653" s="14" t="n">
        <f aca="false">I653-N653</f>
        <v>899400</v>
      </c>
    </row>
    <row r="654" customFormat="false" ht="15" hidden="false" customHeight="false" outlineLevel="0" collapsed="false">
      <c r="A654" s="6" t="str">
        <f aca="false">TEXT(B654,"0")&amp;"-"&amp;TEXT(C654,"00")</f>
        <v>2024-10</v>
      </c>
      <c r="B654" s="4" t="n">
        <v>2024</v>
      </c>
      <c r="C654" s="4" t="n">
        <v>10</v>
      </c>
      <c r="D654" s="9" t="s">
        <v>283</v>
      </c>
      <c r="E654" s="12" t="str">
        <f aca="false">INDEX(門市主檔!$B$2:$B$25,MATCH($D654,門市主檔!$A$2:$A$25,0))</f>
        <v>新北新莊店</v>
      </c>
      <c r="F654" s="9" t="s">
        <v>342</v>
      </c>
      <c r="G654" s="12" t="str">
        <f aca="false">INDEX(通路主檔!$B$2:$B$5,MATCH($F654,通路主檔!$A$2:$A$5,0))</f>
        <v>外帶</v>
      </c>
      <c r="H654" s="12" t="str">
        <f aca="false">INDEX(通路主檔!$C$2:$C$5,MATCH($F654,通路主檔!$A$2:$A$5,0))</f>
        <v>店內</v>
      </c>
      <c r="I654" s="13" t="n">
        <v>468600</v>
      </c>
      <c r="J654" s="4" t="n">
        <v>1400</v>
      </c>
      <c r="K654" s="4" t="n">
        <v>1807</v>
      </c>
      <c r="L654" s="14" t="n">
        <f aca="false">IF(J654=0,0,I654/J654)</f>
        <v>334.714285714286</v>
      </c>
      <c r="M654" s="15" t="n">
        <f aca="false">INDEX(通路主檔!$D$2:$D$5,MATCH($F654,通路主檔!$A$2:$A$5,0))*INDEX(年度參數!$B$2:$B$4,MATCH($B654,年度參數!$A$2:$A$4,0))</f>
        <v>0</v>
      </c>
      <c r="N654" s="14" t="n">
        <f aca="false">I654*M654</f>
        <v>0</v>
      </c>
      <c r="O654" s="14" t="n">
        <f aca="false">I654-N654</f>
        <v>468600</v>
      </c>
    </row>
    <row r="655" customFormat="false" ht="15" hidden="false" customHeight="false" outlineLevel="0" collapsed="false">
      <c r="A655" s="6" t="str">
        <f aca="false">TEXT(B655,"0")&amp;"-"&amp;TEXT(C655,"00")</f>
        <v>2024-10</v>
      </c>
      <c r="B655" s="4" t="n">
        <v>2024</v>
      </c>
      <c r="C655" s="4" t="n">
        <v>10</v>
      </c>
      <c r="D655" s="9" t="s">
        <v>283</v>
      </c>
      <c r="E655" s="12" t="str">
        <f aca="false">INDEX(門市主檔!$B$2:$B$25,MATCH($D655,門市主檔!$A$2:$A$25,0))</f>
        <v>新北新莊店</v>
      </c>
      <c r="F655" s="9" t="s">
        <v>344</v>
      </c>
      <c r="G655" s="12" t="str">
        <f aca="false">INDEX(通路主檔!$B$2:$B$5,MATCH($F655,通路主檔!$A$2:$A$5,0))</f>
        <v>外送平台 A</v>
      </c>
      <c r="H655" s="12" t="str">
        <f aca="false">INDEX(通路主檔!$C$2:$C$5,MATCH($F655,通路主檔!$A$2:$A$5,0))</f>
        <v>外送平台</v>
      </c>
      <c r="I655" s="13" t="n">
        <v>425300</v>
      </c>
      <c r="J655" s="4" t="n">
        <v>778</v>
      </c>
      <c r="K655" s="4" t="n">
        <v>1435</v>
      </c>
      <c r="L655" s="14" t="n">
        <f aca="false">IF(J655=0,0,I655/J655)</f>
        <v>546.658097686375</v>
      </c>
      <c r="M655" s="15" t="n">
        <f aca="false">INDEX(通路主檔!$D$2:$D$5,MATCH($F655,通路主檔!$A$2:$A$5,0))*INDEX(年度參數!$B$2:$B$4,MATCH($B655,年度參數!$A$2:$A$4,0))</f>
        <v>0.33</v>
      </c>
      <c r="N655" s="14" t="n">
        <f aca="false">I655*M655</f>
        <v>140349</v>
      </c>
      <c r="O655" s="14" t="n">
        <f aca="false">I655-N655</f>
        <v>284951</v>
      </c>
    </row>
    <row r="656" customFormat="false" ht="15" hidden="false" customHeight="false" outlineLevel="0" collapsed="false">
      <c r="A656" s="6" t="str">
        <f aca="false">TEXT(B656,"0")&amp;"-"&amp;TEXT(C656,"00")</f>
        <v>2024-10</v>
      </c>
      <c r="B656" s="4" t="n">
        <v>2024</v>
      </c>
      <c r="C656" s="4" t="n">
        <v>10</v>
      </c>
      <c r="D656" s="9" t="s">
        <v>283</v>
      </c>
      <c r="E656" s="12" t="str">
        <f aca="false">INDEX(門市主檔!$B$2:$B$25,MATCH($D656,門市主檔!$A$2:$A$25,0))</f>
        <v>新北新莊店</v>
      </c>
      <c r="F656" s="9" t="s">
        <v>347</v>
      </c>
      <c r="G656" s="12" t="str">
        <f aca="false">INDEX(通路主檔!$B$2:$B$5,MATCH($F656,通路主檔!$A$2:$A$5,0))</f>
        <v>外送平台 B</v>
      </c>
      <c r="H656" s="12" t="str">
        <f aca="false">INDEX(通路主檔!$C$2:$C$5,MATCH($F656,通路主檔!$A$2:$A$5,0))</f>
        <v>外送平台</v>
      </c>
      <c r="I656" s="13" t="n">
        <v>253200</v>
      </c>
      <c r="J656" s="4" t="n">
        <v>507</v>
      </c>
      <c r="K656" s="4" t="n">
        <v>880</v>
      </c>
      <c r="L656" s="14" t="n">
        <f aca="false">IF(J656=0,0,I656/J656)</f>
        <v>499.408284023669</v>
      </c>
      <c r="M656" s="15" t="n">
        <f aca="false">INDEX(通路主檔!$D$2:$D$5,MATCH($F656,通路主檔!$A$2:$A$5,0))*INDEX(年度參數!$B$2:$B$4,MATCH($B656,年度參數!$A$2:$A$4,0))</f>
        <v>0.33</v>
      </c>
      <c r="N656" s="14" t="n">
        <f aca="false">I656*M656</f>
        <v>83556</v>
      </c>
      <c r="O656" s="14" t="n">
        <f aca="false">I656-N656</f>
        <v>169644</v>
      </c>
    </row>
    <row r="657" customFormat="false" ht="15" hidden="false" customHeight="false" outlineLevel="0" collapsed="false">
      <c r="A657" s="6" t="str">
        <f aca="false">TEXT(B657,"0")&amp;"-"&amp;TEXT(C657,"00")</f>
        <v>2024-10</v>
      </c>
      <c r="B657" s="4" t="n">
        <v>2024</v>
      </c>
      <c r="C657" s="4" t="n">
        <v>10</v>
      </c>
      <c r="D657" s="9" t="s">
        <v>285</v>
      </c>
      <c r="E657" s="12" t="str">
        <f aca="false">INDEX(門市主檔!$B$2:$B$25,MATCH($D657,門市主檔!$A$2:$A$25,0))</f>
        <v>新北三重店</v>
      </c>
      <c r="F657" s="9" t="s">
        <v>339</v>
      </c>
      <c r="G657" s="12" t="str">
        <f aca="false">INDEX(通路主檔!$B$2:$B$5,MATCH($F657,通路主檔!$A$2:$A$5,0))</f>
        <v>內用</v>
      </c>
      <c r="H657" s="12" t="str">
        <f aca="false">INDEX(通路主檔!$C$2:$C$5,MATCH($F657,通路主檔!$A$2:$A$5,0))</f>
        <v>店內</v>
      </c>
      <c r="I657" s="13" t="n">
        <v>441900</v>
      </c>
      <c r="J657" s="4" t="n">
        <v>539</v>
      </c>
      <c r="K657" s="4" t="n">
        <v>1300</v>
      </c>
      <c r="L657" s="14" t="n">
        <f aca="false">IF(J657=0,0,I657/J657)</f>
        <v>819.851576994434</v>
      </c>
      <c r="M657" s="15" t="n">
        <f aca="false">INDEX(通路主檔!$D$2:$D$5,MATCH($F657,通路主檔!$A$2:$A$5,0))*INDEX(年度參數!$B$2:$B$4,MATCH($B657,年度參數!$A$2:$A$4,0))</f>
        <v>0</v>
      </c>
      <c r="N657" s="14" t="n">
        <f aca="false">I657*M657</f>
        <v>0</v>
      </c>
      <c r="O657" s="14" t="n">
        <f aca="false">I657-N657</f>
        <v>441900</v>
      </c>
    </row>
    <row r="658" customFormat="false" ht="15" hidden="false" customHeight="false" outlineLevel="0" collapsed="false">
      <c r="A658" s="6" t="str">
        <f aca="false">TEXT(B658,"0")&amp;"-"&amp;TEXT(C658,"00")</f>
        <v>2024-10</v>
      </c>
      <c r="B658" s="4" t="n">
        <v>2024</v>
      </c>
      <c r="C658" s="4" t="n">
        <v>10</v>
      </c>
      <c r="D658" s="9" t="s">
        <v>285</v>
      </c>
      <c r="E658" s="12" t="str">
        <f aca="false">INDEX(門市主檔!$B$2:$B$25,MATCH($D658,門市主檔!$A$2:$A$25,0))</f>
        <v>新北三重店</v>
      </c>
      <c r="F658" s="9" t="s">
        <v>342</v>
      </c>
      <c r="G658" s="12" t="str">
        <f aca="false">INDEX(通路主檔!$B$2:$B$5,MATCH($F658,通路主檔!$A$2:$A$5,0))</f>
        <v>外帶</v>
      </c>
      <c r="H658" s="12" t="str">
        <f aca="false">INDEX(通路主檔!$C$2:$C$5,MATCH($F658,通路主檔!$A$2:$A$5,0))</f>
        <v>店內</v>
      </c>
      <c r="I658" s="13" t="n">
        <v>417900</v>
      </c>
      <c r="J658" s="4" t="n">
        <v>1350</v>
      </c>
      <c r="K658" s="4" t="n">
        <v>1682</v>
      </c>
      <c r="L658" s="14" t="n">
        <f aca="false">IF(J658=0,0,I658/J658)</f>
        <v>309.555555555556</v>
      </c>
      <c r="M658" s="15" t="n">
        <f aca="false">INDEX(通路主檔!$D$2:$D$5,MATCH($F658,通路主檔!$A$2:$A$5,0))*INDEX(年度參數!$B$2:$B$4,MATCH($B658,年度參數!$A$2:$A$4,0))</f>
        <v>0</v>
      </c>
      <c r="N658" s="14" t="n">
        <f aca="false">I658*M658</f>
        <v>0</v>
      </c>
      <c r="O658" s="14" t="n">
        <f aca="false">I658-N658</f>
        <v>417900</v>
      </c>
    </row>
    <row r="659" customFormat="false" ht="15" hidden="false" customHeight="false" outlineLevel="0" collapsed="false">
      <c r="A659" s="6" t="str">
        <f aca="false">TEXT(B659,"0")&amp;"-"&amp;TEXT(C659,"00")</f>
        <v>2024-10</v>
      </c>
      <c r="B659" s="4" t="n">
        <v>2024</v>
      </c>
      <c r="C659" s="4" t="n">
        <v>10</v>
      </c>
      <c r="D659" s="9" t="s">
        <v>285</v>
      </c>
      <c r="E659" s="12" t="str">
        <f aca="false">INDEX(門市主檔!$B$2:$B$25,MATCH($D659,門市主檔!$A$2:$A$25,0))</f>
        <v>新北三重店</v>
      </c>
      <c r="F659" s="9" t="s">
        <v>344</v>
      </c>
      <c r="G659" s="12" t="str">
        <f aca="false">INDEX(通路主檔!$B$2:$B$5,MATCH($F659,通路主檔!$A$2:$A$5,0))</f>
        <v>外送平台 A</v>
      </c>
      <c r="H659" s="12" t="str">
        <f aca="false">INDEX(通路主檔!$C$2:$C$5,MATCH($F659,通路主檔!$A$2:$A$5,0))</f>
        <v>外送平台</v>
      </c>
      <c r="I659" s="13" t="n">
        <v>350200</v>
      </c>
      <c r="J659" s="4" t="n">
        <v>701</v>
      </c>
      <c r="K659" s="4" t="n">
        <v>1361</v>
      </c>
      <c r="L659" s="14" t="n">
        <f aca="false">IF(J659=0,0,I659/J659)</f>
        <v>499.572039942939</v>
      </c>
      <c r="M659" s="15" t="n">
        <f aca="false">INDEX(通路主檔!$D$2:$D$5,MATCH($F659,通路主檔!$A$2:$A$5,0))*INDEX(年度參數!$B$2:$B$4,MATCH($B659,年度參數!$A$2:$A$4,0))</f>
        <v>0.33</v>
      </c>
      <c r="N659" s="14" t="n">
        <f aca="false">I659*M659</f>
        <v>115566</v>
      </c>
      <c r="O659" s="14" t="n">
        <f aca="false">I659-N659</f>
        <v>234634</v>
      </c>
    </row>
    <row r="660" customFormat="false" ht="15" hidden="false" customHeight="false" outlineLevel="0" collapsed="false">
      <c r="A660" s="6" t="str">
        <f aca="false">TEXT(B660,"0")&amp;"-"&amp;TEXT(C660,"00")</f>
        <v>2024-10</v>
      </c>
      <c r="B660" s="4" t="n">
        <v>2024</v>
      </c>
      <c r="C660" s="4" t="n">
        <v>10</v>
      </c>
      <c r="D660" s="9" t="s">
        <v>285</v>
      </c>
      <c r="E660" s="12" t="str">
        <f aca="false">INDEX(門市主檔!$B$2:$B$25,MATCH($D660,門市主檔!$A$2:$A$25,0))</f>
        <v>新北三重店</v>
      </c>
      <c r="F660" s="9" t="s">
        <v>347</v>
      </c>
      <c r="G660" s="12" t="str">
        <f aca="false">INDEX(通路主檔!$B$2:$B$5,MATCH($F660,通路主檔!$A$2:$A$5,0))</f>
        <v>外送平台 B</v>
      </c>
      <c r="H660" s="12" t="str">
        <f aca="false">INDEX(通路主檔!$C$2:$C$5,MATCH($F660,通路主檔!$A$2:$A$5,0))</f>
        <v>外送平台</v>
      </c>
      <c r="I660" s="13" t="n">
        <v>230800</v>
      </c>
      <c r="J660" s="4" t="n">
        <v>436</v>
      </c>
      <c r="K660" s="4" t="n">
        <v>789</v>
      </c>
      <c r="L660" s="14" t="n">
        <f aca="false">IF(J660=0,0,I660/J660)</f>
        <v>529.357798165138</v>
      </c>
      <c r="M660" s="15" t="n">
        <f aca="false">INDEX(通路主檔!$D$2:$D$5,MATCH($F660,通路主檔!$A$2:$A$5,0))*INDEX(年度參數!$B$2:$B$4,MATCH($B660,年度參數!$A$2:$A$4,0))</f>
        <v>0.33</v>
      </c>
      <c r="N660" s="14" t="n">
        <f aca="false">I660*M660</f>
        <v>76164</v>
      </c>
      <c r="O660" s="14" t="n">
        <f aca="false">I660-N660</f>
        <v>154636</v>
      </c>
    </row>
    <row r="661" customFormat="false" ht="15" hidden="false" customHeight="false" outlineLevel="0" collapsed="false">
      <c r="A661" s="6" t="str">
        <f aca="false">TEXT(B661,"0")&amp;"-"&amp;TEXT(C661,"00")</f>
        <v>2024-10</v>
      </c>
      <c r="B661" s="4" t="n">
        <v>2024</v>
      </c>
      <c r="C661" s="4" t="n">
        <v>10</v>
      </c>
      <c r="D661" s="9" t="s">
        <v>300</v>
      </c>
      <c r="E661" s="12" t="str">
        <f aca="false">INDEX(門市主檔!$B$2:$B$25,MATCH($D661,門市主檔!$A$2:$A$25,0))</f>
        <v>台中逢甲店</v>
      </c>
      <c r="F661" s="9" t="s">
        <v>339</v>
      </c>
      <c r="G661" s="12" t="str">
        <f aca="false">INDEX(通路主檔!$B$2:$B$5,MATCH($F661,通路主檔!$A$2:$A$5,0))</f>
        <v>內用</v>
      </c>
      <c r="H661" s="12" t="str">
        <f aca="false">INDEX(通路主檔!$C$2:$C$5,MATCH($F661,通路主檔!$A$2:$A$5,0))</f>
        <v>店內</v>
      </c>
      <c r="I661" s="13" t="n">
        <v>1303100</v>
      </c>
      <c r="J661" s="4" t="n">
        <v>1560</v>
      </c>
      <c r="K661" s="4" t="n">
        <v>3560</v>
      </c>
      <c r="L661" s="14" t="n">
        <f aca="false">IF(J661=0,0,I661/J661)</f>
        <v>835.320512820513</v>
      </c>
      <c r="M661" s="15" t="n">
        <f aca="false">INDEX(通路主檔!$D$2:$D$5,MATCH($F661,通路主檔!$A$2:$A$5,0))*INDEX(年度參數!$B$2:$B$4,MATCH($B661,年度參數!$A$2:$A$4,0))</f>
        <v>0</v>
      </c>
      <c r="N661" s="14" t="n">
        <f aca="false">I661*M661</f>
        <v>0</v>
      </c>
      <c r="O661" s="14" t="n">
        <f aca="false">I661-N661</f>
        <v>1303100</v>
      </c>
    </row>
    <row r="662" customFormat="false" ht="15" hidden="false" customHeight="false" outlineLevel="0" collapsed="false">
      <c r="A662" s="6" t="str">
        <f aca="false">TEXT(B662,"0")&amp;"-"&amp;TEXT(C662,"00")</f>
        <v>2024-10</v>
      </c>
      <c r="B662" s="4" t="n">
        <v>2024</v>
      </c>
      <c r="C662" s="4" t="n">
        <v>10</v>
      </c>
      <c r="D662" s="9" t="s">
        <v>300</v>
      </c>
      <c r="E662" s="12" t="str">
        <f aca="false">INDEX(門市主檔!$B$2:$B$25,MATCH($D662,門市主檔!$A$2:$A$25,0))</f>
        <v>台中逢甲店</v>
      </c>
      <c r="F662" s="9" t="s">
        <v>342</v>
      </c>
      <c r="G662" s="12" t="str">
        <f aca="false">INDEX(通路主檔!$B$2:$B$5,MATCH($F662,通路主檔!$A$2:$A$5,0))</f>
        <v>外帶</v>
      </c>
      <c r="H662" s="12" t="str">
        <f aca="false">INDEX(通路主檔!$C$2:$C$5,MATCH($F662,通路主檔!$A$2:$A$5,0))</f>
        <v>店內</v>
      </c>
      <c r="I662" s="13" t="n">
        <v>563400</v>
      </c>
      <c r="J662" s="4" t="n">
        <v>1680</v>
      </c>
      <c r="K662" s="4" t="n">
        <v>2319</v>
      </c>
      <c r="L662" s="14" t="n">
        <f aca="false">IF(J662=0,0,I662/J662)</f>
        <v>335.357142857143</v>
      </c>
      <c r="M662" s="15" t="n">
        <f aca="false">INDEX(通路主檔!$D$2:$D$5,MATCH($F662,通路主檔!$A$2:$A$5,0))*INDEX(年度參數!$B$2:$B$4,MATCH($B662,年度參數!$A$2:$A$4,0))</f>
        <v>0</v>
      </c>
      <c r="N662" s="14" t="n">
        <f aca="false">I662*M662</f>
        <v>0</v>
      </c>
      <c r="O662" s="14" t="n">
        <f aca="false">I662-N662</f>
        <v>563400</v>
      </c>
    </row>
    <row r="663" customFormat="false" ht="15" hidden="false" customHeight="false" outlineLevel="0" collapsed="false">
      <c r="A663" s="6" t="str">
        <f aca="false">TEXT(B663,"0")&amp;"-"&amp;TEXT(C663,"00")</f>
        <v>2024-10</v>
      </c>
      <c r="B663" s="4" t="n">
        <v>2024</v>
      </c>
      <c r="C663" s="4" t="n">
        <v>10</v>
      </c>
      <c r="D663" s="9" t="s">
        <v>300</v>
      </c>
      <c r="E663" s="12" t="str">
        <f aca="false">INDEX(門市主檔!$B$2:$B$25,MATCH($D663,門市主檔!$A$2:$A$25,0))</f>
        <v>台中逢甲店</v>
      </c>
      <c r="F663" s="9" t="s">
        <v>344</v>
      </c>
      <c r="G663" s="12" t="str">
        <f aca="false">INDEX(通路主檔!$B$2:$B$5,MATCH($F663,通路主檔!$A$2:$A$5,0))</f>
        <v>外送平台 A</v>
      </c>
      <c r="H663" s="12" t="str">
        <f aca="false">INDEX(通路主檔!$C$2:$C$5,MATCH($F663,通路主檔!$A$2:$A$5,0))</f>
        <v>外送平台</v>
      </c>
      <c r="I663" s="13" t="n">
        <v>530600</v>
      </c>
      <c r="J663" s="4" t="n">
        <v>962</v>
      </c>
      <c r="K663" s="4" t="n">
        <v>1726</v>
      </c>
      <c r="L663" s="14" t="n">
        <f aca="false">IF(J663=0,0,I663/J663)</f>
        <v>551.559251559252</v>
      </c>
      <c r="M663" s="15" t="n">
        <f aca="false">INDEX(通路主檔!$D$2:$D$5,MATCH($F663,通路主檔!$A$2:$A$5,0))*INDEX(年度參數!$B$2:$B$4,MATCH($B663,年度參數!$A$2:$A$4,0))</f>
        <v>0.33</v>
      </c>
      <c r="N663" s="14" t="n">
        <f aca="false">I663*M663</f>
        <v>175098</v>
      </c>
      <c r="O663" s="14" t="n">
        <f aca="false">I663-N663</f>
        <v>355502</v>
      </c>
    </row>
    <row r="664" customFormat="false" ht="15" hidden="false" customHeight="false" outlineLevel="0" collapsed="false">
      <c r="A664" s="6" t="str">
        <f aca="false">TEXT(B664,"0")&amp;"-"&amp;TEXT(C664,"00")</f>
        <v>2024-10</v>
      </c>
      <c r="B664" s="4" t="n">
        <v>2024</v>
      </c>
      <c r="C664" s="4" t="n">
        <v>10</v>
      </c>
      <c r="D664" s="9" t="s">
        <v>300</v>
      </c>
      <c r="E664" s="12" t="str">
        <f aca="false">INDEX(門市主檔!$B$2:$B$25,MATCH($D664,門市主檔!$A$2:$A$25,0))</f>
        <v>台中逢甲店</v>
      </c>
      <c r="F664" s="9" t="s">
        <v>347</v>
      </c>
      <c r="G664" s="12" t="str">
        <f aca="false">INDEX(通路主檔!$B$2:$B$5,MATCH($F664,通路主檔!$A$2:$A$5,0))</f>
        <v>外送平台 B</v>
      </c>
      <c r="H664" s="12" t="str">
        <f aca="false">INDEX(通路主檔!$C$2:$C$5,MATCH($F664,通路主檔!$A$2:$A$5,0))</f>
        <v>外送平台</v>
      </c>
      <c r="I664" s="13" t="n">
        <v>354000</v>
      </c>
      <c r="J664" s="4" t="n">
        <v>670</v>
      </c>
      <c r="K664" s="4" t="n">
        <v>1276</v>
      </c>
      <c r="L664" s="14" t="n">
        <f aca="false">IF(J664=0,0,I664/J664)</f>
        <v>528.358208955224</v>
      </c>
      <c r="M664" s="15" t="n">
        <f aca="false">INDEX(通路主檔!$D$2:$D$5,MATCH($F664,通路主檔!$A$2:$A$5,0))*INDEX(年度參數!$B$2:$B$4,MATCH($B664,年度參數!$A$2:$A$4,0))</f>
        <v>0.33</v>
      </c>
      <c r="N664" s="14" t="n">
        <f aca="false">I664*M664</f>
        <v>116820</v>
      </c>
      <c r="O664" s="14" t="n">
        <f aca="false">I664-N664</f>
        <v>237180</v>
      </c>
    </row>
    <row r="665" customFormat="false" ht="15" hidden="false" customHeight="false" outlineLevel="0" collapsed="false">
      <c r="A665" s="6" t="str">
        <f aca="false">TEXT(B665,"0")&amp;"-"&amp;TEXT(C665,"00")</f>
        <v>2024-10</v>
      </c>
      <c r="B665" s="4" t="n">
        <v>2024</v>
      </c>
      <c r="C665" s="4" t="n">
        <v>10</v>
      </c>
      <c r="D665" s="9" t="s">
        <v>305</v>
      </c>
      <c r="E665" s="12" t="str">
        <f aca="false">INDEX(門市主檔!$B$2:$B$25,MATCH($D665,門市主檔!$A$2:$A$25,0))</f>
        <v>台中七期店</v>
      </c>
      <c r="F665" s="9" t="s">
        <v>339</v>
      </c>
      <c r="G665" s="12" t="str">
        <f aca="false">INDEX(通路主檔!$B$2:$B$5,MATCH($F665,通路主檔!$A$2:$A$5,0))</f>
        <v>內用</v>
      </c>
      <c r="H665" s="12" t="str">
        <f aca="false">INDEX(通路主檔!$C$2:$C$5,MATCH($F665,通路主檔!$A$2:$A$5,0))</f>
        <v>店內</v>
      </c>
      <c r="I665" s="13" t="n">
        <v>1240500</v>
      </c>
      <c r="J665" s="4" t="n">
        <v>1507</v>
      </c>
      <c r="K665" s="4" t="n">
        <v>3772</v>
      </c>
      <c r="L665" s="14" t="n">
        <f aca="false">IF(J665=0,0,I665/J665)</f>
        <v>823.158593231586</v>
      </c>
      <c r="M665" s="15" t="n">
        <f aca="false">INDEX(通路主檔!$D$2:$D$5,MATCH($F665,通路主檔!$A$2:$A$5,0))*INDEX(年度參數!$B$2:$B$4,MATCH($B665,年度參數!$A$2:$A$4,0))</f>
        <v>0</v>
      </c>
      <c r="N665" s="14" t="n">
        <f aca="false">I665*M665</f>
        <v>0</v>
      </c>
      <c r="O665" s="14" t="n">
        <f aca="false">I665-N665</f>
        <v>1240500</v>
      </c>
    </row>
    <row r="666" customFormat="false" ht="15" hidden="false" customHeight="false" outlineLevel="0" collapsed="false">
      <c r="A666" s="6" t="str">
        <f aca="false">TEXT(B666,"0")&amp;"-"&amp;TEXT(C666,"00")</f>
        <v>2024-10</v>
      </c>
      <c r="B666" s="4" t="n">
        <v>2024</v>
      </c>
      <c r="C666" s="4" t="n">
        <v>10</v>
      </c>
      <c r="D666" s="9" t="s">
        <v>305</v>
      </c>
      <c r="E666" s="12" t="str">
        <f aca="false">INDEX(門市主檔!$B$2:$B$25,MATCH($D666,門市主檔!$A$2:$A$25,0))</f>
        <v>台中七期店</v>
      </c>
      <c r="F666" s="9" t="s">
        <v>342</v>
      </c>
      <c r="G666" s="12" t="str">
        <f aca="false">INDEX(通路主檔!$B$2:$B$5,MATCH($F666,通路主檔!$A$2:$A$5,0))</f>
        <v>外帶</v>
      </c>
      <c r="H666" s="12" t="str">
        <f aca="false">INDEX(通路主檔!$C$2:$C$5,MATCH($F666,通路主檔!$A$2:$A$5,0))</f>
        <v>店內</v>
      </c>
      <c r="I666" s="13" t="n">
        <v>466900</v>
      </c>
      <c r="J666" s="4" t="n">
        <v>1298</v>
      </c>
      <c r="K666" s="4" t="n">
        <v>1680</v>
      </c>
      <c r="L666" s="14" t="n">
        <f aca="false">IF(J666=0,0,I666/J666)</f>
        <v>359.707241910632</v>
      </c>
      <c r="M666" s="15" t="n">
        <f aca="false">INDEX(通路主檔!$D$2:$D$5,MATCH($F666,通路主檔!$A$2:$A$5,0))*INDEX(年度參數!$B$2:$B$4,MATCH($B666,年度參數!$A$2:$A$4,0))</f>
        <v>0</v>
      </c>
      <c r="N666" s="14" t="n">
        <f aca="false">I666*M666</f>
        <v>0</v>
      </c>
      <c r="O666" s="14" t="n">
        <f aca="false">I666-N666</f>
        <v>466900</v>
      </c>
    </row>
    <row r="667" customFormat="false" ht="15" hidden="false" customHeight="false" outlineLevel="0" collapsed="false">
      <c r="A667" s="6" t="str">
        <f aca="false">TEXT(B667,"0")&amp;"-"&amp;TEXT(C667,"00")</f>
        <v>2024-10</v>
      </c>
      <c r="B667" s="4" t="n">
        <v>2024</v>
      </c>
      <c r="C667" s="4" t="n">
        <v>10</v>
      </c>
      <c r="D667" s="9" t="s">
        <v>305</v>
      </c>
      <c r="E667" s="12" t="str">
        <f aca="false">INDEX(門市主檔!$B$2:$B$25,MATCH($D667,門市主檔!$A$2:$A$25,0))</f>
        <v>台中七期店</v>
      </c>
      <c r="F667" s="9" t="s">
        <v>344</v>
      </c>
      <c r="G667" s="12" t="str">
        <f aca="false">INDEX(通路主檔!$B$2:$B$5,MATCH($F667,通路主檔!$A$2:$A$5,0))</f>
        <v>外送平台 A</v>
      </c>
      <c r="H667" s="12" t="str">
        <f aca="false">INDEX(通路主檔!$C$2:$C$5,MATCH($F667,通路主檔!$A$2:$A$5,0))</f>
        <v>外送平台</v>
      </c>
      <c r="I667" s="13" t="n">
        <v>413400</v>
      </c>
      <c r="J667" s="4" t="n">
        <v>801</v>
      </c>
      <c r="K667" s="4" t="n">
        <v>1496</v>
      </c>
      <c r="L667" s="14" t="n">
        <f aca="false">IF(J667=0,0,I667/J667)</f>
        <v>516.104868913858</v>
      </c>
      <c r="M667" s="15" t="n">
        <f aca="false">INDEX(通路主檔!$D$2:$D$5,MATCH($F667,通路主檔!$A$2:$A$5,0))*INDEX(年度參數!$B$2:$B$4,MATCH($B667,年度參數!$A$2:$A$4,0))</f>
        <v>0.33</v>
      </c>
      <c r="N667" s="14" t="n">
        <f aca="false">I667*M667</f>
        <v>136422</v>
      </c>
      <c r="O667" s="14" t="n">
        <f aca="false">I667-N667</f>
        <v>276978</v>
      </c>
    </row>
    <row r="668" customFormat="false" ht="15" hidden="false" customHeight="false" outlineLevel="0" collapsed="false">
      <c r="A668" s="6" t="str">
        <f aca="false">TEXT(B668,"0")&amp;"-"&amp;TEXT(C668,"00")</f>
        <v>2024-10</v>
      </c>
      <c r="B668" s="4" t="n">
        <v>2024</v>
      </c>
      <c r="C668" s="4" t="n">
        <v>10</v>
      </c>
      <c r="D668" s="9" t="s">
        <v>305</v>
      </c>
      <c r="E668" s="12" t="str">
        <f aca="false">INDEX(門市主檔!$B$2:$B$25,MATCH($D668,門市主檔!$A$2:$A$25,0))</f>
        <v>台中七期店</v>
      </c>
      <c r="F668" s="9" t="s">
        <v>347</v>
      </c>
      <c r="G668" s="12" t="str">
        <f aca="false">INDEX(通路主檔!$B$2:$B$5,MATCH($F668,通路主檔!$A$2:$A$5,0))</f>
        <v>外送平台 B</v>
      </c>
      <c r="H668" s="12" t="str">
        <f aca="false">INDEX(通路主檔!$C$2:$C$5,MATCH($F668,通路主檔!$A$2:$A$5,0))</f>
        <v>外送平台</v>
      </c>
      <c r="I668" s="13" t="n">
        <v>298700</v>
      </c>
      <c r="J668" s="4" t="n">
        <v>633</v>
      </c>
      <c r="K668" s="4" t="n">
        <v>1151</v>
      </c>
      <c r="L668" s="14" t="n">
        <f aca="false">IF(J668=0,0,I668/J668)</f>
        <v>471.879936808847</v>
      </c>
      <c r="M668" s="15" t="n">
        <f aca="false">INDEX(通路主檔!$D$2:$D$5,MATCH($F668,通路主檔!$A$2:$A$5,0))*INDEX(年度參數!$B$2:$B$4,MATCH($B668,年度參數!$A$2:$A$4,0))</f>
        <v>0.33</v>
      </c>
      <c r="N668" s="14" t="n">
        <f aca="false">I668*M668</f>
        <v>98571</v>
      </c>
      <c r="O668" s="14" t="n">
        <f aca="false">I668-N668</f>
        <v>200129</v>
      </c>
    </row>
    <row r="669" customFormat="false" ht="15" hidden="false" customHeight="false" outlineLevel="0" collapsed="false">
      <c r="A669" s="6" t="str">
        <f aca="false">TEXT(B669,"0")&amp;"-"&amp;TEXT(C669,"00")</f>
        <v>2024-10</v>
      </c>
      <c r="B669" s="4" t="n">
        <v>2024</v>
      </c>
      <c r="C669" s="4" t="n">
        <v>10</v>
      </c>
      <c r="D669" s="9" t="s">
        <v>307</v>
      </c>
      <c r="E669" s="12" t="str">
        <f aca="false">INDEX(門市主檔!$B$2:$B$25,MATCH($D669,門市主檔!$A$2:$A$25,0))</f>
        <v>台中一中店</v>
      </c>
      <c r="F669" s="9" t="s">
        <v>339</v>
      </c>
      <c r="G669" s="12" t="str">
        <f aca="false">INDEX(通路主檔!$B$2:$B$5,MATCH($F669,通路主檔!$A$2:$A$5,0))</f>
        <v>內用</v>
      </c>
      <c r="H669" s="12" t="str">
        <f aca="false">INDEX(通路主檔!$C$2:$C$5,MATCH($F669,通路主檔!$A$2:$A$5,0))</f>
        <v>店內</v>
      </c>
      <c r="I669" s="13" t="n">
        <v>505700</v>
      </c>
      <c r="J669" s="4" t="n">
        <v>620</v>
      </c>
      <c r="K669" s="4" t="n">
        <v>1413</v>
      </c>
      <c r="L669" s="14" t="n">
        <f aca="false">IF(J669=0,0,I669/J669)</f>
        <v>815.645161290323</v>
      </c>
      <c r="M669" s="15" t="n">
        <f aca="false">INDEX(通路主檔!$D$2:$D$5,MATCH($F669,通路主檔!$A$2:$A$5,0))*INDEX(年度參數!$B$2:$B$4,MATCH($B669,年度參數!$A$2:$A$4,0))</f>
        <v>0</v>
      </c>
      <c r="N669" s="14" t="n">
        <f aca="false">I669*M669</f>
        <v>0</v>
      </c>
      <c r="O669" s="14" t="n">
        <f aca="false">I669-N669</f>
        <v>505700</v>
      </c>
    </row>
    <row r="670" customFormat="false" ht="15" hidden="false" customHeight="false" outlineLevel="0" collapsed="false">
      <c r="A670" s="6" t="str">
        <f aca="false">TEXT(B670,"0")&amp;"-"&amp;TEXT(C670,"00")</f>
        <v>2024-10</v>
      </c>
      <c r="B670" s="4" t="n">
        <v>2024</v>
      </c>
      <c r="C670" s="4" t="n">
        <v>10</v>
      </c>
      <c r="D670" s="9" t="s">
        <v>307</v>
      </c>
      <c r="E670" s="12" t="str">
        <f aca="false">INDEX(門市主檔!$B$2:$B$25,MATCH($D670,門市主檔!$A$2:$A$25,0))</f>
        <v>台中一中店</v>
      </c>
      <c r="F670" s="9" t="s">
        <v>342</v>
      </c>
      <c r="G670" s="12" t="str">
        <f aca="false">INDEX(通路主檔!$B$2:$B$5,MATCH($F670,通路主檔!$A$2:$A$5,0))</f>
        <v>外帶</v>
      </c>
      <c r="H670" s="12" t="str">
        <f aca="false">INDEX(通路主檔!$C$2:$C$5,MATCH($F670,通路主檔!$A$2:$A$5,0))</f>
        <v>店內</v>
      </c>
      <c r="I670" s="13" t="n">
        <v>462600</v>
      </c>
      <c r="J670" s="4" t="n">
        <v>1325</v>
      </c>
      <c r="K670" s="4" t="n">
        <v>1610</v>
      </c>
      <c r="L670" s="14" t="n">
        <f aca="false">IF(J670=0,0,I670/J670)</f>
        <v>349.132075471698</v>
      </c>
      <c r="M670" s="15" t="n">
        <f aca="false">INDEX(通路主檔!$D$2:$D$5,MATCH($F670,通路主檔!$A$2:$A$5,0))*INDEX(年度參數!$B$2:$B$4,MATCH($B670,年度參數!$A$2:$A$4,0))</f>
        <v>0</v>
      </c>
      <c r="N670" s="14" t="n">
        <f aca="false">I670*M670</f>
        <v>0</v>
      </c>
      <c r="O670" s="14" t="n">
        <f aca="false">I670-N670</f>
        <v>462600</v>
      </c>
    </row>
    <row r="671" customFormat="false" ht="15" hidden="false" customHeight="false" outlineLevel="0" collapsed="false">
      <c r="A671" s="6" t="str">
        <f aca="false">TEXT(B671,"0")&amp;"-"&amp;TEXT(C671,"00")</f>
        <v>2024-10</v>
      </c>
      <c r="B671" s="4" t="n">
        <v>2024</v>
      </c>
      <c r="C671" s="4" t="n">
        <v>10</v>
      </c>
      <c r="D671" s="9" t="s">
        <v>307</v>
      </c>
      <c r="E671" s="12" t="str">
        <f aca="false">INDEX(門市主檔!$B$2:$B$25,MATCH($D671,門市主檔!$A$2:$A$25,0))</f>
        <v>台中一中店</v>
      </c>
      <c r="F671" s="9" t="s">
        <v>344</v>
      </c>
      <c r="G671" s="12" t="str">
        <f aca="false">INDEX(通路主檔!$B$2:$B$5,MATCH($F671,通路主檔!$A$2:$A$5,0))</f>
        <v>外送平台 A</v>
      </c>
      <c r="H671" s="12" t="str">
        <f aca="false">INDEX(通路主檔!$C$2:$C$5,MATCH($F671,通路主檔!$A$2:$A$5,0))</f>
        <v>外送平台</v>
      </c>
      <c r="I671" s="13" t="n">
        <v>383100</v>
      </c>
      <c r="J671" s="4" t="n">
        <v>716</v>
      </c>
      <c r="K671" s="4" t="n">
        <v>1411</v>
      </c>
      <c r="L671" s="14" t="n">
        <f aca="false">IF(J671=0,0,I671/J671)</f>
        <v>535.055865921788</v>
      </c>
      <c r="M671" s="15" t="n">
        <f aca="false">INDEX(通路主檔!$D$2:$D$5,MATCH($F671,通路主檔!$A$2:$A$5,0))*INDEX(年度參數!$B$2:$B$4,MATCH($B671,年度參數!$A$2:$A$4,0))</f>
        <v>0.33</v>
      </c>
      <c r="N671" s="14" t="n">
        <f aca="false">I671*M671</f>
        <v>126423</v>
      </c>
      <c r="O671" s="14" t="n">
        <f aca="false">I671-N671</f>
        <v>256677</v>
      </c>
    </row>
    <row r="672" customFormat="false" ht="15" hidden="false" customHeight="false" outlineLevel="0" collapsed="false">
      <c r="A672" s="6" t="str">
        <f aca="false">TEXT(B672,"0")&amp;"-"&amp;TEXT(C672,"00")</f>
        <v>2024-10</v>
      </c>
      <c r="B672" s="4" t="n">
        <v>2024</v>
      </c>
      <c r="C672" s="4" t="n">
        <v>10</v>
      </c>
      <c r="D672" s="9" t="s">
        <v>307</v>
      </c>
      <c r="E672" s="12" t="str">
        <f aca="false">INDEX(門市主檔!$B$2:$B$25,MATCH($D672,門市主檔!$A$2:$A$25,0))</f>
        <v>台中一中店</v>
      </c>
      <c r="F672" s="9" t="s">
        <v>347</v>
      </c>
      <c r="G672" s="12" t="str">
        <f aca="false">INDEX(通路主檔!$B$2:$B$5,MATCH($F672,通路主檔!$A$2:$A$5,0))</f>
        <v>外送平台 B</v>
      </c>
      <c r="H672" s="12" t="str">
        <f aca="false">INDEX(通路主檔!$C$2:$C$5,MATCH($F672,通路主檔!$A$2:$A$5,0))</f>
        <v>外送平台</v>
      </c>
      <c r="I672" s="13" t="n">
        <v>273700</v>
      </c>
      <c r="J672" s="4" t="n">
        <v>558</v>
      </c>
      <c r="K672" s="4" t="n">
        <v>1043</v>
      </c>
      <c r="L672" s="14" t="n">
        <f aca="false">IF(J672=0,0,I672/J672)</f>
        <v>490.501792114695</v>
      </c>
      <c r="M672" s="15" t="n">
        <f aca="false">INDEX(通路主檔!$D$2:$D$5,MATCH($F672,通路主檔!$A$2:$A$5,0))*INDEX(年度參數!$B$2:$B$4,MATCH($B672,年度參數!$A$2:$A$4,0))</f>
        <v>0.33</v>
      </c>
      <c r="N672" s="14" t="n">
        <f aca="false">I672*M672</f>
        <v>90321</v>
      </c>
      <c r="O672" s="14" t="n">
        <f aca="false">I672-N672</f>
        <v>183379</v>
      </c>
    </row>
    <row r="673" customFormat="false" ht="15" hidden="false" customHeight="false" outlineLevel="0" collapsed="false">
      <c r="A673" s="6" t="str">
        <f aca="false">TEXT(B673,"0")&amp;"-"&amp;TEXT(C673,"00")</f>
        <v>2024-10</v>
      </c>
      <c r="B673" s="4" t="n">
        <v>2024</v>
      </c>
      <c r="C673" s="4" t="n">
        <v>10</v>
      </c>
      <c r="D673" s="9" t="s">
        <v>318</v>
      </c>
      <c r="E673" s="12" t="str">
        <f aca="false">INDEX(門市主檔!$B$2:$B$25,MATCH($D673,門市主檔!$A$2:$A$25,0))</f>
        <v>台南中西店</v>
      </c>
      <c r="F673" s="9" t="s">
        <v>339</v>
      </c>
      <c r="G673" s="12" t="str">
        <f aca="false">INDEX(通路主檔!$B$2:$B$5,MATCH($F673,通路主檔!$A$2:$A$5,0))</f>
        <v>內用</v>
      </c>
      <c r="H673" s="12" t="str">
        <f aca="false">INDEX(通路主檔!$C$2:$C$5,MATCH($F673,通路主檔!$A$2:$A$5,0))</f>
        <v>店內</v>
      </c>
      <c r="I673" s="13" t="n">
        <v>767400</v>
      </c>
      <c r="J673" s="4" t="n">
        <v>937</v>
      </c>
      <c r="K673" s="4" t="n">
        <v>2223</v>
      </c>
      <c r="L673" s="14" t="n">
        <f aca="false">IF(J673=0,0,I673/J673)</f>
        <v>818.996798292423</v>
      </c>
      <c r="M673" s="15" t="n">
        <f aca="false">INDEX(通路主檔!$D$2:$D$5,MATCH($F673,通路主檔!$A$2:$A$5,0))*INDEX(年度參數!$B$2:$B$4,MATCH($B673,年度參數!$A$2:$A$4,0))</f>
        <v>0</v>
      </c>
      <c r="N673" s="14" t="n">
        <f aca="false">I673*M673</f>
        <v>0</v>
      </c>
      <c r="O673" s="14" t="n">
        <f aca="false">I673-N673</f>
        <v>767400</v>
      </c>
    </row>
    <row r="674" customFormat="false" ht="15" hidden="false" customHeight="false" outlineLevel="0" collapsed="false">
      <c r="A674" s="6" t="str">
        <f aca="false">TEXT(B674,"0")&amp;"-"&amp;TEXT(C674,"00")</f>
        <v>2024-10</v>
      </c>
      <c r="B674" s="4" t="n">
        <v>2024</v>
      </c>
      <c r="C674" s="4" t="n">
        <v>10</v>
      </c>
      <c r="D674" s="9" t="s">
        <v>318</v>
      </c>
      <c r="E674" s="12" t="str">
        <f aca="false">INDEX(門市主檔!$B$2:$B$25,MATCH($D674,門市主檔!$A$2:$A$25,0))</f>
        <v>台南中西店</v>
      </c>
      <c r="F674" s="9" t="s">
        <v>342</v>
      </c>
      <c r="G674" s="12" t="str">
        <f aca="false">INDEX(通路主檔!$B$2:$B$5,MATCH($F674,通路主檔!$A$2:$A$5,0))</f>
        <v>外帶</v>
      </c>
      <c r="H674" s="12" t="str">
        <f aca="false">INDEX(通路主檔!$C$2:$C$5,MATCH($F674,通路主檔!$A$2:$A$5,0))</f>
        <v>店內</v>
      </c>
      <c r="I674" s="13" t="n">
        <v>366800</v>
      </c>
      <c r="J674" s="4" t="n">
        <v>1086</v>
      </c>
      <c r="K674" s="4" t="n">
        <v>1502</v>
      </c>
      <c r="L674" s="14" t="n">
        <f aca="false">IF(J674=0,0,I674/J674)</f>
        <v>337.753222836096</v>
      </c>
      <c r="M674" s="15" t="n">
        <f aca="false">INDEX(通路主檔!$D$2:$D$5,MATCH($F674,通路主檔!$A$2:$A$5,0))*INDEX(年度參數!$B$2:$B$4,MATCH($B674,年度參數!$A$2:$A$4,0))</f>
        <v>0</v>
      </c>
      <c r="N674" s="14" t="n">
        <f aca="false">I674*M674</f>
        <v>0</v>
      </c>
      <c r="O674" s="14" t="n">
        <f aca="false">I674-N674</f>
        <v>366800</v>
      </c>
    </row>
    <row r="675" customFormat="false" ht="15" hidden="false" customHeight="false" outlineLevel="0" collapsed="false">
      <c r="A675" s="6" t="str">
        <f aca="false">TEXT(B675,"0")&amp;"-"&amp;TEXT(C675,"00")</f>
        <v>2024-10</v>
      </c>
      <c r="B675" s="4" t="n">
        <v>2024</v>
      </c>
      <c r="C675" s="4" t="n">
        <v>10</v>
      </c>
      <c r="D675" s="9" t="s">
        <v>318</v>
      </c>
      <c r="E675" s="12" t="str">
        <f aca="false">INDEX(門市主檔!$B$2:$B$25,MATCH($D675,門市主檔!$A$2:$A$25,0))</f>
        <v>台南中西店</v>
      </c>
      <c r="F675" s="9" t="s">
        <v>344</v>
      </c>
      <c r="G675" s="12" t="str">
        <f aca="false">INDEX(通路主檔!$B$2:$B$5,MATCH($F675,通路主檔!$A$2:$A$5,0))</f>
        <v>外送平台 A</v>
      </c>
      <c r="H675" s="12" t="str">
        <f aca="false">INDEX(通路主檔!$C$2:$C$5,MATCH($F675,通路主檔!$A$2:$A$5,0))</f>
        <v>外送平台</v>
      </c>
      <c r="I675" s="13" t="n">
        <v>305300</v>
      </c>
      <c r="J675" s="4" t="n">
        <v>587</v>
      </c>
      <c r="K675" s="4" t="n">
        <v>1177</v>
      </c>
      <c r="L675" s="14" t="n">
        <f aca="false">IF(J675=0,0,I675/J675)</f>
        <v>520.102214650767</v>
      </c>
      <c r="M675" s="15" t="n">
        <f aca="false">INDEX(通路主檔!$D$2:$D$5,MATCH($F675,通路主檔!$A$2:$A$5,0))*INDEX(年度參數!$B$2:$B$4,MATCH($B675,年度參數!$A$2:$A$4,0))</f>
        <v>0.33</v>
      </c>
      <c r="N675" s="14" t="n">
        <f aca="false">I675*M675</f>
        <v>100749</v>
      </c>
      <c r="O675" s="14" t="n">
        <f aca="false">I675-N675</f>
        <v>204551</v>
      </c>
    </row>
    <row r="676" customFormat="false" ht="15" hidden="false" customHeight="false" outlineLevel="0" collapsed="false">
      <c r="A676" s="6" t="str">
        <f aca="false">TEXT(B676,"0")&amp;"-"&amp;TEXT(C676,"00")</f>
        <v>2024-10</v>
      </c>
      <c r="B676" s="4" t="n">
        <v>2024</v>
      </c>
      <c r="C676" s="4" t="n">
        <v>10</v>
      </c>
      <c r="D676" s="9" t="s">
        <v>318</v>
      </c>
      <c r="E676" s="12" t="str">
        <f aca="false">INDEX(門市主檔!$B$2:$B$25,MATCH($D676,門市主檔!$A$2:$A$25,0))</f>
        <v>台南中西店</v>
      </c>
      <c r="F676" s="9" t="s">
        <v>347</v>
      </c>
      <c r="G676" s="12" t="str">
        <f aca="false">INDEX(通路主檔!$B$2:$B$5,MATCH($F676,通路主檔!$A$2:$A$5,0))</f>
        <v>外送平台 B</v>
      </c>
      <c r="H676" s="12" t="str">
        <f aca="false">INDEX(通路主檔!$C$2:$C$5,MATCH($F676,通路主檔!$A$2:$A$5,0))</f>
        <v>外送平台</v>
      </c>
      <c r="I676" s="13" t="n">
        <v>211100</v>
      </c>
      <c r="J676" s="4" t="n">
        <v>419</v>
      </c>
      <c r="K676" s="4" t="n">
        <v>777</v>
      </c>
      <c r="L676" s="14" t="n">
        <f aca="false">IF(J676=0,0,I676/J676)</f>
        <v>503.81861575179</v>
      </c>
      <c r="M676" s="15" t="n">
        <f aca="false">INDEX(通路主檔!$D$2:$D$5,MATCH($F676,通路主檔!$A$2:$A$5,0))*INDEX(年度參數!$B$2:$B$4,MATCH($B676,年度參數!$A$2:$A$4,0))</f>
        <v>0.33</v>
      </c>
      <c r="N676" s="14" t="n">
        <f aca="false">I676*M676</f>
        <v>69663</v>
      </c>
      <c r="O676" s="14" t="n">
        <f aca="false">I676-N676</f>
        <v>141437</v>
      </c>
    </row>
    <row r="677" customFormat="false" ht="15" hidden="false" customHeight="false" outlineLevel="0" collapsed="false">
      <c r="A677" s="6" t="str">
        <f aca="false">TEXT(B677,"0")&amp;"-"&amp;TEXT(C677,"00")</f>
        <v>2024-10</v>
      </c>
      <c r="B677" s="4" t="n">
        <v>2024</v>
      </c>
      <c r="C677" s="4" t="n">
        <v>10</v>
      </c>
      <c r="D677" s="9" t="s">
        <v>323</v>
      </c>
      <c r="E677" s="12" t="str">
        <f aca="false">INDEX(門市主檔!$B$2:$B$25,MATCH($D677,門市主檔!$A$2:$A$25,0))</f>
        <v>台南東寧店</v>
      </c>
      <c r="F677" s="9" t="s">
        <v>339</v>
      </c>
      <c r="G677" s="12" t="str">
        <f aca="false">INDEX(通路主檔!$B$2:$B$5,MATCH($F677,通路主檔!$A$2:$A$5,0))</f>
        <v>內用</v>
      </c>
      <c r="H677" s="12" t="str">
        <f aca="false">INDEX(通路主檔!$C$2:$C$5,MATCH($F677,通路主檔!$A$2:$A$5,0))</f>
        <v>店內</v>
      </c>
      <c r="I677" s="13" t="n">
        <v>519800</v>
      </c>
      <c r="J677" s="4" t="n">
        <v>719</v>
      </c>
      <c r="K677" s="4" t="n">
        <v>1762</v>
      </c>
      <c r="L677" s="14" t="n">
        <f aca="false">IF(J677=0,0,I677/J677)</f>
        <v>722.948539638387</v>
      </c>
      <c r="M677" s="15" t="n">
        <f aca="false">INDEX(通路主檔!$D$2:$D$5,MATCH($F677,通路主檔!$A$2:$A$5,0))*INDEX(年度參數!$B$2:$B$4,MATCH($B677,年度參數!$A$2:$A$4,0))</f>
        <v>0</v>
      </c>
      <c r="N677" s="14" t="n">
        <f aca="false">I677*M677</f>
        <v>0</v>
      </c>
      <c r="O677" s="14" t="n">
        <f aca="false">I677-N677</f>
        <v>519800</v>
      </c>
    </row>
    <row r="678" customFormat="false" ht="15" hidden="false" customHeight="false" outlineLevel="0" collapsed="false">
      <c r="A678" s="6" t="str">
        <f aca="false">TEXT(B678,"0")&amp;"-"&amp;TEXT(C678,"00")</f>
        <v>2024-10</v>
      </c>
      <c r="B678" s="4" t="n">
        <v>2024</v>
      </c>
      <c r="C678" s="4" t="n">
        <v>10</v>
      </c>
      <c r="D678" s="9" t="s">
        <v>323</v>
      </c>
      <c r="E678" s="12" t="str">
        <f aca="false">INDEX(門市主檔!$B$2:$B$25,MATCH($D678,門市主檔!$A$2:$A$25,0))</f>
        <v>台南東寧店</v>
      </c>
      <c r="F678" s="9" t="s">
        <v>342</v>
      </c>
      <c r="G678" s="12" t="str">
        <f aca="false">INDEX(通路主檔!$B$2:$B$5,MATCH($F678,通路主檔!$A$2:$A$5,0))</f>
        <v>外帶</v>
      </c>
      <c r="H678" s="12" t="str">
        <f aca="false">INDEX(通路主檔!$C$2:$C$5,MATCH($F678,通路主檔!$A$2:$A$5,0))</f>
        <v>店內</v>
      </c>
      <c r="I678" s="13" t="n">
        <v>414800</v>
      </c>
      <c r="J678" s="4" t="n">
        <v>1157</v>
      </c>
      <c r="K678" s="4" t="n">
        <v>1518</v>
      </c>
      <c r="L678" s="14" t="n">
        <f aca="false">IF(J678=0,0,I678/J678)</f>
        <v>358.513396715644</v>
      </c>
      <c r="M678" s="15" t="n">
        <f aca="false">INDEX(通路主檔!$D$2:$D$5,MATCH($F678,通路主檔!$A$2:$A$5,0))*INDEX(年度參數!$B$2:$B$4,MATCH($B678,年度參數!$A$2:$A$4,0))</f>
        <v>0</v>
      </c>
      <c r="N678" s="14" t="n">
        <f aca="false">I678*M678</f>
        <v>0</v>
      </c>
      <c r="O678" s="14" t="n">
        <f aca="false">I678-N678</f>
        <v>414800</v>
      </c>
    </row>
    <row r="679" customFormat="false" ht="15" hidden="false" customHeight="false" outlineLevel="0" collapsed="false">
      <c r="A679" s="6" t="str">
        <f aca="false">TEXT(B679,"0")&amp;"-"&amp;TEXT(C679,"00")</f>
        <v>2024-10</v>
      </c>
      <c r="B679" s="4" t="n">
        <v>2024</v>
      </c>
      <c r="C679" s="4" t="n">
        <v>10</v>
      </c>
      <c r="D679" s="9" t="s">
        <v>323</v>
      </c>
      <c r="E679" s="12" t="str">
        <f aca="false">INDEX(門市主檔!$B$2:$B$25,MATCH($D679,門市主檔!$A$2:$A$25,0))</f>
        <v>台南東寧店</v>
      </c>
      <c r="F679" s="9" t="s">
        <v>344</v>
      </c>
      <c r="G679" s="12" t="str">
        <f aca="false">INDEX(通路主檔!$B$2:$B$5,MATCH($F679,通路主檔!$A$2:$A$5,0))</f>
        <v>外送平台 A</v>
      </c>
      <c r="H679" s="12" t="str">
        <f aca="false">INDEX(通路主檔!$C$2:$C$5,MATCH($F679,通路主檔!$A$2:$A$5,0))</f>
        <v>外送平台</v>
      </c>
      <c r="I679" s="13" t="n">
        <v>349900</v>
      </c>
      <c r="J679" s="4" t="n">
        <v>619</v>
      </c>
      <c r="K679" s="4" t="n">
        <v>1128</v>
      </c>
      <c r="L679" s="14" t="n">
        <f aca="false">IF(J679=0,0,I679/J679)</f>
        <v>565.266558966074</v>
      </c>
      <c r="M679" s="15" t="n">
        <f aca="false">INDEX(通路主檔!$D$2:$D$5,MATCH($F679,通路主檔!$A$2:$A$5,0))*INDEX(年度參數!$B$2:$B$4,MATCH($B679,年度參數!$A$2:$A$4,0))</f>
        <v>0.33</v>
      </c>
      <c r="N679" s="14" t="n">
        <f aca="false">I679*M679</f>
        <v>115467</v>
      </c>
      <c r="O679" s="14" t="n">
        <f aca="false">I679-N679</f>
        <v>234433</v>
      </c>
    </row>
    <row r="680" customFormat="false" ht="15" hidden="false" customHeight="false" outlineLevel="0" collapsed="false">
      <c r="A680" s="6" t="str">
        <f aca="false">TEXT(B680,"0")&amp;"-"&amp;TEXT(C680,"00")</f>
        <v>2024-10</v>
      </c>
      <c r="B680" s="4" t="n">
        <v>2024</v>
      </c>
      <c r="C680" s="4" t="n">
        <v>10</v>
      </c>
      <c r="D680" s="9" t="s">
        <v>323</v>
      </c>
      <c r="E680" s="12" t="str">
        <f aca="false">INDEX(門市主檔!$B$2:$B$25,MATCH($D680,門市主檔!$A$2:$A$25,0))</f>
        <v>台南東寧店</v>
      </c>
      <c r="F680" s="9" t="s">
        <v>347</v>
      </c>
      <c r="G680" s="12" t="str">
        <f aca="false">INDEX(通路主檔!$B$2:$B$5,MATCH($F680,通路主檔!$A$2:$A$5,0))</f>
        <v>外送平台 B</v>
      </c>
      <c r="H680" s="12" t="str">
        <f aca="false">INDEX(通路主檔!$C$2:$C$5,MATCH($F680,通路主檔!$A$2:$A$5,0))</f>
        <v>外送平台</v>
      </c>
      <c r="I680" s="13" t="n">
        <v>263400</v>
      </c>
      <c r="J680" s="4" t="n">
        <v>488</v>
      </c>
      <c r="K680" s="4" t="n">
        <v>838</v>
      </c>
      <c r="L680" s="14" t="n">
        <f aca="false">IF(J680=0,0,I680/J680)</f>
        <v>539.754098360656</v>
      </c>
      <c r="M680" s="15" t="n">
        <f aca="false">INDEX(通路主檔!$D$2:$D$5,MATCH($F680,通路主檔!$A$2:$A$5,0))*INDEX(年度參數!$B$2:$B$4,MATCH($B680,年度參數!$A$2:$A$4,0))</f>
        <v>0.33</v>
      </c>
      <c r="N680" s="14" t="n">
        <f aca="false">I680*M680</f>
        <v>86922</v>
      </c>
      <c r="O680" s="14" t="n">
        <f aca="false">I680-N680</f>
        <v>176478</v>
      </c>
    </row>
    <row r="681" customFormat="false" ht="15" hidden="false" customHeight="false" outlineLevel="0" collapsed="false">
      <c r="A681" s="6" t="str">
        <f aca="false">TEXT(B681,"0")&amp;"-"&amp;TEXT(C681,"00")</f>
        <v>2024-10</v>
      </c>
      <c r="B681" s="4" t="n">
        <v>2024</v>
      </c>
      <c r="C681" s="4" t="n">
        <v>10</v>
      </c>
      <c r="D681" s="9" t="s">
        <v>262</v>
      </c>
      <c r="E681" s="12" t="str">
        <f aca="false">INDEX(門市主檔!$B$2:$B$25,MATCH($D681,門市主檔!$A$2:$A$25,0))</f>
        <v>台北信義旗艦店</v>
      </c>
      <c r="F681" s="9" t="s">
        <v>339</v>
      </c>
      <c r="G681" s="12" t="str">
        <f aca="false">INDEX(通路主檔!$B$2:$B$5,MATCH($F681,通路主檔!$A$2:$A$5,0))</f>
        <v>內用</v>
      </c>
      <c r="H681" s="12" t="str">
        <f aca="false">INDEX(通路主檔!$C$2:$C$5,MATCH($F681,通路主檔!$A$2:$A$5,0))</f>
        <v>店內</v>
      </c>
      <c r="I681" s="13" t="n">
        <v>1473600</v>
      </c>
      <c r="J681" s="4" t="n">
        <v>1849</v>
      </c>
      <c r="K681" s="4" t="n">
        <v>4245</v>
      </c>
      <c r="L681" s="14" t="n">
        <f aca="false">IF(J681=0,0,I681/J681)</f>
        <v>796.97133585722</v>
      </c>
      <c r="M681" s="15" t="n">
        <f aca="false">INDEX(通路主檔!$D$2:$D$5,MATCH($F681,通路主檔!$A$2:$A$5,0))*INDEX(年度參數!$B$2:$B$4,MATCH($B681,年度參數!$A$2:$A$4,0))</f>
        <v>0</v>
      </c>
      <c r="N681" s="14" t="n">
        <f aca="false">I681*M681</f>
        <v>0</v>
      </c>
      <c r="O681" s="14" t="n">
        <f aca="false">I681-N681</f>
        <v>1473600</v>
      </c>
    </row>
    <row r="682" customFormat="false" ht="15" hidden="false" customHeight="false" outlineLevel="0" collapsed="false">
      <c r="A682" s="6" t="str">
        <f aca="false">TEXT(B682,"0")&amp;"-"&amp;TEXT(C682,"00")</f>
        <v>2024-10</v>
      </c>
      <c r="B682" s="4" t="n">
        <v>2024</v>
      </c>
      <c r="C682" s="4" t="n">
        <v>10</v>
      </c>
      <c r="D682" s="9" t="s">
        <v>262</v>
      </c>
      <c r="E682" s="12" t="str">
        <f aca="false">INDEX(門市主檔!$B$2:$B$25,MATCH($D682,門市主檔!$A$2:$A$25,0))</f>
        <v>台北信義旗艦店</v>
      </c>
      <c r="F682" s="9" t="s">
        <v>342</v>
      </c>
      <c r="G682" s="12" t="str">
        <f aca="false">INDEX(通路主檔!$B$2:$B$5,MATCH($F682,通路主檔!$A$2:$A$5,0))</f>
        <v>外帶</v>
      </c>
      <c r="H682" s="12" t="str">
        <f aca="false">INDEX(通路主檔!$C$2:$C$5,MATCH($F682,通路主檔!$A$2:$A$5,0))</f>
        <v>店內</v>
      </c>
      <c r="I682" s="13" t="n">
        <v>624200</v>
      </c>
      <c r="J682" s="4" t="n">
        <v>1753</v>
      </c>
      <c r="K682" s="4" t="n">
        <v>2171</v>
      </c>
      <c r="L682" s="14" t="n">
        <f aca="false">IF(J682=0,0,I682/J682)</f>
        <v>356.075299486594</v>
      </c>
      <c r="M682" s="15" t="n">
        <f aca="false">INDEX(通路主檔!$D$2:$D$5,MATCH($F682,通路主檔!$A$2:$A$5,0))*INDEX(年度參數!$B$2:$B$4,MATCH($B682,年度參數!$A$2:$A$4,0))</f>
        <v>0</v>
      </c>
      <c r="N682" s="14" t="n">
        <f aca="false">I682*M682</f>
        <v>0</v>
      </c>
      <c r="O682" s="14" t="n">
        <f aca="false">I682-N682</f>
        <v>624200</v>
      </c>
    </row>
    <row r="683" customFormat="false" ht="15" hidden="false" customHeight="false" outlineLevel="0" collapsed="false">
      <c r="A683" s="6" t="str">
        <f aca="false">TEXT(B683,"0")&amp;"-"&amp;TEXT(C683,"00")</f>
        <v>2024-10</v>
      </c>
      <c r="B683" s="4" t="n">
        <v>2024</v>
      </c>
      <c r="C683" s="4" t="n">
        <v>10</v>
      </c>
      <c r="D683" s="9" t="s">
        <v>262</v>
      </c>
      <c r="E683" s="12" t="str">
        <f aca="false">INDEX(門市主檔!$B$2:$B$25,MATCH($D683,門市主檔!$A$2:$A$25,0))</f>
        <v>台北信義旗艦店</v>
      </c>
      <c r="F683" s="9" t="s">
        <v>344</v>
      </c>
      <c r="G683" s="12" t="str">
        <f aca="false">INDEX(通路主檔!$B$2:$B$5,MATCH($F683,通路主檔!$A$2:$A$5,0))</f>
        <v>外送平台 A</v>
      </c>
      <c r="H683" s="12" t="str">
        <f aca="false">INDEX(通路主檔!$C$2:$C$5,MATCH($F683,通路主檔!$A$2:$A$5,0))</f>
        <v>外送平台</v>
      </c>
      <c r="I683" s="13" t="n">
        <v>538400</v>
      </c>
      <c r="J683" s="4" t="n">
        <v>1025</v>
      </c>
      <c r="K683" s="4" t="n">
        <v>1981</v>
      </c>
      <c r="L683" s="14" t="n">
        <f aca="false">IF(J683=0,0,I683/J683)</f>
        <v>525.268292682927</v>
      </c>
      <c r="M683" s="15" t="n">
        <f aca="false">INDEX(通路主檔!$D$2:$D$5,MATCH($F683,通路主檔!$A$2:$A$5,0))*INDEX(年度參數!$B$2:$B$4,MATCH($B683,年度參數!$A$2:$A$4,0))</f>
        <v>0.33</v>
      </c>
      <c r="N683" s="14" t="n">
        <f aca="false">I683*M683</f>
        <v>177672</v>
      </c>
      <c r="O683" s="14" t="n">
        <f aca="false">I683-N683</f>
        <v>360728</v>
      </c>
    </row>
    <row r="684" customFormat="false" ht="15" hidden="false" customHeight="false" outlineLevel="0" collapsed="false">
      <c r="A684" s="6" t="str">
        <f aca="false">TEXT(B684,"0")&amp;"-"&amp;TEXT(C684,"00")</f>
        <v>2024-10</v>
      </c>
      <c r="B684" s="4" t="n">
        <v>2024</v>
      </c>
      <c r="C684" s="4" t="n">
        <v>10</v>
      </c>
      <c r="D684" s="9" t="s">
        <v>262</v>
      </c>
      <c r="E684" s="12" t="str">
        <f aca="false">INDEX(門市主檔!$B$2:$B$25,MATCH($D684,門市主檔!$A$2:$A$25,0))</f>
        <v>台北信義旗艦店</v>
      </c>
      <c r="F684" s="9" t="s">
        <v>347</v>
      </c>
      <c r="G684" s="12" t="str">
        <f aca="false">INDEX(通路主檔!$B$2:$B$5,MATCH($F684,通路主檔!$A$2:$A$5,0))</f>
        <v>外送平台 B</v>
      </c>
      <c r="H684" s="12" t="str">
        <f aca="false">INDEX(通路主檔!$C$2:$C$5,MATCH($F684,通路主檔!$A$2:$A$5,0))</f>
        <v>外送平台</v>
      </c>
      <c r="I684" s="13" t="n">
        <v>312400</v>
      </c>
      <c r="J684" s="4" t="n">
        <v>664</v>
      </c>
      <c r="K684" s="4" t="n">
        <v>1162</v>
      </c>
      <c r="L684" s="14" t="n">
        <f aca="false">IF(J684=0,0,I684/J684)</f>
        <v>470.481927710843</v>
      </c>
      <c r="M684" s="15" t="n">
        <f aca="false">INDEX(通路主檔!$D$2:$D$5,MATCH($F684,通路主檔!$A$2:$A$5,0))*INDEX(年度參數!$B$2:$B$4,MATCH($B684,年度參數!$A$2:$A$4,0))</f>
        <v>0.33</v>
      </c>
      <c r="N684" s="14" t="n">
        <f aca="false">I684*M684</f>
        <v>103092</v>
      </c>
      <c r="O684" s="14" t="n">
        <f aca="false">I684-N684</f>
        <v>209308</v>
      </c>
    </row>
    <row r="685" customFormat="false" ht="15" hidden="false" customHeight="false" outlineLevel="0" collapsed="false">
      <c r="A685" s="6" t="str">
        <f aca="false">TEXT(B685,"0")&amp;"-"&amp;TEXT(C685,"00")</f>
        <v>2024-10</v>
      </c>
      <c r="B685" s="4" t="n">
        <v>2024</v>
      </c>
      <c r="C685" s="4" t="n">
        <v>10</v>
      </c>
      <c r="D685" s="9" t="s">
        <v>269</v>
      </c>
      <c r="E685" s="12" t="str">
        <f aca="false">INDEX(門市主檔!$B$2:$B$25,MATCH($D685,門市主檔!$A$2:$A$25,0))</f>
        <v>台北中山店</v>
      </c>
      <c r="F685" s="9" t="s">
        <v>339</v>
      </c>
      <c r="G685" s="12" t="str">
        <f aca="false">INDEX(通路主檔!$B$2:$B$5,MATCH($F685,通路主檔!$A$2:$A$5,0))</f>
        <v>內用</v>
      </c>
      <c r="H685" s="12" t="str">
        <f aca="false">INDEX(通路主檔!$C$2:$C$5,MATCH($F685,通路主檔!$A$2:$A$5,0))</f>
        <v>店內</v>
      </c>
      <c r="I685" s="13" t="n">
        <v>1043300</v>
      </c>
      <c r="J685" s="4" t="n">
        <v>1268</v>
      </c>
      <c r="K685" s="4" t="n">
        <v>2995</v>
      </c>
      <c r="L685" s="14" t="n">
        <f aca="false">IF(J685=0,0,I685/J685)</f>
        <v>822.791798107256</v>
      </c>
      <c r="M685" s="15" t="n">
        <f aca="false">INDEX(通路主檔!$D$2:$D$5,MATCH($F685,通路主檔!$A$2:$A$5,0))*INDEX(年度參數!$B$2:$B$4,MATCH($B685,年度參數!$A$2:$A$4,0))</f>
        <v>0</v>
      </c>
      <c r="N685" s="14" t="n">
        <f aca="false">I685*M685</f>
        <v>0</v>
      </c>
      <c r="O685" s="14" t="n">
        <f aca="false">I685-N685</f>
        <v>1043300</v>
      </c>
    </row>
    <row r="686" customFormat="false" ht="15" hidden="false" customHeight="false" outlineLevel="0" collapsed="false">
      <c r="A686" s="6" t="str">
        <f aca="false">TEXT(B686,"0")&amp;"-"&amp;TEXT(C686,"00")</f>
        <v>2024-10</v>
      </c>
      <c r="B686" s="4" t="n">
        <v>2024</v>
      </c>
      <c r="C686" s="4" t="n">
        <v>10</v>
      </c>
      <c r="D686" s="9" t="s">
        <v>269</v>
      </c>
      <c r="E686" s="12" t="str">
        <f aca="false">INDEX(門市主檔!$B$2:$B$25,MATCH($D686,門市主檔!$A$2:$A$25,0))</f>
        <v>台北中山店</v>
      </c>
      <c r="F686" s="9" t="s">
        <v>342</v>
      </c>
      <c r="G686" s="12" t="str">
        <f aca="false">INDEX(通路主檔!$B$2:$B$5,MATCH($F686,通路主檔!$A$2:$A$5,0))</f>
        <v>外帶</v>
      </c>
      <c r="H686" s="12" t="str">
        <f aca="false">INDEX(通路主檔!$C$2:$C$5,MATCH($F686,通路主檔!$A$2:$A$5,0))</f>
        <v>店內</v>
      </c>
      <c r="I686" s="13" t="n">
        <v>492600</v>
      </c>
      <c r="J686" s="4" t="n">
        <v>1392</v>
      </c>
      <c r="K686" s="4" t="n">
        <v>1854</v>
      </c>
      <c r="L686" s="14" t="n">
        <f aca="false">IF(J686=0,0,I686/J686)</f>
        <v>353.879310344828</v>
      </c>
      <c r="M686" s="15" t="n">
        <f aca="false">INDEX(通路主檔!$D$2:$D$5,MATCH($F686,通路主檔!$A$2:$A$5,0))*INDEX(年度參數!$B$2:$B$4,MATCH($B686,年度參數!$A$2:$A$4,0))</f>
        <v>0</v>
      </c>
      <c r="N686" s="14" t="n">
        <f aca="false">I686*M686</f>
        <v>0</v>
      </c>
      <c r="O686" s="14" t="n">
        <f aca="false">I686-N686</f>
        <v>492600</v>
      </c>
    </row>
    <row r="687" customFormat="false" ht="15" hidden="false" customHeight="false" outlineLevel="0" collapsed="false">
      <c r="A687" s="6" t="str">
        <f aca="false">TEXT(B687,"0")&amp;"-"&amp;TEXT(C687,"00")</f>
        <v>2024-10</v>
      </c>
      <c r="B687" s="4" t="n">
        <v>2024</v>
      </c>
      <c r="C687" s="4" t="n">
        <v>10</v>
      </c>
      <c r="D687" s="9" t="s">
        <v>269</v>
      </c>
      <c r="E687" s="12" t="str">
        <f aca="false">INDEX(門市主檔!$B$2:$B$25,MATCH($D687,門市主檔!$A$2:$A$25,0))</f>
        <v>台北中山店</v>
      </c>
      <c r="F687" s="9" t="s">
        <v>344</v>
      </c>
      <c r="G687" s="12" t="str">
        <f aca="false">INDEX(通路主檔!$B$2:$B$5,MATCH($F687,通路主檔!$A$2:$A$5,0))</f>
        <v>外送平台 A</v>
      </c>
      <c r="H687" s="12" t="str">
        <f aca="false">INDEX(通路主檔!$C$2:$C$5,MATCH($F687,通路主檔!$A$2:$A$5,0))</f>
        <v>外送平台</v>
      </c>
      <c r="I687" s="13" t="n">
        <v>450600</v>
      </c>
      <c r="J687" s="4" t="n">
        <v>846</v>
      </c>
      <c r="K687" s="4" t="n">
        <v>1615</v>
      </c>
      <c r="L687" s="14" t="n">
        <f aca="false">IF(J687=0,0,I687/J687)</f>
        <v>532.624113475177</v>
      </c>
      <c r="M687" s="15" t="n">
        <f aca="false">INDEX(通路主檔!$D$2:$D$5,MATCH($F687,通路主檔!$A$2:$A$5,0))*INDEX(年度參數!$B$2:$B$4,MATCH($B687,年度參數!$A$2:$A$4,0))</f>
        <v>0.33</v>
      </c>
      <c r="N687" s="14" t="n">
        <f aca="false">I687*M687</f>
        <v>148698</v>
      </c>
      <c r="O687" s="14" t="n">
        <f aca="false">I687-N687</f>
        <v>301902</v>
      </c>
    </row>
    <row r="688" customFormat="false" ht="15" hidden="false" customHeight="false" outlineLevel="0" collapsed="false">
      <c r="A688" s="6" t="str">
        <f aca="false">TEXT(B688,"0")&amp;"-"&amp;TEXT(C688,"00")</f>
        <v>2024-10</v>
      </c>
      <c r="B688" s="4" t="n">
        <v>2024</v>
      </c>
      <c r="C688" s="4" t="n">
        <v>10</v>
      </c>
      <c r="D688" s="9" t="s">
        <v>269</v>
      </c>
      <c r="E688" s="12" t="str">
        <f aca="false">INDEX(門市主檔!$B$2:$B$25,MATCH($D688,門市主檔!$A$2:$A$25,0))</f>
        <v>台北中山店</v>
      </c>
      <c r="F688" s="9" t="s">
        <v>347</v>
      </c>
      <c r="G688" s="12" t="str">
        <f aca="false">INDEX(通路主檔!$B$2:$B$5,MATCH($F688,通路主檔!$A$2:$A$5,0))</f>
        <v>外送平台 B</v>
      </c>
      <c r="H688" s="12" t="str">
        <f aca="false">INDEX(通路主檔!$C$2:$C$5,MATCH($F688,通路主檔!$A$2:$A$5,0))</f>
        <v>外送平台</v>
      </c>
      <c r="I688" s="13" t="n">
        <v>287300</v>
      </c>
      <c r="J688" s="4" t="n">
        <v>577</v>
      </c>
      <c r="K688" s="4" t="n">
        <v>1084</v>
      </c>
      <c r="L688" s="14" t="n">
        <f aca="false">IF(J688=0,0,I688/J688)</f>
        <v>497.920277296361</v>
      </c>
      <c r="M688" s="15" t="n">
        <f aca="false">INDEX(通路主檔!$D$2:$D$5,MATCH($F688,通路主檔!$A$2:$A$5,0))*INDEX(年度參數!$B$2:$B$4,MATCH($B688,年度參數!$A$2:$A$4,0))</f>
        <v>0.33</v>
      </c>
      <c r="N688" s="14" t="n">
        <f aca="false">I688*M688</f>
        <v>94809</v>
      </c>
      <c r="O688" s="14" t="n">
        <f aca="false">I688-N688</f>
        <v>192491</v>
      </c>
    </row>
    <row r="689" customFormat="false" ht="15" hidden="false" customHeight="false" outlineLevel="0" collapsed="false">
      <c r="A689" s="6" t="str">
        <f aca="false">TEXT(B689,"0")&amp;"-"&amp;TEXT(C689,"00")</f>
        <v>2024-10</v>
      </c>
      <c r="B689" s="4" t="n">
        <v>2024</v>
      </c>
      <c r="C689" s="4" t="n">
        <v>10</v>
      </c>
      <c r="D689" s="9" t="s">
        <v>273</v>
      </c>
      <c r="E689" s="12" t="str">
        <f aca="false">INDEX(門市主檔!$B$2:$B$25,MATCH($D689,門市主檔!$A$2:$A$25,0))</f>
        <v>台北東門店</v>
      </c>
      <c r="F689" s="9" t="s">
        <v>339</v>
      </c>
      <c r="G689" s="12" t="str">
        <f aca="false">INDEX(通路主檔!$B$2:$B$5,MATCH($F689,通路主檔!$A$2:$A$5,0))</f>
        <v>內用</v>
      </c>
      <c r="H689" s="12" t="str">
        <f aca="false">INDEX(通路主檔!$C$2:$C$5,MATCH($F689,通路主檔!$A$2:$A$5,0))</f>
        <v>店內</v>
      </c>
      <c r="I689" s="13" t="n">
        <v>474800</v>
      </c>
      <c r="J689" s="4" t="n">
        <v>661</v>
      </c>
      <c r="K689" s="4" t="n">
        <v>1602</v>
      </c>
      <c r="L689" s="14" t="n">
        <f aca="false">IF(J689=0,0,I689/J689)</f>
        <v>718.305597579425</v>
      </c>
      <c r="M689" s="15" t="n">
        <f aca="false">INDEX(通路主檔!$D$2:$D$5,MATCH($F689,通路主檔!$A$2:$A$5,0))*INDEX(年度參數!$B$2:$B$4,MATCH($B689,年度參數!$A$2:$A$4,0))</f>
        <v>0</v>
      </c>
      <c r="N689" s="14" t="n">
        <f aca="false">I689*M689</f>
        <v>0</v>
      </c>
      <c r="O689" s="14" t="n">
        <f aca="false">I689-N689</f>
        <v>474800</v>
      </c>
    </row>
    <row r="690" customFormat="false" ht="15" hidden="false" customHeight="false" outlineLevel="0" collapsed="false">
      <c r="A690" s="6" t="str">
        <f aca="false">TEXT(B690,"0")&amp;"-"&amp;TEXT(C690,"00")</f>
        <v>2024-10</v>
      </c>
      <c r="B690" s="4" t="n">
        <v>2024</v>
      </c>
      <c r="C690" s="4" t="n">
        <v>10</v>
      </c>
      <c r="D690" s="9" t="s">
        <v>273</v>
      </c>
      <c r="E690" s="12" t="str">
        <f aca="false">INDEX(門市主檔!$B$2:$B$25,MATCH($D690,門市主檔!$A$2:$A$25,0))</f>
        <v>台北東門店</v>
      </c>
      <c r="F690" s="9" t="s">
        <v>342</v>
      </c>
      <c r="G690" s="12" t="str">
        <f aca="false">INDEX(通路主檔!$B$2:$B$5,MATCH($F690,通路主檔!$A$2:$A$5,0))</f>
        <v>外帶</v>
      </c>
      <c r="H690" s="12" t="str">
        <f aca="false">INDEX(通路主檔!$C$2:$C$5,MATCH($F690,通路主檔!$A$2:$A$5,0))</f>
        <v>店內</v>
      </c>
      <c r="I690" s="13" t="n">
        <v>444000</v>
      </c>
      <c r="J690" s="4" t="n">
        <v>1231</v>
      </c>
      <c r="K690" s="4" t="n">
        <v>1631</v>
      </c>
      <c r="L690" s="14" t="n">
        <f aca="false">IF(J690=0,0,I690/J690)</f>
        <v>360.68237205524</v>
      </c>
      <c r="M690" s="15" t="n">
        <f aca="false">INDEX(通路主檔!$D$2:$D$5,MATCH($F690,通路主檔!$A$2:$A$5,0))*INDEX(年度參數!$B$2:$B$4,MATCH($B690,年度參數!$A$2:$A$4,0))</f>
        <v>0</v>
      </c>
      <c r="N690" s="14" t="n">
        <f aca="false">I690*M690</f>
        <v>0</v>
      </c>
      <c r="O690" s="14" t="n">
        <f aca="false">I690-N690</f>
        <v>444000</v>
      </c>
    </row>
    <row r="691" customFormat="false" ht="15" hidden="false" customHeight="false" outlineLevel="0" collapsed="false">
      <c r="A691" s="6" t="str">
        <f aca="false">TEXT(B691,"0")&amp;"-"&amp;TEXT(C691,"00")</f>
        <v>2024-10</v>
      </c>
      <c r="B691" s="4" t="n">
        <v>2024</v>
      </c>
      <c r="C691" s="4" t="n">
        <v>10</v>
      </c>
      <c r="D691" s="9" t="s">
        <v>273</v>
      </c>
      <c r="E691" s="12" t="str">
        <f aca="false">INDEX(門市主檔!$B$2:$B$25,MATCH($D691,門市主檔!$A$2:$A$25,0))</f>
        <v>台北東門店</v>
      </c>
      <c r="F691" s="9" t="s">
        <v>344</v>
      </c>
      <c r="G691" s="12" t="str">
        <f aca="false">INDEX(通路主檔!$B$2:$B$5,MATCH($F691,通路主檔!$A$2:$A$5,0))</f>
        <v>外送平台 A</v>
      </c>
      <c r="H691" s="12" t="str">
        <f aca="false">INDEX(通路主檔!$C$2:$C$5,MATCH($F691,通路主檔!$A$2:$A$5,0))</f>
        <v>外送平台</v>
      </c>
      <c r="I691" s="13" t="n">
        <v>345000</v>
      </c>
      <c r="J691" s="4" t="n">
        <v>623</v>
      </c>
      <c r="K691" s="4" t="n">
        <v>1252</v>
      </c>
      <c r="L691" s="14" t="n">
        <f aca="false">IF(J691=0,0,I691/J691)</f>
        <v>553.772070626003</v>
      </c>
      <c r="M691" s="15" t="n">
        <f aca="false">INDEX(通路主檔!$D$2:$D$5,MATCH($F691,通路主檔!$A$2:$A$5,0))*INDEX(年度參數!$B$2:$B$4,MATCH($B691,年度參數!$A$2:$A$4,0))</f>
        <v>0.33</v>
      </c>
      <c r="N691" s="14" t="n">
        <f aca="false">I691*M691</f>
        <v>113850</v>
      </c>
      <c r="O691" s="14" t="n">
        <f aca="false">I691-N691</f>
        <v>231150</v>
      </c>
    </row>
    <row r="692" customFormat="false" ht="15" hidden="false" customHeight="false" outlineLevel="0" collapsed="false">
      <c r="A692" s="6" t="str">
        <f aca="false">TEXT(B692,"0")&amp;"-"&amp;TEXT(C692,"00")</f>
        <v>2024-10</v>
      </c>
      <c r="B692" s="4" t="n">
        <v>2024</v>
      </c>
      <c r="C692" s="4" t="n">
        <v>10</v>
      </c>
      <c r="D692" s="9" t="s">
        <v>273</v>
      </c>
      <c r="E692" s="12" t="str">
        <f aca="false">INDEX(門市主檔!$B$2:$B$25,MATCH($D692,門市主檔!$A$2:$A$25,0))</f>
        <v>台北東門店</v>
      </c>
      <c r="F692" s="9" t="s">
        <v>347</v>
      </c>
      <c r="G692" s="12" t="str">
        <f aca="false">INDEX(通路主檔!$B$2:$B$5,MATCH($F692,通路主檔!$A$2:$A$5,0))</f>
        <v>外送平台 B</v>
      </c>
      <c r="H692" s="12" t="str">
        <f aca="false">INDEX(通路主檔!$C$2:$C$5,MATCH($F692,通路主檔!$A$2:$A$5,0))</f>
        <v>外送平台</v>
      </c>
      <c r="I692" s="13" t="n">
        <v>219300</v>
      </c>
      <c r="J692" s="4" t="n">
        <v>413</v>
      </c>
      <c r="K692" s="4" t="n">
        <v>793</v>
      </c>
      <c r="L692" s="14" t="n">
        <f aca="false">IF(J692=0,0,I692/J692)</f>
        <v>530.992736077482</v>
      </c>
      <c r="M692" s="15" t="n">
        <f aca="false">INDEX(通路主檔!$D$2:$D$5,MATCH($F692,通路主檔!$A$2:$A$5,0))*INDEX(年度參數!$B$2:$B$4,MATCH($B692,年度參數!$A$2:$A$4,0))</f>
        <v>0.33</v>
      </c>
      <c r="N692" s="14" t="n">
        <f aca="false">I692*M692</f>
        <v>72369</v>
      </c>
      <c r="O692" s="14" t="n">
        <f aca="false">I692-N692</f>
        <v>146931</v>
      </c>
    </row>
    <row r="693" customFormat="false" ht="15" hidden="false" customHeight="false" outlineLevel="0" collapsed="false">
      <c r="A693" s="6" t="str">
        <f aca="false">TEXT(B693,"0")&amp;"-"&amp;TEXT(C693,"00")</f>
        <v>2024-10</v>
      </c>
      <c r="B693" s="4" t="n">
        <v>2024</v>
      </c>
      <c r="C693" s="4" t="n">
        <v>10</v>
      </c>
      <c r="D693" s="9" t="s">
        <v>277</v>
      </c>
      <c r="E693" s="12" t="str">
        <f aca="false">INDEX(門市主檔!$B$2:$B$25,MATCH($D693,門市主檔!$A$2:$A$25,0))</f>
        <v>台北松江店</v>
      </c>
      <c r="F693" s="9" t="s">
        <v>342</v>
      </c>
      <c r="G693" s="12" t="str">
        <f aca="false">INDEX(通路主檔!$B$2:$B$5,MATCH($F693,通路主檔!$A$2:$A$5,0))</f>
        <v>外帶</v>
      </c>
      <c r="H693" s="12" t="str">
        <f aca="false">INDEX(通路主檔!$C$2:$C$5,MATCH($F693,通路主檔!$A$2:$A$5,0))</f>
        <v>店內</v>
      </c>
      <c r="I693" s="13" t="n">
        <v>484700</v>
      </c>
      <c r="J693" s="4" t="n">
        <v>1444</v>
      </c>
      <c r="K693" s="4" t="n">
        <v>1872</v>
      </c>
      <c r="L693" s="14" t="n">
        <f aca="false">IF(J693=0,0,I693/J693)</f>
        <v>335.664819944598</v>
      </c>
      <c r="M693" s="15" t="n">
        <f aca="false">INDEX(通路主檔!$D$2:$D$5,MATCH($F693,通路主檔!$A$2:$A$5,0))*INDEX(年度參數!$B$2:$B$4,MATCH($B693,年度參數!$A$2:$A$4,0))</f>
        <v>0</v>
      </c>
      <c r="N693" s="14" t="n">
        <f aca="false">I693*M693</f>
        <v>0</v>
      </c>
      <c r="O693" s="14" t="n">
        <f aca="false">I693-N693</f>
        <v>484700</v>
      </c>
    </row>
    <row r="694" customFormat="false" ht="15" hidden="false" customHeight="false" outlineLevel="0" collapsed="false">
      <c r="A694" s="6" t="str">
        <f aca="false">TEXT(B694,"0")&amp;"-"&amp;TEXT(C694,"00")</f>
        <v>2024-10</v>
      </c>
      <c r="B694" s="4" t="n">
        <v>2024</v>
      </c>
      <c r="C694" s="4" t="n">
        <v>10</v>
      </c>
      <c r="D694" s="9" t="s">
        <v>277</v>
      </c>
      <c r="E694" s="12" t="str">
        <f aca="false">INDEX(門市主檔!$B$2:$B$25,MATCH($D694,門市主檔!$A$2:$A$25,0))</f>
        <v>台北松江店</v>
      </c>
      <c r="F694" s="9" t="s">
        <v>344</v>
      </c>
      <c r="G694" s="12" t="str">
        <f aca="false">INDEX(通路主檔!$B$2:$B$5,MATCH($F694,通路主檔!$A$2:$A$5,0))</f>
        <v>外送平台 A</v>
      </c>
      <c r="H694" s="12" t="str">
        <f aca="false">INDEX(通路主檔!$C$2:$C$5,MATCH($F694,通路主檔!$A$2:$A$5,0))</f>
        <v>外送平台</v>
      </c>
      <c r="I694" s="13" t="n">
        <v>373100</v>
      </c>
      <c r="J694" s="4" t="n">
        <v>661</v>
      </c>
      <c r="K694" s="4" t="n">
        <v>1271</v>
      </c>
      <c r="L694" s="14" t="n">
        <f aca="false">IF(J694=0,0,I694/J694)</f>
        <v>564.447806354009</v>
      </c>
      <c r="M694" s="15" t="n">
        <f aca="false">INDEX(通路主檔!$D$2:$D$5,MATCH($F694,通路主檔!$A$2:$A$5,0))*INDEX(年度參數!$B$2:$B$4,MATCH($B694,年度參數!$A$2:$A$4,0))</f>
        <v>0.33</v>
      </c>
      <c r="N694" s="14" t="n">
        <f aca="false">I694*M694</f>
        <v>123123</v>
      </c>
      <c r="O694" s="14" t="n">
        <f aca="false">I694-N694</f>
        <v>249977</v>
      </c>
    </row>
    <row r="695" customFormat="false" ht="15" hidden="false" customHeight="false" outlineLevel="0" collapsed="false">
      <c r="A695" s="6" t="str">
        <f aca="false">TEXT(B695,"0")&amp;"-"&amp;TEXT(C695,"00")</f>
        <v>2024-10</v>
      </c>
      <c r="B695" s="4" t="n">
        <v>2024</v>
      </c>
      <c r="C695" s="4" t="n">
        <v>10</v>
      </c>
      <c r="D695" s="9" t="s">
        <v>277</v>
      </c>
      <c r="E695" s="12" t="str">
        <f aca="false">INDEX(門市主檔!$B$2:$B$25,MATCH($D695,門市主檔!$A$2:$A$25,0))</f>
        <v>台北松江店</v>
      </c>
      <c r="F695" s="9" t="s">
        <v>347</v>
      </c>
      <c r="G695" s="12" t="str">
        <f aca="false">INDEX(通路主檔!$B$2:$B$5,MATCH($F695,通路主檔!$A$2:$A$5,0))</f>
        <v>外送平台 B</v>
      </c>
      <c r="H695" s="12" t="str">
        <f aca="false">INDEX(通路主檔!$C$2:$C$5,MATCH($F695,通路主檔!$A$2:$A$5,0))</f>
        <v>外送平台</v>
      </c>
      <c r="I695" s="13" t="n">
        <v>301100</v>
      </c>
      <c r="J695" s="4" t="n">
        <v>657</v>
      </c>
      <c r="K695" s="4" t="n">
        <v>1115</v>
      </c>
      <c r="L695" s="14" t="n">
        <f aca="false">IF(J695=0,0,I695/J695)</f>
        <v>458.295281582953</v>
      </c>
      <c r="M695" s="15" t="n">
        <f aca="false">INDEX(通路主檔!$D$2:$D$5,MATCH($F695,通路主檔!$A$2:$A$5,0))*INDEX(年度參數!$B$2:$B$4,MATCH($B695,年度參數!$A$2:$A$4,0))</f>
        <v>0.33</v>
      </c>
      <c r="N695" s="14" t="n">
        <f aca="false">I695*M695</f>
        <v>99363</v>
      </c>
      <c r="O695" s="14" t="n">
        <f aca="false">I695-N695</f>
        <v>201737</v>
      </c>
    </row>
    <row r="696" customFormat="false" ht="15" hidden="false" customHeight="false" outlineLevel="0" collapsed="false">
      <c r="A696" s="6" t="str">
        <f aca="false">TEXT(B696,"0")&amp;"-"&amp;TEXT(C696,"00")</f>
        <v>2024-10</v>
      </c>
      <c r="B696" s="4" t="n">
        <v>2024</v>
      </c>
      <c r="C696" s="4" t="n">
        <v>10</v>
      </c>
      <c r="D696" s="9" t="s">
        <v>288</v>
      </c>
      <c r="E696" s="12" t="str">
        <f aca="false">INDEX(門市主檔!$B$2:$B$25,MATCH($D696,門市主檔!$A$2:$A$25,0))</f>
        <v>桃園中壢店</v>
      </c>
      <c r="F696" s="9" t="s">
        <v>339</v>
      </c>
      <c r="G696" s="12" t="str">
        <f aca="false">INDEX(通路主檔!$B$2:$B$5,MATCH($F696,通路主檔!$A$2:$A$5,0))</f>
        <v>內用</v>
      </c>
      <c r="H696" s="12" t="str">
        <f aca="false">INDEX(通路主檔!$C$2:$C$5,MATCH($F696,通路主檔!$A$2:$A$5,0))</f>
        <v>店內</v>
      </c>
      <c r="I696" s="13" t="n">
        <v>853000</v>
      </c>
      <c r="J696" s="4" t="n">
        <v>1137</v>
      </c>
      <c r="K696" s="4" t="n">
        <v>2545</v>
      </c>
      <c r="L696" s="14" t="n">
        <f aca="false">IF(J696=0,0,I696/J696)</f>
        <v>750.219876868953</v>
      </c>
      <c r="M696" s="15" t="n">
        <f aca="false">INDEX(通路主檔!$D$2:$D$5,MATCH($F696,通路主檔!$A$2:$A$5,0))*INDEX(年度參數!$B$2:$B$4,MATCH($B696,年度參數!$A$2:$A$4,0))</f>
        <v>0</v>
      </c>
      <c r="N696" s="14" t="n">
        <f aca="false">I696*M696</f>
        <v>0</v>
      </c>
      <c r="O696" s="14" t="n">
        <f aca="false">I696-N696</f>
        <v>853000</v>
      </c>
    </row>
    <row r="697" customFormat="false" ht="15" hidden="false" customHeight="false" outlineLevel="0" collapsed="false">
      <c r="A697" s="6" t="str">
        <f aca="false">TEXT(B697,"0")&amp;"-"&amp;TEXT(C697,"00")</f>
        <v>2024-10</v>
      </c>
      <c r="B697" s="4" t="n">
        <v>2024</v>
      </c>
      <c r="C697" s="4" t="n">
        <v>10</v>
      </c>
      <c r="D697" s="9" t="s">
        <v>288</v>
      </c>
      <c r="E697" s="12" t="str">
        <f aca="false">INDEX(門市主檔!$B$2:$B$25,MATCH($D697,門市主檔!$A$2:$A$25,0))</f>
        <v>桃園中壢店</v>
      </c>
      <c r="F697" s="9" t="s">
        <v>342</v>
      </c>
      <c r="G697" s="12" t="str">
        <f aca="false">INDEX(通路主檔!$B$2:$B$5,MATCH($F697,通路主檔!$A$2:$A$5,0))</f>
        <v>外帶</v>
      </c>
      <c r="H697" s="12" t="str">
        <f aca="false">INDEX(通路主檔!$C$2:$C$5,MATCH($F697,通路主檔!$A$2:$A$5,0))</f>
        <v>店內</v>
      </c>
      <c r="I697" s="13" t="n">
        <v>378600</v>
      </c>
      <c r="J697" s="4" t="n">
        <v>1115</v>
      </c>
      <c r="K697" s="4" t="n">
        <v>1455</v>
      </c>
      <c r="L697" s="14" t="n">
        <f aca="false">IF(J697=0,0,I697/J697)</f>
        <v>339.551569506727</v>
      </c>
      <c r="M697" s="15" t="n">
        <f aca="false">INDEX(通路主檔!$D$2:$D$5,MATCH($F697,通路主檔!$A$2:$A$5,0))*INDEX(年度參數!$B$2:$B$4,MATCH($B697,年度參數!$A$2:$A$4,0))</f>
        <v>0</v>
      </c>
      <c r="N697" s="14" t="n">
        <f aca="false">I697*M697</f>
        <v>0</v>
      </c>
      <c r="O697" s="14" t="n">
        <f aca="false">I697-N697</f>
        <v>378600</v>
      </c>
    </row>
    <row r="698" customFormat="false" ht="15" hidden="false" customHeight="false" outlineLevel="0" collapsed="false">
      <c r="A698" s="6" t="str">
        <f aca="false">TEXT(B698,"0")&amp;"-"&amp;TEXT(C698,"00")</f>
        <v>2024-10</v>
      </c>
      <c r="B698" s="4" t="n">
        <v>2024</v>
      </c>
      <c r="C698" s="4" t="n">
        <v>10</v>
      </c>
      <c r="D698" s="9" t="s">
        <v>288</v>
      </c>
      <c r="E698" s="12" t="str">
        <f aca="false">INDEX(門市主檔!$B$2:$B$25,MATCH($D698,門市主檔!$A$2:$A$25,0))</f>
        <v>桃園中壢店</v>
      </c>
      <c r="F698" s="9" t="s">
        <v>344</v>
      </c>
      <c r="G698" s="12" t="str">
        <f aca="false">INDEX(通路主檔!$B$2:$B$5,MATCH($F698,通路主檔!$A$2:$A$5,0))</f>
        <v>外送平台 A</v>
      </c>
      <c r="H698" s="12" t="str">
        <f aca="false">INDEX(通路主檔!$C$2:$C$5,MATCH($F698,通路主檔!$A$2:$A$5,0))</f>
        <v>外送平台</v>
      </c>
      <c r="I698" s="13" t="n">
        <v>355200</v>
      </c>
      <c r="J698" s="4" t="n">
        <v>678</v>
      </c>
      <c r="K698" s="4" t="n">
        <v>1379</v>
      </c>
      <c r="L698" s="14" t="n">
        <f aca="false">IF(J698=0,0,I698/J698)</f>
        <v>523.893805309735</v>
      </c>
      <c r="M698" s="15" t="n">
        <f aca="false">INDEX(通路主檔!$D$2:$D$5,MATCH($F698,通路主檔!$A$2:$A$5,0))*INDEX(年度參數!$B$2:$B$4,MATCH($B698,年度參數!$A$2:$A$4,0))</f>
        <v>0.33</v>
      </c>
      <c r="N698" s="14" t="n">
        <f aca="false">I698*M698</f>
        <v>117216</v>
      </c>
      <c r="O698" s="14" t="n">
        <f aca="false">I698-N698</f>
        <v>237984</v>
      </c>
    </row>
    <row r="699" customFormat="false" ht="15" hidden="false" customHeight="false" outlineLevel="0" collapsed="false">
      <c r="A699" s="6" t="str">
        <f aca="false">TEXT(B699,"0")&amp;"-"&amp;TEXT(C699,"00")</f>
        <v>2024-10</v>
      </c>
      <c r="B699" s="4" t="n">
        <v>2024</v>
      </c>
      <c r="C699" s="4" t="n">
        <v>10</v>
      </c>
      <c r="D699" s="9" t="s">
        <v>288</v>
      </c>
      <c r="E699" s="12" t="str">
        <f aca="false">INDEX(門市主檔!$B$2:$B$25,MATCH($D699,門市主檔!$A$2:$A$25,0))</f>
        <v>桃園中壢店</v>
      </c>
      <c r="F699" s="9" t="s">
        <v>347</v>
      </c>
      <c r="G699" s="12" t="str">
        <f aca="false">INDEX(通路主檔!$B$2:$B$5,MATCH($F699,通路主檔!$A$2:$A$5,0))</f>
        <v>外送平台 B</v>
      </c>
      <c r="H699" s="12" t="str">
        <f aca="false">INDEX(通路主檔!$C$2:$C$5,MATCH($F699,通路主檔!$A$2:$A$5,0))</f>
        <v>外送平台</v>
      </c>
      <c r="I699" s="13" t="n">
        <v>252800</v>
      </c>
      <c r="J699" s="4" t="n">
        <v>551</v>
      </c>
      <c r="K699" s="4" t="n">
        <v>1000</v>
      </c>
      <c r="L699" s="14" t="n">
        <f aca="false">IF(J699=0,0,I699/J699)</f>
        <v>458.802177858439</v>
      </c>
      <c r="M699" s="15" t="n">
        <f aca="false">INDEX(通路主檔!$D$2:$D$5,MATCH($F699,通路主檔!$A$2:$A$5,0))*INDEX(年度參數!$B$2:$B$4,MATCH($B699,年度參數!$A$2:$A$4,0))</f>
        <v>0.33</v>
      </c>
      <c r="N699" s="14" t="n">
        <f aca="false">I699*M699</f>
        <v>83424</v>
      </c>
      <c r="O699" s="14" t="n">
        <f aca="false">I699-N699</f>
        <v>169376</v>
      </c>
    </row>
    <row r="700" customFormat="false" ht="15" hidden="false" customHeight="false" outlineLevel="0" collapsed="false">
      <c r="A700" s="6" t="str">
        <f aca="false">TEXT(B700,"0")&amp;"-"&amp;TEXT(C700,"00")</f>
        <v>2024-10</v>
      </c>
      <c r="B700" s="4" t="n">
        <v>2024</v>
      </c>
      <c r="C700" s="4" t="n">
        <v>10</v>
      </c>
      <c r="D700" s="9" t="s">
        <v>292</v>
      </c>
      <c r="E700" s="12" t="str">
        <f aca="false">INDEX(門市主檔!$B$2:$B$25,MATCH($D700,門市主檔!$A$2:$A$25,0))</f>
        <v>桃園藝文店</v>
      </c>
      <c r="F700" s="9" t="s">
        <v>339</v>
      </c>
      <c r="G700" s="12" t="str">
        <f aca="false">INDEX(通路主檔!$B$2:$B$5,MATCH($F700,通路主檔!$A$2:$A$5,0))</f>
        <v>內用</v>
      </c>
      <c r="H700" s="12" t="str">
        <f aca="false">INDEX(通路主檔!$C$2:$C$5,MATCH($F700,通路主檔!$A$2:$A$5,0))</f>
        <v>店內</v>
      </c>
      <c r="I700" s="13" t="n">
        <v>845900</v>
      </c>
      <c r="J700" s="4" t="n">
        <v>1197</v>
      </c>
      <c r="K700" s="4" t="n">
        <v>2675</v>
      </c>
      <c r="L700" s="14" t="n">
        <f aca="false">IF(J700=0,0,I700/J700)</f>
        <v>706.683375104428</v>
      </c>
      <c r="M700" s="15" t="n">
        <f aca="false">INDEX(通路主檔!$D$2:$D$5,MATCH($F700,通路主檔!$A$2:$A$5,0))*INDEX(年度參數!$B$2:$B$4,MATCH($B700,年度參數!$A$2:$A$4,0))</f>
        <v>0</v>
      </c>
      <c r="N700" s="14" t="n">
        <f aca="false">I700*M700</f>
        <v>0</v>
      </c>
      <c r="O700" s="14" t="n">
        <f aca="false">I700-N700</f>
        <v>845900</v>
      </c>
    </row>
    <row r="701" customFormat="false" ht="15" hidden="false" customHeight="false" outlineLevel="0" collapsed="false">
      <c r="A701" s="6" t="str">
        <f aca="false">TEXT(B701,"0")&amp;"-"&amp;TEXT(C701,"00")</f>
        <v>2024-10</v>
      </c>
      <c r="B701" s="4" t="n">
        <v>2024</v>
      </c>
      <c r="C701" s="4" t="n">
        <v>10</v>
      </c>
      <c r="D701" s="9" t="s">
        <v>292</v>
      </c>
      <c r="E701" s="12" t="str">
        <f aca="false">INDEX(門市主檔!$B$2:$B$25,MATCH($D701,門市主檔!$A$2:$A$25,0))</f>
        <v>桃園藝文店</v>
      </c>
      <c r="F701" s="9" t="s">
        <v>342</v>
      </c>
      <c r="G701" s="12" t="str">
        <f aca="false">INDEX(通路主檔!$B$2:$B$5,MATCH($F701,通路主檔!$A$2:$A$5,0))</f>
        <v>外帶</v>
      </c>
      <c r="H701" s="12" t="str">
        <f aca="false">INDEX(通路主檔!$C$2:$C$5,MATCH($F701,通路主檔!$A$2:$A$5,0))</f>
        <v>店內</v>
      </c>
      <c r="I701" s="13" t="n">
        <v>416700</v>
      </c>
      <c r="J701" s="4" t="n">
        <v>1367</v>
      </c>
      <c r="K701" s="4" t="n">
        <v>1727</v>
      </c>
      <c r="L701" s="14" t="n">
        <f aca="false">IF(J701=0,0,I701/J701)</f>
        <v>304.828090709583</v>
      </c>
      <c r="M701" s="15" t="n">
        <f aca="false">INDEX(通路主檔!$D$2:$D$5,MATCH($F701,通路主檔!$A$2:$A$5,0))*INDEX(年度參數!$B$2:$B$4,MATCH($B701,年度參數!$A$2:$A$4,0))</f>
        <v>0</v>
      </c>
      <c r="N701" s="14" t="n">
        <f aca="false">I701*M701</f>
        <v>0</v>
      </c>
      <c r="O701" s="14" t="n">
        <f aca="false">I701-N701</f>
        <v>416700</v>
      </c>
    </row>
    <row r="702" customFormat="false" ht="15" hidden="false" customHeight="false" outlineLevel="0" collapsed="false">
      <c r="A702" s="6" t="str">
        <f aca="false">TEXT(B702,"0")&amp;"-"&amp;TEXT(C702,"00")</f>
        <v>2024-10</v>
      </c>
      <c r="B702" s="4" t="n">
        <v>2024</v>
      </c>
      <c r="C702" s="4" t="n">
        <v>10</v>
      </c>
      <c r="D702" s="9" t="s">
        <v>292</v>
      </c>
      <c r="E702" s="12" t="str">
        <f aca="false">INDEX(門市主檔!$B$2:$B$25,MATCH($D702,門市主檔!$A$2:$A$25,0))</f>
        <v>桃園藝文店</v>
      </c>
      <c r="F702" s="9" t="s">
        <v>344</v>
      </c>
      <c r="G702" s="12" t="str">
        <f aca="false">INDEX(通路主檔!$B$2:$B$5,MATCH($F702,通路主檔!$A$2:$A$5,0))</f>
        <v>外送平台 A</v>
      </c>
      <c r="H702" s="12" t="str">
        <f aca="false">INDEX(通路主檔!$C$2:$C$5,MATCH($F702,通路主檔!$A$2:$A$5,0))</f>
        <v>外送平台</v>
      </c>
      <c r="I702" s="13" t="n">
        <v>406900</v>
      </c>
      <c r="J702" s="4" t="n">
        <v>741</v>
      </c>
      <c r="K702" s="4" t="n">
        <v>1349</v>
      </c>
      <c r="L702" s="14" t="n">
        <f aca="false">IF(J702=0,0,I702/J702)</f>
        <v>549.122807017544</v>
      </c>
      <c r="M702" s="15" t="n">
        <f aca="false">INDEX(通路主檔!$D$2:$D$5,MATCH($F702,通路主檔!$A$2:$A$5,0))*INDEX(年度參數!$B$2:$B$4,MATCH($B702,年度參數!$A$2:$A$4,0))</f>
        <v>0.33</v>
      </c>
      <c r="N702" s="14" t="n">
        <f aca="false">I702*M702</f>
        <v>134277</v>
      </c>
      <c r="O702" s="14" t="n">
        <f aca="false">I702-N702</f>
        <v>272623</v>
      </c>
    </row>
    <row r="703" customFormat="false" ht="15" hidden="false" customHeight="false" outlineLevel="0" collapsed="false">
      <c r="A703" s="6" t="str">
        <f aca="false">TEXT(B703,"0")&amp;"-"&amp;TEXT(C703,"00")</f>
        <v>2024-10</v>
      </c>
      <c r="B703" s="4" t="n">
        <v>2024</v>
      </c>
      <c r="C703" s="4" t="n">
        <v>10</v>
      </c>
      <c r="D703" s="9" t="s">
        <v>292</v>
      </c>
      <c r="E703" s="12" t="str">
        <f aca="false">INDEX(門市主檔!$B$2:$B$25,MATCH($D703,門市主檔!$A$2:$A$25,0))</f>
        <v>桃園藝文店</v>
      </c>
      <c r="F703" s="9" t="s">
        <v>347</v>
      </c>
      <c r="G703" s="12" t="str">
        <f aca="false">INDEX(通路主檔!$B$2:$B$5,MATCH($F703,通路主檔!$A$2:$A$5,0))</f>
        <v>外送平台 B</v>
      </c>
      <c r="H703" s="12" t="str">
        <f aca="false">INDEX(通路主檔!$C$2:$C$5,MATCH($F703,通路主檔!$A$2:$A$5,0))</f>
        <v>外送平台</v>
      </c>
      <c r="I703" s="13" t="n">
        <v>254700</v>
      </c>
      <c r="J703" s="4" t="n">
        <v>500</v>
      </c>
      <c r="K703" s="4" t="n">
        <v>953</v>
      </c>
      <c r="L703" s="14" t="n">
        <f aca="false">IF(J703=0,0,I703/J703)</f>
        <v>509.4</v>
      </c>
      <c r="M703" s="15" t="n">
        <f aca="false">INDEX(通路主檔!$D$2:$D$5,MATCH($F703,通路主檔!$A$2:$A$5,0))*INDEX(年度參數!$B$2:$B$4,MATCH($B703,年度參數!$A$2:$A$4,0))</f>
        <v>0.33</v>
      </c>
      <c r="N703" s="14" t="n">
        <f aca="false">I703*M703</f>
        <v>84051</v>
      </c>
      <c r="O703" s="14" t="n">
        <f aca="false">I703-N703</f>
        <v>170649</v>
      </c>
    </row>
    <row r="704" customFormat="false" ht="15" hidden="false" customHeight="false" outlineLevel="0" collapsed="false">
      <c r="A704" s="6" t="str">
        <f aca="false">TEXT(B704,"0")&amp;"-"&amp;TEXT(C704,"00")</f>
        <v>2024-10</v>
      </c>
      <c r="B704" s="4" t="n">
        <v>2024</v>
      </c>
      <c r="C704" s="4" t="n">
        <v>10</v>
      </c>
      <c r="D704" s="9" t="s">
        <v>315</v>
      </c>
      <c r="E704" s="12" t="str">
        <f aca="false">INDEX(門市主檔!$B$2:$B$25,MATCH($D704,門市主檔!$A$2:$A$25,0))</f>
        <v>雲林斗六店</v>
      </c>
      <c r="F704" s="9" t="s">
        <v>339</v>
      </c>
      <c r="G704" s="12" t="str">
        <f aca="false">INDEX(通路主檔!$B$2:$B$5,MATCH($F704,通路主檔!$A$2:$A$5,0))</f>
        <v>內用</v>
      </c>
      <c r="H704" s="12" t="str">
        <f aca="false">INDEX(通路主檔!$C$2:$C$5,MATCH($F704,通路主檔!$A$2:$A$5,0))</f>
        <v>店內</v>
      </c>
      <c r="I704" s="13" t="n">
        <v>490800</v>
      </c>
      <c r="J704" s="4" t="n">
        <v>639</v>
      </c>
      <c r="K704" s="4" t="n">
        <v>1568</v>
      </c>
      <c r="L704" s="14" t="n">
        <f aca="false">IF(J704=0,0,I704/J704)</f>
        <v>768.075117370892</v>
      </c>
      <c r="M704" s="15" t="n">
        <f aca="false">INDEX(通路主檔!$D$2:$D$5,MATCH($F704,通路主檔!$A$2:$A$5,0))*INDEX(年度參數!$B$2:$B$4,MATCH($B704,年度參數!$A$2:$A$4,0))</f>
        <v>0</v>
      </c>
      <c r="N704" s="14" t="n">
        <f aca="false">I704*M704</f>
        <v>0</v>
      </c>
      <c r="O704" s="14" t="n">
        <f aca="false">I704-N704</f>
        <v>490800</v>
      </c>
    </row>
    <row r="705" customFormat="false" ht="15" hidden="false" customHeight="false" outlineLevel="0" collapsed="false">
      <c r="A705" s="6" t="str">
        <f aca="false">TEXT(B705,"0")&amp;"-"&amp;TEXT(C705,"00")</f>
        <v>2024-10</v>
      </c>
      <c r="B705" s="4" t="n">
        <v>2024</v>
      </c>
      <c r="C705" s="4" t="n">
        <v>10</v>
      </c>
      <c r="D705" s="9" t="s">
        <v>315</v>
      </c>
      <c r="E705" s="12" t="str">
        <f aca="false">INDEX(門市主檔!$B$2:$B$25,MATCH($D705,門市主檔!$A$2:$A$25,0))</f>
        <v>雲林斗六店</v>
      </c>
      <c r="F705" s="9" t="s">
        <v>342</v>
      </c>
      <c r="G705" s="12" t="str">
        <f aca="false">INDEX(通路主檔!$B$2:$B$5,MATCH($F705,通路主檔!$A$2:$A$5,0))</f>
        <v>外帶</v>
      </c>
      <c r="H705" s="12" t="str">
        <f aca="false">INDEX(通路主檔!$C$2:$C$5,MATCH($F705,通路主檔!$A$2:$A$5,0))</f>
        <v>店內</v>
      </c>
      <c r="I705" s="13" t="n">
        <v>239900</v>
      </c>
      <c r="J705" s="4" t="n">
        <v>739</v>
      </c>
      <c r="K705" s="4" t="n">
        <v>972</v>
      </c>
      <c r="L705" s="14" t="n">
        <f aca="false">IF(J705=0,0,I705/J705)</f>
        <v>324.627875507442</v>
      </c>
      <c r="M705" s="15" t="n">
        <f aca="false">INDEX(通路主檔!$D$2:$D$5,MATCH($F705,通路主檔!$A$2:$A$5,0))*INDEX(年度參數!$B$2:$B$4,MATCH($B705,年度參數!$A$2:$A$4,0))</f>
        <v>0</v>
      </c>
      <c r="N705" s="14" t="n">
        <f aca="false">I705*M705</f>
        <v>0</v>
      </c>
      <c r="O705" s="14" t="n">
        <f aca="false">I705-N705</f>
        <v>239900</v>
      </c>
    </row>
    <row r="706" customFormat="false" ht="15" hidden="false" customHeight="false" outlineLevel="0" collapsed="false">
      <c r="A706" s="6" t="str">
        <f aca="false">TEXT(B706,"0")&amp;"-"&amp;TEXT(C706,"00")</f>
        <v>2024-10</v>
      </c>
      <c r="B706" s="4" t="n">
        <v>2024</v>
      </c>
      <c r="C706" s="4" t="n">
        <v>10</v>
      </c>
      <c r="D706" s="9" t="s">
        <v>315</v>
      </c>
      <c r="E706" s="12" t="str">
        <f aca="false">INDEX(門市主檔!$B$2:$B$25,MATCH($D706,門市主檔!$A$2:$A$25,0))</f>
        <v>雲林斗六店</v>
      </c>
      <c r="F706" s="9" t="s">
        <v>344</v>
      </c>
      <c r="G706" s="12" t="str">
        <f aca="false">INDEX(通路主檔!$B$2:$B$5,MATCH($F706,通路主檔!$A$2:$A$5,0))</f>
        <v>外送平台 A</v>
      </c>
      <c r="H706" s="12" t="str">
        <f aca="false">INDEX(通路主檔!$C$2:$C$5,MATCH($F706,通路主檔!$A$2:$A$5,0))</f>
        <v>外送平台</v>
      </c>
      <c r="I706" s="13" t="n">
        <v>232100</v>
      </c>
      <c r="J706" s="4" t="n">
        <v>437</v>
      </c>
      <c r="K706" s="4" t="n">
        <v>807</v>
      </c>
      <c r="L706" s="14" t="n">
        <f aca="false">IF(J706=0,0,I706/J706)</f>
        <v>531.121281464531</v>
      </c>
      <c r="M706" s="15" t="n">
        <f aca="false">INDEX(通路主檔!$D$2:$D$5,MATCH($F706,通路主檔!$A$2:$A$5,0))*INDEX(年度參數!$B$2:$B$4,MATCH($B706,年度參數!$A$2:$A$4,0))</f>
        <v>0.33</v>
      </c>
      <c r="N706" s="14" t="n">
        <f aca="false">I706*M706</f>
        <v>76593</v>
      </c>
      <c r="O706" s="14" t="n">
        <f aca="false">I706-N706</f>
        <v>155507</v>
      </c>
    </row>
    <row r="707" customFormat="false" ht="15" hidden="false" customHeight="false" outlineLevel="0" collapsed="false">
      <c r="A707" s="6" t="str">
        <f aca="false">TEXT(B707,"0")&amp;"-"&amp;TEXT(C707,"00")</f>
        <v>2024-10</v>
      </c>
      <c r="B707" s="4" t="n">
        <v>2024</v>
      </c>
      <c r="C707" s="4" t="n">
        <v>10</v>
      </c>
      <c r="D707" s="9" t="s">
        <v>315</v>
      </c>
      <c r="E707" s="12" t="str">
        <f aca="false">INDEX(門市主檔!$B$2:$B$25,MATCH($D707,門市主檔!$A$2:$A$25,0))</f>
        <v>雲林斗六店</v>
      </c>
      <c r="F707" s="9" t="s">
        <v>347</v>
      </c>
      <c r="G707" s="12" t="str">
        <f aca="false">INDEX(通路主檔!$B$2:$B$5,MATCH($F707,通路主檔!$A$2:$A$5,0))</f>
        <v>外送平台 B</v>
      </c>
      <c r="H707" s="12" t="str">
        <f aca="false">INDEX(通路主檔!$C$2:$C$5,MATCH($F707,通路主檔!$A$2:$A$5,0))</f>
        <v>外送平台</v>
      </c>
      <c r="I707" s="13" t="n">
        <v>135000</v>
      </c>
      <c r="J707" s="4" t="n">
        <v>253</v>
      </c>
      <c r="K707" s="4" t="n">
        <v>475</v>
      </c>
      <c r="L707" s="14" t="n">
        <f aca="false">IF(J707=0,0,I707/J707)</f>
        <v>533.596837944664</v>
      </c>
      <c r="M707" s="15" t="n">
        <f aca="false">INDEX(通路主檔!$D$2:$D$5,MATCH($F707,通路主檔!$A$2:$A$5,0))*INDEX(年度參數!$B$2:$B$4,MATCH($B707,年度參數!$A$2:$A$4,0))</f>
        <v>0.33</v>
      </c>
      <c r="N707" s="14" t="n">
        <f aca="false">I707*M707</f>
        <v>44550</v>
      </c>
      <c r="O707" s="14" t="n">
        <f aca="false">I707-N707</f>
        <v>90450</v>
      </c>
    </row>
    <row r="708" customFormat="false" ht="15" hidden="false" customHeight="false" outlineLevel="0" collapsed="false">
      <c r="A708" s="6" t="str">
        <f aca="false">TEXT(B708,"0")&amp;"-"&amp;TEXT(C708,"00")</f>
        <v>2024-11</v>
      </c>
      <c r="B708" s="4" t="n">
        <v>2024</v>
      </c>
      <c r="C708" s="4" t="n">
        <v>11</v>
      </c>
      <c r="D708" s="9" t="s">
        <v>312</v>
      </c>
      <c r="E708" s="12" t="str">
        <f aca="false">INDEX(門市主檔!$B$2:$B$25,MATCH($D708,門市主檔!$A$2:$A$25,0))</f>
        <v>彰化員林店</v>
      </c>
      <c r="F708" s="9" t="s">
        <v>339</v>
      </c>
      <c r="G708" s="12" t="str">
        <f aca="false">INDEX(通路主檔!$B$2:$B$5,MATCH($F708,通路主檔!$A$2:$A$5,0))</f>
        <v>內用</v>
      </c>
      <c r="H708" s="12" t="str">
        <f aca="false">INDEX(通路主檔!$C$2:$C$5,MATCH($F708,通路主檔!$A$2:$A$5,0))</f>
        <v>店內</v>
      </c>
      <c r="I708" s="13" t="n">
        <v>437100</v>
      </c>
      <c r="J708" s="4" t="n">
        <v>605</v>
      </c>
      <c r="K708" s="4" t="n">
        <v>1504</v>
      </c>
      <c r="L708" s="14" t="n">
        <f aca="false">IF(J708=0,0,I708/J708)</f>
        <v>722.479338842975</v>
      </c>
      <c r="M708" s="15" t="n">
        <f aca="false">INDEX(通路主檔!$D$2:$D$5,MATCH($F708,通路主檔!$A$2:$A$5,0))*INDEX(年度參數!$B$2:$B$4,MATCH($B708,年度參數!$A$2:$A$4,0))</f>
        <v>0</v>
      </c>
      <c r="N708" s="14" t="n">
        <f aca="false">I708*M708</f>
        <v>0</v>
      </c>
      <c r="O708" s="14" t="n">
        <f aca="false">I708-N708</f>
        <v>437100</v>
      </c>
    </row>
    <row r="709" customFormat="false" ht="15" hidden="false" customHeight="false" outlineLevel="0" collapsed="false">
      <c r="A709" s="6" t="str">
        <f aca="false">TEXT(B709,"0")&amp;"-"&amp;TEXT(C709,"00")</f>
        <v>2024-11</v>
      </c>
      <c r="B709" s="4" t="n">
        <v>2024</v>
      </c>
      <c r="C709" s="4" t="n">
        <v>11</v>
      </c>
      <c r="D709" s="9" t="s">
        <v>312</v>
      </c>
      <c r="E709" s="12" t="str">
        <f aca="false">INDEX(門市主檔!$B$2:$B$25,MATCH($D709,門市主檔!$A$2:$A$25,0))</f>
        <v>彰化員林店</v>
      </c>
      <c r="F709" s="9" t="s">
        <v>342</v>
      </c>
      <c r="G709" s="12" t="str">
        <f aca="false">INDEX(通路主檔!$B$2:$B$5,MATCH($F709,通路主檔!$A$2:$A$5,0))</f>
        <v>外帶</v>
      </c>
      <c r="H709" s="12" t="str">
        <f aca="false">INDEX(通路主檔!$C$2:$C$5,MATCH($F709,通路主檔!$A$2:$A$5,0))</f>
        <v>店內</v>
      </c>
      <c r="I709" s="13" t="n">
        <v>331500</v>
      </c>
      <c r="J709" s="4" t="n">
        <v>1045</v>
      </c>
      <c r="K709" s="4" t="n">
        <v>1290</v>
      </c>
      <c r="L709" s="14" t="n">
        <f aca="false">IF(J709=0,0,I709/J709)</f>
        <v>317.224880382775</v>
      </c>
      <c r="M709" s="15" t="n">
        <f aca="false">INDEX(通路主檔!$D$2:$D$5,MATCH($F709,通路主檔!$A$2:$A$5,0))*INDEX(年度參數!$B$2:$B$4,MATCH($B709,年度參數!$A$2:$A$4,0))</f>
        <v>0</v>
      </c>
      <c r="N709" s="14" t="n">
        <f aca="false">I709*M709</f>
        <v>0</v>
      </c>
      <c r="O709" s="14" t="n">
        <f aca="false">I709-N709</f>
        <v>331500</v>
      </c>
    </row>
    <row r="710" customFormat="false" ht="15" hidden="false" customHeight="false" outlineLevel="0" collapsed="false">
      <c r="A710" s="6" t="str">
        <f aca="false">TEXT(B710,"0")&amp;"-"&amp;TEXT(C710,"00")</f>
        <v>2024-11</v>
      </c>
      <c r="B710" s="4" t="n">
        <v>2024</v>
      </c>
      <c r="C710" s="4" t="n">
        <v>11</v>
      </c>
      <c r="D710" s="9" t="s">
        <v>312</v>
      </c>
      <c r="E710" s="12" t="str">
        <f aca="false">INDEX(門市主檔!$B$2:$B$25,MATCH($D710,門市主檔!$A$2:$A$25,0))</f>
        <v>彰化員林店</v>
      </c>
      <c r="F710" s="9" t="s">
        <v>344</v>
      </c>
      <c r="G710" s="12" t="str">
        <f aca="false">INDEX(通路主檔!$B$2:$B$5,MATCH($F710,通路主檔!$A$2:$A$5,0))</f>
        <v>外送平台 A</v>
      </c>
      <c r="H710" s="12" t="str">
        <f aca="false">INDEX(通路主檔!$C$2:$C$5,MATCH($F710,通路主檔!$A$2:$A$5,0))</f>
        <v>外送平台</v>
      </c>
      <c r="I710" s="13" t="n">
        <v>295000</v>
      </c>
      <c r="J710" s="4" t="n">
        <v>557</v>
      </c>
      <c r="K710" s="4" t="n">
        <v>1014</v>
      </c>
      <c r="L710" s="14" t="n">
        <f aca="false">IF(J710=0,0,I710/J710)</f>
        <v>529.622980251347</v>
      </c>
      <c r="M710" s="15" t="n">
        <f aca="false">INDEX(通路主檔!$D$2:$D$5,MATCH($F710,通路主檔!$A$2:$A$5,0))*INDEX(年度參數!$B$2:$B$4,MATCH($B710,年度參數!$A$2:$A$4,0))</f>
        <v>0.33</v>
      </c>
      <c r="N710" s="14" t="n">
        <f aca="false">I710*M710</f>
        <v>97350</v>
      </c>
      <c r="O710" s="14" t="n">
        <f aca="false">I710-N710</f>
        <v>197650</v>
      </c>
    </row>
    <row r="711" customFormat="false" ht="15" hidden="false" customHeight="false" outlineLevel="0" collapsed="false">
      <c r="A711" s="6" t="str">
        <f aca="false">TEXT(B711,"0")&amp;"-"&amp;TEXT(C711,"00")</f>
        <v>2024-11</v>
      </c>
      <c r="B711" s="4" t="n">
        <v>2024</v>
      </c>
      <c r="C711" s="4" t="n">
        <v>11</v>
      </c>
      <c r="D711" s="9" t="s">
        <v>312</v>
      </c>
      <c r="E711" s="12" t="str">
        <f aca="false">INDEX(門市主檔!$B$2:$B$25,MATCH($D711,門市主檔!$A$2:$A$25,0))</f>
        <v>彰化員林店</v>
      </c>
      <c r="F711" s="9" t="s">
        <v>347</v>
      </c>
      <c r="G711" s="12" t="str">
        <f aca="false">INDEX(通路主檔!$B$2:$B$5,MATCH($F711,通路主檔!$A$2:$A$5,0))</f>
        <v>外送平台 B</v>
      </c>
      <c r="H711" s="12" t="str">
        <f aca="false">INDEX(通路主檔!$C$2:$C$5,MATCH($F711,通路主檔!$A$2:$A$5,0))</f>
        <v>外送平台</v>
      </c>
      <c r="I711" s="13" t="n">
        <v>190500</v>
      </c>
      <c r="J711" s="4" t="n">
        <v>392</v>
      </c>
      <c r="K711" s="4" t="n">
        <v>758</v>
      </c>
      <c r="L711" s="14" t="n">
        <f aca="false">IF(J711=0,0,I711/J711)</f>
        <v>485.969387755102</v>
      </c>
      <c r="M711" s="15" t="n">
        <f aca="false">INDEX(通路主檔!$D$2:$D$5,MATCH($F711,通路主檔!$A$2:$A$5,0))*INDEX(年度參數!$B$2:$B$4,MATCH($B711,年度參數!$A$2:$A$4,0))</f>
        <v>0.33</v>
      </c>
      <c r="N711" s="14" t="n">
        <f aca="false">I711*M711</f>
        <v>62865</v>
      </c>
      <c r="O711" s="14" t="n">
        <f aca="false">I711-N711</f>
        <v>127635</v>
      </c>
    </row>
    <row r="712" customFormat="false" ht="15" hidden="false" customHeight="false" outlineLevel="0" collapsed="false">
      <c r="A712" s="6" t="str">
        <f aca="false">TEXT(B712,"0")&amp;"-"&amp;TEXT(C712,"00")</f>
        <v>2024-11</v>
      </c>
      <c r="B712" s="4" t="n">
        <v>2024</v>
      </c>
      <c r="C712" s="4" t="n">
        <v>11</v>
      </c>
      <c r="D712" s="9" t="s">
        <v>294</v>
      </c>
      <c r="E712" s="12" t="str">
        <f aca="false">INDEX(門市主檔!$B$2:$B$25,MATCH($D712,門市主檔!$A$2:$A$25,0))</f>
        <v>新竹巨城店</v>
      </c>
      <c r="F712" s="9" t="s">
        <v>339</v>
      </c>
      <c r="G712" s="12" t="str">
        <f aca="false">INDEX(通路主檔!$B$2:$B$5,MATCH($F712,通路主檔!$A$2:$A$5,0))</f>
        <v>內用</v>
      </c>
      <c r="H712" s="12" t="str">
        <f aca="false">INDEX(通路主檔!$C$2:$C$5,MATCH($F712,通路主檔!$A$2:$A$5,0))</f>
        <v>店內</v>
      </c>
      <c r="I712" s="13" t="n">
        <v>1217800</v>
      </c>
      <c r="J712" s="4" t="n">
        <v>1487</v>
      </c>
      <c r="K712" s="4" t="n">
        <v>3470</v>
      </c>
      <c r="L712" s="14" t="n">
        <f aca="false">IF(J712=0,0,I712/J712)</f>
        <v>818.964357767317</v>
      </c>
      <c r="M712" s="15" t="n">
        <f aca="false">INDEX(通路主檔!$D$2:$D$5,MATCH($F712,通路主檔!$A$2:$A$5,0))*INDEX(年度參數!$B$2:$B$4,MATCH($B712,年度參數!$A$2:$A$4,0))</f>
        <v>0</v>
      </c>
      <c r="N712" s="14" t="n">
        <f aca="false">I712*M712</f>
        <v>0</v>
      </c>
      <c r="O712" s="14" t="n">
        <f aca="false">I712-N712</f>
        <v>1217800</v>
      </c>
    </row>
    <row r="713" customFormat="false" ht="15" hidden="false" customHeight="false" outlineLevel="0" collapsed="false">
      <c r="A713" s="6" t="str">
        <f aca="false">TEXT(B713,"0")&amp;"-"&amp;TEXT(C713,"00")</f>
        <v>2024-11</v>
      </c>
      <c r="B713" s="4" t="n">
        <v>2024</v>
      </c>
      <c r="C713" s="4" t="n">
        <v>11</v>
      </c>
      <c r="D713" s="9" t="s">
        <v>294</v>
      </c>
      <c r="E713" s="12" t="str">
        <f aca="false">INDEX(門市主檔!$B$2:$B$25,MATCH($D713,門市主檔!$A$2:$A$25,0))</f>
        <v>新竹巨城店</v>
      </c>
      <c r="F713" s="9" t="s">
        <v>342</v>
      </c>
      <c r="G713" s="12" t="str">
        <f aca="false">INDEX(通路主檔!$B$2:$B$5,MATCH($F713,通路主檔!$A$2:$A$5,0))</f>
        <v>外帶</v>
      </c>
      <c r="H713" s="12" t="str">
        <f aca="false">INDEX(通路主檔!$C$2:$C$5,MATCH($F713,通路主檔!$A$2:$A$5,0))</f>
        <v>店內</v>
      </c>
      <c r="I713" s="13" t="n">
        <v>489800</v>
      </c>
      <c r="J713" s="4" t="n">
        <v>1391</v>
      </c>
      <c r="K713" s="4" t="n">
        <v>1904</v>
      </c>
      <c r="L713" s="14" t="n">
        <f aca="false">IF(J713=0,0,I713/J713)</f>
        <v>352.120776419842</v>
      </c>
      <c r="M713" s="15" t="n">
        <f aca="false">INDEX(通路主檔!$D$2:$D$5,MATCH($F713,通路主檔!$A$2:$A$5,0))*INDEX(年度參數!$B$2:$B$4,MATCH($B713,年度參數!$A$2:$A$4,0))</f>
        <v>0</v>
      </c>
      <c r="N713" s="14" t="n">
        <f aca="false">I713*M713</f>
        <v>0</v>
      </c>
      <c r="O713" s="14" t="n">
        <f aca="false">I713-N713</f>
        <v>489800</v>
      </c>
    </row>
    <row r="714" customFormat="false" ht="15" hidden="false" customHeight="false" outlineLevel="0" collapsed="false">
      <c r="A714" s="6" t="str">
        <f aca="false">TEXT(B714,"0")&amp;"-"&amp;TEXT(C714,"00")</f>
        <v>2024-11</v>
      </c>
      <c r="B714" s="4" t="n">
        <v>2024</v>
      </c>
      <c r="C714" s="4" t="n">
        <v>11</v>
      </c>
      <c r="D714" s="9" t="s">
        <v>294</v>
      </c>
      <c r="E714" s="12" t="str">
        <f aca="false">INDEX(門市主檔!$B$2:$B$25,MATCH($D714,門市主檔!$A$2:$A$25,0))</f>
        <v>新竹巨城店</v>
      </c>
      <c r="F714" s="9" t="s">
        <v>344</v>
      </c>
      <c r="G714" s="12" t="str">
        <f aca="false">INDEX(通路主檔!$B$2:$B$5,MATCH($F714,通路主檔!$A$2:$A$5,0))</f>
        <v>外送平台 A</v>
      </c>
      <c r="H714" s="12" t="str">
        <f aca="false">INDEX(通路主檔!$C$2:$C$5,MATCH($F714,通路主檔!$A$2:$A$5,0))</f>
        <v>外送平台</v>
      </c>
      <c r="I714" s="13" t="n">
        <v>465300</v>
      </c>
      <c r="J714" s="4" t="n">
        <v>947</v>
      </c>
      <c r="K714" s="4" t="n">
        <v>1760</v>
      </c>
      <c r="L714" s="14" t="n">
        <f aca="false">IF(J714=0,0,I714/J714)</f>
        <v>491.341077085533</v>
      </c>
      <c r="M714" s="15" t="n">
        <f aca="false">INDEX(通路主檔!$D$2:$D$5,MATCH($F714,通路主檔!$A$2:$A$5,0))*INDEX(年度參數!$B$2:$B$4,MATCH($B714,年度參數!$A$2:$A$4,0))</f>
        <v>0.33</v>
      </c>
      <c r="N714" s="14" t="n">
        <f aca="false">I714*M714</f>
        <v>153549</v>
      </c>
      <c r="O714" s="14" t="n">
        <f aca="false">I714-N714</f>
        <v>311751</v>
      </c>
    </row>
    <row r="715" customFormat="false" ht="15" hidden="false" customHeight="false" outlineLevel="0" collapsed="false">
      <c r="A715" s="6" t="str">
        <f aca="false">TEXT(B715,"0")&amp;"-"&amp;TEXT(C715,"00")</f>
        <v>2024-11</v>
      </c>
      <c r="B715" s="4" t="n">
        <v>2024</v>
      </c>
      <c r="C715" s="4" t="n">
        <v>11</v>
      </c>
      <c r="D715" s="9" t="s">
        <v>294</v>
      </c>
      <c r="E715" s="12" t="str">
        <f aca="false">INDEX(門市主檔!$B$2:$B$25,MATCH($D715,門市主檔!$A$2:$A$25,0))</f>
        <v>新竹巨城店</v>
      </c>
      <c r="F715" s="9" t="s">
        <v>347</v>
      </c>
      <c r="G715" s="12" t="str">
        <f aca="false">INDEX(通路主檔!$B$2:$B$5,MATCH($F715,通路主檔!$A$2:$A$5,0))</f>
        <v>外送平台 B</v>
      </c>
      <c r="H715" s="12" t="str">
        <f aca="false">INDEX(通路主檔!$C$2:$C$5,MATCH($F715,通路主檔!$A$2:$A$5,0))</f>
        <v>外送平台</v>
      </c>
      <c r="I715" s="13" t="n">
        <v>278300</v>
      </c>
      <c r="J715" s="4" t="n">
        <v>554</v>
      </c>
      <c r="K715" s="4" t="n">
        <v>1035</v>
      </c>
      <c r="L715" s="14" t="n">
        <f aca="false">IF(J715=0,0,I715/J715)</f>
        <v>502.346570397112</v>
      </c>
      <c r="M715" s="15" t="n">
        <f aca="false">INDEX(通路主檔!$D$2:$D$5,MATCH($F715,通路主檔!$A$2:$A$5,0))*INDEX(年度參數!$B$2:$B$4,MATCH($B715,年度參數!$A$2:$A$4,0))</f>
        <v>0.33</v>
      </c>
      <c r="N715" s="14" t="n">
        <f aca="false">I715*M715</f>
        <v>91839</v>
      </c>
      <c r="O715" s="14" t="n">
        <f aca="false">I715-N715</f>
        <v>186461</v>
      </c>
    </row>
    <row r="716" customFormat="false" ht="15" hidden="false" customHeight="false" outlineLevel="0" collapsed="false">
      <c r="A716" s="6" t="str">
        <f aca="false">TEXT(B716,"0")&amp;"-"&amp;TEXT(C716,"00")</f>
        <v>2024-11</v>
      </c>
      <c r="B716" s="4" t="n">
        <v>2024</v>
      </c>
      <c r="C716" s="4" t="n">
        <v>11</v>
      </c>
      <c r="D716" s="9" t="s">
        <v>325</v>
      </c>
      <c r="E716" s="12" t="str">
        <f aca="false">INDEX(門市主檔!$B$2:$B$25,MATCH($D716,門市主檔!$A$2:$A$25,0))</f>
        <v>高雄左營店</v>
      </c>
      <c r="F716" s="9" t="s">
        <v>339</v>
      </c>
      <c r="G716" s="12" t="str">
        <f aca="false">INDEX(通路主檔!$B$2:$B$5,MATCH($F716,通路主檔!$A$2:$A$5,0))</f>
        <v>內用</v>
      </c>
      <c r="H716" s="12" t="str">
        <f aca="false">INDEX(通路主檔!$C$2:$C$5,MATCH($F716,通路主檔!$A$2:$A$5,0))</f>
        <v>店內</v>
      </c>
      <c r="I716" s="13" t="n">
        <v>1249500</v>
      </c>
      <c r="J716" s="4" t="n">
        <v>1528</v>
      </c>
      <c r="K716" s="4" t="n">
        <v>3509</v>
      </c>
      <c r="L716" s="14" t="n">
        <f aca="false">IF(J716=0,0,I716/J716)</f>
        <v>817.735602094241</v>
      </c>
      <c r="M716" s="15" t="n">
        <f aca="false">INDEX(通路主檔!$D$2:$D$5,MATCH($F716,通路主檔!$A$2:$A$5,0))*INDEX(年度參數!$B$2:$B$4,MATCH($B716,年度參數!$A$2:$A$4,0))</f>
        <v>0</v>
      </c>
      <c r="N716" s="14" t="n">
        <f aca="false">I716*M716</f>
        <v>0</v>
      </c>
      <c r="O716" s="14" t="n">
        <f aca="false">I716-N716</f>
        <v>1249500</v>
      </c>
    </row>
    <row r="717" customFormat="false" ht="15" hidden="false" customHeight="false" outlineLevel="0" collapsed="false">
      <c r="A717" s="6" t="str">
        <f aca="false">TEXT(B717,"0")&amp;"-"&amp;TEXT(C717,"00")</f>
        <v>2024-11</v>
      </c>
      <c r="B717" s="4" t="n">
        <v>2024</v>
      </c>
      <c r="C717" s="4" t="n">
        <v>11</v>
      </c>
      <c r="D717" s="9" t="s">
        <v>325</v>
      </c>
      <c r="E717" s="12" t="str">
        <f aca="false">INDEX(門市主檔!$B$2:$B$25,MATCH($D717,門市主檔!$A$2:$A$25,0))</f>
        <v>高雄左營店</v>
      </c>
      <c r="F717" s="9" t="s">
        <v>342</v>
      </c>
      <c r="G717" s="12" t="str">
        <f aca="false">INDEX(通路主檔!$B$2:$B$5,MATCH($F717,通路主檔!$A$2:$A$5,0))</f>
        <v>外帶</v>
      </c>
      <c r="H717" s="12" t="str">
        <f aca="false">INDEX(通路主檔!$C$2:$C$5,MATCH($F717,通路主檔!$A$2:$A$5,0))</f>
        <v>店內</v>
      </c>
      <c r="I717" s="13" t="n">
        <v>430100</v>
      </c>
      <c r="J717" s="4" t="n">
        <v>1320</v>
      </c>
      <c r="K717" s="4" t="n">
        <v>1835</v>
      </c>
      <c r="L717" s="14" t="n">
        <f aca="false">IF(J717=0,0,I717/J717)</f>
        <v>325.833333333333</v>
      </c>
      <c r="M717" s="15" t="n">
        <f aca="false">INDEX(通路主檔!$D$2:$D$5,MATCH($F717,通路主檔!$A$2:$A$5,0))*INDEX(年度參數!$B$2:$B$4,MATCH($B717,年度參數!$A$2:$A$4,0))</f>
        <v>0</v>
      </c>
      <c r="N717" s="14" t="n">
        <f aca="false">I717*M717</f>
        <v>0</v>
      </c>
      <c r="O717" s="14" t="n">
        <f aca="false">I717-N717</f>
        <v>430100</v>
      </c>
    </row>
    <row r="718" customFormat="false" ht="15" hidden="false" customHeight="false" outlineLevel="0" collapsed="false">
      <c r="A718" s="6" t="str">
        <f aca="false">TEXT(B718,"0")&amp;"-"&amp;TEXT(C718,"00")</f>
        <v>2024-11</v>
      </c>
      <c r="B718" s="4" t="n">
        <v>2024</v>
      </c>
      <c r="C718" s="4" t="n">
        <v>11</v>
      </c>
      <c r="D718" s="9" t="s">
        <v>325</v>
      </c>
      <c r="E718" s="12" t="str">
        <f aca="false">INDEX(門市主檔!$B$2:$B$25,MATCH($D718,門市主檔!$A$2:$A$25,0))</f>
        <v>高雄左營店</v>
      </c>
      <c r="F718" s="9" t="s">
        <v>344</v>
      </c>
      <c r="G718" s="12" t="str">
        <f aca="false">INDEX(通路主檔!$B$2:$B$5,MATCH($F718,通路主檔!$A$2:$A$5,0))</f>
        <v>外送平台 A</v>
      </c>
      <c r="H718" s="12" t="str">
        <f aca="false">INDEX(通路主檔!$C$2:$C$5,MATCH($F718,通路主檔!$A$2:$A$5,0))</f>
        <v>外送平台</v>
      </c>
      <c r="I718" s="13" t="n">
        <v>359500</v>
      </c>
      <c r="J718" s="4" t="n">
        <v>702</v>
      </c>
      <c r="K718" s="4" t="n">
        <v>1319</v>
      </c>
      <c r="L718" s="14" t="n">
        <f aca="false">IF(J718=0,0,I718/J718)</f>
        <v>512.108262108262</v>
      </c>
      <c r="M718" s="15" t="n">
        <f aca="false">INDEX(通路主檔!$D$2:$D$5,MATCH($F718,通路主檔!$A$2:$A$5,0))*INDEX(年度參數!$B$2:$B$4,MATCH($B718,年度參數!$A$2:$A$4,0))</f>
        <v>0.33</v>
      </c>
      <c r="N718" s="14" t="n">
        <f aca="false">I718*M718</f>
        <v>118635</v>
      </c>
      <c r="O718" s="14" t="n">
        <f aca="false">I718-N718</f>
        <v>240865</v>
      </c>
    </row>
    <row r="719" customFormat="false" ht="15" hidden="false" customHeight="false" outlineLevel="0" collapsed="false">
      <c r="A719" s="6" t="str">
        <f aca="false">TEXT(B719,"0")&amp;"-"&amp;TEXT(C719,"00")</f>
        <v>2024-11</v>
      </c>
      <c r="B719" s="4" t="n">
        <v>2024</v>
      </c>
      <c r="C719" s="4" t="n">
        <v>11</v>
      </c>
      <c r="D719" s="9" t="s">
        <v>325</v>
      </c>
      <c r="E719" s="12" t="str">
        <f aca="false">INDEX(門市主檔!$B$2:$B$25,MATCH($D719,門市主檔!$A$2:$A$25,0))</f>
        <v>高雄左營店</v>
      </c>
      <c r="F719" s="9" t="s">
        <v>347</v>
      </c>
      <c r="G719" s="12" t="str">
        <f aca="false">INDEX(通路主檔!$B$2:$B$5,MATCH($F719,通路主檔!$A$2:$A$5,0))</f>
        <v>外送平台 B</v>
      </c>
      <c r="H719" s="12" t="str">
        <f aca="false">INDEX(通路主檔!$C$2:$C$5,MATCH($F719,通路主檔!$A$2:$A$5,0))</f>
        <v>外送平台</v>
      </c>
      <c r="I719" s="13" t="n">
        <v>266700</v>
      </c>
      <c r="J719" s="4" t="n">
        <v>542</v>
      </c>
      <c r="K719" s="4" t="n">
        <v>963</v>
      </c>
      <c r="L719" s="14" t="n">
        <f aca="false">IF(J719=0,0,I719/J719)</f>
        <v>492.066420664207</v>
      </c>
      <c r="M719" s="15" t="n">
        <f aca="false">INDEX(通路主檔!$D$2:$D$5,MATCH($F719,通路主檔!$A$2:$A$5,0))*INDEX(年度參數!$B$2:$B$4,MATCH($B719,年度參數!$A$2:$A$4,0))</f>
        <v>0.33</v>
      </c>
      <c r="N719" s="14" t="n">
        <f aca="false">I719*M719</f>
        <v>88011</v>
      </c>
      <c r="O719" s="14" t="n">
        <f aca="false">I719-N719</f>
        <v>178689</v>
      </c>
    </row>
    <row r="720" customFormat="false" ht="15" hidden="false" customHeight="false" outlineLevel="0" collapsed="false">
      <c r="A720" s="6" t="str">
        <f aca="false">TEXT(B720,"0")&amp;"-"&amp;TEXT(C720,"00")</f>
        <v>2024-11</v>
      </c>
      <c r="B720" s="4" t="n">
        <v>2024</v>
      </c>
      <c r="C720" s="4" t="n">
        <v>11</v>
      </c>
      <c r="D720" s="9" t="s">
        <v>328</v>
      </c>
      <c r="E720" s="12" t="str">
        <f aca="false">INDEX(門市主檔!$B$2:$B$25,MATCH($D720,門市主檔!$A$2:$A$25,0))</f>
        <v>高雄三多店</v>
      </c>
      <c r="F720" s="9" t="s">
        <v>339</v>
      </c>
      <c r="G720" s="12" t="str">
        <f aca="false">INDEX(通路主檔!$B$2:$B$5,MATCH($F720,通路主檔!$A$2:$A$5,0))</f>
        <v>內用</v>
      </c>
      <c r="H720" s="12" t="str">
        <f aca="false">INDEX(通路主檔!$C$2:$C$5,MATCH($F720,通路主檔!$A$2:$A$5,0))</f>
        <v>店內</v>
      </c>
      <c r="I720" s="13" t="n">
        <v>772600</v>
      </c>
      <c r="J720" s="4" t="n">
        <v>988</v>
      </c>
      <c r="K720" s="4" t="n">
        <v>2555</v>
      </c>
      <c r="L720" s="14" t="n">
        <f aca="false">IF(J720=0,0,I720/J720)</f>
        <v>781.983805668016</v>
      </c>
      <c r="M720" s="15" t="n">
        <f aca="false">INDEX(通路主檔!$D$2:$D$5,MATCH($F720,通路主檔!$A$2:$A$5,0))*INDEX(年度參數!$B$2:$B$4,MATCH($B720,年度參數!$A$2:$A$4,0))</f>
        <v>0</v>
      </c>
      <c r="N720" s="14" t="n">
        <f aca="false">I720*M720</f>
        <v>0</v>
      </c>
      <c r="O720" s="14" t="n">
        <f aca="false">I720-N720</f>
        <v>772600</v>
      </c>
    </row>
    <row r="721" customFormat="false" ht="15" hidden="false" customHeight="false" outlineLevel="0" collapsed="false">
      <c r="A721" s="6" t="str">
        <f aca="false">TEXT(B721,"0")&amp;"-"&amp;TEXT(C721,"00")</f>
        <v>2024-11</v>
      </c>
      <c r="B721" s="4" t="n">
        <v>2024</v>
      </c>
      <c r="C721" s="4" t="n">
        <v>11</v>
      </c>
      <c r="D721" s="9" t="s">
        <v>328</v>
      </c>
      <c r="E721" s="12" t="str">
        <f aca="false">INDEX(門市主檔!$B$2:$B$25,MATCH($D721,門市主檔!$A$2:$A$25,0))</f>
        <v>高雄三多店</v>
      </c>
      <c r="F721" s="9" t="s">
        <v>342</v>
      </c>
      <c r="G721" s="12" t="str">
        <f aca="false">INDEX(通路主檔!$B$2:$B$5,MATCH($F721,通路主檔!$A$2:$A$5,0))</f>
        <v>外帶</v>
      </c>
      <c r="H721" s="12" t="str">
        <f aca="false">INDEX(通路主檔!$C$2:$C$5,MATCH($F721,通路主檔!$A$2:$A$5,0))</f>
        <v>店內</v>
      </c>
      <c r="I721" s="13" t="n">
        <v>393700</v>
      </c>
      <c r="J721" s="4" t="n">
        <v>1133</v>
      </c>
      <c r="K721" s="4" t="n">
        <v>1500</v>
      </c>
      <c r="L721" s="14" t="n">
        <f aca="false">IF(J721=0,0,I721/J721)</f>
        <v>347.484554280671</v>
      </c>
      <c r="M721" s="15" t="n">
        <f aca="false">INDEX(通路主檔!$D$2:$D$5,MATCH($F721,通路主檔!$A$2:$A$5,0))*INDEX(年度參數!$B$2:$B$4,MATCH($B721,年度參數!$A$2:$A$4,0))</f>
        <v>0</v>
      </c>
      <c r="N721" s="14" t="n">
        <f aca="false">I721*M721</f>
        <v>0</v>
      </c>
      <c r="O721" s="14" t="n">
        <f aca="false">I721-N721</f>
        <v>393700</v>
      </c>
    </row>
    <row r="722" customFormat="false" ht="15" hidden="false" customHeight="false" outlineLevel="0" collapsed="false">
      <c r="A722" s="6" t="str">
        <f aca="false">TEXT(B722,"0")&amp;"-"&amp;TEXT(C722,"00")</f>
        <v>2024-11</v>
      </c>
      <c r="B722" s="4" t="n">
        <v>2024</v>
      </c>
      <c r="C722" s="4" t="n">
        <v>11</v>
      </c>
      <c r="D722" s="9" t="s">
        <v>328</v>
      </c>
      <c r="E722" s="12" t="str">
        <f aca="false">INDEX(門市主檔!$B$2:$B$25,MATCH($D722,門市主檔!$A$2:$A$25,0))</f>
        <v>高雄三多店</v>
      </c>
      <c r="F722" s="9" t="s">
        <v>344</v>
      </c>
      <c r="G722" s="12" t="str">
        <f aca="false">INDEX(通路主檔!$B$2:$B$5,MATCH($F722,通路主檔!$A$2:$A$5,0))</f>
        <v>外送平台 A</v>
      </c>
      <c r="H722" s="12" t="str">
        <f aca="false">INDEX(通路主檔!$C$2:$C$5,MATCH($F722,通路主檔!$A$2:$A$5,0))</f>
        <v>外送平台</v>
      </c>
      <c r="I722" s="13" t="n">
        <v>385500</v>
      </c>
      <c r="J722" s="4" t="n">
        <v>794</v>
      </c>
      <c r="K722" s="4" t="n">
        <v>1553</v>
      </c>
      <c r="L722" s="14" t="n">
        <f aca="false">IF(J722=0,0,I722/J722)</f>
        <v>485.51637279597</v>
      </c>
      <c r="M722" s="15" t="n">
        <f aca="false">INDEX(通路主檔!$D$2:$D$5,MATCH($F722,通路主檔!$A$2:$A$5,0))*INDEX(年度參數!$B$2:$B$4,MATCH($B722,年度參數!$A$2:$A$4,0))</f>
        <v>0.33</v>
      </c>
      <c r="N722" s="14" t="n">
        <f aca="false">I722*M722</f>
        <v>127215</v>
      </c>
      <c r="O722" s="14" t="n">
        <f aca="false">I722-N722</f>
        <v>258285</v>
      </c>
    </row>
    <row r="723" customFormat="false" ht="15" hidden="false" customHeight="false" outlineLevel="0" collapsed="false">
      <c r="A723" s="6" t="str">
        <f aca="false">TEXT(B723,"0")&amp;"-"&amp;TEXT(C723,"00")</f>
        <v>2024-11</v>
      </c>
      <c r="B723" s="4" t="n">
        <v>2024</v>
      </c>
      <c r="C723" s="4" t="n">
        <v>11</v>
      </c>
      <c r="D723" s="9" t="s">
        <v>328</v>
      </c>
      <c r="E723" s="12" t="str">
        <f aca="false">INDEX(門市主檔!$B$2:$B$25,MATCH($D723,門市主檔!$A$2:$A$25,0))</f>
        <v>高雄三多店</v>
      </c>
      <c r="F723" s="9" t="s">
        <v>347</v>
      </c>
      <c r="G723" s="12" t="str">
        <f aca="false">INDEX(通路主檔!$B$2:$B$5,MATCH($F723,通路主檔!$A$2:$A$5,0))</f>
        <v>外送平台 B</v>
      </c>
      <c r="H723" s="12" t="str">
        <f aca="false">INDEX(通路主檔!$C$2:$C$5,MATCH($F723,通路主檔!$A$2:$A$5,0))</f>
        <v>外送平台</v>
      </c>
      <c r="I723" s="13" t="n">
        <v>226900</v>
      </c>
      <c r="J723" s="4" t="n">
        <v>483</v>
      </c>
      <c r="K723" s="4" t="n">
        <v>842</v>
      </c>
      <c r="L723" s="14" t="n">
        <f aca="false">IF(J723=0,0,I723/J723)</f>
        <v>469.772256728779</v>
      </c>
      <c r="M723" s="15" t="n">
        <f aca="false">INDEX(通路主檔!$D$2:$D$5,MATCH($F723,通路主檔!$A$2:$A$5,0))*INDEX(年度參數!$B$2:$B$4,MATCH($B723,年度參數!$A$2:$A$4,0))</f>
        <v>0.33</v>
      </c>
      <c r="N723" s="14" t="n">
        <f aca="false">I723*M723</f>
        <v>74877</v>
      </c>
      <c r="O723" s="14" t="n">
        <f aca="false">I723-N723</f>
        <v>152023</v>
      </c>
    </row>
    <row r="724" customFormat="false" ht="15" hidden="false" customHeight="false" outlineLevel="0" collapsed="false">
      <c r="A724" s="6" t="str">
        <f aca="false">TEXT(B724,"0")&amp;"-"&amp;TEXT(C724,"00")</f>
        <v>2024-11</v>
      </c>
      <c r="B724" s="4" t="n">
        <v>2024</v>
      </c>
      <c r="C724" s="4" t="n">
        <v>11</v>
      </c>
      <c r="D724" s="9" t="s">
        <v>280</v>
      </c>
      <c r="E724" s="12" t="str">
        <f aca="false">INDEX(門市主檔!$B$2:$B$25,MATCH($D724,門市主檔!$A$2:$A$25,0))</f>
        <v>新北板橋店</v>
      </c>
      <c r="F724" s="9" t="s">
        <v>339</v>
      </c>
      <c r="G724" s="12" t="str">
        <f aca="false">INDEX(通路主檔!$B$2:$B$5,MATCH($F724,通路主檔!$A$2:$A$5,0))</f>
        <v>內用</v>
      </c>
      <c r="H724" s="12" t="str">
        <f aca="false">INDEX(通路主檔!$C$2:$C$5,MATCH($F724,通路主檔!$A$2:$A$5,0))</f>
        <v>店內</v>
      </c>
      <c r="I724" s="13" t="n">
        <v>1176100</v>
      </c>
      <c r="J724" s="4" t="n">
        <v>1571</v>
      </c>
      <c r="K724" s="4" t="n">
        <v>3537</v>
      </c>
      <c r="L724" s="14" t="n">
        <f aca="false">IF(J724=0,0,I724/J724)</f>
        <v>748.631444939529</v>
      </c>
      <c r="M724" s="15" t="n">
        <f aca="false">INDEX(通路主檔!$D$2:$D$5,MATCH($F724,通路主檔!$A$2:$A$5,0))*INDEX(年度參數!$B$2:$B$4,MATCH($B724,年度參數!$A$2:$A$4,0))</f>
        <v>0</v>
      </c>
      <c r="N724" s="14" t="n">
        <f aca="false">I724*M724</f>
        <v>0</v>
      </c>
      <c r="O724" s="14" t="n">
        <f aca="false">I724-N724</f>
        <v>1176100</v>
      </c>
    </row>
    <row r="725" customFormat="false" ht="15" hidden="false" customHeight="false" outlineLevel="0" collapsed="false">
      <c r="A725" s="6" t="str">
        <f aca="false">TEXT(B725,"0")&amp;"-"&amp;TEXT(C725,"00")</f>
        <v>2024-11</v>
      </c>
      <c r="B725" s="4" t="n">
        <v>2024</v>
      </c>
      <c r="C725" s="4" t="n">
        <v>11</v>
      </c>
      <c r="D725" s="9" t="s">
        <v>280</v>
      </c>
      <c r="E725" s="12" t="str">
        <f aca="false">INDEX(門市主檔!$B$2:$B$25,MATCH($D725,門市主檔!$A$2:$A$25,0))</f>
        <v>新北板橋店</v>
      </c>
      <c r="F725" s="9" t="s">
        <v>342</v>
      </c>
      <c r="G725" s="12" t="str">
        <f aca="false">INDEX(通路主檔!$B$2:$B$5,MATCH($F725,通路主檔!$A$2:$A$5,0))</f>
        <v>外帶</v>
      </c>
      <c r="H725" s="12" t="str">
        <f aca="false">INDEX(通路主檔!$C$2:$C$5,MATCH($F725,通路主檔!$A$2:$A$5,0))</f>
        <v>店內</v>
      </c>
      <c r="I725" s="13" t="n">
        <v>561200</v>
      </c>
      <c r="J725" s="4" t="n">
        <v>1619</v>
      </c>
      <c r="K725" s="4" t="n">
        <v>2159</v>
      </c>
      <c r="L725" s="14" t="n">
        <f aca="false">IF(J725=0,0,I725/J725)</f>
        <v>346.633724521309</v>
      </c>
      <c r="M725" s="15" t="n">
        <f aca="false">INDEX(通路主檔!$D$2:$D$5,MATCH($F725,通路主檔!$A$2:$A$5,0))*INDEX(年度參數!$B$2:$B$4,MATCH($B725,年度參數!$A$2:$A$4,0))</f>
        <v>0</v>
      </c>
      <c r="N725" s="14" t="n">
        <f aca="false">I725*M725</f>
        <v>0</v>
      </c>
      <c r="O725" s="14" t="n">
        <f aca="false">I725-N725</f>
        <v>561200</v>
      </c>
    </row>
    <row r="726" customFormat="false" ht="15" hidden="false" customHeight="false" outlineLevel="0" collapsed="false">
      <c r="A726" s="6" t="str">
        <f aca="false">TEXT(B726,"0")&amp;"-"&amp;TEXT(C726,"00")</f>
        <v>2024-11</v>
      </c>
      <c r="B726" s="4" t="n">
        <v>2024</v>
      </c>
      <c r="C726" s="4" t="n">
        <v>11</v>
      </c>
      <c r="D726" s="9" t="s">
        <v>280</v>
      </c>
      <c r="E726" s="12" t="str">
        <f aca="false">INDEX(門市主檔!$B$2:$B$25,MATCH($D726,門市主檔!$A$2:$A$25,0))</f>
        <v>新北板橋店</v>
      </c>
      <c r="F726" s="9" t="s">
        <v>344</v>
      </c>
      <c r="G726" s="12" t="str">
        <f aca="false">INDEX(通路主檔!$B$2:$B$5,MATCH($F726,通路主檔!$A$2:$A$5,0))</f>
        <v>外送平台 A</v>
      </c>
      <c r="H726" s="12" t="str">
        <f aca="false">INDEX(通路主檔!$C$2:$C$5,MATCH($F726,通路主檔!$A$2:$A$5,0))</f>
        <v>外送平台</v>
      </c>
      <c r="I726" s="13" t="n">
        <v>479100</v>
      </c>
      <c r="J726" s="4" t="n">
        <v>900</v>
      </c>
      <c r="K726" s="4" t="n">
        <v>1645</v>
      </c>
      <c r="L726" s="14" t="n">
        <f aca="false">IF(J726=0,0,I726/J726)</f>
        <v>532.333333333333</v>
      </c>
      <c r="M726" s="15" t="n">
        <f aca="false">INDEX(通路主檔!$D$2:$D$5,MATCH($F726,通路主檔!$A$2:$A$5,0))*INDEX(年度參數!$B$2:$B$4,MATCH($B726,年度參數!$A$2:$A$4,0))</f>
        <v>0.33</v>
      </c>
      <c r="N726" s="14" t="n">
        <f aca="false">I726*M726</f>
        <v>158103</v>
      </c>
      <c r="O726" s="14" t="n">
        <f aca="false">I726-N726</f>
        <v>320997</v>
      </c>
    </row>
    <row r="727" customFormat="false" ht="15" hidden="false" customHeight="false" outlineLevel="0" collapsed="false">
      <c r="A727" s="6" t="str">
        <f aca="false">TEXT(B727,"0")&amp;"-"&amp;TEXT(C727,"00")</f>
        <v>2024-11</v>
      </c>
      <c r="B727" s="4" t="n">
        <v>2024</v>
      </c>
      <c r="C727" s="4" t="n">
        <v>11</v>
      </c>
      <c r="D727" s="9" t="s">
        <v>280</v>
      </c>
      <c r="E727" s="12" t="str">
        <f aca="false">INDEX(門市主檔!$B$2:$B$25,MATCH($D727,門市主檔!$A$2:$A$25,0))</f>
        <v>新北板橋店</v>
      </c>
      <c r="F727" s="9" t="s">
        <v>347</v>
      </c>
      <c r="G727" s="12" t="str">
        <f aca="false">INDEX(通路主檔!$B$2:$B$5,MATCH($F727,通路主檔!$A$2:$A$5,0))</f>
        <v>外送平台 B</v>
      </c>
      <c r="H727" s="12" t="str">
        <f aca="false">INDEX(通路主檔!$C$2:$C$5,MATCH($F727,通路主檔!$A$2:$A$5,0))</f>
        <v>外送平台</v>
      </c>
      <c r="I727" s="13" t="n">
        <v>343800</v>
      </c>
      <c r="J727" s="4" t="n">
        <v>728</v>
      </c>
      <c r="K727" s="4" t="n">
        <v>1357</v>
      </c>
      <c r="L727" s="14" t="n">
        <f aca="false">IF(J727=0,0,I727/J727)</f>
        <v>472.252747252747</v>
      </c>
      <c r="M727" s="15" t="n">
        <f aca="false">INDEX(通路主檔!$D$2:$D$5,MATCH($F727,通路主檔!$A$2:$A$5,0))*INDEX(年度參數!$B$2:$B$4,MATCH($B727,年度參數!$A$2:$A$4,0))</f>
        <v>0.33</v>
      </c>
      <c r="N727" s="14" t="n">
        <f aca="false">I727*M727</f>
        <v>113454</v>
      </c>
      <c r="O727" s="14" t="n">
        <f aca="false">I727-N727</f>
        <v>230346</v>
      </c>
    </row>
    <row r="728" customFormat="false" ht="15" hidden="false" customHeight="false" outlineLevel="0" collapsed="false">
      <c r="A728" s="6" t="str">
        <f aca="false">TEXT(B728,"0")&amp;"-"&amp;TEXT(C728,"00")</f>
        <v>2024-11</v>
      </c>
      <c r="B728" s="4" t="n">
        <v>2024</v>
      </c>
      <c r="C728" s="4" t="n">
        <v>11</v>
      </c>
      <c r="D728" s="9" t="s">
        <v>283</v>
      </c>
      <c r="E728" s="12" t="str">
        <f aca="false">INDEX(門市主檔!$B$2:$B$25,MATCH($D728,門市主檔!$A$2:$A$25,0))</f>
        <v>新北新莊店</v>
      </c>
      <c r="F728" s="9" t="s">
        <v>339</v>
      </c>
      <c r="G728" s="12" t="str">
        <f aca="false">INDEX(通路主檔!$B$2:$B$5,MATCH($F728,通路主檔!$A$2:$A$5,0))</f>
        <v>內用</v>
      </c>
      <c r="H728" s="12" t="str">
        <f aca="false">INDEX(通路主檔!$C$2:$C$5,MATCH($F728,通路主檔!$A$2:$A$5,0))</f>
        <v>店內</v>
      </c>
      <c r="I728" s="13" t="n">
        <v>829200</v>
      </c>
      <c r="J728" s="4" t="n">
        <v>1021</v>
      </c>
      <c r="K728" s="4" t="n">
        <v>2548</v>
      </c>
      <c r="L728" s="14" t="n">
        <f aca="false">IF(J728=0,0,I728/J728)</f>
        <v>812.144955925563</v>
      </c>
      <c r="M728" s="15" t="n">
        <f aca="false">INDEX(通路主檔!$D$2:$D$5,MATCH($F728,通路主檔!$A$2:$A$5,0))*INDEX(年度參數!$B$2:$B$4,MATCH($B728,年度參數!$A$2:$A$4,0))</f>
        <v>0</v>
      </c>
      <c r="N728" s="14" t="n">
        <f aca="false">I728*M728</f>
        <v>0</v>
      </c>
      <c r="O728" s="14" t="n">
        <f aca="false">I728-N728</f>
        <v>829200</v>
      </c>
    </row>
    <row r="729" customFormat="false" ht="15" hidden="false" customHeight="false" outlineLevel="0" collapsed="false">
      <c r="A729" s="6" t="str">
        <f aca="false">TEXT(B729,"0")&amp;"-"&amp;TEXT(C729,"00")</f>
        <v>2024-11</v>
      </c>
      <c r="B729" s="4" t="n">
        <v>2024</v>
      </c>
      <c r="C729" s="4" t="n">
        <v>11</v>
      </c>
      <c r="D729" s="9" t="s">
        <v>283</v>
      </c>
      <c r="E729" s="12" t="str">
        <f aca="false">INDEX(門市主檔!$B$2:$B$25,MATCH($D729,門市主檔!$A$2:$A$25,0))</f>
        <v>新北新莊店</v>
      </c>
      <c r="F729" s="9" t="s">
        <v>342</v>
      </c>
      <c r="G729" s="12" t="str">
        <f aca="false">INDEX(通路主檔!$B$2:$B$5,MATCH($F729,通路主檔!$A$2:$A$5,0))</f>
        <v>外帶</v>
      </c>
      <c r="H729" s="12" t="str">
        <f aca="false">INDEX(通路主檔!$C$2:$C$5,MATCH($F729,通路主檔!$A$2:$A$5,0))</f>
        <v>店內</v>
      </c>
      <c r="I729" s="13" t="n">
        <v>399400</v>
      </c>
      <c r="J729" s="4" t="n">
        <v>1170</v>
      </c>
      <c r="K729" s="4" t="n">
        <v>1421</v>
      </c>
      <c r="L729" s="14" t="n">
        <f aca="false">IF(J729=0,0,I729/J729)</f>
        <v>341.367521367521</v>
      </c>
      <c r="M729" s="15" t="n">
        <f aca="false">INDEX(通路主檔!$D$2:$D$5,MATCH($F729,通路主檔!$A$2:$A$5,0))*INDEX(年度參數!$B$2:$B$4,MATCH($B729,年度參數!$A$2:$A$4,0))</f>
        <v>0</v>
      </c>
      <c r="N729" s="14" t="n">
        <f aca="false">I729*M729</f>
        <v>0</v>
      </c>
      <c r="O729" s="14" t="n">
        <f aca="false">I729-N729</f>
        <v>399400</v>
      </c>
    </row>
    <row r="730" customFormat="false" ht="15" hidden="false" customHeight="false" outlineLevel="0" collapsed="false">
      <c r="A730" s="6" t="str">
        <f aca="false">TEXT(B730,"0")&amp;"-"&amp;TEXT(C730,"00")</f>
        <v>2024-11</v>
      </c>
      <c r="B730" s="4" t="n">
        <v>2024</v>
      </c>
      <c r="C730" s="4" t="n">
        <v>11</v>
      </c>
      <c r="D730" s="9" t="s">
        <v>283</v>
      </c>
      <c r="E730" s="12" t="str">
        <f aca="false">INDEX(門市主檔!$B$2:$B$25,MATCH($D730,門市主檔!$A$2:$A$25,0))</f>
        <v>新北新莊店</v>
      </c>
      <c r="F730" s="9" t="s">
        <v>344</v>
      </c>
      <c r="G730" s="12" t="str">
        <f aca="false">INDEX(通路主檔!$B$2:$B$5,MATCH($F730,通路主檔!$A$2:$A$5,0))</f>
        <v>外送平台 A</v>
      </c>
      <c r="H730" s="12" t="str">
        <f aca="false">INDEX(通路主檔!$C$2:$C$5,MATCH($F730,通路主檔!$A$2:$A$5,0))</f>
        <v>外送平台</v>
      </c>
      <c r="I730" s="13" t="n">
        <v>400100</v>
      </c>
      <c r="J730" s="4" t="n">
        <v>720</v>
      </c>
      <c r="K730" s="4" t="n">
        <v>1389</v>
      </c>
      <c r="L730" s="14" t="n">
        <f aca="false">IF(J730=0,0,I730/J730)</f>
        <v>555.694444444445</v>
      </c>
      <c r="M730" s="15" t="n">
        <f aca="false">INDEX(通路主檔!$D$2:$D$5,MATCH($F730,通路主檔!$A$2:$A$5,0))*INDEX(年度參數!$B$2:$B$4,MATCH($B730,年度參數!$A$2:$A$4,0))</f>
        <v>0.33</v>
      </c>
      <c r="N730" s="14" t="n">
        <f aca="false">I730*M730</f>
        <v>132033</v>
      </c>
      <c r="O730" s="14" t="n">
        <f aca="false">I730-N730</f>
        <v>268067</v>
      </c>
    </row>
    <row r="731" customFormat="false" ht="15" hidden="false" customHeight="false" outlineLevel="0" collapsed="false">
      <c r="A731" s="6" t="str">
        <f aca="false">TEXT(B731,"0")&amp;"-"&amp;TEXT(C731,"00")</f>
        <v>2024-11</v>
      </c>
      <c r="B731" s="4" t="n">
        <v>2024</v>
      </c>
      <c r="C731" s="4" t="n">
        <v>11</v>
      </c>
      <c r="D731" s="9" t="s">
        <v>283</v>
      </c>
      <c r="E731" s="12" t="str">
        <f aca="false">INDEX(門市主檔!$B$2:$B$25,MATCH($D731,門市主檔!$A$2:$A$25,0))</f>
        <v>新北新莊店</v>
      </c>
      <c r="F731" s="9" t="s">
        <v>347</v>
      </c>
      <c r="G731" s="12" t="str">
        <f aca="false">INDEX(通路主檔!$B$2:$B$5,MATCH($F731,通路主檔!$A$2:$A$5,0))</f>
        <v>外送平台 B</v>
      </c>
      <c r="H731" s="12" t="str">
        <f aca="false">INDEX(通路主檔!$C$2:$C$5,MATCH($F731,通路主檔!$A$2:$A$5,0))</f>
        <v>外送平台</v>
      </c>
      <c r="I731" s="13" t="n">
        <v>226300</v>
      </c>
      <c r="J731" s="4" t="n">
        <v>489</v>
      </c>
      <c r="K731" s="4" t="n">
        <v>918</v>
      </c>
      <c r="L731" s="14" t="n">
        <f aca="false">IF(J731=0,0,I731/J731)</f>
        <v>462.78118609407</v>
      </c>
      <c r="M731" s="15" t="n">
        <f aca="false">INDEX(通路主檔!$D$2:$D$5,MATCH($F731,通路主檔!$A$2:$A$5,0))*INDEX(年度參數!$B$2:$B$4,MATCH($B731,年度參數!$A$2:$A$4,0))</f>
        <v>0.33</v>
      </c>
      <c r="N731" s="14" t="n">
        <f aca="false">I731*M731</f>
        <v>74679</v>
      </c>
      <c r="O731" s="14" t="n">
        <f aca="false">I731-N731</f>
        <v>151621</v>
      </c>
    </row>
    <row r="732" customFormat="false" ht="15" hidden="false" customHeight="false" outlineLevel="0" collapsed="false">
      <c r="A732" s="6" t="str">
        <f aca="false">TEXT(B732,"0")&amp;"-"&amp;TEXT(C732,"00")</f>
        <v>2024-11</v>
      </c>
      <c r="B732" s="4" t="n">
        <v>2024</v>
      </c>
      <c r="C732" s="4" t="n">
        <v>11</v>
      </c>
      <c r="D732" s="9" t="s">
        <v>285</v>
      </c>
      <c r="E732" s="12" t="str">
        <f aca="false">INDEX(門市主檔!$B$2:$B$25,MATCH($D732,門市主檔!$A$2:$A$25,0))</f>
        <v>新北三重店</v>
      </c>
      <c r="F732" s="9" t="s">
        <v>339</v>
      </c>
      <c r="G732" s="12" t="str">
        <f aca="false">INDEX(通路主檔!$B$2:$B$5,MATCH($F732,通路主檔!$A$2:$A$5,0))</f>
        <v>內用</v>
      </c>
      <c r="H732" s="12" t="str">
        <f aca="false">INDEX(通路主檔!$C$2:$C$5,MATCH($F732,通路主檔!$A$2:$A$5,0))</f>
        <v>店內</v>
      </c>
      <c r="I732" s="13" t="n">
        <v>501700</v>
      </c>
      <c r="J732" s="4" t="n">
        <v>608</v>
      </c>
      <c r="K732" s="4" t="n">
        <v>1531</v>
      </c>
      <c r="L732" s="14" t="n">
        <f aca="false">IF(J732=0,0,I732/J732)</f>
        <v>825.164473684211</v>
      </c>
      <c r="M732" s="15" t="n">
        <f aca="false">INDEX(通路主檔!$D$2:$D$5,MATCH($F732,通路主檔!$A$2:$A$5,0))*INDEX(年度參數!$B$2:$B$4,MATCH($B732,年度參數!$A$2:$A$4,0))</f>
        <v>0</v>
      </c>
      <c r="N732" s="14" t="n">
        <f aca="false">I732*M732</f>
        <v>0</v>
      </c>
      <c r="O732" s="14" t="n">
        <f aca="false">I732-N732</f>
        <v>501700</v>
      </c>
    </row>
    <row r="733" customFormat="false" ht="15" hidden="false" customHeight="false" outlineLevel="0" collapsed="false">
      <c r="A733" s="6" t="str">
        <f aca="false">TEXT(B733,"0")&amp;"-"&amp;TEXT(C733,"00")</f>
        <v>2024-11</v>
      </c>
      <c r="B733" s="4" t="n">
        <v>2024</v>
      </c>
      <c r="C733" s="4" t="n">
        <v>11</v>
      </c>
      <c r="D733" s="9" t="s">
        <v>285</v>
      </c>
      <c r="E733" s="12" t="str">
        <f aca="false">INDEX(門市主檔!$B$2:$B$25,MATCH($D733,門市主檔!$A$2:$A$25,0))</f>
        <v>新北三重店</v>
      </c>
      <c r="F733" s="9" t="s">
        <v>342</v>
      </c>
      <c r="G733" s="12" t="str">
        <f aca="false">INDEX(通路主檔!$B$2:$B$5,MATCH($F733,通路主檔!$A$2:$A$5,0))</f>
        <v>外帶</v>
      </c>
      <c r="H733" s="12" t="str">
        <f aca="false">INDEX(通路主檔!$C$2:$C$5,MATCH($F733,通路主檔!$A$2:$A$5,0))</f>
        <v>店內</v>
      </c>
      <c r="I733" s="13" t="n">
        <v>415000</v>
      </c>
      <c r="J733" s="4" t="n">
        <v>1212</v>
      </c>
      <c r="K733" s="4" t="n">
        <v>1584</v>
      </c>
      <c r="L733" s="14" t="n">
        <f aca="false">IF(J733=0,0,I733/J733)</f>
        <v>342.409240924092</v>
      </c>
      <c r="M733" s="15" t="n">
        <f aca="false">INDEX(通路主檔!$D$2:$D$5,MATCH($F733,通路主檔!$A$2:$A$5,0))*INDEX(年度參數!$B$2:$B$4,MATCH($B733,年度參數!$A$2:$A$4,0))</f>
        <v>0</v>
      </c>
      <c r="N733" s="14" t="n">
        <f aca="false">I733*M733</f>
        <v>0</v>
      </c>
      <c r="O733" s="14" t="n">
        <f aca="false">I733-N733</f>
        <v>415000</v>
      </c>
    </row>
    <row r="734" customFormat="false" ht="15" hidden="false" customHeight="false" outlineLevel="0" collapsed="false">
      <c r="A734" s="6" t="str">
        <f aca="false">TEXT(B734,"0")&amp;"-"&amp;TEXT(C734,"00")</f>
        <v>2024-11</v>
      </c>
      <c r="B734" s="4" t="n">
        <v>2024</v>
      </c>
      <c r="C734" s="4" t="n">
        <v>11</v>
      </c>
      <c r="D734" s="9" t="s">
        <v>285</v>
      </c>
      <c r="E734" s="12" t="str">
        <f aca="false">INDEX(門市主檔!$B$2:$B$25,MATCH($D734,門市主檔!$A$2:$A$25,0))</f>
        <v>新北三重店</v>
      </c>
      <c r="F734" s="9" t="s">
        <v>344</v>
      </c>
      <c r="G734" s="12" t="str">
        <f aca="false">INDEX(通路主檔!$B$2:$B$5,MATCH($F734,通路主檔!$A$2:$A$5,0))</f>
        <v>外送平台 A</v>
      </c>
      <c r="H734" s="12" t="str">
        <f aca="false">INDEX(通路主檔!$C$2:$C$5,MATCH($F734,通路主檔!$A$2:$A$5,0))</f>
        <v>外送平台</v>
      </c>
      <c r="I734" s="13" t="n">
        <v>375200</v>
      </c>
      <c r="J734" s="4" t="n">
        <v>753</v>
      </c>
      <c r="K734" s="4" t="n">
        <v>1523</v>
      </c>
      <c r="L734" s="14" t="n">
        <f aca="false">IF(J734=0,0,I734/J734)</f>
        <v>498.273572377158</v>
      </c>
      <c r="M734" s="15" t="n">
        <f aca="false">INDEX(通路主檔!$D$2:$D$5,MATCH($F734,通路主檔!$A$2:$A$5,0))*INDEX(年度參數!$B$2:$B$4,MATCH($B734,年度參數!$A$2:$A$4,0))</f>
        <v>0.33</v>
      </c>
      <c r="N734" s="14" t="n">
        <f aca="false">I734*M734</f>
        <v>123816</v>
      </c>
      <c r="O734" s="14" t="n">
        <f aca="false">I734-N734</f>
        <v>251384</v>
      </c>
    </row>
    <row r="735" customFormat="false" ht="15" hidden="false" customHeight="false" outlineLevel="0" collapsed="false">
      <c r="A735" s="6" t="str">
        <f aca="false">TEXT(B735,"0")&amp;"-"&amp;TEXT(C735,"00")</f>
        <v>2024-11</v>
      </c>
      <c r="B735" s="4" t="n">
        <v>2024</v>
      </c>
      <c r="C735" s="4" t="n">
        <v>11</v>
      </c>
      <c r="D735" s="9" t="s">
        <v>285</v>
      </c>
      <c r="E735" s="12" t="str">
        <f aca="false">INDEX(門市主檔!$B$2:$B$25,MATCH($D735,門市主檔!$A$2:$A$25,0))</f>
        <v>新北三重店</v>
      </c>
      <c r="F735" s="9" t="s">
        <v>347</v>
      </c>
      <c r="G735" s="12" t="str">
        <f aca="false">INDEX(通路主檔!$B$2:$B$5,MATCH($F735,通路主檔!$A$2:$A$5,0))</f>
        <v>外送平台 B</v>
      </c>
      <c r="H735" s="12" t="str">
        <f aca="false">INDEX(通路主檔!$C$2:$C$5,MATCH($F735,通路主檔!$A$2:$A$5,0))</f>
        <v>外送平台</v>
      </c>
      <c r="I735" s="13" t="n">
        <v>239800</v>
      </c>
      <c r="J735" s="4" t="n">
        <v>446</v>
      </c>
      <c r="K735" s="4" t="n">
        <v>796</v>
      </c>
      <c r="L735" s="14" t="n">
        <f aca="false">IF(J735=0,0,I735/J735)</f>
        <v>537.668161434978</v>
      </c>
      <c r="M735" s="15" t="n">
        <f aca="false">INDEX(通路主檔!$D$2:$D$5,MATCH($F735,通路主檔!$A$2:$A$5,0))*INDEX(年度參數!$B$2:$B$4,MATCH($B735,年度參數!$A$2:$A$4,0))</f>
        <v>0.33</v>
      </c>
      <c r="N735" s="14" t="n">
        <f aca="false">I735*M735</f>
        <v>79134</v>
      </c>
      <c r="O735" s="14" t="n">
        <f aca="false">I735-N735</f>
        <v>160666</v>
      </c>
    </row>
    <row r="736" customFormat="false" ht="15" hidden="false" customHeight="false" outlineLevel="0" collapsed="false">
      <c r="A736" s="6" t="str">
        <f aca="false">TEXT(B736,"0")&amp;"-"&amp;TEXT(C736,"00")</f>
        <v>2024-11</v>
      </c>
      <c r="B736" s="4" t="n">
        <v>2024</v>
      </c>
      <c r="C736" s="4" t="n">
        <v>11</v>
      </c>
      <c r="D736" s="9" t="s">
        <v>300</v>
      </c>
      <c r="E736" s="12" t="str">
        <f aca="false">INDEX(門市主檔!$B$2:$B$25,MATCH($D736,門市主檔!$A$2:$A$25,0))</f>
        <v>台中逢甲店</v>
      </c>
      <c r="F736" s="9" t="s">
        <v>339</v>
      </c>
      <c r="G736" s="12" t="str">
        <f aca="false">INDEX(通路主檔!$B$2:$B$5,MATCH($F736,通路主檔!$A$2:$A$5,0))</f>
        <v>內用</v>
      </c>
      <c r="H736" s="12" t="str">
        <f aca="false">INDEX(通路主檔!$C$2:$C$5,MATCH($F736,通路主檔!$A$2:$A$5,0))</f>
        <v>店內</v>
      </c>
      <c r="I736" s="13" t="n">
        <v>1072500</v>
      </c>
      <c r="J736" s="4" t="n">
        <v>1392</v>
      </c>
      <c r="K736" s="4" t="n">
        <v>3096</v>
      </c>
      <c r="L736" s="14" t="n">
        <f aca="false">IF(J736=0,0,I736/J736)</f>
        <v>770.474137931035</v>
      </c>
      <c r="M736" s="15" t="n">
        <f aca="false">INDEX(通路主檔!$D$2:$D$5,MATCH($F736,通路主檔!$A$2:$A$5,0))*INDEX(年度參數!$B$2:$B$4,MATCH($B736,年度參數!$A$2:$A$4,0))</f>
        <v>0</v>
      </c>
      <c r="N736" s="14" t="n">
        <f aca="false">I736*M736</f>
        <v>0</v>
      </c>
      <c r="O736" s="14" t="n">
        <f aca="false">I736-N736</f>
        <v>1072500</v>
      </c>
    </row>
    <row r="737" customFormat="false" ht="15" hidden="false" customHeight="false" outlineLevel="0" collapsed="false">
      <c r="A737" s="6" t="str">
        <f aca="false">TEXT(B737,"0")&amp;"-"&amp;TEXT(C737,"00")</f>
        <v>2024-11</v>
      </c>
      <c r="B737" s="4" t="n">
        <v>2024</v>
      </c>
      <c r="C737" s="4" t="n">
        <v>11</v>
      </c>
      <c r="D737" s="9" t="s">
        <v>300</v>
      </c>
      <c r="E737" s="12" t="str">
        <f aca="false">INDEX(門市主檔!$B$2:$B$25,MATCH($D737,門市主檔!$A$2:$A$25,0))</f>
        <v>台中逢甲店</v>
      </c>
      <c r="F737" s="9" t="s">
        <v>342</v>
      </c>
      <c r="G737" s="12" t="str">
        <f aca="false">INDEX(通路主檔!$B$2:$B$5,MATCH($F737,通路主檔!$A$2:$A$5,0))</f>
        <v>外帶</v>
      </c>
      <c r="H737" s="12" t="str">
        <f aca="false">INDEX(通路主檔!$C$2:$C$5,MATCH($F737,通路主檔!$A$2:$A$5,0))</f>
        <v>店內</v>
      </c>
      <c r="I737" s="13" t="n">
        <v>593400</v>
      </c>
      <c r="J737" s="4" t="n">
        <v>1677</v>
      </c>
      <c r="K737" s="4" t="n">
        <v>2340</v>
      </c>
      <c r="L737" s="14" t="n">
        <f aca="false">IF(J737=0,0,I737/J737)</f>
        <v>353.846153846154</v>
      </c>
      <c r="M737" s="15" t="n">
        <f aca="false">INDEX(通路主檔!$D$2:$D$5,MATCH($F737,通路主檔!$A$2:$A$5,0))*INDEX(年度參數!$B$2:$B$4,MATCH($B737,年度參數!$A$2:$A$4,0))</f>
        <v>0</v>
      </c>
      <c r="N737" s="14" t="n">
        <f aca="false">I737*M737</f>
        <v>0</v>
      </c>
      <c r="O737" s="14" t="n">
        <f aca="false">I737-N737</f>
        <v>593400</v>
      </c>
    </row>
    <row r="738" customFormat="false" ht="15" hidden="false" customHeight="false" outlineLevel="0" collapsed="false">
      <c r="A738" s="6" t="str">
        <f aca="false">TEXT(B738,"0")&amp;"-"&amp;TEXT(C738,"00")</f>
        <v>2024-11</v>
      </c>
      <c r="B738" s="4" t="n">
        <v>2024</v>
      </c>
      <c r="C738" s="4" t="n">
        <v>11</v>
      </c>
      <c r="D738" s="9" t="s">
        <v>300</v>
      </c>
      <c r="E738" s="12" t="str">
        <f aca="false">INDEX(門市主檔!$B$2:$B$25,MATCH($D738,門市主檔!$A$2:$A$25,0))</f>
        <v>台中逢甲店</v>
      </c>
      <c r="F738" s="9" t="s">
        <v>344</v>
      </c>
      <c r="G738" s="12" t="str">
        <f aca="false">INDEX(通路主檔!$B$2:$B$5,MATCH($F738,通路主檔!$A$2:$A$5,0))</f>
        <v>外送平台 A</v>
      </c>
      <c r="H738" s="12" t="str">
        <f aca="false">INDEX(通路主檔!$C$2:$C$5,MATCH($F738,通路主檔!$A$2:$A$5,0))</f>
        <v>外送平台</v>
      </c>
      <c r="I738" s="13" t="n">
        <v>482400</v>
      </c>
      <c r="J738" s="4" t="n">
        <v>874</v>
      </c>
      <c r="K738" s="4" t="n">
        <v>1687</v>
      </c>
      <c r="L738" s="14" t="n">
        <f aca="false">IF(J738=0,0,I738/J738)</f>
        <v>551.945080091533</v>
      </c>
      <c r="M738" s="15" t="n">
        <f aca="false">INDEX(通路主檔!$D$2:$D$5,MATCH($F738,通路主檔!$A$2:$A$5,0))*INDEX(年度參數!$B$2:$B$4,MATCH($B738,年度參數!$A$2:$A$4,0))</f>
        <v>0.33</v>
      </c>
      <c r="N738" s="14" t="n">
        <f aca="false">I738*M738</f>
        <v>159192</v>
      </c>
      <c r="O738" s="14" t="n">
        <f aca="false">I738-N738</f>
        <v>323208</v>
      </c>
    </row>
    <row r="739" customFormat="false" ht="15" hidden="false" customHeight="false" outlineLevel="0" collapsed="false">
      <c r="A739" s="6" t="str">
        <f aca="false">TEXT(B739,"0")&amp;"-"&amp;TEXT(C739,"00")</f>
        <v>2024-11</v>
      </c>
      <c r="B739" s="4" t="n">
        <v>2024</v>
      </c>
      <c r="C739" s="4" t="n">
        <v>11</v>
      </c>
      <c r="D739" s="9" t="s">
        <v>300</v>
      </c>
      <c r="E739" s="12" t="str">
        <f aca="false">INDEX(門市主檔!$B$2:$B$25,MATCH($D739,門市主檔!$A$2:$A$25,0))</f>
        <v>台中逢甲店</v>
      </c>
      <c r="F739" s="9" t="s">
        <v>347</v>
      </c>
      <c r="G739" s="12" t="str">
        <f aca="false">INDEX(通路主檔!$B$2:$B$5,MATCH($F739,通路主檔!$A$2:$A$5,0))</f>
        <v>外送平台 B</v>
      </c>
      <c r="H739" s="12" t="str">
        <f aca="false">INDEX(通路主檔!$C$2:$C$5,MATCH($F739,通路主檔!$A$2:$A$5,0))</f>
        <v>外送平台</v>
      </c>
      <c r="I739" s="13" t="n">
        <v>358100</v>
      </c>
      <c r="J739" s="4" t="n">
        <v>777</v>
      </c>
      <c r="K739" s="4" t="n">
        <v>1426</v>
      </c>
      <c r="L739" s="14" t="n">
        <f aca="false">IF(J739=0,0,I739/J739)</f>
        <v>460.875160875161</v>
      </c>
      <c r="M739" s="15" t="n">
        <f aca="false">INDEX(通路主檔!$D$2:$D$5,MATCH($F739,通路主檔!$A$2:$A$5,0))*INDEX(年度參數!$B$2:$B$4,MATCH($B739,年度參數!$A$2:$A$4,0))</f>
        <v>0.33</v>
      </c>
      <c r="N739" s="14" t="n">
        <f aca="false">I739*M739</f>
        <v>118173</v>
      </c>
      <c r="O739" s="14" t="n">
        <f aca="false">I739-N739</f>
        <v>239927</v>
      </c>
    </row>
    <row r="740" customFormat="false" ht="15" hidden="false" customHeight="false" outlineLevel="0" collapsed="false">
      <c r="A740" s="6" t="str">
        <f aca="false">TEXT(B740,"0")&amp;"-"&amp;TEXT(C740,"00")</f>
        <v>2024-11</v>
      </c>
      <c r="B740" s="4" t="n">
        <v>2024</v>
      </c>
      <c r="C740" s="4" t="n">
        <v>11</v>
      </c>
      <c r="D740" s="9" t="s">
        <v>305</v>
      </c>
      <c r="E740" s="12" t="str">
        <f aca="false">INDEX(門市主檔!$B$2:$B$25,MATCH($D740,門市主檔!$A$2:$A$25,0))</f>
        <v>台中七期店</v>
      </c>
      <c r="F740" s="9" t="s">
        <v>339</v>
      </c>
      <c r="G740" s="12" t="str">
        <f aca="false">INDEX(通路主檔!$B$2:$B$5,MATCH($F740,通路主檔!$A$2:$A$5,0))</f>
        <v>內用</v>
      </c>
      <c r="H740" s="12" t="str">
        <f aca="false">INDEX(通路主檔!$C$2:$C$5,MATCH($F740,通路主檔!$A$2:$A$5,0))</f>
        <v>店內</v>
      </c>
      <c r="I740" s="13" t="n">
        <v>1120200</v>
      </c>
      <c r="J740" s="4" t="n">
        <v>1400</v>
      </c>
      <c r="K740" s="4" t="n">
        <v>3237</v>
      </c>
      <c r="L740" s="14" t="n">
        <f aca="false">IF(J740=0,0,I740/J740)</f>
        <v>800.142857142857</v>
      </c>
      <c r="M740" s="15" t="n">
        <f aca="false">INDEX(通路主檔!$D$2:$D$5,MATCH($F740,通路主檔!$A$2:$A$5,0))*INDEX(年度參數!$B$2:$B$4,MATCH($B740,年度參數!$A$2:$A$4,0))</f>
        <v>0</v>
      </c>
      <c r="N740" s="14" t="n">
        <f aca="false">I740*M740</f>
        <v>0</v>
      </c>
      <c r="O740" s="14" t="n">
        <f aca="false">I740-N740</f>
        <v>1120200</v>
      </c>
    </row>
    <row r="741" customFormat="false" ht="15" hidden="false" customHeight="false" outlineLevel="0" collapsed="false">
      <c r="A741" s="6" t="str">
        <f aca="false">TEXT(B741,"0")&amp;"-"&amp;TEXT(C741,"00")</f>
        <v>2024-11</v>
      </c>
      <c r="B741" s="4" t="n">
        <v>2024</v>
      </c>
      <c r="C741" s="4" t="n">
        <v>11</v>
      </c>
      <c r="D741" s="9" t="s">
        <v>305</v>
      </c>
      <c r="E741" s="12" t="str">
        <f aca="false">INDEX(門市主檔!$B$2:$B$25,MATCH($D741,門市主檔!$A$2:$A$25,0))</f>
        <v>台中七期店</v>
      </c>
      <c r="F741" s="9" t="s">
        <v>342</v>
      </c>
      <c r="G741" s="12" t="str">
        <f aca="false">INDEX(通路主檔!$B$2:$B$5,MATCH($F741,通路主檔!$A$2:$A$5,0))</f>
        <v>外帶</v>
      </c>
      <c r="H741" s="12" t="str">
        <f aca="false">INDEX(通路主檔!$C$2:$C$5,MATCH($F741,通路主檔!$A$2:$A$5,0))</f>
        <v>店內</v>
      </c>
      <c r="I741" s="13" t="n">
        <v>480300</v>
      </c>
      <c r="J741" s="4" t="n">
        <v>1385</v>
      </c>
      <c r="K741" s="4" t="n">
        <v>1669</v>
      </c>
      <c r="L741" s="14" t="n">
        <f aca="false">IF(J741=0,0,I741/J741)</f>
        <v>346.787003610108</v>
      </c>
      <c r="M741" s="15" t="n">
        <f aca="false">INDEX(通路主檔!$D$2:$D$5,MATCH($F741,通路主檔!$A$2:$A$5,0))*INDEX(年度參數!$B$2:$B$4,MATCH($B741,年度參數!$A$2:$A$4,0))</f>
        <v>0</v>
      </c>
      <c r="N741" s="14" t="n">
        <f aca="false">I741*M741</f>
        <v>0</v>
      </c>
      <c r="O741" s="14" t="n">
        <f aca="false">I741-N741</f>
        <v>480300</v>
      </c>
    </row>
    <row r="742" customFormat="false" ht="15" hidden="false" customHeight="false" outlineLevel="0" collapsed="false">
      <c r="A742" s="6" t="str">
        <f aca="false">TEXT(B742,"0")&amp;"-"&amp;TEXT(C742,"00")</f>
        <v>2024-11</v>
      </c>
      <c r="B742" s="4" t="n">
        <v>2024</v>
      </c>
      <c r="C742" s="4" t="n">
        <v>11</v>
      </c>
      <c r="D742" s="9" t="s">
        <v>305</v>
      </c>
      <c r="E742" s="12" t="str">
        <f aca="false">INDEX(門市主檔!$B$2:$B$25,MATCH($D742,門市主檔!$A$2:$A$25,0))</f>
        <v>台中七期店</v>
      </c>
      <c r="F742" s="9" t="s">
        <v>344</v>
      </c>
      <c r="G742" s="12" t="str">
        <f aca="false">INDEX(通路主檔!$B$2:$B$5,MATCH($F742,通路主檔!$A$2:$A$5,0))</f>
        <v>外送平台 A</v>
      </c>
      <c r="H742" s="12" t="str">
        <f aca="false">INDEX(通路主檔!$C$2:$C$5,MATCH($F742,通路主檔!$A$2:$A$5,0))</f>
        <v>外送平台</v>
      </c>
      <c r="I742" s="13" t="n">
        <v>380300</v>
      </c>
      <c r="J742" s="4" t="n">
        <v>781</v>
      </c>
      <c r="K742" s="4" t="n">
        <v>1561</v>
      </c>
      <c r="L742" s="14" t="n">
        <f aca="false">IF(J742=0,0,I742/J742)</f>
        <v>486.939820742638</v>
      </c>
      <c r="M742" s="15" t="n">
        <f aca="false">INDEX(通路主檔!$D$2:$D$5,MATCH($F742,通路主檔!$A$2:$A$5,0))*INDEX(年度參數!$B$2:$B$4,MATCH($B742,年度參數!$A$2:$A$4,0))</f>
        <v>0.33</v>
      </c>
      <c r="N742" s="14" t="n">
        <f aca="false">I742*M742</f>
        <v>125499</v>
      </c>
      <c r="O742" s="14" t="n">
        <f aca="false">I742-N742</f>
        <v>254801</v>
      </c>
    </row>
    <row r="743" customFormat="false" ht="15" hidden="false" customHeight="false" outlineLevel="0" collapsed="false">
      <c r="A743" s="6" t="str">
        <f aca="false">TEXT(B743,"0")&amp;"-"&amp;TEXT(C743,"00")</f>
        <v>2024-11</v>
      </c>
      <c r="B743" s="4" t="n">
        <v>2024</v>
      </c>
      <c r="C743" s="4" t="n">
        <v>11</v>
      </c>
      <c r="D743" s="9" t="s">
        <v>305</v>
      </c>
      <c r="E743" s="12" t="str">
        <f aca="false">INDEX(門市主檔!$B$2:$B$25,MATCH($D743,門市主檔!$A$2:$A$25,0))</f>
        <v>台中七期店</v>
      </c>
      <c r="F743" s="9" t="s">
        <v>347</v>
      </c>
      <c r="G743" s="12" t="str">
        <f aca="false">INDEX(通路主檔!$B$2:$B$5,MATCH($F743,通路主檔!$A$2:$A$5,0))</f>
        <v>外送平台 B</v>
      </c>
      <c r="H743" s="12" t="str">
        <f aca="false">INDEX(通路主檔!$C$2:$C$5,MATCH($F743,通路主檔!$A$2:$A$5,0))</f>
        <v>外送平台</v>
      </c>
      <c r="I743" s="13" t="n">
        <v>275000</v>
      </c>
      <c r="J743" s="4" t="n">
        <v>598</v>
      </c>
      <c r="K743" s="4" t="n">
        <v>1128</v>
      </c>
      <c r="L743" s="14" t="n">
        <f aca="false">IF(J743=0,0,I743/J743)</f>
        <v>459.866220735786</v>
      </c>
      <c r="M743" s="15" t="n">
        <f aca="false">INDEX(通路主檔!$D$2:$D$5,MATCH($F743,通路主檔!$A$2:$A$5,0))*INDEX(年度參數!$B$2:$B$4,MATCH($B743,年度參數!$A$2:$A$4,0))</f>
        <v>0.33</v>
      </c>
      <c r="N743" s="14" t="n">
        <f aca="false">I743*M743</f>
        <v>90750</v>
      </c>
      <c r="O743" s="14" t="n">
        <f aca="false">I743-N743</f>
        <v>184250</v>
      </c>
    </row>
    <row r="744" customFormat="false" ht="15" hidden="false" customHeight="false" outlineLevel="0" collapsed="false">
      <c r="A744" s="6" t="str">
        <f aca="false">TEXT(B744,"0")&amp;"-"&amp;TEXT(C744,"00")</f>
        <v>2024-11</v>
      </c>
      <c r="B744" s="4" t="n">
        <v>2024</v>
      </c>
      <c r="C744" s="4" t="n">
        <v>11</v>
      </c>
      <c r="D744" s="9" t="s">
        <v>307</v>
      </c>
      <c r="E744" s="12" t="str">
        <f aca="false">INDEX(門市主檔!$B$2:$B$25,MATCH($D744,門市主檔!$A$2:$A$25,0))</f>
        <v>台中一中店</v>
      </c>
      <c r="F744" s="9" t="s">
        <v>339</v>
      </c>
      <c r="G744" s="12" t="str">
        <f aca="false">INDEX(通路主檔!$B$2:$B$5,MATCH($F744,通路主檔!$A$2:$A$5,0))</f>
        <v>內用</v>
      </c>
      <c r="H744" s="12" t="str">
        <f aca="false">INDEX(通路主檔!$C$2:$C$5,MATCH($F744,通路主檔!$A$2:$A$5,0))</f>
        <v>店內</v>
      </c>
      <c r="I744" s="13" t="n">
        <v>601500</v>
      </c>
      <c r="J744" s="4" t="n">
        <v>757</v>
      </c>
      <c r="K744" s="4" t="n">
        <v>1883</v>
      </c>
      <c r="L744" s="14" t="n">
        <f aca="false">IF(J744=0,0,I744/J744)</f>
        <v>794.583883751651</v>
      </c>
      <c r="M744" s="15" t="n">
        <f aca="false">INDEX(通路主檔!$D$2:$D$5,MATCH($F744,通路主檔!$A$2:$A$5,0))*INDEX(年度參數!$B$2:$B$4,MATCH($B744,年度參數!$A$2:$A$4,0))</f>
        <v>0</v>
      </c>
      <c r="N744" s="14" t="n">
        <f aca="false">I744*M744</f>
        <v>0</v>
      </c>
      <c r="O744" s="14" t="n">
        <f aca="false">I744-N744</f>
        <v>601500</v>
      </c>
    </row>
    <row r="745" customFormat="false" ht="15" hidden="false" customHeight="false" outlineLevel="0" collapsed="false">
      <c r="A745" s="6" t="str">
        <f aca="false">TEXT(B745,"0")&amp;"-"&amp;TEXT(C745,"00")</f>
        <v>2024-11</v>
      </c>
      <c r="B745" s="4" t="n">
        <v>2024</v>
      </c>
      <c r="C745" s="4" t="n">
        <v>11</v>
      </c>
      <c r="D745" s="9" t="s">
        <v>307</v>
      </c>
      <c r="E745" s="12" t="str">
        <f aca="false">INDEX(門市主檔!$B$2:$B$25,MATCH($D745,門市主檔!$A$2:$A$25,0))</f>
        <v>台中一中店</v>
      </c>
      <c r="F745" s="9" t="s">
        <v>342</v>
      </c>
      <c r="G745" s="12" t="str">
        <f aca="false">INDEX(通路主檔!$B$2:$B$5,MATCH($F745,通路主檔!$A$2:$A$5,0))</f>
        <v>外帶</v>
      </c>
      <c r="H745" s="12" t="str">
        <f aca="false">INDEX(通路主檔!$C$2:$C$5,MATCH($F745,通路主檔!$A$2:$A$5,0))</f>
        <v>店內</v>
      </c>
      <c r="I745" s="13" t="n">
        <v>519500</v>
      </c>
      <c r="J745" s="4" t="n">
        <v>1446</v>
      </c>
      <c r="K745" s="4" t="n">
        <v>1806</v>
      </c>
      <c r="L745" s="14" t="n">
        <f aca="false">IF(J745=0,0,I745/J745)</f>
        <v>359.26694329184</v>
      </c>
      <c r="M745" s="15" t="n">
        <f aca="false">INDEX(通路主檔!$D$2:$D$5,MATCH($F745,通路主檔!$A$2:$A$5,0))*INDEX(年度參數!$B$2:$B$4,MATCH($B745,年度參數!$A$2:$A$4,0))</f>
        <v>0</v>
      </c>
      <c r="N745" s="14" t="n">
        <f aca="false">I745*M745</f>
        <v>0</v>
      </c>
      <c r="O745" s="14" t="n">
        <f aca="false">I745-N745</f>
        <v>519500</v>
      </c>
    </row>
    <row r="746" customFormat="false" ht="15" hidden="false" customHeight="false" outlineLevel="0" collapsed="false">
      <c r="A746" s="6" t="str">
        <f aca="false">TEXT(B746,"0")&amp;"-"&amp;TEXT(C746,"00")</f>
        <v>2024-11</v>
      </c>
      <c r="B746" s="4" t="n">
        <v>2024</v>
      </c>
      <c r="C746" s="4" t="n">
        <v>11</v>
      </c>
      <c r="D746" s="9" t="s">
        <v>307</v>
      </c>
      <c r="E746" s="12" t="str">
        <f aca="false">INDEX(門市主檔!$B$2:$B$25,MATCH($D746,門市主檔!$A$2:$A$25,0))</f>
        <v>台中一中店</v>
      </c>
      <c r="F746" s="9" t="s">
        <v>344</v>
      </c>
      <c r="G746" s="12" t="str">
        <f aca="false">INDEX(通路主檔!$B$2:$B$5,MATCH($F746,通路主檔!$A$2:$A$5,0))</f>
        <v>外送平台 A</v>
      </c>
      <c r="H746" s="12" t="str">
        <f aca="false">INDEX(通路主檔!$C$2:$C$5,MATCH($F746,通路主檔!$A$2:$A$5,0))</f>
        <v>外送平台</v>
      </c>
      <c r="I746" s="13" t="n">
        <v>409300</v>
      </c>
      <c r="J746" s="4" t="n">
        <v>735</v>
      </c>
      <c r="K746" s="4" t="n">
        <v>1356</v>
      </c>
      <c r="L746" s="14" t="n">
        <f aca="false">IF(J746=0,0,I746/J746)</f>
        <v>556.87074829932</v>
      </c>
      <c r="M746" s="15" t="n">
        <f aca="false">INDEX(通路主檔!$D$2:$D$5,MATCH($F746,通路主檔!$A$2:$A$5,0))*INDEX(年度參數!$B$2:$B$4,MATCH($B746,年度參數!$A$2:$A$4,0))</f>
        <v>0.33</v>
      </c>
      <c r="N746" s="14" t="n">
        <f aca="false">I746*M746</f>
        <v>135069</v>
      </c>
      <c r="O746" s="14" t="n">
        <f aca="false">I746-N746</f>
        <v>274231</v>
      </c>
    </row>
    <row r="747" customFormat="false" ht="15" hidden="false" customHeight="false" outlineLevel="0" collapsed="false">
      <c r="A747" s="6" t="str">
        <f aca="false">TEXT(B747,"0")&amp;"-"&amp;TEXT(C747,"00")</f>
        <v>2024-11</v>
      </c>
      <c r="B747" s="4" t="n">
        <v>2024</v>
      </c>
      <c r="C747" s="4" t="n">
        <v>11</v>
      </c>
      <c r="D747" s="9" t="s">
        <v>307</v>
      </c>
      <c r="E747" s="12" t="str">
        <f aca="false">INDEX(門市主檔!$B$2:$B$25,MATCH($D747,門市主檔!$A$2:$A$25,0))</f>
        <v>台中一中店</v>
      </c>
      <c r="F747" s="9" t="s">
        <v>347</v>
      </c>
      <c r="G747" s="12" t="str">
        <f aca="false">INDEX(通路主檔!$B$2:$B$5,MATCH($F747,通路主檔!$A$2:$A$5,0))</f>
        <v>外送平台 B</v>
      </c>
      <c r="H747" s="12" t="str">
        <f aca="false">INDEX(通路主檔!$C$2:$C$5,MATCH($F747,通路主檔!$A$2:$A$5,0))</f>
        <v>外送平台</v>
      </c>
      <c r="I747" s="13" t="n">
        <v>278900</v>
      </c>
      <c r="J747" s="4" t="n">
        <v>574</v>
      </c>
      <c r="K747" s="4" t="n">
        <v>994</v>
      </c>
      <c r="L747" s="14" t="n">
        <f aca="false">IF(J747=0,0,I747/J747)</f>
        <v>485.88850174216</v>
      </c>
      <c r="M747" s="15" t="n">
        <f aca="false">INDEX(通路主檔!$D$2:$D$5,MATCH($F747,通路主檔!$A$2:$A$5,0))*INDEX(年度參數!$B$2:$B$4,MATCH($B747,年度參數!$A$2:$A$4,0))</f>
        <v>0.33</v>
      </c>
      <c r="N747" s="14" t="n">
        <f aca="false">I747*M747</f>
        <v>92037</v>
      </c>
      <c r="O747" s="14" t="n">
        <f aca="false">I747-N747</f>
        <v>186863</v>
      </c>
    </row>
    <row r="748" customFormat="false" ht="15" hidden="false" customHeight="false" outlineLevel="0" collapsed="false">
      <c r="A748" s="6" t="str">
        <f aca="false">TEXT(B748,"0")&amp;"-"&amp;TEXT(C748,"00")</f>
        <v>2024-11</v>
      </c>
      <c r="B748" s="4" t="n">
        <v>2024</v>
      </c>
      <c r="C748" s="4" t="n">
        <v>11</v>
      </c>
      <c r="D748" s="9" t="s">
        <v>318</v>
      </c>
      <c r="E748" s="12" t="str">
        <f aca="false">INDEX(門市主檔!$B$2:$B$25,MATCH($D748,門市主檔!$A$2:$A$25,0))</f>
        <v>台南中西店</v>
      </c>
      <c r="F748" s="9" t="s">
        <v>339</v>
      </c>
      <c r="G748" s="12" t="str">
        <f aca="false">INDEX(通路主檔!$B$2:$B$5,MATCH($F748,通路主檔!$A$2:$A$5,0))</f>
        <v>內用</v>
      </c>
      <c r="H748" s="12" t="str">
        <f aca="false">INDEX(通路主檔!$C$2:$C$5,MATCH($F748,通路主檔!$A$2:$A$5,0))</f>
        <v>店內</v>
      </c>
      <c r="I748" s="13" t="n">
        <v>797700</v>
      </c>
      <c r="J748" s="4" t="n">
        <v>963</v>
      </c>
      <c r="K748" s="4" t="n">
        <v>2271</v>
      </c>
      <c r="L748" s="14" t="n">
        <f aca="false">IF(J748=0,0,I748/J748)</f>
        <v>828.348909657321</v>
      </c>
      <c r="M748" s="15" t="n">
        <f aca="false">INDEX(通路主檔!$D$2:$D$5,MATCH($F748,通路主檔!$A$2:$A$5,0))*INDEX(年度參數!$B$2:$B$4,MATCH($B748,年度參數!$A$2:$A$4,0))</f>
        <v>0</v>
      </c>
      <c r="N748" s="14" t="n">
        <f aca="false">I748*M748</f>
        <v>0</v>
      </c>
      <c r="O748" s="14" t="n">
        <f aca="false">I748-N748</f>
        <v>797700</v>
      </c>
    </row>
    <row r="749" customFormat="false" ht="15" hidden="false" customHeight="false" outlineLevel="0" collapsed="false">
      <c r="A749" s="6" t="str">
        <f aca="false">TEXT(B749,"0")&amp;"-"&amp;TEXT(C749,"00")</f>
        <v>2024-11</v>
      </c>
      <c r="B749" s="4" t="n">
        <v>2024</v>
      </c>
      <c r="C749" s="4" t="n">
        <v>11</v>
      </c>
      <c r="D749" s="9" t="s">
        <v>318</v>
      </c>
      <c r="E749" s="12" t="str">
        <f aca="false">INDEX(門市主檔!$B$2:$B$25,MATCH($D749,門市主檔!$A$2:$A$25,0))</f>
        <v>台南中西店</v>
      </c>
      <c r="F749" s="9" t="s">
        <v>342</v>
      </c>
      <c r="G749" s="12" t="str">
        <f aca="false">INDEX(通路主檔!$B$2:$B$5,MATCH($F749,通路主檔!$A$2:$A$5,0))</f>
        <v>外帶</v>
      </c>
      <c r="H749" s="12" t="str">
        <f aca="false">INDEX(通路主檔!$C$2:$C$5,MATCH($F749,通路主檔!$A$2:$A$5,0))</f>
        <v>店內</v>
      </c>
      <c r="I749" s="13" t="n">
        <v>396800</v>
      </c>
      <c r="J749" s="4" t="n">
        <v>1154</v>
      </c>
      <c r="K749" s="4" t="n">
        <v>1422</v>
      </c>
      <c r="L749" s="14" t="n">
        <f aca="false">IF(J749=0,0,I749/J749)</f>
        <v>343.847487001733</v>
      </c>
      <c r="M749" s="15" t="n">
        <f aca="false">INDEX(通路主檔!$D$2:$D$5,MATCH($F749,通路主檔!$A$2:$A$5,0))*INDEX(年度參數!$B$2:$B$4,MATCH($B749,年度參數!$A$2:$A$4,0))</f>
        <v>0</v>
      </c>
      <c r="N749" s="14" t="n">
        <f aca="false">I749*M749</f>
        <v>0</v>
      </c>
      <c r="O749" s="14" t="n">
        <f aca="false">I749-N749</f>
        <v>396800</v>
      </c>
    </row>
    <row r="750" customFormat="false" ht="15" hidden="false" customHeight="false" outlineLevel="0" collapsed="false">
      <c r="A750" s="6" t="str">
        <f aca="false">TEXT(B750,"0")&amp;"-"&amp;TEXT(C750,"00")</f>
        <v>2024-11</v>
      </c>
      <c r="B750" s="4" t="n">
        <v>2024</v>
      </c>
      <c r="C750" s="4" t="n">
        <v>11</v>
      </c>
      <c r="D750" s="9" t="s">
        <v>318</v>
      </c>
      <c r="E750" s="12" t="str">
        <f aca="false">INDEX(門市主檔!$B$2:$B$25,MATCH($D750,門市主檔!$A$2:$A$25,0))</f>
        <v>台南中西店</v>
      </c>
      <c r="F750" s="9" t="s">
        <v>344</v>
      </c>
      <c r="G750" s="12" t="str">
        <f aca="false">INDEX(通路主檔!$B$2:$B$5,MATCH($F750,通路主檔!$A$2:$A$5,0))</f>
        <v>外送平台 A</v>
      </c>
      <c r="H750" s="12" t="str">
        <f aca="false">INDEX(通路主檔!$C$2:$C$5,MATCH($F750,通路主檔!$A$2:$A$5,0))</f>
        <v>外送平台</v>
      </c>
      <c r="I750" s="13" t="n">
        <v>348500</v>
      </c>
      <c r="J750" s="4" t="n">
        <v>660</v>
      </c>
      <c r="K750" s="4" t="n">
        <v>1322</v>
      </c>
      <c r="L750" s="14" t="n">
        <f aca="false">IF(J750=0,0,I750/J750)</f>
        <v>528.030303030303</v>
      </c>
      <c r="M750" s="15" t="n">
        <f aca="false">INDEX(通路主檔!$D$2:$D$5,MATCH($F750,通路主檔!$A$2:$A$5,0))*INDEX(年度參數!$B$2:$B$4,MATCH($B750,年度參數!$A$2:$A$4,0))</f>
        <v>0.33</v>
      </c>
      <c r="N750" s="14" t="n">
        <f aca="false">I750*M750</f>
        <v>115005</v>
      </c>
      <c r="O750" s="14" t="n">
        <f aca="false">I750-N750</f>
        <v>233495</v>
      </c>
    </row>
    <row r="751" customFormat="false" ht="15" hidden="false" customHeight="false" outlineLevel="0" collapsed="false">
      <c r="A751" s="6" t="str">
        <f aca="false">TEXT(B751,"0")&amp;"-"&amp;TEXT(C751,"00")</f>
        <v>2024-11</v>
      </c>
      <c r="B751" s="4" t="n">
        <v>2024</v>
      </c>
      <c r="C751" s="4" t="n">
        <v>11</v>
      </c>
      <c r="D751" s="9" t="s">
        <v>318</v>
      </c>
      <c r="E751" s="12" t="str">
        <f aca="false">INDEX(門市主檔!$B$2:$B$25,MATCH($D751,門市主檔!$A$2:$A$25,0))</f>
        <v>台南中西店</v>
      </c>
      <c r="F751" s="9" t="s">
        <v>347</v>
      </c>
      <c r="G751" s="12" t="str">
        <f aca="false">INDEX(通路主檔!$B$2:$B$5,MATCH($F751,通路主檔!$A$2:$A$5,0))</f>
        <v>外送平台 B</v>
      </c>
      <c r="H751" s="12" t="str">
        <f aca="false">INDEX(通路主檔!$C$2:$C$5,MATCH($F751,通路主檔!$A$2:$A$5,0))</f>
        <v>外送平台</v>
      </c>
      <c r="I751" s="13" t="n">
        <v>229900</v>
      </c>
      <c r="J751" s="4" t="n">
        <v>495</v>
      </c>
      <c r="K751" s="4" t="n">
        <v>824</v>
      </c>
      <c r="L751" s="14" t="n">
        <f aca="false">IF(J751=0,0,I751/J751)</f>
        <v>464.444444444444</v>
      </c>
      <c r="M751" s="15" t="n">
        <f aca="false">INDEX(通路主檔!$D$2:$D$5,MATCH($F751,通路主檔!$A$2:$A$5,0))*INDEX(年度參數!$B$2:$B$4,MATCH($B751,年度參數!$A$2:$A$4,0))</f>
        <v>0.33</v>
      </c>
      <c r="N751" s="14" t="n">
        <f aca="false">I751*M751</f>
        <v>75867</v>
      </c>
      <c r="O751" s="14" t="n">
        <f aca="false">I751-N751</f>
        <v>154033</v>
      </c>
    </row>
    <row r="752" customFormat="false" ht="15" hidden="false" customHeight="false" outlineLevel="0" collapsed="false">
      <c r="A752" s="6" t="str">
        <f aca="false">TEXT(B752,"0")&amp;"-"&amp;TEXT(C752,"00")</f>
        <v>2024-11</v>
      </c>
      <c r="B752" s="4" t="n">
        <v>2024</v>
      </c>
      <c r="C752" s="4" t="n">
        <v>11</v>
      </c>
      <c r="D752" s="9" t="s">
        <v>323</v>
      </c>
      <c r="E752" s="12" t="str">
        <f aca="false">INDEX(門市主檔!$B$2:$B$25,MATCH($D752,門市主檔!$A$2:$A$25,0))</f>
        <v>台南東寧店</v>
      </c>
      <c r="F752" s="9" t="s">
        <v>339</v>
      </c>
      <c r="G752" s="12" t="str">
        <f aca="false">INDEX(通路主檔!$B$2:$B$5,MATCH($F752,通路主檔!$A$2:$A$5,0))</f>
        <v>內用</v>
      </c>
      <c r="H752" s="12" t="str">
        <f aca="false">INDEX(通路主檔!$C$2:$C$5,MATCH($F752,通路主檔!$A$2:$A$5,0))</f>
        <v>店內</v>
      </c>
      <c r="I752" s="13" t="n">
        <v>456800</v>
      </c>
      <c r="J752" s="4" t="n">
        <v>591</v>
      </c>
      <c r="K752" s="4" t="n">
        <v>1510</v>
      </c>
      <c r="L752" s="14" t="n">
        <f aca="false">IF(J752=0,0,I752/J752)</f>
        <v>772.927241962775</v>
      </c>
      <c r="M752" s="15" t="n">
        <f aca="false">INDEX(通路主檔!$D$2:$D$5,MATCH($F752,通路主檔!$A$2:$A$5,0))*INDEX(年度參數!$B$2:$B$4,MATCH($B752,年度參數!$A$2:$A$4,0))</f>
        <v>0</v>
      </c>
      <c r="N752" s="14" t="n">
        <f aca="false">I752*M752</f>
        <v>0</v>
      </c>
      <c r="O752" s="14" t="n">
        <f aca="false">I752-N752</f>
        <v>456800</v>
      </c>
    </row>
    <row r="753" customFormat="false" ht="15" hidden="false" customHeight="false" outlineLevel="0" collapsed="false">
      <c r="A753" s="6" t="str">
        <f aca="false">TEXT(B753,"0")&amp;"-"&amp;TEXT(C753,"00")</f>
        <v>2024-11</v>
      </c>
      <c r="B753" s="4" t="n">
        <v>2024</v>
      </c>
      <c r="C753" s="4" t="n">
        <v>11</v>
      </c>
      <c r="D753" s="9" t="s">
        <v>323</v>
      </c>
      <c r="E753" s="12" t="str">
        <f aca="false">INDEX(門市主檔!$B$2:$B$25,MATCH($D753,門市主檔!$A$2:$A$25,0))</f>
        <v>台南東寧店</v>
      </c>
      <c r="F753" s="9" t="s">
        <v>342</v>
      </c>
      <c r="G753" s="12" t="str">
        <f aca="false">INDEX(通路主檔!$B$2:$B$5,MATCH($F753,通路主檔!$A$2:$A$5,0))</f>
        <v>外帶</v>
      </c>
      <c r="H753" s="12" t="str">
        <f aca="false">INDEX(通路主檔!$C$2:$C$5,MATCH($F753,通路主檔!$A$2:$A$5,0))</f>
        <v>店內</v>
      </c>
      <c r="I753" s="13" t="n">
        <v>432800</v>
      </c>
      <c r="J753" s="4" t="n">
        <v>1333</v>
      </c>
      <c r="K753" s="4" t="n">
        <v>1811</v>
      </c>
      <c r="L753" s="14" t="n">
        <f aca="false">IF(J753=0,0,I753/J753)</f>
        <v>324.681170292573</v>
      </c>
      <c r="M753" s="15" t="n">
        <f aca="false">INDEX(通路主檔!$D$2:$D$5,MATCH($F753,通路主檔!$A$2:$A$5,0))*INDEX(年度參數!$B$2:$B$4,MATCH($B753,年度參數!$A$2:$A$4,0))</f>
        <v>0</v>
      </c>
      <c r="N753" s="14" t="n">
        <f aca="false">I753*M753</f>
        <v>0</v>
      </c>
      <c r="O753" s="14" t="n">
        <f aca="false">I753-N753</f>
        <v>432800</v>
      </c>
    </row>
    <row r="754" customFormat="false" ht="15" hidden="false" customHeight="false" outlineLevel="0" collapsed="false">
      <c r="A754" s="6" t="str">
        <f aca="false">TEXT(B754,"0")&amp;"-"&amp;TEXT(C754,"00")</f>
        <v>2024-11</v>
      </c>
      <c r="B754" s="4" t="n">
        <v>2024</v>
      </c>
      <c r="C754" s="4" t="n">
        <v>11</v>
      </c>
      <c r="D754" s="9" t="s">
        <v>323</v>
      </c>
      <c r="E754" s="12" t="str">
        <f aca="false">INDEX(門市主檔!$B$2:$B$25,MATCH($D754,門市主檔!$A$2:$A$25,0))</f>
        <v>台南東寧店</v>
      </c>
      <c r="F754" s="9" t="s">
        <v>344</v>
      </c>
      <c r="G754" s="12" t="str">
        <f aca="false">INDEX(通路主檔!$B$2:$B$5,MATCH($F754,通路主檔!$A$2:$A$5,0))</f>
        <v>外送平台 A</v>
      </c>
      <c r="H754" s="12" t="str">
        <f aca="false">INDEX(通路主檔!$C$2:$C$5,MATCH($F754,通路主檔!$A$2:$A$5,0))</f>
        <v>外送平台</v>
      </c>
      <c r="I754" s="13" t="n">
        <v>354800</v>
      </c>
      <c r="J754" s="4" t="n">
        <v>658</v>
      </c>
      <c r="K754" s="4" t="n">
        <v>1199</v>
      </c>
      <c r="L754" s="14" t="n">
        <f aca="false">IF(J754=0,0,I754/J754)</f>
        <v>539.209726443769</v>
      </c>
      <c r="M754" s="15" t="n">
        <f aca="false">INDEX(通路主檔!$D$2:$D$5,MATCH($F754,通路主檔!$A$2:$A$5,0))*INDEX(年度參數!$B$2:$B$4,MATCH($B754,年度參數!$A$2:$A$4,0))</f>
        <v>0.33</v>
      </c>
      <c r="N754" s="14" t="n">
        <f aca="false">I754*M754</f>
        <v>117084</v>
      </c>
      <c r="O754" s="14" t="n">
        <f aca="false">I754-N754</f>
        <v>237716</v>
      </c>
    </row>
    <row r="755" customFormat="false" ht="15" hidden="false" customHeight="false" outlineLevel="0" collapsed="false">
      <c r="A755" s="6" t="str">
        <f aca="false">TEXT(B755,"0")&amp;"-"&amp;TEXT(C755,"00")</f>
        <v>2024-11</v>
      </c>
      <c r="B755" s="4" t="n">
        <v>2024</v>
      </c>
      <c r="C755" s="4" t="n">
        <v>11</v>
      </c>
      <c r="D755" s="9" t="s">
        <v>323</v>
      </c>
      <c r="E755" s="12" t="str">
        <f aca="false">INDEX(門市主檔!$B$2:$B$25,MATCH($D755,門市主檔!$A$2:$A$25,0))</f>
        <v>台南東寧店</v>
      </c>
      <c r="F755" s="9" t="s">
        <v>347</v>
      </c>
      <c r="G755" s="12" t="str">
        <f aca="false">INDEX(通路主檔!$B$2:$B$5,MATCH($F755,通路主檔!$A$2:$A$5,0))</f>
        <v>外送平台 B</v>
      </c>
      <c r="H755" s="12" t="str">
        <f aca="false">INDEX(通路主檔!$C$2:$C$5,MATCH($F755,通路主檔!$A$2:$A$5,0))</f>
        <v>外送平台</v>
      </c>
      <c r="I755" s="13" t="n">
        <v>241600</v>
      </c>
      <c r="J755" s="4" t="n">
        <v>488</v>
      </c>
      <c r="K755" s="4" t="n">
        <v>923</v>
      </c>
      <c r="L755" s="14" t="n">
        <f aca="false">IF(J755=0,0,I755/J755)</f>
        <v>495.081967213115</v>
      </c>
      <c r="M755" s="15" t="n">
        <f aca="false">INDEX(通路主檔!$D$2:$D$5,MATCH($F755,通路主檔!$A$2:$A$5,0))*INDEX(年度參數!$B$2:$B$4,MATCH($B755,年度參數!$A$2:$A$4,0))</f>
        <v>0.33</v>
      </c>
      <c r="N755" s="14" t="n">
        <f aca="false">I755*M755</f>
        <v>79728</v>
      </c>
      <c r="O755" s="14" t="n">
        <f aca="false">I755-N755</f>
        <v>161872</v>
      </c>
    </row>
    <row r="756" customFormat="false" ht="15" hidden="false" customHeight="false" outlineLevel="0" collapsed="false">
      <c r="A756" s="6" t="str">
        <f aca="false">TEXT(B756,"0")&amp;"-"&amp;TEXT(C756,"00")</f>
        <v>2024-11</v>
      </c>
      <c r="B756" s="4" t="n">
        <v>2024</v>
      </c>
      <c r="C756" s="4" t="n">
        <v>11</v>
      </c>
      <c r="D756" s="9" t="s">
        <v>262</v>
      </c>
      <c r="E756" s="12" t="str">
        <f aca="false">INDEX(門市主檔!$B$2:$B$25,MATCH($D756,門市主檔!$A$2:$A$25,0))</f>
        <v>台北信義旗艦店</v>
      </c>
      <c r="F756" s="9" t="s">
        <v>339</v>
      </c>
      <c r="G756" s="12" t="str">
        <f aca="false">INDEX(通路主檔!$B$2:$B$5,MATCH($F756,通路主檔!$A$2:$A$5,0))</f>
        <v>內用</v>
      </c>
      <c r="H756" s="12" t="str">
        <f aca="false">INDEX(通路主檔!$C$2:$C$5,MATCH($F756,通路主檔!$A$2:$A$5,0))</f>
        <v>店內</v>
      </c>
      <c r="I756" s="13" t="n">
        <v>1614300</v>
      </c>
      <c r="J756" s="4" t="n">
        <v>2188</v>
      </c>
      <c r="K756" s="4" t="n">
        <v>4908</v>
      </c>
      <c r="L756" s="14" t="n">
        <f aca="false">IF(J756=0,0,I756/J756)</f>
        <v>737.797074954296</v>
      </c>
      <c r="M756" s="15" t="n">
        <f aca="false">INDEX(通路主檔!$D$2:$D$5,MATCH($F756,通路主檔!$A$2:$A$5,0))*INDEX(年度參數!$B$2:$B$4,MATCH($B756,年度參數!$A$2:$A$4,0))</f>
        <v>0</v>
      </c>
      <c r="N756" s="14" t="n">
        <f aca="false">I756*M756</f>
        <v>0</v>
      </c>
      <c r="O756" s="14" t="n">
        <f aca="false">I756-N756</f>
        <v>1614300</v>
      </c>
    </row>
    <row r="757" customFormat="false" ht="15" hidden="false" customHeight="false" outlineLevel="0" collapsed="false">
      <c r="A757" s="6" t="str">
        <f aca="false">TEXT(B757,"0")&amp;"-"&amp;TEXT(C757,"00")</f>
        <v>2024-11</v>
      </c>
      <c r="B757" s="4" t="n">
        <v>2024</v>
      </c>
      <c r="C757" s="4" t="n">
        <v>11</v>
      </c>
      <c r="D757" s="9" t="s">
        <v>262</v>
      </c>
      <c r="E757" s="12" t="str">
        <f aca="false">INDEX(門市主檔!$B$2:$B$25,MATCH($D757,門市主檔!$A$2:$A$25,0))</f>
        <v>台北信義旗艦店</v>
      </c>
      <c r="F757" s="9" t="s">
        <v>342</v>
      </c>
      <c r="G757" s="12" t="str">
        <f aca="false">INDEX(通路主檔!$B$2:$B$5,MATCH($F757,通路主檔!$A$2:$A$5,0))</f>
        <v>外帶</v>
      </c>
      <c r="H757" s="12" t="str">
        <f aca="false">INDEX(通路主檔!$C$2:$C$5,MATCH($F757,通路主檔!$A$2:$A$5,0))</f>
        <v>店內</v>
      </c>
      <c r="I757" s="13" t="n">
        <v>644100</v>
      </c>
      <c r="J757" s="4" t="n">
        <v>1983</v>
      </c>
      <c r="K757" s="4" t="n">
        <v>2649</v>
      </c>
      <c r="L757" s="14" t="n">
        <f aca="false">IF(J757=0,0,I757/J757)</f>
        <v>324.810892586989</v>
      </c>
      <c r="M757" s="15" t="n">
        <f aca="false">INDEX(通路主檔!$D$2:$D$5,MATCH($F757,通路主檔!$A$2:$A$5,0))*INDEX(年度參數!$B$2:$B$4,MATCH($B757,年度參數!$A$2:$A$4,0))</f>
        <v>0</v>
      </c>
      <c r="N757" s="14" t="n">
        <f aca="false">I757*M757</f>
        <v>0</v>
      </c>
      <c r="O757" s="14" t="n">
        <f aca="false">I757-N757</f>
        <v>644100</v>
      </c>
    </row>
    <row r="758" customFormat="false" ht="15" hidden="false" customHeight="false" outlineLevel="0" collapsed="false">
      <c r="A758" s="6" t="str">
        <f aca="false">TEXT(B758,"0")&amp;"-"&amp;TEXT(C758,"00")</f>
        <v>2024-11</v>
      </c>
      <c r="B758" s="4" t="n">
        <v>2024</v>
      </c>
      <c r="C758" s="4" t="n">
        <v>11</v>
      </c>
      <c r="D758" s="9" t="s">
        <v>262</v>
      </c>
      <c r="E758" s="12" t="str">
        <f aca="false">INDEX(門市主檔!$B$2:$B$25,MATCH($D758,門市主檔!$A$2:$A$25,0))</f>
        <v>台北信義旗艦店</v>
      </c>
      <c r="F758" s="9" t="s">
        <v>344</v>
      </c>
      <c r="G758" s="12" t="str">
        <f aca="false">INDEX(通路主檔!$B$2:$B$5,MATCH($F758,通路主檔!$A$2:$A$5,0))</f>
        <v>外送平台 A</v>
      </c>
      <c r="H758" s="12" t="str">
        <f aca="false">INDEX(通路主檔!$C$2:$C$5,MATCH($F758,通路主檔!$A$2:$A$5,0))</f>
        <v>外送平台</v>
      </c>
      <c r="I758" s="13" t="n">
        <v>510000</v>
      </c>
      <c r="J758" s="4" t="n">
        <v>1021</v>
      </c>
      <c r="K758" s="4" t="n">
        <v>1858</v>
      </c>
      <c r="L758" s="14" t="n">
        <f aca="false">IF(J758=0,0,I758/J758)</f>
        <v>499.51028403526</v>
      </c>
      <c r="M758" s="15" t="n">
        <f aca="false">INDEX(通路主檔!$D$2:$D$5,MATCH($F758,通路主檔!$A$2:$A$5,0))*INDEX(年度參數!$B$2:$B$4,MATCH($B758,年度參數!$A$2:$A$4,0))</f>
        <v>0.33</v>
      </c>
      <c r="N758" s="14" t="n">
        <f aca="false">I758*M758</f>
        <v>168300</v>
      </c>
      <c r="O758" s="14" t="n">
        <f aca="false">I758-N758</f>
        <v>341700</v>
      </c>
    </row>
    <row r="759" customFormat="false" ht="15" hidden="false" customHeight="false" outlineLevel="0" collapsed="false">
      <c r="A759" s="6" t="str">
        <f aca="false">TEXT(B759,"0")&amp;"-"&amp;TEXT(C759,"00")</f>
        <v>2024-11</v>
      </c>
      <c r="B759" s="4" t="n">
        <v>2024</v>
      </c>
      <c r="C759" s="4" t="n">
        <v>11</v>
      </c>
      <c r="D759" s="9" t="s">
        <v>262</v>
      </c>
      <c r="E759" s="12" t="str">
        <f aca="false">INDEX(門市主檔!$B$2:$B$25,MATCH($D759,門市主檔!$A$2:$A$25,0))</f>
        <v>台北信義旗艦店</v>
      </c>
      <c r="F759" s="9" t="s">
        <v>347</v>
      </c>
      <c r="G759" s="12" t="str">
        <f aca="false">INDEX(通路主檔!$B$2:$B$5,MATCH($F759,通路主檔!$A$2:$A$5,0))</f>
        <v>外送平台 B</v>
      </c>
      <c r="H759" s="12" t="str">
        <f aca="false">INDEX(通路主檔!$C$2:$C$5,MATCH($F759,通路主檔!$A$2:$A$5,0))</f>
        <v>外送平台</v>
      </c>
      <c r="I759" s="13" t="n">
        <v>332800</v>
      </c>
      <c r="J759" s="4" t="n">
        <v>683</v>
      </c>
      <c r="K759" s="4" t="n">
        <v>1219</v>
      </c>
      <c r="L759" s="14" t="n">
        <f aca="false">IF(J759=0,0,I759/J759)</f>
        <v>487.262079062958</v>
      </c>
      <c r="M759" s="15" t="n">
        <f aca="false">INDEX(通路主檔!$D$2:$D$5,MATCH($F759,通路主檔!$A$2:$A$5,0))*INDEX(年度參數!$B$2:$B$4,MATCH($B759,年度參數!$A$2:$A$4,0))</f>
        <v>0.33</v>
      </c>
      <c r="N759" s="14" t="n">
        <f aca="false">I759*M759</f>
        <v>109824</v>
      </c>
      <c r="O759" s="14" t="n">
        <f aca="false">I759-N759</f>
        <v>222976</v>
      </c>
    </row>
    <row r="760" customFormat="false" ht="15" hidden="false" customHeight="false" outlineLevel="0" collapsed="false">
      <c r="A760" s="6" t="str">
        <f aca="false">TEXT(B760,"0")&amp;"-"&amp;TEXT(C760,"00")</f>
        <v>2024-11</v>
      </c>
      <c r="B760" s="4" t="n">
        <v>2024</v>
      </c>
      <c r="C760" s="4" t="n">
        <v>11</v>
      </c>
      <c r="D760" s="9" t="s">
        <v>269</v>
      </c>
      <c r="E760" s="12" t="str">
        <f aca="false">INDEX(門市主檔!$B$2:$B$25,MATCH($D760,門市主檔!$A$2:$A$25,0))</f>
        <v>台北中山店</v>
      </c>
      <c r="F760" s="9" t="s">
        <v>339</v>
      </c>
      <c r="G760" s="12" t="str">
        <f aca="false">INDEX(通路主檔!$B$2:$B$5,MATCH($F760,通路主檔!$A$2:$A$5,0))</f>
        <v>內用</v>
      </c>
      <c r="H760" s="12" t="str">
        <f aca="false">INDEX(通路主檔!$C$2:$C$5,MATCH($F760,通路主檔!$A$2:$A$5,0))</f>
        <v>店內</v>
      </c>
      <c r="I760" s="13" t="n">
        <v>893800</v>
      </c>
      <c r="J760" s="4" t="n">
        <v>1155</v>
      </c>
      <c r="K760" s="4" t="n">
        <v>2910</v>
      </c>
      <c r="L760" s="14" t="n">
        <f aca="false">IF(J760=0,0,I760/J760)</f>
        <v>773.852813852814</v>
      </c>
      <c r="M760" s="15" t="n">
        <f aca="false">INDEX(通路主檔!$D$2:$D$5,MATCH($F760,通路主檔!$A$2:$A$5,0))*INDEX(年度參數!$B$2:$B$4,MATCH($B760,年度參數!$A$2:$A$4,0))</f>
        <v>0</v>
      </c>
      <c r="N760" s="14" t="n">
        <f aca="false">I760*M760</f>
        <v>0</v>
      </c>
      <c r="O760" s="14" t="n">
        <f aca="false">I760-N760</f>
        <v>893800</v>
      </c>
    </row>
    <row r="761" customFormat="false" ht="15" hidden="false" customHeight="false" outlineLevel="0" collapsed="false">
      <c r="A761" s="6" t="str">
        <f aca="false">TEXT(B761,"0")&amp;"-"&amp;TEXT(C761,"00")</f>
        <v>2024-11</v>
      </c>
      <c r="B761" s="4" t="n">
        <v>2024</v>
      </c>
      <c r="C761" s="4" t="n">
        <v>11</v>
      </c>
      <c r="D761" s="9" t="s">
        <v>269</v>
      </c>
      <c r="E761" s="12" t="str">
        <f aca="false">INDEX(門市主檔!$B$2:$B$25,MATCH($D761,門市主檔!$A$2:$A$25,0))</f>
        <v>台北中山店</v>
      </c>
      <c r="F761" s="9" t="s">
        <v>342</v>
      </c>
      <c r="G761" s="12" t="str">
        <f aca="false">INDEX(通路主檔!$B$2:$B$5,MATCH($F761,通路主檔!$A$2:$A$5,0))</f>
        <v>外帶</v>
      </c>
      <c r="H761" s="12" t="str">
        <f aca="false">INDEX(通路主檔!$C$2:$C$5,MATCH($F761,通路主檔!$A$2:$A$5,0))</f>
        <v>店內</v>
      </c>
      <c r="I761" s="13" t="n">
        <v>491800</v>
      </c>
      <c r="J761" s="4" t="n">
        <v>1424</v>
      </c>
      <c r="K761" s="4" t="n">
        <v>1767</v>
      </c>
      <c r="L761" s="14" t="n">
        <f aca="false">IF(J761=0,0,I761/J761)</f>
        <v>345.365168539326</v>
      </c>
      <c r="M761" s="15" t="n">
        <f aca="false">INDEX(通路主檔!$D$2:$D$5,MATCH($F761,通路主檔!$A$2:$A$5,0))*INDEX(年度參數!$B$2:$B$4,MATCH($B761,年度參數!$A$2:$A$4,0))</f>
        <v>0</v>
      </c>
      <c r="N761" s="14" t="n">
        <f aca="false">I761*M761</f>
        <v>0</v>
      </c>
      <c r="O761" s="14" t="n">
        <f aca="false">I761-N761</f>
        <v>491800</v>
      </c>
    </row>
    <row r="762" customFormat="false" ht="15" hidden="false" customHeight="false" outlineLevel="0" collapsed="false">
      <c r="A762" s="6" t="str">
        <f aca="false">TEXT(B762,"0")&amp;"-"&amp;TEXT(C762,"00")</f>
        <v>2024-11</v>
      </c>
      <c r="B762" s="4" t="n">
        <v>2024</v>
      </c>
      <c r="C762" s="4" t="n">
        <v>11</v>
      </c>
      <c r="D762" s="9" t="s">
        <v>269</v>
      </c>
      <c r="E762" s="12" t="str">
        <f aca="false">INDEX(門市主檔!$B$2:$B$25,MATCH($D762,門市主檔!$A$2:$A$25,0))</f>
        <v>台北中山店</v>
      </c>
      <c r="F762" s="9" t="s">
        <v>344</v>
      </c>
      <c r="G762" s="12" t="str">
        <f aca="false">INDEX(通路主檔!$B$2:$B$5,MATCH($F762,通路主檔!$A$2:$A$5,0))</f>
        <v>外送平台 A</v>
      </c>
      <c r="H762" s="12" t="str">
        <f aca="false">INDEX(通路主檔!$C$2:$C$5,MATCH($F762,通路主檔!$A$2:$A$5,0))</f>
        <v>外送平台</v>
      </c>
      <c r="I762" s="13" t="n">
        <v>384100</v>
      </c>
      <c r="J762" s="4" t="n">
        <v>782</v>
      </c>
      <c r="K762" s="4" t="n">
        <v>1428</v>
      </c>
      <c r="L762" s="14" t="n">
        <f aca="false">IF(J762=0,0,I762/J762)</f>
        <v>491.176470588235</v>
      </c>
      <c r="M762" s="15" t="n">
        <f aca="false">INDEX(通路主檔!$D$2:$D$5,MATCH($F762,通路主檔!$A$2:$A$5,0))*INDEX(年度參數!$B$2:$B$4,MATCH($B762,年度參數!$A$2:$A$4,0))</f>
        <v>0.33</v>
      </c>
      <c r="N762" s="14" t="n">
        <f aca="false">I762*M762</f>
        <v>126753</v>
      </c>
      <c r="O762" s="14" t="n">
        <f aca="false">I762-N762</f>
        <v>257347</v>
      </c>
    </row>
    <row r="763" customFormat="false" ht="15" hidden="false" customHeight="false" outlineLevel="0" collapsed="false">
      <c r="A763" s="6" t="str">
        <f aca="false">TEXT(B763,"0")&amp;"-"&amp;TEXT(C763,"00")</f>
        <v>2024-11</v>
      </c>
      <c r="B763" s="4" t="n">
        <v>2024</v>
      </c>
      <c r="C763" s="4" t="n">
        <v>11</v>
      </c>
      <c r="D763" s="9" t="s">
        <v>269</v>
      </c>
      <c r="E763" s="12" t="str">
        <f aca="false">INDEX(門市主檔!$B$2:$B$25,MATCH($D763,門市主檔!$A$2:$A$25,0))</f>
        <v>台北中山店</v>
      </c>
      <c r="F763" s="9" t="s">
        <v>347</v>
      </c>
      <c r="G763" s="12" t="str">
        <f aca="false">INDEX(通路主檔!$B$2:$B$5,MATCH($F763,通路主檔!$A$2:$A$5,0))</f>
        <v>外送平台 B</v>
      </c>
      <c r="H763" s="12" t="str">
        <f aca="false">INDEX(通路主檔!$C$2:$C$5,MATCH($F763,通路主檔!$A$2:$A$5,0))</f>
        <v>外送平台</v>
      </c>
      <c r="I763" s="13" t="n">
        <v>260800</v>
      </c>
      <c r="J763" s="4" t="n">
        <v>498</v>
      </c>
      <c r="K763" s="4" t="n">
        <v>937</v>
      </c>
      <c r="L763" s="14" t="n">
        <f aca="false">IF(J763=0,0,I763/J763)</f>
        <v>523.694779116466</v>
      </c>
      <c r="M763" s="15" t="n">
        <f aca="false">INDEX(通路主檔!$D$2:$D$5,MATCH($F763,通路主檔!$A$2:$A$5,0))*INDEX(年度參數!$B$2:$B$4,MATCH($B763,年度參數!$A$2:$A$4,0))</f>
        <v>0.33</v>
      </c>
      <c r="N763" s="14" t="n">
        <f aca="false">I763*M763</f>
        <v>86064</v>
      </c>
      <c r="O763" s="14" t="n">
        <f aca="false">I763-N763</f>
        <v>174736</v>
      </c>
    </row>
    <row r="764" customFormat="false" ht="15" hidden="false" customHeight="false" outlineLevel="0" collapsed="false">
      <c r="A764" s="6" t="str">
        <f aca="false">TEXT(B764,"0")&amp;"-"&amp;TEXT(C764,"00")</f>
        <v>2024-11</v>
      </c>
      <c r="B764" s="4" t="n">
        <v>2024</v>
      </c>
      <c r="C764" s="4" t="n">
        <v>11</v>
      </c>
      <c r="D764" s="9" t="s">
        <v>273</v>
      </c>
      <c r="E764" s="12" t="str">
        <f aca="false">INDEX(門市主檔!$B$2:$B$25,MATCH($D764,門市主檔!$A$2:$A$25,0))</f>
        <v>台北東門店</v>
      </c>
      <c r="F764" s="9" t="s">
        <v>339</v>
      </c>
      <c r="G764" s="12" t="str">
        <f aca="false">INDEX(通路主檔!$B$2:$B$5,MATCH($F764,通路主檔!$A$2:$A$5,0))</f>
        <v>內用</v>
      </c>
      <c r="H764" s="12" t="str">
        <f aca="false">INDEX(通路主檔!$C$2:$C$5,MATCH($F764,通路主檔!$A$2:$A$5,0))</f>
        <v>店內</v>
      </c>
      <c r="I764" s="13" t="n">
        <v>514700</v>
      </c>
      <c r="J764" s="4" t="n">
        <v>666</v>
      </c>
      <c r="K764" s="4" t="n">
        <v>1599</v>
      </c>
      <c r="L764" s="14" t="n">
        <f aca="false">IF(J764=0,0,I764/J764)</f>
        <v>772.822822822823</v>
      </c>
      <c r="M764" s="15" t="n">
        <f aca="false">INDEX(通路主檔!$D$2:$D$5,MATCH($F764,通路主檔!$A$2:$A$5,0))*INDEX(年度參數!$B$2:$B$4,MATCH($B764,年度參數!$A$2:$A$4,0))</f>
        <v>0</v>
      </c>
      <c r="N764" s="14" t="n">
        <f aca="false">I764*M764</f>
        <v>0</v>
      </c>
      <c r="O764" s="14" t="n">
        <f aca="false">I764-N764</f>
        <v>514700</v>
      </c>
    </row>
    <row r="765" customFormat="false" ht="15" hidden="false" customHeight="false" outlineLevel="0" collapsed="false">
      <c r="A765" s="6" t="str">
        <f aca="false">TEXT(B765,"0")&amp;"-"&amp;TEXT(C765,"00")</f>
        <v>2024-11</v>
      </c>
      <c r="B765" s="4" t="n">
        <v>2024</v>
      </c>
      <c r="C765" s="4" t="n">
        <v>11</v>
      </c>
      <c r="D765" s="9" t="s">
        <v>273</v>
      </c>
      <c r="E765" s="12" t="str">
        <f aca="false">INDEX(門市主檔!$B$2:$B$25,MATCH($D765,門市主檔!$A$2:$A$25,0))</f>
        <v>台北東門店</v>
      </c>
      <c r="F765" s="9" t="s">
        <v>342</v>
      </c>
      <c r="G765" s="12" t="str">
        <f aca="false">INDEX(通路主檔!$B$2:$B$5,MATCH($F765,通路主檔!$A$2:$A$5,0))</f>
        <v>外帶</v>
      </c>
      <c r="H765" s="12" t="str">
        <f aca="false">INDEX(通路主檔!$C$2:$C$5,MATCH($F765,通路主檔!$A$2:$A$5,0))</f>
        <v>店內</v>
      </c>
      <c r="I765" s="13" t="n">
        <v>463100</v>
      </c>
      <c r="J765" s="4" t="n">
        <v>1450</v>
      </c>
      <c r="K765" s="4" t="n">
        <v>1984</v>
      </c>
      <c r="L765" s="14" t="n">
        <f aca="false">IF(J765=0,0,I765/J765)</f>
        <v>319.379310344828</v>
      </c>
      <c r="M765" s="15" t="n">
        <f aca="false">INDEX(通路主檔!$D$2:$D$5,MATCH($F765,通路主檔!$A$2:$A$5,0))*INDEX(年度參數!$B$2:$B$4,MATCH($B765,年度參數!$A$2:$A$4,0))</f>
        <v>0</v>
      </c>
      <c r="N765" s="14" t="n">
        <f aca="false">I765*M765</f>
        <v>0</v>
      </c>
      <c r="O765" s="14" t="n">
        <f aca="false">I765-N765</f>
        <v>463100</v>
      </c>
    </row>
    <row r="766" customFormat="false" ht="15" hidden="false" customHeight="false" outlineLevel="0" collapsed="false">
      <c r="A766" s="6" t="str">
        <f aca="false">TEXT(B766,"0")&amp;"-"&amp;TEXT(C766,"00")</f>
        <v>2024-11</v>
      </c>
      <c r="B766" s="4" t="n">
        <v>2024</v>
      </c>
      <c r="C766" s="4" t="n">
        <v>11</v>
      </c>
      <c r="D766" s="9" t="s">
        <v>273</v>
      </c>
      <c r="E766" s="12" t="str">
        <f aca="false">INDEX(門市主檔!$B$2:$B$25,MATCH($D766,門市主檔!$A$2:$A$25,0))</f>
        <v>台北東門店</v>
      </c>
      <c r="F766" s="9" t="s">
        <v>344</v>
      </c>
      <c r="G766" s="12" t="str">
        <f aca="false">INDEX(通路主檔!$B$2:$B$5,MATCH($F766,通路主檔!$A$2:$A$5,0))</f>
        <v>外送平台 A</v>
      </c>
      <c r="H766" s="12" t="str">
        <f aca="false">INDEX(通路主檔!$C$2:$C$5,MATCH($F766,通路主檔!$A$2:$A$5,0))</f>
        <v>外送平台</v>
      </c>
      <c r="I766" s="13" t="n">
        <v>390600</v>
      </c>
      <c r="J766" s="4" t="n">
        <v>709</v>
      </c>
      <c r="K766" s="4" t="n">
        <v>1407</v>
      </c>
      <c r="L766" s="14" t="n">
        <f aca="false">IF(J766=0,0,I766/J766)</f>
        <v>550.916784203103</v>
      </c>
      <c r="M766" s="15" t="n">
        <f aca="false">INDEX(通路主檔!$D$2:$D$5,MATCH($F766,通路主檔!$A$2:$A$5,0))*INDEX(年度參數!$B$2:$B$4,MATCH($B766,年度參數!$A$2:$A$4,0))</f>
        <v>0.33</v>
      </c>
      <c r="N766" s="14" t="n">
        <f aca="false">I766*M766</f>
        <v>128898</v>
      </c>
      <c r="O766" s="14" t="n">
        <f aca="false">I766-N766</f>
        <v>261702</v>
      </c>
    </row>
    <row r="767" customFormat="false" ht="15" hidden="false" customHeight="false" outlineLevel="0" collapsed="false">
      <c r="A767" s="6" t="str">
        <f aca="false">TEXT(B767,"0")&amp;"-"&amp;TEXT(C767,"00")</f>
        <v>2024-11</v>
      </c>
      <c r="B767" s="4" t="n">
        <v>2024</v>
      </c>
      <c r="C767" s="4" t="n">
        <v>11</v>
      </c>
      <c r="D767" s="9" t="s">
        <v>273</v>
      </c>
      <c r="E767" s="12" t="str">
        <f aca="false">INDEX(門市主檔!$B$2:$B$25,MATCH($D767,門市主檔!$A$2:$A$25,0))</f>
        <v>台北東門店</v>
      </c>
      <c r="F767" s="9" t="s">
        <v>347</v>
      </c>
      <c r="G767" s="12" t="str">
        <f aca="false">INDEX(通路主檔!$B$2:$B$5,MATCH($F767,通路主檔!$A$2:$A$5,0))</f>
        <v>外送平台 B</v>
      </c>
      <c r="H767" s="12" t="str">
        <f aca="false">INDEX(通路主檔!$C$2:$C$5,MATCH($F767,通路主檔!$A$2:$A$5,0))</f>
        <v>外送平台</v>
      </c>
      <c r="I767" s="13" t="n">
        <v>252800</v>
      </c>
      <c r="J767" s="4" t="n">
        <v>531</v>
      </c>
      <c r="K767" s="4" t="n">
        <v>916</v>
      </c>
      <c r="L767" s="14" t="n">
        <f aca="false">IF(J767=0,0,I767/J767)</f>
        <v>476.082862523541</v>
      </c>
      <c r="M767" s="15" t="n">
        <f aca="false">INDEX(通路主檔!$D$2:$D$5,MATCH($F767,通路主檔!$A$2:$A$5,0))*INDEX(年度參數!$B$2:$B$4,MATCH($B767,年度參數!$A$2:$A$4,0))</f>
        <v>0.33</v>
      </c>
      <c r="N767" s="14" t="n">
        <f aca="false">I767*M767</f>
        <v>83424</v>
      </c>
      <c r="O767" s="14" t="n">
        <f aca="false">I767-N767</f>
        <v>169376</v>
      </c>
    </row>
    <row r="768" customFormat="false" ht="15" hidden="false" customHeight="false" outlineLevel="0" collapsed="false">
      <c r="A768" s="6" t="str">
        <f aca="false">TEXT(B768,"0")&amp;"-"&amp;TEXT(C768,"00")</f>
        <v>2024-11</v>
      </c>
      <c r="B768" s="4" t="n">
        <v>2024</v>
      </c>
      <c r="C768" s="4" t="n">
        <v>11</v>
      </c>
      <c r="D768" s="9" t="s">
        <v>277</v>
      </c>
      <c r="E768" s="12" t="str">
        <f aca="false">INDEX(門市主檔!$B$2:$B$25,MATCH($D768,門市主檔!$A$2:$A$25,0))</f>
        <v>台北松江店</v>
      </c>
      <c r="F768" s="9" t="s">
        <v>342</v>
      </c>
      <c r="G768" s="12" t="str">
        <f aca="false">INDEX(通路主檔!$B$2:$B$5,MATCH($F768,通路主檔!$A$2:$A$5,0))</f>
        <v>外帶</v>
      </c>
      <c r="H768" s="12" t="str">
        <f aca="false">INDEX(通路主檔!$C$2:$C$5,MATCH($F768,通路主檔!$A$2:$A$5,0))</f>
        <v>店內</v>
      </c>
      <c r="I768" s="13" t="n">
        <v>470600</v>
      </c>
      <c r="J768" s="4" t="n">
        <v>1356</v>
      </c>
      <c r="K768" s="4" t="n">
        <v>1634</v>
      </c>
      <c r="L768" s="14" t="n">
        <f aca="false">IF(J768=0,0,I768/J768)</f>
        <v>347.050147492625</v>
      </c>
      <c r="M768" s="15" t="n">
        <f aca="false">INDEX(通路主檔!$D$2:$D$5,MATCH($F768,通路主檔!$A$2:$A$5,0))*INDEX(年度參數!$B$2:$B$4,MATCH($B768,年度參數!$A$2:$A$4,0))</f>
        <v>0</v>
      </c>
      <c r="N768" s="14" t="n">
        <f aca="false">I768*M768</f>
        <v>0</v>
      </c>
      <c r="O768" s="14" t="n">
        <f aca="false">I768-N768</f>
        <v>470600</v>
      </c>
    </row>
    <row r="769" customFormat="false" ht="15" hidden="false" customHeight="false" outlineLevel="0" collapsed="false">
      <c r="A769" s="6" t="str">
        <f aca="false">TEXT(B769,"0")&amp;"-"&amp;TEXT(C769,"00")</f>
        <v>2024-11</v>
      </c>
      <c r="B769" s="4" t="n">
        <v>2024</v>
      </c>
      <c r="C769" s="4" t="n">
        <v>11</v>
      </c>
      <c r="D769" s="9" t="s">
        <v>277</v>
      </c>
      <c r="E769" s="12" t="str">
        <f aca="false">INDEX(門市主檔!$B$2:$B$25,MATCH($D769,門市主檔!$A$2:$A$25,0))</f>
        <v>台北松江店</v>
      </c>
      <c r="F769" s="9" t="s">
        <v>344</v>
      </c>
      <c r="G769" s="12" t="str">
        <f aca="false">INDEX(通路主檔!$B$2:$B$5,MATCH($F769,通路主檔!$A$2:$A$5,0))</f>
        <v>外送平台 A</v>
      </c>
      <c r="H769" s="12" t="str">
        <f aca="false">INDEX(通路主檔!$C$2:$C$5,MATCH($F769,通路主檔!$A$2:$A$5,0))</f>
        <v>外送平台</v>
      </c>
      <c r="I769" s="13" t="n">
        <v>401400</v>
      </c>
      <c r="J769" s="4" t="n">
        <v>805</v>
      </c>
      <c r="K769" s="4" t="n">
        <v>1576</v>
      </c>
      <c r="L769" s="14" t="n">
        <f aca="false">IF(J769=0,0,I769/J769)</f>
        <v>498.633540372671</v>
      </c>
      <c r="M769" s="15" t="n">
        <f aca="false">INDEX(通路主檔!$D$2:$D$5,MATCH($F769,通路主檔!$A$2:$A$5,0))*INDEX(年度參數!$B$2:$B$4,MATCH($B769,年度參數!$A$2:$A$4,0))</f>
        <v>0.33</v>
      </c>
      <c r="N769" s="14" t="n">
        <f aca="false">I769*M769</f>
        <v>132462</v>
      </c>
      <c r="O769" s="14" t="n">
        <f aca="false">I769-N769</f>
        <v>268938</v>
      </c>
    </row>
    <row r="770" customFormat="false" ht="15" hidden="false" customHeight="false" outlineLevel="0" collapsed="false">
      <c r="A770" s="6" t="str">
        <f aca="false">TEXT(B770,"0")&amp;"-"&amp;TEXT(C770,"00")</f>
        <v>2024-11</v>
      </c>
      <c r="B770" s="4" t="n">
        <v>2024</v>
      </c>
      <c r="C770" s="4" t="n">
        <v>11</v>
      </c>
      <c r="D770" s="9" t="s">
        <v>277</v>
      </c>
      <c r="E770" s="12" t="str">
        <f aca="false">INDEX(門市主檔!$B$2:$B$25,MATCH($D770,門市主檔!$A$2:$A$25,0))</f>
        <v>台北松江店</v>
      </c>
      <c r="F770" s="9" t="s">
        <v>347</v>
      </c>
      <c r="G770" s="12" t="str">
        <f aca="false">INDEX(通路主檔!$B$2:$B$5,MATCH($F770,通路主檔!$A$2:$A$5,0))</f>
        <v>外送平台 B</v>
      </c>
      <c r="H770" s="12" t="str">
        <f aca="false">INDEX(通路主檔!$C$2:$C$5,MATCH($F770,通路主檔!$A$2:$A$5,0))</f>
        <v>外送平台</v>
      </c>
      <c r="I770" s="13" t="n">
        <v>295800</v>
      </c>
      <c r="J770" s="4" t="n">
        <v>616</v>
      </c>
      <c r="K770" s="4" t="n">
        <v>1144</v>
      </c>
      <c r="L770" s="14" t="n">
        <f aca="false">IF(J770=0,0,I770/J770)</f>
        <v>480.194805194805</v>
      </c>
      <c r="M770" s="15" t="n">
        <f aca="false">INDEX(通路主檔!$D$2:$D$5,MATCH($F770,通路主檔!$A$2:$A$5,0))*INDEX(年度參數!$B$2:$B$4,MATCH($B770,年度參數!$A$2:$A$4,0))</f>
        <v>0.33</v>
      </c>
      <c r="N770" s="14" t="n">
        <f aca="false">I770*M770</f>
        <v>97614</v>
      </c>
      <c r="O770" s="14" t="n">
        <f aca="false">I770-N770</f>
        <v>198186</v>
      </c>
    </row>
    <row r="771" customFormat="false" ht="15" hidden="false" customHeight="false" outlineLevel="0" collapsed="false">
      <c r="A771" s="6" t="str">
        <f aca="false">TEXT(B771,"0")&amp;"-"&amp;TEXT(C771,"00")</f>
        <v>2024-11</v>
      </c>
      <c r="B771" s="4" t="n">
        <v>2024</v>
      </c>
      <c r="C771" s="4" t="n">
        <v>11</v>
      </c>
      <c r="D771" s="9" t="s">
        <v>288</v>
      </c>
      <c r="E771" s="12" t="str">
        <f aca="false">INDEX(門市主檔!$B$2:$B$25,MATCH($D771,門市主檔!$A$2:$A$25,0))</f>
        <v>桃園中壢店</v>
      </c>
      <c r="F771" s="9" t="s">
        <v>339</v>
      </c>
      <c r="G771" s="12" t="str">
        <f aca="false">INDEX(通路主檔!$B$2:$B$5,MATCH($F771,通路主檔!$A$2:$A$5,0))</f>
        <v>內用</v>
      </c>
      <c r="H771" s="12" t="str">
        <f aca="false">INDEX(通路主檔!$C$2:$C$5,MATCH($F771,通路主檔!$A$2:$A$5,0))</f>
        <v>店內</v>
      </c>
      <c r="I771" s="13" t="n">
        <v>926500</v>
      </c>
      <c r="J771" s="4" t="n">
        <v>1176</v>
      </c>
      <c r="K771" s="4" t="n">
        <v>2627</v>
      </c>
      <c r="L771" s="14" t="n">
        <f aca="false">IF(J771=0,0,I771/J771)</f>
        <v>787.840136054422</v>
      </c>
      <c r="M771" s="15" t="n">
        <f aca="false">INDEX(通路主檔!$D$2:$D$5,MATCH($F771,通路主檔!$A$2:$A$5,0))*INDEX(年度參數!$B$2:$B$4,MATCH($B771,年度參數!$A$2:$A$4,0))</f>
        <v>0</v>
      </c>
      <c r="N771" s="14" t="n">
        <f aca="false">I771*M771</f>
        <v>0</v>
      </c>
      <c r="O771" s="14" t="n">
        <f aca="false">I771-N771</f>
        <v>926500</v>
      </c>
    </row>
    <row r="772" customFormat="false" ht="15" hidden="false" customHeight="false" outlineLevel="0" collapsed="false">
      <c r="A772" s="6" t="str">
        <f aca="false">TEXT(B772,"0")&amp;"-"&amp;TEXT(C772,"00")</f>
        <v>2024-11</v>
      </c>
      <c r="B772" s="4" t="n">
        <v>2024</v>
      </c>
      <c r="C772" s="4" t="n">
        <v>11</v>
      </c>
      <c r="D772" s="9" t="s">
        <v>288</v>
      </c>
      <c r="E772" s="12" t="str">
        <f aca="false">INDEX(門市主檔!$B$2:$B$25,MATCH($D772,門市主檔!$A$2:$A$25,0))</f>
        <v>桃園中壢店</v>
      </c>
      <c r="F772" s="9" t="s">
        <v>342</v>
      </c>
      <c r="G772" s="12" t="str">
        <f aca="false">INDEX(通路主檔!$B$2:$B$5,MATCH($F772,通路主檔!$A$2:$A$5,0))</f>
        <v>外帶</v>
      </c>
      <c r="H772" s="12" t="str">
        <f aca="false">INDEX(通路主檔!$C$2:$C$5,MATCH($F772,通路主檔!$A$2:$A$5,0))</f>
        <v>店內</v>
      </c>
      <c r="I772" s="13" t="n">
        <v>418000</v>
      </c>
      <c r="J772" s="4" t="n">
        <v>1234</v>
      </c>
      <c r="K772" s="4" t="n">
        <v>1693</v>
      </c>
      <c r="L772" s="14" t="n">
        <f aca="false">IF(J772=0,0,I772/J772)</f>
        <v>338.735818476499</v>
      </c>
      <c r="M772" s="15" t="n">
        <f aca="false">INDEX(通路主檔!$D$2:$D$5,MATCH($F772,通路主檔!$A$2:$A$5,0))*INDEX(年度參數!$B$2:$B$4,MATCH($B772,年度參數!$A$2:$A$4,0))</f>
        <v>0</v>
      </c>
      <c r="N772" s="14" t="n">
        <f aca="false">I772*M772</f>
        <v>0</v>
      </c>
      <c r="O772" s="14" t="n">
        <f aca="false">I772-N772</f>
        <v>418000</v>
      </c>
    </row>
    <row r="773" customFormat="false" ht="15" hidden="false" customHeight="false" outlineLevel="0" collapsed="false">
      <c r="A773" s="6" t="str">
        <f aca="false">TEXT(B773,"0")&amp;"-"&amp;TEXT(C773,"00")</f>
        <v>2024-11</v>
      </c>
      <c r="B773" s="4" t="n">
        <v>2024</v>
      </c>
      <c r="C773" s="4" t="n">
        <v>11</v>
      </c>
      <c r="D773" s="9" t="s">
        <v>288</v>
      </c>
      <c r="E773" s="12" t="str">
        <f aca="false">INDEX(門市主檔!$B$2:$B$25,MATCH($D773,門市主檔!$A$2:$A$25,0))</f>
        <v>桃園中壢店</v>
      </c>
      <c r="F773" s="9" t="s">
        <v>344</v>
      </c>
      <c r="G773" s="12" t="str">
        <f aca="false">INDEX(通路主檔!$B$2:$B$5,MATCH($F773,通路主檔!$A$2:$A$5,0))</f>
        <v>外送平台 A</v>
      </c>
      <c r="H773" s="12" t="str">
        <f aca="false">INDEX(通路主檔!$C$2:$C$5,MATCH($F773,通路主檔!$A$2:$A$5,0))</f>
        <v>外送平台</v>
      </c>
      <c r="I773" s="13" t="n">
        <v>356900</v>
      </c>
      <c r="J773" s="4" t="n">
        <v>651</v>
      </c>
      <c r="K773" s="4" t="n">
        <v>1202</v>
      </c>
      <c r="L773" s="14" t="n">
        <f aca="false">IF(J773=0,0,I773/J773)</f>
        <v>548.233486943164</v>
      </c>
      <c r="M773" s="15" t="n">
        <f aca="false">INDEX(通路主檔!$D$2:$D$5,MATCH($F773,通路主檔!$A$2:$A$5,0))*INDEX(年度參數!$B$2:$B$4,MATCH($B773,年度參數!$A$2:$A$4,0))</f>
        <v>0.33</v>
      </c>
      <c r="N773" s="14" t="n">
        <f aca="false">I773*M773</f>
        <v>117777</v>
      </c>
      <c r="O773" s="14" t="n">
        <f aca="false">I773-N773</f>
        <v>239123</v>
      </c>
    </row>
    <row r="774" customFormat="false" ht="15" hidden="false" customHeight="false" outlineLevel="0" collapsed="false">
      <c r="A774" s="6" t="str">
        <f aca="false">TEXT(B774,"0")&amp;"-"&amp;TEXT(C774,"00")</f>
        <v>2024-11</v>
      </c>
      <c r="B774" s="4" t="n">
        <v>2024</v>
      </c>
      <c r="C774" s="4" t="n">
        <v>11</v>
      </c>
      <c r="D774" s="9" t="s">
        <v>288</v>
      </c>
      <c r="E774" s="12" t="str">
        <f aca="false">INDEX(門市主檔!$B$2:$B$25,MATCH($D774,門市主檔!$A$2:$A$25,0))</f>
        <v>桃園中壢店</v>
      </c>
      <c r="F774" s="9" t="s">
        <v>347</v>
      </c>
      <c r="G774" s="12" t="str">
        <f aca="false">INDEX(通路主檔!$B$2:$B$5,MATCH($F774,通路主檔!$A$2:$A$5,0))</f>
        <v>外送平台 B</v>
      </c>
      <c r="H774" s="12" t="str">
        <f aca="false">INDEX(通路主檔!$C$2:$C$5,MATCH($F774,通路主檔!$A$2:$A$5,0))</f>
        <v>外送平台</v>
      </c>
      <c r="I774" s="13" t="n">
        <v>257100</v>
      </c>
      <c r="J774" s="4" t="n">
        <v>491</v>
      </c>
      <c r="K774" s="4" t="n">
        <v>843</v>
      </c>
      <c r="L774" s="14" t="n">
        <f aca="false">IF(J774=0,0,I774/J774)</f>
        <v>523.625254582485</v>
      </c>
      <c r="M774" s="15" t="n">
        <f aca="false">INDEX(通路主檔!$D$2:$D$5,MATCH($F774,通路主檔!$A$2:$A$5,0))*INDEX(年度參數!$B$2:$B$4,MATCH($B774,年度參數!$A$2:$A$4,0))</f>
        <v>0.33</v>
      </c>
      <c r="N774" s="14" t="n">
        <f aca="false">I774*M774</f>
        <v>84843</v>
      </c>
      <c r="O774" s="14" t="n">
        <f aca="false">I774-N774</f>
        <v>172257</v>
      </c>
    </row>
    <row r="775" customFormat="false" ht="15" hidden="false" customHeight="false" outlineLevel="0" collapsed="false">
      <c r="A775" s="6" t="str">
        <f aca="false">TEXT(B775,"0")&amp;"-"&amp;TEXT(C775,"00")</f>
        <v>2024-11</v>
      </c>
      <c r="B775" s="4" t="n">
        <v>2024</v>
      </c>
      <c r="C775" s="4" t="n">
        <v>11</v>
      </c>
      <c r="D775" s="9" t="s">
        <v>292</v>
      </c>
      <c r="E775" s="12" t="str">
        <f aca="false">INDEX(門市主檔!$B$2:$B$25,MATCH($D775,門市主檔!$A$2:$A$25,0))</f>
        <v>桃園藝文店</v>
      </c>
      <c r="F775" s="9" t="s">
        <v>339</v>
      </c>
      <c r="G775" s="12" t="str">
        <f aca="false">INDEX(通路主檔!$B$2:$B$5,MATCH($F775,通路主檔!$A$2:$A$5,0))</f>
        <v>內用</v>
      </c>
      <c r="H775" s="12" t="str">
        <f aca="false">INDEX(通路主檔!$C$2:$C$5,MATCH($F775,通路主檔!$A$2:$A$5,0))</f>
        <v>店內</v>
      </c>
      <c r="I775" s="13" t="n">
        <v>764800</v>
      </c>
      <c r="J775" s="4" t="n">
        <v>955</v>
      </c>
      <c r="K775" s="4" t="n">
        <v>2273</v>
      </c>
      <c r="L775" s="14" t="n">
        <f aca="false">IF(J775=0,0,I775/J775)</f>
        <v>800.837696335079</v>
      </c>
      <c r="M775" s="15" t="n">
        <f aca="false">INDEX(通路主檔!$D$2:$D$5,MATCH($F775,通路主檔!$A$2:$A$5,0))*INDEX(年度參數!$B$2:$B$4,MATCH($B775,年度參數!$A$2:$A$4,0))</f>
        <v>0</v>
      </c>
      <c r="N775" s="14" t="n">
        <f aca="false">I775*M775</f>
        <v>0</v>
      </c>
      <c r="O775" s="14" t="n">
        <f aca="false">I775-N775</f>
        <v>764800</v>
      </c>
    </row>
    <row r="776" customFormat="false" ht="15" hidden="false" customHeight="false" outlineLevel="0" collapsed="false">
      <c r="A776" s="6" t="str">
        <f aca="false">TEXT(B776,"0")&amp;"-"&amp;TEXT(C776,"00")</f>
        <v>2024-11</v>
      </c>
      <c r="B776" s="4" t="n">
        <v>2024</v>
      </c>
      <c r="C776" s="4" t="n">
        <v>11</v>
      </c>
      <c r="D776" s="9" t="s">
        <v>292</v>
      </c>
      <c r="E776" s="12" t="str">
        <f aca="false">INDEX(門市主檔!$B$2:$B$25,MATCH($D776,門市主檔!$A$2:$A$25,0))</f>
        <v>桃園藝文店</v>
      </c>
      <c r="F776" s="9" t="s">
        <v>342</v>
      </c>
      <c r="G776" s="12" t="str">
        <f aca="false">INDEX(通路主檔!$B$2:$B$5,MATCH($F776,通路主檔!$A$2:$A$5,0))</f>
        <v>外帶</v>
      </c>
      <c r="H776" s="12" t="str">
        <f aca="false">INDEX(通路主檔!$C$2:$C$5,MATCH($F776,通路主檔!$A$2:$A$5,0))</f>
        <v>店內</v>
      </c>
      <c r="I776" s="13" t="n">
        <v>369700</v>
      </c>
      <c r="J776" s="4" t="n">
        <v>1210</v>
      </c>
      <c r="K776" s="4" t="n">
        <v>1678</v>
      </c>
      <c r="L776" s="14" t="n">
        <f aca="false">IF(J776=0,0,I776/J776)</f>
        <v>305.537190082645</v>
      </c>
      <c r="M776" s="15" t="n">
        <f aca="false">INDEX(通路主檔!$D$2:$D$5,MATCH($F776,通路主檔!$A$2:$A$5,0))*INDEX(年度參數!$B$2:$B$4,MATCH($B776,年度參數!$A$2:$A$4,0))</f>
        <v>0</v>
      </c>
      <c r="N776" s="14" t="n">
        <f aca="false">I776*M776</f>
        <v>0</v>
      </c>
      <c r="O776" s="14" t="n">
        <f aca="false">I776-N776</f>
        <v>369700</v>
      </c>
    </row>
    <row r="777" customFormat="false" ht="15" hidden="false" customHeight="false" outlineLevel="0" collapsed="false">
      <c r="A777" s="6" t="str">
        <f aca="false">TEXT(B777,"0")&amp;"-"&amp;TEXT(C777,"00")</f>
        <v>2024-11</v>
      </c>
      <c r="B777" s="4" t="n">
        <v>2024</v>
      </c>
      <c r="C777" s="4" t="n">
        <v>11</v>
      </c>
      <c r="D777" s="9" t="s">
        <v>292</v>
      </c>
      <c r="E777" s="12" t="str">
        <f aca="false">INDEX(門市主檔!$B$2:$B$25,MATCH($D777,門市主檔!$A$2:$A$25,0))</f>
        <v>桃園藝文店</v>
      </c>
      <c r="F777" s="9" t="s">
        <v>344</v>
      </c>
      <c r="G777" s="12" t="str">
        <f aca="false">INDEX(通路主檔!$B$2:$B$5,MATCH($F777,通路主檔!$A$2:$A$5,0))</f>
        <v>外送平台 A</v>
      </c>
      <c r="H777" s="12" t="str">
        <f aca="false">INDEX(通路主檔!$C$2:$C$5,MATCH($F777,通路主檔!$A$2:$A$5,0))</f>
        <v>外送平台</v>
      </c>
      <c r="I777" s="13" t="n">
        <v>337400</v>
      </c>
      <c r="J777" s="4" t="n">
        <v>611</v>
      </c>
      <c r="K777" s="4" t="n">
        <v>1217</v>
      </c>
      <c r="L777" s="14" t="n">
        <f aca="false">IF(J777=0,0,I777/J777)</f>
        <v>552.209492635025</v>
      </c>
      <c r="M777" s="15" t="n">
        <f aca="false">INDEX(通路主檔!$D$2:$D$5,MATCH($F777,通路主檔!$A$2:$A$5,0))*INDEX(年度參數!$B$2:$B$4,MATCH($B777,年度參數!$A$2:$A$4,0))</f>
        <v>0.33</v>
      </c>
      <c r="N777" s="14" t="n">
        <f aca="false">I777*M777</f>
        <v>111342</v>
      </c>
      <c r="O777" s="14" t="n">
        <f aca="false">I777-N777</f>
        <v>226058</v>
      </c>
    </row>
    <row r="778" customFormat="false" ht="15" hidden="false" customHeight="false" outlineLevel="0" collapsed="false">
      <c r="A778" s="6" t="str">
        <f aca="false">TEXT(B778,"0")&amp;"-"&amp;TEXT(C778,"00")</f>
        <v>2024-11</v>
      </c>
      <c r="B778" s="4" t="n">
        <v>2024</v>
      </c>
      <c r="C778" s="4" t="n">
        <v>11</v>
      </c>
      <c r="D778" s="9" t="s">
        <v>292</v>
      </c>
      <c r="E778" s="12" t="str">
        <f aca="false">INDEX(門市主檔!$B$2:$B$25,MATCH($D778,門市主檔!$A$2:$A$25,0))</f>
        <v>桃園藝文店</v>
      </c>
      <c r="F778" s="9" t="s">
        <v>347</v>
      </c>
      <c r="G778" s="12" t="str">
        <f aca="false">INDEX(通路主檔!$B$2:$B$5,MATCH($F778,通路主檔!$A$2:$A$5,0))</f>
        <v>外送平台 B</v>
      </c>
      <c r="H778" s="12" t="str">
        <f aca="false">INDEX(通路主檔!$C$2:$C$5,MATCH($F778,通路主檔!$A$2:$A$5,0))</f>
        <v>外送平台</v>
      </c>
      <c r="I778" s="13" t="n">
        <v>229700</v>
      </c>
      <c r="J778" s="4" t="n">
        <v>471</v>
      </c>
      <c r="K778" s="4" t="n">
        <v>858</v>
      </c>
      <c r="L778" s="14" t="n">
        <f aca="false">IF(J778=0,0,I778/J778)</f>
        <v>487.685774946921</v>
      </c>
      <c r="M778" s="15" t="n">
        <f aca="false">INDEX(通路主檔!$D$2:$D$5,MATCH($F778,通路主檔!$A$2:$A$5,0))*INDEX(年度參數!$B$2:$B$4,MATCH($B778,年度參數!$A$2:$A$4,0))</f>
        <v>0.33</v>
      </c>
      <c r="N778" s="14" t="n">
        <f aca="false">I778*M778</f>
        <v>75801</v>
      </c>
      <c r="O778" s="14" t="n">
        <f aca="false">I778-N778</f>
        <v>153899</v>
      </c>
    </row>
    <row r="779" customFormat="false" ht="15" hidden="false" customHeight="false" outlineLevel="0" collapsed="false">
      <c r="A779" s="6" t="str">
        <f aca="false">TEXT(B779,"0")&amp;"-"&amp;TEXT(C779,"00")</f>
        <v>2024-11</v>
      </c>
      <c r="B779" s="4" t="n">
        <v>2024</v>
      </c>
      <c r="C779" s="4" t="n">
        <v>11</v>
      </c>
      <c r="D779" s="9" t="s">
        <v>315</v>
      </c>
      <c r="E779" s="12" t="str">
        <f aca="false">INDEX(門市主檔!$B$2:$B$25,MATCH($D779,門市主檔!$A$2:$A$25,0))</f>
        <v>雲林斗六店</v>
      </c>
      <c r="F779" s="9" t="s">
        <v>339</v>
      </c>
      <c r="G779" s="12" t="str">
        <f aca="false">INDEX(通路主檔!$B$2:$B$5,MATCH($F779,通路主檔!$A$2:$A$5,0))</f>
        <v>內用</v>
      </c>
      <c r="H779" s="12" t="str">
        <f aca="false">INDEX(通路主檔!$C$2:$C$5,MATCH($F779,通路主檔!$A$2:$A$5,0))</f>
        <v>店內</v>
      </c>
      <c r="I779" s="13" t="n">
        <v>554000</v>
      </c>
      <c r="J779" s="4" t="n">
        <v>724</v>
      </c>
      <c r="K779" s="4" t="n">
        <v>1809</v>
      </c>
      <c r="L779" s="14" t="n">
        <f aca="false">IF(J779=0,0,I779/J779)</f>
        <v>765.193370165746</v>
      </c>
      <c r="M779" s="15" t="n">
        <f aca="false">INDEX(通路主檔!$D$2:$D$5,MATCH($F779,通路主檔!$A$2:$A$5,0))*INDEX(年度參數!$B$2:$B$4,MATCH($B779,年度參數!$A$2:$A$4,0))</f>
        <v>0</v>
      </c>
      <c r="N779" s="14" t="n">
        <f aca="false">I779*M779</f>
        <v>0</v>
      </c>
      <c r="O779" s="14" t="n">
        <f aca="false">I779-N779</f>
        <v>554000</v>
      </c>
    </row>
    <row r="780" customFormat="false" ht="15" hidden="false" customHeight="false" outlineLevel="0" collapsed="false">
      <c r="A780" s="6" t="str">
        <f aca="false">TEXT(B780,"0")&amp;"-"&amp;TEXT(C780,"00")</f>
        <v>2024-11</v>
      </c>
      <c r="B780" s="4" t="n">
        <v>2024</v>
      </c>
      <c r="C780" s="4" t="n">
        <v>11</v>
      </c>
      <c r="D780" s="9" t="s">
        <v>315</v>
      </c>
      <c r="E780" s="12" t="str">
        <f aca="false">INDEX(門市主檔!$B$2:$B$25,MATCH($D780,門市主檔!$A$2:$A$25,0))</f>
        <v>雲林斗六店</v>
      </c>
      <c r="F780" s="9" t="s">
        <v>342</v>
      </c>
      <c r="G780" s="12" t="str">
        <f aca="false">INDEX(通路主檔!$B$2:$B$5,MATCH($F780,通路主檔!$A$2:$A$5,0))</f>
        <v>外帶</v>
      </c>
      <c r="H780" s="12" t="str">
        <f aca="false">INDEX(通路主檔!$C$2:$C$5,MATCH($F780,通路主檔!$A$2:$A$5,0))</f>
        <v>店內</v>
      </c>
      <c r="I780" s="13" t="n">
        <v>266300</v>
      </c>
      <c r="J780" s="4" t="n">
        <v>760</v>
      </c>
      <c r="K780" s="4" t="n">
        <v>1043</v>
      </c>
      <c r="L780" s="14" t="n">
        <f aca="false">IF(J780=0,0,I780/J780)</f>
        <v>350.394736842105</v>
      </c>
      <c r="M780" s="15" t="n">
        <f aca="false">INDEX(通路主檔!$D$2:$D$5,MATCH($F780,通路主檔!$A$2:$A$5,0))*INDEX(年度參數!$B$2:$B$4,MATCH($B780,年度參數!$A$2:$A$4,0))</f>
        <v>0</v>
      </c>
      <c r="N780" s="14" t="n">
        <f aca="false">I780*M780</f>
        <v>0</v>
      </c>
      <c r="O780" s="14" t="n">
        <f aca="false">I780-N780</f>
        <v>266300</v>
      </c>
    </row>
    <row r="781" customFormat="false" ht="15" hidden="false" customHeight="false" outlineLevel="0" collapsed="false">
      <c r="A781" s="6" t="str">
        <f aca="false">TEXT(B781,"0")&amp;"-"&amp;TEXT(C781,"00")</f>
        <v>2024-11</v>
      </c>
      <c r="B781" s="4" t="n">
        <v>2024</v>
      </c>
      <c r="C781" s="4" t="n">
        <v>11</v>
      </c>
      <c r="D781" s="9" t="s">
        <v>315</v>
      </c>
      <c r="E781" s="12" t="str">
        <f aca="false">INDEX(門市主檔!$B$2:$B$25,MATCH($D781,門市主檔!$A$2:$A$25,0))</f>
        <v>雲林斗六店</v>
      </c>
      <c r="F781" s="9" t="s">
        <v>344</v>
      </c>
      <c r="G781" s="12" t="str">
        <f aca="false">INDEX(通路主檔!$B$2:$B$5,MATCH($F781,通路主檔!$A$2:$A$5,0))</f>
        <v>外送平台 A</v>
      </c>
      <c r="H781" s="12" t="str">
        <f aca="false">INDEX(通路主檔!$C$2:$C$5,MATCH($F781,通路主檔!$A$2:$A$5,0))</f>
        <v>外送平台</v>
      </c>
      <c r="I781" s="13" t="n">
        <v>269300</v>
      </c>
      <c r="J781" s="4" t="n">
        <v>533</v>
      </c>
      <c r="K781" s="4" t="n">
        <v>1064</v>
      </c>
      <c r="L781" s="14" t="n">
        <f aca="false">IF(J781=0,0,I781/J781)</f>
        <v>505.253283302064</v>
      </c>
      <c r="M781" s="15" t="n">
        <f aca="false">INDEX(通路主檔!$D$2:$D$5,MATCH($F781,通路主檔!$A$2:$A$5,0))*INDEX(年度參數!$B$2:$B$4,MATCH($B781,年度參數!$A$2:$A$4,0))</f>
        <v>0.33</v>
      </c>
      <c r="N781" s="14" t="n">
        <f aca="false">I781*M781</f>
        <v>88869</v>
      </c>
      <c r="O781" s="14" t="n">
        <f aca="false">I781-N781</f>
        <v>180431</v>
      </c>
    </row>
    <row r="782" customFormat="false" ht="15" hidden="false" customHeight="false" outlineLevel="0" collapsed="false">
      <c r="A782" s="6" t="str">
        <f aca="false">TEXT(B782,"0")&amp;"-"&amp;TEXT(C782,"00")</f>
        <v>2024-11</v>
      </c>
      <c r="B782" s="4" t="n">
        <v>2024</v>
      </c>
      <c r="C782" s="4" t="n">
        <v>11</v>
      </c>
      <c r="D782" s="9" t="s">
        <v>315</v>
      </c>
      <c r="E782" s="12" t="str">
        <f aca="false">INDEX(門市主檔!$B$2:$B$25,MATCH($D782,門市主檔!$A$2:$A$25,0))</f>
        <v>雲林斗六店</v>
      </c>
      <c r="F782" s="9" t="s">
        <v>347</v>
      </c>
      <c r="G782" s="12" t="str">
        <f aca="false">INDEX(通路主檔!$B$2:$B$5,MATCH($F782,通路主檔!$A$2:$A$5,0))</f>
        <v>外送平台 B</v>
      </c>
      <c r="H782" s="12" t="str">
        <f aca="false">INDEX(通路主檔!$C$2:$C$5,MATCH($F782,通路主檔!$A$2:$A$5,0))</f>
        <v>外送平台</v>
      </c>
      <c r="I782" s="13" t="n">
        <v>171800</v>
      </c>
      <c r="J782" s="4" t="n">
        <v>364</v>
      </c>
      <c r="K782" s="4" t="n">
        <v>697</v>
      </c>
      <c r="L782" s="14" t="n">
        <f aca="false">IF(J782=0,0,I782/J782)</f>
        <v>471.978021978022</v>
      </c>
      <c r="M782" s="15" t="n">
        <f aca="false">INDEX(通路主檔!$D$2:$D$5,MATCH($F782,通路主檔!$A$2:$A$5,0))*INDEX(年度參數!$B$2:$B$4,MATCH($B782,年度參數!$A$2:$A$4,0))</f>
        <v>0.33</v>
      </c>
      <c r="N782" s="14" t="n">
        <f aca="false">I782*M782</f>
        <v>56694</v>
      </c>
      <c r="O782" s="14" t="n">
        <f aca="false">I782-N782</f>
        <v>115106</v>
      </c>
    </row>
    <row r="783" customFormat="false" ht="15" hidden="false" customHeight="false" outlineLevel="0" collapsed="false">
      <c r="A783" s="6" t="str">
        <f aca="false">TEXT(B783,"0")&amp;"-"&amp;TEXT(C783,"00")</f>
        <v>2024-12</v>
      </c>
      <c r="B783" s="4" t="n">
        <v>2024</v>
      </c>
      <c r="C783" s="4" t="n">
        <v>12</v>
      </c>
      <c r="D783" s="9" t="s">
        <v>294</v>
      </c>
      <c r="E783" s="12" t="str">
        <f aca="false">INDEX(門市主檔!$B$2:$B$25,MATCH($D783,門市主檔!$A$2:$A$25,0))</f>
        <v>新竹巨城店</v>
      </c>
      <c r="F783" s="9" t="s">
        <v>339</v>
      </c>
      <c r="G783" s="12" t="str">
        <f aca="false">INDEX(通路主檔!$B$2:$B$5,MATCH($F783,通路主檔!$A$2:$A$5,0))</f>
        <v>內用</v>
      </c>
      <c r="H783" s="12" t="str">
        <f aca="false">INDEX(通路主檔!$C$2:$C$5,MATCH($F783,通路主檔!$A$2:$A$5,0))</f>
        <v>店內</v>
      </c>
      <c r="I783" s="13" t="n">
        <v>1655700</v>
      </c>
      <c r="J783" s="4" t="n">
        <v>2315</v>
      </c>
      <c r="K783" s="4" t="n">
        <v>5320</v>
      </c>
      <c r="L783" s="14" t="n">
        <f aca="false">IF(J783=0,0,I783/J783)</f>
        <v>715.205183585313</v>
      </c>
      <c r="M783" s="15" t="n">
        <f aca="false">INDEX(通路主檔!$D$2:$D$5,MATCH($F783,通路主檔!$A$2:$A$5,0))*INDEX(年度參數!$B$2:$B$4,MATCH($B783,年度參數!$A$2:$A$4,0))</f>
        <v>0</v>
      </c>
      <c r="N783" s="14" t="n">
        <f aca="false">I783*M783</f>
        <v>0</v>
      </c>
      <c r="O783" s="14" t="n">
        <f aca="false">I783-N783</f>
        <v>1655700</v>
      </c>
    </row>
    <row r="784" customFormat="false" ht="15" hidden="false" customHeight="false" outlineLevel="0" collapsed="false">
      <c r="A784" s="6" t="str">
        <f aca="false">TEXT(B784,"0")&amp;"-"&amp;TEXT(C784,"00")</f>
        <v>2024-12</v>
      </c>
      <c r="B784" s="4" t="n">
        <v>2024</v>
      </c>
      <c r="C784" s="4" t="n">
        <v>12</v>
      </c>
      <c r="D784" s="9" t="s">
        <v>294</v>
      </c>
      <c r="E784" s="12" t="str">
        <f aca="false">INDEX(門市主檔!$B$2:$B$25,MATCH($D784,門市主檔!$A$2:$A$25,0))</f>
        <v>新竹巨城店</v>
      </c>
      <c r="F784" s="9" t="s">
        <v>342</v>
      </c>
      <c r="G784" s="12" t="str">
        <f aca="false">INDEX(通路主檔!$B$2:$B$5,MATCH($F784,通路主檔!$A$2:$A$5,0))</f>
        <v>外帶</v>
      </c>
      <c r="H784" s="12" t="str">
        <f aca="false">INDEX(通路主檔!$C$2:$C$5,MATCH($F784,通路主檔!$A$2:$A$5,0))</f>
        <v>店內</v>
      </c>
      <c r="I784" s="13" t="n">
        <v>653400</v>
      </c>
      <c r="J784" s="4" t="n">
        <v>1986</v>
      </c>
      <c r="K784" s="4" t="n">
        <v>2406</v>
      </c>
      <c r="L784" s="14" t="n">
        <f aca="false">IF(J784=0,0,I784/J784)</f>
        <v>329.003021148036</v>
      </c>
      <c r="M784" s="15" t="n">
        <f aca="false">INDEX(通路主檔!$D$2:$D$5,MATCH($F784,通路主檔!$A$2:$A$5,0))*INDEX(年度參數!$B$2:$B$4,MATCH($B784,年度參數!$A$2:$A$4,0))</f>
        <v>0</v>
      </c>
      <c r="N784" s="14" t="n">
        <f aca="false">I784*M784</f>
        <v>0</v>
      </c>
      <c r="O784" s="14" t="n">
        <f aca="false">I784-N784</f>
        <v>653400</v>
      </c>
    </row>
    <row r="785" customFormat="false" ht="15" hidden="false" customHeight="false" outlineLevel="0" collapsed="false">
      <c r="A785" s="6" t="str">
        <f aca="false">TEXT(B785,"0")&amp;"-"&amp;TEXT(C785,"00")</f>
        <v>2024-12</v>
      </c>
      <c r="B785" s="4" t="n">
        <v>2024</v>
      </c>
      <c r="C785" s="4" t="n">
        <v>12</v>
      </c>
      <c r="D785" s="9" t="s">
        <v>294</v>
      </c>
      <c r="E785" s="12" t="str">
        <f aca="false">INDEX(門市主檔!$B$2:$B$25,MATCH($D785,門市主檔!$A$2:$A$25,0))</f>
        <v>新竹巨城店</v>
      </c>
      <c r="F785" s="9" t="s">
        <v>344</v>
      </c>
      <c r="G785" s="12" t="str">
        <f aca="false">INDEX(通路主檔!$B$2:$B$5,MATCH($F785,通路主檔!$A$2:$A$5,0))</f>
        <v>外送平台 A</v>
      </c>
      <c r="H785" s="12" t="str">
        <f aca="false">INDEX(通路主檔!$C$2:$C$5,MATCH($F785,通路主檔!$A$2:$A$5,0))</f>
        <v>外送平台</v>
      </c>
      <c r="I785" s="13" t="n">
        <v>512100</v>
      </c>
      <c r="J785" s="4" t="n">
        <v>1056</v>
      </c>
      <c r="K785" s="4" t="n">
        <v>2127</v>
      </c>
      <c r="L785" s="14" t="n">
        <f aca="false">IF(J785=0,0,I785/J785)</f>
        <v>484.943181818182</v>
      </c>
      <c r="M785" s="15" t="n">
        <f aca="false">INDEX(通路主檔!$D$2:$D$5,MATCH($F785,通路主檔!$A$2:$A$5,0))*INDEX(年度參數!$B$2:$B$4,MATCH($B785,年度參數!$A$2:$A$4,0))</f>
        <v>0.33</v>
      </c>
      <c r="N785" s="14" t="n">
        <f aca="false">I785*M785</f>
        <v>168993</v>
      </c>
      <c r="O785" s="14" t="n">
        <f aca="false">I785-N785</f>
        <v>343107</v>
      </c>
    </row>
    <row r="786" customFormat="false" ht="15" hidden="false" customHeight="false" outlineLevel="0" collapsed="false">
      <c r="A786" s="6" t="str">
        <f aca="false">TEXT(B786,"0")&amp;"-"&amp;TEXT(C786,"00")</f>
        <v>2024-12</v>
      </c>
      <c r="B786" s="4" t="n">
        <v>2024</v>
      </c>
      <c r="C786" s="4" t="n">
        <v>12</v>
      </c>
      <c r="D786" s="9" t="s">
        <v>294</v>
      </c>
      <c r="E786" s="12" t="str">
        <f aca="false">INDEX(門市主檔!$B$2:$B$25,MATCH($D786,門市主檔!$A$2:$A$25,0))</f>
        <v>新竹巨城店</v>
      </c>
      <c r="F786" s="9" t="s">
        <v>347</v>
      </c>
      <c r="G786" s="12" t="str">
        <f aca="false">INDEX(通路主檔!$B$2:$B$5,MATCH($F786,通路主檔!$A$2:$A$5,0))</f>
        <v>外送平台 B</v>
      </c>
      <c r="H786" s="12" t="str">
        <f aca="false">INDEX(通路主檔!$C$2:$C$5,MATCH($F786,通路主檔!$A$2:$A$5,0))</f>
        <v>外送平台</v>
      </c>
      <c r="I786" s="13" t="n">
        <v>307400</v>
      </c>
      <c r="J786" s="4" t="n">
        <v>568</v>
      </c>
      <c r="K786" s="4" t="n">
        <v>1072</v>
      </c>
      <c r="L786" s="14" t="n">
        <f aca="false">IF(J786=0,0,I786/J786)</f>
        <v>541.197183098592</v>
      </c>
      <c r="M786" s="15" t="n">
        <f aca="false">INDEX(通路主檔!$D$2:$D$5,MATCH($F786,通路主檔!$A$2:$A$5,0))*INDEX(年度參數!$B$2:$B$4,MATCH($B786,年度參數!$A$2:$A$4,0))</f>
        <v>0.33</v>
      </c>
      <c r="N786" s="14" t="n">
        <f aca="false">I786*M786</f>
        <v>101442</v>
      </c>
      <c r="O786" s="14" t="n">
        <f aca="false">I786-N786</f>
        <v>205958</v>
      </c>
    </row>
    <row r="787" customFormat="false" ht="15" hidden="false" customHeight="false" outlineLevel="0" collapsed="false">
      <c r="A787" s="6" t="str">
        <f aca="false">TEXT(B787,"0")&amp;"-"&amp;TEXT(C787,"00")</f>
        <v>2024-12</v>
      </c>
      <c r="B787" s="4" t="n">
        <v>2024</v>
      </c>
      <c r="C787" s="4" t="n">
        <v>12</v>
      </c>
      <c r="D787" s="9" t="s">
        <v>325</v>
      </c>
      <c r="E787" s="12" t="str">
        <f aca="false">INDEX(門市主檔!$B$2:$B$25,MATCH($D787,門市主檔!$A$2:$A$25,0))</f>
        <v>高雄左營店</v>
      </c>
      <c r="F787" s="9" t="s">
        <v>339</v>
      </c>
      <c r="G787" s="12" t="str">
        <f aca="false">INDEX(通路主檔!$B$2:$B$5,MATCH($F787,通路主檔!$A$2:$A$5,0))</f>
        <v>內用</v>
      </c>
      <c r="H787" s="12" t="str">
        <f aca="false">INDEX(通路主檔!$C$2:$C$5,MATCH($F787,通路主檔!$A$2:$A$5,0))</f>
        <v>店內</v>
      </c>
      <c r="I787" s="13" t="n">
        <v>1317100</v>
      </c>
      <c r="J787" s="4" t="n">
        <v>1858</v>
      </c>
      <c r="K787" s="4" t="n">
        <v>4684</v>
      </c>
      <c r="L787" s="14" t="n">
        <f aca="false">IF(J787=0,0,I787/J787)</f>
        <v>708.880516684607</v>
      </c>
      <c r="M787" s="15" t="n">
        <f aca="false">INDEX(通路主檔!$D$2:$D$5,MATCH($F787,通路主檔!$A$2:$A$5,0))*INDEX(年度參數!$B$2:$B$4,MATCH($B787,年度參數!$A$2:$A$4,0))</f>
        <v>0</v>
      </c>
      <c r="N787" s="14" t="n">
        <f aca="false">I787*M787</f>
        <v>0</v>
      </c>
      <c r="O787" s="14" t="n">
        <f aca="false">I787-N787</f>
        <v>1317100</v>
      </c>
    </row>
    <row r="788" customFormat="false" ht="15" hidden="false" customHeight="false" outlineLevel="0" collapsed="false">
      <c r="A788" s="6" t="str">
        <f aca="false">TEXT(B788,"0")&amp;"-"&amp;TEXT(C788,"00")</f>
        <v>2024-12</v>
      </c>
      <c r="B788" s="4" t="n">
        <v>2024</v>
      </c>
      <c r="C788" s="4" t="n">
        <v>12</v>
      </c>
      <c r="D788" s="9" t="s">
        <v>325</v>
      </c>
      <c r="E788" s="12" t="str">
        <f aca="false">INDEX(門市主檔!$B$2:$B$25,MATCH($D788,門市主檔!$A$2:$A$25,0))</f>
        <v>高雄左營店</v>
      </c>
      <c r="F788" s="9" t="s">
        <v>342</v>
      </c>
      <c r="G788" s="12" t="str">
        <f aca="false">INDEX(通路主檔!$B$2:$B$5,MATCH($F788,通路主檔!$A$2:$A$5,0))</f>
        <v>外帶</v>
      </c>
      <c r="H788" s="12" t="str">
        <f aca="false">INDEX(通路主檔!$C$2:$C$5,MATCH($F788,通路主檔!$A$2:$A$5,0))</f>
        <v>店內</v>
      </c>
      <c r="I788" s="13" t="n">
        <v>549900</v>
      </c>
      <c r="J788" s="4" t="n">
        <v>1550</v>
      </c>
      <c r="K788" s="4" t="n">
        <v>2031</v>
      </c>
      <c r="L788" s="14" t="n">
        <f aca="false">IF(J788=0,0,I788/J788)</f>
        <v>354.774193548387</v>
      </c>
      <c r="M788" s="15" t="n">
        <f aca="false">INDEX(通路主檔!$D$2:$D$5,MATCH($F788,通路主檔!$A$2:$A$5,0))*INDEX(年度參數!$B$2:$B$4,MATCH($B788,年度參數!$A$2:$A$4,0))</f>
        <v>0</v>
      </c>
      <c r="N788" s="14" t="n">
        <f aca="false">I788*M788</f>
        <v>0</v>
      </c>
      <c r="O788" s="14" t="n">
        <f aca="false">I788-N788</f>
        <v>549900</v>
      </c>
    </row>
    <row r="789" customFormat="false" ht="15" hidden="false" customHeight="false" outlineLevel="0" collapsed="false">
      <c r="A789" s="6" t="str">
        <f aca="false">TEXT(B789,"0")&amp;"-"&amp;TEXT(C789,"00")</f>
        <v>2024-12</v>
      </c>
      <c r="B789" s="4" t="n">
        <v>2024</v>
      </c>
      <c r="C789" s="4" t="n">
        <v>12</v>
      </c>
      <c r="D789" s="9" t="s">
        <v>325</v>
      </c>
      <c r="E789" s="12" t="str">
        <f aca="false">INDEX(門市主檔!$B$2:$B$25,MATCH($D789,門市主檔!$A$2:$A$25,0))</f>
        <v>高雄左營店</v>
      </c>
      <c r="F789" s="9" t="s">
        <v>344</v>
      </c>
      <c r="G789" s="12" t="str">
        <f aca="false">INDEX(通路主檔!$B$2:$B$5,MATCH($F789,通路主檔!$A$2:$A$5,0))</f>
        <v>外送平台 A</v>
      </c>
      <c r="H789" s="12" t="str">
        <f aca="false">INDEX(通路主檔!$C$2:$C$5,MATCH($F789,通路主檔!$A$2:$A$5,0))</f>
        <v>外送平台</v>
      </c>
      <c r="I789" s="13" t="n">
        <v>449900</v>
      </c>
      <c r="J789" s="4" t="n">
        <v>925</v>
      </c>
      <c r="K789" s="4" t="n">
        <v>1729</v>
      </c>
      <c r="L789" s="14" t="n">
        <f aca="false">IF(J789=0,0,I789/J789)</f>
        <v>486.378378378378</v>
      </c>
      <c r="M789" s="15" t="n">
        <f aca="false">INDEX(通路主檔!$D$2:$D$5,MATCH($F789,通路主檔!$A$2:$A$5,0))*INDEX(年度參數!$B$2:$B$4,MATCH($B789,年度參數!$A$2:$A$4,0))</f>
        <v>0.33</v>
      </c>
      <c r="N789" s="14" t="n">
        <f aca="false">I789*M789</f>
        <v>148467</v>
      </c>
      <c r="O789" s="14" t="n">
        <f aca="false">I789-N789</f>
        <v>301433</v>
      </c>
    </row>
    <row r="790" customFormat="false" ht="15" hidden="false" customHeight="false" outlineLevel="0" collapsed="false">
      <c r="A790" s="6" t="str">
        <f aca="false">TEXT(B790,"0")&amp;"-"&amp;TEXT(C790,"00")</f>
        <v>2024-12</v>
      </c>
      <c r="B790" s="4" t="n">
        <v>2024</v>
      </c>
      <c r="C790" s="4" t="n">
        <v>12</v>
      </c>
      <c r="D790" s="9" t="s">
        <v>325</v>
      </c>
      <c r="E790" s="12" t="str">
        <f aca="false">INDEX(門市主檔!$B$2:$B$25,MATCH($D790,門市主檔!$A$2:$A$25,0))</f>
        <v>高雄左營店</v>
      </c>
      <c r="F790" s="9" t="s">
        <v>347</v>
      </c>
      <c r="G790" s="12" t="str">
        <f aca="false">INDEX(通路主檔!$B$2:$B$5,MATCH($F790,通路主檔!$A$2:$A$5,0))</f>
        <v>外送平台 B</v>
      </c>
      <c r="H790" s="12" t="str">
        <f aca="false">INDEX(通路主檔!$C$2:$C$5,MATCH($F790,通路主檔!$A$2:$A$5,0))</f>
        <v>外送平台</v>
      </c>
      <c r="I790" s="13" t="n">
        <v>302100</v>
      </c>
      <c r="J790" s="4" t="n">
        <v>562</v>
      </c>
      <c r="K790" s="4" t="n">
        <v>963</v>
      </c>
      <c r="L790" s="14" t="n">
        <f aca="false">IF(J790=0,0,I790/J790)</f>
        <v>537.544483985765</v>
      </c>
      <c r="M790" s="15" t="n">
        <f aca="false">INDEX(通路主檔!$D$2:$D$5,MATCH($F790,通路主檔!$A$2:$A$5,0))*INDEX(年度參數!$B$2:$B$4,MATCH($B790,年度參數!$A$2:$A$4,0))</f>
        <v>0.33</v>
      </c>
      <c r="N790" s="14" t="n">
        <f aca="false">I790*M790</f>
        <v>99693</v>
      </c>
      <c r="O790" s="14" t="n">
        <f aca="false">I790-N790</f>
        <v>202407</v>
      </c>
    </row>
    <row r="791" customFormat="false" ht="15" hidden="false" customHeight="false" outlineLevel="0" collapsed="false">
      <c r="A791" s="6" t="str">
        <f aca="false">TEXT(B791,"0")&amp;"-"&amp;TEXT(C791,"00")</f>
        <v>2024-12</v>
      </c>
      <c r="B791" s="4" t="n">
        <v>2024</v>
      </c>
      <c r="C791" s="4" t="n">
        <v>12</v>
      </c>
      <c r="D791" s="9" t="s">
        <v>328</v>
      </c>
      <c r="E791" s="12" t="str">
        <f aca="false">INDEX(門市主檔!$B$2:$B$25,MATCH($D791,門市主檔!$A$2:$A$25,0))</f>
        <v>高雄三多店</v>
      </c>
      <c r="F791" s="9" t="s">
        <v>339</v>
      </c>
      <c r="G791" s="12" t="str">
        <f aca="false">INDEX(通路主檔!$B$2:$B$5,MATCH($F791,通路主檔!$A$2:$A$5,0))</f>
        <v>內用</v>
      </c>
      <c r="H791" s="12" t="str">
        <f aca="false">INDEX(通路主檔!$C$2:$C$5,MATCH($F791,通路主檔!$A$2:$A$5,0))</f>
        <v>店內</v>
      </c>
      <c r="I791" s="13" t="n">
        <v>1034500</v>
      </c>
      <c r="J791" s="4" t="n">
        <v>1379</v>
      </c>
      <c r="K791" s="4" t="n">
        <v>3499</v>
      </c>
      <c r="L791" s="14" t="n">
        <f aca="false">IF(J791=0,0,I791/J791)</f>
        <v>750.181290790428</v>
      </c>
      <c r="M791" s="15" t="n">
        <f aca="false">INDEX(通路主檔!$D$2:$D$5,MATCH($F791,通路主檔!$A$2:$A$5,0))*INDEX(年度參數!$B$2:$B$4,MATCH($B791,年度參數!$A$2:$A$4,0))</f>
        <v>0</v>
      </c>
      <c r="N791" s="14" t="n">
        <f aca="false">I791*M791</f>
        <v>0</v>
      </c>
      <c r="O791" s="14" t="n">
        <f aca="false">I791-N791</f>
        <v>1034500</v>
      </c>
    </row>
    <row r="792" customFormat="false" ht="15" hidden="false" customHeight="false" outlineLevel="0" collapsed="false">
      <c r="A792" s="6" t="str">
        <f aca="false">TEXT(B792,"0")&amp;"-"&amp;TEXT(C792,"00")</f>
        <v>2024-12</v>
      </c>
      <c r="B792" s="4" t="n">
        <v>2024</v>
      </c>
      <c r="C792" s="4" t="n">
        <v>12</v>
      </c>
      <c r="D792" s="9" t="s">
        <v>328</v>
      </c>
      <c r="E792" s="12" t="str">
        <f aca="false">INDEX(門市主檔!$B$2:$B$25,MATCH($D792,門市主檔!$A$2:$A$25,0))</f>
        <v>高雄三多店</v>
      </c>
      <c r="F792" s="9" t="s">
        <v>342</v>
      </c>
      <c r="G792" s="12" t="str">
        <f aca="false">INDEX(通路主檔!$B$2:$B$5,MATCH($F792,通路主檔!$A$2:$A$5,0))</f>
        <v>外帶</v>
      </c>
      <c r="H792" s="12" t="str">
        <f aca="false">INDEX(通路主檔!$C$2:$C$5,MATCH($F792,通路主檔!$A$2:$A$5,0))</f>
        <v>店內</v>
      </c>
      <c r="I792" s="13" t="n">
        <v>491000</v>
      </c>
      <c r="J792" s="4" t="n">
        <v>1430</v>
      </c>
      <c r="K792" s="4" t="n">
        <v>1947</v>
      </c>
      <c r="L792" s="14" t="n">
        <f aca="false">IF(J792=0,0,I792/J792)</f>
        <v>343.356643356643</v>
      </c>
      <c r="M792" s="15" t="n">
        <f aca="false">INDEX(通路主檔!$D$2:$D$5,MATCH($F792,通路主檔!$A$2:$A$5,0))*INDEX(年度參數!$B$2:$B$4,MATCH($B792,年度參數!$A$2:$A$4,0))</f>
        <v>0</v>
      </c>
      <c r="N792" s="14" t="n">
        <f aca="false">I792*M792</f>
        <v>0</v>
      </c>
      <c r="O792" s="14" t="n">
        <f aca="false">I792-N792</f>
        <v>491000</v>
      </c>
    </row>
    <row r="793" customFormat="false" ht="15" hidden="false" customHeight="false" outlineLevel="0" collapsed="false">
      <c r="A793" s="6" t="str">
        <f aca="false">TEXT(B793,"0")&amp;"-"&amp;TEXT(C793,"00")</f>
        <v>2024-12</v>
      </c>
      <c r="B793" s="4" t="n">
        <v>2024</v>
      </c>
      <c r="C793" s="4" t="n">
        <v>12</v>
      </c>
      <c r="D793" s="9" t="s">
        <v>328</v>
      </c>
      <c r="E793" s="12" t="str">
        <f aca="false">INDEX(門市主檔!$B$2:$B$25,MATCH($D793,門市主檔!$A$2:$A$25,0))</f>
        <v>高雄三多店</v>
      </c>
      <c r="F793" s="9" t="s">
        <v>344</v>
      </c>
      <c r="G793" s="12" t="str">
        <f aca="false">INDEX(通路主檔!$B$2:$B$5,MATCH($F793,通路主檔!$A$2:$A$5,0))</f>
        <v>外送平台 A</v>
      </c>
      <c r="H793" s="12" t="str">
        <f aca="false">INDEX(通路主檔!$C$2:$C$5,MATCH($F793,通路主檔!$A$2:$A$5,0))</f>
        <v>外送平台</v>
      </c>
      <c r="I793" s="13" t="n">
        <v>463600</v>
      </c>
      <c r="J793" s="4" t="n">
        <v>837</v>
      </c>
      <c r="K793" s="4" t="n">
        <v>1465</v>
      </c>
      <c r="L793" s="14" t="n">
        <f aca="false">IF(J793=0,0,I793/J793)</f>
        <v>553.882915173238</v>
      </c>
      <c r="M793" s="15" t="n">
        <f aca="false">INDEX(通路主檔!$D$2:$D$5,MATCH($F793,通路主檔!$A$2:$A$5,0))*INDEX(年度參數!$B$2:$B$4,MATCH($B793,年度參數!$A$2:$A$4,0))</f>
        <v>0.33</v>
      </c>
      <c r="N793" s="14" t="n">
        <f aca="false">I793*M793</f>
        <v>152988</v>
      </c>
      <c r="O793" s="14" t="n">
        <f aca="false">I793-N793</f>
        <v>310612</v>
      </c>
    </row>
    <row r="794" customFormat="false" ht="15" hidden="false" customHeight="false" outlineLevel="0" collapsed="false">
      <c r="A794" s="6" t="str">
        <f aca="false">TEXT(B794,"0")&amp;"-"&amp;TEXT(C794,"00")</f>
        <v>2024-12</v>
      </c>
      <c r="B794" s="4" t="n">
        <v>2024</v>
      </c>
      <c r="C794" s="4" t="n">
        <v>12</v>
      </c>
      <c r="D794" s="9" t="s">
        <v>328</v>
      </c>
      <c r="E794" s="12" t="str">
        <f aca="false">INDEX(門市主檔!$B$2:$B$25,MATCH($D794,門市主檔!$A$2:$A$25,0))</f>
        <v>高雄三多店</v>
      </c>
      <c r="F794" s="9" t="s">
        <v>347</v>
      </c>
      <c r="G794" s="12" t="str">
        <f aca="false">INDEX(通路主檔!$B$2:$B$5,MATCH($F794,通路主檔!$A$2:$A$5,0))</f>
        <v>外送平台 B</v>
      </c>
      <c r="H794" s="12" t="str">
        <f aca="false">INDEX(通路主檔!$C$2:$C$5,MATCH($F794,通路主檔!$A$2:$A$5,0))</f>
        <v>外送平台</v>
      </c>
      <c r="I794" s="13" t="n">
        <v>288500</v>
      </c>
      <c r="J794" s="4" t="n">
        <v>628</v>
      </c>
      <c r="K794" s="4" t="n">
        <v>1141</v>
      </c>
      <c r="L794" s="14" t="n">
        <f aca="false">IF(J794=0,0,I794/J794)</f>
        <v>459.394904458599</v>
      </c>
      <c r="M794" s="15" t="n">
        <f aca="false">INDEX(通路主檔!$D$2:$D$5,MATCH($F794,通路主檔!$A$2:$A$5,0))*INDEX(年度參數!$B$2:$B$4,MATCH($B794,年度參數!$A$2:$A$4,0))</f>
        <v>0.33</v>
      </c>
      <c r="N794" s="14" t="n">
        <f aca="false">I794*M794</f>
        <v>95205</v>
      </c>
      <c r="O794" s="14" t="n">
        <f aca="false">I794-N794</f>
        <v>193295</v>
      </c>
    </row>
    <row r="795" customFormat="false" ht="15" hidden="false" customHeight="false" outlineLevel="0" collapsed="false">
      <c r="A795" s="6" t="str">
        <f aca="false">TEXT(B795,"0")&amp;"-"&amp;TEXT(C795,"00")</f>
        <v>2024-12</v>
      </c>
      <c r="B795" s="4" t="n">
        <v>2024</v>
      </c>
      <c r="C795" s="4" t="n">
        <v>12</v>
      </c>
      <c r="D795" s="9" t="s">
        <v>280</v>
      </c>
      <c r="E795" s="12" t="str">
        <f aca="false">INDEX(門市主檔!$B$2:$B$25,MATCH($D795,門市主檔!$A$2:$A$25,0))</f>
        <v>新北板橋店</v>
      </c>
      <c r="F795" s="9" t="s">
        <v>339</v>
      </c>
      <c r="G795" s="12" t="str">
        <f aca="false">INDEX(通路主檔!$B$2:$B$5,MATCH($F795,通路主檔!$A$2:$A$5,0))</f>
        <v>內用</v>
      </c>
      <c r="H795" s="12" t="str">
        <f aca="false">INDEX(通路主檔!$C$2:$C$5,MATCH($F795,通路主檔!$A$2:$A$5,0))</f>
        <v>店內</v>
      </c>
      <c r="I795" s="13" t="n">
        <v>1250800</v>
      </c>
      <c r="J795" s="4" t="n">
        <v>1552</v>
      </c>
      <c r="K795" s="4" t="n">
        <v>3731</v>
      </c>
      <c r="L795" s="14" t="n">
        <f aca="false">IF(J795=0,0,I795/J795)</f>
        <v>805.927835051546</v>
      </c>
      <c r="M795" s="15" t="n">
        <f aca="false">INDEX(通路主檔!$D$2:$D$5,MATCH($F795,通路主檔!$A$2:$A$5,0))*INDEX(年度參數!$B$2:$B$4,MATCH($B795,年度參數!$A$2:$A$4,0))</f>
        <v>0</v>
      </c>
      <c r="N795" s="14" t="n">
        <f aca="false">I795*M795</f>
        <v>0</v>
      </c>
      <c r="O795" s="14" t="n">
        <f aca="false">I795-N795</f>
        <v>1250800</v>
      </c>
    </row>
    <row r="796" customFormat="false" ht="15" hidden="false" customHeight="false" outlineLevel="0" collapsed="false">
      <c r="A796" s="6" t="str">
        <f aca="false">TEXT(B796,"0")&amp;"-"&amp;TEXT(C796,"00")</f>
        <v>2024-12</v>
      </c>
      <c r="B796" s="4" t="n">
        <v>2024</v>
      </c>
      <c r="C796" s="4" t="n">
        <v>12</v>
      </c>
      <c r="D796" s="9" t="s">
        <v>280</v>
      </c>
      <c r="E796" s="12" t="str">
        <f aca="false">INDEX(門市主檔!$B$2:$B$25,MATCH($D796,門市主檔!$A$2:$A$25,0))</f>
        <v>新北板橋店</v>
      </c>
      <c r="F796" s="9" t="s">
        <v>342</v>
      </c>
      <c r="G796" s="12" t="str">
        <f aca="false">INDEX(通路主檔!$B$2:$B$5,MATCH($F796,通路主檔!$A$2:$A$5,0))</f>
        <v>外帶</v>
      </c>
      <c r="H796" s="12" t="str">
        <f aca="false">INDEX(通路主檔!$C$2:$C$5,MATCH($F796,通路主檔!$A$2:$A$5,0))</f>
        <v>店內</v>
      </c>
      <c r="I796" s="13" t="n">
        <v>666100</v>
      </c>
      <c r="J796" s="4" t="n">
        <v>2028</v>
      </c>
      <c r="K796" s="4" t="n">
        <v>2538</v>
      </c>
      <c r="L796" s="14" t="n">
        <f aca="false">IF(J796=0,0,I796/J796)</f>
        <v>328.4516765286</v>
      </c>
      <c r="M796" s="15" t="n">
        <f aca="false">INDEX(通路主檔!$D$2:$D$5,MATCH($F796,通路主檔!$A$2:$A$5,0))*INDEX(年度參數!$B$2:$B$4,MATCH($B796,年度參數!$A$2:$A$4,0))</f>
        <v>0</v>
      </c>
      <c r="N796" s="14" t="n">
        <f aca="false">I796*M796</f>
        <v>0</v>
      </c>
      <c r="O796" s="14" t="n">
        <f aca="false">I796-N796</f>
        <v>666100</v>
      </c>
    </row>
    <row r="797" customFormat="false" ht="15" hidden="false" customHeight="false" outlineLevel="0" collapsed="false">
      <c r="A797" s="6" t="str">
        <f aca="false">TEXT(B797,"0")&amp;"-"&amp;TEXT(C797,"00")</f>
        <v>2024-12</v>
      </c>
      <c r="B797" s="4" t="n">
        <v>2024</v>
      </c>
      <c r="C797" s="4" t="n">
        <v>12</v>
      </c>
      <c r="D797" s="9" t="s">
        <v>280</v>
      </c>
      <c r="E797" s="12" t="str">
        <f aca="false">INDEX(門市主檔!$B$2:$B$25,MATCH($D797,門市主檔!$A$2:$A$25,0))</f>
        <v>新北板橋店</v>
      </c>
      <c r="F797" s="9" t="s">
        <v>344</v>
      </c>
      <c r="G797" s="12" t="str">
        <f aca="false">INDEX(通路主檔!$B$2:$B$5,MATCH($F797,通路主檔!$A$2:$A$5,0))</f>
        <v>外送平台 A</v>
      </c>
      <c r="H797" s="12" t="str">
        <f aca="false">INDEX(通路主檔!$C$2:$C$5,MATCH($F797,通路主檔!$A$2:$A$5,0))</f>
        <v>外送平台</v>
      </c>
      <c r="I797" s="13" t="n">
        <v>596000</v>
      </c>
      <c r="J797" s="4" t="n">
        <v>1054</v>
      </c>
      <c r="K797" s="4" t="n">
        <v>1993</v>
      </c>
      <c r="L797" s="14" t="n">
        <f aca="false">IF(J797=0,0,I797/J797)</f>
        <v>565.464895635674</v>
      </c>
      <c r="M797" s="15" t="n">
        <f aca="false">INDEX(通路主檔!$D$2:$D$5,MATCH($F797,通路主檔!$A$2:$A$5,0))*INDEX(年度參數!$B$2:$B$4,MATCH($B797,年度參數!$A$2:$A$4,0))</f>
        <v>0.33</v>
      </c>
      <c r="N797" s="14" t="n">
        <f aca="false">I797*M797</f>
        <v>196680</v>
      </c>
      <c r="O797" s="14" t="n">
        <f aca="false">I797-N797</f>
        <v>399320</v>
      </c>
    </row>
    <row r="798" customFormat="false" ht="15" hidden="false" customHeight="false" outlineLevel="0" collapsed="false">
      <c r="A798" s="6" t="str">
        <f aca="false">TEXT(B798,"0")&amp;"-"&amp;TEXT(C798,"00")</f>
        <v>2024-12</v>
      </c>
      <c r="B798" s="4" t="n">
        <v>2024</v>
      </c>
      <c r="C798" s="4" t="n">
        <v>12</v>
      </c>
      <c r="D798" s="9" t="s">
        <v>280</v>
      </c>
      <c r="E798" s="12" t="str">
        <f aca="false">INDEX(門市主檔!$B$2:$B$25,MATCH($D798,門市主檔!$A$2:$A$25,0))</f>
        <v>新北板橋店</v>
      </c>
      <c r="F798" s="9" t="s">
        <v>347</v>
      </c>
      <c r="G798" s="12" t="str">
        <f aca="false">INDEX(通路主檔!$B$2:$B$5,MATCH($F798,通路主檔!$A$2:$A$5,0))</f>
        <v>外送平台 B</v>
      </c>
      <c r="H798" s="12" t="str">
        <f aca="false">INDEX(通路主檔!$C$2:$C$5,MATCH($F798,通路主檔!$A$2:$A$5,0))</f>
        <v>外送平台</v>
      </c>
      <c r="I798" s="13" t="n">
        <v>379900</v>
      </c>
      <c r="J798" s="4" t="n">
        <v>735</v>
      </c>
      <c r="K798" s="4" t="n">
        <v>1282</v>
      </c>
      <c r="L798" s="14" t="n">
        <f aca="false">IF(J798=0,0,I798/J798)</f>
        <v>516.87074829932</v>
      </c>
      <c r="M798" s="15" t="n">
        <f aca="false">INDEX(通路主檔!$D$2:$D$5,MATCH($F798,通路主檔!$A$2:$A$5,0))*INDEX(年度參數!$B$2:$B$4,MATCH($B798,年度參數!$A$2:$A$4,0))</f>
        <v>0.33</v>
      </c>
      <c r="N798" s="14" t="n">
        <f aca="false">I798*M798</f>
        <v>125367</v>
      </c>
      <c r="O798" s="14" t="n">
        <f aca="false">I798-N798</f>
        <v>254533</v>
      </c>
    </row>
    <row r="799" customFormat="false" ht="15" hidden="false" customHeight="false" outlineLevel="0" collapsed="false">
      <c r="A799" s="6" t="str">
        <f aca="false">TEXT(B799,"0")&amp;"-"&amp;TEXT(C799,"00")</f>
        <v>2024-12</v>
      </c>
      <c r="B799" s="4" t="n">
        <v>2024</v>
      </c>
      <c r="C799" s="4" t="n">
        <v>12</v>
      </c>
      <c r="D799" s="9" t="s">
        <v>283</v>
      </c>
      <c r="E799" s="12" t="str">
        <f aca="false">INDEX(門市主檔!$B$2:$B$25,MATCH($D799,門市主檔!$A$2:$A$25,0))</f>
        <v>新北新莊店</v>
      </c>
      <c r="F799" s="9" t="s">
        <v>339</v>
      </c>
      <c r="G799" s="12" t="str">
        <f aca="false">INDEX(通路主檔!$B$2:$B$5,MATCH($F799,通路主檔!$A$2:$A$5,0))</f>
        <v>內用</v>
      </c>
      <c r="H799" s="12" t="str">
        <f aca="false">INDEX(通路主檔!$C$2:$C$5,MATCH($F799,通路主檔!$A$2:$A$5,0))</f>
        <v>店內</v>
      </c>
      <c r="I799" s="13" t="n">
        <v>1057600</v>
      </c>
      <c r="J799" s="4" t="n">
        <v>1337</v>
      </c>
      <c r="K799" s="4" t="n">
        <v>3138</v>
      </c>
      <c r="L799" s="14" t="n">
        <f aca="false">IF(J799=0,0,I799/J799)</f>
        <v>791.024682124159</v>
      </c>
      <c r="M799" s="15" t="n">
        <f aca="false">INDEX(通路主檔!$D$2:$D$5,MATCH($F799,通路主檔!$A$2:$A$5,0))*INDEX(年度參數!$B$2:$B$4,MATCH($B799,年度參數!$A$2:$A$4,0))</f>
        <v>0</v>
      </c>
      <c r="N799" s="14" t="n">
        <f aca="false">I799*M799</f>
        <v>0</v>
      </c>
      <c r="O799" s="14" t="n">
        <f aca="false">I799-N799</f>
        <v>1057600</v>
      </c>
    </row>
    <row r="800" customFormat="false" ht="15" hidden="false" customHeight="false" outlineLevel="0" collapsed="false">
      <c r="A800" s="6" t="str">
        <f aca="false">TEXT(B800,"0")&amp;"-"&amp;TEXT(C800,"00")</f>
        <v>2024-12</v>
      </c>
      <c r="B800" s="4" t="n">
        <v>2024</v>
      </c>
      <c r="C800" s="4" t="n">
        <v>12</v>
      </c>
      <c r="D800" s="9" t="s">
        <v>283</v>
      </c>
      <c r="E800" s="12" t="str">
        <f aca="false">INDEX(門市主檔!$B$2:$B$25,MATCH($D800,門市主檔!$A$2:$A$25,0))</f>
        <v>新北新莊店</v>
      </c>
      <c r="F800" s="9" t="s">
        <v>342</v>
      </c>
      <c r="G800" s="12" t="str">
        <f aca="false">INDEX(通路主檔!$B$2:$B$5,MATCH($F800,通路主檔!$A$2:$A$5,0))</f>
        <v>外帶</v>
      </c>
      <c r="H800" s="12" t="str">
        <f aca="false">INDEX(通路主檔!$C$2:$C$5,MATCH($F800,通路主檔!$A$2:$A$5,0))</f>
        <v>店內</v>
      </c>
      <c r="I800" s="13" t="n">
        <v>529100</v>
      </c>
      <c r="J800" s="4" t="n">
        <v>1515</v>
      </c>
      <c r="K800" s="4" t="n">
        <v>1927</v>
      </c>
      <c r="L800" s="14" t="n">
        <f aca="false">IF(J800=0,0,I800/J800)</f>
        <v>349.240924092409</v>
      </c>
      <c r="M800" s="15" t="n">
        <f aca="false">INDEX(通路主檔!$D$2:$D$5,MATCH($F800,通路主檔!$A$2:$A$5,0))*INDEX(年度參數!$B$2:$B$4,MATCH($B800,年度參數!$A$2:$A$4,0))</f>
        <v>0</v>
      </c>
      <c r="N800" s="14" t="n">
        <f aca="false">I800*M800</f>
        <v>0</v>
      </c>
      <c r="O800" s="14" t="n">
        <f aca="false">I800-N800</f>
        <v>529100</v>
      </c>
    </row>
    <row r="801" customFormat="false" ht="15" hidden="false" customHeight="false" outlineLevel="0" collapsed="false">
      <c r="A801" s="6" t="str">
        <f aca="false">TEXT(B801,"0")&amp;"-"&amp;TEXT(C801,"00")</f>
        <v>2024-12</v>
      </c>
      <c r="B801" s="4" t="n">
        <v>2024</v>
      </c>
      <c r="C801" s="4" t="n">
        <v>12</v>
      </c>
      <c r="D801" s="9" t="s">
        <v>283</v>
      </c>
      <c r="E801" s="12" t="str">
        <f aca="false">INDEX(門市主檔!$B$2:$B$25,MATCH($D801,門市主檔!$A$2:$A$25,0))</f>
        <v>新北新莊店</v>
      </c>
      <c r="F801" s="9" t="s">
        <v>344</v>
      </c>
      <c r="G801" s="12" t="str">
        <f aca="false">INDEX(通路主檔!$B$2:$B$5,MATCH($F801,通路主檔!$A$2:$A$5,0))</f>
        <v>外送平台 A</v>
      </c>
      <c r="H801" s="12" t="str">
        <f aca="false">INDEX(通路主檔!$C$2:$C$5,MATCH($F801,通路主檔!$A$2:$A$5,0))</f>
        <v>外送平台</v>
      </c>
      <c r="I801" s="13" t="n">
        <v>475100</v>
      </c>
      <c r="J801" s="4" t="n">
        <v>988</v>
      </c>
      <c r="K801" s="4" t="n">
        <v>2022</v>
      </c>
      <c r="L801" s="14" t="n">
        <f aca="false">IF(J801=0,0,I801/J801)</f>
        <v>480.87044534413</v>
      </c>
      <c r="M801" s="15" t="n">
        <f aca="false">INDEX(通路主檔!$D$2:$D$5,MATCH($F801,通路主檔!$A$2:$A$5,0))*INDEX(年度參數!$B$2:$B$4,MATCH($B801,年度參數!$A$2:$A$4,0))</f>
        <v>0.33</v>
      </c>
      <c r="N801" s="14" t="n">
        <f aca="false">I801*M801</f>
        <v>156783</v>
      </c>
      <c r="O801" s="14" t="n">
        <f aca="false">I801-N801</f>
        <v>318317</v>
      </c>
    </row>
    <row r="802" customFormat="false" ht="15" hidden="false" customHeight="false" outlineLevel="0" collapsed="false">
      <c r="A802" s="6" t="str">
        <f aca="false">TEXT(B802,"0")&amp;"-"&amp;TEXT(C802,"00")</f>
        <v>2024-12</v>
      </c>
      <c r="B802" s="4" t="n">
        <v>2024</v>
      </c>
      <c r="C802" s="4" t="n">
        <v>12</v>
      </c>
      <c r="D802" s="9" t="s">
        <v>283</v>
      </c>
      <c r="E802" s="12" t="str">
        <f aca="false">INDEX(門市主檔!$B$2:$B$25,MATCH($D802,門市主檔!$A$2:$A$25,0))</f>
        <v>新北新莊店</v>
      </c>
      <c r="F802" s="9" t="s">
        <v>347</v>
      </c>
      <c r="G802" s="12" t="str">
        <f aca="false">INDEX(通路主檔!$B$2:$B$5,MATCH($F802,通路主檔!$A$2:$A$5,0))</f>
        <v>外送平台 B</v>
      </c>
      <c r="H802" s="12" t="str">
        <f aca="false">INDEX(通路主檔!$C$2:$C$5,MATCH($F802,通路主檔!$A$2:$A$5,0))</f>
        <v>外送平台</v>
      </c>
      <c r="I802" s="13" t="n">
        <v>282500</v>
      </c>
      <c r="J802" s="4" t="n">
        <v>577</v>
      </c>
      <c r="K802" s="4" t="n">
        <v>993</v>
      </c>
      <c r="L802" s="14" t="n">
        <f aca="false">IF(J802=0,0,I802/J802)</f>
        <v>489.601386481802</v>
      </c>
      <c r="M802" s="15" t="n">
        <f aca="false">INDEX(通路主檔!$D$2:$D$5,MATCH($F802,通路主檔!$A$2:$A$5,0))*INDEX(年度參數!$B$2:$B$4,MATCH($B802,年度參數!$A$2:$A$4,0))</f>
        <v>0.33</v>
      </c>
      <c r="N802" s="14" t="n">
        <f aca="false">I802*M802</f>
        <v>93225</v>
      </c>
      <c r="O802" s="14" t="n">
        <f aca="false">I802-N802</f>
        <v>189275</v>
      </c>
    </row>
    <row r="803" customFormat="false" ht="15" hidden="false" customHeight="false" outlineLevel="0" collapsed="false">
      <c r="A803" s="6" t="str">
        <f aca="false">TEXT(B803,"0")&amp;"-"&amp;TEXT(C803,"00")</f>
        <v>2024-12</v>
      </c>
      <c r="B803" s="4" t="n">
        <v>2024</v>
      </c>
      <c r="C803" s="4" t="n">
        <v>12</v>
      </c>
      <c r="D803" s="9" t="s">
        <v>285</v>
      </c>
      <c r="E803" s="12" t="str">
        <f aca="false">INDEX(門市主檔!$B$2:$B$25,MATCH($D803,門市主檔!$A$2:$A$25,0))</f>
        <v>新北三重店</v>
      </c>
      <c r="F803" s="9" t="s">
        <v>339</v>
      </c>
      <c r="G803" s="12" t="str">
        <f aca="false">INDEX(通路主檔!$B$2:$B$5,MATCH($F803,通路主檔!$A$2:$A$5,0))</f>
        <v>內用</v>
      </c>
      <c r="H803" s="12" t="str">
        <f aca="false">INDEX(通路主檔!$C$2:$C$5,MATCH($F803,通路主檔!$A$2:$A$5,0))</f>
        <v>店內</v>
      </c>
      <c r="I803" s="13" t="n">
        <v>537600</v>
      </c>
      <c r="J803" s="4" t="n">
        <v>671</v>
      </c>
      <c r="K803" s="4" t="n">
        <v>1682</v>
      </c>
      <c r="L803" s="14" t="n">
        <f aca="false">IF(J803=0,0,I803/J803)</f>
        <v>801.192250372578</v>
      </c>
      <c r="M803" s="15" t="n">
        <f aca="false">INDEX(通路主檔!$D$2:$D$5,MATCH($F803,通路主檔!$A$2:$A$5,0))*INDEX(年度參數!$B$2:$B$4,MATCH($B803,年度參數!$A$2:$A$4,0))</f>
        <v>0</v>
      </c>
      <c r="N803" s="14" t="n">
        <f aca="false">I803*M803</f>
        <v>0</v>
      </c>
      <c r="O803" s="14" t="n">
        <f aca="false">I803-N803</f>
        <v>537600</v>
      </c>
    </row>
    <row r="804" customFormat="false" ht="15" hidden="false" customHeight="false" outlineLevel="0" collapsed="false">
      <c r="A804" s="6" t="str">
        <f aca="false">TEXT(B804,"0")&amp;"-"&amp;TEXT(C804,"00")</f>
        <v>2024-12</v>
      </c>
      <c r="B804" s="4" t="n">
        <v>2024</v>
      </c>
      <c r="C804" s="4" t="n">
        <v>12</v>
      </c>
      <c r="D804" s="9" t="s">
        <v>285</v>
      </c>
      <c r="E804" s="12" t="str">
        <f aca="false">INDEX(門市主檔!$B$2:$B$25,MATCH($D804,門市主檔!$A$2:$A$25,0))</f>
        <v>新北三重店</v>
      </c>
      <c r="F804" s="9" t="s">
        <v>342</v>
      </c>
      <c r="G804" s="12" t="str">
        <f aca="false">INDEX(通路主檔!$B$2:$B$5,MATCH($F804,通路主檔!$A$2:$A$5,0))</f>
        <v>外帶</v>
      </c>
      <c r="H804" s="12" t="str">
        <f aca="false">INDEX(通路主檔!$C$2:$C$5,MATCH($F804,通路主檔!$A$2:$A$5,0))</f>
        <v>店內</v>
      </c>
      <c r="I804" s="13" t="n">
        <v>495200</v>
      </c>
      <c r="J804" s="4" t="n">
        <v>1586</v>
      </c>
      <c r="K804" s="4" t="n">
        <v>2028</v>
      </c>
      <c r="L804" s="14" t="n">
        <f aca="false">IF(J804=0,0,I804/J804)</f>
        <v>312.232030264817</v>
      </c>
      <c r="M804" s="15" t="n">
        <f aca="false">INDEX(通路主檔!$D$2:$D$5,MATCH($F804,通路主檔!$A$2:$A$5,0))*INDEX(年度參數!$B$2:$B$4,MATCH($B804,年度參數!$A$2:$A$4,0))</f>
        <v>0</v>
      </c>
      <c r="N804" s="14" t="n">
        <f aca="false">I804*M804</f>
        <v>0</v>
      </c>
      <c r="O804" s="14" t="n">
        <f aca="false">I804-N804</f>
        <v>495200</v>
      </c>
    </row>
    <row r="805" customFormat="false" ht="15" hidden="false" customHeight="false" outlineLevel="0" collapsed="false">
      <c r="A805" s="6" t="str">
        <f aca="false">TEXT(B805,"0")&amp;"-"&amp;TEXT(C805,"00")</f>
        <v>2024-12</v>
      </c>
      <c r="B805" s="4" t="n">
        <v>2024</v>
      </c>
      <c r="C805" s="4" t="n">
        <v>12</v>
      </c>
      <c r="D805" s="9" t="s">
        <v>285</v>
      </c>
      <c r="E805" s="12" t="str">
        <f aca="false">INDEX(門市主檔!$B$2:$B$25,MATCH($D805,門市主檔!$A$2:$A$25,0))</f>
        <v>新北三重店</v>
      </c>
      <c r="F805" s="9" t="s">
        <v>344</v>
      </c>
      <c r="G805" s="12" t="str">
        <f aca="false">INDEX(通路主檔!$B$2:$B$5,MATCH($F805,通路主檔!$A$2:$A$5,0))</f>
        <v>外送平台 A</v>
      </c>
      <c r="H805" s="12" t="str">
        <f aca="false">INDEX(通路主檔!$C$2:$C$5,MATCH($F805,通路主檔!$A$2:$A$5,0))</f>
        <v>外送平台</v>
      </c>
      <c r="I805" s="13" t="n">
        <v>430400</v>
      </c>
      <c r="J805" s="4" t="n">
        <v>852</v>
      </c>
      <c r="K805" s="4" t="n">
        <v>1524</v>
      </c>
      <c r="L805" s="14" t="n">
        <f aca="false">IF(J805=0,0,I805/J805)</f>
        <v>505.164319248826</v>
      </c>
      <c r="M805" s="15" t="n">
        <f aca="false">INDEX(通路主檔!$D$2:$D$5,MATCH($F805,通路主檔!$A$2:$A$5,0))*INDEX(年度參數!$B$2:$B$4,MATCH($B805,年度參數!$A$2:$A$4,0))</f>
        <v>0.33</v>
      </c>
      <c r="N805" s="14" t="n">
        <f aca="false">I805*M805</f>
        <v>142032</v>
      </c>
      <c r="O805" s="14" t="n">
        <f aca="false">I805-N805</f>
        <v>288368</v>
      </c>
    </row>
    <row r="806" customFormat="false" ht="15" hidden="false" customHeight="false" outlineLevel="0" collapsed="false">
      <c r="A806" s="6" t="str">
        <f aca="false">TEXT(B806,"0")&amp;"-"&amp;TEXT(C806,"00")</f>
        <v>2024-12</v>
      </c>
      <c r="B806" s="4" t="n">
        <v>2024</v>
      </c>
      <c r="C806" s="4" t="n">
        <v>12</v>
      </c>
      <c r="D806" s="9" t="s">
        <v>285</v>
      </c>
      <c r="E806" s="12" t="str">
        <f aca="false">INDEX(門市主檔!$B$2:$B$25,MATCH($D806,門市主檔!$A$2:$A$25,0))</f>
        <v>新北三重店</v>
      </c>
      <c r="F806" s="9" t="s">
        <v>347</v>
      </c>
      <c r="G806" s="12" t="str">
        <f aca="false">INDEX(通路主檔!$B$2:$B$5,MATCH($F806,通路主檔!$A$2:$A$5,0))</f>
        <v>外送平台 B</v>
      </c>
      <c r="H806" s="12" t="str">
        <f aca="false">INDEX(通路主檔!$C$2:$C$5,MATCH($F806,通路主檔!$A$2:$A$5,0))</f>
        <v>外送平台</v>
      </c>
      <c r="I806" s="13" t="n">
        <v>304200</v>
      </c>
      <c r="J806" s="4" t="n">
        <v>588</v>
      </c>
      <c r="K806" s="4" t="n">
        <v>1106</v>
      </c>
      <c r="L806" s="14" t="n">
        <f aca="false">IF(J806=0,0,I806/J806)</f>
        <v>517.34693877551</v>
      </c>
      <c r="M806" s="15" t="n">
        <f aca="false">INDEX(通路主檔!$D$2:$D$5,MATCH($F806,通路主檔!$A$2:$A$5,0))*INDEX(年度參數!$B$2:$B$4,MATCH($B806,年度參數!$A$2:$A$4,0))</f>
        <v>0.33</v>
      </c>
      <c r="N806" s="14" t="n">
        <f aca="false">I806*M806</f>
        <v>100386</v>
      </c>
      <c r="O806" s="14" t="n">
        <f aca="false">I806-N806</f>
        <v>203814</v>
      </c>
    </row>
    <row r="807" customFormat="false" ht="15" hidden="false" customHeight="false" outlineLevel="0" collapsed="false">
      <c r="A807" s="6" t="str">
        <f aca="false">TEXT(B807,"0")&amp;"-"&amp;TEXT(C807,"00")</f>
        <v>2024-12</v>
      </c>
      <c r="B807" s="4" t="n">
        <v>2024</v>
      </c>
      <c r="C807" s="4" t="n">
        <v>12</v>
      </c>
      <c r="D807" s="9" t="s">
        <v>300</v>
      </c>
      <c r="E807" s="12" t="str">
        <f aca="false">INDEX(門市主檔!$B$2:$B$25,MATCH($D807,門市主檔!$A$2:$A$25,0))</f>
        <v>台中逢甲店</v>
      </c>
      <c r="F807" s="9" t="s">
        <v>339</v>
      </c>
      <c r="G807" s="12" t="str">
        <f aca="false">INDEX(通路主檔!$B$2:$B$5,MATCH($F807,通路主檔!$A$2:$A$5,0))</f>
        <v>內用</v>
      </c>
      <c r="H807" s="12" t="str">
        <f aca="false">INDEX(通路主檔!$C$2:$C$5,MATCH($F807,通路主檔!$A$2:$A$5,0))</f>
        <v>店內</v>
      </c>
      <c r="I807" s="13" t="n">
        <v>1376500</v>
      </c>
      <c r="J807" s="4" t="n">
        <v>1720</v>
      </c>
      <c r="K807" s="4" t="n">
        <v>4031</v>
      </c>
      <c r="L807" s="14" t="n">
        <f aca="false">IF(J807=0,0,I807/J807)</f>
        <v>800.290697674419</v>
      </c>
      <c r="M807" s="15" t="n">
        <f aca="false">INDEX(通路主檔!$D$2:$D$5,MATCH($F807,通路主檔!$A$2:$A$5,0))*INDEX(年度參數!$B$2:$B$4,MATCH($B807,年度參數!$A$2:$A$4,0))</f>
        <v>0</v>
      </c>
      <c r="N807" s="14" t="n">
        <f aca="false">I807*M807</f>
        <v>0</v>
      </c>
      <c r="O807" s="14" t="n">
        <f aca="false">I807-N807</f>
        <v>1376500</v>
      </c>
    </row>
    <row r="808" customFormat="false" ht="15" hidden="false" customHeight="false" outlineLevel="0" collapsed="false">
      <c r="A808" s="6" t="str">
        <f aca="false">TEXT(B808,"0")&amp;"-"&amp;TEXT(C808,"00")</f>
        <v>2024-12</v>
      </c>
      <c r="B808" s="4" t="n">
        <v>2024</v>
      </c>
      <c r="C808" s="4" t="n">
        <v>12</v>
      </c>
      <c r="D808" s="9" t="s">
        <v>300</v>
      </c>
      <c r="E808" s="12" t="str">
        <f aca="false">INDEX(門市主檔!$B$2:$B$25,MATCH($D808,門市主檔!$A$2:$A$25,0))</f>
        <v>台中逢甲店</v>
      </c>
      <c r="F808" s="9" t="s">
        <v>342</v>
      </c>
      <c r="G808" s="12" t="str">
        <f aca="false">INDEX(通路主檔!$B$2:$B$5,MATCH($F808,通路主檔!$A$2:$A$5,0))</f>
        <v>外帶</v>
      </c>
      <c r="H808" s="12" t="str">
        <f aca="false">INDEX(通路主檔!$C$2:$C$5,MATCH($F808,通路主檔!$A$2:$A$5,0))</f>
        <v>店內</v>
      </c>
      <c r="I808" s="13" t="n">
        <v>587900</v>
      </c>
      <c r="J808" s="4" t="n">
        <v>1901</v>
      </c>
      <c r="K808" s="4" t="n">
        <v>2405</v>
      </c>
      <c r="L808" s="14" t="n">
        <f aca="false">IF(J808=0,0,I808/J808)</f>
        <v>309.258285113098</v>
      </c>
      <c r="M808" s="15" t="n">
        <f aca="false">INDEX(通路主檔!$D$2:$D$5,MATCH($F808,通路主檔!$A$2:$A$5,0))*INDEX(年度參數!$B$2:$B$4,MATCH($B808,年度參數!$A$2:$A$4,0))</f>
        <v>0</v>
      </c>
      <c r="N808" s="14" t="n">
        <f aca="false">I808*M808</f>
        <v>0</v>
      </c>
      <c r="O808" s="14" t="n">
        <f aca="false">I808-N808</f>
        <v>587900</v>
      </c>
    </row>
    <row r="809" customFormat="false" ht="15" hidden="false" customHeight="false" outlineLevel="0" collapsed="false">
      <c r="A809" s="6" t="str">
        <f aca="false">TEXT(B809,"0")&amp;"-"&amp;TEXT(C809,"00")</f>
        <v>2024-12</v>
      </c>
      <c r="B809" s="4" t="n">
        <v>2024</v>
      </c>
      <c r="C809" s="4" t="n">
        <v>12</v>
      </c>
      <c r="D809" s="9" t="s">
        <v>300</v>
      </c>
      <c r="E809" s="12" t="str">
        <f aca="false">INDEX(門市主檔!$B$2:$B$25,MATCH($D809,門市主檔!$A$2:$A$25,0))</f>
        <v>台中逢甲店</v>
      </c>
      <c r="F809" s="9" t="s">
        <v>344</v>
      </c>
      <c r="G809" s="12" t="str">
        <f aca="false">INDEX(通路主檔!$B$2:$B$5,MATCH($F809,通路主檔!$A$2:$A$5,0))</f>
        <v>外送平台 A</v>
      </c>
      <c r="H809" s="12" t="str">
        <f aca="false">INDEX(通路主檔!$C$2:$C$5,MATCH($F809,通路主檔!$A$2:$A$5,0))</f>
        <v>外送平台</v>
      </c>
      <c r="I809" s="13" t="n">
        <v>595600</v>
      </c>
      <c r="J809" s="4" t="n">
        <v>1230</v>
      </c>
      <c r="K809" s="4" t="n">
        <v>2418</v>
      </c>
      <c r="L809" s="14" t="n">
        <f aca="false">IF(J809=0,0,I809/J809)</f>
        <v>484.227642276423</v>
      </c>
      <c r="M809" s="15" t="n">
        <f aca="false">INDEX(通路主檔!$D$2:$D$5,MATCH($F809,通路主檔!$A$2:$A$5,0))*INDEX(年度參數!$B$2:$B$4,MATCH($B809,年度參數!$A$2:$A$4,0))</f>
        <v>0.33</v>
      </c>
      <c r="N809" s="14" t="n">
        <f aca="false">I809*M809</f>
        <v>196548</v>
      </c>
      <c r="O809" s="14" t="n">
        <f aca="false">I809-N809</f>
        <v>399052</v>
      </c>
    </row>
    <row r="810" customFormat="false" ht="15" hidden="false" customHeight="false" outlineLevel="0" collapsed="false">
      <c r="A810" s="6" t="str">
        <f aca="false">TEXT(B810,"0")&amp;"-"&amp;TEXT(C810,"00")</f>
        <v>2024-12</v>
      </c>
      <c r="B810" s="4" t="n">
        <v>2024</v>
      </c>
      <c r="C810" s="4" t="n">
        <v>12</v>
      </c>
      <c r="D810" s="9" t="s">
        <v>300</v>
      </c>
      <c r="E810" s="12" t="str">
        <f aca="false">INDEX(門市主檔!$B$2:$B$25,MATCH($D810,門市主檔!$A$2:$A$25,0))</f>
        <v>台中逢甲店</v>
      </c>
      <c r="F810" s="9" t="s">
        <v>347</v>
      </c>
      <c r="G810" s="12" t="str">
        <f aca="false">INDEX(通路主檔!$B$2:$B$5,MATCH($F810,通路主檔!$A$2:$A$5,0))</f>
        <v>外送平台 B</v>
      </c>
      <c r="H810" s="12" t="str">
        <f aca="false">INDEX(通路主檔!$C$2:$C$5,MATCH($F810,通路主檔!$A$2:$A$5,0))</f>
        <v>外送平台</v>
      </c>
      <c r="I810" s="13" t="n">
        <v>380000</v>
      </c>
      <c r="J810" s="4" t="n">
        <v>701</v>
      </c>
      <c r="K810" s="4" t="n">
        <v>1293</v>
      </c>
      <c r="L810" s="14" t="n">
        <f aca="false">IF(J810=0,0,I810/J810)</f>
        <v>542.082738944365</v>
      </c>
      <c r="M810" s="15" t="n">
        <f aca="false">INDEX(通路主檔!$D$2:$D$5,MATCH($F810,通路主檔!$A$2:$A$5,0))*INDEX(年度參數!$B$2:$B$4,MATCH($B810,年度參數!$A$2:$A$4,0))</f>
        <v>0.33</v>
      </c>
      <c r="N810" s="14" t="n">
        <f aca="false">I810*M810</f>
        <v>125400</v>
      </c>
      <c r="O810" s="14" t="n">
        <f aca="false">I810-N810</f>
        <v>254600</v>
      </c>
    </row>
    <row r="811" customFormat="false" ht="15" hidden="false" customHeight="false" outlineLevel="0" collapsed="false">
      <c r="A811" s="6" t="str">
        <f aca="false">TEXT(B811,"0")&amp;"-"&amp;TEXT(C811,"00")</f>
        <v>2024-12</v>
      </c>
      <c r="B811" s="4" t="n">
        <v>2024</v>
      </c>
      <c r="C811" s="4" t="n">
        <v>12</v>
      </c>
      <c r="D811" s="9" t="s">
        <v>305</v>
      </c>
      <c r="E811" s="12" t="str">
        <f aca="false">INDEX(門市主檔!$B$2:$B$25,MATCH($D811,門市主檔!$A$2:$A$25,0))</f>
        <v>台中七期店</v>
      </c>
      <c r="F811" s="9" t="s">
        <v>339</v>
      </c>
      <c r="G811" s="12" t="str">
        <f aca="false">INDEX(通路主檔!$B$2:$B$5,MATCH($F811,通路主檔!$A$2:$A$5,0))</f>
        <v>內用</v>
      </c>
      <c r="H811" s="12" t="str">
        <f aca="false">INDEX(通路主檔!$C$2:$C$5,MATCH($F811,通路主檔!$A$2:$A$5,0))</f>
        <v>店內</v>
      </c>
      <c r="I811" s="13" t="n">
        <v>1328600</v>
      </c>
      <c r="J811" s="4" t="n">
        <v>1862</v>
      </c>
      <c r="K811" s="4" t="n">
        <v>4327</v>
      </c>
      <c r="L811" s="14" t="n">
        <f aca="false">IF(J811=0,0,I811/J811)</f>
        <v>713.533834586466</v>
      </c>
      <c r="M811" s="15" t="n">
        <f aca="false">INDEX(通路主檔!$D$2:$D$5,MATCH($F811,通路主檔!$A$2:$A$5,0))*INDEX(年度參數!$B$2:$B$4,MATCH($B811,年度參數!$A$2:$A$4,0))</f>
        <v>0</v>
      </c>
      <c r="N811" s="14" t="n">
        <f aca="false">I811*M811</f>
        <v>0</v>
      </c>
      <c r="O811" s="14" t="n">
        <f aca="false">I811-N811</f>
        <v>1328600</v>
      </c>
    </row>
    <row r="812" customFormat="false" ht="15" hidden="false" customHeight="false" outlineLevel="0" collapsed="false">
      <c r="A812" s="6" t="str">
        <f aca="false">TEXT(B812,"0")&amp;"-"&amp;TEXT(C812,"00")</f>
        <v>2024-12</v>
      </c>
      <c r="B812" s="4" t="n">
        <v>2024</v>
      </c>
      <c r="C812" s="4" t="n">
        <v>12</v>
      </c>
      <c r="D812" s="9" t="s">
        <v>305</v>
      </c>
      <c r="E812" s="12" t="str">
        <f aca="false">INDEX(門市主檔!$B$2:$B$25,MATCH($D812,門市主檔!$A$2:$A$25,0))</f>
        <v>台中七期店</v>
      </c>
      <c r="F812" s="9" t="s">
        <v>342</v>
      </c>
      <c r="G812" s="12" t="str">
        <f aca="false">INDEX(通路主檔!$B$2:$B$5,MATCH($F812,通路主檔!$A$2:$A$5,0))</f>
        <v>外帶</v>
      </c>
      <c r="H812" s="12" t="str">
        <f aca="false">INDEX(通路主檔!$C$2:$C$5,MATCH($F812,通路主檔!$A$2:$A$5,0))</f>
        <v>店內</v>
      </c>
      <c r="I812" s="13" t="n">
        <v>531600</v>
      </c>
      <c r="J812" s="4" t="n">
        <v>1630</v>
      </c>
      <c r="K812" s="4" t="n">
        <v>2055</v>
      </c>
      <c r="L812" s="14" t="n">
        <f aca="false">IF(J812=0,0,I812/J812)</f>
        <v>326.134969325153</v>
      </c>
      <c r="M812" s="15" t="n">
        <f aca="false">INDEX(通路主檔!$D$2:$D$5,MATCH($F812,通路主檔!$A$2:$A$5,0))*INDEX(年度參數!$B$2:$B$4,MATCH($B812,年度參數!$A$2:$A$4,0))</f>
        <v>0</v>
      </c>
      <c r="N812" s="14" t="n">
        <f aca="false">I812*M812</f>
        <v>0</v>
      </c>
      <c r="O812" s="14" t="n">
        <f aca="false">I812-N812</f>
        <v>531600</v>
      </c>
    </row>
    <row r="813" customFormat="false" ht="15" hidden="false" customHeight="false" outlineLevel="0" collapsed="false">
      <c r="A813" s="6" t="str">
        <f aca="false">TEXT(B813,"0")&amp;"-"&amp;TEXT(C813,"00")</f>
        <v>2024-12</v>
      </c>
      <c r="B813" s="4" t="n">
        <v>2024</v>
      </c>
      <c r="C813" s="4" t="n">
        <v>12</v>
      </c>
      <c r="D813" s="9" t="s">
        <v>305</v>
      </c>
      <c r="E813" s="12" t="str">
        <f aca="false">INDEX(門市主檔!$B$2:$B$25,MATCH($D813,門市主檔!$A$2:$A$25,0))</f>
        <v>台中七期店</v>
      </c>
      <c r="F813" s="9" t="s">
        <v>344</v>
      </c>
      <c r="G813" s="12" t="str">
        <f aca="false">INDEX(通路主檔!$B$2:$B$5,MATCH($F813,通路主檔!$A$2:$A$5,0))</f>
        <v>外送平台 A</v>
      </c>
      <c r="H813" s="12" t="str">
        <f aca="false">INDEX(通路主檔!$C$2:$C$5,MATCH($F813,通路主檔!$A$2:$A$5,0))</f>
        <v>外送平台</v>
      </c>
      <c r="I813" s="13" t="n">
        <v>434700</v>
      </c>
      <c r="J813" s="4" t="n">
        <v>863</v>
      </c>
      <c r="K813" s="4" t="n">
        <v>1554</v>
      </c>
      <c r="L813" s="14" t="n">
        <f aca="false">IF(J813=0,0,I813/J813)</f>
        <v>503.707995365006</v>
      </c>
      <c r="M813" s="15" t="n">
        <f aca="false">INDEX(通路主檔!$D$2:$D$5,MATCH($F813,通路主檔!$A$2:$A$5,0))*INDEX(年度參數!$B$2:$B$4,MATCH($B813,年度參數!$A$2:$A$4,0))</f>
        <v>0.33</v>
      </c>
      <c r="N813" s="14" t="n">
        <f aca="false">I813*M813</f>
        <v>143451</v>
      </c>
      <c r="O813" s="14" t="n">
        <f aca="false">I813-N813</f>
        <v>291249</v>
      </c>
    </row>
    <row r="814" customFormat="false" ht="15" hidden="false" customHeight="false" outlineLevel="0" collapsed="false">
      <c r="A814" s="6" t="str">
        <f aca="false">TEXT(B814,"0")&amp;"-"&amp;TEXT(C814,"00")</f>
        <v>2024-12</v>
      </c>
      <c r="B814" s="4" t="n">
        <v>2024</v>
      </c>
      <c r="C814" s="4" t="n">
        <v>12</v>
      </c>
      <c r="D814" s="9" t="s">
        <v>305</v>
      </c>
      <c r="E814" s="12" t="str">
        <f aca="false">INDEX(門市主檔!$B$2:$B$25,MATCH($D814,門市主檔!$A$2:$A$25,0))</f>
        <v>台中七期店</v>
      </c>
      <c r="F814" s="9" t="s">
        <v>347</v>
      </c>
      <c r="G814" s="12" t="str">
        <f aca="false">INDEX(通路主檔!$B$2:$B$5,MATCH($F814,通路主檔!$A$2:$A$5,0))</f>
        <v>外送平台 B</v>
      </c>
      <c r="H814" s="12" t="str">
        <f aca="false">INDEX(通路主檔!$C$2:$C$5,MATCH($F814,通路主檔!$A$2:$A$5,0))</f>
        <v>外送平台</v>
      </c>
      <c r="I814" s="13" t="n">
        <v>280400</v>
      </c>
      <c r="J814" s="4" t="n">
        <v>551</v>
      </c>
      <c r="K814" s="4" t="n">
        <v>916</v>
      </c>
      <c r="L814" s="14" t="n">
        <f aca="false">IF(J814=0,0,I814/J814)</f>
        <v>508.892921960073</v>
      </c>
      <c r="M814" s="15" t="n">
        <f aca="false">INDEX(通路主檔!$D$2:$D$5,MATCH($F814,通路主檔!$A$2:$A$5,0))*INDEX(年度參數!$B$2:$B$4,MATCH($B814,年度參數!$A$2:$A$4,0))</f>
        <v>0.33</v>
      </c>
      <c r="N814" s="14" t="n">
        <f aca="false">I814*M814</f>
        <v>92532</v>
      </c>
      <c r="O814" s="14" t="n">
        <f aca="false">I814-N814</f>
        <v>187868</v>
      </c>
    </row>
    <row r="815" customFormat="false" ht="15" hidden="false" customHeight="false" outlineLevel="0" collapsed="false">
      <c r="A815" s="6" t="str">
        <f aca="false">TEXT(B815,"0")&amp;"-"&amp;TEXT(C815,"00")</f>
        <v>2024-12</v>
      </c>
      <c r="B815" s="4" t="n">
        <v>2024</v>
      </c>
      <c r="C815" s="4" t="n">
        <v>12</v>
      </c>
      <c r="D815" s="9" t="s">
        <v>307</v>
      </c>
      <c r="E815" s="12" t="str">
        <f aca="false">INDEX(門市主檔!$B$2:$B$25,MATCH($D815,門市主檔!$A$2:$A$25,0))</f>
        <v>台中一中店</v>
      </c>
      <c r="F815" s="9" t="s">
        <v>339</v>
      </c>
      <c r="G815" s="12" t="str">
        <f aca="false">INDEX(通路主檔!$B$2:$B$5,MATCH($F815,通路主檔!$A$2:$A$5,0))</f>
        <v>內用</v>
      </c>
      <c r="H815" s="12" t="str">
        <f aca="false">INDEX(通路主檔!$C$2:$C$5,MATCH($F815,通路主檔!$A$2:$A$5,0))</f>
        <v>店內</v>
      </c>
      <c r="I815" s="13" t="n">
        <v>632300</v>
      </c>
      <c r="J815" s="4" t="n">
        <v>895</v>
      </c>
      <c r="K815" s="4" t="n">
        <v>1983</v>
      </c>
      <c r="L815" s="14" t="n">
        <f aca="false">IF(J815=0,0,I815/J815)</f>
        <v>706.480446927374</v>
      </c>
      <c r="M815" s="15" t="n">
        <f aca="false">INDEX(通路主檔!$D$2:$D$5,MATCH($F815,通路主檔!$A$2:$A$5,0))*INDEX(年度參數!$B$2:$B$4,MATCH($B815,年度參數!$A$2:$A$4,0))</f>
        <v>0</v>
      </c>
      <c r="N815" s="14" t="n">
        <f aca="false">I815*M815</f>
        <v>0</v>
      </c>
      <c r="O815" s="14" t="n">
        <f aca="false">I815-N815</f>
        <v>632300</v>
      </c>
    </row>
    <row r="816" customFormat="false" ht="15" hidden="false" customHeight="false" outlineLevel="0" collapsed="false">
      <c r="A816" s="6" t="str">
        <f aca="false">TEXT(B816,"0")&amp;"-"&amp;TEXT(C816,"00")</f>
        <v>2024-12</v>
      </c>
      <c r="B816" s="4" t="n">
        <v>2024</v>
      </c>
      <c r="C816" s="4" t="n">
        <v>12</v>
      </c>
      <c r="D816" s="9" t="s">
        <v>307</v>
      </c>
      <c r="E816" s="12" t="str">
        <f aca="false">INDEX(門市主檔!$B$2:$B$25,MATCH($D816,門市主檔!$A$2:$A$25,0))</f>
        <v>台中一中店</v>
      </c>
      <c r="F816" s="9" t="s">
        <v>342</v>
      </c>
      <c r="G816" s="12" t="str">
        <f aca="false">INDEX(通路主檔!$B$2:$B$5,MATCH($F816,通路主檔!$A$2:$A$5,0))</f>
        <v>外帶</v>
      </c>
      <c r="H816" s="12" t="str">
        <f aca="false">INDEX(通路主檔!$C$2:$C$5,MATCH($F816,通路主檔!$A$2:$A$5,0))</f>
        <v>店內</v>
      </c>
      <c r="I816" s="13" t="n">
        <v>552600</v>
      </c>
      <c r="J816" s="4" t="n">
        <v>1795</v>
      </c>
      <c r="K816" s="4" t="n">
        <v>2408</v>
      </c>
      <c r="L816" s="14" t="n">
        <f aca="false">IF(J816=0,0,I816/J816)</f>
        <v>307.855153203343</v>
      </c>
      <c r="M816" s="15" t="n">
        <f aca="false">INDEX(通路主檔!$D$2:$D$5,MATCH($F816,通路主檔!$A$2:$A$5,0))*INDEX(年度參數!$B$2:$B$4,MATCH($B816,年度參數!$A$2:$A$4,0))</f>
        <v>0</v>
      </c>
      <c r="N816" s="14" t="n">
        <f aca="false">I816*M816</f>
        <v>0</v>
      </c>
      <c r="O816" s="14" t="n">
        <f aca="false">I816-N816</f>
        <v>552600</v>
      </c>
    </row>
    <row r="817" customFormat="false" ht="15" hidden="false" customHeight="false" outlineLevel="0" collapsed="false">
      <c r="A817" s="6" t="str">
        <f aca="false">TEXT(B817,"0")&amp;"-"&amp;TEXT(C817,"00")</f>
        <v>2024-12</v>
      </c>
      <c r="B817" s="4" t="n">
        <v>2024</v>
      </c>
      <c r="C817" s="4" t="n">
        <v>12</v>
      </c>
      <c r="D817" s="9" t="s">
        <v>307</v>
      </c>
      <c r="E817" s="12" t="str">
        <f aca="false">INDEX(門市主檔!$B$2:$B$25,MATCH($D817,門市主檔!$A$2:$A$25,0))</f>
        <v>台中一中店</v>
      </c>
      <c r="F817" s="9" t="s">
        <v>344</v>
      </c>
      <c r="G817" s="12" t="str">
        <f aca="false">INDEX(通路主檔!$B$2:$B$5,MATCH($F817,通路主檔!$A$2:$A$5,0))</f>
        <v>外送平台 A</v>
      </c>
      <c r="H817" s="12" t="str">
        <f aca="false">INDEX(通路主檔!$C$2:$C$5,MATCH($F817,通路主檔!$A$2:$A$5,0))</f>
        <v>外送平台</v>
      </c>
      <c r="I817" s="13" t="n">
        <v>435700</v>
      </c>
      <c r="J817" s="4" t="n">
        <v>771</v>
      </c>
      <c r="K817" s="4" t="n">
        <v>1350</v>
      </c>
      <c r="L817" s="14" t="n">
        <f aca="false">IF(J817=0,0,I817/J817)</f>
        <v>565.110246433204</v>
      </c>
      <c r="M817" s="15" t="n">
        <f aca="false">INDEX(通路主檔!$D$2:$D$5,MATCH($F817,通路主檔!$A$2:$A$5,0))*INDEX(年度參數!$B$2:$B$4,MATCH($B817,年度參數!$A$2:$A$4,0))</f>
        <v>0.33</v>
      </c>
      <c r="N817" s="14" t="n">
        <f aca="false">I817*M817</f>
        <v>143781</v>
      </c>
      <c r="O817" s="14" t="n">
        <f aca="false">I817-N817</f>
        <v>291919</v>
      </c>
    </row>
    <row r="818" customFormat="false" ht="15" hidden="false" customHeight="false" outlineLevel="0" collapsed="false">
      <c r="A818" s="6" t="str">
        <f aca="false">TEXT(B818,"0")&amp;"-"&amp;TEXT(C818,"00")</f>
        <v>2024-12</v>
      </c>
      <c r="B818" s="4" t="n">
        <v>2024</v>
      </c>
      <c r="C818" s="4" t="n">
        <v>12</v>
      </c>
      <c r="D818" s="9" t="s">
        <v>307</v>
      </c>
      <c r="E818" s="12" t="str">
        <f aca="false">INDEX(門市主檔!$B$2:$B$25,MATCH($D818,門市主檔!$A$2:$A$25,0))</f>
        <v>台中一中店</v>
      </c>
      <c r="F818" s="9" t="s">
        <v>347</v>
      </c>
      <c r="G818" s="12" t="str">
        <f aca="false">INDEX(通路主檔!$B$2:$B$5,MATCH($F818,通路主檔!$A$2:$A$5,0))</f>
        <v>外送平台 B</v>
      </c>
      <c r="H818" s="12" t="str">
        <f aca="false">INDEX(通路主檔!$C$2:$C$5,MATCH($F818,通路主檔!$A$2:$A$5,0))</f>
        <v>外送平台</v>
      </c>
      <c r="I818" s="13" t="n">
        <v>291800</v>
      </c>
      <c r="J818" s="4" t="n">
        <v>595</v>
      </c>
      <c r="K818" s="4" t="n">
        <v>1061</v>
      </c>
      <c r="L818" s="14" t="n">
        <f aca="false">IF(J818=0,0,I818/J818)</f>
        <v>490.420168067227</v>
      </c>
      <c r="M818" s="15" t="n">
        <f aca="false">INDEX(通路主檔!$D$2:$D$5,MATCH($F818,通路主檔!$A$2:$A$5,0))*INDEX(年度參數!$B$2:$B$4,MATCH($B818,年度參數!$A$2:$A$4,0))</f>
        <v>0.33</v>
      </c>
      <c r="N818" s="14" t="n">
        <f aca="false">I818*M818</f>
        <v>96294</v>
      </c>
      <c r="O818" s="14" t="n">
        <f aca="false">I818-N818</f>
        <v>195506</v>
      </c>
    </row>
    <row r="819" customFormat="false" ht="15" hidden="false" customHeight="false" outlineLevel="0" collapsed="false">
      <c r="A819" s="6" t="str">
        <f aca="false">TEXT(B819,"0")&amp;"-"&amp;TEXT(C819,"00")</f>
        <v>2024-12</v>
      </c>
      <c r="B819" s="4" t="n">
        <v>2024</v>
      </c>
      <c r="C819" s="4" t="n">
        <v>12</v>
      </c>
      <c r="D819" s="9" t="s">
        <v>318</v>
      </c>
      <c r="E819" s="12" t="str">
        <f aca="false">INDEX(門市主檔!$B$2:$B$25,MATCH($D819,門市主檔!$A$2:$A$25,0))</f>
        <v>台南中西店</v>
      </c>
      <c r="F819" s="9" t="s">
        <v>339</v>
      </c>
      <c r="G819" s="12" t="str">
        <f aca="false">INDEX(通路主檔!$B$2:$B$5,MATCH($F819,通路主檔!$A$2:$A$5,0))</f>
        <v>內用</v>
      </c>
      <c r="H819" s="12" t="str">
        <f aca="false">INDEX(通路主檔!$C$2:$C$5,MATCH($F819,通路主檔!$A$2:$A$5,0))</f>
        <v>店內</v>
      </c>
      <c r="I819" s="13" t="n">
        <v>919200</v>
      </c>
      <c r="J819" s="4" t="n">
        <v>1171</v>
      </c>
      <c r="K819" s="4" t="n">
        <v>3015</v>
      </c>
      <c r="L819" s="14" t="n">
        <f aca="false">IF(J819=0,0,I819/J819)</f>
        <v>784.970111016226</v>
      </c>
      <c r="M819" s="15" t="n">
        <f aca="false">INDEX(通路主檔!$D$2:$D$5,MATCH($F819,通路主檔!$A$2:$A$5,0))*INDEX(年度參數!$B$2:$B$4,MATCH($B819,年度參數!$A$2:$A$4,0))</f>
        <v>0</v>
      </c>
      <c r="N819" s="14" t="n">
        <f aca="false">I819*M819</f>
        <v>0</v>
      </c>
      <c r="O819" s="14" t="n">
        <f aca="false">I819-N819</f>
        <v>919200</v>
      </c>
    </row>
    <row r="820" customFormat="false" ht="15" hidden="false" customHeight="false" outlineLevel="0" collapsed="false">
      <c r="A820" s="6" t="str">
        <f aca="false">TEXT(B820,"0")&amp;"-"&amp;TEXT(C820,"00")</f>
        <v>2024-12</v>
      </c>
      <c r="B820" s="4" t="n">
        <v>2024</v>
      </c>
      <c r="C820" s="4" t="n">
        <v>12</v>
      </c>
      <c r="D820" s="9" t="s">
        <v>318</v>
      </c>
      <c r="E820" s="12" t="str">
        <f aca="false">INDEX(門市主檔!$B$2:$B$25,MATCH($D820,門市主檔!$A$2:$A$25,0))</f>
        <v>台南中西店</v>
      </c>
      <c r="F820" s="9" t="s">
        <v>342</v>
      </c>
      <c r="G820" s="12" t="str">
        <f aca="false">INDEX(通路主檔!$B$2:$B$5,MATCH($F820,通路主檔!$A$2:$A$5,0))</f>
        <v>外帶</v>
      </c>
      <c r="H820" s="12" t="str">
        <f aca="false">INDEX(通路主檔!$C$2:$C$5,MATCH($F820,通路主檔!$A$2:$A$5,0))</f>
        <v>店內</v>
      </c>
      <c r="I820" s="13" t="n">
        <v>448200</v>
      </c>
      <c r="J820" s="4" t="n">
        <v>1411</v>
      </c>
      <c r="K820" s="4" t="n">
        <v>1712</v>
      </c>
      <c r="L820" s="14" t="n">
        <f aca="false">IF(J820=0,0,I820/J820)</f>
        <v>317.647058823529</v>
      </c>
      <c r="M820" s="15" t="n">
        <f aca="false">INDEX(通路主檔!$D$2:$D$5,MATCH($F820,通路主檔!$A$2:$A$5,0))*INDEX(年度參數!$B$2:$B$4,MATCH($B820,年度參數!$A$2:$A$4,0))</f>
        <v>0</v>
      </c>
      <c r="N820" s="14" t="n">
        <f aca="false">I820*M820</f>
        <v>0</v>
      </c>
      <c r="O820" s="14" t="n">
        <f aca="false">I820-N820</f>
        <v>448200</v>
      </c>
    </row>
    <row r="821" customFormat="false" ht="15" hidden="false" customHeight="false" outlineLevel="0" collapsed="false">
      <c r="A821" s="6" t="str">
        <f aca="false">TEXT(B821,"0")&amp;"-"&amp;TEXT(C821,"00")</f>
        <v>2024-12</v>
      </c>
      <c r="B821" s="4" t="n">
        <v>2024</v>
      </c>
      <c r="C821" s="4" t="n">
        <v>12</v>
      </c>
      <c r="D821" s="9" t="s">
        <v>318</v>
      </c>
      <c r="E821" s="12" t="str">
        <f aca="false">INDEX(門市主檔!$B$2:$B$25,MATCH($D821,門市主檔!$A$2:$A$25,0))</f>
        <v>台南中西店</v>
      </c>
      <c r="F821" s="9" t="s">
        <v>344</v>
      </c>
      <c r="G821" s="12" t="str">
        <f aca="false">INDEX(通路主檔!$B$2:$B$5,MATCH($F821,通路主檔!$A$2:$A$5,0))</f>
        <v>外送平台 A</v>
      </c>
      <c r="H821" s="12" t="str">
        <f aca="false">INDEX(通路主檔!$C$2:$C$5,MATCH($F821,通路主檔!$A$2:$A$5,0))</f>
        <v>外送平台</v>
      </c>
      <c r="I821" s="13" t="n">
        <v>362600</v>
      </c>
      <c r="J821" s="4" t="n">
        <v>679</v>
      </c>
      <c r="K821" s="4" t="n">
        <v>1272</v>
      </c>
      <c r="L821" s="14" t="n">
        <f aca="false">IF(J821=0,0,I821/J821)</f>
        <v>534.020618556701</v>
      </c>
      <c r="M821" s="15" t="n">
        <f aca="false">INDEX(通路主檔!$D$2:$D$5,MATCH($F821,通路主檔!$A$2:$A$5,0))*INDEX(年度參數!$B$2:$B$4,MATCH($B821,年度參數!$A$2:$A$4,0))</f>
        <v>0.33</v>
      </c>
      <c r="N821" s="14" t="n">
        <f aca="false">I821*M821</f>
        <v>119658</v>
      </c>
      <c r="O821" s="14" t="n">
        <f aca="false">I821-N821</f>
        <v>242942</v>
      </c>
    </row>
    <row r="822" customFormat="false" ht="15" hidden="false" customHeight="false" outlineLevel="0" collapsed="false">
      <c r="A822" s="6" t="str">
        <f aca="false">TEXT(B822,"0")&amp;"-"&amp;TEXT(C822,"00")</f>
        <v>2024-12</v>
      </c>
      <c r="B822" s="4" t="n">
        <v>2024</v>
      </c>
      <c r="C822" s="4" t="n">
        <v>12</v>
      </c>
      <c r="D822" s="9" t="s">
        <v>318</v>
      </c>
      <c r="E822" s="12" t="str">
        <f aca="false">INDEX(門市主檔!$B$2:$B$25,MATCH($D822,門市主檔!$A$2:$A$25,0))</f>
        <v>台南中西店</v>
      </c>
      <c r="F822" s="9" t="s">
        <v>347</v>
      </c>
      <c r="G822" s="12" t="str">
        <f aca="false">INDEX(通路主檔!$B$2:$B$5,MATCH($F822,通路主檔!$A$2:$A$5,0))</f>
        <v>外送平台 B</v>
      </c>
      <c r="H822" s="12" t="str">
        <f aca="false">INDEX(通路主檔!$C$2:$C$5,MATCH($F822,通路主檔!$A$2:$A$5,0))</f>
        <v>外送平台</v>
      </c>
      <c r="I822" s="13" t="n">
        <v>268200</v>
      </c>
      <c r="J822" s="4" t="n">
        <v>503</v>
      </c>
      <c r="K822" s="4" t="n">
        <v>926</v>
      </c>
      <c r="L822" s="14" t="n">
        <f aca="false">IF(J822=0,0,I822/J822)</f>
        <v>533.200795228628</v>
      </c>
      <c r="M822" s="15" t="n">
        <f aca="false">INDEX(通路主檔!$D$2:$D$5,MATCH($F822,通路主檔!$A$2:$A$5,0))*INDEX(年度參數!$B$2:$B$4,MATCH($B822,年度參數!$A$2:$A$4,0))</f>
        <v>0.33</v>
      </c>
      <c r="N822" s="14" t="n">
        <f aca="false">I822*M822</f>
        <v>88506</v>
      </c>
      <c r="O822" s="14" t="n">
        <f aca="false">I822-N822</f>
        <v>179694</v>
      </c>
    </row>
    <row r="823" customFormat="false" ht="15" hidden="false" customHeight="false" outlineLevel="0" collapsed="false">
      <c r="A823" s="6" t="str">
        <f aca="false">TEXT(B823,"0")&amp;"-"&amp;TEXT(C823,"00")</f>
        <v>2024-12</v>
      </c>
      <c r="B823" s="4" t="n">
        <v>2024</v>
      </c>
      <c r="C823" s="4" t="n">
        <v>12</v>
      </c>
      <c r="D823" s="9" t="s">
        <v>323</v>
      </c>
      <c r="E823" s="12" t="str">
        <f aca="false">INDEX(門市主檔!$B$2:$B$25,MATCH($D823,門市主檔!$A$2:$A$25,0))</f>
        <v>台南東寧店</v>
      </c>
      <c r="F823" s="9" t="s">
        <v>339</v>
      </c>
      <c r="G823" s="12" t="str">
        <f aca="false">INDEX(通路主檔!$B$2:$B$5,MATCH($F823,通路主檔!$A$2:$A$5,0))</f>
        <v>內用</v>
      </c>
      <c r="H823" s="12" t="str">
        <f aca="false">INDEX(通路主檔!$C$2:$C$5,MATCH($F823,通路主檔!$A$2:$A$5,0))</f>
        <v>店內</v>
      </c>
      <c r="I823" s="13" t="n">
        <v>499100</v>
      </c>
      <c r="J823" s="4" t="n">
        <v>627</v>
      </c>
      <c r="K823" s="4" t="n">
        <v>1410</v>
      </c>
      <c r="L823" s="14" t="n">
        <f aca="false">IF(J823=0,0,I823/J823)</f>
        <v>796.012759170654</v>
      </c>
      <c r="M823" s="15" t="n">
        <f aca="false">INDEX(通路主檔!$D$2:$D$5,MATCH($F823,通路主檔!$A$2:$A$5,0))*INDEX(年度參數!$B$2:$B$4,MATCH($B823,年度參數!$A$2:$A$4,0))</f>
        <v>0</v>
      </c>
      <c r="N823" s="14" t="n">
        <f aca="false">I823*M823</f>
        <v>0</v>
      </c>
      <c r="O823" s="14" t="n">
        <f aca="false">I823-N823</f>
        <v>499100</v>
      </c>
    </row>
    <row r="824" customFormat="false" ht="15" hidden="false" customHeight="false" outlineLevel="0" collapsed="false">
      <c r="A824" s="6" t="str">
        <f aca="false">TEXT(B824,"0")&amp;"-"&amp;TEXT(C824,"00")</f>
        <v>2024-12</v>
      </c>
      <c r="B824" s="4" t="n">
        <v>2024</v>
      </c>
      <c r="C824" s="4" t="n">
        <v>12</v>
      </c>
      <c r="D824" s="9" t="s">
        <v>323</v>
      </c>
      <c r="E824" s="12" t="str">
        <f aca="false">INDEX(門市主檔!$B$2:$B$25,MATCH($D824,門市主檔!$A$2:$A$25,0))</f>
        <v>台南東寧店</v>
      </c>
      <c r="F824" s="9" t="s">
        <v>342</v>
      </c>
      <c r="G824" s="12" t="str">
        <f aca="false">INDEX(通路主檔!$B$2:$B$5,MATCH($F824,通路主檔!$A$2:$A$5,0))</f>
        <v>外帶</v>
      </c>
      <c r="H824" s="12" t="str">
        <f aca="false">INDEX(通路主檔!$C$2:$C$5,MATCH($F824,通路主檔!$A$2:$A$5,0))</f>
        <v>店內</v>
      </c>
      <c r="I824" s="13" t="n">
        <v>505800</v>
      </c>
      <c r="J824" s="4" t="n">
        <v>1603</v>
      </c>
      <c r="K824" s="4" t="n">
        <v>2083</v>
      </c>
      <c r="L824" s="14" t="n">
        <f aca="false">IF(J824=0,0,I824/J824)</f>
        <v>315.533374922021</v>
      </c>
      <c r="M824" s="15" t="n">
        <f aca="false">INDEX(通路主檔!$D$2:$D$5,MATCH($F824,通路主檔!$A$2:$A$5,0))*INDEX(年度參數!$B$2:$B$4,MATCH($B824,年度參數!$A$2:$A$4,0))</f>
        <v>0</v>
      </c>
      <c r="N824" s="14" t="n">
        <f aca="false">I824*M824</f>
        <v>0</v>
      </c>
      <c r="O824" s="14" t="n">
        <f aca="false">I824-N824</f>
        <v>505800</v>
      </c>
    </row>
    <row r="825" customFormat="false" ht="15" hidden="false" customHeight="false" outlineLevel="0" collapsed="false">
      <c r="A825" s="6" t="str">
        <f aca="false">TEXT(B825,"0")&amp;"-"&amp;TEXT(C825,"00")</f>
        <v>2024-12</v>
      </c>
      <c r="B825" s="4" t="n">
        <v>2024</v>
      </c>
      <c r="C825" s="4" t="n">
        <v>12</v>
      </c>
      <c r="D825" s="9" t="s">
        <v>323</v>
      </c>
      <c r="E825" s="12" t="str">
        <f aca="false">INDEX(門市主檔!$B$2:$B$25,MATCH($D825,門市主檔!$A$2:$A$25,0))</f>
        <v>台南東寧店</v>
      </c>
      <c r="F825" s="9" t="s">
        <v>344</v>
      </c>
      <c r="G825" s="12" t="str">
        <f aca="false">INDEX(通路主檔!$B$2:$B$5,MATCH($F825,通路主檔!$A$2:$A$5,0))</f>
        <v>外送平台 A</v>
      </c>
      <c r="H825" s="12" t="str">
        <f aca="false">INDEX(通路主檔!$C$2:$C$5,MATCH($F825,通路主檔!$A$2:$A$5,0))</f>
        <v>外送平台</v>
      </c>
      <c r="I825" s="13" t="n">
        <v>370000</v>
      </c>
      <c r="J825" s="4" t="n">
        <v>681</v>
      </c>
      <c r="K825" s="4" t="n">
        <v>1341</v>
      </c>
      <c r="L825" s="14" t="n">
        <f aca="false">IF(J825=0,0,I825/J825)</f>
        <v>543.318649045521</v>
      </c>
      <c r="M825" s="15" t="n">
        <f aca="false">INDEX(通路主檔!$D$2:$D$5,MATCH($F825,通路主檔!$A$2:$A$5,0))*INDEX(年度參數!$B$2:$B$4,MATCH($B825,年度參數!$A$2:$A$4,0))</f>
        <v>0.33</v>
      </c>
      <c r="N825" s="14" t="n">
        <f aca="false">I825*M825</f>
        <v>122100</v>
      </c>
      <c r="O825" s="14" t="n">
        <f aca="false">I825-N825</f>
        <v>247900</v>
      </c>
    </row>
    <row r="826" customFormat="false" ht="15" hidden="false" customHeight="false" outlineLevel="0" collapsed="false">
      <c r="A826" s="6" t="str">
        <f aca="false">TEXT(B826,"0")&amp;"-"&amp;TEXT(C826,"00")</f>
        <v>2024-12</v>
      </c>
      <c r="B826" s="4" t="n">
        <v>2024</v>
      </c>
      <c r="C826" s="4" t="n">
        <v>12</v>
      </c>
      <c r="D826" s="9" t="s">
        <v>323</v>
      </c>
      <c r="E826" s="12" t="str">
        <f aca="false">INDEX(門市主檔!$B$2:$B$25,MATCH($D826,門市主檔!$A$2:$A$25,0))</f>
        <v>台南東寧店</v>
      </c>
      <c r="F826" s="9" t="s">
        <v>347</v>
      </c>
      <c r="G826" s="12" t="str">
        <f aca="false">INDEX(通路主檔!$B$2:$B$5,MATCH($F826,通路主檔!$A$2:$A$5,0))</f>
        <v>外送平台 B</v>
      </c>
      <c r="H826" s="12" t="str">
        <f aca="false">INDEX(通路主檔!$C$2:$C$5,MATCH($F826,通路主檔!$A$2:$A$5,0))</f>
        <v>外送平台</v>
      </c>
      <c r="I826" s="13" t="n">
        <v>265300</v>
      </c>
      <c r="J826" s="4" t="n">
        <v>574</v>
      </c>
      <c r="K826" s="4" t="n">
        <v>1109</v>
      </c>
      <c r="L826" s="14" t="n">
        <f aca="false">IF(J826=0,0,I826/J826)</f>
        <v>462.19512195122</v>
      </c>
      <c r="M826" s="15" t="n">
        <f aca="false">INDEX(通路主檔!$D$2:$D$5,MATCH($F826,通路主檔!$A$2:$A$5,0))*INDEX(年度參數!$B$2:$B$4,MATCH($B826,年度參數!$A$2:$A$4,0))</f>
        <v>0.33</v>
      </c>
      <c r="N826" s="14" t="n">
        <f aca="false">I826*M826</f>
        <v>87549</v>
      </c>
      <c r="O826" s="14" t="n">
        <f aca="false">I826-N826</f>
        <v>177751</v>
      </c>
    </row>
    <row r="827" customFormat="false" ht="15" hidden="false" customHeight="false" outlineLevel="0" collapsed="false">
      <c r="A827" s="6" t="str">
        <f aca="false">TEXT(B827,"0")&amp;"-"&amp;TEXT(C827,"00")</f>
        <v>2024-12</v>
      </c>
      <c r="B827" s="4" t="n">
        <v>2024</v>
      </c>
      <c r="C827" s="4" t="n">
        <v>12</v>
      </c>
      <c r="D827" s="9" t="s">
        <v>262</v>
      </c>
      <c r="E827" s="12" t="str">
        <f aca="false">INDEX(門市主檔!$B$2:$B$25,MATCH($D827,門市主檔!$A$2:$A$25,0))</f>
        <v>台北信義旗艦店</v>
      </c>
      <c r="F827" s="9" t="s">
        <v>339</v>
      </c>
      <c r="G827" s="12" t="str">
        <f aca="false">INDEX(通路主檔!$B$2:$B$5,MATCH($F827,通路主檔!$A$2:$A$5,0))</f>
        <v>內用</v>
      </c>
      <c r="H827" s="12" t="str">
        <f aca="false">INDEX(通路主檔!$C$2:$C$5,MATCH($F827,通路主檔!$A$2:$A$5,0))</f>
        <v>店內</v>
      </c>
      <c r="I827" s="13" t="n">
        <v>1834600</v>
      </c>
      <c r="J827" s="4" t="n">
        <v>2323</v>
      </c>
      <c r="K827" s="4" t="n">
        <v>5973</v>
      </c>
      <c r="L827" s="14" t="n">
        <f aca="false">IF(J827=0,0,I827/J827)</f>
        <v>789.754627636677</v>
      </c>
      <c r="M827" s="15" t="n">
        <f aca="false">INDEX(通路主檔!$D$2:$D$5,MATCH($F827,通路主檔!$A$2:$A$5,0))*INDEX(年度參數!$B$2:$B$4,MATCH($B827,年度參數!$A$2:$A$4,0))</f>
        <v>0</v>
      </c>
      <c r="N827" s="14" t="n">
        <f aca="false">I827*M827</f>
        <v>0</v>
      </c>
      <c r="O827" s="14" t="n">
        <f aca="false">I827-N827</f>
        <v>1834600</v>
      </c>
    </row>
    <row r="828" customFormat="false" ht="15" hidden="false" customHeight="false" outlineLevel="0" collapsed="false">
      <c r="A828" s="6" t="str">
        <f aca="false">TEXT(B828,"0")&amp;"-"&amp;TEXT(C828,"00")</f>
        <v>2024-12</v>
      </c>
      <c r="B828" s="4" t="n">
        <v>2024</v>
      </c>
      <c r="C828" s="4" t="n">
        <v>12</v>
      </c>
      <c r="D828" s="9" t="s">
        <v>262</v>
      </c>
      <c r="E828" s="12" t="str">
        <f aca="false">INDEX(門市主檔!$B$2:$B$25,MATCH($D828,門市主檔!$A$2:$A$25,0))</f>
        <v>台北信義旗艦店</v>
      </c>
      <c r="F828" s="9" t="s">
        <v>342</v>
      </c>
      <c r="G828" s="12" t="str">
        <f aca="false">INDEX(通路主檔!$B$2:$B$5,MATCH($F828,通路主檔!$A$2:$A$5,0))</f>
        <v>外帶</v>
      </c>
      <c r="H828" s="12" t="str">
        <f aca="false">INDEX(通路主檔!$C$2:$C$5,MATCH($F828,通路主檔!$A$2:$A$5,0))</f>
        <v>店內</v>
      </c>
      <c r="I828" s="13" t="n">
        <v>762000</v>
      </c>
      <c r="J828" s="4" t="n">
        <v>2341</v>
      </c>
      <c r="K828" s="4" t="n">
        <v>2991</v>
      </c>
      <c r="L828" s="14" t="n">
        <f aca="false">IF(J828=0,0,I828/J828)</f>
        <v>325.501922255446</v>
      </c>
      <c r="M828" s="15" t="n">
        <f aca="false">INDEX(通路主檔!$D$2:$D$5,MATCH($F828,通路主檔!$A$2:$A$5,0))*INDEX(年度參數!$B$2:$B$4,MATCH($B828,年度參數!$A$2:$A$4,0))</f>
        <v>0</v>
      </c>
      <c r="N828" s="14" t="n">
        <f aca="false">I828*M828</f>
        <v>0</v>
      </c>
      <c r="O828" s="14" t="n">
        <f aca="false">I828-N828</f>
        <v>762000</v>
      </c>
    </row>
    <row r="829" customFormat="false" ht="15" hidden="false" customHeight="false" outlineLevel="0" collapsed="false">
      <c r="A829" s="6" t="str">
        <f aca="false">TEXT(B829,"0")&amp;"-"&amp;TEXT(C829,"00")</f>
        <v>2024-12</v>
      </c>
      <c r="B829" s="4" t="n">
        <v>2024</v>
      </c>
      <c r="C829" s="4" t="n">
        <v>12</v>
      </c>
      <c r="D829" s="9" t="s">
        <v>262</v>
      </c>
      <c r="E829" s="12" t="str">
        <f aca="false">INDEX(門市主檔!$B$2:$B$25,MATCH($D829,門市主檔!$A$2:$A$25,0))</f>
        <v>台北信義旗艦店</v>
      </c>
      <c r="F829" s="9" t="s">
        <v>344</v>
      </c>
      <c r="G829" s="12" t="str">
        <f aca="false">INDEX(通路主檔!$B$2:$B$5,MATCH($F829,通路主檔!$A$2:$A$5,0))</f>
        <v>外送平台 A</v>
      </c>
      <c r="H829" s="12" t="str">
        <f aca="false">INDEX(通路主檔!$C$2:$C$5,MATCH($F829,通路主檔!$A$2:$A$5,0))</f>
        <v>外送平台</v>
      </c>
      <c r="I829" s="13" t="n">
        <v>576800</v>
      </c>
      <c r="J829" s="4" t="n">
        <v>1012</v>
      </c>
      <c r="K829" s="4" t="n">
        <v>1892</v>
      </c>
      <c r="L829" s="14" t="n">
        <f aca="false">IF(J829=0,0,I829/J829)</f>
        <v>569.9604743083</v>
      </c>
      <c r="M829" s="15" t="n">
        <f aca="false">INDEX(通路主檔!$D$2:$D$5,MATCH($F829,通路主檔!$A$2:$A$5,0))*INDEX(年度參數!$B$2:$B$4,MATCH($B829,年度參數!$A$2:$A$4,0))</f>
        <v>0.33</v>
      </c>
      <c r="N829" s="14" t="n">
        <f aca="false">I829*M829</f>
        <v>190344</v>
      </c>
      <c r="O829" s="14" t="n">
        <f aca="false">I829-N829</f>
        <v>386456</v>
      </c>
    </row>
    <row r="830" customFormat="false" ht="15" hidden="false" customHeight="false" outlineLevel="0" collapsed="false">
      <c r="A830" s="6" t="str">
        <f aca="false">TEXT(B830,"0")&amp;"-"&amp;TEXT(C830,"00")</f>
        <v>2024-12</v>
      </c>
      <c r="B830" s="4" t="n">
        <v>2024</v>
      </c>
      <c r="C830" s="4" t="n">
        <v>12</v>
      </c>
      <c r="D830" s="9" t="s">
        <v>262</v>
      </c>
      <c r="E830" s="12" t="str">
        <f aca="false">INDEX(門市主檔!$B$2:$B$25,MATCH($D830,門市主檔!$A$2:$A$25,0))</f>
        <v>台北信義旗艦店</v>
      </c>
      <c r="F830" s="9" t="s">
        <v>347</v>
      </c>
      <c r="G830" s="12" t="str">
        <f aca="false">INDEX(通路主檔!$B$2:$B$5,MATCH($F830,通路主檔!$A$2:$A$5,0))</f>
        <v>外送平台 B</v>
      </c>
      <c r="H830" s="12" t="str">
        <f aca="false">INDEX(通路主檔!$C$2:$C$5,MATCH($F830,通路主檔!$A$2:$A$5,0))</f>
        <v>外送平台</v>
      </c>
      <c r="I830" s="13" t="n">
        <v>403300</v>
      </c>
      <c r="J830" s="4" t="n">
        <v>792</v>
      </c>
      <c r="K830" s="4" t="n">
        <v>1385</v>
      </c>
      <c r="L830" s="14" t="n">
        <f aca="false">IF(J830=0,0,I830/J830)</f>
        <v>509.217171717172</v>
      </c>
      <c r="M830" s="15" t="n">
        <f aca="false">INDEX(通路主檔!$D$2:$D$5,MATCH($F830,通路主檔!$A$2:$A$5,0))*INDEX(年度參數!$B$2:$B$4,MATCH($B830,年度參數!$A$2:$A$4,0))</f>
        <v>0.33</v>
      </c>
      <c r="N830" s="14" t="n">
        <f aca="false">I830*M830</f>
        <v>133089</v>
      </c>
      <c r="O830" s="14" t="n">
        <f aca="false">I830-N830</f>
        <v>270211</v>
      </c>
    </row>
    <row r="831" customFormat="false" ht="15" hidden="false" customHeight="false" outlineLevel="0" collapsed="false">
      <c r="A831" s="6" t="str">
        <f aca="false">TEXT(B831,"0")&amp;"-"&amp;TEXT(C831,"00")</f>
        <v>2024-12</v>
      </c>
      <c r="B831" s="4" t="n">
        <v>2024</v>
      </c>
      <c r="C831" s="4" t="n">
        <v>12</v>
      </c>
      <c r="D831" s="9" t="s">
        <v>269</v>
      </c>
      <c r="E831" s="12" t="str">
        <f aca="false">INDEX(門市主檔!$B$2:$B$25,MATCH($D831,門市主檔!$A$2:$A$25,0))</f>
        <v>台北中山店</v>
      </c>
      <c r="F831" s="9" t="s">
        <v>339</v>
      </c>
      <c r="G831" s="12" t="str">
        <f aca="false">INDEX(通路主檔!$B$2:$B$5,MATCH($F831,通路主檔!$A$2:$A$5,0))</f>
        <v>內用</v>
      </c>
      <c r="H831" s="12" t="str">
        <f aca="false">INDEX(通路主檔!$C$2:$C$5,MATCH($F831,通路主檔!$A$2:$A$5,0))</f>
        <v>店內</v>
      </c>
      <c r="I831" s="13" t="n">
        <v>1303500</v>
      </c>
      <c r="J831" s="4" t="n">
        <v>1606</v>
      </c>
      <c r="K831" s="4" t="n">
        <v>3825</v>
      </c>
      <c r="L831" s="14" t="n">
        <f aca="false">IF(J831=0,0,I831/J831)</f>
        <v>811.643835616438</v>
      </c>
      <c r="M831" s="15" t="n">
        <f aca="false">INDEX(通路主檔!$D$2:$D$5,MATCH($F831,通路主檔!$A$2:$A$5,0))*INDEX(年度參數!$B$2:$B$4,MATCH($B831,年度參數!$A$2:$A$4,0))</f>
        <v>0</v>
      </c>
      <c r="N831" s="14" t="n">
        <f aca="false">I831*M831</f>
        <v>0</v>
      </c>
      <c r="O831" s="14" t="n">
        <f aca="false">I831-N831</f>
        <v>1303500</v>
      </c>
    </row>
    <row r="832" customFormat="false" ht="15" hidden="false" customHeight="false" outlineLevel="0" collapsed="false">
      <c r="A832" s="6" t="str">
        <f aca="false">TEXT(B832,"0")&amp;"-"&amp;TEXT(C832,"00")</f>
        <v>2024-12</v>
      </c>
      <c r="B832" s="4" t="n">
        <v>2024</v>
      </c>
      <c r="C832" s="4" t="n">
        <v>12</v>
      </c>
      <c r="D832" s="9" t="s">
        <v>269</v>
      </c>
      <c r="E832" s="12" t="str">
        <f aca="false">INDEX(門市主檔!$B$2:$B$25,MATCH($D832,門市主檔!$A$2:$A$25,0))</f>
        <v>台北中山店</v>
      </c>
      <c r="F832" s="9" t="s">
        <v>342</v>
      </c>
      <c r="G832" s="12" t="str">
        <f aca="false">INDEX(通路主檔!$B$2:$B$5,MATCH($F832,通路主檔!$A$2:$A$5,0))</f>
        <v>外帶</v>
      </c>
      <c r="H832" s="12" t="str">
        <f aca="false">INDEX(通路主檔!$C$2:$C$5,MATCH($F832,通路主檔!$A$2:$A$5,0))</f>
        <v>店內</v>
      </c>
      <c r="I832" s="13" t="n">
        <v>565700</v>
      </c>
      <c r="J832" s="4" t="n">
        <v>1726</v>
      </c>
      <c r="K832" s="4" t="n">
        <v>2244</v>
      </c>
      <c r="L832" s="14" t="n">
        <f aca="false">IF(J832=0,0,I832/J832)</f>
        <v>327.752027809965</v>
      </c>
      <c r="M832" s="15" t="n">
        <f aca="false">INDEX(通路主檔!$D$2:$D$5,MATCH($F832,通路主檔!$A$2:$A$5,0))*INDEX(年度參數!$B$2:$B$4,MATCH($B832,年度參數!$A$2:$A$4,0))</f>
        <v>0</v>
      </c>
      <c r="N832" s="14" t="n">
        <f aca="false">I832*M832</f>
        <v>0</v>
      </c>
      <c r="O832" s="14" t="n">
        <f aca="false">I832-N832</f>
        <v>565700</v>
      </c>
    </row>
    <row r="833" customFormat="false" ht="15" hidden="false" customHeight="false" outlineLevel="0" collapsed="false">
      <c r="A833" s="6" t="str">
        <f aca="false">TEXT(B833,"0")&amp;"-"&amp;TEXT(C833,"00")</f>
        <v>2024-12</v>
      </c>
      <c r="B833" s="4" t="n">
        <v>2024</v>
      </c>
      <c r="C833" s="4" t="n">
        <v>12</v>
      </c>
      <c r="D833" s="9" t="s">
        <v>269</v>
      </c>
      <c r="E833" s="12" t="str">
        <f aca="false">INDEX(門市主檔!$B$2:$B$25,MATCH($D833,門市主檔!$A$2:$A$25,0))</f>
        <v>台北中山店</v>
      </c>
      <c r="F833" s="9" t="s">
        <v>344</v>
      </c>
      <c r="G833" s="12" t="str">
        <f aca="false">INDEX(通路主檔!$B$2:$B$5,MATCH($F833,通路主檔!$A$2:$A$5,0))</f>
        <v>外送平台 A</v>
      </c>
      <c r="H833" s="12" t="str">
        <f aca="false">INDEX(通路主檔!$C$2:$C$5,MATCH($F833,通路主檔!$A$2:$A$5,0))</f>
        <v>外送平台</v>
      </c>
      <c r="I833" s="13" t="n">
        <v>541900</v>
      </c>
      <c r="J833" s="4" t="n">
        <v>981</v>
      </c>
      <c r="K833" s="4" t="n">
        <v>1814</v>
      </c>
      <c r="L833" s="14" t="n">
        <f aca="false">IF(J833=0,0,I833/J833)</f>
        <v>552.395514780836</v>
      </c>
      <c r="M833" s="15" t="n">
        <f aca="false">INDEX(通路主檔!$D$2:$D$5,MATCH($F833,通路主檔!$A$2:$A$5,0))*INDEX(年度參數!$B$2:$B$4,MATCH($B833,年度參數!$A$2:$A$4,0))</f>
        <v>0.33</v>
      </c>
      <c r="N833" s="14" t="n">
        <f aca="false">I833*M833</f>
        <v>178827</v>
      </c>
      <c r="O833" s="14" t="n">
        <f aca="false">I833-N833</f>
        <v>363073</v>
      </c>
    </row>
    <row r="834" customFormat="false" ht="15" hidden="false" customHeight="false" outlineLevel="0" collapsed="false">
      <c r="A834" s="6" t="str">
        <f aca="false">TEXT(B834,"0")&amp;"-"&amp;TEXT(C834,"00")</f>
        <v>2024-12</v>
      </c>
      <c r="B834" s="4" t="n">
        <v>2024</v>
      </c>
      <c r="C834" s="4" t="n">
        <v>12</v>
      </c>
      <c r="D834" s="9" t="s">
        <v>269</v>
      </c>
      <c r="E834" s="12" t="str">
        <f aca="false">INDEX(門市主檔!$B$2:$B$25,MATCH($D834,門市主檔!$A$2:$A$25,0))</f>
        <v>台北中山店</v>
      </c>
      <c r="F834" s="9" t="s">
        <v>347</v>
      </c>
      <c r="G834" s="12" t="str">
        <f aca="false">INDEX(通路主檔!$B$2:$B$5,MATCH($F834,通路主檔!$A$2:$A$5,0))</f>
        <v>外送平台 B</v>
      </c>
      <c r="H834" s="12" t="str">
        <f aca="false">INDEX(通路主檔!$C$2:$C$5,MATCH($F834,通路主檔!$A$2:$A$5,0))</f>
        <v>外送平台</v>
      </c>
      <c r="I834" s="13" t="n">
        <v>323600</v>
      </c>
      <c r="J834" s="4" t="n">
        <v>680</v>
      </c>
      <c r="K834" s="4" t="n">
        <v>1236</v>
      </c>
      <c r="L834" s="14" t="n">
        <f aca="false">IF(J834=0,0,I834/J834)</f>
        <v>475.882352941176</v>
      </c>
      <c r="M834" s="15" t="n">
        <f aca="false">INDEX(通路主檔!$D$2:$D$5,MATCH($F834,通路主檔!$A$2:$A$5,0))*INDEX(年度參數!$B$2:$B$4,MATCH($B834,年度參數!$A$2:$A$4,0))</f>
        <v>0.33</v>
      </c>
      <c r="N834" s="14" t="n">
        <f aca="false">I834*M834</f>
        <v>106788</v>
      </c>
      <c r="O834" s="14" t="n">
        <f aca="false">I834-N834</f>
        <v>216812</v>
      </c>
    </row>
    <row r="835" customFormat="false" ht="15" hidden="false" customHeight="false" outlineLevel="0" collapsed="false">
      <c r="A835" s="6" t="str">
        <f aca="false">TEXT(B835,"0")&amp;"-"&amp;TEXT(C835,"00")</f>
        <v>2024-12</v>
      </c>
      <c r="B835" s="4" t="n">
        <v>2024</v>
      </c>
      <c r="C835" s="4" t="n">
        <v>12</v>
      </c>
      <c r="D835" s="9" t="s">
        <v>273</v>
      </c>
      <c r="E835" s="12" t="str">
        <f aca="false">INDEX(門市主檔!$B$2:$B$25,MATCH($D835,門市主檔!$A$2:$A$25,0))</f>
        <v>台北東門店</v>
      </c>
      <c r="F835" s="9" t="s">
        <v>339</v>
      </c>
      <c r="G835" s="12" t="str">
        <f aca="false">INDEX(通路主檔!$B$2:$B$5,MATCH($F835,通路主檔!$A$2:$A$5,0))</f>
        <v>內用</v>
      </c>
      <c r="H835" s="12" t="str">
        <f aca="false">INDEX(通路主檔!$C$2:$C$5,MATCH($F835,通路主檔!$A$2:$A$5,0))</f>
        <v>店內</v>
      </c>
      <c r="I835" s="13" t="n">
        <v>531400</v>
      </c>
      <c r="J835" s="4" t="n">
        <v>702</v>
      </c>
      <c r="K835" s="4" t="n">
        <v>1647</v>
      </c>
      <c r="L835" s="14" t="n">
        <f aca="false">IF(J835=0,0,I835/J835)</f>
        <v>756.980056980057</v>
      </c>
      <c r="M835" s="15" t="n">
        <f aca="false">INDEX(通路主檔!$D$2:$D$5,MATCH($F835,通路主檔!$A$2:$A$5,0))*INDEX(年度參數!$B$2:$B$4,MATCH($B835,年度參數!$A$2:$A$4,0))</f>
        <v>0</v>
      </c>
      <c r="N835" s="14" t="n">
        <f aca="false">I835*M835</f>
        <v>0</v>
      </c>
      <c r="O835" s="14" t="n">
        <f aca="false">I835-N835</f>
        <v>531400</v>
      </c>
    </row>
    <row r="836" customFormat="false" ht="15" hidden="false" customHeight="false" outlineLevel="0" collapsed="false">
      <c r="A836" s="6" t="str">
        <f aca="false">TEXT(B836,"0")&amp;"-"&amp;TEXT(C836,"00")</f>
        <v>2024-12</v>
      </c>
      <c r="B836" s="4" t="n">
        <v>2024</v>
      </c>
      <c r="C836" s="4" t="n">
        <v>12</v>
      </c>
      <c r="D836" s="9" t="s">
        <v>273</v>
      </c>
      <c r="E836" s="12" t="str">
        <f aca="false">INDEX(門市主檔!$B$2:$B$25,MATCH($D836,門市主檔!$A$2:$A$25,0))</f>
        <v>台北東門店</v>
      </c>
      <c r="F836" s="9" t="s">
        <v>342</v>
      </c>
      <c r="G836" s="12" t="str">
        <f aca="false">INDEX(通路主檔!$B$2:$B$5,MATCH($F836,通路主檔!$A$2:$A$5,0))</f>
        <v>外帶</v>
      </c>
      <c r="H836" s="12" t="str">
        <f aca="false">INDEX(通路主檔!$C$2:$C$5,MATCH($F836,通路主檔!$A$2:$A$5,0))</f>
        <v>店內</v>
      </c>
      <c r="I836" s="13" t="n">
        <v>474900</v>
      </c>
      <c r="J836" s="4" t="n">
        <v>1351</v>
      </c>
      <c r="K836" s="4" t="n">
        <v>1747</v>
      </c>
      <c r="L836" s="14" t="n">
        <f aca="false">IF(J836=0,0,I836/J836)</f>
        <v>351.517394522576</v>
      </c>
      <c r="M836" s="15" t="n">
        <f aca="false">INDEX(通路主檔!$D$2:$D$5,MATCH($F836,通路主檔!$A$2:$A$5,0))*INDEX(年度參數!$B$2:$B$4,MATCH($B836,年度參數!$A$2:$A$4,0))</f>
        <v>0</v>
      </c>
      <c r="N836" s="14" t="n">
        <f aca="false">I836*M836</f>
        <v>0</v>
      </c>
      <c r="O836" s="14" t="n">
        <f aca="false">I836-N836</f>
        <v>474900</v>
      </c>
    </row>
    <row r="837" customFormat="false" ht="15" hidden="false" customHeight="false" outlineLevel="0" collapsed="false">
      <c r="A837" s="6" t="str">
        <f aca="false">TEXT(B837,"0")&amp;"-"&amp;TEXT(C837,"00")</f>
        <v>2024-12</v>
      </c>
      <c r="B837" s="4" t="n">
        <v>2024</v>
      </c>
      <c r="C837" s="4" t="n">
        <v>12</v>
      </c>
      <c r="D837" s="9" t="s">
        <v>273</v>
      </c>
      <c r="E837" s="12" t="str">
        <f aca="false">INDEX(門市主檔!$B$2:$B$25,MATCH($D837,門市主檔!$A$2:$A$25,0))</f>
        <v>台北東門店</v>
      </c>
      <c r="F837" s="9" t="s">
        <v>344</v>
      </c>
      <c r="G837" s="12" t="str">
        <f aca="false">INDEX(通路主檔!$B$2:$B$5,MATCH($F837,通路主檔!$A$2:$A$5,0))</f>
        <v>外送平台 A</v>
      </c>
      <c r="H837" s="12" t="str">
        <f aca="false">INDEX(通路主檔!$C$2:$C$5,MATCH($F837,通路主檔!$A$2:$A$5,0))</f>
        <v>外送平台</v>
      </c>
      <c r="I837" s="13" t="n">
        <v>438300</v>
      </c>
      <c r="J837" s="4" t="n">
        <v>806</v>
      </c>
      <c r="K837" s="4" t="n">
        <v>1627</v>
      </c>
      <c r="L837" s="14" t="n">
        <f aca="false">IF(J837=0,0,I837/J837)</f>
        <v>543.796526054591</v>
      </c>
      <c r="M837" s="15" t="n">
        <f aca="false">INDEX(通路主檔!$D$2:$D$5,MATCH($F837,通路主檔!$A$2:$A$5,0))*INDEX(年度參數!$B$2:$B$4,MATCH($B837,年度參數!$A$2:$A$4,0))</f>
        <v>0.33</v>
      </c>
      <c r="N837" s="14" t="n">
        <f aca="false">I837*M837</f>
        <v>144639</v>
      </c>
      <c r="O837" s="14" t="n">
        <f aca="false">I837-N837</f>
        <v>293661</v>
      </c>
    </row>
    <row r="838" customFormat="false" ht="15" hidden="false" customHeight="false" outlineLevel="0" collapsed="false">
      <c r="A838" s="6" t="str">
        <f aca="false">TEXT(B838,"0")&amp;"-"&amp;TEXT(C838,"00")</f>
        <v>2024-12</v>
      </c>
      <c r="B838" s="4" t="n">
        <v>2024</v>
      </c>
      <c r="C838" s="4" t="n">
        <v>12</v>
      </c>
      <c r="D838" s="9" t="s">
        <v>273</v>
      </c>
      <c r="E838" s="12" t="str">
        <f aca="false">INDEX(門市主檔!$B$2:$B$25,MATCH($D838,門市主檔!$A$2:$A$25,0))</f>
        <v>台北東門店</v>
      </c>
      <c r="F838" s="9" t="s">
        <v>347</v>
      </c>
      <c r="G838" s="12" t="str">
        <f aca="false">INDEX(通路主檔!$B$2:$B$5,MATCH($F838,通路主檔!$A$2:$A$5,0))</f>
        <v>外送平台 B</v>
      </c>
      <c r="H838" s="12" t="str">
        <f aca="false">INDEX(通路主檔!$C$2:$C$5,MATCH($F838,通路主檔!$A$2:$A$5,0))</f>
        <v>外送平台</v>
      </c>
      <c r="I838" s="13" t="n">
        <v>302800</v>
      </c>
      <c r="J838" s="4" t="n">
        <v>558</v>
      </c>
      <c r="K838" s="4" t="n">
        <v>1031</v>
      </c>
      <c r="L838" s="14" t="n">
        <f aca="false">IF(J838=0,0,I838/J838)</f>
        <v>542.652329749104</v>
      </c>
      <c r="M838" s="15" t="n">
        <f aca="false">INDEX(通路主檔!$D$2:$D$5,MATCH($F838,通路主檔!$A$2:$A$5,0))*INDEX(年度參數!$B$2:$B$4,MATCH($B838,年度參數!$A$2:$A$4,0))</f>
        <v>0.33</v>
      </c>
      <c r="N838" s="14" t="n">
        <f aca="false">I838*M838</f>
        <v>99924</v>
      </c>
      <c r="O838" s="14" t="n">
        <f aca="false">I838-N838</f>
        <v>202876</v>
      </c>
    </row>
    <row r="839" customFormat="false" ht="15" hidden="false" customHeight="false" outlineLevel="0" collapsed="false">
      <c r="A839" s="6" t="str">
        <f aca="false">TEXT(B839,"0")&amp;"-"&amp;TEXT(C839,"00")</f>
        <v>2024-12</v>
      </c>
      <c r="B839" s="4" t="n">
        <v>2024</v>
      </c>
      <c r="C839" s="4" t="n">
        <v>12</v>
      </c>
      <c r="D839" s="9" t="s">
        <v>277</v>
      </c>
      <c r="E839" s="12" t="str">
        <f aca="false">INDEX(門市主檔!$B$2:$B$25,MATCH($D839,門市主檔!$A$2:$A$25,0))</f>
        <v>台北松江店</v>
      </c>
      <c r="F839" s="9" t="s">
        <v>342</v>
      </c>
      <c r="G839" s="12" t="str">
        <f aca="false">INDEX(通路主檔!$B$2:$B$5,MATCH($F839,通路主檔!$A$2:$A$5,0))</f>
        <v>外帶</v>
      </c>
      <c r="H839" s="12" t="str">
        <f aca="false">INDEX(通路主檔!$C$2:$C$5,MATCH($F839,通路主檔!$A$2:$A$5,0))</f>
        <v>店內</v>
      </c>
      <c r="I839" s="13" t="n">
        <v>621000</v>
      </c>
      <c r="J839" s="4" t="n">
        <v>1726</v>
      </c>
      <c r="K839" s="4" t="n">
        <v>2183</v>
      </c>
      <c r="L839" s="14" t="n">
        <f aca="false">IF(J839=0,0,I839/J839)</f>
        <v>359.791425260718</v>
      </c>
      <c r="M839" s="15" t="n">
        <f aca="false">INDEX(通路主檔!$D$2:$D$5,MATCH($F839,通路主檔!$A$2:$A$5,0))*INDEX(年度參數!$B$2:$B$4,MATCH($B839,年度參數!$A$2:$A$4,0))</f>
        <v>0</v>
      </c>
      <c r="N839" s="14" t="n">
        <f aca="false">I839*M839</f>
        <v>0</v>
      </c>
      <c r="O839" s="14" t="n">
        <f aca="false">I839-N839</f>
        <v>621000</v>
      </c>
    </row>
    <row r="840" customFormat="false" ht="15" hidden="false" customHeight="false" outlineLevel="0" collapsed="false">
      <c r="A840" s="6" t="str">
        <f aca="false">TEXT(B840,"0")&amp;"-"&amp;TEXT(C840,"00")</f>
        <v>2024-12</v>
      </c>
      <c r="B840" s="4" t="n">
        <v>2024</v>
      </c>
      <c r="C840" s="4" t="n">
        <v>12</v>
      </c>
      <c r="D840" s="9" t="s">
        <v>277</v>
      </c>
      <c r="E840" s="12" t="str">
        <f aca="false">INDEX(門市主檔!$B$2:$B$25,MATCH($D840,門市主檔!$A$2:$A$25,0))</f>
        <v>台北松江店</v>
      </c>
      <c r="F840" s="9" t="s">
        <v>344</v>
      </c>
      <c r="G840" s="12" t="str">
        <f aca="false">INDEX(通路主檔!$B$2:$B$5,MATCH($F840,通路主檔!$A$2:$A$5,0))</f>
        <v>外送平台 A</v>
      </c>
      <c r="H840" s="12" t="str">
        <f aca="false">INDEX(通路主檔!$C$2:$C$5,MATCH($F840,通路主檔!$A$2:$A$5,0))</f>
        <v>外送平台</v>
      </c>
      <c r="I840" s="13" t="n">
        <v>498700</v>
      </c>
      <c r="J840" s="4" t="n">
        <v>880</v>
      </c>
      <c r="K840" s="4" t="n">
        <v>1721</v>
      </c>
      <c r="L840" s="14" t="n">
        <f aca="false">IF(J840=0,0,I840/J840)</f>
        <v>566.704545454546</v>
      </c>
      <c r="M840" s="15" t="n">
        <f aca="false">INDEX(通路主檔!$D$2:$D$5,MATCH($F840,通路主檔!$A$2:$A$5,0))*INDEX(年度參數!$B$2:$B$4,MATCH($B840,年度參數!$A$2:$A$4,0))</f>
        <v>0.33</v>
      </c>
      <c r="N840" s="14" t="n">
        <f aca="false">I840*M840</f>
        <v>164571</v>
      </c>
      <c r="O840" s="14" t="n">
        <f aca="false">I840-N840</f>
        <v>334129</v>
      </c>
    </row>
    <row r="841" customFormat="false" ht="15" hidden="false" customHeight="false" outlineLevel="0" collapsed="false">
      <c r="A841" s="6" t="str">
        <f aca="false">TEXT(B841,"0")&amp;"-"&amp;TEXT(C841,"00")</f>
        <v>2024-12</v>
      </c>
      <c r="B841" s="4" t="n">
        <v>2024</v>
      </c>
      <c r="C841" s="4" t="n">
        <v>12</v>
      </c>
      <c r="D841" s="9" t="s">
        <v>277</v>
      </c>
      <c r="E841" s="12" t="str">
        <f aca="false">INDEX(門市主檔!$B$2:$B$25,MATCH($D841,門市主檔!$A$2:$A$25,0))</f>
        <v>台北松江店</v>
      </c>
      <c r="F841" s="9" t="s">
        <v>347</v>
      </c>
      <c r="G841" s="12" t="str">
        <f aca="false">INDEX(通路主檔!$B$2:$B$5,MATCH($F841,通路主檔!$A$2:$A$5,0))</f>
        <v>外送平台 B</v>
      </c>
      <c r="H841" s="12" t="str">
        <f aca="false">INDEX(通路主檔!$C$2:$C$5,MATCH($F841,通路主檔!$A$2:$A$5,0))</f>
        <v>外送平台</v>
      </c>
      <c r="I841" s="13" t="n">
        <v>338400</v>
      </c>
      <c r="J841" s="4" t="n">
        <v>734</v>
      </c>
      <c r="K841" s="4" t="n">
        <v>1355</v>
      </c>
      <c r="L841" s="14" t="n">
        <f aca="false">IF(J841=0,0,I841/J841)</f>
        <v>461.035422343324</v>
      </c>
      <c r="M841" s="15" t="n">
        <f aca="false">INDEX(通路主檔!$D$2:$D$5,MATCH($F841,通路主檔!$A$2:$A$5,0))*INDEX(年度參數!$B$2:$B$4,MATCH($B841,年度參數!$A$2:$A$4,0))</f>
        <v>0.33</v>
      </c>
      <c r="N841" s="14" t="n">
        <f aca="false">I841*M841</f>
        <v>111672</v>
      </c>
      <c r="O841" s="14" t="n">
        <f aca="false">I841-N841</f>
        <v>226728</v>
      </c>
    </row>
    <row r="842" customFormat="false" ht="15" hidden="false" customHeight="false" outlineLevel="0" collapsed="false">
      <c r="A842" s="6" t="str">
        <f aca="false">TEXT(B842,"0")&amp;"-"&amp;TEXT(C842,"00")</f>
        <v>2024-12</v>
      </c>
      <c r="B842" s="4" t="n">
        <v>2024</v>
      </c>
      <c r="C842" s="4" t="n">
        <v>12</v>
      </c>
      <c r="D842" s="9" t="s">
        <v>288</v>
      </c>
      <c r="E842" s="12" t="str">
        <f aca="false">INDEX(門市主檔!$B$2:$B$25,MATCH($D842,門市主檔!$A$2:$A$25,0))</f>
        <v>桃園中壢店</v>
      </c>
      <c r="F842" s="9" t="s">
        <v>339</v>
      </c>
      <c r="G842" s="12" t="str">
        <f aca="false">INDEX(通路主檔!$B$2:$B$5,MATCH($F842,通路主檔!$A$2:$A$5,0))</f>
        <v>內用</v>
      </c>
      <c r="H842" s="12" t="str">
        <f aca="false">INDEX(通路主檔!$C$2:$C$5,MATCH($F842,通路主檔!$A$2:$A$5,0))</f>
        <v>店內</v>
      </c>
      <c r="I842" s="13" t="n">
        <v>939400</v>
      </c>
      <c r="J842" s="4" t="n">
        <v>1242</v>
      </c>
      <c r="K842" s="4" t="n">
        <v>3185</v>
      </c>
      <c r="L842" s="14" t="n">
        <f aca="false">IF(J842=0,0,I842/J842)</f>
        <v>756.360708534622</v>
      </c>
      <c r="M842" s="15" t="n">
        <f aca="false">INDEX(通路主檔!$D$2:$D$5,MATCH($F842,通路主檔!$A$2:$A$5,0))*INDEX(年度參數!$B$2:$B$4,MATCH($B842,年度參數!$A$2:$A$4,0))</f>
        <v>0</v>
      </c>
      <c r="N842" s="14" t="n">
        <f aca="false">I842*M842</f>
        <v>0</v>
      </c>
      <c r="O842" s="14" t="n">
        <f aca="false">I842-N842</f>
        <v>939400</v>
      </c>
    </row>
    <row r="843" customFormat="false" ht="15" hidden="false" customHeight="false" outlineLevel="0" collapsed="false">
      <c r="A843" s="6" t="str">
        <f aca="false">TEXT(B843,"0")&amp;"-"&amp;TEXT(C843,"00")</f>
        <v>2024-12</v>
      </c>
      <c r="B843" s="4" t="n">
        <v>2024</v>
      </c>
      <c r="C843" s="4" t="n">
        <v>12</v>
      </c>
      <c r="D843" s="9" t="s">
        <v>288</v>
      </c>
      <c r="E843" s="12" t="str">
        <f aca="false">INDEX(門市主檔!$B$2:$B$25,MATCH($D843,門市主檔!$A$2:$A$25,0))</f>
        <v>桃園中壢店</v>
      </c>
      <c r="F843" s="9" t="s">
        <v>342</v>
      </c>
      <c r="G843" s="12" t="str">
        <f aca="false">INDEX(通路主檔!$B$2:$B$5,MATCH($F843,通路主檔!$A$2:$A$5,0))</f>
        <v>外帶</v>
      </c>
      <c r="H843" s="12" t="str">
        <f aca="false">INDEX(通路主檔!$C$2:$C$5,MATCH($F843,通路主檔!$A$2:$A$5,0))</f>
        <v>店內</v>
      </c>
      <c r="I843" s="13" t="n">
        <v>441600</v>
      </c>
      <c r="J843" s="4" t="n">
        <v>1293</v>
      </c>
      <c r="K843" s="4" t="n">
        <v>1561</v>
      </c>
      <c r="L843" s="14" t="n">
        <f aca="false">IF(J843=0,0,I843/J843)</f>
        <v>341.5313225058</v>
      </c>
      <c r="M843" s="15" t="n">
        <f aca="false">INDEX(通路主檔!$D$2:$D$5,MATCH($F843,通路主檔!$A$2:$A$5,0))*INDEX(年度參數!$B$2:$B$4,MATCH($B843,年度參數!$A$2:$A$4,0))</f>
        <v>0</v>
      </c>
      <c r="N843" s="14" t="n">
        <f aca="false">I843*M843</f>
        <v>0</v>
      </c>
      <c r="O843" s="14" t="n">
        <f aca="false">I843-N843</f>
        <v>441600</v>
      </c>
    </row>
    <row r="844" customFormat="false" ht="15" hidden="false" customHeight="false" outlineLevel="0" collapsed="false">
      <c r="A844" s="6" t="str">
        <f aca="false">TEXT(B844,"0")&amp;"-"&amp;TEXT(C844,"00")</f>
        <v>2024-12</v>
      </c>
      <c r="B844" s="4" t="n">
        <v>2024</v>
      </c>
      <c r="C844" s="4" t="n">
        <v>12</v>
      </c>
      <c r="D844" s="9" t="s">
        <v>288</v>
      </c>
      <c r="E844" s="12" t="str">
        <f aca="false">INDEX(門市主檔!$B$2:$B$25,MATCH($D844,門市主檔!$A$2:$A$25,0))</f>
        <v>桃園中壢店</v>
      </c>
      <c r="F844" s="9" t="s">
        <v>344</v>
      </c>
      <c r="G844" s="12" t="str">
        <f aca="false">INDEX(通路主檔!$B$2:$B$5,MATCH($F844,通路主檔!$A$2:$A$5,0))</f>
        <v>外送平台 A</v>
      </c>
      <c r="H844" s="12" t="str">
        <f aca="false">INDEX(通路主檔!$C$2:$C$5,MATCH($F844,通路主檔!$A$2:$A$5,0))</f>
        <v>外送平台</v>
      </c>
      <c r="I844" s="13" t="n">
        <v>417400</v>
      </c>
      <c r="J844" s="4" t="n">
        <v>735</v>
      </c>
      <c r="K844" s="4" t="n">
        <v>1370</v>
      </c>
      <c r="L844" s="14" t="n">
        <f aca="false">IF(J844=0,0,I844/J844)</f>
        <v>567.891156462585</v>
      </c>
      <c r="M844" s="15" t="n">
        <f aca="false">INDEX(通路主檔!$D$2:$D$5,MATCH($F844,通路主檔!$A$2:$A$5,0))*INDEX(年度參數!$B$2:$B$4,MATCH($B844,年度參數!$A$2:$A$4,0))</f>
        <v>0.33</v>
      </c>
      <c r="N844" s="14" t="n">
        <f aca="false">I844*M844</f>
        <v>137742</v>
      </c>
      <c r="O844" s="14" t="n">
        <f aca="false">I844-N844</f>
        <v>279658</v>
      </c>
    </row>
    <row r="845" customFormat="false" ht="15" hidden="false" customHeight="false" outlineLevel="0" collapsed="false">
      <c r="A845" s="6" t="str">
        <f aca="false">TEXT(B845,"0")&amp;"-"&amp;TEXT(C845,"00")</f>
        <v>2024-12</v>
      </c>
      <c r="B845" s="4" t="n">
        <v>2024</v>
      </c>
      <c r="C845" s="4" t="n">
        <v>12</v>
      </c>
      <c r="D845" s="9" t="s">
        <v>288</v>
      </c>
      <c r="E845" s="12" t="str">
        <f aca="false">INDEX(門市主檔!$B$2:$B$25,MATCH($D845,門市主檔!$A$2:$A$25,0))</f>
        <v>桃園中壢店</v>
      </c>
      <c r="F845" s="9" t="s">
        <v>347</v>
      </c>
      <c r="G845" s="12" t="str">
        <f aca="false">INDEX(通路主檔!$B$2:$B$5,MATCH($F845,通路主檔!$A$2:$A$5,0))</f>
        <v>外送平台 B</v>
      </c>
      <c r="H845" s="12" t="str">
        <f aca="false">INDEX(通路主檔!$C$2:$C$5,MATCH($F845,通路主檔!$A$2:$A$5,0))</f>
        <v>外送平台</v>
      </c>
      <c r="I845" s="13" t="n">
        <v>265000</v>
      </c>
      <c r="J845" s="4" t="n">
        <v>577</v>
      </c>
      <c r="K845" s="4" t="n">
        <v>980</v>
      </c>
      <c r="L845" s="14" t="n">
        <f aca="false">IF(J845=0,0,I845/J845)</f>
        <v>459.272097053726</v>
      </c>
      <c r="M845" s="15" t="n">
        <f aca="false">INDEX(通路主檔!$D$2:$D$5,MATCH($F845,通路主檔!$A$2:$A$5,0))*INDEX(年度參數!$B$2:$B$4,MATCH($B845,年度參數!$A$2:$A$4,0))</f>
        <v>0.33</v>
      </c>
      <c r="N845" s="14" t="n">
        <f aca="false">I845*M845</f>
        <v>87450</v>
      </c>
      <c r="O845" s="14" t="n">
        <f aca="false">I845-N845</f>
        <v>177550</v>
      </c>
    </row>
    <row r="846" customFormat="false" ht="15" hidden="false" customHeight="false" outlineLevel="0" collapsed="false">
      <c r="A846" s="6" t="str">
        <f aca="false">TEXT(B846,"0")&amp;"-"&amp;TEXT(C846,"00")</f>
        <v>2024-12</v>
      </c>
      <c r="B846" s="4" t="n">
        <v>2024</v>
      </c>
      <c r="C846" s="4" t="n">
        <v>12</v>
      </c>
      <c r="D846" s="9" t="s">
        <v>292</v>
      </c>
      <c r="E846" s="12" t="str">
        <f aca="false">INDEX(門市主檔!$B$2:$B$25,MATCH($D846,門市主檔!$A$2:$A$25,0))</f>
        <v>桃園藝文店</v>
      </c>
      <c r="F846" s="9" t="s">
        <v>339</v>
      </c>
      <c r="G846" s="12" t="str">
        <f aca="false">INDEX(通路主檔!$B$2:$B$5,MATCH($F846,通路主檔!$A$2:$A$5,0))</f>
        <v>內用</v>
      </c>
      <c r="H846" s="12" t="str">
        <f aca="false">INDEX(通路主檔!$C$2:$C$5,MATCH($F846,通路主檔!$A$2:$A$5,0))</f>
        <v>店內</v>
      </c>
      <c r="I846" s="13" t="n">
        <v>943300</v>
      </c>
      <c r="J846" s="4" t="n">
        <v>1182</v>
      </c>
      <c r="K846" s="4" t="n">
        <v>3003</v>
      </c>
      <c r="L846" s="14" t="n">
        <f aca="false">IF(J846=0,0,I846/J846)</f>
        <v>798.054145516074</v>
      </c>
      <c r="M846" s="15" t="n">
        <f aca="false">INDEX(通路主檔!$D$2:$D$5,MATCH($F846,通路主檔!$A$2:$A$5,0))*INDEX(年度參數!$B$2:$B$4,MATCH($B846,年度參數!$A$2:$A$4,0))</f>
        <v>0</v>
      </c>
      <c r="N846" s="14" t="n">
        <f aca="false">I846*M846</f>
        <v>0</v>
      </c>
      <c r="O846" s="14" t="n">
        <f aca="false">I846-N846</f>
        <v>943300</v>
      </c>
    </row>
    <row r="847" customFormat="false" ht="15" hidden="false" customHeight="false" outlineLevel="0" collapsed="false">
      <c r="A847" s="6" t="str">
        <f aca="false">TEXT(B847,"0")&amp;"-"&amp;TEXT(C847,"00")</f>
        <v>2024-12</v>
      </c>
      <c r="B847" s="4" t="n">
        <v>2024</v>
      </c>
      <c r="C847" s="4" t="n">
        <v>12</v>
      </c>
      <c r="D847" s="9" t="s">
        <v>292</v>
      </c>
      <c r="E847" s="12" t="str">
        <f aca="false">INDEX(門市主檔!$B$2:$B$25,MATCH($D847,門市主檔!$A$2:$A$25,0))</f>
        <v>桃園藝文店</v>
      </c>
      <c r="F847" s="9" t="s">
        <v>342</v>
      </c>
      <c r="G847" s="12" t="str">
        <f aca="false">INDEX(通路主檔!$B$2:$B$5,MATCH($F847,通路主檔!$A$2:$A$5,0))</f>
        <v>外帶</v>
      </c>
      <c r="H847" s="12" t="str">
        <f aca="false">INDEX(通路主檔!$C$2:$C$5,MATCH($F847,通路主檔!$A$2:$A$5,0))</f>
        <v>店內</v>
      </c>
      <c r="I847" s="13" t="n">
        <v>439000</v>
      </c>
      <c r="J847" s="4" t="n">
        <v>1385</v>
      </c>
      <c r="K847" s="4" t="n">
        <v>1677</v>
      </c>
      <c r="L847" s="14" t="n">
        <f aca="false">IF(J847=0,0,I847/J847)</f>
        <v>316.967509025271</v>
      </c>
      <c r="M847" s="15" t="n">
        <f aca="false">INDEX(通路主檔!$D$2:$D$5,MATCH($F847,通路主檔!$A$2:$A$5,0))*INDEX(年度參數!$B$2:$B$4,MATCH($B847,年度參數!$A$2:$A$4,0))</f>
        <v>0</v>
      </c>
      <c r="N847" s="14" t="n">
        <f aca="false">I847*M847</f>
        <v>0</v>
      </c>
      <c r="O847" s="14" t="n">
        <f aca="false">I847-N847</f>
        <v>439000</v>
      </c>
    </row>
    <row r="848" customFormat="false" ht="15" hidden="false" customHeight="false" outlineLevel="0" collapsed="false">
      <c r="A848" s="6" t="str">
        <f aca="false">TEXT(B848,"0")&amp;"-"&amp;TEXT(C848,"00")</f>
        <v>2024-12</v>
      </c>
      <c r="B848" s="4" t="n">
        <v>2024</v>
      </c>
      <c r="C848" s="4" t="n">
        <v>12</v>
      </c>
      <c r="D848" s="9" t="s">
        <v>292</v>
      </c>
      <c r="E848" s="12" t="str">
        <f aca="false">INDEX(門市主檔!$B$2:$B$25,MATCH($D848,門市主檔!$A$2:$A$25,0))</f>
        <v>桃園藝文店</v>
      </c>
      <c r="F848" s="9" t="s">
        <v>344</v>
      </c>
      <c r="G848" s="12" t="str">
        <f aca="false">INDEX(通路主檔!$B$2:$B$5,MATCH($F848,通路主檔!$A$2:$A$5,0))</f>
        <v>外送平台 A</v>
      </c>
      <c r="H848" s="12" t="str">
        <f aca="false">INDEX(通路主檔!$C$2:$C$5,MATCH($F848,通路主檔!$A$2:$A$5,0))</f>
        <v>外送平台</v>
      </c>
      <c r="I848" s="13" t="n">
        <v>400800</v>
      </c>
      <c r="J848" s="4" t="n">
        <v>735</v>
      </c>
      <c r="K848" s="4" t="n">
        <v>1317</v>
      </c>
      <c r="L848" s="14" t="n">
        <f aca="false">IF(J848=0,0,I848/J848)</f>
        <v>545.30612244898</v>
      </c>
      <c r="M848" s="15" t="n">
        <f aca="false">INDEX(通路主檔!$D$2:$D$5,MATCH($F848,通路主檔!$A$2:$A$5,0))*INDEX(年度參數!$B$2:$B$4,MATCH($B848,年度參數!$A$2:$A$4,0))</f>
        <v>0.33</v>
      </c>
      <c r="N848" s="14" t="n">
        <f aca="false">I848*M848</f>
        <v>132264</v>
      </c>
      <c r="O848" s="14" t="n">
        <f aca="false">I848-N848</f>
        <v>268536</v>
      </c>
    </row>
    <row r="849" customFormat="false" ht="15" hidden="false" customHeight="false" outlineLevel="0" collapsed="false">
      <c r="A849" s="6" t="str">
        <f aca="false">TEXT(B849,"0")&amp;"-"&amp;TEXT(C849,"00")</f>
        <v>2024-12</v>
      </c>
      <c r="B849" s="4" t="n">
        <v>2024</v>
      </c>
      <c r="C849" s="4" t="n">
        <v>12</v>
      </c>
      <c r="D849" s="9" t="s">
        <v>292</v>
      </c>
      <c r="E849" s="12" t="str">
        <f aca="false">INDEX(門市主檔!$B$2:$B$25,MATCH($D849,門市主檔!$A$2:$A$25,0))</f>
        <v>桃園藝文店</v>
      </c>
      <c r="F849" s="9" t="s">
        <v>347</v>
      </c>
      <c r="G849" s="12" t="str">
        <f aca="false">INDEX(通路主檔!$B$2:$B$5,MATCH($F849,通路主檔!$A$2:$A$5,0))</f>
        <v>外送平台 B</v>
      </c>
      <c r="H849" s="12" t="str">
        <f aca="false">INDEX(通路主檔!$C$2:$C$5,MATCH($F849,通路主檔!$A$2:$A$5,0))</f>
        <v>外送平台</v>
      </c>
      <c r="I849" s="13" t="n">
        <v>289900</v>
      </c>
      <c r="J849" s="4" t="n">
        <v>586</v>
      </c>
      <c r="K849" s="4" t="n">
        <v>1133</v>
      </c>
      <c r="L849" s="14" t="n">
        <f aca="false">IF(J849=0,0,I849/J849)</f>
        <v>494.709897610922</v>
      </c>
      <c r="M849" s="15" t="n">
        <f aca="false">INDEX(通路主檔!$D$2:$D$5,MATCH($F849,通路主檔!$A$2:$A$5,0))*INDEX(年度參數!$B$2:$B$4,MATCH($B849,年度參數!$A$2:$A$4,0))</f>
        <v>0.33</v>
      </c>
      <c r="N849" s="14" t="n">
        <f aca="false">I849*M849</f>
        <v>95667</v>
      </c>
      <c r="O849" s="14" t="n">
        <f aca="false">I849-N849</f>
        <v>194233</v>
      </c>
    </row>
    <row r="850" customFormat="false" ht="15" hidden="false" customHeight="false" outlineLevel="0" collapsed="false">
      <c r="A850" s="6" t="str">
        <f aca="false">TEXT(B850,"0")&amp;"-"&amp;TEXT(C850,"00")</f>
        <v>2024-12</v>
      </c>
      <c r="B850" s="4" t="n">
        <v>2024</v>
      </c>
      <c r="C850" s="4" t="n">
        <v>12</v>
      </c>
      <c r="D850" s="9" t="s">
        <v>315</v>
      </c>
      <c r="E850" s="12" t="str">
        <f aca="false">INDEX(門市主檔!$B$2:$B$25,MATCH($D850,門市主檔!$A$2:$A$25,0))</f>
        <v>雲林斗六店</v>
      </c>
      <c r="F850" s="9" t="s">
        <v>339</v>
      </c>
      <c r="G850" s="12" t="str">
        <f aca="false">INDEX(通路主檔!$B$2:$B$5,MATCH($F850,通路主檔!$A$2:$A$5,0))</f>
        <v>內用</v>
      </c>
      <c r="H850" s="12" t="str">
        <f aca="false">INDEX(通路主檔!$C$2:$C$5,MATCH($F850,通路主檔!$A$2:$A$5,0))</f>
        <v>店內</v>
      </c>
      <c r="I850" s="13" t="n">
        <v>795800</v>
      </c>
      <c r="J850" s="4" t="n">
        <v>1034</v>
      </c>
      <c r="K850" s="4" t="n">
        <v>2563</v>
      </c>
      <c r="L850" s="14" t="n">
        <f aca="false">IF(J850=0,0,I850/J850)</f>
        <v>769.63249516441</v>
      </c>
      <c r="M850" s="15" t="n">
        <f aca="false">INDEX(通路主檔!$D$2:$D$5,MATCH($F850,通路主檔!$A$2:$A$5,0))*INDEX(年度參數!$B$2:$B$4,MATCH($B850,年度參數!$A$2:$A$4,0))</f>
        <v>0</v>
      </c>
      <c r="N850" s="14" t="n">
        <f aca="false">I850*M850</f>
        <v>0</v>
      </c>
      <c r="O850" s="14" t="n">
        <f aca="false">I850-N850</f>
        <v>795800</v>
      </c>
    </row>
    <row r="851" customFormat="false" ht="15" hidden="false" customHeight="false" outlineLevel="0" collapsed="false">
      <c r="A851" s="6" t="str">
        <f aca="false">TEXT(B851,"0")&amp;"-"&amp;TEXT(C851,"00")</f>
        <v>2024-12</v>
      </c>
      <c r="B851" s="4" t="n">
        <v>2024</v>
      </c>
      <c r="C851" s="4" t="n">
        <v>12</v>
      </c>
      <c r="D851" s="9" t="s">
        <v>315</v>
      </c>
      <c r="E851" s="12" t="str">
        <f aca="false">INDEX(門市主檔!$B$2:$B$25,MATCH($D851,門市主檔!$A$2:$A$25,0))</f>
        <v>雲林斗六店</v>
      </c>
      <c r="F851" s="9" t="s">
        <v>342</v>
      </c>
      <c r="G851" s="12" t="str">
        <f aca="false">INDEX(通路主檔!$B$2:$B$5,MATCH($F851,通路主檔!$A$2:$A$5,0))</f>
        <v>外帶</v>
      </c>
      <c r="H851" s="12" t="str">
        <f aca="false">INDEX(通路主檔!$C$2:$C$5,MATCH($F851,通路主檔!$A$2:$A$5,0))</f>
        <v>店內</v>
      </c>
      <c r="I851" s="13" t="n">
        <v>378100</v>
      </c>
      <c r="J851" s="4" t="n">
        <v>1071</v>
      </c>
      <c r="K851" s="4" t="n">
        <v>1408</v>
      </c>
      <c r="L851" s="14" t="n">
        <f aca="false">IF(J851=0,0,I851/J851)</f>
        <v>353.034547152194</v>
      </c>
      <c r="M851" s="15" t="n">
        <f aca="false">INDEX(通路主檔!$D$2:$D$5,MATCH($F851,通路主檔!$A$2:$A$5,0))*INDEX(年度參數!$B$2:$B$4,MATCH($B851,年度參數!$A$2:$A$4,0))</f>
        <v>0</v>
      </c>
      <c r="N851" s="14" t="n">
        <f aca="false">I851*M851</f>
        <v>0</v>
      </c>
      <c r="O851" s="14" t="n">
        <f aca="false">I851-N851</f>
        <v>378100</v>
      </c>
    </row>
    <row r="852" customFormat="false" ht="15" hidden="false" customHeight="false" outlineLevel="0" collapsed="false">
      <c r="A852" s="6" t="str">
        <f aca="false">TEXT(B852,"0")&amp;"-"&amp;TEXT(C852,"00")</f>
        <v>2024-12</v>
      </c>
      <c r="B852" s="4" t="n">
        <v>2024</v>
      </c>
      <c r="C852" s="4" t="n">
        <v>12</v>
      </c>
      <c r="D852" s="9" t="s">
        <v>315</v>
      </c>
      <c r="E852" s="12" t="str">
        <f aca="false">INDEX(門市主檔!$B$2:$B$25,MATCH($D852,門市主檔!$A$2:$A$25,0))</f>
        <v>雲林斗六店</v>
      </c>
      <c r="F852" s="9" t="s">
        <v>344</v>
      </c>
      <c r="G852" s="12" t="str">
        <f aca="false">INDEX(通路主檔!$B$2:$B$5,MATCH($F852,通路主檔!$A$2:$A$5,0))</f>
        <v>外送平台 A</v>
      </c>
      <c r="H852" s="12" t="str">
        <f aca="false">INDEX(通路主檔!$C$2:$C$5,MATCH($F852,通路主檔!$A$2:$A$5,0))</f>
        <v>外送平台</v>
      </c>
      <c r="I852" s="13" t="n">
        <v>338400</v>
      </c>
      <c r="J852" s="4" t="n">
        <v>658</v>
      </c>
      <c r="K852" s="4" t="n">
        <v>1338</v>
      </c>
      <c r="L852" s="14" t="n">
        <f aca="false">IF(J852=0,0,I852/J852)</f>
        <v>514.285714285714</v>
      </c>
      <c r="M852" s="15" t="n">
        <f aca="false">INDEX(通路主檔!$D$2:$D$5,MATCH($F852,通路主檔!$A$2:$A$5,0))*INDEX(年度參數!$B$2:$B$4,MATCH($B852,年度參數!$A$2:$A$4,0))</f>
        <v>0.33</v>
      </c>
      <c r="N852" s="14" t="n">
        <f aca="false">I852*M852</f>
        <v>111672</v>
      </c>
      <c r="O852" s="14" t="n">
        <f aca="false">I852-N852</f>
        <v>226728</v>
      </c>
    </row>
    <row r="853" customFormat="false" ht="15" hidden="false" customHeight="false" outlineLevel="0" collapsed="false">
      <c r="A853" s="6" t="str">
        <f aca="false">TEXT(B853,"0")&amp;"-"&amp;TEXT(C853,"00")</f>
        <v>2024-12</v>
      </c>
      <c r="B853" s="4" t="n">
        <v>2024</v>
      </c>
      <c r="C853" s="4" t="n">
        <v>12</v>
      </c>
      <c r="D853" s="9" t="s">
        <v>315</v>
      </c>
      <c r="E853" s="12" t="str">
        <f aca="false">INDEX(門市主檔!$B$2:$B$25,MATCH($D853,門市主檔!$A$2:$A$25,0))</f>
        <v>雲林斗六店</v>
      </c>
      <c r="F853" s="9" t="s">
        <v>347</v>
      </c>
      <c r="G853" s="12" t="str">
        <f aca="false">INDEX(通路主檔!$B$2:$B$5,MATCH($F853,通路主檔!$A$2:$A$5,0))</f>
        <v>外送平台 B</v>
      </c>
      <c r="H853" s="12" t="str">
        <f aca="false">INDEX(通路主檔!$C$2:$C$5,MATCH($F853,通路主檔!$A$2:$A$5,0))</f>
        <v>外送平台</v>
      </c>
      <c r="I853" s="13" t="n">
        <v>217000</v>
      </c>
      <c r="J853" s="4" t="n">
        <v>464</v>
      </c>
      <c r="K853" s="4" t="n">
        <v>885</v>
      </c>
      <c r="L853" s="14" t="n">
        <f aca="false">IF(J853=0,0,I853/J853)</f>
        <v>467.672413793103</v>
      </c>
      <c r="M853" s="15" t="n">
        <f aca="false">INDEX(通路主檔!$D$2:$D$5,MATCH($F853,通路主檔!$A$2:$A$5,0))*INDEX(年度參數!$B$2:$B$4,MATCH($B853,年度參數!$A$2:$A$4,0))</f>
        <v>0.33</v>
      </c>
      <c r="N853" s="14" t="n">
        <f aca="false">I853*M853</f>
        <v>71610</v>
      </c>
      <c r="O853" s="14" t="n">
        <f aca="false">I853-N853</f>
        <v>145390</v>
      </c>
    </row>
    <row r="854" customFormat="false" ht="15" hidden="false" customHeight="false" outlineLevel="0" collapsed="false">
      <c r="A854" s="6" t="str">
        <f aca="false">TEXT(B854,"0")&amp;"-"&amp;TEXT(C854,"00")</f>
        <v>2025-01</v>
      </c>
      <c r="B854" s="4" t="n">
        <v>2025</v>
      </c>
      <c r="C854" s="4" t="n">
        <v>1</v>
      </c>
      <c r="D854" s="9" t="s">
        <v>294</v>
      </c>
      <c r="E854" s="12" t="str">
        <f aca="false">INDEX(門市主檔!$B$2:$B$25,MATCH($D854,門市主檔!$A$2:$A$25,0))</f>
        <v>新竹巨城店</v>
      </c>
      <c r="F854" s="9" t="s">
        <v>339</v>
      </c>
      <c r="G854" s="12" t="str">
        <f aca="false">INDEX(通路主檔!$B$2:$B$5,MATCH($F854,通路主檔!$A$2:$A$5,0))</f>
        <v>內用</v>
      </c>
      <c r="H854" s="12" t="str">
        <f aca="false">INDEX(通路主檔!$C$2:$C$5,MATCH($F854,通路主檔!$A$2:$A$5,0))</f>
        <v>店內</v>
      </c>
      <c r="I854" s="13" t="n">
        <v>1678400</v>
      </c>
      <c r="J854" s="4" t="n">
        <v>2227</v>
      </c>
      <c r="K854" s="4" t="n">
        <v>5576</v>
      </c>
      <c r="L854" s="14" t="n">
        <f aca="false">IF(J854=0,0,I854/J854)</f>
        <v>753.659631791648</v>
      </c>
      <c r="M854" s="15" t="n">
        <f aca="false">INDEX(通路主檔!$D$2:$D$5,MATCH($F854,通路主檔!$A$2:$A$5,0))*INDEX(年度參數!$B$2:$B$4,MATCH($B854,年度參數!$A$2:$A$4,0))</f>
        <v>0</v>
      </c>
      <c r="N854" s="14" t="n">
        <f aca="false">I854*M854</f>
        <v>0</v>
      </c>
      <c r="O854" s="14" t="n">
        <f aca="false">I854-N854</f>
        <v>1678400</v>
      </c>
    </row>
    <row r="855" customFormat="false" ht="15" hidden="false" customHeight="false" outlineLevel="0" collapsed="false">
      <c r="A855" s="6" t="str">
        <f aca="false">TEXT(B855,"0")&amp;"-"&amp;TEXT(C855,"00")</f>
        <v>2025-01</v>
      </c>
      <c r="B855" s="4" t="n">
        <v>2025</v>
      </c>
      <c r="C855" s="4" t="n">
        <v>1</v>
      </c>
      <c r="D855" s="9" t="s">
        <v>294</v>
      </c>
      <c r="E855" s="12" t="str">
        <f aca="false">INDEX(門市主檔!$B$2:$B$25,MATCH($D855,門市主檔!$A$2:$A$25,0))</f>
        <v>新竹巨城店</v>
      </c>
      <c r="F855" s="9" t="s">
        <v>342</v>
      </c>
      <c r="G855" s="12" t="str">
        <f aca="false">INDEX(通路主檔!$B$2:$B$5,MATCH($F855,通路主檔!$A$2:$A$5,0))</f>
        <v>外帶</v>
      </c>
      <c r="H855" s="12" t="str">
        <f aca="false">INDEX(通路主檔!$C$2:$C$5,MATCH($F855,通路主檔!$A$2:$A$5,0))</f>
        <v>店內</v>
      </c>
      <c r="I855" s="13" t="n">
        <v>602100</v>
      </c>
      <c r="J855" s="4" t="n">
        <v>1770</v>
      </c>
      <c r="K855" s="4" t="n">
        <v>2405</v>
      </c>
      <c r="L855" s="14" t="n">
        <f aca="false">IF(J855=0,0,I855/J855)</f>
        <v>340.169491525424</v>
      </c>
      <c r="M855" s="15" t="n">
        <f aca="false">INDEX(通路主檔!$D$2:$D$5,MATCH($F855,通路主檔!$A$2:$A$5,0))*INDEX(年度參數!$B$2:$B$4,MATCH($B855,年度參數!$A$2:$A$4,0))</f>
        <v>0</v>
      </c>
      <c r="N855" s="14" t="n">
        <f aca="false">I855*M855</f>
        <v>0</v>
      </c>
      <c r="O855" s="14" t="n">
        <f aca="false">I855-N855</f>
        <v>602100</v>
      </c>
    </row>
    <row r="856" customFormat="false" ht="15" hidden="false" customHeight="false" outlineLevel="0" collapsed="false">
      <c r="A856" s="6" t="str">
        <f aca="false">TEXT(B856,"0")&amp;"-"&amp;TEXT(C856,"00")</f>
        <v>2025-01</v>
      </c>
      <c r="B856" s="4" t="n">
        <v>2025</v>
      </c>
      <c r="C856" s="4" t="n">
        <v>1</v>
      </c>
      <c r="D856" s="9" t="s">
        <v>294</v>
      </c>
      <c r="E856" s="12" t="str">
        <f aca="false">INDEX(門市主檔!$B$2:$B$25,MATCH($D856,門市主檔!$A$2:$A$25,0))</f>
        <v>新竹巨城店</v>
      </c>
      <c r="F856" s="9" t="s">
        <v>344</v>
      </c>
      <c r="G856" s="12" t="str">
        <f aca="false">INDEX(通路主檔!$B$2:$B$5,MATCH($F856,通路主檔!$A$2:$A$5,0))</f>
        <v>外送平台 A</v>
      </c>
      <c r="H856" s="12" t="str">
        <f aca="false">INDEX(通路主檔!$C$2:$C$5,MATCH($F856,通路主檔!$A$2:$A$5,0))</f>
        <v>外送平台</v>
      </c>
      <c r="I856" s="13" t="n">
        <v>561700</v>
      </c>
      <c r="J856" s="4" t="n">
        <v>1073</v>
      </c>
      <c r="K856" s="4" t="n">
        <v>1940</v>
      </c>
      <c r="L856" s="14" t="n">
        <f aca="false">IF(J856=0,0,I856/J856)</f>
        <v>523.485554520037</v>
      </c>
      <c r="M856" s="15" t="n">
        <f aca="false">INDEX(通路主檔!$D$2:$D$5,MATCH($F856,通路主檔!$A$2:$A$5,0))*INDEX(年度參數!$B$2:$B$4,MATCH($B856,年度參數!$A$2:$A$4,0))</f>
        <v>0.34</v>
      </c>
      <c r="N856" s="14" t="n">
        <f aca="false">I856*M856</f>
        <v>190978</v>
      </c>
      <c r="O856" s="14" t="n">
        <f aca="false">I856-N856</f>
        <v>370722</v>
      </c>
    </row>
    <row r="857" customFormat="false" ht="15" hidden="false" customHeight="false" outlineLevel="0" collapsed="false">
      <c r="A857" s="6" t="str">
        <f aca="false">TEXT(B857,"0")&amp;"-"&amp;TEXT(C857,"00")</f>
        <v>2025-01</v>
      </c>
      <c r="B857" s="4" t="n">
        <v>2025</v>
      </c>
      <c r="C857" s="4" t="n">
        <v>1</v>
      </c>
      <c r="D857" s="9" t="s">
        <v>294</v>
      </c>
      <c r="E857" s="12" t="str">
        <f aca="false">INDEX(門市主檔!$B$2:$B$25,MATCH($D857,門市主檔!$A$2:$A$25,0))</f>
        <v>新竹巨城店</v>
      </c>
      <c r="F857" s="9" t="s">
        <v>347</v>
      </c>
      <c r="G857" s="12" t="str">
        <f aca="false">INDEX(通路主檔!$B$2:$B$5,MATCH($F857,通路主檔!$A$2:$A$5,0))</f>
        <v>外送平台 B</v>
      </c>
      <c r="H857" s="12" t="str">
        <f aca="false">INDEX(通路主檔!$C$2:$C$5,MATCH($F857,通路主檔!$A$2:$A$5,0))</f>
        <v>外送平台</v>
      </c>
      <c r="I857" s="13" t="n">
        <v>364200</v>
      </c>
      <c r="J857" s="4" t="n">
        <v>691</v>
      </c>
      <c r="K857" s="4" t="n">
        <v>1185</v>
      </c>
      <c r="L857" s="14" t="n">
        <f aca="false">IF(J857=0,0,I857/J857)</f>
        <v>527.062228654125</v>
      </c>
      <c r="M857" s="15" t="n">
        <f aca="false">INDEX(通路主檔!$D$2:$D$5,MATCH($F857,通路主檔!$A$2:$A$5,0))*INDEX(年度參數!$B$2:$B$4,MATCH($B857,年度參數!$A$2:$A$4,0))</f>
        <v>0.34</v>
      </c>
      <c r="N857" s="14" t="n">
        <f aca="false">I857*M857</f>
        <v>123828</v>
      </c>
      <c r="O857" s="14" t="n">
        <f aca="false">I857-N857</f>
        <v>240372</v>
      </c>
    </row>
    <row r="858" customFormat="false" ht="15" hidden="false" customHeight="false" outlineLevel="0" collapsed="false">
      <c r="A858" s="6" t="str">
        <f aca="false">TEXT(B858,"0")&amp;"-"&amp;TEXT(C858,"00")</f>
        <v>2025-01</v>
      </c>
      <c r="B858" s="4" t="n">
        <v>2025</v>
      </c>
      <c r="C858" s="4" t="n">
        <v>1</v>
      </c>
      <c r="D858" s="9" t="s">
        <v>325</v>
      </c>
      <c r="E858" s="12" t="str">
        <f aca="false">INDEX(門市主檔!$B$2:$B$25,MATCH($D858,門市主檔!$A$2:$A$25,0))</f>
        <v>高雄左營店</v>
      </c>
      <c r="F858" s="9" t="s">
        <v>339</v>
      </c>
      <c r="G858" s="12" t="str">
        <f aca="false">INDEX(通路主檔!$B$2:$B$5,MATCH($F858,通路主檔!$A$2:$A$5,0))</f>
        <v>內用</v>
      </c>
      <c r="H858" s="12" t="str">
        <f aca="false">INDEX(通路主檔!$C$2:$C$5,MATCH($F858,通路主檔!$A$2:$A$5,0))</f>
        <v>店內</v>
      </c>
      <c r="I858" s="13" t="n">
        <v>1413600</v>
      </c>
      <c r="J858" s="4" t="n">
        <v>1735</v>
      </c>
      <c r="K858" s="4" t="n">
        <v>4416</v>
      </c>
      <c r="L858" s="14" t="n">
        <f aca="false">IF(J858=0,0,I858/J858)</f>
        <v>814.755043227666</v>
      </c>
      <c r="M858" s="15" t="n">
        <f aca="false">INDEX(通路主檔!$D$2:$D$5,MATCH($F858,通路主檔!$A$2:$A$5,0))*INDEX(年度參數!$B$2:$B$4,MATCH($B858,年度參數!$A$2:$A$4,0))</f>
        <v>0</v>
      </c>
      <c r="N858" s="14" t="n">
        <f aca="false">I858*M858</f>
        <v>0</v>
      </c>
      <c r="O858" s="14" t="n">
        <f aca="false">I858-N858</f>
        <v>1413600</v>
      </c>
    </row>
    <row r="859" customFormat="false" ht="15" hidden="false" customHeight="false" outlineLevel="0" collapsed="false">
      <c r="A859" s="6" t="str">
        <f aca="false">TEXT(B859,"0")&amp;"-"&amp;TEXT(C859,"00")</f>
        <v>2025-01</v>
      </c>
      <c r="B859" s="4" t="n">
        <v>2025</v>
      </c>
      <c r="C859" s="4" t="n">
        <v>1</v>
      </c>
      <c r="D859" s="9" t="s">
        <v>325</v>
      </c>
      <c r="E859" s="12" t="str">
        <f aca="false">INDEX(門市主檔!$B$2:$B$25,MATCH($D859,門市主檔!$A$2:$A$25,0))</f>
        <v>高雄左營店</v>
      </c>
      <c r="F859" s="9" t="s">
        <v>342</v>
      </c>
      <c r="G859" s="12" t="str">
        <f aca="false">INDEX(通路主檔!$B$2:$B$5,MATCH($F859,通路主檔!$A$2:$A$5,0))</f>
        <v>外帶</v>
      </c>
      <c r="H859" s="12" t="str">
        <f aca="false">INDEX(通路主檔!$C$2:$C$5,MATCH($F859,通路主檔!$A$2:$A$5,0))</f>
        <v>店內</v>
      </c>
      <c r="I859" s="13" t="n">
        <v>581400</v>
      </c>
      <c r="J859" s="4" t="n">
        <v>1838</v>
      </c>
      <c r="K859" s="4" t="n">
        <v>2449</v>
      </c>
      <c r="L859" s="14" t="n">
        <f aca="false">IF(J859=0,0,I859/J859)</f>
        <v>316.322089227421</v>
      </c>
      <c r="M859" s="15" t="n">
        <f aca="false">INDEX(通路主檔!$D$2:$D$5,MATCH($F859,通路主檔!$A$2:$A$5,0))*INDEX(年度參數!$B$2:$B$4,MATCH($B859,年度參數!$A$2:$A$4,0))</f>
        <v>0</v>
      </c>
      <c r="N859" s="14" t="n">
        <f aca="false">I859*M859</f>
        <v>0</v>
      </c>
      <c r="O859" s="14" t="n">
        <f aca="false">I859-N859</f>
        <v>581400</v>
      </c>
    </row>
    <row r="860" customFormat="false" ht="15" hidden="false" customHeight="false" outlineLevel="0" collapsed="false">
      <c r="A860" s="6" t="str">
        <f aca="false">TEXT(B860,"0")&amp;"-"&amp;TEXT(C860,"00")</f>
        <v>2025-01</v>
      </c>
      <c r="B860" s="4" t="n">
        <v>2025</v>
      </c>
      <c r="C860" s="4" t="n">
        <v>1</v>
      </c>
      <c r="D860" s="9" t="s">
        <v>325</v>
      </c>
      <c r="E860" s="12" t="str">
        <f aca="false">INDEX(門市主檔!$B$2:$B$25,MATCH($D860,門市主檔!$A$2:$A$25,0))</f>
        <v>高雄左營店</v>
      </c>
      <c r="F860" s="9" t="s">
        <v>344</v>
      </c>
      <c r="G860" s="12" t="str">
        <f aca="false">INDEX(通路主檔!$B$2:$B$5,MATCH($F860,通路主檔!$A$2:$A$5,0))</f>
        <v>外送平台 A</v>
      </c>
      <c r="H860" s="12" t="str">
        <f aca="false">INDEX(通路主檔!$C$2:$C$5,MATCH($F860,通路主檔!$A$2:$A$5,0))</f>
        <v>外送平台</v>
      </c>
      <c r="I860" s="13" t="n">
        <v>476100</v>
      </c>
      <c r="J860" s="4" t="n">
        <v>875</v>
      </c>
      <c r="K860" s="4" t="n">
        <v>1742</v>
      </c>
      <c r="L860" s="14" t="n">
        <f aca="false">IF(J860=0,0,I860/J860)</f>
        <v>544.114285714286</v>
      </c>
      <c r="M860" s="15" t="n">
        <f aca="false">INDEX(通路主檔!$D$2:$D$5,MATCH($F860,通路主檔!$A$2:$A$5,0))*INDEX(年度參數!$B$2:$B$4,MATCH($B860,年度參數!$A$2:$A$4,0))</f>
        <v>0.34</v>
      </c>
      <c r="N860" s="14" t="n">
        <f aca="false">I860*M860</f>
        <v>161874</v>
      </c>
      <c r="O860" s="14" t="n">
        <f aca="false">I860-N860</f>
        <v>314226</v>
      </c>
    </row>
    <row r="861" customFormat="false" ht="15" hidden="false" customHeight="false" outlineLevel="0" collapsed="false">
      <c r="A861" s="6" t="str">
        <f aca="false">TEXT(B861,"0")&amp;"-"&amp;TEXT(C861,"00")</f>
        <v>2025-01</v>
      </c>
      <c r="B861" s="4" t="n">
        <v>2025</v>
      </c>
      <c r="C861" s="4" t="n">
        <v>1</v>
      </c>
      <c r="D861" s="9" t="s">
        <v>325</v>
      </c>
      <c r="E861" s="12" t="str">
        <f aca="false">INDEX(門市主檔!$B$2:$B$25,MATCH($D861,門市主檔!$A$2:$A$25,0))</f>
        <v>高雄左營店</v>
      </c>
      <c r="F861" s="9" t="s">
        <v>347</v>
      </c>
      <c r="G861" s="12" t="str">
        <f aca="false">INDEX(通路主檔!$B$2:$B$5,MATCH($F861,通路主檔!$A$2:$A$5,0))</f>
        <v>外送平台 B</v>
      </c>
      <c r="H861" s="12" t="str">
        <f aca="false">INDEX(通路主檔!$C$2:$C$5,MATCH($F861,通路主檔!$A$2:$A$5,0))</f>
        <v>外送平台</v>
      </c>
      <c r="I861" s="13" t="n">
        <v>338200</v>
      </c>
      <c r="J861" s="4" t="n">
        <v>683</v>
      </c>
      <c r="K861" s="4" t="n">
        <v>1152</v>
      </c>
      <c r="L861" s="14" t="n">
        <f aca="false">IF(J861=0,0,I861/J861)</f>
        <v>495.168374816984</v>
      </c>
      <c r="M861" s="15" t="n">
        <f aca="false">INDEX(通路主檔!$D$2:$D$5,MATCH($F861,通路主檔!$A$2:$A$5,0))*INDEX(年度參數!$B$2:$B$4,MATCH($B861,年度參數!$A$2:$A$4,0))</f>
        <v>0.34</v>
      </c>
      <c r="N861" s="14" t="n">
        <f aca="false">I861*M861</f>
        <v>114988</v>
      </c>
      <c r="O861" s="14" t="n">
        <f aca="false">I861-N861</f>
        <v>223212</v>
      </c>
    </row>
    <row r="862" customFormat="false" ht="15" hidden="false" customHeight="false" outlineLevel="0" collapsed="false">
      <c r="A862" s="6" t="str">
        <f aca="false">TEXT(B862,"0")&amp;"-"&amp;TEXT(C862,"00")</f>
        <v>2025-01</v>
      </c>
      <c r="B862" s="4" t="n">
        <v>2025</v>
      </c>
      <c r="C862" s="4" t="n">
        <v>1</v>
      </c>
      <c r="D862" s="9" t="s">
        <v>328</v>
      </c>
      <c r="E862" s="12" t="str">
        <f aca="false">INDEX(門市主檔!$B$2:$B$25,MATCH($D862,門市主檔!$A$2:$A$25,0))</f>
        <v>高雄三多店</v>
      </c>
      <c r="F862" s="9" t="s">
        <v>339</v>
      </c>
      <c r="G862" s="12" t="str">
        <f aca="false">INDEX(通路主檔!$B$2:$B$5,MATCH($F862,通路主檔!$A$2:$A$5,0))</f>
        <v>內用</v>
      </c>
      <c r="H862" s="12" t="str">
        <f aca="false">INDEX(通路主檔!$C$2:$C$5,MATCH($F862,通路主檔!$A$2:$A$5,0))</f>
        <v>店內</v>
      </c>
      <c r="I862" s="13" t="n">
        <v>1075500</v>
      </c>
      <c r="J862" s="4" t="n">
        <v>1430</v>
      </c>
      <c r="K862" s="4" t="n">
        <v>3679</v>
      </c>
      <c r="L862" s="14" t="n">
        <f aca="false">IF(J862=0,0,I862/J862)</f>
        <v>752.097902097902</v>
      </c>
      <c r="M862" s="15" t="n">
        <f aca="false">INDEX(通路主檔!$D$2:$D$5,MATCH($F862,通路主檔!$A$2:$A$5,0))*INDEX(年度參數!$B$2:$B$4,MATCH($B862,年度參數!$A$2:$A$4,0))</f>
        <v>0</v>
      </c>
      <c r="N862" s="14" t="n">
        <f aca="false">I862*M862</f>
        <v>0</v>
      </c>
      <c r="O862" s="14" t="n">
        <f aca="false">I862-N862</f>
        <v>1075500</v>
      </c>
    </row>
    <row r="863" customFormat="false" ht="15" hidden="false" customHeight="false" outlineLevel="0" collapsed="false">
      <c r="A863" s="6" t="str">
        <f aca="false">TEXT(B863,"0")&amp;"-"&amp;TEXT(C863,"00")</f>
        <v>2025-01</v>
      </c>
      <c r="B863" s="4" t="n">
        <v>2025</v>
      </c>
      <c r="C863" s="4" t="n">
        <v>1</v>
      </c>
      <c r="D863" s="9" t="s">
        <v>328</v>
      </c>
      <c r="E863" s="12" t="str">
        <f aca="false">INDEX(門市主檔!$B$2:$B$25,MATCH($D863,門市主檔!$A$2:$A$25,0))</f>
        <v>高雄三多店</v>
      </c>
      <c r="F863" s="9" t="s">
        <v>342</v>
      </c>
      <c r="G863" s="12" t="str">
        <f aca="false">INDEX(通路主檔!$B$2:$B$5,MATCH($F863,通路主檔!$A$2:$A$5,0))</f>
        <v>外帶</v>
      </c>
      <c r="H863" s="12" t="str">
        <f aca="false">INDEX(通路主檔!$C$2:$C$5,MATCH($F863,通路主檔!$A$2:$A$5,0))</f>
        <v>店內</v>
      </c>
      <c r="I863" s="13" t="n">
        <v>508800</v>
      </c>
      <c r="J863" s="4" t="n">
        <v>1534</v>
      </c>
      <c r="K863" s="4" t="n">
        <v>1972</v>
      </c>
      <c r="L863" s="14" t="n">
        <f aca="false">IF(J863=0,0,I863/J863)</f>
        <v>331.681877444589</v>
      </c>
      <c r="M863" s="15" t="n">
        <f aca="false">INDEX(通路主檔!$D$2:$D$5,MATCH($F863,通路主檔!$A$2:$A$5,0))*INDEX(年度參數!$B$2:$B$4,MATCH($B863,年度參數!$A$2:$A$4,0))</f>
        <v>0</v>
      </c>
      <c r="N863" s="14" t="n">
        <f aca="false">I863*M863</f>
        <v>0</v>
      </c>
      <c r="O863" s="14" t="n">
        <f aca="false">I863-N863</f>
        <v>508800</v>
      </c>
    </row>
    <row r="864" customFormat="false" ht="15" hidden="false" customHeight="false" outlineLevel="0" collapsed="false">
      <c r="A864" s="6" t="str">
        <f aca="false">TEXT(B864,"0")&amp;"-"&amp;TEXT(C864,"00")</f>
        <v>2025-01</v>
      </c>
      <c r="B864" s="4" t="n">
        <v>2025</v>
      </c>
      <c r="C864" s="4" t="n">
        <v>1</v>
      </c>
      <c r="D864" s="9" t="s">
        <v>328</v>
      </c>
      <c r="E864" s="12" t="str">
        <f aca="false">INDEX(門市主檔!$B$2:$B$25,MATCH($D864,門市主檔!$A$2:$A$25,0))</f>
        <v>高雄三多店</v>
      </c>
      <c r="F864" s="9" t="s">
        <v>344</v>
      </c>
      <c r="G864" s="12" t="str">
        <f aca="false">INDEX(通路主檔!$B$2:$B$5,MATCH($F864,通路主檔!$A$2:$A$5,0))</f>
        <v>外送平台 A</v>
      </c>
      <c r="H864" s="12" t="str">
        <f aca="false">INDEX(通路主檔!$C$2:$C$5,MATCH($F864,通路主檔!$A$2:$A$5,0))</f>
        <v>外送平台</v>
      </c>
      <c r="I864" s="13" t="n">
        <v>458100</v>
      </c>
      <c r="J864" s="4" t="n">
        <v>930</v>
      </c>
      <c r="K864" s="4" t="n">
        <v>1819</v>
      </c>
      <c r="L864" s="14" t="n">
        <f aca="false">IF(J864=0,0,I864/J864)</f>
        <v>492.58064516129</v>
      </c>
      <c r="M864" s="15" t="n">
        <f aca="false">INDEX(通路主檔!$D$2:$D$5,MATCH($F864,通路主檔!$A$2:$A$5,0))*INDEX(年度參數!$B$2:$B$4,MATCH($B864,年度參數!$A$2:$A$4,0))</f>
        <v>0.34</v>
      </c>
      <c r="N864" s="14" t="n">
        <f aca="false">I864*M864</f>
        <v>155754</v>
      </c>
      <c r="O864" s="14" t="n">
        <f aca="false">I864-N864</f>
        <v>302346</v>
      </c>
    </row>
    <row r="865" customFormat="false" ht="15" hidden="false" customHeight="false" outlineLevel="0" collapsed="false">
      <c r="A865" s="6" t="str">
        <f aca="false">TEXT(B865,"0")&amp;"-"&amp;TEXT(C865,"00")</f>
        <v>2025-01</v>
      </c>
      <c r="B865" s="4" t="n">
        <v>2025</v>
      </c>
      <c r="C865" s="4" t="n">
        <v>1</v>
      </c>
      <c r="D865" s="9" t="s">
        <v>328</v>
      </c>
      <c r="E865" s="12" t="str">
        <f aca="false">INDEX(門市主檔!$B$2:$B$25,MATCH($D865,門市主檔!$A$2:$A$25,0))</f>
        <v>高雄三多店</v>
      </c>
      <c r="F865" s="9" t="s">
        <v>347</v>
      </c>
      <c r="G865" s="12" t="str">
        <f aca="false">INDEX(通路主檔!$B$2:$B$5,MATCH($F865,通路主檔!$A$2:$A$5,0))</f>
        <v>外送平台 B</v>
      </c>
      <c r="H865" s="12" t="str">
        <f aca="false">INDEX(通路主檔!$C$2:$C$5,MATCH($F865,通路主檔!$A$2:$A$5,0))</f>
        <v>外送平台</v>
      </c>
      <c r="I865" s="13" t="n">
        <v>291900</v>
      </c>
      <c r="J865" s="4" t="n">
        <v>581</v>
      </c>
      <c r="K865" s="4" t="n">
        <v>1115</v>
      </c>
      <c r="L865" s="14" t="n">
        <f aca="false">IF(J865=0,0,I865/J865)</f>
        <v>502.409638554217</v>
      </c>
      <c r="M865" s="15" t="n">
        <f aca="false">INDEX(通路主檔!$D$2:$D$5,MATCH($F865,通路主檔!$A$2:$A$5,0))*INDEX(年度參數!$B$2:$B$4,MATCH($B865,年度參數!$A$2:$A$4,0))</f>
        <v>0.34</v>
      </c>
      <c r="N865" s="14" t="n">
        <f aca="false">I865*M865</f>
        <v>99246</v>
      </c>
      <c r="O865" s="14" t="n">
        <f aca="false">I865-N865</f>
        <v>192654</v>
      </c>
    </row>
    <row r="866" customFormat="false" ht="15" hidden="false" customHeight="false" outlineLevel="0" collapsed="false">
      <c r="A866" s="6" t="str">
        <f aca="false">TEXT(B866,"0")&amp;"-"&amp;TEXT(C866,"00")</f>
        <v>2025-01</v>
      </c>
      <c r="B866" s="4" t="n">
        <v>2025</v>
      </c>
      <c r="C866" s="4" t="n">
        <v>1</v>
      </c>
      <c r="D866" s="9" t="s">
        <v>280</v>
      </c>
      <c r="E866" s="12" t="str">
        <f aca="false">INDEX(門市主檔!$B$2:$B$25,MATCH($D866,門市主檔!$A$2:$A$25,0))</f>
        <v>新北板橋店</v>
      </c>
      <c r="F866" s="9" t="s">
        <v>339</v>
      </c>
      <c r="G866" s="12" t="str">
        <f aca="false">INDEX(通路主檔!$B$2:$B$5,MATCH($F866,通路主檔!$A$2:$A$5,0))</f>
        <v>內用</v>
      </c>
      <c r="H866" s="12" t="str">
        <f aca="false">INDEX(通路主檔!$C$2:$C$5,MATCH($F866,通路主檔!$A$2:$A$5,0))</f>
        <v>店內</v>
      </c>
      <c r="I866" s="13" t="n">
        <v>1138800</v>
      </c>
      <c r="J866" s="4" t="n">
        <v>1607</v>
      </c>
      <c r="K866" s="4" t="n">
        <v>3934</v>
      </c>
      <c r="L866" s="14" t="n">
        <f aca="false">IF(J866=0,0,I866/J866)</f>
        <v>708.649657747355</v>
      </c>
      <c r="M866" s="15" t="n">
        <f aca="false">INDEX(通路主檔!$D$2:$D$5,MATCH($F866,通路主檔!$A$2:$A$5,0))*INDEX(年度參數!$B$2:$B$4,MATCH($B866,年度參數!$A$2:$A$4,0))</f>
        <v>0</v>
      </c>
      <c r="N866" s="14" t="n">
        <f aca="false">I866*M866</f>
        <v>0</v>
      </c>
      <c r="O866" s="14" t="n">
        <f aca="false">I866-N866</f>
        <v>1138800</v>
      </c>
    </row>
    <row r="867" customFormat="false" ht="15" hidden="false" customHeight="false" outlineLevel="0" collapsed="false">
      <c r="A867" s="6" t="str">
        <f aca="false">TEXT(B867,"0")&amp;"-"&amp;TEXT(C867,"00")</f>
        <v>2025-01</v>
      </c>
      <c r="B867" s="4" t="n">
        <v>2025</v>
      </c>
      <c r="C867" s="4" t="n">
        <v>1</v>
      </c>
      <c r="D867" s="9" t="s">
        <v>280</v>
      </c>
      <c r="E867" s="12" t="str">
        <f aca="false">INDEX(門市主檔!$B$2:$B$25,MATCH($D867,門市主檔!$A$2:$A$25,0))</f>
        <v>新北板橋店</v>
      </c>
      <c r="F867" s="9" t="s">
        <v>342</v>
      </c>
      <c r="G867" s="12" t="str">
        <f aca="false">INDEX(通路主檔!$B$2:$B$5,MATCH($F867,通路主檔!$A$2:$A$5,0))</f>
        <v>外帶</v>
      </c>
      <c r="H867" s="12" t="str">
        <f aca="false">INDEX(通路主檔!$C$2:$C$5,MATCH($F867,通路主檔!$A$2:$A$5,0))</f>
        <v>店內</v>
      </c>
      <c r="I867" s="13" t="n">
        <v>648900</v>
      </c>
      <c r="J867" s="4" t="n">
        <v>2056</v>
      </c>
      <c r="K867" s="4" t="n">
        <v>2611</v>
      </c>
      <c r="L867" s="14" t="n">
        <f aca="false">IF(J867=0,0,I867/J867)</f>
        <v>315.612840466926</v>
      </c>
      <c r="M867" s="15" t="n">
        <f aca="false">INDEX(通路主檔!$D$2:$D$5,MATCH($F867,通路主檔!$A$2:$A$5,0))*INDEX(年度參數!$B$2:$B$4,MATCH($B867,年度參數!$A$2:$A$4,0))</f>
        <v>0</v>
      </c>
      <c r="N867" s="14" t="n">
        <f aca="false">I867*M867</f>
        <v>0</v>
      </c>
      <c r="O867" s="14" t="n">
        <f aca="false">I867-N867</f>
        <v>648900</v>
      </c>
    </row>
    <row r="868" customFormat="false" ht="15" hidden="false" customHeight="false" outlineLevel="0" collapsed="false">
      <c r="A868" s="6" t="str">
        <f aca="false">TEXT(B868,"0")&amp;"-"&amp;TEXT(C868,"00")</f>
        <v>2025-01</v>
      </c>
      <c r="B868" s="4" t="n">
        <v>2025</v>
      </c>
      <c r="C868" s="4" t="n">
        <v>1</v>
      </c>
      <c r="D868" s="9" t="s">
        <v>280</v>
      </c>
      <c r="E868" s="12" t="str">
        <f aca="false">INDEX(門市主檔!$B$2:$B$25,MATCH($D868,門市主檔!$A$2:$A$25,0))</f>
        <v>新北板橋店</v>
      </c>
      <c r="F868" s="9" t="s">
        <v>344</v>
      </c>
      <c r="G868" s="12" t="str">
        <f aca="false">INDEX(通路主檔!$B$2:$B$5,MATCH($F868,通路主檔!$A$2:$A$5,0))</f>
        <v>外送平台 A</v>
      </c>
      <c r="H868" s="12" t="str">
        <f aca="false">INDEX(通路主檔!$C$2:$C$5,MATCH($F868,通路主檔!$A$2:$A$5,0))</f>
        <v>外送平台</v>
      </c>
      <c r="I868" s="13" t="n">
        <v>573500</v>
      </c>
      <c r="J868" s="4" t="n">
        <v>1131</v>
      </c>
      <c r="K868" s="4" t="n">
        <v>2165</v>
      </c>
      <c r="L868" s="14" t="n">
        <f aca="false">IF(J868=0,0,I868/J868)</f>
        <v>507.073386383731</v>
      </c>
      <c r="M868" s="15" t="n">
        <f aca="false">INDEX(通路主檔!$D$2:$D$5,MATCH($F868,通路主檔!$A$2:$A$5,0))*INDEX(年度參數!$B$2:$B$4,MATCH($B868,年度參數!$A$2:$A$4,0))</f>
        <v>0.34</v>
      </c>
      <c r="N868" s="14" t="n">
        <f aca="false">I868*M868</f>
        <v>194990</v>
      </c>
      <c r="O868" s="14" t="n">
        <f aca="false">I868-N868</f>
        <v>378510</v>
      </c>
    </row>
    <row r="869" customFormat="false" ht="15" hidden="false" customHeight="false" outlineLevel="0" collapsed="false">
      <c r="A869" s="6" t="str">
        <f aca="false">TEXT(B869,"0")&amp;"-"&amp;TEXT(C869,"00")</f>
        <v>2025-01</v>
      </c>
      <c r="B869" s="4" t="n">
        <v>2025</v>
      </c>
      <c r="C869" s="4" t="n">
        <v>1</v>
      </c>
      <c r="D869" s="9" t="s">
        <v>280</v>
      </c>
      <c r="E869" s="12" t="str">
        <f aca="false">INDEX(門市主檔!$B$2:$B$25,MATCH($D869,門市主檔!$A$2:$A$25,0))</f>
        <v>新北板橋店</v>
      </c>
      <c r="F869" s="9" t="s">
        <v>347</v>
      </c>
      <c r="G869" s="12" t="str">
        <f aca="false">INDEX(通路主檔!$B$2:$B$5,MATCH($F869,通路主檔!$A$2:$A$5,0))</f>
        <v>外送平台 B</v>
      </c>
      <c r="H869" s="12" t="str">
        <f aca="false">INDEX(通路主檔!$C$2:$C$5,MATCH($F869,通路主檔!$A$2:$A$5,0))</f>
        <v>外送平台</v>
      </c>
      <c r="I869" s="13" t="n">
        <v>358100</v>
      </c>
      <c r="J869" s="4" t="n">
        <v>708</v>
      </c>
      <c r="K869" s="4" t="n">
        <v>1241</v>
      </c>
      <c r="L869" s="14" t="n">
        <f aca="false">IF(J869=0,0,I869/J869)</f>
        <v>505.790960451977</v>
      </c>
      <c r="M869" s="15" t="n">
        <f aca="false">INDEX(通路主檔!$D$2:$D$5,MATCH($F869,通路主檔!$A$2:$A$5,0))*INDEX(年度參數!$B$2:$B$4,MATCH($B869,年度參數!$A$2:$A$4,0))</f>
        <v>0.34</v>
      </c>
      <c r="N869" s="14" t="n">
        <f aca="false">I869*M869</f>
        <v>121754</v>
      </c>
      <c r="O869" s="14" t="n">
        <f aca="false">I869-N869</f>
        <v>236346</v>
      </c>
    </row>
    <row r="870" customFormat="false" ht="15" hidden="false" customHeight="false" outlineLevel="0" collapsed="false">
      <c r="A870" s="6" t="str">
        <f aca="false">TEXT(B870,"0")&amp;"-"&amp;TEXT(C870,"00")</f>
        <v>2025-01</v>
      </c>
      <c r="B870" s="4" t="n">
        <v>2025</v>
      </c>
      <c r="C870" s="4" t="n">
        <v>1</v>
      </c>
      <c r="D870" s="9" t="s">
        <v>283</v>
      </c>
      <c r="E870" s="12" t="str">
        <f aca="false">INDEX(門市主檔!$B$2:$B$25,MATCH($D870,門市主檔!$A$2:$A$25,0))</f>
        <v>新北新莊店</v>
      </c>
      <c r="F870" s="9" t="s">
        <v>339</v>
      </c>
      <c r="G870" s="12" t="str">
        <f aca="false">INDEX(通路主檔!$B$2:$B$5,MATCH($F870,通路主檔!$A$2:$A$5,0))</f>
        <v>內用</v>
      </c>
      <c r="H870" s="12" t="str">
        <f aca="false">INDEX(通路主檔!$C$2:$C$5,MATCH($F870,通路主檔!$A$2:$A$5,0))</f>
        <v>店內</v>
      </c>
      <c r="I870" s="13" t="n">
        <v>1022000</v>
      </c>
      <c r="J870" s="4" t="n">
        <v>1356</v>
      </c>
      <c r="K870" s="4" t="n">
        <v>3419</v>
      </c>
      <c r="L870" s="14" t="n">
        <f aca="false">IF(J870=0,0,I870/J870)</f>
        <v>753.687315634218</v>
      </c>
      <c r="M870" s="15" t="n">
        <f aca="false">INDEX(通路主檔!$D$2:$D$5,MATCH($F870,通路主檔!$A$2:$A$5,0))*INDEX(年度參數!$B$2:$B$4,MATCH($B870,年度參數!$A$2:$A$4,0))</f>
        <v>0</v>
      </c>
      <c r="N870" s="14" t="n">
        <f aca="false">I870*M870</f>
        <v>0</v>
      </c>
      <c r="O870" s="14" t="n">
        <f aca="false">I870-N870</f>
        <v>1022000</v>
      </c>
    </row>
    <row r="871" customFormat="false" ht="15" hidden="false" customHeight="false" outlineLevel="0" collapsed="false">
      <c r="A871" s="6" t="str">
        <f aca="false">TEXT(B871,"0")&amp;"-"&amp;TEXT(C871,"00")</f>
        <v>2025-01</v>
      </c>
      <c r="B871" s="4" t="n">
        <v>2025</v>
      </c>
      <c r="C871" s="4" t="n">
        <v>1</v>
      </c>
      <c r="D871" s="9" t="s">
        <v>283</v>
      </c>
      <c r="E871" s="12" t="str">
        <f aca="false">INDEX(門市主檔!$B$2:$B$25,MATCH($D871,門市主檔!$A$2:$A$25,0))</f>
        <v>新北新莊店</v>
      </c>
      <c r="F871" s="9" t="s">
        <v>342</v>
      </c>
      <c r="G871" s="12" t="str">
        <f aca="false">INDEX(通路主檔!$B$2:$B$5,MATCH($F871,通路主檔!$A$2:$A$5,0))</f>
        <v>外帶</v>
      </c>
      <c r="H871" s="12" t="str">
        <f aca="false">INDEX(通路主檔!$C$2:$C$5,MATCH($F871,通路主檔!$A$2:$A$5,0))</f>
        <v>店內</v>
      </c>
      <c r="I871" s="13" t="n">
        <v>469300</v>
      </c>
      <c r="J871" s="4" t="n">
        <v>1520</v>
      </c>
      <c r="K871" s="4" t="n">
        <v>2065</v>
      </c>
      <c r="L871" s="14" t="n">
        <f aca="false">IF(J871=0,0,I871/J871)</f>
        <v>308.75</v>
      </c>
      <c r="M871" s="15" t="n">
        <f aca="false">INDEX(通路主檔!$D$2:$D$5,MATCH($F871,通路主檔!$A$2:$A$5,0))*INDEX(年度參數!$B$2:$B$4,MATCH($B871,年度參數!$A$2:$A$4,0))</f>
        <v>0</v>
      </c>
      <c r="N871" s="14" t="n">
        <f aca="false">I871*M871</f>
        <v>0</v>
      </c>
      <c r="O871" s="14" t="n">
        <f aca="false">I871-N871</f>
        <v>469300</v>
      </c>
    </row>
    <row r="872" customFormat="false" ht="15" hidden="false" customHeight="false" outlineLevel="0" collapsed="false">
      <c r="A872" s="6" t="str">
        <f aca="false">TEXT(B872,"0")&amp;"-"&amp;TEXT(C872,"00")</f>
        <v>2025-01</v>
      </c>
      <c r="B872" s="4" t="n">
        <v>2025</v>
      </c>
      <c r="C872" s="4" t="n">
        <v>1</v>
      </c>
      <c r="D872" s="9" t="s">
        <v>283</v>
      </c>
      <c r="E872" s="12" t="str">
        <f aca="false">INDEX(門市主檔!$B$2:$B$25,MATCH($D872,門市主檔!$A$2:$A$25,0))</f>
        <v>新北新莊店</v>
      </c>
      <c r="F872" s="9" t="s">
        <v>344</v>
      </c>
      <c r="G872" s="12" t="str">
        <f aca="false">INDEX(通路主檔!$B$2:$B$5,MATCH($F872,通路主檔!$A$2:$A$5,0))</f>
        <v>外送平台 A</v>
      </c>
      <c r="H872" s="12" t="str">
        <f aca="false">INDEX(通路主檔!$C$2:$C$5,MATCH($F872,通路主檔!$A$2:$A$5,0))</f>
        <v>外送平台</v>
      </c>
      <c r="I872" s="13" t="n">
        <v>408600</v>
      </c>
      <c r="J872" s="4" t="n">
        <v>737</v>
      </c>
      <c r="K872" s="4" t="n">
        <v>1387</v>
      </c>
      <c r="L872" s="14" t="n">
        <f aca="false">IF(J872=0,0,I872/J872)</f>
        <v>554.409769335142</v>
      </c>
      <c r="M872" s="15" t="n">
        <f aca="false">INDEX(通路主檔!$D$2:$D$5,MATCH($F872,通路主檔!$A$2:$A$5,0))*INDEX(年度參數!$B$2:$B$4,MATCH($B872,年度參數!$A$2:$A$4,0))</f>
        <v>0.34</v>
      </c>
      <c r="N872" s="14" t="n">
        <f aca="false">I872*M872</f>
        <v>138924</v>
      </c>
      <c r="O872" s="14" t="n">
        <f aca="false">I872-N872</f>
        <v>269676</v>
      </c>
    </row>
    <row r="873" customFormat="false" ht="15" hidden="false" customHeight="false" outlineLevel="0" collapsed="false">
      <c r="A873" s="6" t="str">
        <f aca="false">TEXT(B873,"0")&amp;"-"&amp;TEXT(C873,"00")</f>
        <v>2025-01</v>
      </c>
      <c r="B873" s="4" t="n">
        <v>2025</v>
      </c>
      <c r="C873" s="4" t="n">
        <v>1</v>
      </c>
      <c r="D873" s="9" t="s">
        <v>283</v>
      </c>
      <c r="E873" s="12" t="str">
        <f aca="false">INDEX(門市主檔!$B$2:$B$25,MATCH($D873,門市主檔!$A$2:$A$25,0))</f>
        <v>新北新莊店</v>
      </c>
      <c r="F873" s="9" t="s">
        <v>347</v>
      </c>
      <c r="G873" s="12" t="str">
        <f aca="false">INDEX(通路主檔!$B$2:$B$5,MATCH($F873,通路主檔!$A$2:$A$5,0))</f>
        <v>外送平台 B</v>
      </c>
      <c r="H873" s="12" t="str">
        <f aca="false">INDEX(通路主檔!$C$2:$C$5,MATCH($F873,通路主檔!$A$2:$A$5,0))</f>
        <v>外送平台</v>
      </c>
      <c r="I873" s="13" t="n">
        <v>276400</v>
      </c>
      <c r="J873" s="4" t="n">
        <v>571</v>
      </c>
      <c r="K873" s="4" t="n">
        <v>1048</v>
      </c>
      <c r="L873" s="14" t="n">
        <f aca="false">IF(J873=0,0,I873/J873)</f>
        <v>484.063047285464</v>
      </c>
      <c r="M873" s="15" t="n">
        <f aca="false">INDEX(通路主檔!$D$2:$D$5,MATCH($F873,通路主檔!$A$2:$A$5,0))*INDEX(年度參數!$B$2:$B$4,MATCH($B873,年度參數!$A$2:$A$4,0))</f>
        <v>0.34</v>
      </c>
      <c r="N873" s="14" t="n">
        <f aca="false">I873*M873</f>
        <v>93976</v>
      </c>
      <c r="O873" s="14" t="n">
        <f aca="false">I873-N873</f>
        <v>182424</v>
      </c>
    </row>
    <row r="874" customFormat="false" ht="15" hidden="false" customHeight="false" outlineLevel="0" collapsed="false">
      <c r="A874" s="6" t="str">
        <f aca="false">TEXT(B874,"0")&amp;"-"&amp;TEXT(C874,"00")</f>
        <v>2025-01</v>
      </c>
      <c r="B874" s="4" t="n">
        <v>2025</v>
      </c>
      <c r="C874" s="4" t="n">
        <v>1</v>
      </c>
      <c r="D874" s="9" t="s">
        <v>285</v>
      </c>
      <c r="E874" s="12" t="str">
        <f aca="false">INDEX(門市主檔!$B$2:$B$25,MATCH($D874,門市主檔!$A$2:$A$25,0))</f>
        <v>新北三重店</v>
      </c>
      <c r="F874" s="9" t="s">
        <v>339</v>
      </c>
      <c r="G874" s="12" t="str">
        <f aca="false">INDEX(通路主檔!$B$2:$B$5,MATCH($F874,通路主檔!$A$2:$A$5,0))</f>
        <v>內用</v>
      </c>
      <c r="H874" s="12" t="str">
        <f aca="false">INDEX(通路主檔!$C$2:$C$5,MATCH($F874,通路主檔!$A$2:$A$5,0))</f>
        <v>店內</v>
      </c>
      <c r="I874" s="13" t="n">
        <v>544200</v>
      </c>
      <c r="J874" s="4" t="n">
        <v>664</v>
      </c>
      <c r="K874" s="4" t="n">
        <v>1628</v>
      </c>
      <c r="L874" s="14" t="n">
        <f aca="false">IF(J874=0,0,I874/J874)</f>
        <v>819.578313253012</v>
      </c>
      <c r="M874" s="15" t="n">
        <f aca="false">INDEX(通路主檔!$D$2:$D$5,MATCH($F874,通路主檔!$A$2:$A$5,0))*INDEX(年度參數!$B$2:$B$4,MATCH($B874,年度參數!$A$2:$A$4,0))</f>
        <v>0</v>
      </c>
      <c r="N874" s="14" t="n">
        <f aca="false">I874*M874</f>
        <v>0</v>
      </c>
      <c r="O874" s="14" t="n">
        <f aca="false">I874-N874</f>
        <v>544200</v>
      </c>
    </row>
    <row r="875" customFormat="false" ht="15" hidden="false" customHeight="false" outlineLevel="0" collapsed="false">
      <c r="A875" s="6" t="str">
        <f aca="false">TEXT(B875,"0")&amp;"-"&amp;TEXT(C875,"00")</f>
        <v>2025-01</v>
      </c>
      <c r="B875" s="4" t="n">
        <v>2025</v>
      </c>
      <c r="C875" s="4" t="n">
        <v>1</v>
      </c>
      <c r="D875" s="9" t="s">
        <v>285</v>
      </c>
      <c r="E875" s="12" t="str">
        <f aca="false">INDEX(門市主檔!$B$2:$B$25,MATCH($D875,門市主檔!$A$2:$A$25,0))</f>
        <v>新北三重店</v>
      </c>
      <c r="F875" s="9" t="s">
        <v>342</v>
      </c>
      <c r="G875" s="12" t="str">
        <f aca="false">INDEX(通路主檔!$B$2:$B$5,MATCH($F875,通路主檔!$A$2:$A$5,0))</f>
        <v>外帶</v>
      </c>
      <c r="H875" s="12" t="str">
        <f aca="false">INDEX(通路主檔!$C$2:$C$5,MATCH($F875,通路主檔!$A$2:$A$5,0))</f>
        <v>店內</v>
      </c>
      <c r="I875" s="13" t="n">
        <v>430900</v>
      </c>
      <c r="J875" s="4" t="n">
        <v>1415</v>
      </c>
      <c r="K875" s="4" t="n">
        <v>1863</v>
      </c>
      <c r="L875" s="14" t="n">
        <f aca="false">IF(J875=0,0,I875/J875)</f>
        <v>304.52296819788</v>
      </c>
      <c r="M875" s="15" t="n">
        <f aca="false">INDEX(通路主檔!$D$2:$D$5,MATCH($F875,通路主檔!$A$2:$A$5,0))*INDEX(年度參數!$B$2:$B$4,MATCH($B875,年度參數!$A$2:$A$4,0))</f>
        <v>0</v>
      </c>
      <c r="N875" s="14" t="n">
        <f aca="false">I875*M875</f>
        <v>0</v>
      </c>
      <c r="O875" s="14" t="n">
        <f aca="false">I875-N875</f>
        <v>430900</v>
      </c>
    </row>
    <row r="876" customFormat="false" ht="15" hidden="false" customHeight="false" outlineLevel="0" collapsed="false">
      <c r="A876" s="6" t="str">
        <f aca="false">TEXT(B876,"0")&amp;"-"&amp;TEXT(C876,"00")</f>
        <v>2025-01</v>
      </c>
      <c r="B876" s="4" t="n">
        <v>2025</v>
      </c>
      <c r="C876" s="4" t="n">
        <v>1</v>
      </c>
      <c r="D876" s="9" t="s">
        <v>285</v>
      </c>
      <c r="E876" s="12" t="str">
        <f aca="false">INDEX(門市主檔!$B$2:$B$25,MATCH($D876,門市主檔!$A$2:$A$25,0))</f>
        <v>新北三重店</v>
      </c>
      <c r="F876" s="9" t="s">
        <v>344</v>
      </c>
      <c r="G876" s="12" t="str">
        <f aca="false">INDEX(通路主檔!$B$2:$B$5,MATCH($F876,通路主檔!$A$2:$A$5,0))</f>
        <v>外送平台 A</v>
      </c>
      <c r="H876" s="12" t="str">
        <f aca="false">INDEX(通路主檔!$C$2:$C$5,MATCH($F876,通路主檔!$A$2:$A$5,0))</f>
        <v>外送平台</v>
      </c>
      <c r="I876" s="13" t="n">
        <v>393100</v>
      </c>
      <c r="J876" s="4" t="n">
        <v>708</v>
      </c>
      <c r="K876" s="4" t="n">
        <v>1322</v>
      </c>
      <c r="L876" s="14" t="n">
        <f aca="false">IF(J876=0,0,I876/J876)</f>
        <v>555.225988700565</v>
      </c>
      <c r="M876" s="15" t="n">
        <f aca="false">INDEX(通路主檔!$D$2:$D$5,MATCH($F876,通路主檔!$A$2:$A$5,0))*INDEX(年度參數!$B$2:$B$4,MATCH($B876,年度參數!$A$2:$A$4,0))</f>
        <v>0.34</v>
      </c>
      <c r="N876" s="14" t="n">
        <f aca="false">I876*M876</f>
        <v>133654</v>
      </c>
      <c r="O876" s="14" t="n">
        <f aca="false">I876-N876</f>
        <v>259446</v>
      </c>
    </row>
    <row r="877" customFormat="false" ht="15" hidden="false" customHeight="false" outlineLevel="0" collapsed="false">
      <c r="A877" s="6" t="str">
        <f aca="false">TEXT(B877,"0")&amp;"-"&amp;TEXT(C877,"00")</f>
        <v>2025-01</v>
      </c>
      <c r="B877" s="4" t="n">
        <v>2025</v>
      </c>
      <c r="C877" s="4" t="n">
        <v>1</v>
      </c>
      <c r="D877" s="9" t="s">
        <v>285</v>
      </c>
      <c r="E877" s="12" t="str">
        <f aca="false">INDEX(門市主檔!$B$2:$B$25,MATCH($D877,門市主檔!$A$2:$A$25,0))</f>
        <v>新北三重店</v>
      </c>
      <c r="F877" s="9" t="s">
        <v>347</v>
      </c>
      <c r="G877" s="12" t="str">
        <f aca="false">INDEX(通路主檔!$B$2:$B$5,MATCH($F877,通路主檔!$A$2:$A$5,0))</f>
        <v>外送平台 B</v>
      </c>
      <c r="H877" s="12" t="str">
        <f aca="false">INDEX(通路主檔!$C$2:$C$5,MATCH($F877,通路主檔!$A$2:$A$5,0))</f>
        <v>外送平台</v>
      </c>
      <c r="I877" s="13" t="n">
        <v>239900</v>
      </c>
      <c r="J877" s="4" t="n">
        <v>456</v>
      </c>
      <c r="K877" s="4" t="n">
        <v>796</v>
      </c>
      <c r="L877" s="14" t="n">
        <f aca="false">IF(J877=0,0,I877/J877)</f>
        <v>526.09649122807</v>
      </c>
      <c r="M877" s="15" t="n">
        <f aca="false">INDEX(通路主檔!$D$2:$D$5,MATCH($F877,通路主檔!$A$2:$A$5,0))*INDEX(年度參數!$B$2:$B$4,MATCH($B877,年度參數!$A$2:$A$4,0))</f>
        <v>0.34</v>
      </c>
      <c r="N877" s="14" t="n">
        <f aca="false">I877*M877</f>
        <v>81566</v>
      </c>
      <c r="O877" s="14" t="n">
        <f aca="false">I877-N877</f>
        <v>158334</v>
      </c>
    </row>
    <row r="878" customFormat="false" ht="15" hidden="false" customHeight="false" outlineLevel="0" collapsed="false">
      <c r="A878" s="6" t="str">
        <f aca="false">TEXT(B878,"0")&amp;"-"&amp;TEXT(C878,"00")</f>
        <v>2025-01</v>
      </c>
      <c r="B878" s="4" t="n">
        <v>2025</v>
      </c>
      <c r="C878" s="4" t="n">
        <v>1</v>
      </c>
      <c r="D878" s="9" t="s">
        <v>300</v>
      </c>
      <c r="E878" s="12" t="str">
        <f aca="false">INDEX(門市主檔!$B$2:$B$25,MATCH($D878,門市主檔!$A$2:$A$25,0))</f>
        <v>台中逢甲店</v>
      </c>
      <c r="F878" s="9" t="s">
        <v>339</v>
      </c>
      <c r="G878" s="12" t="str">
        <f aca="false">INDEX(通路主檔!$B$2:$B$5,MATCH($F878,通路主檔!$A$2:$A$5,0))</f>
        <v>內用</v>
      </c>
      <c r="H878" s="12" t="str">
        <f aca="false">INDEX(通路主檔!$C$2:$C$5,MATCH($F878,通路主檔!$A$2:$A$5,0))</f>
        <v>店內</v>
      </c>
      <c r="I878" s="13" t="n">
        <v>1349900</v>
      </c>
      <c r="J878" s="4" t="n">
        <v>1841</v>
      </c>
      <c r="K878" s="4" t="n">
        <v>4607</v>
      </c>
      <c r="L878" s="14" t="n">
        <f aca="false">IF(J878=0,0,I878/J878)</f>
        <v>733.242802824552</v>
      </c>
      <c r="M878" s="15" t="n">
        <f aca="false">INDEX(通路主檔!$D$2:$D$5,MATCH($F878,通路主檔!$A$2:$A$5,0))*INDEX(年度參數!$B$2:$B$4,MATCH($B878,年度參數!$A$2:$A$4,0))</f>
        <v>0</v>
      </c>
      <c r="N878" s="14" t="n">
        <f aca="false">I878*M878</f>
        <v>0</v>
      </c>
      <c r="O878" s="14" t="n">
        <f aca="false">I878-N878</f>
        <v>1349900</v>
      </c>
    </row>
    <row r="879" customFormat="false" ht="15" hidden="false" customHeight="false" outlineLevel="0" collapsed="false">
      <c r="A879" s="6" t="str">
        <f aca="false">TEXT(B879,"0")&amp;"-"&amp;TEXT(C879,"00")</f>
        <v>2025-01</v>
      </c>
      <c r="B879" s="4" t="n">
        <v>2025</v>
      </c>
      <c r="C879" s="4" t="n">
        <v>1</v>
      </c>
      <c r="D879" s="9" t="s">
        <v>300</v>
      </c>
      <c r="E879" s="12" t="str">
        <f aca="false">INDEX(門市主檔!$B$2:$B$25,MATCH($D879,門市主檔!$A$2:$A$25,0))</f>
        <v>台中逢甲店</v>
      </c>
      <c r="F879" s="9" t="s">
        <v>342</v>
      </c>
      <c r="G879" s="12" t="str">
        <f aca="false">INDEX(通路主檔!$B$2:$B$5,MATCH($F879,通路主檔!$A$2:$A$5,0))</f>
        <v>外帶</v>
      </c>
      <c r="H879" s="12" t="str">
        <f aca="false">INDEX(通路主檔!$C$2:$C$5,MATCH($F879,通路主檔!$A$2:$A$5,0))</f>
        <v>店內</v>
      </c>
      <c r="I879" s="13" t="n">
        <v>671400</v>
      </c>
      <c r="J879" s="4" t="n">
        <v>1960</v>
      </c>
      <c r="K879" s="4" t="n">
        <v>2747</v>
      </c>
      <c r="L879" s="14" t="n">
        <f aca="false">IF(J879=0,0,I879/J879)</f>
        <v>342.551020408163</v>
      </c>
      <c r="M879" s="15" t="n">
        <f aca="false">INDEX(通路主檔!$D$2:$D$5,MATCH($F879,通路主檔!$A$2:$A$5,0))*INDEX(年度參數!$B$2:$B$4,MATCH($B879,年度參數!$A$2:$A$4,0))</f>
        <v>0</v>
      </c>
      <c r="N879" s="14" t="n">
        <f aca="false">I879*M879</f>
        <v>0</v>
      </c>
      <c r="O879" s="14" t="n">
        <f aca="false">I879-N879</f>
        <v>671400</v>
      </c>
    </row>
    <row r="880" customFormat="false" ht="15" hidden="false" customHeight="false" outlineLevel="0" collapsed="false">
      <c r="A880" s="6" t="str">
        <f aca="false">TEXT(B880,"0")&amp;"-"&amp;TEXT(C880,"00")</f>
        <v>2025-01</v>
      </c>
      <c r="B880" s="4" t="n">
        <v>2025</v>
      </c>
      <c r="C880" s="4" t="n">
        <v>1</v>
      </c>
      <c r="D880" s="9" t="s">
        <v>300</v>
      </c>
      <c r="E880" s="12" t="str">
        <f aca="false">INDEX(門市主檔!$B$2:$B$25,MATCH($D880,門市主檔!$A$2:$A$25,0))</f>
        <v>台中逢甲店</v>
      </c>
      <c r="F880" s="9" t="s">
        <v>344</v>
      </c>
      <c r="G880" s="12" t="str">
        <f aca="false">INDEX(通路主檔!$B$2:$B$5,MATCH($F880,通路主檔!$A$2:$A$5,0))</f>
        <v>外送平台 A</v>
      </c>
      <c r="H880" s="12" t="str">
        <f aca="false">INDEX(通路主檔!$C$2:$C$5,MATCH($F880,通路主檔!$A$2:$A$5,0))</f>
        <v>外送平台</v>
      </c>
      <c r="I880" s="13" t="n">
        <v>559200</v>
      </c>
      <c r="J880" s="4" t="n">
        <v>1023</v>
      </c>
      <c r="K880" s="4" t="n">
        <v>1895</v>
      </c>
      <c r="L880" s="14" t="n">
        <f aca="false">IF(J880=0,0,I880/J880)</f>
        <v>546.627565982405</v>
      </c>
      <c r="M880" s="15" t="n">
        <f aca="false">INDEX(通路主檔!$D$2:$D$5,MATCH($F880,通路主檔!$A$2:$A$5,0))*INDEX(年度參數!$B$2:$B$4,MATCH($B880,年度參數!$A$2:$A$4,0))</f>
        <v>0.34</v>
      </c>
      <c r="N880" s="14" t="n">
        <f aca="false">I880*M880</f>
        <v>190128</v>
      </c>
      <c r="O880" s="14" t="n">
        <f aca="false">I880-N880</f>
        <v>369072</v>
      </c>
    </row>
    <row r="881" customFormat="false" ht="15" hidden="false" customHeight="false" outlineLevel="0" collapsed="false">
      <c r="A881" s="6" t="str">
        <f aca="false">TEXT(B881,"0")&amp;"-"&amp;TEXT(C881,"00")</f>
        <v>2025-01</v>
      </c>
      <c r="B881" s="4" t="n">
        <v>2025</v>
      </c>
      <c r="C881" s="4" t="n">
        <v>1</v>
      </c>
      <c r="D881" s="9" t="s">
        <v>300</v>
      </c>
      <c r="E881" s="12" t="str">
        <f aca="false">INDEX(門市主檔!$B$2:$B$25,MATCH($D881,門市主檔!$A$2:$A$25,0))</f>
        <v>台中逢甲店</v>
      </c>
      <c r="F881" s="9" t="s">
        <v>347</v>
      </c>
      <c r="G881" s="12" t="str">
        <f aca="false">INDEX(通路主檔!$B$2:$B$5,MATCH($F881,通路主檔!$A$2:$A$5,0))</f>
        <v>外送平台 B</v>
      </c>
      <c r="H881" s="12" t="str">
        <f aca="false">INDEX(通路主檔!$C$2:$C$5,MATCH($F881,通路主檔!$A$2:$A$5,0))</f>
        <v>外送平台</v>
      </c>
      <c r="I881" s="13" t="n">
        <v>372600</v>
      </c>
      <c r="J881" s="4" t="n">
        <v>774</v>
      </c>
      <c r="K881" s="4" t="n">
        <v>1457</v>
      </c>
      <c r="L881" s="14" t="n">
        <f aca="false">IF(J881=0,0,I881/J881)</f>
        <v>481.395348837209</v>
      </c>
      <c r="M881" s="15" t="n">
        <f aca="false">INDEX(通路主檔!$D$2:$D$5,MATCH($F881,通路主檔!$A$2:$A$5,0))*INDEX(年度參數!$B$2:$B$4,MATCH($B881,年度參數!$A$2:$A$4,0))</f>
        <v>0.34</v>
      </c>
      <c r="N881" s="14" t="n">
        <f aca="false">I881*M881</f>
        <v>126684</v>
      </c>
      <c r="O881" s="14" t="n">
        <f aca="false">I881-N881</f>
        <v>245916</v>
      </c>
    </row>
    <row r="882" customFormat="false" ht="15" hidden="false" customHeight="false" outlineLevel="0" collapsed="false">
      <c r="A882" s="6" t="str">
        <f aca="false">TEXT(B882,"0")&amp;"-"&amp;TEXT(C882,"00")</f>
        <v>2025-01</v>
      </c>
      <c r="B882" s="4" t="n">
        <v>2025</v>
      </c>
      <c r="C882" s="4" t="n">
        <v>1</v>
      </c>
      <c r="D882" s="9" t="s">
        <v>305</v>
      </c>
      <c r="E882" s="12" t="str">
        <f aca="false">INDEX(門市主檔!$B$2:$B$25,MATCH($D882,門市主檔!$A$2:$A$25,0))</f>
        <v>台中七期店</v>
      </c>
      <c r="F882" s="9" t="s">
        <v>339</v>
      </c>
      <c r="G882" s="12" t="str">
        <f aca="false">INDEX(通路主檔!$B$2:$B$5,MATCH($F882,通路主檔!$A$2:$A$5,0))</f>
        <v>內用</v>
      </c>
      <c r="H882" s="12" t="str">
        <f aca="false">INDEX(通路主檔!$C$2:$C$5,MATCH($F882,通路主檔!$A$2:$A$5,0))</f>
        <v>店內</v>
      </c>
      <c r="I882" s="13" t="n">
        <v>1636600</v>
      </c>
      <c r="J882" s="4" t="n">
        <v>2043</v>
      </c>
      <c r="K882" s="4" t="n">
        <v>4790</v>
      </c>
      <c r="L882" s="14" t="n">
        <f aca="false">IF(J882=0,0,I882/J882)</f>
        <v>801.076847772883</v>
      </c>
      <c r="M882" s="15" t="n">
        <f aca="false">INDEX(通路主檔!$D$2:$D$5,MATCH($F882,通路主檔!$A$2:$A$5,0))*INDEX(年度參數!$B$2:$B$4,MATCH($B882,年度參數!$A$2:$A$4,0))</f>
        <v>0</v>
      </c>
      <c r="N882" s="14" t="n">
        <f aca="false">I882*M882</f>
        <v>0</v>
      </c>
      <c r="O882" s="14" t="n">
        <f aca="false">I882-N882</f>
        <v>1636600</v>
      </c>
    </row>
    <row r="883" customFormat="false" ht="15" hidden="false" customHeight="false" outlineLevel="0" collapsed="false">
      <c r="A883" s="6" t="str">
        <f aca="false">TEXT(B883,"0")&amp;"-"&amp;TEXT(C883,"00")</f>
        <v>2025-01</v>
      </c>
      <c r="B883" s="4" t="n">
        <v>2025</v>
      </c>
      <c r="C883" s="4" t="n">
        <v>1</v>
      </c>
      <c r="D883" s="9" t="s">
        <v>305</v>
      </c>
      <c r="E883" s="12" t="str">
        <f aca="false">INDEX(門市主檔!$B$2:$B$25,MATCH($D883,門市主檔!$A$2:$A$25,0))</f>
        <v>台中七期店</v>
      </c>
      <c r="F883" s="9" t="s">
        <v>342</v>
      </c>
      <c r="G883" s="12" t="str">
        <f aca="false">INDEX(通路主檔!$B$2:$B$5,MATCH($F883,通路主檔!$A$2:$A$5,0))</f>
        <v>外帶</v>
      </c>
      <c r="H883" s="12" t="str">
        <f aca="false">INDEX(通路主檔!$C$2:$C$5,MATCH($F883,通路主檔!$A$2:$A$5,0))</f>
        <v>店內</v>
      </c>
      <c r="I883" s="13" t="n">
        <v>645200</v>
      </c>
      <c r="J883" s="4" t="n">
        <v>2120</v>
      </c>
      <c r="K883" s="4" t="n">
        <v>2915</v>
      </c>
      <c r="L883" s="14" t="n">
        <f aca="false">IF(J883=0,0,I883/J883)</f>
        <v>304.339622641509</v>
      </c>
      <c r="M883" s="15" t="n">
        <f aca="false">INDEX(通路主檔!$D$2:$D$5,MATCH($F883,通路主檔!$A$2:$A$5,0))*INDEX(年度參數!$B$2:$B$4,MATCH($B883,年度參數!$A$2:$A$4,0))</f>
        <v>0</v>
      </c>
      <c r="N883" s="14" t="n">
        <f aca="false">I883*M883</f>
        <v>0</v>
      </c>
      <c r="O883" s="14" t="n">
        <f aca="false">I883-N883</f>
        <v>645200</v>
      </c>
    </row>
    <row r="884" customFormat="false" ht="15" hidden="false" customHeight="false" outlineLevel="0" collapsed="false">
      <c r="A884" s="6" t="str">
        <f aca="false">TEXT(B884,"0")&amp;"-"&amp;TEXT(C884,"00")</f>
        <v>2025-01</v>
      </c>
      <c r="B884" s="4" t="n">
        <v>2025</v>
      </c>
      <c r="C884" s="4" t="n">
        <v>1</v>
      </c>
      <c r="D884" s="9" t="s">
        <v>305</v>
      </c>
      <c r="E884" s="12" t="str">
        <f aca="false">INDEX(門市主檔!$B$2:$B$25,MATCH($D884,門市主檔!$A$2:$A$25,0))</f>
        <v>台中七期店</v>
      </c>
      <c r="F884" s="9" t="s">
        <v>344</v>
      </c>
      <c r="G884" s="12" t="str">
        <f aca="false">INDEX(通路主檔!$B$2:$B$5,MATCH($F884,通路主檔!$A$2:$A$5,0))</f>
        <v>外送平台 A</v>
      </c>
      <c r="H884" s="12" t="str">
        <f aca="false">INDEX(通路主檔!$C$2:$C$5,MATCH($F884,通路主檔!$A$2:$A$5,0))</f>
        <v>外送平台</v>
      </c>
      <c r="I884" s="13" t="n">
        <v>518900</v>
      </c>
      <c r="J884" s="4" t="n">
        <v>1012</v>
      </c>
      <c r="K884" s="4" t="n">
        <v>2040</v>
      </c>
      <c r="L884" s="14" t="n">
        <f aca="false">IF(J884=0,0,I884/J884)</f>
        <v>512.747035573123</v>
      </c>
      <c r="M884" s="15" t="n">
        <f aca="false">INDEX(通路主檔!$D$2:$D$5,MATCH($F884,通路主檔!$A$2:$A$5,0))*INDEX(年度參數!$B$2:$B$4,MATCH($B884,年度參數!$A$2:$A$4,0))</f>
        <v>0.34</v>
      </c>
      <c r="N884" s="14" t="n">
        <f aca="false">I884*M884</f>
        <v>176426</v>
      </c>
      <c r="O884" s="14" t="n">
        <f aca="false">I884-N884</f>
        <v>342474</v>
      </c>
    </row>
    <row r="885" customFormat="false" ht="15" hidden="false" customHeight="false" outlineLevel="0" collapsed="false">
      <c r="A885" s="6" t="str">
        <f aca="false">TEXT(B885,"0")&amp;"-"&amp;TEXT(C885,"00")</f>
        <v>2025-01</v>
      </c>
      <c r="B885" s="4" t="n">
        <v>2025</v>
      </c>
      <c r="C885" s="4" t="n">
        <v>1</v>
      </c>
      <c r="D885" s="9" t="s">
        <v>305</v>
      </c>
      <c r="E885" s="12" t="str">
        <f aca="false">INDEX(門市主檔!$B$2:$B$25,MATCH($D885,門市主檔!$A$2:$A$25,0))</f>
        <v>台中七期店</v>
      </c>
      <c r="F885" s="9" t="s">
        <v>347</v>
      </c>
      <c r="G885" s="12" t="str">
        <f aca="false">INDEX(通路主檔!$B$2:$B$5,MATCH($F885,通路主檔!$A$2:$A$5,0))</f>
        <v>外送平台 B</v>
      </c>
      <c r="H885" s="12" t="str">
        <f aca="false">INDEX(通路主檔!$C$2:$C$5,MATCH($F885,通路主檔!$A$2:$A$5,0))</f>
        <v>外送平台</v>
      </c>
      <c r="I885" s="13" t="n">
        <v>333200</v>
      </c>
      <c r="J885" s="4" t="n">
        <v>710</v>
      </c>
      <c r="K885" s="4" t="n">
        <v>1304</v>
      </c>
      <c r="L885" s="14" t="n">
        <f aca="false">IF(J885=0,0,I885/J885)</f>
        <v>469.295774647887</v>
      </c>
      <c r="M885" s="15" t="n">
        <f aca="false">INDEX(通路主檔!$D$2:$D$5,MATCH($F885,通路主檔!$A$2:$A$5,0))*INDEX(年度參數!$B$2:$B$4,MATCH($B885,年度參數!$A$2:$A$4,0))</f>
        <v>0.34</v>
      </c>
      <c r="N885" s="14" t="n">
        <f aca="false">I885*M885</f>
        <v>113288</v>
      </c>
      <c r="O885" s="14" t="n">
        <f aca="false">I885-N885</f>
        <v>219912</v>
      </c>
    </row>
    <row r="886" customFormat="false" ht="15" hidden="false" customHeight="false" outlineLevel="0" collapsed="false">
      <c r="A886" s="6" t="str">
        <f aca="false">TEXT(B886,"0")&amp;"-"&amp;TEXT(C886,"00")</f>
        <v>2025-01</v>
      </c>
      <c r="B886" s="4" t="n">
        <v>2025</v>
      </c>
      <c r="C886" s="4" t="n">
        <v>1</v>
      </c>
      <c r="D886" s="9" t="s">
        <v>307</v>
      </c>
      <c r="E886" s="12" t="str">
        <f aca="false">INDEX(門市主檔!$B$2:$B$25,MATCH($D886,門市主檔!$A$2:$A$25,0))</f>
        <v>台中一中店</v>
      </c>
      <c r="F886" s="9" t="s">
        <v>339</v>
      </c>
      <c r="G886" s="12" t="str">
        <f aca="false">INDEX(通路主檔!$B$2:$B$5,MATCH($F886,通路主檔!$A$2:$A$5,0))</f>
        <v>內用</v>
      </c>
      <c r="H886" s="12" t="str">
        <f aca="false">INDEX(通路主檔!$C$2:$C$5,MATCH($F886,通路主檔!$A$2:$A$5,0))</f>
        <v>店內</v>
      </c>
      <c r="I886" s="13" t="n">
        <v>616100</v>
      </c>
      <c r="J886" s="4" t="n">
        <v>853</v>
      </c>
      <c r="K886" s="4" t="n">
        <v>2042</v>
      </c>
      <c r="L886" s="14" t="n">
        <f aca="false">IF(J886=0,0,I886/J886)</f>
        <v>722.274325908558</v>
      </c>
      <c r="M886" s="15" t="n">
        <f aca="false">INDEX(通路主檔!$D$2:$D$5,MATCH($F886,通路主檔!$A$2:$A$5,0))*INDEX(年度參數!$B$2:$B$4,MATCH($B886,年度參數!$A$2:$A$4,0))</f>
        <v>0</v>
      </c>
      <c r="N886" s="14" t="n">
        <f aca="false">I886*M886</f>
        <v>0</v>
      </c>
      <c r="O886" s="14" t="n">
        <f aca="false">I886-N886</f>
        <v>616100</v>
      </c>
    </row>
    <row r="887" customFormat="false" ht="15" hidden="false" customHeight="false" outlineLevel="0" collapsed="false">
      <c r="A887" s="6" t="str">
        <f aca="false">TEXT(B887,"0")&amp;"-"&amp;TEXT(C887,"00")</f>
        <v>2025-01</v>
      </c>
      <c r="B887" s="4" t="n">
        <v>2025</v>
      </c>
      <c r="C887" s="4" t="n">
        <v>1</v>
      </c>
      <c r="D887" s="9" t="s">
        <v>307</v>
      </c>
      <c r="E887" s="12" t="str">
        <f aca="false">INDEX(門市主檔!$B$2:$B$25,MATCH($D887,門市主檔!$A$2:$A$25,0))</f>
        <v>台中一中店</v>
      </c>
      <c r="F887" s="9" t="s">
        <v>342</v>
      </c>
      <c r="G887" s="12" t="str">
        <f aca="false">INDEX(通路主檔!$B$2:$B$5,MATCH($F887,通路主檔!$A$2:$A$5,0))</f>
        <v>外帶</v>
      </c>
      <c r="H887" s="12" t="str">
        <f aca="false">INDEX(通路主檔!$C$2:$C$5,MATCH($F887,通路主檔!$A$2:$A$5,0))</f>
        <v>店內</v>
      </c>
      <c r="I887" s="13" t="n">
        <v>555900</v>
      </c>
      <c r="J887" s="4" t="n">
        <v>1532</v>
      </c>
      <c r="K887" s="4" t="n">
        <v>1928</v>
      </c>
      <c r="L887" s="14" t="n">
        <f aca="false">IF(J887=0,0,I887/J887)</f>
        <v>362.859007832898</v>
      </c>
      <c r="M887" s="15" t="n">
        <f aca="false">INDEX(通路主檔!$D$2:$D$5,MATCH($F887,通路主檔!$A$2:$A$5,0))*INDEX(年度參數!$B$2:$B$4,MATCH($B887,年度參數!$A$2:$A$4,0))</f>
        <v>0</v>
      </c>
      <c r="N887" s="14" t="n">
        <f aca="false">I887*M887</f>
        <v>0</v>
      </c>
      <c r="O887" s="14" t="n">
        <f aca="false">I887-N887</f>
        <v>555900</v>
      </c>
    </row>
    <row r="888" customFormat="false" ht="15" hidden="false" customHeight="false" outlineLevel="0" collapsed="false">
      <c r="A888" s="6" t="str">
        <f aca="false">TEXT(B888,"0")&amp;"-"&amp;TEXT(C888,"00")</f>
        <v>2025-01</v>
      </c>
      <c r="B888" s="4" t="n">
        <v>2025</v>
      </c>
      <c r="C888" s="4" t="n">
        <v>1</v>
      </c>
      <c r="D888" s="9" t="s">
        <v>307</v>
      </c>
      <c r="E888" s="12" t="str">
        <f aca="false">INDEX(門市主檔!$B$2:$B$25,MATCH($D888,門市主檔!$A$2:$A$25,0))</f>
        <v>台中一中店</v>
      </c>
      <c r="F888" s="9" t="s">
        <v>344</v>
      </c>
      <c r="G888" s="12" t="str">
        <f aca="false">INDEX(通路主檔!$B$2:$B$5,MATCH($F888,通路主檔!$A$2:$A$5,0))</f>
        <v>外送平台 A</v>
      </c>
      <c r="H888" s="12" t="str">
        <f aca="false">INDEX(通路主檔!$C$2:$C$5,MATCH($F888,通路主檔!$A$2:$A$5,0))</f>
        <v>外送平台</v>
      </c>
      <c r="I888" s="13" t="n">
        <v>517500</v>
      </c>
      <c r="J888" s="4" t="n">
        <v>909</v>
      </c>
      <c r="K888" s="4" t="n">
        <v>1681</v>
      </c>
      <c r="L888" s="14" t="n">
        <f aca="false">IF(J888=0,0,I888/J888)</f>
        <v>569.306930693069</v>
      </c>
      <c r="M888" s="15" t="n">
        <f aca="false">INDEX(通路主檔!$D$2:$D$5,MATCH($F888,通路主檔!$A$2:$A$5,0))*INDEX(年度參數!$B$2:$B$4,MATCH($B888,年度參數!$A$2:$A$4,0))</f>
        <v>0.34</v>
      </c>
      <c r="N888" s="14" t="n">
        <f aca="false">I888*M888</f>
        <v>175950</v>
      </c>
      <c r="O888" s="14" t="n">
        <f aca="false">I888-N888</f>
        <v>341550</v>
      </c>
    </row>
    <row r="889" customFormat="false" ht="15" hidden="false" customHeight="false" outlineLevel="0" collapsed="false">
      <c r="A889" s="6" t="str">
        <f aca="false">TEXT(B889,"0")&amp;"-"&amp;TEXT(C889,"00")</f>
        <v>2025-01</v>
      </c>
      <c r="B889" s="4" t="n">
        <v>2025</v>
      </c>
      <c r="C889" s="4" t="n">
        <v>1</v>
      </c>
      <c r="D889" s="9" t="s">
        <v>307</v>
      </c>
      <c r="E889" s="12" t="str">
        <f aca="false">INDEX(門市主檔!$B$2:$B$25,MATCH($D889,門市主檔!$A$2:$A$25,0))</f>
        <v>台中一中店</v>
      </c>
      <c r="F889" s="9" t="s">
        <v>347</v>
      </c>
      <c r="G889" s="12" t="str">
        <f aca="false">INDEX(通路主檔!$B$2:$B$5,MATCH($F889,通路主檔!$A$2:$A$5,0))</f>
        <v>外送平台 B</v>
      </c>
      <c r="H889" s="12" t="str">
        <f aca="false">INDEX(通路主檔!$C$2:$C$5,MATCH($F889,通路主檔!$A$2:$A$5,0))</f>
        <v>外送平台</v>
      </c>
      <c r="I889" s="13" t="n">
        <v>328700</v>
      </c>
      <c r="J889" s="4" t="n">
        <v>678</v>
      </c>
      <c r="K889" s="4" t="n">
        <v>1302</v>
      </c>
      <c r="L889" s="14" t="n">
        <f aca="false">IF(J889=0,0,I889/J889)</f>
        <v>484.808259587021</v>
      </c>
      <c r="M889" s="15" t="n">
        <f aca="false">INDEX(通路主檔!$D$2:$D$5,MATCH($F889,通路主檔!$A$2:$A$5,0))*INDEX(年度參數!$B$2:$B$4,MATCH($B889,年度參數!$A$2:$A$4,0))</f>
        <v>0.34</v>
      </c>
      <c r="N889" s="14" t="n">
        <f aca="false">I889*M889</f>
        <v>111758</v>
      </c>
      <c r="O889" s="14" t="n">
        <f aca="false">I889-N889</f>
        <v>216942</v>
      </c>
    </row>
    <row r="890" customFormat="false" ht="15" hidden="false" customHeight="false" outlineLevel="0" collapsed="false">
      <c r="A890" s="6" t="str">
        <f aca="false">TEXT(B890,"0")&amp;"-"&amp;TEXT(C890,"00")</f>
        <v>2025-01</v>
      </c>
      <c r="B890" s="4" t="n">
        <v>2025</v>
      </c>
      <c r="C890" s="4" t="n">
        <v>1</v>
      </c>
      <c r="D890" s="9" t="s">
        <v>318</v>
      </c>
      <c r="E890" s="12" t="str">
        <f aca="false">INDEX(門市主檔!$B$2:$B$25,MATCH($D890,門市主檔!$A$2:$A$25,0))</f>
        <v>台南中西店</v>
      </c>
      <c r="F890" s="9" t="s">
        <v>339</v>
      </c>
      <c r="G890" s="12" t="str">
        <f aca="false">INDEX(通路主檔!$B$2:$B$5,MATCH($F890,通路主檔!$A$2:$A$5,0))</f>
        <v>內用</v>
      </c>
      <c r="H890" s="12" t="str">
        <f aca="false">INDEX(通路主檔!$C$2:$C$5,MATCH($F890,通路主檔!$A$2:$A$5,0))</f>
        <v>店內</v>
      </c>
      <c r="I890" s="13" t="n">
        <v>890800</v>
      </c>
      <c r="J890" s="4" t="n">
        <v>1241</v>
      </c>
      <c r="K890" s="4" t="n">
        <v>3127</v>
      </c>
      <c r="L890" s="14" t="n">
        <f aca="false">IF(J890=0,0,I890/J890)</f>
        <v>717.808219178082</v>
      </c>
      <c r="M890" s="15" t="n">
        <f aca="false">INDEX(通路主檔!$D$2:$D$5,MATCH($F890,通路主檔!$A$2:$A$5,0))*INDEX(年度參數!$B$2:$B$4,MATCH($B890,年度參數!$A$2:$A$4,0))</f>
        <v>0</v>
      </c>
      <c r="N890" s="14" t="n">
        <f aca="false">I890*M890</f>
        <v>0</v>
      </c>
      <c r="O890" s="14" t="n">
        <f aca="false">I890-N890</f>
        <v>890800</v>
      </c>
    </row>
    <row r="891" customFormat="false" ht="15" hidden="false" customHeight="false" outlineLevel="0" collapsed="false">
      <c r="A891" s="6" t="str">
        <f aca="false">TEXT(B891,"0")&amp;"-"&amp;TEXT(C891,"00")</f>
        <v>2025-01</v>
      </c>
      <c r="B891" s="4" t="n">
        <v>2025</v>
      </c>
      <c r="C891" s="4" t="n">
        <v>1</v>
      </c>
      <c r="D891" s="9" t="s">
        <v>318</v>
      </c>
      <c r="E891" s="12" t="str">
        <f aca="false">INDEX(門市主檔!$B$2:$B$25,MATCH($D891,門市主檔!$A$2:$A$25,0))</f>
        <v>台南中西店</v>
      </c>
      <c r="F891" s="9" t="s">
        <v>342</v>
      </c>
      <c r="G891" s="12" t="str">
        <f aca="false">INDEX(通路主檔!$B$2:$B$5,MATCH($F891,通路主檔!$A$2:$A$5,0))</f>
        <v>外帶</v>
      </c>
      <c r="H891" s="12" t="str">
        <f aca="false">INDEX(通路主檔!$C$2:$C$5,MATCH($F891,通路主檔!$A$2:$A$5,0))</f>
        <v>店內</v>
      </c>
      <c r="I891" s="13" t="n">
        <v>457900</v>
      </c>
      <c r="J891" s="4" t="n">
        <v>1366</v>
      </c>
      <c r="K891" s="4" t="n">
        <v>1761</v>
      </c>
      <c r="L891" s="14" t="n">
        <f aca="false">IF(J891=0,0,I891/J891)</f>
        <v>335.212298682284</v>
      </c>
      <c r="M891" s="15" t="n">
        <f aca="false">INDEX(通路主檔!$D$2:$D$5,MATCH($F891,通路主檔!$A$2:$A$5,0))*INDEX(年度參數!$B$2:$B$4,MATCH($B891,年度參數!$A$2:$A$4,0))</f>
        <v>0</v>
      </c>
      <c r="N891" s="14" t="n">
        <f aca="false">I891*M891</f>
        <v>0</v>
      </c>
      <c r="O891" s="14" t="n">
        <f aca="false">I891-N891</f>
        <v>457900</v>
      </c>
    </row>
    <row r="892" customFormat="false" ht="15" hidden="false" customHeight="false" outlineLevel="0" collapsed="false">
      <c r="A892" s="6" t="str">
        <f aca="false">TEXT(B892,"0")&amp;"-"&amp;TEXT(C892,"00")</f>
        <v>2025-01</v>
      </c>
      <c r="B892" s="4" t="n">
        <v>2025</v>
      </c>
      <c r="C892" s="4" t="n">
        <v>1</v>
      </c>
      <c r="D892" s="9" t="s">
        <v>318</v>
      </c>
      <c r="E892" s="12" t="str">
        <f aca="false">INDEX(門市主檔!$B$2:$B$25,MATCH($D892,門市主檔!$A$2:$A$25,0))</f>
        <v>台南中西店</v>
      </c>
      <c r="F892" s="9" t="s">
        <v>344</v>
      </c>
      <c r="G892" s="12" t="str">
        <f aca="false">INDEX(通路主檔!$B$2:$B$5,MATCH($F892,通路主檔!$A$2:$A$5,0))</f>
        <v>外送平台 A</v>
      </c>
      <c r="H892" s="12" t="str">
        <f aca="false">INDEX(通路主檔!$C$2:$C$5,MATCH($F892,通路主檔!$A$2:$A$5,0))</f>
        <v>外送平台</v>
      </c>
      <c r="I892" s="13" t="n">
        <v>377700</v>
      </c>
      <c r="J892" s="4" t="n">
        <v>679</v>
      </c>
      <c r="K892" s="4" t="n">
        <v>1304</v>
      </c>
      <c r="L892" s="14" t="n">
        <f aca="false">IF(J892=0,0,I892/J892)</f>
        <v>556.259204712813</v>
      </c>
      <c r="M892" s="15" t="n">
        <f aca="false">INDEX(通路主檔!$D$2:$D$5,MATCH($F892,通路主檔!$A$2:$A$5,0))*INDEX(年度參數!$B$2:$B$4,MATCH($B892,年度參數!$A$2:$A$4,0))</f>
        <v>0.34</v>
      </c>
      <c r="N892" s="14" t="n">
        <f aca="false">I892*M892</f>
        <v>128418</v>
      </c>
      <c r="O892" s="14" t="n">
        <f aca="false">I892-N892</f>
        <v>249282</v>
      </c>
    </row>
    <row r="893" customFormat="false" ht="15" hidden="false" customHeight="false" outlineLevel="0" collapsed="false">
      <c r="A893" s="6" t="str">
        <f aca="false">TEXT(B893,"0")&amp;"-"&amp;TEXT(C893,"00")</f>
        <v>2025-01</v>
      </c>
      <c r="B893" s="4" t="n">
        <v>2025</v>
      </c>
      <c r="C893" s="4" t="n">
        <v>1</v>
      </c>
      <c r="D893" s="9" t="s">
        <v>318</v>
      </c>
      <c r="E893" s="12" t="str">
        <f aca="false">INDEX(門市主檔!$B$2:$B$25,MATCH($D893,門市主檔!$A$2:$A$25,0))</f>
        <v>台南中西店</v>
      </c>
      <c r="F893" s="9" t="s">
        <v>347</v>
      </c>
      <c r="G893" s="12" t="str">
        <f aca="false">INDEX(通路主檔!$B$2:$B$5,MATCH($F893,通路主檔!$A$2:$A$5,0))</f>
        <v>外送平台 B</v>
      </c>
      <c r="H893" s="12" t="str">
        <f aca="false">INDEX(通路主檔!$C$2:$C$5,MATCH($F893,通路主檔!$A$2:$A$5,0))</f>
        <v>外送平台</v>
      </c>
      <c r="I893" s="13" t="n">
        <v>273000</v>
      </c>
      <c r="J893" s="4" t="n">
        <v>570</v>
      </c>
      <c r="K893" s="4" t="n">
        <v>1075</v>
      </c>
      <c r="L893" s="14" t="n">
        <f aca="false">IF(J893=0,0,I893/J893)</f>
        <v>478.947368421053</v>
      </c>
      <c r="M893" s="15" t="n">
        <f aca="false">INDEX(通路主檔!$D$2:$D$5,MATCH($F893,通路主檔!$A$2:$A$5,0))*INDEX(年度參數!$B$2:$B$4,MATCH($B893,年度參數!$A$2:$A$4,0))</f>
        <v>0.34</v>
      </c>
      <c r="N893" s="14" t="n">
        <f aca="false">I893*M893</f>
        <v>92820</v>
      </c>
      <c r="O893" s="14" t="n">
        <f aca="false">I893-N893</f>
        <v>180180</v>
      </c>
    </row>
    <row r="894" customFormat="false" ht="15" hidden="false" customHeight="false" outlineLevel="0" collapsed="false">
      <c r="A894" s="6" t="str">
        <f aca="false">TEXT(B894,"0")&amp;"-"&amp;TEXT(C894,"00")</f>
        <v>2025-01</v>
      </c>
      <c r="B894" s="4" t="n">
        <v>2025</v>
      </c>
      <c r="C894" s="4" t="n">
        <v>1</v>
      </c>
      <c r="D894" s="9" t="s">
        <v>323</v>
      </c>
      <c r="E894" s="12" t="str">
        <f aca="false">INDEX(門市主檔!$B$2:$B$25,MATCH($D894,門市主檔!$A$2:$A$25,0))</f>
        <v>台南東寧店</v>
      </c>
      <c r="F894" s="9" t="s">
        <v>339</v>
      </c>
      <c r="G894" s="12" t="str">
        <f aca="false">INDEX(通路主檔!$B$2:$B$5,MATCH($F894,通路主檔!$A$2:$A$5,0))</f>
        <v>內用</v>
      </c>
      <c r="H894" s="12" t="str">
        <f aca="false">INDEX(通路主檔!$C$2:$C$5,MATCH($F894,通路主檔!$A$2:$A$5,0))</f>
        <v>店內</v>
      </c>
      <c r="I894" s="13" t="n">
        <v>527900</v>
      </c>
      <c r="J894" s="4" t="n">
        <v>654</v>
      </c>
      <c r="K894" s="4" t="n">
        <v>1580</v>
      </c>
      <c r="L894" s="14" t="n">
        <f aca="false">IF(J894=0,0,I894/J894)</f>
        <v>807.186544342508</v>
      </c>
      <c r="M894" s="15" t="n">
        <f aca="false">INDEX(通路主檔!$D$2:$D$5,MATCH($F894,通路主檔!$A$2:$A$5,0))*INDEX(年度參數!$B$2:$B$4,MATCH($B894,年度參數!$A$2:$A$4,0))</f>
        <v>0</v>
      </c>
      <c r="N894" s="14" t="n">
        <f aca="false">I894*M894</f>
        <v>0</v>
      </c>
      <c r="O894" s="14" t="n">
        <f aca="false">I894-N894</f>
        <v>527900</v>
      </c>
    </row>
    <row r="895" customFormat="false" ht="15" hidden="false" customHeight="false" outlineLevel="0" collapsed="false">
      <c r="A895" s="6" t="str">
        <f aca="false">TEXT(B895,"0")&amp;"-"&amp;TEXT(C895,"00")</f>
        <v>2025-01</v>
      </c>
      <c r="B895" s="4" t="n">
        <v>2025</v>
      </c>
      <c r="C895" s="4" t="n">
        <v>1</v>
      </c>
      <c r="D895" s="9" t="s">
        <v>323</v>
      </c>
      <c r="E895" s="12" t="str">
        <f aca="false">INDEX(門市主檔!$B$2:$B$25,MATCH($D895,門市主檔!$A$2:$A$25,0))</f>
        <v>台南東寧店</v>
      </c>
      <c r="F895" s="9" t="s">
        <v>342</v>
      </c>
      <c r="G895" s="12" t="str">
        <f aca="false">INDEX(通路主檔!$B$2:$B$5,MATCH($F895,通路主檔!$A$2:$A$5,0))</f>
        <v>外帶</v>
      </c>
      <c r="H895" s="12" t="str">
        <f aca="false">INDEX(通路主檔!$C$2:$C$5,MATCH($F895,通路主檔!$A$2:$A$5,0))</f>
        <v>店內</v>
      </c>
      <c r="I895" s="13" t="n">
        <v>496300</v>
      </c>
      <c r="J895" s="4" t="n">
        <v>1587</v>
      </c>
      <c r="K895" s="4" t="n">
        <v>1988</v>
      </c>
      <c r="L895" s="14" t="n">
        <f aca="false">IF(J895=0,0,I895/J895)</f>
        <v>312.728418399496</v>
      </c>
      <c r="M895" s="15" t="n">
        <f aca="false">INDEX(通路主檔!$D$2:$D$5,MATCH($F895,通路主檔!$A$2:$A$5,0))*INDEX(年度參數!$B$2:$B$4,MATCH($B895,年度參數!$A$2:$A$4,0))</f>
        <v>0</v>
      </c>
      <c r="N895" s="14" t="n">
        <f aca="false">I895*M895</f>
        <v>0</v>
      </c>
      <c r="O895" s="14" t="n">
        <f aca="false">I895-N895</f>
        <v>496300</v>
      </c>
    </row>
    <row r="896" customFormat="false" ht="15" hidden="false" customHeight="false" outlineLevel="0" collapsed="false">
      <c r="A896" s="6" t="str">
        <f aca="false">TEXT(B896,"0")&amp;"-"&amp;TEXT(C896,"00")</f>
        <v>2025-01</v>
      </c>
      <c r="B896" s="4" t="n">
        <v>2025</v>
      </c>
      <c r="C896" s="4" t="n">
        <v>1</v>
      </c>
      <c r="D896" s="9" t="s">
        <v>323</v>
      </c>
      <c r="E896" s="12" t="str">
        <f aca="false">INDEX(門市主檔!$B$2:$B$25,MATCH($D896,門市主檔!$A$2:$A$25,0))</f>
        <v>台南東寧店</v>
      </c>
      <c r="F896" s="9" t="s">
        <v>344</v>
      </c>
      <c r="G896" s="12" t="str">
        <f aca="false">INDEX(通路主檔!$B$2:$B$5,MATCH($F896,通路主檔!$A$2:$A$5,0))</f>
        <v>外送平台 A</v>
      </c>
      <c r="H896" s="12" t="str">
        <f aca="false">INDEX(通路主檔!$C$2:$C$5,MATCH($F896,通路主檔!$A$2:$A$5,0))</f>
        <v>外送平台</v>
      </c>
      <c r="I896" s="13" t="n">
        <v>407100</v>
      </c>
      <c r="J896" s="4" t="n">
        <v>832</v>
      </c>
      <c r="K896" s="4" t="n">
        <v>1694</v>
      </c>
      <c r="L896" s="14" t="n">
        <f aca="false">IF(J896=0,0,I896/J896)</f>
        <v>489.302884615385</v>
      </c>
      <c r="M896" s="15" t="n">
        <f aca="false">INDEX(通路主檔!$D$2:$D$5,MATCH($F896,通路主檔!$A$2:$A$5,0))*INDEX(年度參數!$B$2:$B$4,MATCH($B896,年度參數!$A$2:$A$4,0))</f>
        <v>0.34</v>
      </c>
      <c r="N896" s="14" t="n">
        <f aca="false">I896*M896</f>
        <v>138414</v>
      </c>
      <c r="O896" s="14" t="n">
        <f aca="false">I896-N896</f>
        <v>268686</v>
      </c>
    </row>
    <row r="897" customFormat="false" ht="15" hidden="false" customHeight="false" outlineLevel="0" collapsed="false">
      <c r="A897" s="6" t="str">
        <f aca="false">TEXT(B897,"0")&amp;"-"&amp;TEXT(C897,"00")</f>
        <v>2025-01</v>
      </c>
      <c r="B897" s="4" t="n">
        <v>2025</v>
      </c>
      <c r="C897" s="4" t="n">
        <v>1</v>
      </c>
      <c r="D897" s="9" t="s">
        <v>323</v>
      </c>
      <c r="E897" s="12" t="str">
        <f aca="false">INDEX(門市主檔!$B$2:$B$25,MATCH($D897,門市主檔!$A$2:$A$25,0))</f>
        <v>台南東寧店</v>
      </c>
      <c r="F897" s="9" t="s">
        <v>347</v>
      </c>
      <c r="G897" s="12" t="str">
        <f aca="false">INDEX(通路主檔!$B$2:$B$5,MATCH($F897,通路主檔!$A$2:$A$5,0))</f>
        <v>外送平台 B</v>
      </c>
      <c r="H897" s="12" t="str">
        <f aca="false">INDEX(通路主檔!$C$2:$C$5,MATCH($F897,通路主檔!$A$2:$A$5,0))</f>
        <v>外送平台</v>
      </c>
      <c r="I897" s="13" t="n">
        <v>274600</v>
      </c>
      <c r="J897" s="4" t="n">
        <v>527</v>
      </c>
      <c r="K897" s="4" t="n">
        <v>891</v>
      </c>
      <c r="L897" s="14" t="n">
        <f aca="false">IF(J897=0,0,I897/J897)</f>
        <v>521.062618595826</v>
      </c>
      <c r="M897" s="15" t="n">
        <f aca="false">INDEX(通路主檔!$D$2:$D$5,MATCH($F897,通路主檔!$A$2:$A$5,0))*INDEX(年度參數!$B$2:$B$4,MATCH($B897,年度參數!$A$2:$A$4,0))</f>
        <v>0.34</v>
      </c>
      <c r="N897" s="14" t="n">
        <f aca="false">I897*M897</f>
        <v>93364</v>
      </c>
      <c r="O897" s="14" t="n">
        <f aca="false">I897-N897</f>
        <v>181236</v>
      </c>
    </row>
    <row r="898" customFormat="false" ht="15" hidden="false" customHeight="false" outlineLevel="0" collapsed="false">
      <c r="A898" s="6" t="str">
        <f aca="false">TEXT(B898,"0")&amp;"-"&amp;TEXT(C898,"00")</f>
        <v>2025-01</v>
      </c>
      <c r="B898" s="4" t="n">
        <v>2025</v>
      </c>
      <c r="C898" s="4" t="n">
        <v>1</v>
      </c>
      <c r="D898" s="9" t="s">
        <v>262</v>
      </c>
      <c r="E898" s="12" t="str">
        <f aca="false">INDEX(門市主檔!$B$2:$B$25,MATCH($D898,門市主檔!$A$2:$A$25,0))</f>
        <v>台北信義旗艦店</v>
      </c>
      <c r="F898" s="9" t="s">
        <v>339</v>
      </c>
      <c r="G898" s="12" t="str">
        <f aca="false">INDEX(通路主檔!$B$2:$B$5,MATCH($F898,通路主檔!$A$2:$A$5,0))</f>
        <v>內用</v>
      </c>
      <c r="H898" s="12" t="str">
        <f aca="false">INDEX(通路主檔!$C$2:$C$5,MATCH($F898,通路主檔!$A$2:$A$5,0))</f>
        <v>店內</v>
      </c>
      <c r="I898" s="13" t="n">
        <v>2016000</v>
      </c>
      <c r="J898" s="4" t="n">
        <v>2595</v>
      </c>
      <c r="K898" s="4" t="n">
        <v>6307</v>
      </c>
      <c r="L898" s="14" t="n">
        <f aca="false">IF(J898=0,0,I898/J898)</f>
        <v>776.878612716763</v>
      </c>
      <c r="M898" s="15" t="n">
        <f aca="false">INDEX(通路主檔!$D$2:$D$5,MATCH($F898,通路主檔!$A$2:$A$5,0))*INDEX(年度參數!$B$2:$B$4,MATCH($B898,年度參數!$A$2:$A$4,0))</f>
        <v>0</v>
      </c>
      <c r="N898" s="14" t="n">
        <f aca="false">I898*M898</f>
        <v>0</v>
      </c>
      <c r="O898" s="14" t="n">
        <f aca="false">I898-N898</f>
        <v>2016000</v>
      </c>
    </row>
    <row r="899" customFormat="false" ht="15" hidden="false" customHeight="false" outlineLevel="0" collapsed="false">
      <c r="A899" s="6" t="str">
        <f aca="false">TEXT(B899,"0")&amp;"-"&amp;TEXT(C899,"00")</f>
        <v>2025-01</v>
      </c>
      <c r="B899" s="4" t="n">
        <v>2025</v>
      </c>
      <c r="C899" s="4" t="n">
        <v>1</v>
      </c>
      <c r="D899" s="9" t="s">
        <v>262</v>
      </c>
      <c r="E899" s="12" t="str">
        <f aca="false">INDEX(門市主檔!$B$2:$B$25,MATCH($D899,門市主檔!$A$2:$A$25,0))</f>
        <v>台北信義旗艦店</v>
      </c>
      <c r="F899" s="9" t="s">
        <v>342</v>
      </c>
      <c r="G899" s="12" t="str">
        <f aca="false">INDEX(通路主檔!$B$2:$B$5,MATCH($F899,通路主檔!$A$2:$A$5,0))</f>
        <v>外帶</v>
      </c>
      <c r="H899" s="12" t="str">
        <f aca="false">INDEX(通路主檔!$C$2:$C$5,MATCH($F899,通路主檔!$A$2:$A$5,0))</f>
        <v>店內</v>
      </c>
      <c r="I899" s="13" t="n">
        <v>788300</v>
      </c>
      <c r="J899" s="4" t="n">
        <v>2565</v>
      </c>
      <c r="K899" s="4" t="n">
        <v>3347</v>
      </c>
      <c r="L899" s="14" t="n">
        <f aca="false">IF(J899=0,0,I899/J899)</f>
        <v>307.329434697856</v>
      </c>
      <c r="M899" s="15" t="n">
        <f aca="false">INDEX(通路主檔!$D$2:$D$5,MATCH($F899,通路主檔!$A$2:$A$5,0))*INDEX(年度參數!$B$2:$B$4,MATCH($B899,年度參數!$A$2:$A$4,0))</f>
        <v>0</v>
      </c>
      <c r="N899" s="14" t="n">
        <f aca="false">I899*M899</f>
        <v>0</v>
      </c>
      <c r="O899" s="14" t="n">
        <f aca="false">I899-N899</f>
        <v>788300</v>
      </c>
    </row>
    <row r="900" customFormat="false" ht="15" hidden="false" customHeight="false" outlineLevel="0" collapsed="false">
      <c r="A900" s="6" t="str">
        <f aca="false">TEXT(B900,"0")&amp;"-"&amp;TEXT(C900,"00")</f>
        <v>2025-01</v>
      </c>
      <c r="B900" s="4" t="n">
        <v>2025</v>
      </c>
      <c r="C900" s="4" t="n">
        <v>1</v>
      </c>
      <c r="D900" s="9" t="s">
        <v>262</v>
      </c>
      <c r="E900" s="12" t="str">
        <f aca="false">INDEX(門市主檔!$B$2:$B$25,MATCH($D900,門市主檔!$A$2:$A$25,0))</f>
        <v>台北信義旗艦店</v>
      </c>
      <c r="F900" s="9" t="s">
        <v>344</v>
      </c>
      <c r="G900" s="12" t="str">
        <f aca="false">INDEX(通路主檔!$B$2:$B$5,MATCH($F900,通路主檔!$A$2:$A$5,0))</f>
        <v>外送平台 A</v>
      </c>
      <c r="H900" s="12" t="str">
        <f aca="false">INDEX(通路主檔!$C$2:$C$5,MATCH($F900,通路主檔!$A$2:$A$5,0))</f>
        <v>外送平台</v>
      </c>
      <c r="I900" s="13" t="n">
        <v>636100</v>
      </c>
      <c r="J900" s="4" t="n">
        <v>1290</v>
      </c>
      <c r="K900" s="4" t="n">
        <v>2397</v>
      </c>
      <c r="L900" s="14" t="n">
        <f aca="false">IF(J900=0,0,I900/J900)</f>
        <v>493.100775193798</v>
      </c>
      <c r="M900" s="15" t="n">
        <f aca="false">INDEX(通路主檔!$D$2:$D$5,MATCH($F900,通路主檔!$A$2:$A$5,0))*INDEX(年度參數!$B$2:$B$4,MATCH($B900,年度參數!$A$2:$A$4,0))</f>
        <v>0.34</v>
      </c>
      <c r="N900" s="14" t="n">
        <f aca="false">I900*M900</f>
        <v>216274</v>
      </c>
      <c r="O900" s="14" t="n">
        <f aca="false">I900-N900</f>
        <v>419826</v>
      </c>
    </row>
    <row r="901" customFormat="false" ht="15" hidden="false" customHeight="false" outlineLevel="0" collapsed="false">
      <c r="A901" s="6" t="str">
        <f aca="false">TEXT(B901,"0")&amp;"-"&amp;TEXT(C901,"00")</f>
        <v>2025-01</v>
      </c>
      <c r="B901" s="4" t="n">
        <v>2025</v>
      </c>
      <c r="C901" s="4" t="n">
        <v>1</v>
      </c>
      <c r="D901" s="9" t="s">
        <v>262</v>
      </c>
      <c r="E901" s="12" t="str">
        <f aca="false">INDEX(門市主檔!$B$2:$B$25,MATCH($D901,門市主檔!$A$2:$A$25,0))</f>
        <v>台北信義旗艦店</v>
      </c>
      <c r="F901" s="9" t="s">
        <v>347</v>
      </c>
      <c r="G901" s="12" t="str">
        <f aca="false">INDEX(通路主檔!$B$2:$B$5,MATCH($F901,通路主檔!$A$2:$A$5,0))</f>
        <v>外送平台 B</v>
      </c>
      <c r="H901" s="12" t="str">
        <f aca="false">INDEX(通路主檔!$C$2:$C$5,MATCH($F901,通路主檔!$A$2:$A$5,0))</f>
        <v>外送平台</v>
      </c>
      <c r="I901" s="13" t="n">
        <v>436200</v>
      </c>
      <c r="J901" s="4" t="n">
        <v>809</v>
      </c>
      <c r="K901" s="4" t="n">
        <v>1447</v>
      </c>
      <c r="L901" s="14" t="n">
        <f aca="false">IF(J901=0,0,I901/J901)</f>
        <v>539.184177997528</v>
      </c>
      <c r="M901" s="15" t="n">
        <f aca="false">INDEX(通路主檔!$D$2:$D$5,MATCH($F901,通路主檔!$A$2:$A$5,0))*INDEX(年度參數!$B$2:$B$4,MATCH($B901,年度參數!$A$2:$A$4,0))</f>
        <v>0.34</v>
      </c>
      <c r="N901" s="14" t="n">
        <f aca="false">I901*M901</f>
        <v>148308</v>
      </c>
      <c r="O901" s="14" t="n">
        <f aca="false">I901-N901</f>
        <v>287892</v>
      </c>
    </row>
    <row r="902" customFormat="false" ht="15" hidden="false" customHeight="false" outlineLevel="0" collapsed="false">
      <c r="A902" s="6" t="str">
        <f aca="false">TEXT(B902,"0")&amp;"-"&amp;TEXT(C902,"00")</f>
        <v>2025-01</v>
      </c>
      <c r="B902" s="4" t="n">
        <v>2025</v>
      </c>
      <c r="C902" s="4" t="n">
        <v>1</v>
      </c>
      <c r="D902" s="9" t="s">
        <v>269</v>
      </c>
      <c r="E902" s="12" t="str">
        <f aca="false">INDEX(門市主檔!$B$2:$B$25,MATCH($D902,門市主檔!$A$2:$A$25,0))</f>
        <v>台北中山店</v>
      </c>
      <c r="F902" s="9" t="s">
        <v>339</v>
      </c>
      <c r="G902" s="12" t="str">
        <f aca="false">INDEX(通路主檔!$B$2:$B$5,MATCH($F902,通路主檔!$A$2:$A$5,0))</f>
        <v>內用</v>
      </c>
      <c r="H902" s="12" t="str">
        <f aca="false">INDEX(通路主檔!$C$2:$C$5,MATCH($F902,通路主檔!$A$2:$A$5,0))</f>
        <v>店內</v>
      </c>
      <c r="I902" s="13" t="n">
        <v>1156000</v>
      </c>
      <c r="J902" s="4" t="n">
        <v>1436</v>
      </c>
      <c r="K902" s="4" t="n">
        <v>3618</v>
      </c>
      <c r="L902" s="14" t="n">
        <f aca="false">IF(J902=0,0,I902/J902)</f>
        <v>805.013927576602</v>
      </c>
      <c r="M902" s="15" t="n">
        <f aca="false">INDEX(通路主檔!$D$2:$D$5,MATCH($F902,通路主檔!$A$2:$A$5,0))*INDEX(年度參數!$B$2:$B$4,MATCH($B902,年度參數!$A$2:$A$4,0))</f>
        <v>0</v>
      </c>
      <c r="N902" s="14" t="n">
        <f aca="false">I902*M902</f>
        <v>0</v>
      </c>
      <c r="O902" s="14" t="n">
        <f aca="false">I902-N902</f>
        <v>1156000</v>
      </c>
    </row>
    <row r="903" customFormat="false" ht="15" hidden="false" customHeight="false" outlineLevel="0" collapsed="false">
      <c r="A903" s="6" t="str">
        <f aca="false">TEXT(B903,"0")&amp;"-"&amp;TEXT(C903,"00")</f>
        <v>2025-01</v>
      </c>
      <c r="B903" s="4" t="n">
        <v>2025</v>
      </c>
      <c r="C903" s="4" t="n">
        <v>1</v>
      </c>
      <c r="D903" s="9" t="s">
        <v>269</v>
      </c>
      <c r="E903" s="12" t="str">
        <f aca="false">INDEX(門市主檔!$B$2:$B$25,MATCH($D903,門市主檔!$A$2:$A$25,0))</f>
        <v>台北中山店</v>
      </c>
      <c r="F903" s="9" t="s">
        <v>342</v>
      </c>
      <c r="G903" s="12" t="str">
        <f aca="false">INDEX(通路主檔!$B$2:$B$5,MATCH($F903,通路主檔!$A$2:$A$5,0))</f>
        <v>外帶</v>
      </c>
      <c r="H903" s="12" t="str">
        <f aca="false">INDEX(通路主檔!$C$2:$C$5,MATCH($F903,通路主檔!$A$2:$A$5,0))</f>
        <v>店內</v>
      </c>
      <c r="I903" s="13" t="n">
        <v>575800</v>
      </c>
      <c r="J903" s="4" t="n">
        <v>1700</v>
      </c>
      <c r="K903" s="4" t="n">
        <v>2142</v>
      </c>
      <c r="L903" s="14" t="n">
        <f aca="false">IF(J903=0,0,I903/J903)</f>
        <v>338.705882352941</v>
      </c>
      <c r="M903" s="15" t="n">
        <f aca="false">INDEX(通路主檔!$D$2:$D$5,MATCH($F903,通路主檔!$A$2:$A$5,0))*INDEX(年度參數!$B$2:$B$4,MATCH($B903,年度參數!$A$2:$A$4,0))</f>
        <v>0</v>
      </c>
      <c r="N903" s="14" t="n">
        <f aca="false">I903*M903</f>
        <v>0</v>
      </c>
      <c r="O903" s="14" t="n">
        <f aca="false">I903-N903</f>
        <v>575800</v>
      </c>
    </row>
    <row r="904" customFormat="false" ht="15" hidden="false" customHeight="false" outlineLevel="0" collapsed="false">
      <c r="A904" s="6" t="str">
        <f aca="false">TEXT(B904,"0")&amp;"-"&amp;TEXT(C904,"00")</f>
        <v>2025-01</v>
      </c>
      <c r="B904" s="4" t="n">
        <v>2025</v>
      </c>
      <c r="C904" s="4" t="n">
        <v>1</v>
      </c>
      <c r="D904" s="9" t="s">
        <v>269</v>
      </c>
      <c r="E904" s="12" t="str">
        <f aca="false">INDEX(門市主檔!$B$2:$B$25,MATCH($D904,門市主檔!$A$2:$A$25,0))</f>
        <v>台北中山店</v>
      </c>
      <c r="F904" s="9" t="s">
        <v>344</v>
      </c>
      <c r="G904" s="12" t="str">
        <f aca="false">INDEX(通路主檔!$B$2:$B$5,MATCH($F904,通路主檔!$A$2:$A$5,0))</f>
        <v>外送平台 A</v>
      </c>
      <c r="H904" s="12" t="str">
        <f aca="false">INDEX(通路主檔!$C$2:$C$5,MATCH($F904,通路主檔!$A$2:$A$5,0))</f>
        <v>外送平台</v>
      </c>
      <c r="I904" s="13" t="n">
        <v>553900</v>
      </c>
      <c r="J904" s="4" t="n">
        <v>1031</v>
      </c>
      <c r="K904" s="4" t="n">
        <v>2103</v>
      </c>
      <c r="L904" s="14" t="n">
        <f aca="false">IF(J904=0,0,I904/J904)</f>
        <v>537.245392822503</v>
      </c>
      <c r="M904" s="15" t="n">
        <f aca="false">INDEX(通路主檔!$D$2:$D$5,MATCH($F904,通路主檔!$A$2:$A$5,0))*INDEX(年度參數!$B$2:$B$4,MATCH($B904,年度參數!$A$2:$A$4,0))</f>
        <v>0.34</v>
      </c>
      <c r="N904" s="14" t="n">
        <f aca="false">I904*M904</f>
        <v>188326</v>
      </c>
      <c r="O904" s="14" t="n">
        <f aca="false">I904-N904</f>
        <v>365574</v>
      </c>
    </row>
    <row r="905" customFormat="false" ht="15" hidden="false" customHeight="false" outlineLevel="0" collapsed="false">
      <c r="A905" s="6" t="str">
        <f aca="false">TEXT(B905,"0")&amp;"-"&amp;TEXT(C905,"00")</f>
        <v>2025-01</v>
      </c>
      <c r="B905" s="4" t="n">
        <v>2025</v>
      </c>
      <c r="C905" s="4" t="n">
        <v>1</v>
      </c>
      <c r="D905" s="9" t="s">
        <v>269</v>
      </c>
      <c r="E905" s="12" t="str">
        <f aca="false">INDEX(門市主檔!$B$2:$B$25,MATCH($D905,門市主檔!$A$2:$A$25,0))</f>
        <v>台北中山店</v>
      </c>
      <c r="F905" s="9" t="s">
        <v>347</v>
      </c>
      <c r="G905" s="12" t="str">
        <f aca="false">INDEX(通路主檔!$B$2:$B$5,MATCH($F905,通路主檔!$A$2:$A$5,0))</f>
        <v>外送平台 B</v>
      </c>
      <c r="H905" s="12" t="str">
        <f aca="false">INDEX(通路主檔!$C$2:$C$5,MATCH($F905,通路主檔!$A$2:$A$5,0))</f>
        <v>外送平台</v>
      </c>
      <c r="I905" s="13" t="n">
        <v>364300</v>
      </c>
      <c r="J905" s="4" t="n">
        <v>779</v>
      </c>
      <c r="K905" s="4" t="n">
        <v>1376</v>
      </c>
      <c r="L905" s="14" t="n">
        <f aca="false">IF(J905=0,0,I905/J905)</f>
        <v>467.650834403081</v>
      </c>
      <c r="M905" s="15" t="n">
        <f aca="false">INDEX(通路主檔!$D$2:$D$5,MATCH($F905,通路主檔!$A$2:$A$5,0))*INDEX(年度參數!$B$2:$B$4,MATCH($B905,年度參數!$A$2:$A$4,0))</f>
        <v>0.34</v>
      </c>
      <c r="N905" s="14" t="n">
        <f aca="false">I905*M905</f>
        <v>123862</v>
      </c>
      <c r="O905" s="14" t="n">
        <f aca="false">I905-N905</f>
        <v>240438</v>
      </c>
    </row>
    <row r="906" customFormat="false" ht="15" hidden="false" customHeight="false" outlineLevel="0" collapsed="false">
      <c r="A906" s="6" t="str">
        <f aca="false">TEXT(B906,"0")&amp;"-"&amp;TEXT(C906,"00")</f>
        <v>2025-01</v>
      </c>
      <c r="B906" s="4" t="n">
        <v>2025</v>
      </c>
      <c r="C906" s="4" t="n">
        <v>1</v>
      </c>
      <c r="D906" s="9" t="s">
        <v>273</v>
      </c>
      <c r="E906" s="12" t="str">
        <f aca="false">INDEX(門市主檔!$B$2:$B$25,MATCH($D906,門市主檔!$A$2:$A$25,0))</f>
        <v>台北東門店</v>
      </c>
      <c r="F906" s="9" t="s">
        <v>339</v>
      </c>
      <c r="G906" s="12" t="str">
        <f aca="false">INDEX(通路主檔!$B$2:$B$5,MATCH($F906,通路主檔!$A$2:$A$5,0))</f>
        <v>內用</v>
      </c>
      <c r="H906" s="12" t="str">
        <f aca="false">INDEX(通路主檔!$C$2:$C$5,MATCH($F906,通路主檔!$A$2:$A$5,0))</f>
        <v>店內</v>
      </c>
      <c r="I906" s="13" t="n">
        <v>582000</v>
      </c>
      <c r="J906" s="4" t="n">
        <v>782</v>
      </c>
      <c r="K906" s="4" t="n">
        <v>2007</v>
      </c>
      <c r="L906" s="14" t="n">
        <f aca="false">IF(J906=0,0,I906/J906)</f>
        <v>744.245524296675</v>
      </c>
      <c r="M906" s="15" t="n">
        <f aca="false">INDEX(通路主檔!$D$2:$D$5,MATCH($F906,通路主檔!$A$2:$A$5,0))*INDEX(年度參數!$B$2:$B$4,MATCH($B906,年度參數!$A$2:$A$4,0))</f>
        <v>0</v>
      </c>
      <c r="N906" s="14" t="n">
        <f aca="false">I906*M906</f>
        <v>0</v>
      </c>
      <c r="O906" s="14" t="n">
        <f aca="false">I906-N906</f>
        <v>582000</v>
      </c>
    </row>
    <row r="907" customFormat="false" ht="15" hidden="false" customHeight="false" outlineLevel="0" collapsed="false">
      <c r="A907" s="6" t="str">
        <f aca="false">TEXT(B907,"0")&amp;"-"&amp;TEXT(C907,"00")</f>
        <v>2025-01</v>
      </c>
      <c r="B907" s="4" t="n">
        <v>2025</v>
      </c>
      <c r="C907" s="4" t="n">
        <v>1</v>
      </c>
      <c r="D907" s="9" t="s">
        <v>273</v>
      </c>
      <c r="E907" s="12" t="str">
        <f aca="false">INDEX(門市主檔!$B$2:$B$25,MATCH($D907,門市主檔!$A$2:$A$25,0))</f>
        <v>台北東門店</v>
      </c>
      <c r="F907" s="9" t="s">
        <v>342</v>
      </c>
      <c r="G907" s="12" t="str">
        <f aca="false">INDEX(通路主檔!$B$2:$B$5,MATCH($F907,通路主檔!$A$2:$A$5,0))</f>
        <v>外帶</v>
      </c>
      <c r="H907" s="12" t="str">
        <f aca="false">INDEX(通路主檔!$C$2:$C$5,MATCH($F907,通路主檔!$A$2:$A$5,0))</f>
        <v>店內</v>
      </c>
      <c r="I907" s="13" t="n">
        <v>561500</v>
      </c>
      <c r="J907" s="4" t="n">
        <v>1645</v>
      </c>
      <c r="K907" s="4" t="n">
        <v>2009</v>
      </c>
      <c r="L907" s="14" t="n">
        <f aca="false">IF(J907=0,0,I907/J907)</f>
        <v>341.337386018237</v>
      </c>
      <c r="M907" s="15" t="n">
        <f aca="false">INDEX(通路主檔!$D$2:$D$5,MATCH($F907,通路主檔!$A$2:$A$5,0))*INDEX(年度參數!$B$2:$B$4,MATCH($B907,年度參數!$A$2:$A$4,0))</f>
        <v>0</v>
      </c>
      <c r="N907" s="14" t="n">
        <f aca="false">I907*M907</f>
        <v>0</v>
      </c>
      <c r="O907" s="14" t="n">
        <f aca="false">I907-N907</f>
        <v>561500</v>
      </c>
    </row>
    <row r="908" customFormat="false" ht="15" hidden="false" customHeight="false" outlineLevel="0" collapsed="false">
      <c r="A908" s="6" t="str">
        <f aca="false">TEXT(B908,"0")&amp;"-"&amp;TEXT(C908,"00")</f>
        <v>2025-01</v>
      </c>
      <c r="B908" s="4" t="n">
        <v>2025</v>
      </c>
      <c r="C908" s="4" t="n">
        <v>1</v>
      </c>
      <c r="D908" s="9" t="s">
        <v>273</v>
      </c>
      <c r="E908" s="12" t="str">
        <f aca="false">INDEX(門市主檔!$B$2:$B$25,MATCH($D908,門市主檔!$A$2:$A$25,0))</f>
        <v>台北東門店</v>
      </c>
      <c r="F908" s="9" t="s">
        <v>344</v>
      </c>
      <c r="G908" s="12" t="str">
        <f aca="false">INDEX(通路主檔!$B$2:$B$5,MATCH($F908,通路主檔!$A$2:$A$5,0))</f>
        <v>外送平台 A</v>
      </c>
      <c r="H908" s="12" t="str">
        <f aca="false">INDEX(通路主檔!$C$2:$C$5,MATCH($F908,通路主檔!$A$2:$A$5,0))</f>
        <v>外送平台</v>
      </c>
      <c r="I908" s="13" t="n">
        <v>471400</v>
      </c>
      <c r="J908" s="4" t="n">
        <v>941</v>
      </c>
      <c r="K908" s="4" t="n">
        <v>1875</v>
      </c>
      <c r="L908" s="14" t="n">
        <f aca="false">IF(J908=0,0,I908/J908)</f>
        <v>500.9564293305</v>
      </c>
      <c r="M908" s="15" t="n">
        <f aca="false">INDEX(通路主檔!$D$2:$D$5,MATCH($F908,通路主檔!$A$2:$A$5,0))*INDEX(年度參數!$B$2:$B$4,MATCH($B908,年度參數!$A$2:$A$4,0))</f>
        <v>0.34</v>
      </c>
      <c r="N908" s="14" t="n">
        <f aca="false">I908*M908</f>
        <v>160276</v>
      </c>
      <c r="O908" s="14" t="n">
        <f aca="false">I908-N908</f>
        <v>311124</v>
      </c>
    </row>
    <row r="909" customFormat="false" ht="15" hidden="false" customHeight="false" outlineLevel="0" collapsed="false">
      <c r="A909" s="6" t="str">
        <f aca="false">TEXT(B909,"0")&amp;"-"&amp;TEXT(C909,"00")</f>
        <v>2025-01</v>
      </c>
      <c r="B909" s="4" t="n">
        <v>2025</v>
      </c>
      <c r="C909" s="4" t="n">
        <v>1</v>
      </c>
      <c r="D909" s="9" t="s">
        <v>273</v>
      </c>
      <c r="E909" s="12" t="str">
        <f aca="false">INDEX(門市主檔!$B$2:$B$25,MATCH($D909,門市主檔!$A$2:$A$25,0))</f>
        <v>台北東門店</v>
      </c>
      <c r="F909" s="9" t="s">
        <v>347</v>
      </c>
      <c r="G909" s="12" t="str">
        <f aca="false">INDEX(通路主檔!$B$2:$B$5,MATCH($F909,通路主檔!$A$2:$A$5,0))</f>
        <v>外送平台 B</v>
      </c>
      <c r="H909" s="12" t="str">
        <f aca="false">INDEX(通路主檔!$C$2:$C$5,MATCH($F909,通路主檔!$A$2:$A$5,0))</f>
        <v>外送平台</v>
      </c>
      <c r="I909" s="13" t="n">
        <v>301700</v>
      </c>
      <c r="J909" s="4" t="n">
        <v>570</v>
      </c>
      <c r="K909" s="4" t="n">
        <v>1069</v>
      </c>
      <c r="L909" s="14" t="n">
        <f aca="false">IF(J909=0,0,I909/J909)</f>
        <v>529.298245614035</v>
      </c>
      <c r="M909" s="15" t="n">
        <f aca="false">INDEX(通路主檔!$D$2:$D$5,MATCH($F909,通路主檔!$A$2:$A$5,0))*INDEX(年度參數!$B$2:$B$4,MATCH($B909,年度參數!$A$2:$A$4,0))</f>
        <v>0.34</v>
      </c>
      <c r="N909" s="14" t="n">
        <f aca="false">I909*M909</f>
        <v>102578</v>
      </c>
      <c r="O909" s="14" t="n">
        <f aca="false">I909-N909</f>
        <v>199122</v>
      </c>
    </row>
    <row r="910" customFormat="false" ht="15" hidden="false" customHeight="false" outlineLevel="0" collapsed="false">
      <c r="A910" s="6" t="str">
        <f aca="false">TEXT(B910,"0")&amp;"-"&amp;TEXT(C910,"00")</f>
        <v>2025-01</v>
      </c>
      <c r="B910" s="4" t="n">
        <v>2025</v>
      </c>
      <c r="C910" s="4" t="n">
        <v>1</v>
      </c>
      <c r="D910" s="9" t="s">
        <v>277</v>
      </c>
      <c r="E910" s="12" t="str">
        <f aca="false">INDEX(門市主檔!$B$2:$B$25,MATCH($D910,門市主檔!$A$2:$A$25,0))</f>
        <v>台北松江店</v>
      </c>
      <c r="F910" s="9" t="s">
        <v>342</v>
      </c>
      <c r="G910" s="12" t="str">
        <f aca="false">INDEX(通路主檔!$B$2:$B$5,MATCH($F910,通路主檔!$A$2:$A$5,0))</f>
        <v>外帶</v>
      </c>
      <c r="H910" s="12" t="str">
        <f aca="false">INDEX(通路主檔!$C$2:$C$5,MATCH($F910,通路主檔!$A$2:$A$5,0))</f>
        <v>店內</v>
      </c>
      <c r="I910" s="13" t="n">
        <v>626600</v>
      </c>
      <c r="J910" s="4" t="n">
        <v>1756</v>
      </c>
      <c r="K910" s="4" t="n">
        <v>2168</v>
      </c>
      <c r="L910" s="14" t="n">
        <f aca="false">IF(J910=0,0,I910/J910)</f>
        <v>356.833712984055</v>
      </c>
      <c r="M910" s="15" t="n">
        <f aca="false">INDEX(通路主檔!$D$2:$D$5,MATCH($F910,通路主檔!$A$2:$A$5,0))*INDEX(年度參數!$B$2:$B$4,MATCH($B910,年度參數!$A$2:$A$4,0))</f>
        <v>0</v>
      </c>
      <c r="N910" s="14" t="n">
        <f aca="false">I910*M910</f>
        <v>0</v>
      </c>
      <c r="O910" s="14" t="n">
        <f aca="false">I910-N910</f>
        <v>626600</v>
      </c>
    </row>
    <row r="911" customFormat="false" ht="15" hidden="false" customHeight="false" outlineLevel="0" collapsed="false">
      <c r="A911" s="6" t="str">
        <f aca="false">TEXT(B911,"0")&amp;"-"&amp;TEXT(C911,"00")</f>
        <v>2025-01</v>
      </c>
      <c r="B911" s="4" t="n">
        <v>2025</v>
      </c>
      <c r="C911" s="4" t="n">
        <v>1</v>
      </c>
      <c r="D911" s="9" t="s">
        <v>277</v>
      </c>
      <c r="E911" s="12" t="str">
        <f aca="false">INDEX(門市主檔!$B$2:$B$25,MATCH($D911,門市主檔!$A$2:$A$25,0))</f>
        <v>台北松江店</v>
      </c>
      <c r="F911" s="9" t="s">
        <v>344</v>
      </c>
      <c r="G911" s="12" t="str">
        <f aca="false">INDEX(通路主檔!$B$2:$B$5,MATCH($F911,通路主檔!$A$2:$A$5,0))</f>
        <v>外送平台 A</v>
      </c>
      <c r="H911" s="12" t="str">
        <f aca="false">INDEX(通路主檔!$C$2:$C$5,MATCH($F911,通路主檔!$A$2:$A$5,0))</f>
        <v>外送平台</v>
      </c>
      <c r="I911" s="13" t="n">
        <v>489800</v>
      </c>
      <c r="J911" s="4" t="n">
        <v>911</v>
      </c>
      <c r="K911" s="4" t="n">
        <v>1812</v>
      </c>
      <c r="L911" s="14" t="n">
        <f aca="false">IF(J911=0,0,I911/J911)</f>
        <v>537.650933040615</v>
      </c>
      <c r="M911" s="15" t="n">
        <f aca="false">INDEX(通路主檔!$D$2:$D$5,MATCH($F911,通路主檔!$A$2:$A$5,0))*INDEX(年度參數!$B$2:$B$4,MATCH($B911,年度參數!$A$2:$A$4,0))</f>
        <v>0.34</v>
      </c>
      <c r="N911" s="14" t="n">
        <f aca="false">I911*M911</f>
        <v>166532</v>
      </c>
      <c r="O911" s="14" t="n">
        <f aca="false">I911-N911</f>
        <v>323268</v>
      </c>
    </row>
    <row r="912" customFormat="false" ht="15" hidden="false" customHeight="false" outlineLevel="0" collapsed="false">
      <c r="A912" s="6" t="str">
        <f aca="false">TEXT(B912,"0")&amp;"-"&amp;TEXT(C912,"00")</f>
        <v>2025-01</v>
      </c>
      <c r="B912" s="4" t="n">
        <v>2025</v>
      </c>
      <c r="C912" s="4" t="n">
        <v>1</v>
      </c>
      <c r="D912" s="9" t="s">
        <v>277</v>
      </c>
      <c r="E912" s="12" t="str">
        <f aca="false">INDEX(門市主檔!$B$2:$B$25,MATCH($D912,門市主檔!$A$2:$A$25,0))</f>
        <v>台北松江店</v>
      </c>
      <c r="F912" s="9" t="s">
        <v>347</v>
      </c>
      <c r="G912" s="12" t="str">
        <f aca="false">INDEX(通路主檔!$B$2:$B$5,MATCH($F912,通路主檔!$A$2:$A$5,0))</f>
        <v>外送平台 B</v>
      </c>
      <c r="H912" s="12" t="str">
        <f aca="false">INDEX(通路主檔!$C$2:$C$5,MATCH($F912,通路主檔!$A$2:$A$5,0))</f>
        <v>外送平台</v>
      </c>
      <c r="I912" s="13" t="n">
        <v>356500</v>
      </c>
      <c r="J912" s="4" t="n">
        <v>693</v>
      </c>
      <c r="K912" s="4" t="n">
        <v>1172</v>
      </c>
      <c r="L912" s="14" t="n">
        <f aca="false">IF(J912=0,0,I912/J912)</f>
        <v>514.430014430015</v>
      </c>
      <c r="M912" s="15" t="n">
        <f aca="false">INDEX(通路主檔!$D$2:$D$5,MATCH($F912,通路主檔!$A$2:$A$5,0))*INDEX(年度參數!$B$2:$B$4,MATCH($B912,年度參數!$A$2:$A$4,0))</f>
        <v>0.34</v>
      </c>
      <c r="N912" s="14" t="n">
        <f aca="false">I912*M912</f>
        <v>121210</v>
      </c>
      <c r="O912" s="14" t="n">
        <f aca="false">I912-N912</f>
        <v>235290</v>
      </c>
    </row>
    <row r="913" customFormat="false" ht="15" hidden="false" customHeight="false" outlineLevel="0" collapsed="false">
      <c r="A913" s="6" t="str">
        <f aca="false">TEXT(B913,"0")&amp;"-"&amp;TEXT(C913,"00")</f>
        <v>2025-01</v>
      </c>
      <c r="B913" s="4" t="n">
        <v>2025</v>
      </c>
      <c r="C913" s="4" t="n">
        <v>1</v>
      </c>
      <c r="D913" s="9" t="s">
        <v>288</v>
      </c>
      <c r="E913" s="12" t="str">
        <f aca="false">INDEX(門市主檔!$B$2:$B$25,MATCH($D913,門市主檔!$A$2:$A$25,0))</f>
        <v>桃園中壢店</v>
      </c>
      <c r="F913" s="9" t="s">
        <v>339</v>
      </c>
      <c r="G913" s="12" t="str">
        <f aca="false">INDEX(通路主檔!$B$2:$B$5,MATCH($F913,通路主檔!$A$2:$A$5,0))</f>
        <v>內用</v>
      </c>
      <c r="H913" s="12" t="str">
        <f aca="false">INDEX(通路主檔!$C$2:$C$5,MATCH($F913,通路主檔!$A$2:$A$5,0))</f>
        <v>店內</v>
      </c>
      <c r="I913" s="13" t="n">
        <v>1107900</v>
      </c>
      <c r="J913" s="4" t="n">
        <v>1403</v>
      </c>
      <c r="K913" s="4" t="n">
        <v>3557</v>
      </c>
      <c r="L913" s="14" t="n">
        <f aca="false">IF(J913=0,0,I913/J913)</f>
        <v>789.665003563792</v>
      </c>
      <c r="M913" s="15" t="n">
        <f aca="false">INDEX(通路主檔!$D$2:$D$5,MATCH($F913,通路主檔!$A$2:$A$5,0))*INDEX(年度參數!$B$2:$B$4,MATCH($B913,年度參數!$A$2:$A$4,0))</f>
        <v>0</v>
      </c>
      <c r="N913" s="14" t="n">
        <f aca="false">I913*M913</f>
        <v>0</v>
      </c>
      <c r="O913" s="14" t="n">
        <f aca="false">I913-N913</f>
        <v>1107900</v>
      </c>
    </row>
    <row r="914" customFormat="false" ht="15" hidden="false" customHeight="false" outlineLevel="0" collapsed="false">
      <c r="A914" s="6" t="str">
        <f aca="false">TEXT(B914,"0")&amp;"-"&amp;TEXT(C914,"00")</f>
        <v>2025-01</v>
      </c>
      <c r="B914" s="4" t="n">
        <v>2025</v>
      </c>
      <c r="C914" s="4" t="n">
        <v>1</v>
      </c>
      <c r="D914" s="9" t="s">
        <v>288</v>
      </c>
      <c r="E914" s="12" t="str">
        <f aca="false">INDEX(門市主檔!$B$2:$B$25,MATCH($D914,門市主檔!$A$2:$A$25,0))</f>
        <v>桃園中壢店</v>
      </c>
      <c r="F914" s="9" t="s">
        <v>342</v>
      </c>
      <c r="G914" s="12" t="str">
        <f aca="false">INDEX(通路主檔!$B$2:$B$5,MATCH($F914,通路主檔!$A$2:$A$5,0))</f>
        <v>外帶</v>
      </c>
      <c r="H914" s="12" t="str">
        <f aca="false">INDEX(通路主檔!$C$2:$C$5,MATCH($F914,通路主檔!$A$2:$A$5,0))</f>
        <v>店內</v>
      </c>
      <c r="I914" s="13" t="n">
        <v>515200</v>
      </c>
      <c r="J914" s="4" t="n">
        <v>1577</v>
      </c>
      <c r="K914" s="4" t="n">
        <v>1996</v>
      </c>
      <c r="L914" s="14" t="n">
        <f aca="false">IF(J914=0,0,I914/J914)</f>
        <v>326.696258719087</v>
      </c>
      <c r="M914" s="15" t="n">
        <f aca="false">INDEX(通路主檔!$D$2:$D$5,MATCH($F914,通路主檔!$A$2:$A$5,0))*INDEX(年度參數!$B$2:$B$4,MATCH($B914,年度參數!$A$2:$A$4,0))</f>
        <v>0</v>
      </c>
      <c r="N914" s="14" t="n">
        <f aca="false">I914*M914</f>
        <v>0</v>
      </c>
      <c r="O914" s="14" t="n">
        <f aca="false">I914-N914</f>
        <v>515200</v>
      </c>
    </row>
    <row r="915" customFormat="false" ht="15" hidden="false" customHeight="false" outlineLevel="0" collapsed="false">
      <c r="A915" s="6" t="str">
        <f aca="false">TEXT(B915,"0")&amp;"-"&amp;TEXT(C915,"00")</f>
        <v>2025-01</v>
      </c>
      <c r="B915" s="4" t="n">
        <v>2025</v>
      </c>
      <c r="C915" s="4" t="n">
        <v>1</v>
      </c>
      <c r="D915" s="9" t="s">
        <v>288</v>
      </c>
      <c r="E915" s="12" t="str">
        <f aca="false">INDEX(門市主檔!$B$2:$B$25,MATCH($D915,門市主檔!$A$2:$A$25,0))</f>
        <v>桃園中壢店</v>
      </c>
      <c r="F915" s="9" t="s">
        <v>344</v>
      </c>
      <c r="G915" s="12" t="str">
        <f aca="false">INDEX(通路主檔!$B$2:$B$5,MATCH($F915,通路主檔!$A$2:$A$5,0))</f>
        <v>外送平台 A</v>
      </c>
      <c r="H915" s="12" t="str">
        <f aca="false">INDEX(通路主檔!$C$2:$C$5,MATCH($F915,通路主檔!$A$2:$A$5,0))</f>
        <v>外送平台</v>
      </c>
      <c r="I915" s="13" t="n">
        <v>474400</v>
      </c>
      <c r="J915" s="4" t="n">
        <v>988</v>
      </c>
      <c r="K915" s="4" t="n">
        <v>1814</v>
      </c>
      <c r="L915" s="14" t="n">
        <f aca="false">IF(J915=0,0,I915/J915)</f>
        <v>480.161943319838</v>
      </c>
      <c r="M915" s="15" t="n">
        <f aca="false">INDEX(通路主檔!$D$2:$D$5,MATCH($F915,通路主檔!$A$2:$A$5,0))*INDEX(年度參數!$B$2:$B$4,MATCH($B915,年度參數!$A$2:$A$4,0))</f>
        <v>0.34</v>
      </c>
      <c r="N915" s="14" t="n">
        <f aca="false">I915*M915</f>
        <v>161296</v>
      </c>
      <c r="O915" s="14" t="n">
        <f aca="false">I915-N915</f>
        <v>313104</v>
      </c>
    </row>
    <row r="916" customFormat="false" ht="15" hidden="false" customHeight="false" outlineLevel="0" collapsed="false">
      <c r="A916" s="6" t="str">
        <f aca="false">TEXT(B916,"0")&amp;"-"&amp;TEXT(C916,"00")</f>
        <v>2025-01</v>
      </c>
      <c r="B916" s="4" t="n">
        <v>2025</v>
      </c>
      <c r="C916" s="4" t="n">
        <v>1</v>
      </c>
      <c r="D916" s="9" t="s">
        <v>288</v>
      </c>
      <c r="E916" s="12" t="str">
        <f aca="false">INDEX(門市主檔!$B$2:$B$25,MATCH($D916,門市主檔!$A$2:$A$25,0))</f>
        <v>桃園中壢店</v>
      </c>
      <c r="F916" s="9" t="s">
        <v>347</v>
      </c>
      <c r="G916" s="12" t="str">
        <f aca="false">INDEX(通路主檔!$B$2:$B$5,MATCH($F916,通路主檔!$A$2:$A$5,0))</f>
        <v>外送平台 B</v>
      </c>
      <c r="H916" s="12" t="str">
        <f aca="false">INDEX(通路主檔!$C$2:$C$5,MATCH($F916,通路主檔!$A$2:$A$5,0))</f>
        <v>外送平台</v>
      </c>
      <c r="I916" s="13" t="n">
        <v>279900</v>
      </c>
      <c r="J916" s="4" t="n">
        <v>538</v>
      </c>
      <c r="K916" s="4" t="n">
        <v>1011</v>
      </c>
      <c r="L916" s="14" t="n">
        <f aca="false">IF(J916=0,0,I916/J916)</f>
        <v>520.260223048327</v>
      </c>
      <c r="M916" s="15" t="n">
        <f aca="false">INDEX(通路主檔!$D$2:$D$5,MATCH($F916,通路主檔!$A$2:$A$5,0))*INDEX(年度參數!$B$2:$B$4,MATCH($B916,年度參數!$A$2:$A$4,0))</f>
        <v>0.34</v>
      </c>
      <c r="N916" s="14" t="n">
        <f aca="false">I916*M916</f>
        <v>95166</v>
      </c>
      <c r="O916" s="14" t="n">
        <f aca="false">I916-N916</f>
        <v>184734</v>
      </c>
    </row>
    <row r="917" customFormat="false" ht="15" hidden="false" customHeight="false" outlineLevel="0" collapsed="false">
      <c r="A917" s="6" t="str">
        <f aca="false">TEXT(B917,"0")&amp;"-"&amp;TEXT(C917,"00")</f>
        <v>2025-01</v>
      </c>
      <c r="B917" s="4" t="n">
        <v>2025</v>
      </c>
      <c r="C917" s="4" t="n">
        <v>1</v>
      </c>
      <c r="D917" s="9" t="s">
        <v>292</v>
      </c>
      <c r="E917" s="12" t="str">
        <f aca="false">INDEX(門市主檔!$B$2:$B$25,MATCH($D917,門市主檔!$A$2:$A$25,0))</f>
        <v>桃園藝文店</v>
      </c>
      <c r="F917" s="9" t="s">
        <v>339</v>
      </c>
      <c r="G917" s="12" t="str">
        <f aca="false">INDEX(通路主檔!$B$2:$B$5,MATCH($F917,通路主檔!$A$2:$A$5,0))</f>
        <v>內用</v>
      </c>
      <c r="H917" s="12" t="str">
        <f aca="false">INDEX(通路主檔!$C$2:$C$5,MATCH($F917,通路主檔!$A$2:$A$5,0))</f>
        <v>店內</v>
      </c>
      <c r="I917" s="13" t="n">
        <v>851600</v>
      </c>
      <c r="J917" s="4" t="n">
        <v>1138</v>
      </c>
      <c r="K917" s="4" t="n">
        <v>2687</v>
      </c>
      <c r="L917" s="14" t="n">
        <f aca="false">IF(J917=0,0,I917/J917)</f>
        <v>748.330404217926</v>
      </c>
      <c r="M917" s="15" t="n">
        <f aca="false">INDEX(通路主檔!$D$2:$D$5,MATCH($F917,通路主檔!$A$2:$A$5,0))*INDEX(年度參數!$B$2:$B$4,MATCH($B917,年度參數!$A$2:$A$4,0))</f>
        <v>0</v>
      </c>
      <c r="N917" s="14" t="n">
        <f aca="false">I917*M917</f>
        <v>0</v>
      </c>
      <c r="O917" s="14" t="n">
        <f aca="false">I917-N917</f>
        <v>851600</v>
      </c>
    </row>
    <row r="918" customFormat="false" ht="15" hidden="false" customHeight="false" outlineLevel="0" collapsed="false">
      <c r="A918" s="6" t="str">
        <f aca="false">TEXT(B918,"0")&amp;"-"&amp;TEXT(C918,"00")</f>
        <v>2025-01</v>
      </c>
      <c r="B918" s="4" t="n">
        <v>2025</v>
      </c>
      <c r="C918" s="4" t="n">
        <v>1</v>
      </c>
      <c r="D918" s="9" t="s">
        <v>292</v>
      </c>
      <c r="E918" s="12" t="str">
        <f aca="false">INDEX(門市主檔!$B$2:$B$25,MATCH($D918,門市主檔!$A$2:$A$25,0))</f>
        <v>桃園藝文店</v>
      </c>
      <c r="F918" s="9" t="s">
        <v>342</v>
      </c>
      <c r="G918" s="12" t="str">
        <f aca="false">INDEX(通路主檔!$B$2:$B$5,MATCH($F918,通路主檔!$A$2:$A$5,0))</f>
        <v>外帶</v>
      </c>
      <c r="H918" s="12" t="str">
        <f aca="false">INDEX(通路主檔!$C$2:$C$5,MATCH($F918,通路主檔!$A$2:$A$5,0))</f>
        <v>店內</v>
      </c>
      <c r="I918" s="13" t="n">
        <v>439100</v>
      </c>
      <c r="J918" s="4" t="n">
        <v>1440</v>
      </c>
      <c r="K918" s="4" t="n">
        <v>1839</v>
      </c>
      <c r="L918" s="14" t="n">
        <f aca="false">IF(J918=0,0,I918/J918)</f>
        <v>304.930555555556</v>
      </c>
      <c r="M918" s="15" t="n">
        <f aca="false">INDEX(通路主檔!$D$2:$D$5,MATCH($F918,通路主檔!$A$2:$A$5,0))*INDEX(年度參數!$B$2:$B$4,MATCH($B918,年度參數!$A$2:$A$4,0))</f>
        <v>0</v>
      </c>
      <c r="N918" s="14" t="n">
        <f aca="false">I918*M918</f>
        <v>0</v>
      </c>
      <c r="O918" s="14" t="n">
        <f aca="false">I918-N918</f>
        <v>439100</v>
      </c>
    </row>
    <row r="919" customFormat="false" ht="15" hidden="false" customHeight="false" outlineLevel="0" collapsed="false">
      <c r="A919" s="6" t="str">
        <f aca="false">TEXT(B919,"0")&amp;"-"&amp;TEXT(C919,"00")</f>
        <v>2025-01</v>
      </c>
      <c r="B919" s="4" t="n">
        <v>2025</v>
      </c>
      <c r="C919" s="4" t="n">
        <v>1</v>
      </c>
      <c r="D919" s="9" t="s">
        <v>292</v>
      </c>
      <c r="E919" s="12" t="str">
        <f aca="false">INDEX(門市主檔!$B$2:$B$25,MATCH($D919,門市主檔!$A$2:$A$25,0))</f>
        <v>桃園藝文店</v>
      </c>
      <c r="F919" s="9" t="s">
        <v>344</v>
      </c>
      <c r="G919" s="12" t="str">
        <f aca="false">INDEX(通路主檔!$B$2:$B$5,MATCH($F919,通路主檔!$A$2:$A$5,0))</f>
        <v>外送平台 A</v>
      </c>
      <c r="H919" s="12" t="str">
        <f aca="false">INDEX(通路主檔!$C$2:$C$5,MATCH($F919,通路主檔!$A$2:$A$5,0))</f>
        <v>外送平台</v>
      </c>
      <c r="I919" s="13" t="n">
        <v>369600</v>
      </c>
      <c r="J919" s="4" t="n">
        <v>714</v>
      </c>
      <c r="K919" s="4" t="n">
        <v>1259</v>
      </c>
      <c r="L919" s="14" t="n">
        <f aca="false">IF(J919=0,0,I919/J919)</f>
        <v>517.647058823529</v>
      </c>
      <c r="M919" s="15" t="n">
        <f aca="false">INDEX(通路主檔!$D$2:$D$5,MATCH($F919,通路主檔!$A$2:$A$5,0))*INDEX(年度參數!$B$2:$B$4,MATCH($B919,年度參數!$A$2:$A$4,0))</f>
        <v>0.34</v>
      </c>
      <c r="N919" s="14" t="n">
        <f aca="false">I919*M919</f>
        <v>125664</v>
      </c>
      <c r="O919" s="14" t="n">
        <f aca="false">I919-N919</f>
        <v>243936</v>
      </c>
    </row>
    <row r="920" customFormat="false" ht="15" hidden="false" customHeight="false" outlineLevel="0" collapsed="false">
      <c r="A920" s="6" t="str">
        <f aca="false">TEXT(B920,"0")&amp;"-"&amp;TEXT(C920,"00")</f>
        <v>2025-01</v>
      </c>
      <c r="B920" s="4" t="n">
        <v>2025</v>
      </c>
      <c r="C920" s="4" t="n">
        <v>1</v>
      </c>
      <c r="D920" s="9" t="s">
        <v>292</v>
      </c>
      <c r="E920" s="12" t="str">
        <f aca="false">INDEX(門市主檔!$B$2:$B$25,MATCH($D920,門市主檔!$A$2:$A$25,0))</f>
        <v>桃園藝文店</v>
      </c>
      <c r="F920" s="9" t="s">
        <v>347</v>
      </c>
      <c r="G920" s="12" t="str">
        <f aca="false">INDEX(通路主檔!$B$2:$B$5,MATCH($F920,通路主檔!$A$2:$A$5,0))</f>
        <v>外送平台 B</v>
      </c>
      <c r="H920" s="12" t="str">
        <f aca="false">INDEX(通路主檔!$C$2:$C$5,MATCH($F920,通路主檔!$A$2:$A$5,0))</f>
        <v>外送平台</v>
      </c>
      <c r="I920" s="13" t="n">
        <v>256000</v>
      </c>
      <c r="J920" s="4" t="n">
        <v>522</v>
      </c>
      <c r="K920" s="4" t="n">
        <v>999</v>
      </c>
      <c r="L920" s="14" t="n">
        <f aca="false">IF(J920=0,0,I920/J920)</f>
        <v>490.421455938697</v>
      </c>
      <c r="M920" s="15" t="n">
        <f aca="false">INDEX(通路主檔!$D$2:$D$5,MATCH($F920,通路主檔!$A$2:$A$5,0))*INDEX(年度參數!$B$2:$B$4,MATCH($B920,年度參數!$A$2:$A$4,0))</f>
        <v>0.34</v>
      </c>
      <c r="N920" s="14" t="n">
        <f aca="false">I920*M920</f>
        <v>87040</v>
      </c>
      <c r="O920" s="14" t="n">
        <f aca="false">I920-N920</f>
        <v>168960</v>
      </c>
    </row>
    <row r="921" customFormat="false" ht="15" hidden="false" customHeight="false" outlineLevel="0" collapsed="false">
      <c r="A921" s="6" t="str">
        <f aca="false">TEXT(B921,"0")&amp;"-"&amp;TEXT(C921,"00")</f>
        <v>2025-01</v>
      </c>
      <c r="B921" s="4" t="n">
        <v>2025</v>
      </c>
      <c r="C921" s="4" t="n">
        <v>1</v>
      </c>
      <c r="D921" s="9" t="s">
        <v>315</v>
      </c>
      <c r="E921" s="12" t="str">
        <f aca="false">INDEX(門市主檔!$B$2:$B$25,MATCH($D921,門市主檔!$A$2:$A$25,0))</f>
        <v>雲林斗六店</v>
      </c>
      <c r="F921" s="9" t="s">
        <v>339</v>
      </c>
      <c r="G921" s="12" t="str">
        <f aca="false">INDEX(通路主檔!$B$2:$B$5,MATCH($F921,通路主檔!$A$2:$A$5,0))</f>
        <v>內用</v>
      </c>
      <c r="H921" s="12" t="str">
        <f aca="false">INDEX(通路主檔!$C$2:$C$5,MATCH($F921,通路主檔!$A$2:$A$5,0))</f>
        <v>店內</v>
      </c>
      <c r="I921" s="13" t="n">
        <v>880400</v>
      </c>
      <c r="J921" s="4" t="n">
        <v>1172</v>
      </c>
      <c r="K921" s="4" t="n">
        <v>2753</v>
      </c>
      <c r="L921" s="14" t="n">
        <f aca="false">IF(J921=0,0,I921/J921)</f>
        <v>751.194539249147</v>
      </c>
      <c r="M921" s="15" t="n">
        <f aca="false">INDEX(通路主檔!$D$2:$D$5,MATCH($F921,通路主檔!$A$2:$A$5,0))*INDEX(年度參數!$B$2:$B$4,MATCH($B921,年度參數!$A$2:$A$4,0))</f>
        <v>0</v>
      </c>
      <c r="N921" s="14" t="n">
        <f aca="false">I921*M921</f>
        <v>0</v>
      </c>
      <c r="O921" s="14" t="n">
        <f aca="false">I921-N921</f>
        <v>880400</v>
      </c>
    </row>
    <row r="922" customFormat="false" ht="15" hidden="false" customHeight="false" outlineLevel="0" collapsed="false">
      <c r="A922" s="6" t="str">
        <f aca="false">TEXT(B922,"0")&amp;"-"&amp;TEXT(C922,"00")</f>
        <v>2025-01</v>
      </c>
      <c r="B922" s="4" t="n">
        <v>2025</v>
      </c>
      <c r="C922" s="4" t="n">
        <v>1</v>
      </c>
      <c r="D922" s="9" t="s">
        <v>315</v>
      </c>
      <c r="E922" s="12" t="str">
        <f aca="false">INDEX(門市主檔!$B$2:$B$25,MATCH($D922,門市主檔!$A$2:$A$25,0))</f>
        <v>雲林斗六店</v>
      </c>
      <c r="F922" s="9" t="s">
        <v>342</v>
      </c>
      <c r="G922" s="12" t="str">
        <f aca="false">INDEX(通路主檔!$B$2:$B$5,MATCH($F922,通路主檔!$A$2:$A$5,0))</f>
        <v>外帶</v>
      </c>
      <c r="H922" s="12" t="str">
        <f aca="false">INDEX(通路主檔!$C$2:$C$5,MATCH($F922,通路主檔!$A$2:$A$5,0))</f>
        <v>店內</v>
      </c>
      <c r="I922" s="13" t="n">
        <v>402700</v>
      </c>
      <c r="J922" s="4" t="n">
        <v>1267</v>
      </c>
      <c r="K922" s="4" t="n">
        <v>1528</v>
      </c>
      <c r="L922" s="14" t="n">
        <f aca="false">IF(J922=0,0,I922/J922)</f>
        <v>317.837411207577</v>
      </c>
      <c r="M922" s="15" t="n">
        <f aca="false">INDEX(通路主檔!$D$2:$D$5,MATCH($F922,通路主檔!$A$2:$A$5,0))*INDEX(年度參數!$B$2:$B$4,MATCH($B922,年度參數!$A$2:$A$4,0))</f>
        <v>0</v>
      </c>
      <c r="N922" s="14" t="n">
        <f aca="false">I922*M922</f>
        <v>0</v>
      </c>
      <c r="O922" s="14" t="n">
        <f aca="false">I922-N922</f>
        <v>402700</v>
      </c>
    </row>
    <row r="923" customFormat="false" ht="15" hidden="false" customHeight="false" outlineLevel="0" collapsed="false">
      <c r="A923" s="6" t="str">
        <f aca="false">TEXT(B923,"0")&amp;"-"&amp;TEXT(C923,"00")</f>
        <v>2025-01</v>
      </c>
      <c r="B923" s="4" t="n">
        <v>2025</v>
      </c>
      <c r="C923" s="4" t="n">
        <v>1</v>
      </c>
      <c r="D923" s="9" t="s">
        <v>315</v>
      </c>
      <c r="E923" s="12" t="str">
        <f aca="false">INDEX(門市主檔!$B$2:$B$25,MATCH($D923,門市主檔!$A$2:$A$25,0))</f>
        <v>雲林斗六店</v>
      </c>
      <c r="F923" s="9" t="s">
        <v>344</v>
      </c>
      <c r="G923" s="12" t="str">
        <f aca="false">INDEX(通路主檔!$B$2:$B$5,MATCH($F923,通路主檔!$A$2:$A$5,0))</f>
        <v>外送平台 A</v>
      </c>
      <c r="H923" s="12" t="str">
        <f aca="false">INDEX(通路主檔!$C$2:$C$5,MATCH($F923,通路主檔!$A$2:$A$5,0))</f>
        <v>外送平台</v>
      </c>
      <c r="I923" s="13" t="n">
        <v>372400</v>
      </c>
      <c r="J923" s="4" t="n">
        <v>710</v>
      </c>
      <c r="K923" s="4" t="n">
        <v>1281</v>
      </c>
      <c r="L923" s="14" t="n">
        <f aca="false">IF(J923=0,0,I923/J923)</f>
        <v>524.507042253521</v>
      </c>
      <c r="M923" s="15" t="n">
        <f aca="false">INDEX(通路主檔!$D$2:$D$5,MATCH($F923,通路主檔!$A$2:$A$5,0))*INDEX(年度參數!$B$2:$B$4,MATCH($B923,年度參數!$A$2:$A$4,0))</f>
        <v>0.34</v>
      </c>
      <c r="N923" s="14" t="n">
        <f aca="false">I923*M923</f>
        <v>126616</v>
      </c>
      <c r="O923" s="14" t="n">
        <f aca="false">I923-N923</f>
        <v>245784</v>
      </c>
    </row>
    <row r="924" customFormat="false" ht="15" hidden="false" customHeight="false" outlineLevel="0" collapsed="false">
      <c r="A924" s="6" t="str">
        <f aca="false">TEXT(B924,"0")&amp;"-"&amp;TEXT(C924,"00")</f>
        <v>2025-01</v>
      </c>
      <c r="B924" s="4" t="n">
        <v>2025</v>
      </c>
      <c r="C924" s="4" t="n">
        <v>1</v>
      </c>
      <c r="D924" s="9" t="s">
        <v>315</v>
      </c>
      <c r="E924" s="12" t="str">
        <f aca="false">INDEX(門市主檔!$B$2:$B$25,MATCH($D924,門市主檔!$A$2:$A$25,0))</f>
        <v>雲林斗六店</v>
      </c>
      <c r="F924" s="9" t="s">
        <v>347</v>
      </c>
      <c r="G924" s="12" t="str">
        <f aca="false">INDEX(通路主檔!$B$2:$B$5,MATCH($F924,通路主檔!$A$2:$A$5,0))</f>
        <v>外送平台 B</v>
      </c>
      <c r="H924" s="12" t="str">
        <f aca="false">INDEX(通路主檔!$C$2:$C$5,MATCH($F924,通路主檔!$A$2:$A$5,0))</f>
        <v>外送平台</v>
      </c>
      <c r="I924" s="13" t="n">
        <v>238500</v>
      </c>
      <c r="J924" s="4" t="n">
        <v>494</v>
      </c>
      <c r="K924" s="4" t="n">
        <v>918</v>
      </c>
      <c r="L924" s="14" t="n">
        <f aca="false">IF(J924=0,0,I924/J924)</f>
        <v>482.793522267206</v>
      </c>
      <c r="M924" s="15" t="n">
        <f aca="false">INDEX(通路主檔!$D$2:$D$5,MATCH($F924,通路主檔!$A$2:$A$5,0))*INDEX(年度參數!$B$2:$B$4,MATCH($B924,年度參數!$A$2:$A$4,0))</f>
        <v>0.34</v>
      </c>
      <c r="N924" s="14" t="n">
        <f aca="false">I924*M924</f>
        <v>81090</v>
      </c>
      <c r="O924" s="14" t="n">
        <f aca="false">I924-N924</f>
        <v>157410</v>
      </c>
    </row>
    <row r="925" customFormat="false" ht="15" hidden="false" customHeight="false" outlineLevel="0" collapsed="false">
      <c r="A925" s="6" t="str">
        <f aca="false">TEXT(B925,"0")&amp;"-"&amp;TEXT(C925,"00")</f>
        <v>2025-02</v>
      </c>
      <c r="B925" s="4" t="n">
        <v>2025</v>
      </c>
      <c r="C925" s="4" t="n">
        <v>2</v>
      </c>
      <c r="D925" s="9" t="s">
        <v>294</v>
      </c>
      <c r="E925" s="12" t="str">
        <f aca="false">INDEX(門市主檔!$B$2:$B$25,MATCH($D925,門市主檔!$A$2:$A$25,0))</f>
        <v>新竹巨城店</v>
      </c>
      <c r="F925" s="9" t="s">
        <v>339</v>
      </c>
      <c r="G925" s="12" t="str">
        <f aca="false">INDEX(通路主檔!$B$2:$B$5,MATCH($F925,通路主檔!$A$2:$A$5,0))</f>
        <v>內用</v>
      </c>
      <c r="H925" s="12" t="str">
        <f aca="false">INDEX(通路主檔!$C$2:$C$5,MATCH($F925,通路主檔!$A$2:$A$5,0))</f>
        <v>店內</v>
      </c>
      <c r="I925" s="13" t="n">
        <v>1522900</v>
      </c>
      <c r="J925" s="4" t="n">
        <v>1872</v>
      </c>
      <c r="K925" s="4" t="n">
        <v>4519</v>
      </c>
      <c r="L925" s="14" t="n">
        <f aca="false">IF(J925=0,0,I925/J925)</f>
        <v>813.514957264957</v>
      </c>
      <c r="M925" s="15" t="n">
        <f aca="false">INDEX(通路主檔!$D$2:$D$5,MATCH($F925,通路主檔!$A$2:$A$5,0))*INDEX(年度參數!$B$2:$B$4,MATCH($B925,年度參數!$A$2:$A$4,0))</f>
        <v>0</v>
      </c>
      <c r="N925" s="14" t="n">
        <f aca="false">I925*M925</f>
        <v>0</v>
      </c>
      <c r="O925" s="14" t="n">
        <f aca="false">I925-N925</f>
        <v>1522900</v>
      </c>
    </row>
    <row r="926" customFormat="false" ht="15" hidden="false" customHeight="false" outlineLevel="0" collapsed="false">
      <c r="A926" s="6" t="str">
        <f aca="false">TEXT(B926,"0")&amp;"-"&amp;TEXT(C926,"00")</f>
        <v>2025-02</v>
      </c>
      <c r="B926" s="4" t="n">
        <v>2025</v>
      </c>
      <c r="C926" s="4" t="n">
        <v>2</v>
      </c>
      <c r="D926" s="9" t="s">
        <v>294</v>
      </c>
      <c r="E926" s="12" t="str">
        <f aca="false">INDEX(門市主檔!$B$2:$B$25,MATCH($D926,門市主檔!$A$2:$A$25,0))</f>
        <v>新竹巨城店</v>
      </c>
      <c r="F926" s="9" t="s">
        <v>342</v>
      </c>
      <c r="G926" s="12" t="str">
        <f aca="false">INDEX(通路主檔!$B$2:$B$5,MATCH($F926,通路主檔!$A$2:$A$5,0))</f>
        <v>外帶</v>
      </c>
      <c r="H926" s="12" t="str">
        <f aca="false">INDEX(通路主檔!$C$2:$C$5,MATCH($F926,通路主檔!$A$2:$A$5,0))</f>
        <v>店內</v>
      </c>
      <c r="I926" s="13" t="n">
        <v>521700</v>
      </c>
      <c r="J926" s="4" t="n">
        <v>1536</v>
      </c>
      <c r="K926" s="4" t="n">
        <v>1952</v>
      </c>
      <c r="L926" s="14" t="n">
        <f aca="false">IF(J926=0,0,I926/J926)</f>
        <v>339.6484375</v>
      </c>
      <c r="M926" s="15" t="n">
        <f aca="false">INDEX(通路主檔!$D$2:$D$5,MATCH($F926,通路主檔!$A$2:$A$5,0))*INDEX(年度參數!$B$2:$B$4,MATCH($B926,年度參數!$A$2:$A$4,0))</f>
        <v>0</v>
      </c>
      <c r="N926" s="14" t="n">
        <f aca="false">I926*M926</f>
        <v>0</v>
      </c>
      <c r="O926" s="14" t="n">
        <f aca="false">I926-N926</f>
        <v>521700</v>
      </c>
    </row>
    <row r="927" customFormat="false" ht="15" hidden="false" customHeight="false" outlineLevel="0" collapsed="false">
      <c r="A927" s="6" t="str">
        <f aca="false">TEXT(B927,"0")&amp;"-"&amp;TEXT(C927,"00")</f>
        <v>2025-02</v>
      </c>
      <c r="B927" s="4" t="n">
        <v>2025</v>
      </c>
      <c r="C927" s="4" t="n">
        <v>2</v>
      </c>
      <c r="D927" s="9" t="s">
        <v>294</v>
      </c>
      <c r="E927" s="12" t="str">
        <f aca="false">INDEX(門市主檔!$B$2:$B$25,MATCH($D927,門市主檔!$A$2:$A$25,0))</f>
        <v>新竹巨城店</v>
      </c>
      <c r="F927" s="9" t="s">
        <v>344</v>
      </c>
      <c r="G927" s="12" t="str">
        <f aca="false">INDEX(通路主檔!$B$2:$B$5,MATCH($F927,通路主檔!$A$2:$A$5,0))</f>
        <v>外送平台 A</v>
      </c>
      <c r="H927" s="12" t="str">
        <f aca="false">INDEX(通路主檔!$C$2:$C$5,MATCH($F927,通路主檔!$A$2:$A$5,0))</f>
        <v>外送平台</v>
      </c>
      <c r="I927" s="13" t="n">
        <v>450500</v>
      </c>
      <c r="J927" s="4" t="n">
        <v>907</v>
      </c>
      <c r="K927" s="4" t="n">
        <v>1806</v>
      </c>
      <c r="L927" s="14" t="n">
        <f aca="false">IF(J927=0,0,I927/J927)</f>
        <v>496.692392502756</v>
      </c>
      <c r="M927" s="15" t="n">
        <f aca="false">INDEX(通路主檔!$D$2:$D$5,MATCH($F927,通路主檔!$A$2:$A$5,0))*INDEX(年度參數!$B$2:$B$4,MATCH($B927,年度參數!$A$2:$A$4,0))</f>
        <v>0.34</v>
      </c>
      <c r="N927" s="14" t="n">
        <f aca="false">I927*M927</f>
        <v>153170</v>
      </c>
      <c r="O927" s="14" t="n">
        <f aca="false">I927-N927</f>
        <v>297330</v>
      </c>
    </row>
    <row r="928" customFormat="false" ht="15" hidden="false" customHeight="false" outlineLevel="0" collapsed="false">
      <c r="A928" s="6" t="str">
        <f aca="false">TEXT(B928,"0")&amp;"-"&amp;TEXT(C928,"00")</f>
        <v>2025-02</v>
      </c>
      <c r="B928" s="4" t="n">
        <v>2025</v>
      </c>
      <c r="C928" s="4" t="n">
        <v>2</v>
      </c>
      <c r="D928" s="9" t="s">
        <v>294</v>
      </c>
      <c r="E928" s="12" t="str">
        <f aca="false">INDEX(門市主檔!$B$2:$B$25,MATCH($D928,門市主檔!$A$2:$A$25,0))</f>
        <v>新竹巨城店</v>
      </c>
      <c r="F928" s="9" t="s">
        <v>347</v>
      </c>
      <c r="G928" s="12" t="str">
        <f aca="false">INDEX(通路主檔!$B$2:$B$5,MATCH($F928,通路主檔!$A$2:$A$5,0))</f>
        <v>外送平台 B</v>
      </c>
      <c r="H928" s="12" t="str">
        <f aca="false">INDEX(通路主檔!$C$2:$C$5,MATCH($F928,通路主檔!$A$2:$A$5,0))</f>
        <v>外送平台</v>
      </c>
      <c r="I928" s="13" t="n">
        <v>318300</v>
      </c>
      <c r="J928" s="4" t="n">
        <v>620</v>
      </c>
      <c r="K928" s="4" t="n">
        <v>1161</v>
      </c>
      <c r="L928" s="14" t="n">
        <f aca="false">IF(J928=0,0,I928/J928)</f>
        <v>513.387096774194</v>
      </c>
      <c r="M928" s="15" t="n">
        <f aca="false">INDEX(通路主檔!$D$2:$D$5,MATCH($F928,通路主檔!$A$2:$A$5,0))*INDEX(年度參數!$B$2:$B$4,MATCH($B928,年度參數!$A$2:$A$4,0))</f>
        <v>0.34</v>
      </c>
      <c r="N928" s="14" t="n">
        <f aca="false">I928*M928</f>
        <v>108222</v>
      </c>
      <c r="O928" s="14" t="n">
        <f aca="false">I928-N928</f>
        <v>210078</v>
      </c>
    </row>
    <row r="929" customFormat="false" ht="15" hidden="false" customHeight="false" outlineLevel="0" collapsed="false">
      <c r="A929" s="6" t="str">
        <f aca="false">TEXT(B929,"0")&amp;"-"&amp;TEXT(C929,"00")</f>
        <v>2025-02</v>
      </c>
      <c r="B929" s="4" t="n">
        <v>2025</v>
      </c>
      <c r="C929" s="4" t="n">
        <v>2</v>
      </c>
      <c r="D929" s="9" t="s">
        <v>325</v>
      </c>
      <c r="E929" s="12" t="str">
        <f aca="false">INDEX(門市主檔!$B$2:$B$25,MATCH($D929,門市主檔!$A$2:$A$25,0))</f>
        <v>高雄左營店</v>
      </c>
      <c r="F929" s="9" t="s">
        <v>339</v>
      </c>
      <c r="G929" s="12" t="str">
        <f aca="false">INDEX(通路主檔!$B$2:$B$5,MATCH($F929,通路主檔!$A$2:$A$5,0))</f>
        <v>內用</v>
      </c>
      <c r="H929" s="12" t="str">
        <f aca="false">INDEX(通路主檔!$C$2:$C$5,MATCH($F929,通路主檔!$A$2:$A$5,0))</f>
        <v>店內</v>
      </c>
      <c r="I929" s="13" t="n">
        <v>1251000</v>
      </c>
      <c r="J929" s="4" t="n">
        <v>1610</v>
      </c>
      <c r="K929" s="4" t="n">
        <v>3611</v>
      </c>
      <c r="L929" s="14" t="n">
        <f aca="false">IF(J929=0,0,I929/J929)</f>
        <v>777.018633540373</v>
      </c>
      <c r="M929" s="15" t="n">
        <f aca="false">INDEX(通路主檔!$D$2:$D$5,MATCH($F929,通路主檔!$A$2:$A$5,0))*INDEX(年度參數!$B$2:$B$4,MATCH($B929,年度參數!$A$2:$A$4,0))</f>
        <v>0</v>
      </c>
      <c r="N929" s="14" t="n">
        <f aca="false">I929*M929</f>
        <v>0</v>
      </c>
      <c r="O929" s="14" t="n">
        <f aca="false">I929-N929</f>
        <v>1251000</v>
      </c>
    </row>
    <row r="930" customFormat="false" ht="15" hidden="false" customHeight="false" outlineLevel="0" collapsed="false">
      <c r="A930" s="6" t="str">
        <f aca="false">TEXT(B930,"0")&amp;"-"&amp;TEXT(C930,"00")</f>
        <v>2025-02</v>
      </c>
      <c r="B930" s="4" t="n">
        <v>2025</v>
      </c>
      <c r="C930" s="4" t="n">
        <v>2</v>
      </c>
      <c r="D930" s="9" t="s">
        <v>325</v>
      </c>
      <c r="E930" s="12" t="str">
        <f aca="false">INDEX(門市主檔!$B$2:$B$25,MATCH($D930,門市主檔!$A$2:$A$25,0))</f>
        <v>高雄左營店</v>
      </c>
      <c r="F930" s="9" t="s">
        <v>342</v>
      </c>
      <c r="G930" s="12" t="str">
        <f aca="false">INDEX(通路主檔!$B$2:$B$5,MATCH($F930,通路主檔!$A$2:$A$5,0))</f>
        <v>外帶</v>
      </c>
      <c r="H930" s="12" t="str">
        <f aca="false">INDEX(通路主檔!$C$2:$C$5,MATCH($F930,通路主檔!$A$2:$A$5,0))</f>
        <v>店內</v>
      </c>
      <c r="I930" s="13" t="n">
        <v>493900</v>
      </c>
      <c r="J930" s="4" t="n">
        <v>1569</v>
      </c>
      <c r="K930" s="4" t="n">
        <v>1998</v>
      </c>
      <c r="L930" s="14" t="n">
        <f aca="false">IF(J930=0,0,I930/J930)</f>
        <v>314.78648820905</v>
      </c>
      <c r="M930" s="15" t="n">
        <f aca="false">INDEX(通路主檔!$D$2:$D$5,MATCH($F930,通路主檔!$A$2:$A$5,0))*INDEX(年度參數!$B$2:$B$4,MATCH($B930,年度參數!$A$2:$A$4,0))</f>
        <v>0</v>
      </c>
      <c r="N930" s="14" t="n">
        <f aca="false">I930*M930</f>
        <v>0</v>
      </c>
      <c r="O930" s="14" t="n">
        <f aca="false">I930-N930</f>
        <v>493900</v>
      </c>
    </row>
    <row r="931" customFormat="false" ht="15" hidden="false" customHeight="false" outlineLevel="0" collapsed="false">
      <c r="A931" s="6" t="str">
        <f aca="false">TEXT(B931,"0")&amp;"-"&amp;TEXT(C931,"00")</f>
        <v>2025-02</v>
      </c>
      <c r="B931" s="4" t="n">
        <v>2025</v>
      </c>
      <c r="C931" s="4" t="n">
        <v>2</v>
      </c>
      <c r="D931" s="9" t="s">
        <v>325</v>
      </c>
      <c r="E931" s="12" t="str">
        <f aca="false">INDEX(門市主檔!$B$2:$B$25,MATCH($D931,門市主檔!$A$2:$A$25,0))</f>
        <v>高雄左營店</v>
      </c>
      <c r="F931" s="9" t="s">
        <v>344</v>
      </c>
      <c r="G931" s="12" t="str">
        <f aca="false">INDEX(通路主檔!$B$2:$B$5,MATCH($F931,通路主檔!$A$2:$A$5,0))</f>
        <v>外送平台 A</v>
      </c>
      <c r="H931" s="12" t="str">
        <f aca="false">INDEX(通路主檔!$C$2:$C$5,MATCH($F931,通路主檔!$A$2:$A$5,0))</f>
        <v>外送平台</v>
      </c>
      <c r="I931" s="13" t="n">
        <v>390200</v>
      </c>
      <c r="J931" s="4" t="n">
        <v>815</v>
      </c>
      <c r="K931" s="4" t="n">
        <v>1591</v>
      </c>
      <c r="L931" s="14" t="n">
        <f aca="false">IF(J931=0,0,I931/J931)</f>
        <v>478.773006134969</v>
      </c>
      <c r="M931" s="15" t="n">
        <f aca="false">INDEX(通路主檔!$D$2:$D$5,MATCH($F931,通路主檔!$A$2:$A$5,0))*INDEX(年度參數!$B$2:$B$4,MATCH($B931,年度參數!$A$2:$A$4,0))</f>
        <v>0.34</v>
      </c>
      <c r="N931" s="14" t="n">
        <f aca="false">I931*M931</f>
        <v>132668</v>
      </c>
      <c r="O931" s="14" t="n">
        <f aca="false">I931-N931</f>
        <v>257532</v>
      </c>
    </row>
    <row r="932" customFormat="false" ht="15" hidden="false" customHeight="false" outlineLevel="0" collapsed="false">
      <c r="A932" s="6" t="str">
        <f aca="false">TEXT(B932,"0")&amp;"-"&amp;TEXT(C932,"00")</f>
        <v>2025-02</v>
      </c>
      <c r="B932" s="4" t="n">
        <v>2025</v>
      </c>
      <c r="C932" s="4" t="n">
        <v>2</v>
      </c>
      <c r="D932" s="9" t="s">
        <v>325</v>
      </c>
      <c r="E932" s="12" t="str">
        <f aca="false">INDEX(門市主檔!$B$2:$B$25,MATCH($D932,門市主檔!$A$2:$A$25,0))</f>
        <v>高雄左營店</v>
      </c>
      <c r="F932" s="9" t="s">
        <v>347</v>
      </c>
      <c r="G932" s="12" t="str">
        <f aca="false">INDEX(通路主檔!$B$2:$B$5,MATCH($F932,通路主檔!$A$2:$A$5,0))</f>
        <v>外送平台 B</v>
      </c>
      <c r="H932" s="12" t="str">
        <f aca="false">INDEX(通路主檔!$C$2:$C$5,MATCH($F932,通路主檔!$A$2:$A$5,0))</f>
        <v>外送平台</v>
      </c>
      <c r="I932" s="13" t="n">
        <v>284300</v>
      </c>
      <c r="J932" s="4" t="n">
        <v>570</v>
      </c>
      <c r="K932" s="4" t="n">
        <v>955</v>
      </c>
      <c r="L932" s="14" t="n">
        <f aca="false">IF(J932=0,0,I932/J932)</f>
        <v>498.771929824561</v>
      </c>
      <c r="M932" s="15" t="n">
        <f aca="false">INDEX(通路主檔!$D$2:$D$5,MATCH($F932,通路主檔!$A$2:$A$5,0))*INDEX(年度參數!$B$2:$B$4,MATCH($B932,年度參數!$A$2:$A$4,0))</f>
        <v>0.34</v>
      </c>
      <c r="N932" s="14" t="n">
        <f aca="false">I932*M932</f>
        <v>96662</v>
      </c>
      <c r="O932" s="14" t="n">
        <f aca="false">I932-N932</f>
        <v>187638</v>
      </c>
    </row>
    <row r="933" customFormat="false" ht="15" hidden="false" customHeight="false" outlineLevel="0" collapsed="false">
      <c r="A933" s="6" t="str">
        <f aca="false">TEXT(B933,"0")&amp;"-"&amp;TEXT(C933,"00")</f>
        <v>2025-02</v>
      </c>
      <c r="B933" s="4" t="n">
        <v>2025</v>
      </c>
      <c r="C933" s="4" t="n">
        <v>2</v>
      </c>
      <c r="D933" s="9" t="s">
        <v>328</v>
      </c>
      <c r="E933" s="12" t="str">
        <f aca="false">INDEX(門市主檔!$B$2:$B$25,MATCH($D933,門市主檔!$A$2:$A$25,0))</f>
        <v>高雄三多店</v>
      </c>
      <c r="F933" s="9" t="s">
        <v>339</v>
      </c>
      <c r="G933" s="12" t="str">
        <f aca="false">INDEX(通路主檔!$B$2:$B$5,MATCH($F933,通路主檔!$A$2:$A$5,0))</f>
        <v>內用</v>
      </c>
      <c r="H933" s="12" t="str">
        <f aca="false">INDEX(通路主檔!$C$2:$C$5,MATCH($F933,通路主檔!$A$2:$A$5,0))</f>
        <v>店內</v>
      </c>
      <c r="I933" s="13" t="n">
        <v>782700</v>
      </c>
      <c r="J933" s="4" t="n">
        <v>1029</v>
      </c>
      <c r="K933" s="4" t="n">
        <v>2460</v>
      </c>
      <c r="L933" s="14" t="n">
        <f aca="false">IF(J933=0,0,I933/J933)</f>
        <v>760.64139941691</v>
      </c>
      <c r="M933" s="15" t="n">
        <f aca="false">INDEX(通路主檔!$D$2:$D$5,MATCH($F933,通路主檔!$A$2:$A$5,0))*INDEX(年度參數!$B$2:$B$4,MATCH($B933,年度參數!$A$2:$A$4,0))</f>
        <v>0</v>
      </c>
      <c r="N933" s="14" t="n">
        <f aca="false">I933*M933</f>
        <v>0</v>
      </c>
      <c r="O933" s="14" t="n">
        <f aca="false">I933-N933</f>
        <v>782700</v>
      </c>
    </row>
    <row r="934" customFormat="false" ht="15" hidden="false" customHeight="false" outlineLevel="0" collapsed="false">
      <c r="A934" s="6" t="str">
        <f aca="false">TEXT(B934,"0")&amp;"-"&amp;TEXT(C934,"00")</f>
        <v>2025-02</v>
      </c>
      <c r="B934" s="4" t="n">
        <v>2025</v>
      </c>
      <c r="C934" s="4" t="n">
        <v>2</v>
      </c>
      <c r="D934" s="9" t="s">
        <v>328</v>
      </c>
      <c r="E934" s="12" t="str">
        <f aca="false">INDEX(門市主檔!$B$2:$B$25,MATCH($D934,門市主檔!$A$2:$A$25,0))</f>
        <v>高雄三多店</v>
      </c>
      <c r="F934" s="9" t="s">
        <v>342</v>
      </c>
      <c r="G934" s="12" t="str">
        <f aca="false">INDEX(通路主檔!$B$2:$B$5,MATCH($F934,通路主檔!$A$2:$A$5,0))</f>
        <v>外帶</v>
      </c>
      <c r="H934" s="12" t="str">
        <f aca="false">INDEX(通路主檔!$C$2:$C$5,MATCH($F934,通路主檔!$A$2:$A$5,0))</f>
        <v>店內</v>
      </c>
      <c r="I934" s="13" t="n">
        <v>429300</v>
      </c>
      <c r="J934" s="4" t="n">
        <v>1191</v>
      </c>
      <c r="K934" s="4" t="n">
        <v>1586</v>
      </c>
      <c r="L934" s="14" t="n">
        <f aca="false">IF(J934=0,0,I934/J934)</f>
        <v>360.453400503778</v>
      </c>
      <c r="M934" s="15" t="n">
        <f aca="false">INDEX(通路主檔!$D$2:$D$5,MATCH($F934,通路主檔!$A$2:$A$5,0))*INDEX(年度參數!$B$2:$B$4,MATCH($B934,年度參數!$A$2:$A$4,0))</f>
        <v>0</v>
      </c>
      <c r="N934" s="14" t="n">
        <f aca="false">I934*M934</f>
        <v>0</v>
      </c>
      <c r="O934" s="14" t="n">
        <f aca="false">I934-N934</f>
        <v>429300</v>
      </c>
    </row>
    <row r="935" customFormat="false" ht="15" hidden="false" customHeight="false" outlineLevel="0" collapsed="false">
      <c r="A935" s="6" t="str">
        <f aca="false">TEXT(B935,"0")&amp;"-"&amp;TEXT(C935,"00")</f>
        <v>2025-02</v>
      </c>
      <c r="B935" s="4" t="n">
        <v>2025</v>
      </c>
      <c r="C935" s="4" t="n">
        <v>2</v>
      </c>
      <c r="D935" s="9" t="s">
        <v>328</v>
      </c>
      <c r="E935" s="12" t="str">
        <f aca="false">INDEX(門市主檔!$B$2:$B$25,MATCH($D935,門市主檔!$A$2:$A$25,0))</f>
        <v>高雄三多店</v>
      </c>
      <c r="F935" s="9" t="s">
        <v>344</v>
      </c>
      <c r="G935" s="12" t="str">
        <f aca="false">INDEX(通路主檔!$B$2:$B$5,MATCH($F935,通路主檔!$A$2:$A$5,0))</f>
        <v>外送平台 A</v>
      </c>
      <c r="H935" s="12" t="str">
        <f aca="false">INDEX(通路主檔!$C$2:$C$5,MATCH($F935,通路主檔!$A$2:$A$5,0))</f>
        <v>外送平台</v>
      </c>
      <c r="I935" s="13" t="n">
        <v>377100</v>
      </c>
      <c r="J935" s="4" t="n">
        <v>702</v>
      </c>
      <c r="K935" s="4" t="n">
        <v>1403</v>
      </c>
      <c r="L935" s="14" t="n">
        <f aca="false">IF(J935=0,0,I935/J935)</f>
        <v>537.179487179487</v>
      </c>
      <c r="M935" s="15" t="n">
        <f aca="false">INDEX(通路主檔!$D$2:$D$5,MATCH($F935,通路主檔!$A$2:$A$5,0))*INDEX(年度參數!$B$2:$B$4,MATCH($B935,年度參數!$A$2:$A$4,0))</f>
        <v>0.34</v>
      </c>
      <c r="N935" s="14" t="n">
        <f aca="false">I935*M935</f>
        <v>128214</v>
      </c>
      <c r="O935" s="14" t="n">
        <f aca="false">I935-N935</f>
        <v>248886</v>
      </c>
    </row>
    <row r="936" customFormat="false" ht="15" hidden="false" customHeight="false" outlineLevel="0" collapsed="false">
      <c r="A936" s="6" t="str">
        <f aca="false">TEXT(B936,"0")&amp;"-"&amp;TEXT(C936,"00")</f>
        <v>2025-02</v>
      </c>
      <c r="B936" s="4" t="n">
        <v>2025</v>
      </c>
      <c r="C936" s="4" t="n">
        <v>2</v>
      </c>
      <c r="D936" s="9" t="s">
        <v>328</v>
      </c>
      <c r="E936" s="12" t="str">
        <f aca="false">INDEX(門市主檔!$B$2:$B$25,MATCH($D936,門市主檔!$A$2:$A$25,0))</f>
        <v>高雄三多店</v>
      </c>
      <c r="F936" s="9" t="s">
        <v>347</v>
      </c>
      <c r="G936" s="12" t="str">
        <f aca="false">INDEX(通路主檔!$B$2:$B$5,MATCH($F936,通路主檔!$A$2:$A$5,0))</f>
        <v>外送平台 B</v>
      </c>
      <c r="H936" s="12" t="str">
        <f aca="false">INDEX(通路主檔!$C$2:$C$5,MATCH($F936,通路主檔!$A$2:$A$5,0))</f>
        <v>外送平台</v>
      </c>
      <c r="I936" s="13" t="n">
        <v>239500</v>
      </c>
      <c r="J936" s="4" t="n">
        <v>455</v>
      </c>
      <c r="K936" s="4" t="n">
        <v>816</v>
      </c>
      <c r="L936" s="14" t="n">
        <f aca="false">IF(J936=0,0,I936/J936)</f>
        <v>526.373626373626</v>
      </c>
      <c r="M936" s="15" t="n">
        <f aca="false">INDEX(通路主檔!$D$2:$D$5,MATCH($F936,通路主檔!$A$2:$A$5,0))*INDEX(年度參數!$B$2:$B$4,MATCH($B936,年度參數!$A$2:$A$4,0))</f>
        <v>0.34</v>
      </c>
      <c r="N936" s="14" t="n">
        <f aca="false">I936*M936</f>
        <v>81430</v>
      </c>
      <c r="O936" s="14" t="n">
        <f aca="false">I936-N936</f>
        <v>158070</v>
      </c>
    </row>
    <row r="937" customFormat="false" ht="15" hidden="false" customHeight="false" outlineLevel="0" collapsed="false">
      <c r="A937" s="6" t="str">
        <f aca="false">TEXT(B937,"0")&amp;"-"&amp;TEXT(C937,"00")</f>
        <v>2025-02</v>
      </c>
      <c r="B937" s="4" t="n">
        <v>2025</v>
      </c>
      <c r="C937" s="4" t="n">
        <v>2</v>
      </c>
      <c r="D937" s="9" t="s">
        <v>280</v>
      </c>
      <c r="E937" s="12" t="str">
        <f aca="false">INDEX(門市主檔!$B$2:$B$25,MATCH($D937,門市主檔!$A$2:$A$25,0))</f>
        <v>新北板橋店</v>
      </c>
      <c r="F937" s="9" t="s">
        <v>339</v>
      </c>
      <c r="G937" s="12" t="str">
        <f aca="false">INDEX(通路主檔!$B$2:$B$5,MATCH($F937,通路主檔!$A$2:$A$5,0))</f>
        <v>內用</v>
      </c>
      <c r="H937" s="12" t="str">
        <f aca="false">INDEX(通路主檔!$C$2:$C$5,MATCH($F937,通路主檔!$A$2:$A$5,0))</f>
        <v>店內</v>
      </c>
      <c r="I937" s="13" t="n">
        <v>1129800</v>
      </c>
      <c r="J937" s="4" t="n">
        <v>1408</v>
      </c>
      <c r="K937" s="4" t="n">
        <v>3459</v>
      </c>
      <c r="L937" s="14" t="n">
        <f aca="false">IF(J937=0,0,I937/J937)</f>
        <v>802.414772727273</v>
      </c>
      <c r="M937" s="15" t="n">
        <f aca="false">INDEX(通路主檔!$D$2:$D$5,MATCH($F937,通路主檔!$A$2:$A$5,0))*INDEX(年度參數!$B$2:$B$4,MATCH($B937,年度參數!$A$2:$A$4,0))</f>
        <v>0</v>
      </c>
      <c r="N937" s="14" t="n">
        <f aca="false">I937*M937</f>
        <v>0</v>
      </c>
      <c r="O937" s="14" t="n">
        <f aca="false">I937-N937</f>
        <v>1129800</v>
      </c>
    </row>
    <row r="938" customFormat="false" ht="15" hidden="false" customHeight="false" outlineLevel="0" collapsed="false">
      <c r="A938" s="6" t="str">
        <f aca="false">TEXT(B938,"0")&amp;"-"&amp;TEXT(C938,"00")</f>
        <v>2025-02</v>
      </c>
      <c r="B938" s="4" t="n">
        <v>2025</v>
      </c>
      <c r="C938" s="4" t="n">
        <v>2</v>
      </c>
      <c r="D938" s="9" t="s">
        <v>280</v>
      </c>
      <c r="E938" s="12" t="str">
        <f aca="false">INDEX(門市主檔!$B$2:$B$25,MATCH($D938,門市主檔!$A$2:$A$25,0))</f>
        <v>新北板橋店</v>
      </c>
      <c r="F938" s="9" t="s">
        <v>342</v>
      </c>
      <c r="G938" s="12" t="str">
        <f aca="false">INDEX(通路主檔!$B$2:$B$5,MATCH($F938,通路主檔!$A$2:$A$5,0))</f>
        <v>外帶</v>
      </c>
      <c r="H938" s="12" t="str">
        <f aca="false">INDEX(通路主檔!$C$2:$C$5,MATCH($F938,通路主檔!$A$2:$A$5,0))</f>
        <v>店內</v>
      </c>
      <c r="I938" s="13" t="n">
        <v>601200</v>
      </c>
      <c r="J938" s="4" t="n">
        <v>1726</v>
      </c>
      <c r="K938" s="4" t="n">
        <v>2186</v>
      </c>
      <c r="L938" s="14" t="n">
        <f aca="false">IF(J938=0,0,I938/J938)</f>
        <v>348.319814600232</v>
      </c>
      <c r="M938" s="15" t="n">
        <f aca="false">INDEX(通路主檔!$D$2:$D$5,MATCH($F938,通路主檔!$A$2:$A$5,0))*INDEX(年度參數!$B$2:$B$4,MATCH($B938,年度參數!$A$2:$A$4,0))</f>
        <v>0</v>
      </c>
      <c r="N938" s="14" t="n">
        <f aca="false">I938*M938</f>
        <v>0</v>
      </c>
      <c r="O938" s="14" t="n">
        <f aca="false">I938-N938</f>
        <v>601200</v>
      </c>
    </row>
    <row r="939" customFormat="false" ht="15" hidden="false" customHeight="false" outlineLevel="0" collapsed="false">
      <c r="A939" s="6" t="str">
        <f aca="false">TEXT(B939,"0")&amp;"-"&amp;TEXT(C939,"00")</f>
        <v>2025-02</v>
      </c>
      <c r="B939" s="4" t="n">
        <v>2025</v>
      </c>
      <c r="C939" s="4" t="n">
        <v>2</v>
      </c>
      <c r="D939" s="9" t="s">
        <v>280</v>
      </c>
      <c r="E939" s="12" t="str">
        <f aca="false">INDEX(門市主檔!$B$2:$B$25,MATCH($D939,門市主檔!$A$2:$A$25,0))</f>
        <v>新北板橋店</v>
      </c>
      <c r="F939" s="9" t="s">
        <v>344</v>
      </c>
      <c r="G939" s="12" t="str">
        <f aca="false">INDEX(通路主檔!$B$2:$B$5,MATCH($F939,通路主檔!$A$2:$A$5,0))</f>
        <v>外送平台 A</v>
      </c>
      <c r="H939" s="12" t="str">
        <f aca="false">INDEX(通路主檔!$C$2:$C$5,MATCH($F939,通路主檔!$A$2:$A$5,0))</f>
        <v>外送平台</v>
      </c>
      <c r="I939" s="13" t="n">
        <v>483600</v>
      </c>
      <c r="J939" s="4" t="n">
        <v>1004</v>
      </c>
      <c r="K939" s="4" t="n">
        <v>1895</v>
      </c>
      <c r="L939" s="14" t="n">
        <f aca="false">IF(J939=0,0,I939/J939)</f>
        <v>481.673306772908</v>
      </c>
      <c r="M939" s="15" t="n">
        <f aca="false">INDEX(通路主檔!$D$2:$D$5,MATCH($F939,通路主檔!$A$2:$A$5,0))*INDEX(年度參數!$B$2:$B$4,MATCH($B939,年度參數!$A$2:$A$4,0))</f>
        <v>0.34</v>
      </c>
      <c r="N939" s="14" t="n">
        <f aca="false">I939*M939</f>
        <v>164424</v>
      </c>
      <c r="O939" s="14" t="n">
        <f aca="false">I939-N939</f>
        <v>319176</v>
      </c>
    </row>
    <row r="940" customFormat="false" ht="15" hidden="false" customHeight="false" outlineLevel="0" collapsed="false">
      <c r="A940" s="6" t="str">
        <f aca="false">TEXT(B940,"0")&amp;"-"&amp;TEXT(C940,"00")</f>
        <v>2025-02</v>
      </c>
      <c r="B940" s="4" t="n">
        <v>2025</v>
      </c>
      <c r="C940" s="4" t="n">
        <v>2</v>
      </c>
      <c r="D940" s="9" t="s">
        <v>280</v>
      </c>
      <c r="E940" s="12" t="str">
        <f aca="false">INDEX(門市主檔!$B$2:$B$25,MATCH($D940,門市主檔!$A$2:$A$25,0))</f>
        <v>新北板橋店</v>
      </c>
      <c r="F940" s="9" t="s">
        <v>347</v>
      </c>
      <c r="G940" s="12" t="str">
        <f aca="false">INDEX(通路主檔!$B$2:$B$5,MATCH($F940,通路主檔!$A$2:$A$5,0))</f>
        <v>外送平台 B</v>
      </c>
      <c r="H940" s="12" t="str">
        <f aca="false">INDEX(通路主檔!$C$2:$C$5,MATCH($F940,通路主檔!$A$2:$A$5,0))</f>
        <v>外送平台</v>
      </c>
      <c r="I940" s="13" t="n">
        <v>311600</v>
      </c>
      <c r="J940" s="4" t="n">
        <v>588</v>
      </c>
      <c r="K940" s="4" t="n">
        <v>1046</v>
      </c>
      <c r="L940" s="14" t="n">
        <f aca="false">IF(J940=0,0,I940/J940)</f>
        <v>529.931972789116</v>
      </c>
      <c r="M940" s="15" t="n">
        <f aca="false">INDEX(通路主檔!$D$2:$D$5,MATCH($F940,通路主檔!$A$2:$A$5,0))*INDEX(年度參數!$B$2:$B$4,MATCH($B940,年度參數!$A$2:$A$4,0))</f>
        <v>0.34</v>
      </c>
      <c r="N940" s="14" t="n">
        <f aca="false">I940*M940</f>
        <v>105944</v>
      </c>
      <c r="O940" s="14" t="n">
        <f aca="false">I940-N940</f>
        <v>205656</v>
      </c>
    </row>
    <row r="941" customFormat="false" ht="15" hidden="false" customHeight="false" outlineLevel="0" collapsed="false">
      <c r="A941" s="6" t="str">
        <f aca="false">TEXT(B941,"0")&amp;"-"&amp;TEXT(C941,"00")</f>
        <v>2025-02</v>
      </c>
      <c r="B941" s="4" t="n">
        <v>2025</v>
      </c>
      <c r="C941" s="4" t="n">
        <v>2</v>
      </c>
      <c r="D941" s="9" t="s">
        <v>283</v>
      </c>
      <c r="E941" s="12" t="str">
        <f aca="false">INDEX(門市主檔!$B$2:$B$25,MATCH($D941,門市主檔!$A$2:$A$25,0))</f>
        <v>新北新莊店</v>
      </c>
      <c r="F941" s="9" t="s">
        <v>339</v>
      </c>
      <c r="G941" s="12" t="str">
        <f aca="false">INDEX(通路主檔!$B$2:$B$5,MATCH($F941,通路主檔!$A$2:$A$5,0))</f>
        <v>內用</v>
      </c>
      <c r="H941" s="12" t="str">
        <f aca="false">INDEX(通路主檔!$C$2:$C$5,MATCH($F941,通路主檔!$A$2:$A$5,0))</f>
        <v>店內</v>
      </c>
      <c r="I941" s="13" t="n">
        <v>873900</v>
      </c>
      <c r="J941" s="4" t="n">
        <v>1138</v>
      </c>
      <c r="K941" s="4" t="n">
        <v>2680</v>
      </c>
      <c r="L941" s="14" t="n">
        <f aca="false">IF(J941=0,0,I941/J941)</f>
        <v>767.92618629174</v>
      </c>
      <c r="M941" s="15" t="n">
        <f aca="false">INDEX(通路主檔!$D$2:$D$5,MATCH($F941,通路主檔!$A$2:$A$5,0))*INDEX(年度參數!$B$2:$B$4,MATCH($B941,年度參數!$A$2:$A$4,0))</f>
        <v>0</v>
      </c>
      <c r="N941" s="14" t="n">
        <f aca="false">I941*M941</f>
        <v>0</v>
      </c>
      <c r="O941" s="14" t="n">
        <f aca="false">I941-N941</f>
        <v>873900</v>
      </c>
    </row>
    <row r="942" customFormat="false" ht="15" hidden="false" customHeight="false" outlineLevel="0" collapsed="false">
      <c r="A942" s="6" t="str">
        <f aca="false">TEXT(B942,"0")&amp;"-"&amp;TEXT(C942,"00")</f>
        <v>2025-02</v>
      </c>
      <c r="B942" s="4" t="n">
        <v>2025</v>
      </c>
      <c r="C942" s="4" t="n">
        <v>2</v>
      </c>
      <c r="D942" s="9" t="s">
        <v>283</v>
      </c>
      <c r="E942" s="12" t="str">
        <f aca="false">INDEX(門市主檔!$B$2:$B$25,MATCH($D942,門市主檔!$A$2:$A$25,0))</f>
        <v>新北新莊店</v>
      </c>
      <c r="F942" s="9" t="s">
        <v>342</v>
      </c>
      <c r="G942" s="12" t="str">
        <f aca="false">INDEX(通路主檔!$B$2:$B$5,MATCH($F942,通路主檔!$A$2:$A$5,0))</f>
        <v>外帶</v>
      </c>
      <c r="H942" s="12" t="str">
        <f aca="false">INDEX(通路主檔!$C$2:$C$5,MATCH($F942,通路主檔!$A$2:$A$5,0))</f>
        <v>店內</v>
      </c>
      <c r="I942" s="13" t="n">
        <v>457200</v>
      </c>
      <c r="J942" s="4" t="n">
        <v>1264</v>
      </c>
      <c r="K942" s="4" t="n">
        <v>1757</v>
      </c>
      <c r="L942" s="14" t="n">
        <f aca="false">IF(J942=0,0,I942/J942)</f>
        <v>361.708860759494</v>
      </c>
      <c r="M942" s="15" t="n">
        <f aca="false">INDEX(通路主檔!$D$2:$D$5,MATCH($F942,通路主檔!$A$2:$A$5,0))*INDEX(年度參數!$B$2:$B$4,MATCH($B942,年度參數!$A$2:$A$4,0))</f>
        <v>0</v>
      </c>
      <c r="N942" s="14" t="n">
        <f aca="false">I942*M942</f>
        <v>0</v>
      </c>
      <c r="O942" s="14" t="n">
        <f aca="false">I942-N942</f>
        <v>457200</v>
      </c>
    </row>
    <row r="943" customFormat="false" ht="15" hidden="false" customHeight="false" outlineLevel="0" collapsed="false">
      <c r="A943" s="6" t="str">
        <f aca="false">TEXT(B943,"0")&amp;"-"&amp;TEXT(C943,"00")</f>
        <v>2025-02</v>
      </c>
      <c r="B943" s="4" t="n">
        <v>2025</v>
      </c>
      <c r="C943" s="4" t="n">
        <v>2</v>
      </c>
      <c r="D943" s="9" t="s">
        <v>283</v>
      </c>
      <c r="E943" s="12" t="str">
        <f aca="false">INDEX(門市主檔!$B$2:$B$25,MATCH($D943,門市主檔!$A$2:$A$25,0))</f>
        <v>新北新莊店</v>
      </c>
      <c r="F943" s="9" t="s">
        <v>344</v>
      </c>
      <c r="G943" s="12" t="str">
        <f aca="false">INDEX(通路主檔!$B$2:$B$5,MATCH($F943,通路主檔!$A$2:$A$5,0))</f>
        <v>外送平台 A</v>
      </c>
      <c r="H943" s="12" t="str">
        <f aca="false">INDEX(通路主檔!$C$2:$C$5,MATCH($F943,通路主檔!$A$2:$A$5,0))</f>
        <v>外送平台</v>
      </c>
      <c r="I943" s="13" t="n">
        <v>412500</v>
      </c>
      <c r="J943" s="4" t="n">
        <v>851</v>
      </c>
      <c r="K943" s="4" t="n">
        <v>1494</v>
      </c>
      <c r="L943" s="14" t="n">
        <f aca="false">IF(J943=0,0,I943/J943)</f>
        <v>484.723854289072</v>
      </c>
      <c r="M943" s="15" t="n">
        <f aca="false">INDEX(通路主檔!$D$2:$D$5,MATCH($F943,通路主檔!$A$2:$A$5,0))*INDEX(年度參數!$B$2:$B$4,MATCH($B943,年度參數!$A$2:$A$4,0))</f>
        <v>0.34</v>
      </c>
      <c r="N943" s="14" t="n">
        <f aca="false">I943*M943</f>
        <v>140250</v>
      </c>
      <c r="O943" s="14" t="n">
        <f aca="false">I943-N943</f>
        <v>272250</v>
      </c>
    </row>
    <row r="944" customFormat="false" ht="15" hidden="false" customHeight="false" outlineLevel="0" collapsed="false">
      <c r="A944" s="6" t="str">
        <f aca="false">TEXT(B944,"0")&amp;"-"&amp;TEXT(C944,"00")</f>
        <v>2025-02</v>
      </c>
      <c r="B944" s="4" t="n">
        <v>2025</v>
      </c>
      <c r="C944" s="4" t="n">
        <v>2</v>
      </c>
      <c r="D944" s="9" t="s">
        <v>283</v>
      </c>
      <c r="E944" s="12" t="str">
        <f aca="false">INDEX(門市主檔!$B$2:$B$25,MATCH($D944,門市主檔!$A$2:$A$25,0))</f>
        <v>新北新莊店</v>
      </c>
      <c r="F944" s="9" t="s">
        <v>347</v>
      </c>
      <c r="G944" s="12" t="str">
        <f aca="false">INDEX(通路主檔!$B$2:$B$5,MATCH($F944,通路主檔!$A$2:$A$5,0))</f>
        <v>外送平台 B</v>
      </c>
      <c r="H944" s="12" t="str">
        <f aca="false">INDEX(通路主檔!$C$2:$C$5,MATCH($F944,通路主檔!$A$2:$A$5,0))</f>
        <v>外送平台</v>
      </c>
      <c r="I944" s="13" t="n">
        <v>279600</v>
      </c>
      <c r="J944" s="4" t="n">
        <v>602</v>
      </c>
      <c r="K944" s="4" t="n">
        <v>1029</v>
      </c>
      <c r="L944" s="14" t="n">
        <f aca="false">IF(J944=0,0,I944/J944)</f>
        <v>464.451827242525</v>
      </c>
      <c r="M944" s="15" t="n">
        <f aca="false">INDEX(通路主檔!$D$2:$D$5,MATCH($F944,通路主檔!$A$2:$A$5,0))*INDEX(年度參數!$B$2:$B$4,MATCH($B944,年度參數!$A$2:$A$4,0))</f>
        <v>0.34</v>
      </c>
      <c r="N944" s="14" t="n">
        <f aca="false">I944*M944</f>
        <v>95064</v>
      </c>
      <c r="O944" s="14" t="n">
        <f aca="false">I944-N944</f>
        <v>184536</v>
      </c>
    </row>
    <row r="945" customFormat="false" ht="15" hidden="false" customHeight="false" outlineLevel="0" collapsed="false">
      <c r="A945" s="6" t="str">
        <f aca="false">TEXT(B945,"0")&amp;"-"&amp;TEXT(C945,"00")</f>
        <v>2025-02</v>
      </c>
      <c r="B945" s="4" t="n">
        <v>2025</v>
      </c>
      <c r="C945" s="4" t="n">
        <v>2</v>
      </c>
      <c r="D945" s="9" t="s">
        <v>285</v>
      </c>
      <c r="E945" s="12" t="str">
        <f aca="false">INDEX(門市主檔!$B$2:$B$25,MATCH($D945,門市主檔!$A$2:$A$25,0))</f>
        <v>新北三重店</v>
      </c>
      <c r="F945" s="9" t="s">
        <v>339</v>
      </c>
      <c r="G945" s="12" t="str">
        <f aca="false">INDEX(通路主檔!$B$2:$B$5,MATCH($F945,通路主檔!$A$2:$A$5,0))</f>
        <v>內用</v>
      </c>
      <c r="H945" s="12" t="str">
        <f aca="false">INDEX(通路主檔!$C$2:$C$5,MATCH($F945,通路主檔!$A$2:$A$5,0))</f>
        <v>店內</v>
      </c>
      <c r="I945" s="13" t="n">
        <v>480500</v>
      </c>
      <c r="J945" s="4" t="n">
        <v>652</v>
      </c>
      <c r="K945" s="4" t="n">
        <v>1685</v>
      </c>
      <c r="L945" s="14" t="n">
        <f aca="false">IF(J945=0,0,I945/J945)</f>
        <v>736.963190184049</v>
      </c>
      <c r="M945" s="15" t="n">
        <f aca="false">INDEX(通路主檔!$D$2:$D$5,MATCH($F945,通路主檔!$A$2:$A$5,0))*INDEX(年度參數!$B$2:$B$4,MATCH($B945,年度參數!$A$2:$A$4,0))</f>
        <v>0</v>
      </c>
      <c r="N945" s="14" t="n">
        <f aca="false">I945*M945</f>
        <v>0</v>
      </c>
      <c r="O945" s="14" t="n">
        <f aca="false">I945-N945</f>
        <v>480500</v>
      </c>
    </row>
    <row r="946" customFormat="false" ht="15" hidden="false" customHeight="false" outlineLevel="0" collapsed="false">
      <c r="A946" s="6" t="str">
        <f aca="false">TEXT(B946,"0")&amp;"-"&amp;TEXT(C946,"00")</f>
        <v>2025-02</v>
      </c>
      <c r="B946" s="4" t="n">
        <v>2025</v>
      </c>
      <c r="C946" s="4" t="n">
        <v>2</v>
      </c>
      <c r="D946" s="9" t="s">
        <v>285</v>
      </c>
      <c r="E946" s="12" t="str">
        <f aca="false">INDEX(門市主檔!$B$2:$B$25,MATCH($D946,門市主檔!$A$2:$A$25,0))</f>
        <v>新北三重店</v>
      </c>
      <c r="F946" s="9" t="s">
        <v>342</v>
      </c>
      <c r="G946" s="12" t="str">
        <f aca="false">INDEX(通路主檔!$B$2:$B$5,MATCH($F946,通路主檔!$A$2:$A$5,0))</f>
        <v>外帶</v>
      </c>
      <c r="H946" s="12" t="str">
        <f aca="false">INDEX(通路主檔!$C$2:$C$5,MATCH($F946,通路主檔!$A$2:$A$5,0))</f>
        <v>店內</v>
      </c>
      <c r="I946" s="13" t="n">
        <v>414000</v>
      </c>
      <c r="J946" s="4" t="n">
        <v>1335</v>
      </c>
      <c r="K946" s="4" t="n">
        <v>1605</v>
      </c>
      <c r="L946" s="14" t="n">
        <f aca="false">IF(J946=0,0,I946/J946)</f>
        <v>310.112359550562</v>
      </c>
      <c r="M946" s="15" t="n">
        <f aca="false">INDEX(通路主檔!$D$2:$D$5,MATCH($F946,通路主檔!$A$2:$A$5,0))*INDEX(年度參數!$B$2:$B$4,MATCH($B946,年度參數!$A$2:$A$4,0))</f>
        <v>0</v>
      </c>
      <c r="N946" s="14" t="n">
        <f aca="false">I946*M946</f>
        <v>0</v>
      </c>
      <c r="O946" s="14" t="n">
        <f aca="false">I946-N946</f>
        <v>414000</v>
      </c>
    </row>
    <row r="947" customFormat="false" ht="15" hidden="false" customHeight="false" outlineLevel="0" collapsed="false">
      <c r="A947" s="6" t="str">
        <f aca="false">TEXT(B947,"0")&amp;"-"&amp;TEXT(C947,"00")</f>
        <v>2025-02</v>
      </c>
      <c r="B947" s="4" t="n">
        <v>2025</v>
      </c>
      <c r="C947" s="4" t="n">
        <v>2</v>
      </c>
      <c r="D947" s="9" t="s">
        <v>285</v>
      </c>
      <c r="E947" s="12" t="str">
        <f aca="false">INDEX(門市主檔!$B$2:$B$25,MATCH($D947,門市主檔!$A$2:$A$25,0))</f>
        <v>新北三重店</v>
      </c>
      <c r="F947" s="9" t="s">
        <v>344</v>
      </c>
      <c r="G947" s="12" t="str">
        <f aca="false">INDEX(通路主檔!$B$2:$B$5,MATCH($F947,通路主檔!$A$2:$A$5,0))</f>
        <v>外送平台 A</v>
      </c>
      <c r="H947" s="12" t="str">
        <f aca="false">INDEX(通路主檔!$C$2:$C$5,MATCH($F947,通路主檔!$A$2:$A$5,0))</f>
        <v>外送平台</v>
      </c>
      <c r="I947" s="13" t="n">
        <v>348500</v>
      </c>
      <c r="J947" s="4" t="n">
        <v>697</v>
      </c>
      <c r="K947" s="4" t="n">
        <v>1344</v>
      </c>
      <c r="L947" s="14" t="n">
        <f aca="false">IF(J947=0,0,I947/J947)</f>
        <v>500</v>
      </c>
      <c r="M947" s="15" t="n">
        <f aca="false">INDEX(通路主檔!$D$2:$D$5,MATCH($F947,通路主檔!$A$2:$A$5,0))*INDEX(年度參數!$B$2:$B$4,MATCH($B947,年度參數!$A$2:$A$4,0))</f>
        <v>0.34</v>
      </c>
      <c r="N947" s="14" t="n">
        <f aca="false">I947*M947</f>
        <v>118490</v>
      </c>
      <c r="O947" s="14" t="n">
        <f aca="false">I947-N947</f>
        <v>230010</v>
      </c>
    </row>
    <row r="948" customFormat="false" ht="15" hidden="false" customHeight="false" outlineLevel="0" collapsed="false">
      <c r="A948" s="6" t="str">
        <f aca="false">TEXT(B948,"0")&amp;"-"&amp;TEXT(C948,"00")</f>
        <v>2025-02</v>
      </c>
      <c r="B948" s="4" t="n">
        <v>2025</v>
      </c>
      <c r="C948" s="4" t="n">
        <v>2</v>
      </c>
      <c r="D948" s="9" t="s">
        <v>285</v>
      </c>
      <c r="E948" s="12" t="str">
        <f aca="false">INDEX(門市主檔!$B$2:$B$25,MATCH($D948,門市主檔!$A$2:$A$25,0))</f>
        <v>新北三重店</v>
      </c>
      <c r="F948" s="9" t="s">
        <v>347</v>
      </c>
      <c r="G948" s="12" t="str">
        <f aca="false">INDEX(通路主檔!$B$2:$B$5,MATCH($F948,通路主檔!$A$2:$A$5,0))</f>
        <v>外送平台 B</v>
      </c>
      <c r="H948" s="12" t="str">
        <f aca="false">INDEX(通路主檔!$C$2:$C$5,MATCH($F948,通路主檔!$A$2:$A$5,0))</f>
        <v>外送平台</v>
      </c>
      <c r="I948" s="13" t="n">
        <v>242800</v>
      </c>
      <c r="J948" s="4" t="n">
        <v>490</v>
      </c>
      <c r="K948" s="4" t="n">
        <v>879</v>
      </c>
      <c r="L948" s="14" t="n">
        <f aca="false">IF(J948=0,0,I948/J948)</f>
        <v>495.510204081633</v>
      </c>
      <c r="M948" s="15" t="n">
        <f aca="false">INDEX(通路主檔!$D$2:$D$5,MATCH($F948,通路主檔!$A$2:$A$5,0))*INDEX(年度參數!$B$2:$B$4,MATCH($B948,年度參數!$A$2:$A$4,0))</f>
        <v>0.34</v>
      </c>
      <c r="N948" s="14" t="n">
        <f aca="false">I948*M948</f>
        <v>82552</v>
      </c>
      <c r="O948" s="14" t="n">
        <f aca="false">I948-N948</f>
        <v>160248</v>
      </c>
    </row>
    <row r="949" customFormat="false" ht="15" hidden="false" customHeight="false" outlineLevel="0" collapsed="false">
      <c r="A949" s="6" t="str">
        <f aca="false">TEXT(B949,"0")&amp;"-"&amp;TEXT(C949,"00")</f>
        <v>2025-02</v>
      </c>
      <c r="B949" s="4" t="n">
        <v>2025</v>
      </c>
      <c r="C949" s="4" t="n">
        <v>2</v>
      </c>
      <c r="D949" s="9" t="s">
        <v>300</v>
      </c>
      <c r="E949" s="12" t="str">
        <f aca="false">INDEX(門市主檔!$B$2:$B$25,MATCH($D949,門市主檔!$A$2:$A$25,0))</f>
        <v>台中逢甲店</v>
      </c>
      <c r="F949" s="9" t="s">
        <v>339</v>
      </c>
      <c r="G949" s="12" t="str">
        <f aca="false">INDEX(通路主檔!$B$2:$B$5,MATCH($F949,通路主檔!$A$2:$A$5,0))</f>
        <v>內用</v>
      </c>
      <c r="H949" s="12" t="str">
        <f aca="false">INDEX(通路主檔!$C$2:$C$5,MATCH($F949,通路主檔!$A$2:$A$5,0))</f>
        <v>店內</v>
      </c>
      <c r="I949" s="13" t="n">
        <v>1128300</v>
      </c>
      <c r="J949" s="4" t="n">
        <v>1529</v>
      </c>
      <c r="K949" s="4" t="n">
        <v>3445</v>
      </c>
      <c r="L949" s="14" t="n">
        <f aca="false">IF(J949=0,0,I949/J949)</f>
        <v>737.933289731851</v>
      </c>
      <c r="M949" s="15" t="n">
        <f aca="false">INDEX(通路主檔!$D$2:$D$5,MATCH($F949,通路主檔!$A$2:$A$5,0))*INDEX(年度參數!$B$2:$B$4,MATCH($B949,年度參數!$A$2:$A$4,0))</f>
        <v>0</v>
      </c>
      <c r="N949" s="14" t="n">
        <f aca="false">I949*M949</f>
        <v>0</v>
      </c>
      <c r="O949" s="14" t="n">
        <f aca="false">I949-N949</f>
        <v>1128300</v>
      </c>
    </row>
    <row r="950" customFormat="false" ht="15" hidden="false" customHeight="false" outlineLevel="0" collapsed="false">
      <c r="A950" s="6" t="str">
        <f aca="false">TEXT(B950,"0")&amp;"-"&amp;TEXT(C950,"00")</f>
        <v>2025-02</v>
      </c>
      <c r="B950" s="4" t="n">
        <v>2025</v>
      </c>
      <c r="C950" s="4" t="n">
        <v>2</v>
      </c>
      <c r="D950" s="9" t="s">
        <v>300</v>
      </c>
      <c r="E950" s="12" t="str">
        <f aca="false">INDEX(門市主檔!$B$2:$B$25,MATCH($D950,門市主檔!$A$2:$A$25,0))</f>
        <v>台中逢甲店</v>
      </c>
      <c r="F950" s="9" t="s">
        <v>342</v>
      </c>
      <c r="G950" s="12" t="str">
        <f aca="false">INDEX(通路主檔!$B$2:$B$5,MATCH($F950,通路主檔!$A$2:$A$5,0))</f>
        <v>外帶</v>
      </c>
      <c r="H950" s="12" t="str">
        <f aca="false">INDEX(通路主檔!$C$2:$C$5,MATCH($F950,通路主檔!$A$2:$A$5,0))</f>
        <v>店內</v>
      </c>
      <c r="I950" s="13" t="n">
        <v>581600</v>
      </c>
      <c r="J950" s="4" t="n">
        <v>1890</v>
      </c>
      <c r="K950" s="4" t="n">
        <v>2344</v>
      </c>
      <c r="L950" s="14" t="n">
        <f aca="false">IF(J950=0,0,I950/J950)</f>
        <v>307.724867724868</v>
      </c>
      <c r="M950" s="15" t="n">
        <f aca="false">INDEX(通路主檔!$D$2:$D$5,MATCH($F950,通路主檔!$A$2:$A$5,0))*INDEX(年度參數!$B$2:$B$4,MATCH($B950,年度參數!$A$2:$A$4,0))</f>
        <v>0</v>
      </c>
      <c r="N950" s="14" t="n">
        <f aca="false">I950*M950</f>
        <v>0</v>
      </c>
      <c r="O950" s="14" t="n">
        <f aca="false">I950-N950</f>
        <v>581600</v>
      </c>
    </row>
    <row r="951" customFormat="false" ht="15" hidden="false" customHeight="false" outlineLevel="0" collapsed="false">
      <c r="A951" s="6" t="str">
        <f aca="false">TEXT(B951,"0")&amp;"-"&amp;TEXT(C951,"00")</f>
        <v>2025-02</v>
      </c>
      <c r="B951" s="4" t="n">
        <v>2025</v>
      </c>
      <c r="C951" s="4" t="n">
        <v>2</v>
      </c>
      <c r="D951" s="9" t="s">
        <v>300</v>
      </c>
      <c r="E951" s="12" t="str">
        <f aca="false">INDEX(門市主檔!$B$2:$B$25,MATCH($D951,門市主檔!$A$2:$A$25,0))</f>
        <v>台中逢甲店</v>
      </c>
      <c r="F951" s="9" t="s">
        <v>344</v>
      </c>
      <c r="G951" s="12" t="str">
        <f aca="false">INDEX(通路主檔!$B$2:$B$5,MATCH($F951,通路主檔!$A$2:$A$5,0))</f>
        <v>外送平台 A</v>
      </c>
      <c r="H951" s="12" t="str">
        <f aca="false">INDEX(通路主檔!$C$2:$C$5,MATCH($F951,通路主檔!$A$2:$A$5,0))</f>
        <v>外送平台</v>
      </c>
      <c r="I951" s="13" t="n">
        <v>528400</v>
      </c>
      <c r="J951" s="4" t="n">
        <v>999</v>
      </c>
      <c r="K951" s="4" t="n">
        <v>2021</v>
      </c>
      <c r="L951" s="14" t="n">
        <f aca="false">IF(J951=0,0,I951/J951)</f>
        <v>528.928928928929</v>
      </c>
      <c r="M951" s="15" t="n">
        <f aca="false">INDEX(通路主檔!$D$2:$D$5,MATCH($F951,通路主檔!$A$2:$A$5,0))*INDEX(年度參數!$B$2:$B$4,MATCH($B951,年度參數!$A$2:$A$4,0))</f>
        <v>0.34</v>
      </c>
      <c r="N951" s="14" t="n">
        <f aca="false">I951*M951</f>
        <v>179656</v>
      </c>
      <c r="O951" s="14" t="n">
        <f aca="false">I951-N951</f>
        <v>348744</v>
      </c>
    </row>
    <row r="952" customFormat="false" ht="15" hidden="false" customHeight="false" outlineLevel="0" collapsed="false">
      <c r="A952" s="6" t="str">
        <f aca="false">TEXT(B952,"0")&amp;"-"&amp;TEXT(C952,"00")</f>
        <v>2025-02</v>
      </c>
      <c r="B952" s="4" t="n">
        <v>2025</v>
      </c>
      <c r="C952" s="4" t="n">
        <v>2</v>
      </c>
      <c r="D952" s="9" t="s">
        <v>300</v>
      </c>
      <c r="E952" s="12" t="str">
        <f aca="false">INDEX(門市主檔!$B$2:$B$25,MATCH($D952,門市主檔!$A$2:$A$25,0))</f>
        <v>台中逢甲店</v>
      </c>
      <c r="F952" s="9" t="s">
        <v>347</v>
      </c>
      <c r="G952" s="12" t="str">
        <f aca="false">INDEX(通路主檔!$B$2:$B$5,MATCH($F952,通路主檔!$A$2:$A$5,0))</f>
        <v>外送平台 B</v>
      </c>
      <c r="H952" s="12" t="str">
        <f aca="false">INDEX(通路主檔!$C$2:$C$5,MATCH($F952,通路主檔!$A$2:$A$5,0))</f>
        <v>外送平台</v>
      </c>
      <c r="I952" s="13" t="n">
        <v>294200</v>
      </c>
      <c r="J952" s="4" t="n">
        <v>561</v>
      </c>
      <c r="K952" s="4" t="n">
        <v>1076</v>
      </c>
      <c r="L952" s="14" t="n">
        <f aca="false">IF(J952=0,0,I952/J952)</f>
        <v>524.420677361854</v>
      </c>
      <c r="M952" s="15" t="n">
        <f aca="false">INDEX(通路主檔!$D$2:$D$5,MATCH($F952,通路主檔!$A$2:$A$5,0))*INDEX(年度參數!$B$2:$B$4,MATCH($B952,年度參數!$A$2:$A$4,0))</f>
        <v>0.34</v>
      </c>
      <c r="N952" s="14" t="n">
        <f aca="false">I952*M952</f>
        <v>100028</v>
      </c>
      <c r="O952" s="14" t="n">
        <f aca="false">I952-N952</f>
        <v>194172</v>
      </c>
    </row>
    <row r="953" customFormat="false" ht="15" hidden="false" customHeight="false" outlineLevel="0" collapsed="false">
      <c r="A953" s="6" t="str">
        <f aca="false">TEXT(B953,"0")&amp;"-"&amp;TEXT(C953,"00")</f>
        <v>2025-02</v>
      </c>
      <c r="B953" s="4" t="n">
        <v>2025</v>
      </c>
      <c r="C953" s="4" t="n">
        <v>2</v>
      </c>
      <c r="D953" s="9" t="s">
        <v>305</v>
      </c>
      <c r="E953" s="12" t="str">
        <f aca="false">INDEX(門市主檔!$B$2:$B$25,MATCH($D953,門市主檔!$A$2:$A$25,0))</f>
        <v>台中七期店</v>
      </c>
      <c r="F953" s="9" t="s">
        <v>339</v>
      </c>
      <c r="G953" s="12" t="str">
        <f aca="false">INDEX(通路主檔!$B$2:$B$5,MATCH($F953,通路主檔!$A$2:$A$5,0))</f>
        <v>內用</v>
      </c>
      <c r="H953" s="12" t="str">
        <f aca="false">INDEX(通路主檔!$C$2:$C$5,MATCH($F953,通路主檔!$A$2:$A$5,0))</f>
        <v>店內</v>
      </c>
      <c r="I953" s="13" t="n">
        <v>1216800</v>
      </c>
      <c r="J953" s="4" t="n">
        <v>1492</v>
      </c>
      <c r="K953" s="4" t="n">
        <v>3859</v>
      </c>
      <c r="L953" s="14" t="n">
        <f aca="false">IF(J953=0,0,I953/J953)</f>
        <v>815.549597855228</v>
      </c>
      <c r="M953" s="15" t="n">
        <f aca="false">INDEX(通路主檔!$D$2:$D$5,MATCH($F953,通路主檔!$A$2:$A$5,0))*INDEX(年度參數!$B$2:$B$4,MATCH($B953,年度參數!$A$2:$A$4,0))</f>
        <v>0</v>
      </c>
      <c r="N953" s="14" t="n">
        <f aca="false">I953*M953</f>
        <v>0</v>
      </c>
      <c r="O953" s="14" t="n">
        <f aca="false">I953-N953</f>
        <v>1216800</v>
      </c>
    </row>
    <row r="954" customFormat="false" ht="15" hidden="false" customHeight="false" outlineLevel="0" collapsed="false">
      <c r="A954" s="6" t="str">
        <f aca="false">TEXT(B954,"0")&amp;"-"&amp;TEXT(C954,"00")</f>
        <v>2025-02</v>
      </c>
      <c r="B954" s="4" t="n">
        <v>2025</v>
      </c>
      <c r="C954" s="4" t="n">
        <v>2</v>
      </c>
      <c r="D954" s="9" t="s">
        <v>305</v>
      </c>
      <c r="E954" s="12" t="str">
        <f aca="false">INDEX(門市主檔!$B$2:$B$25,MATCH($D954,門市主檔!$A$2:$A$25,0))</f>
        <v>台中七期店</v>
      </c>
      <c r="F954" s="9" t="s">
        <v>342</v>
      </c>
      <c r="G954" s="12" t="str">
        <f aca="false">INDEX(通路主檔!$B$2:$B$5,MATCH($F954,通路主檔!$A$2:$A$5,0))</f>
        <v>外帶</v>
      </c>
      <c r="H954" s="12" t="str">
        <f aca="false">INDEX(通路主檔!$C$2:$C$5,MATCH($F954,通路主檔!$A$2:$A$5,0))</f>
        <v>店內</v>
      </c>
      <c r="I954" s="13" t="n">
        <v>512600</v>
      </c>
      <c r="J954" s="4" t="n">
        <v>1459</v>
      </c>
      <c r="K954" s="4" t="n">
        <v>1810</v>
      </c>
      <c r="L954" s="14" t="n">
        <f aca="false">IF(J954=0,0,I954/J954)</f>
        <v>351.336531871145</v>
      </c>
      <c r="M954" s="15" t="n">
        <f aca="false">INDEX(通路主檔!$D$2:$D$5,MATCH($F954,通路主檔!$A$2:$A$5,0))*INDEX(年度參數!$B$2:$B$4,MATCH($B954,年度參數!$A$2:$A$4,0))</f>
        <v>0</v>
      </c>
      <c r="N954" s="14" t="n">
        <f aca="false">I954*M954</f>
        <v>0</v>
      </c>
      <c r="O954" s="14" t="n">
        <f aca="false">I954-N954</f>
        <v>512600</v>
      </c>
    </row>
    <row r="955" customFormat="false" ht="15" hidden="false" customHeight="false" outlineLevel="0" collapsed="false">
      <c r="A955" s="6" t="str">
        <f aca="false">TEXT(B955,"0")&amp;"-"&amp;TEXT(C955,"00")</f>
        <v>2025-02</v>
      </c>
      <c r="B955" s="4" t="n">
        <v>2025</v>
      </c>
      <c r="C955" s="4" t="n">
        <v>2</v>
      </c>
      <c r="D955" s="9" t="s">
        <v>305</v>
      </c>
      <c r="E955" s="12" t="str">
        <f aca="false">INDEX(門市主檔!$B$2:$B$25,MATCH($D955,門市主檔!$A$2:$A$25,0))</f>
        <v>台中七期店</v>
      </c>
      <c r="F955" s="9" t="s">
        <v>344</v>
      </c>
      <c r="G955" s="12" t="str">
        <f aca="false">INDEX(通路主檔!$B$2:$B$5,MATCH($F955,通路主檔!$A$2:$A$5,0))</f>
        <v>外送平台 A</v>
      </c>
      <c r="H955" s="12" t="str">
        <f aca="false">INDEX(通路主檔!$C$2:$C$5,MATCH($F955,通路主檔!$A$2:$A$5,0))</f>
        <v>外送平台</v>
      </c>
      <c r="I955" s="13" t="n">
        <v>437000</v>
      </c>
      <c r="J955" s="4" t="n">
        <v>867</v>
      </c>
      <c r="K955" s="4" t="n">
        <v>1630</v>
      </c>
      <c r="L955" s="14" t="n">
        <f aca="false">IF(J955=0,0,I955/J955)</f>
        <v>504.0369088812</v>
      </c>
      <c r="M955" s="15" t="n">
        <f aca="false">INDEX(通路主檔!$D$2:$D$5,MATCH($F955,通路主檔!$A$2:$A$5,0))*INDEX(年度參數!$B$2:$B$4,MATCH($B955,年度參數!$A$2:$A$4,0))</f>
        <v>0.34</v>
      </c>
      <c r="N955" s="14" t="n">
        <f aca="false">I955*M955</f>
        <v>148580</v>
      </c>
      <c r="O955" s="14" t="n">
        <f aca="false">I955-N955</f>
        <v>288420</v>
      </c>
    </row>
    <row r="956" customFormat="false" ht="15" hidden="false" customHeight="false" outlineLevel="0" collapsed="false">
      <c r="A956" s="6" t="str">
        <f aca="false">TEXT(B956,"0")&amp;"-"&amp;TEXT(C956,"00")</f>
        <v>2025-02</v>
      </c>
      <c r="B956" s="4" t="n">
        <v>2025</v>
      </c>
      <c r="C956" s="4" t="n">
        <v>2</v>
      </c>
      <c r="D956" s="9" t="s">
        <v>305</v>
      </c>
      <c r="E956" s="12" t="str">
        <f aca="false">INDEX(門市主檔!$B$2:$B$25,MATCH($D956,門市主檔!$A$2:$A$25,0))</f>
        <v>台中七期店</v>
      </c>
      <c r="F956" s="9" t="s">
        <v>347</v>
      </c>
      <c r="G956" s="12" t="str">
        <f aca="false">INDEX(通路主檔!$B$2:$B$5,MATCH($F956,通路主檔!$A$2:$A$5,0))</f>
        <v>外送平台 B</v>
      </c>
      <c r="H956" s="12" t="str">
        <f aca="false">INDEX(通路主檔!$C$2:$C$5,MATCH($F956,通路主檔!$A$2:$A$5,0))</f>
        <v>外送平台</v>
      </c>
      <c r="I956" s="13" t="n">
        <v>281900</v>
      </c>
      <c r="J956" s="4" t="n">
        <v>552</v>
      </c>
      <c r="K956" s="4" t="n">
        <v>991</v>
      </c>
      <c r="L956" s="14" t="n">
        <f aca="false">IF(J956=0,0,I956/J956)</f>
        <v>510.688405797101</v>
      </c>
      <c r="M956" s="15" t="n">
        <f aca="false">INDEX(通路主檔!$D$2:$D$5,MATCH($F956,通路主檔!$A$2:$A$5,0))*INDEX(年度參數!$B$2:$B$4,MATCH($B956,年度參數!$A$2:$A$4,0))</f>
        <v>0.34</v>
      </c>
      <c r="N956" s="14" t="n">
        <f aca="false">I956*M956</f>
        <v>95846</v>
      </c>
      <c r="O956" s="14" t="n">
        <f aca="false">I956-N956</f>
        <v>186054</v>
      </c>
    </row>
    <row r="957" customFormat="false" ht="15" hidden="false" customHeight="false" outlineLevel="0" collapsed="false">
      <c r="A957" s="6" t="str">
        <f aca="false">TEXT(B957,"0")&amp;"-"&amp;TEXT(C957,"00")</f>
        <v>2025-02</v>
      </c>
      <c r="B957" s="4" t="n">
        <v>2025</v>
      </c>
      <c r="C957" s="4" t="n">
        <v>2</v>
      </c>
      <c r="D957" s="9" t="s">
        <v>307</v>
      </c>
      <c r="E957" s="12" t="str">
        <f aca="false">INDEX(門市主檔!$B$2:$B$25,MATCH($D957,門市主檔!$A$2:$A$25,0))</f>
        <v>台中一中店</v>
      </c>
      <c r="F957" s="9" t="s">
        <v>339</v>
      </c>
      <c r="G957" s="12" t="str">
        <f aca="false">INDEX(通路主檔!$B$2:$B$5,MATCH($F957,通路主檔!$A$2:$A$5,0))</f>
        <v>內用</v>
      </c>
      <c r="H957" s="12" t="str">
        <f aca="false">INDEX(通路主檔!$C$2:$C$5,MATCH($F957,通路主檔!$A$2:$A$5,0))</f>
        <v>店內</v>
      </c>
      <c r="I957" s="13" t="n">
        <v>523700</v>
      </c>
      <c r="J957" s="4" t="n">
        <v>639</v>
      </c>
      <c r="K957" s="4" t="n">
        <v>1534</v>
      </c>
      <c r="L957" s="14" t="n">
        <f aca="false">IF(J957=0,0,I957/J957)</f>
        <v>819.561815336463</v>
      </c>
      <c r="M957" s="15" t="n">
        <f aca="false">INDEX(通路主檔!$D$2:$D$5,MATCH($F957,通路主檔!$A$2:$A$5,0))*INDEX(年度參數!$B$2:$B$4,MATCH($B957,年度參數!$A$2:$A$4,0))</f>
        <v>0</v>
      </c>
      <c r="N957" s="14" t="n">
        <f aca="false">I957*M957</f>
        <v>0</v>
      </c>
      <c r="O957" s="14" t="n">
        <f aca="false">I957-N957</f>
        <v>523700</v>
      </c>
    </row>
    <row r="958" customFormat="false" ht="15" hidden="false" customHeight="false" outlineLevel="0" collapsed="false">
      <c r="A958" s="6" t="str">
        <f aca="false">TEXT(B958,"0")&amp;"-"&amp;TEXT(C958,"00")</f>
        <v>2025-02</v>
      </c>
      <c r="B958" s="4" t="n">
        <v>2025</v>
      </c>
      <c r="C958" s="4" t="n">
        <v>2</v>
      </c>
      <c r="D958" s="9" t="s">
        <v>307</v>
      </c>
      <c r="E958" s="12" t="str">
        <f aca="false">INDEX(門市主檔!$B$2:$B$25,MATCH($D958,門市主檔!$A$2:$A$25,0))</f>
        <v>台中一中店</v>
      </c>
      <c r="F958" s="9" t="s">
        <v>342</v>
      </c>
      <c r="G958" s="12" t="str">
        <f aca="false">INDEX(通路主檔!$B$2:$B$5,MATCH($F958,通路主檔!$A$2:$A$5,0))</f>
        <v>外帶</v>
      </c>
      <c r="H958" s="12" t="str">
        <f aca="false">INDEX(通路主檔!$C$2:$C$5,MATCH($F958,通路主檔!$A$2:$A$5,0))</f>
        <v>店內</v>
      </c>
      <c r="I958" s="13" t="n">
        <v>464700</v>
      </c>
      <c r="J958" s="4" t="n">
        <v>1468</v>
      </c>
      <c r="K958" s="4" t="n">
        <v>1977</v>
      </c>
      <c r="L958" s="14" t="n">
        <f aca="false">IF(J958=0,0,I958/J958)</f>
        <v>316.553133514986</v>
      </c>
      <c r="M958" s="15" t="n">
        <f aca="false">INDEX(通路主檔!$D$2:$D$5,MATCH($F958,通路主檔!$A$2:$A$5,0))*INDEX(年度參數!$B$2:$B$4,MATCH($B958,年度參數!$A$2:$A$4,0))</f>
        <v>0</v>
      </c>
      <c r="N958" s="14" t="n">
        <f aca="false">I958*M958</f>
        <v>0</v>
      </c>
      <c r="O958" s="14" t="n">
        <f aca="false">I958-N958</f>
        <v>464700</v>
      </c>
    </row>
    <row r="959" customFormat="false" ht="15" hidden="false" customHeight="false" outlineLevel="0" collapsed="false">
      <c r="A959" s="6" t="str">
        <f aca="false">TEXT(B959,"0")&amp;"-"&amp;TEXT(C959,"00")</f>
        <v>2025-02</v>
      </c>
      <c r="B959" s="4" t="n">
        <v>2025</v>
      </c>
      <c r="C959" s="4" t="n">
        <v>2</v>
      </c>
      <c r="D959" s="9" t="s">
        <v>307</v>
      </c>
      <c r="E959" s="12" t="str">
        <f aca="false">INDEX(門市主檔!$B$2:$B$25,MATCH($D959,門市主檔!$A$2:$A$25,0))</f>
        <v>台中一中店</v>
      </c>
      <c r="F959" s="9" t="s">
        <v>344</v>
      </c>
      <c r="G959" s="12" t="str">
        <f aca="false">INDEX(通路主檔!$B$2:$B$5,MATCH($F959,通路主檔!$A$2:$A$5,0))</f>
        <v>外送平台 A</v>
      </c>
      <c r="H959" s="12" t="str">
        <f aca="false">INDEX(通路主檔!$C$2:$C$5,MATCH($F959,通路主檔!$A$2:$A$5,0))</f>
        <v>外送平台</v>
      </c>
      <c r="I959" s="13" t="n">
        <v>414400</v>
      </c>
      <c r="J959" s="4" t="n">
        <v>728</v>
      </c>
      <c r="K959" s="4" t="n">
        <v>1402</v>
      </c>
      <c r="L959" s="14" t="n">
        <f aca="false">IF(J959=0,0,I959/J959)</f>
        <v>569.230769230769</v>
      </c>
      <c r="M959" s="15" t="n">
        <f aca="false">INDEX(通路主檔!$D$2:$D$5,MATCH($F959,通路主檔!$A$2:$A$5,0))*INDEX(年度參數!$B$2:$B$4,MATCH($B959,年度參數!$A$2:$A$4,0))</f>
        <v>0.34</v>
      </c>
      <c r="N959" s="14" t="n">
        <f aca="false">I959*M959</f>
        <v>140896</v>
      </c>
      <c r="O959" s="14" t="n">
        <f aca="false">I959-N959</f>
        <v>273504</v>
      </c>
    </row>
    <row r="960" customFormat="false" ht="15" hidden="false" customHeight="false" outlineLevel="0" collapsed="false">
      <c r="A960" s="6" t="str">
        <f aca="false">TEXT(B960,"0")&amp;"-"&amp;TEXT(C960,"00")</f>
        <v>2025-02</v>
      </c>
      <c r="B960" s="4" t="n">
        <v>2025</v>
      </c>
      <c r="C960" s="4" t="n">
        <v>2</v>
      </c>
      <c r="D960" s="9" t="s">
        <v>307</v>
      </c>
      <c r="E960" s="12" t="str">
        <f aca="false">INDEX(門市主檔!$B$2:$B$25,MATCH($D960,門市主檔!$A$2:$A$25,0))</f>
        <v>台中一中店</v>
      </c>
      <c r="F960" s="9" t="s">
        <v>347</v>
      </c>
      <c r="G960" s="12" t="str">
        <f aca="false">INDEX(通路主檔!$B$2:$B$5,MATCH($F960,通路主檔!$A$2:$A$5,0))</f>
        <v>外送平台 B</v>
      </c>
      <c r="H960" s="12" t="str">
        <f aca="false">INDEX(通路主檔!$C$2:$C$5,MATCH($F960,通路主檔!$A$2:$A$5,0))</f>
        <v>外送平台</v>
      </c>
      <c r="I960" s="13" t="n">
        <v>272500</v>
      </c>
      <c r="J960" s="4" t="n">
        <v>592</v>
      </c>
      <c r="K960" s="4" t="n">
        <v>1094</v>
      </c>
      <c r="L960" s="14" t="n">
        <f aca="false">IF(J960=0,0,I960/J960)</f>
        <v>460.304054054054</v>
      </c>
      <c r="M960" s="15" t="n">
        <f aca="false">INDEX(通路主檔!$D$2:$D$5,MATCH($F960,通路主檔!$A$2:$A$5,0))*INDEX(年度參數!$B$2:$B$4,MATCH($B960,年度參數!$A$2:$A$4,0))</f>
        <v>0.34</v>
      </c>
      <c r="N960" s="14" t="n">
        <f aca="false">I960*M960</f>
        <v>92650</v>
      </c>
      <c r="O960" s="14" t="n">
        <f aca="false">I960-N960</f>
        <v>179850</v>
      </c>
    </row>
    <row r="961" customFormat="false" ht="15" hidden="false" customHeight="false" outlineLevel="0" collapsed="false">
      <c r="A961" s="6" t="str">
        <f aca="false">TEXT(B961,"0")&amp;"-"&amp;TEXT(C961,"00")</f>
        <v>2025-02</v>
      </c>
      <c r="B961" s="4" t="n">
        <v>2025</v>
      </c>
      <c r="C961" s="4" t="n">
        <v>2</v>
      </c>
      <c r="D961" s="9" t="s">
        <v>310</v>
      </c>
      <c r="E961" s="12" t="str">
        <f aca="false">INDEX(門市主檔!$B$2:$B$25,MATCH($D961,門市主檔!$A$2:$A$25,0))</f>
        <v>台中大里店</v>
      </c>
      <c r="F961" s="9" t="s">
        <v>342</v>
      </c>
      <c r="G961" s="12" t="str">
        <f aca="false">INDEX(通路主檔!$B$2:$B$5,MATCH($F961,通路主檔!$A$2:$A$5,0))</f>
        <v>外帶</v>
      </c>
      <c r="H961" s="12" t="str">
        <f aca="false">INDEX(通路主檔!$C$2:$C$5,MATCH($F961,通路主檔!$A$2:$A$5,0))</f>
        <v>店內</v>
      </c>
      <c r="I961" s="13" t="n">
        <v>184800</v>
      </c>
      <c r="J961" s="4" t="n">
        <v>554</v>
      </c>
      <c r="K961" s="4" t="n">
        <v>732</v>
      </c>
      <c r="L961" s="14" t="n">
        <f aca="false">IF(J961=0,0,I961/J961)</f>
        <v>333.574007220217</v>
      </c>
      <c r="M961" s="15" t="n">
        <f aca="false">INDEX(通路主檔!$D$2:$D$5,MATCH($F961,通路主檔!$A$2:$A$5,0))*INDEX(年度參數!$B$2:$B$4,MATCH($B961,年度參數!$A$2:$A$4,0))</f>
        <v>0</v>
      </c>
      <c r="N961" s="14" t="n">
        <f aca="false">I961*M961</f>
        <v>0</v>
      </c>
      <c r="O961" s="14" t="n">
        <f aca="false">I961-N961</f>
        <v>184800</v>
      </c>
    </row>
    <row r="962" customFormat="false" ht="15" hidden="false" customHeight="false" outlineLevel="0" collapsed="false">
      <c r="A962" s="6" t="str">
        <f aca="false">TEXT(B962,"0")&amp;"-"&amp;TEXT(C962,"00")</f>
        <v>2025-02</v>
      </c>
      <c r="B962" s="4" t="n">
        <v>2025</v>
      </c>
      <c r="C962" s="4" t="n">
        <v>2</v>
      </c>
      <c r="D962" s="9" t="s">
        <v>310</v>
      </c>
      <c r="E962" s="12" t="str">
        <f aca="false">INDEX(門市主檔!$B$2:$B$25,MATCH($D962,門市主檔!$A$2:$A$25,0))</f>
        <v>台中大里店</v>
      </c>
      <c r="F962" s="9" t="s">
        <v>344</v>
      </c>
      <c r="G962" s="12" t="str">
        <f aca="false">INDEX(通路主檔!$B$2:$B$5,MATCH($F962,通路主檔!$A$2:$A$5,0))</f>
        <v>外送平台 A</v>
      </c>
      <c r="H962" s="12" t="str">
        <f aca="false">INDEX(通路主檔!$C$2:$C$5,MATCH($F962,通路主檔!$A$2:$A$5,0))</f>
        <v>外送平台</v>
      </c>
      <c r="I962" s="13" t="n">
        <v>141600</v>
      </c>
      <c r="J962" s="4" t="n">
        <v>272</v>
      </c>
      <c r="K962" s="4" t="n">
        <v>506</v>
      </c>
      <c r="L962" s="14" t="n">
        <f aca="false">IF(J962=0,0,I962/J962)</f>
        <v>520.588235294118</v>
      </c>
      <c r="M962" s="15" t="n">
        <f aca="false">INDEX(通路主檔!$D$2:$D$5,MATCH($F962,通路主檔!$A$2:$A$5,0))*INDEX(年度參數!$B$2:$B$4,MATCH($B962,年度參數!$A$2:$A$4,0))</f>
        <v>0.34</v>
      </c>
      <c r="N962" s="14" t="n">
        <f aca="false">I962*M962</f>
        <v>48144</v>
      </c>
      <c r="O962" s="14" t="n">
        <f aca="false">I962-N962</f>
        <v>93456</v>
      </c>
    </row>
    <row r="963" customFormat="false" ht="15" hidden="false" customHeight="false" outlineLevel="0" collapsed="false">
      <c r="A963" s="6" t="str">
        <f aca="false">TEXT(B963,"0")&amp;"-"&amp;TEXT(C963,"00")</f>
        <v>2025-02</v>
      </c>
      <c r="B963" s="4" t="n">
        <v>2025</v>
      </c>
      <c r="C963" s="4" t="n">
        <v>2</v>
      </c>
      <c r="D963" s="9" t="s">
        <v>310</v>
      </c>
      <c r="E963" s="12" t="str">
        <f aca="false">INDEX(門市主檔!$B$2:$B$25,MATCH($D963,門市主檔!$A$2:$A$25,0))</f>
        <v>台中大里店</v>
      </c>
      <c r="F963" s="9" t="s">
        <v>347</v>
      </c>
      <c r="G963" s="12" t="str">
        <f aca="false">INDEX(通路主檔!$B$2:$B$5,MATCH($F963,通路主檔!$A$2:$A$5,0))</f>
        <v>外送平台 B</v>
      </c>
      <c r="H963" s="12" t="str">
        <f aca="false">INDEX(通路主檔!$C$2:$C$5,MATCH($F963,通路主檔!$A$2:$A$5,0))</f>
        <v>外送平台</v>
      </c>
      <c r="I963" s="13" t="n">
        <v>108200</v>
      </c>
      <c r="J963" s="4" t="n">
        <v>227</v>
      </c>
      <c r="K963" s="4" t="n">
        <v>376</v>
      </c>
      <c r="L963" s="14" t="n">
        <f aca="false">IF(J963=0,0,I963/J963)</f>
        <v>476.651982378855</v>
      </c>
      <c r="M963" s="15" t="n">
        <f aca="false">INDEX(通路主檔!$D$2:$D$5,MATCH($F963,通路主檔!$A$2:$A$5,0))*INDEX(年度參數!$B$2:$B$4,MATCH($B963,年度參數!$A$2:$A$4,0))</f>
        <v>0.34</v>
      </c>
      <c r="N963" s="14" t="n">
        <f aca="false">I963*M963</f>
        <v>36788</v>
      </c>
      <c r="O963" s="14" t="n">
        <f aca="false">I963-N963</f>
        <v>71412</v>
      </c>
    </row>
    <row r="964" customFormat="false" ht="15" hidden="false" customHeight="false" outlineLevel="0" collapsed="false">
      <c r="A964" s="6" t="str">
        <f aca="false">TEXT(B964,"0")&amp;"-"&amp;TEXT(C964,"00")</f>
        <v>2025-02</v>
      </c>
      <c r="B964" s="4" t="n">
        <v>2025</v>
      </c>
      <c r="C964" s="4" t="n">
        <v>2</v>
      </c>
      <c r="D964" s="9" t="s">
        <v>318</v>
      </c>
      <c r="E964" s="12" t="str">
        <f aca="false">INDEX(門市主檔!$B$2:$B$25,MATCH($D964,門市主檔!$A$2:$A$25,0))</f>
        <v>台南中西店</v>
      </c>
      <c r="F964" s="9" t="s">
        <v>339</v>
      </c>
      <c r="G964" s="12" t="str">
        <f aca="false">INDEX(通路主檔!$B$2:$B$5,MATCH($F964,通路主檔!$A$2:$A$5,0))</f>
        <v>內用</v>
      </c>
      <c r="H964" s="12" t="str">
        <f aca="false">INDEX(通路主檔!$C$2:$C$5,MATCH($F964,通路主檔!$A$2:$A$5,0))</f>
        <v>店內</v>
      </c>
      <c r="I964" s="13" t="n">
        <v>846200</v>
      </c>
      <c r="J964" s="4" t="n">
        <v>1020</v>
      </c>
      <c r="K964" s="4" t="n">
        <v>2293</v>
      </c>
      <c r="L964" s="14" t="n">
        <f aca="false">IF(J964=0,0,I964/J964)</f>
        <v>829.607843137255</v>
      </c>
      <c r="M964" s="15" t="n">
        <f aca="false">INDEX(通路主檔!$D$2:$D$5,MATCH($F964,通路主檔!$A$2:$A$5,0))*INDEX(年度參數!$B$2:$B$4,MATCH($B964,年度參數!$A$2:$A$4,0))</f>
        <v>0</v>
      </c>
      <c r="N964" s="14" t="n">
        <f aca="false">I964*M964</f>
        <v>0</v>
      </c>
      <c r="O964" s="14" t="n">
        <f aca="false">I964-N964</f>
        <v>846200</v>
      </c>
    </row>
    <row r="965" customFormat="false" ht="15" hidden="false" customHeight="false" outlineLevel="0" collapsed="false">
      <c r="A965" s="6" t="str">
        <f aca="false">TEXT(B965,"0")&amp;"-"&amp;TEXT(C965,"00")</f>
        <v>2025-02</v>
      </c>
      <c r="B965" s="4" t="n">
        <v>2025</v>
      </c>
      <c r="C965" s="4" t="n">
        <v>2</v>
      </c>
      <c r="D965" s="9" t="s">
        <v>318</v>
      </c>
      <c r="E965" s="12" t="str">
        <f aca="false">INDEX(門市主檔!$B$2:$B$25,MATCH($D965,門市主檔!$A$2:$A$25,0))</f>
        <v>台南中西店</v>
      </c>
      <c r="F965" s="9" t="s">
        <v>342</v>
      </c>
      <c r="G965" s="12" t="str">
        <f aca="false">INDEX(通路主檔!$B$2:$B$5,MATCH($F965,通路主檔!$A$2:$A$5,0))</f>
        <v>外帶</v>
      </c>
      <c r="H965" s="12" t="str">
        <f aca="false">INDEX(通路主檔!$C$2:$C$5,MATCH($F965,通路主檔!$A$2:$A$5,0))</f>
        <v>店內</v>
      </c>
      <c r="I965" s="13" t="n">
        <v>458500</v>
      </c>
      <c r="J965" s="4" t="n">
        <v>1276</v>
      </c>
      <c r="K965" s="4" t="n">
        <v>1585</v>
      </c>
      <c r="L965" s="14" t="n">
        <f aca="false">IF(J965=0,0,I965/J965)</f>
        <v>359.326018808777</v>
      </c>
      <c r="M965" s="15" t="n">
        <f aca="false">INDEX(通路主檔!$D$2:$D$5,MATCH($F965,通路主檔!$A$2:$A$5,0))*INDEX(年度參數!$B$2:$B$4,MATCH($B965,年度參數!$A$2:$A$4,0))</f>
        <v>0</v>
      </c>
      <c r="N965" s="14" t="n">
        <f aca="false">I965*M965</f>
        <v>0</v>
      </c>
      <c r="O965" s="14" t="n">
        <f aca="false">I965-N965</f>
        <v>458500</v>
      </c>
    </row>
    <row r="966" customFormat="false" ht="15" hidden="false" customHeight="false" outlineLevel="0" collapsed="false">
      <c r="A966" s="6" t="str">
        <f aca="false">TEXT(B966,"0")&amp;"-"&amp;TEXT(C966,"00")</f>
        <v>2025-02</v>
      </c>
      <c r="B966" s="4" t="n">
        <v>2025</v>
      </c>
      <c r="C966" s="4" t="n">
        <v>2</v>
      </c>
      <c r="D966" s="9" t="s">
        <v>318</v>
      </c>
      <c r="E966" s="12" t="str">
        <f aca="false">INDEX(門市主檔!$B$2:$B$25,MATCH($D966,門市主檔!$A$2:$A$25,0))</f>
        <v>台南中西店</v>
      </c>
      <c r="F966" s="9" t="s">
        <v>344</v>
      </c>
      <c r="G966" s="12" t="str">
        <f aca="false">INDEX(通路主檔!$B$2:$B$5,MATCH($F966,通路主檔!$A$2:$A$5,0))</f>
        <v>外送平台 A</v>
      </c>
      <c r="H966" s="12" t="str">
        <f aca="false">INDEX(通路主檔!$C$2:$C$5,MATCH($F966,通路主檔!$A$2:$A$5,0))</f>
        <v>外送平台</v>
      </c>
      <c r="I966" s="13" t="n">
        <v>380000</v>
      </c>
      <c r="J966" s="4" t="n">
        <v>752</v>
      </c>
      <c r="K966" s="4" t="n">
        <v>1458</v>
      </c>
      <c r="L966" s="14" t="n">
        <f aca="false">IF(J966=0,0,I966/J966)</f>
        <v>505.31914893617</v>
      </c>
      <c r="M966" s="15" t="n">
        <f aca="false">INDEX(通路主檔!$D$2:$D$5,MATCH($F966,通路主檔!$A$2:$A$5,0))*INDEX(年度參數!$B$2:$B$4,MATCH($B966,年度參數!$A$2:$A$4,0))</f>
        <v>0.34</v>
      </c>
      <c r="N966" s="14" t="n">
        <f aca="false">I966*M966</f>
        <v>129200</v>
      </c>
      <c r="O966" s="14" t="n">
        <f aca="false">I966-N966</f>
        <v>250800</v>
      </c>
    </row>
    <row r="967" customFormat="false" ht="15" hidden="false" customHeight="false" outlineLevel="0" collapsed="false">
      <c r="A967" s="6" t="str">
        <f aca="false">TEXT(B967,"0")&amp;"-"&amp;TEXT(C967,"00")</f>
        <v>2025-02</v>
      </c>
      <c r="B967" s="4" t="n">
        <v>2025</v>
      </c>
      <c r="C967" s="4" t="n">
        <v>2</v>
      </c>
      <c r="D967" s="9" t="s">
        <v>318</v>
      </c>
      <c r="E967" s="12" t="str">
        <f aca="false">INDEX(門市主檔!$B$2:$B$25,MATCH($D967,門市主檔!$A$2:$A$25,0))</f>
        <v>台南中西店</v>
      </c>
      <c r="F967" s="9" t="s">
        <v>347</v>
      </c>
      <c r="G967" s="12" t="str">
        <f aca="false">INDEX(通路主檔!$B$2:$B$5,MATCH($F967,通路主檔!$A$2:$A$5,0))</f>
        <v>外送平台 B</v>
      </c>
      <c r="H967" s="12" t="str">
        <f aca="false">INDEX(通路主檔!$C$2:$C$5,MATCH($F967,通路主檔!$A$2:$A$5,0))</f>
        <v>外送平台</v>
      </c>
      <c r="I967" s="13" t="n">
        <v>233900</v>
      </c>
      <c r="J967" s="4" t="n">
        <v>430</v>
      </c>
      <c r="K967" s="4" t="n">
        <v>779</v>
      </c>
      <c r="L967" s="14" t="n">
        <f aca="false">IF(J967=0,0,I967/J967)</f>
        <v>543.953488372093</v>
      </c>
      <c r="M967" s="15" t="n">
        <f aca="false">INDEX(通路主檔!$D$2:$D$5,MATCH($F967,通路主檔!$A$2:$A$5,0))*INDEX(年度參數!$B$2:$B$4,MATCH($B967,年度參數!$A$2:$A$4,0))</f>
        <v>0.34</v>
      </c>
      <c r="N967" s="14" t="n">
        <f aca="false">I967*M967</f>
        <v>79526</v>
      </c>
      <c r="O967" s="14" t="n">
        <f aca="false">I967-N967</f>
        <v>154374</v>
      </c>
    </row>
    <row r="968" customFormat="false" ht="15" hidden="false" customHeight="false" outlineLevel="0" collapsed="false">
      <c r="A968" s="6" t="str">
        <f aca="false">TEXT(B968,"0")&amp;"-"&amp;TEXT(C968,"00")</f>
        <v>2025-02</v>
      </c>
      <c r="B968" s="4" t="n">
        <v>2025</v>
      </c>
      <c r="C968" s="4" t="n">
        <v>2</v>
      </c>
      <c r="D968" s="9" t="s">
        <v>323</v>
      </c>
      <c r="E968" s="12" t="str">
        <f aca="false">INDEX(門市主檔!$B$2:$B$25,MATCH($D968,門市主檔!$A$2:$A$25,0))</f>
        <v>台南東寧店</v>
      </c>
      <c r="F968" s="9" t="s">
        <v>339</v>
      </c>
      <c r="G968" s="12" t="str">
        <f aca="false">INDEX(通路主檔!$B$2:$B$5,MATCH($F968,通路主檔!$A$2:$A$5,0))</f>
        <v>內用</v>
      </c>
      <c r="H968" s="12" t="str">
        <f aca="false">INDEX(通路主檔!$C$2:$C$5,MATCH($F968,通路主檔!$A$2:$A$5,0))</f>
        <v>店內</v>
      </c>
      <c r="I968" s="13" t="n">
        <v>491500</v>
      </c>
      <c r="J968" s="4" t="n">
        <v>628</v>
      </c>
      <c r="K968" s="4" t="n">
        <v>1560</v>
      </c>
      <c r="L968" s="14" t="n">
        <f aca="false">IF(J968=0,0,I968/J968)</f>
        <v>782.643312101911</v>
      </c>
      <c r="M968" s="15" t="n">
        <f aca="false">INDEX(通路主檔!$D$2:$D$5,MATCH($F968,通路主檔!$A$2:$A$5,0))*INDEX(年度參數!$B$2:$B$4,MATCH($B968,年度參數!$A$2:$A$4,0))</f>
        <v>0</v>
      </c>
      <c r="N968" s="14" t="n">
        <f aca="false">I968*M968</f>
        <v>0</v>
      </c>
      <c r="O968" s="14" t="n">
        <f aca="false">I968-N968</f>
        <v>491500</v>
      </c>
    </row>
    <row r="969" customFormat="false" ht="15" hidden="false" customHeight="false" outlineLevel="0" collapsed="false">
      <c r="A969" s="6" t="str">
        <f aca="false">TEXT(B969,"0")&amp;"-"&amp;TEXT(C969,"00")</f>
        <v>2025-02</v>
      </c>
      <c r="B969" s="4" t="n">
        <v>2025</v>
      </c>
      <c r="C969" s="4" t="n">
        <v>2</v>
      </c>
      <c r="D969" s="9" t="s">
        <v>323</v>
      </c>
      <c r="E969" s="12" t="str">
        <f aca="false">INDEX(門市主檔!$B$2:$B$25,MATCH($D969,門市主檔!$A$2:$A$25,0))</f>
        <v>台南東寧店</v>
      </c>
      <c r="F969" s="9" t="s">
        <v>342</v>
      </c>
      <c r="G969" s="12" t="str">
        <f aca="false">INDEX(通路主檔!$B$2:$B$5,MATCH($F969,通路主檔!$A$2:$A$5,0))</f>
        <v>外帶</v>
      </c>
      <c r="H969" s="12" t="str">
        <f aca="false">INDEX(通路主檔!$C$2:$C$5,MATCH($F969,通路主檔!$A$2:$A$5,0))</f>
        <v>店內</v>
      </c>
      <c r="I969" s="13" t="n">
        <v>369100</v>
      </c>
      <c r="J969" s="4" t="n">
        <v>1165</v>
      </c>
      <c r="K969" s="4" t="n">
        <v>1425</v>
      </c>
      <c r="L969" s="14" t="n">
        <f aca="false">IF(J969=0,0,I969/J969)</f>
        <v>316.824034334764</v>
      </c>
      <c r="M969" s="15" t="n">
        <f aca="false">INDEX(通路主檔!$D$2:$D$5,MATCH($F969,通路主檔!$A$2:$A$5,0))*INDEX(年度參數!$B$2:$B$4,MATCH($B969,年度參數!$A$2:$A$4,0))</f>
        <v>0</v>
      </c>
      <c r="N969" s="14" t="n">
        <f aca="false">I969*M969</f>
        <v>0</v>
      </c>
      <c r="O969" s="14" t="n">
        <f aca="false">I969-N969</f>
        <v>369100</v>
      </c>
    </row>
    <row r="970" customFormat="false" ht="15" hidden="false" customHeight="false" outlineLevel="0" collapsed="false">
      <c r="A970" s="6" t="str">
        <f aca="false">TEXT(B970,"0")&amp;"-"&amp;TEXT(C970,"00")</f>
        <v>2025-02</v>
      </c>
      <c r="B970" s="4" t="n">
        <v>2025</v>
      </c>
      <c r="C970" s="4" t="n">
        <v>2</v>
      </c>
      <c r="D970" s="9" t="s">
        <v>323</v>
      </c>
      <c r="E970" s="12" t="str">
        <f aca="false">INDEX(門市主檔!$B$2:$B$25,MATCH($D970,門市主檔!$A$2:$A$25,0))</f>
        <v>台南東寧店</v>
      </c>
      <c r="F970" s="9" t="s">
        <v>344</v>
      </c>
      <c r="G970" s="12" t="str">
        <f aca="false">INDEX(通路主檔!$B$2:$B$5,MATCH($F970,通路主檔!$A$2:$A$5,0))</f>
        <v>外送平台 A</v>
      </c>
      <c r="H970" s="12" t="str">
        <f aca="false">INDEX(通路主檔!$C$2:$C$5,MATCH($F970,通路主檔!$A$2:$A$5,0))</f>
        <v>外送平台</v>
      </c>
      <c r="I970" s="13" t="n">
        <v>358200</v>
      </c>
      <c r="J970" s="4" t="n">
        <v>723</v>
      </c>
      <c r="K970" s="4" t="n">
        <v>1431</v>
      </c>
      <c r="L970" s="14" t="n">
        <f aca="false">IF(J970=0,0,I970/J970)</f>
        <v>495.435684647303</v>
      </c>
      <c r="M970" s="15" t="n">
        <f aca="false">INDEX(通路主檔!$D$2:$D$5,MATCH($F970,通路主檔!$A$2:$A$5,0))*INDEX(年度參數!$B$2:$B$4,MATCH($B970,年度參數!$A$2:$A$4,0))</f>
        <v>0.34</v>
      </c>
      <c r="N970" s="14" t="n">
        <f aca="false">I970*M970</f>
        <v>121788</v>
      </c>
      <c r="O970" s="14" t="n">
        <f aca="false">I970-N970</f>
        <v>236412</v>
      </c>
    </row>
    <row r="971" customFormat="false" ht="15" hidden="false" customHeight="false" outlineLevel="0" collapsed="false">
      <c r="A971" s="6" t="str">
        <f aca="false">TEXT(B971,"0")&amp;"-"&amp;TEXT(C971,"00")</f>
        <v>2025-02</v>
      </c>
      <c r="B971" s="4" t="n">
        <v>2025</v>
      </c>
      <c r="C971" s="4" t="n">
        <v>2</v>
      </c>
      <c r="D971" s="9" t="s">
        <v>323</v>
      </c>
      <c r="E971" s="12" t="str">
        <f aca="false">INDEX(門市主檔!$B$2:$B$25,MATCH($D971,門市主檔!$A$2:$A$25,0))</f>
        <v>台南東寧店</v>
      </c>
      <c r="F971" s="9" t="s">
        <v>347</v>
      </c>
      <c r="G971" s="12" t="str">
        <f aca="false">INDEX(通路主檔!$B$2:$B$5,MATCH($F971,通路主檔!$A$2:$A$5,0))</f>
        <v>外送平台 B</v>
      </c>
      <c r="H971" s="12" t="str">
        <f aca="false">INDEX(通路主檔!$C$2:$C$5,MATCH($F971,通路主檔!$A$2:$A$5,0))</f>
        <v>外送平台</v>
      </c>
      <c r="I971" s="13" t="n">
        <v>218800</v>
      </c>
      <c r="J971" s="4" t="n">
        <v>424</v>
      </c>
      <c r="K971" s="4" t="n">
        <v>724</v>
      </c>
      <c r="L971" s="14" t="n">
        <f aca="false">IF(J971=0,0,I971/J971)</f>
        <v>516.037735849057</v>
      </c>
      <c r="M971" s="15" t="n">
        <f aca="false">INDEX(通路主檔!$D$2:$D$5,MATCH($F971,通路主檔!$A$2:$A$5,0))*INDEX(年度參數!$B$2:$B$4,MATCH($B971,年度參數!$A$2:$A$4,0))</f>
        <v>0.34</v>
      </c>
      <c r="N971" s="14" t="n">
        <f aca="false">I971*M971</f>
        <v>74392</v>
      </c>
      <c r="O971" s="14" t="n">
        <f aca="false">I971-N971</f>
        <v>144408</v>
      </c>
    </row>
    <row r="972" customFormat="false" ht="15" hidden="false" customHeight="false" outlineLevel="0" collapsed="false">
      <c r="A972" s="6" t="str">
        <f aca="false">TEXT(B972,"0")&amp;"-"&amp;TEXT(C972,"00")</f>
        <v>2025-02</v>
      </c>
      <c r="B972" s="4" t="n">
        <v>2025</v>
      </c>
      <c r="C972" s="4" t="n">
        <v>2</v>
      </c>
      <c r="D972" s="9" t="s">
        <v>262</v>
      </c>
      <c r="E972" s="12" t="str">
        <f aca="false">INDEX(門市主檔!$B$2:$B$25,MATCH($D972,門市主檔!$A$2:$A$25,0))</f>
        <v>台北信義旗艦店</v>
      </c>
      <c r="F972" s="9" t="s">
        <v>339</v>
      </c>
      <c r="G972" s="12" t="str">
        <f aca="false">INDEX(通路主檔!$B$2:$B$5,MATCH($F972,通路主檔!$A$2:$A$5,0))</f>
        <v>內用</v>
      </c>
      <c r="H972" s="12" t="str">
        <f aca="false">INDEX(通路主檔!$C$2:$C$5,MATCH($F972,通路主檔!$A$2:$A$5,0))</f>
        <v>店內</v>
      </c>
      <c r="I972" s="13" t="n">
        <v>1709500</v>
      </c>
      <c r="J972" s="4" t="n">
        <v>2271</v>
      </c>
      <c r="K972" s="4" t="n">
        <v>5395</v>
      </c>
      <c r="L972" s="14" t="n">
        <f aca="false">IF(J972=0,0,I972/J972)</f>
        <v>752.752091589608</v>
      </c>
      <c r="M972" s="15" t="n">
        <f aca="false">INDEX(通路主檔!$D$2:$D$5,MATCH($F972,通路主檔!$A$2:$A$5,0))*INDEX(年度參數!$B$2:$B$4,MATCH($B972,年度參數!$A$2:$A$4,0))</f>
        <v>0</v>
      </c>
      <c r="N972" s="14" t="n">
        <f aca="false">I972*M972</f>
        <v>0</v>
      </c>
      <c r="O972" s="14" t="n">
        <f aca="false">I972-N972</f>
        <v>1709500</v>
      </c>
    </row>
    <row r="973" customFormat="false" ht="15" hidden="false" customHeight="false" outlineLevel="0" collapsed="false">
      <c r="A973" s="6" t="str">
        <f aca="false">TEXT(B973,"0")&amp;"-"&amp;TEXT(C973,"00")</f>
        <v>2025-02</v>
      </c>
      <c r="B973" s="4" t="n">
        <v>2025</v>
      </c>
      <c r="C973" s="4" t="n">
        <v>2</v>
      </c>
      <c r="D973" s="9" t="s">
        <v>262</v>
      </c>
      <c r="E973" s="12" t="str">
        <f aca="false">INDEX(門市主檔!$B$2:$B$25,MATCH($D973,門市主檔!$A$2:$A$25,0))</f>
        <v>台北信義旗艦店</v>
      </c>
      <c r="F973" s="9" t="s">
        <v>342</v>
      </c>
      <c r="G973" s="12" t="str">
        <f aca="false">INDEX(通路主檔!$B$2:$B$5,MATCH($F973,通路主檔!$A$2:$A$5,0))</f>
        <v>外帶</v>
      </c>
      <c r="H973" s="12" t="str">
        <f aca="false">INDEX(通路主檔!$C$2:$C$5,MATCH($F973,通路主檔!$A$2:$A$5,0))</f>
        <v>店內</v>
      </c>
      <c r="I973" s="13" t="n">
        <v>595200</v>
      </c>
      <c r="J973" s="4" t="n">
        <v>1895</v>
      </c>
      <c r="K973" s="4" t="n">
        <v>2327</v>
      </c>
      <c r="L973" s="14" t="n">
        <f aca="false">IF(J973=0,0,I973/J973)</f>
        <v>314.089709762533</v>
      </c>
      <c r="M973" s="15" t="n">
        <f aca="false">INDEX(通路主檔!$D$2:$D$5,MATCH($F973,通路主檔!$A$2:$A$5,0))*INDEX(年度參數!$B$2:$B$4,MATCH($B973,年度參數!$A$2:$A$4,0))</f>
        <v>0</v>
      </c>
      <c r="N973" s="14" t="n">
        <f aca="false">I973*M973</f>
        <v>0</v>
      </c>
      <c r="O973" s="14" t="n">
        <f aca="false">I973-N973</f>
        <v>595200</v>
      </c>
    </row>
    <row r="974" customFormat="false" ht="15" hidden="false" customHeight="false" outlineLevel="0" collapsed="false">
      <c r="A974" s="6" t="str">
        <f aca="false">TEXT(B974,"0")&amp;"-"&amp;TEXT(C974,"00")</f>
        <v>2025-02</v>
      </c>
      <c r="B974" s="4" t="n">
        <v>2025</v>
      </c>
      <c r="C974" s="4" t="n">
        <v>2</v>
      </c>
      <c r="D974" s="9" t="s">
        <v>262</v>
      </c>
      <c r="E974" s="12" t="str">
        <f aca="false">INDEX(門市主檔!$B$2:$B$25,MATCH($D974,門市主檔!$A$2:$A$25,0))</f>
        <v>台北信義旗艦店</v>
      </c>
      <c r="F974" s="9" t="s">
        <v>344</v>
      </c>
      <c r="G974" s="12" t="str">
        <f aca="false">INDEX(通路主檔!$B$2:$B$5,MATCH($F974,通路主檔!$A$2:$A$5,0))</f>
        <v>外送平台 A</v>
      </c>
      <c r="H974" s="12" t="str">
        <f aca="false">INDEX(通路主檔!$C$2:$C$5,MATCH($F974,通路主檔!$A$2:$A$5,0))</f>
        <v>外送平台</v>
      </c>
      <c r="I974" s="13" t="n">
        <v>532700</v>
      </c>
      <c r="J974" s="4" t="n">
        <v>1001</v>
      </c>
      <c r="K974" s="4" t="n">
        <v>1865</v>
      </c>
      <c r="L974" s="14" t="n">
        <f aca="false">IF(J974=0,0,I974/J974)</f>
        <v>532.167832167832</v>
      </c>
      <c r="M974" s="15" t="n">
        <f aca="false">INDEX(通路主檔!$D$2:$D$5,MATCH($F974,通路主檔!$A$2:$A$5,0))*INDEX(年度參數!$B$2:$B$4,MATCH($B974,年度參數!$A$2:$A$4,0))</f>
        <v>0.34</v>
      </c>
      <c r="N974" s="14" t="n">
        <f aca="false">I974*M974</f>
        <v>181118</v>
      </c>
      <c r="O974" s="14" t="n">
        <f aca="false">I974-N974</f>
        <v>351582</v>
      </c>
    </row>
    <row r="975" customFormat="false" ht="15" hidden="false" customHeight="false" outlineLevel="0" collapsed="false">
      <c r="A975" s="6" t="str">
        <f aca="false">TEXT(B975,"0")&amp;"-"&amp;TEXT(C975,"00")</f>
        <v>2025-02</v>
      </c>
      <c r="B975" s="4" t="n">
        <v>2025</v>
      </c>
      <c r="C975" s="4" t="n">
        <v>2</v>
      </c>
      <c r="D975" s="9" t="s">
        <v>262</v>
      </c>
      <c r="E975" s="12" t="str">
        <f aca="false">INDEX(門市主檔!$B$2:$B$25,MATCH($D975,門市主檔!$A$2:$A$25,0))</f>
        <v>台北信義旗艦店</v>
      </c>
      <c r="F975" s="9" t="s">
        <v>347</v>
      </c>
      <c r="G975" s="12" t="str">
        <f aca="false">INDEX(通路主檔!$B$2:$B$5,MATCH($F975,通路主檔!$A$2:$A$5,0))</f>
        <v>外送平台 B</v>
      </c>
      <c r="H975" s="12" t="str">
        <f aca="false">INDEX(通路主檔!$C$2:$C$5,MATCH($F975,通路主檔!$A$2:$A$5,0))</f>
        <v>外送平台</v>
      </c>
      <c r="I975" s="13" t="n">
        <v>342100</v>
      </c>
      <c r="J975" s="4" t="n">
        <v>739</v>
      </c>
      <c r="K975" s="4" t="n">
        <v>1309</v>
      </c>
      <c r="L975" s="14" t="n">
        <f aca="false">IF(J975=0,0,I975/J975)</f>
        <v>462.922868741543</v>
      </c>
      <c r="M975" s="15" t="n">
        <f aca="false">INDEX(通路主檔!$D$2:$D$5,MATCH($F975,通路主檔!$A$2:$A$5,0))*INDEX(年度參數!$B$2:$B$4,MATCH($B975,年度參數!$A$2:$A$4,0))</f>
        <v>0.34</v>
      </c>
      <c r="N975" s="14" t="n">
        <f aca="false">I975*M975</f>
        <v>116314</v>
      </c>
      <c r="O975" s="14" t="n">
        <f aca="false">I975-N975</f>
        <v>225786</v>
      </c>
    </row>
    <row r="976" customFormat="false" ht="15" hidden="false" customHeight="false" outlineLevel="0" collapsed="false">
      <c r="A976" s="6" t="str">
        <f aca="false">TEXT(B976,"0")&amp;"-"&amp;TEXT(C976,"00")</f>
        <v>2025-02</v>
      </c>
      <c r="B976" s="4" t="n">
        <v>2025</v>
      </c>
      <c r="C976" s="4" t="n">
        <v>2</v>
      </c>
      <c r="D976" s="9" t="s">
        <v>269</v>
      </c>
      <c r="E976" s="12" t="str">
        <f aca="false">INDEX(門市主檔!$B$2:$B$25,MATCH($D976,門市主檔!$A$2:$A$25,0))</f>
        <v>台北中山店</v>
      </c>
      <c r="F976" s="9" t="s">
        <v>339</v>
      </c>
      <c r="G976" s="12" t="str">
        <f aca="false">INDEX(通路主檔!$B$2:$B$5,MATCH($F976,通路主檔!$A$2:$A$5,0))</f>
        <v>內用</v>
      </c>
      <c r="H976" s="12" t="str">
        <f aca="false">INDEX(通路主檔!$C$2:$C$5,MATCH($F976,通路主檔!$A$2:$A$5,0))</f>
        <v>店內</v>
      </c>
      <c r="I976" s="13" t="n">
        <v>1056400</v>
      </c>
      <c r="J976" s="4" t="n">
        <v>1480</v>
      </c>
      <c r="K976" s="4" t="n">
        <v>3370</v>
      </c>
      <c r="L976" s="14" t="n">
        <f aca="false">IF(J976=0,0,I976/J976)</f>
        <v>713.783783783784</v>
      </c>
      <c r="M976" s="15" t="n">
        <f aca="false">INDEX(通路主檔!$D$2:$D$5,MATCH($F976,通路主檔!$A$2:$A$5,0))*INDEX(年度參數!$B$2:$B$4,MATCH($B976,年度參數!$A$2:$A$4,0))</f>
        <v>0</v>
      </c>
      <c r="N976" s="14" t="n">
        <f aca="false">I976*M976</f>
        <v>0</v>
      </c>
      <c r="O976" s="14" t="n">
        <f aca="false">I976-N976</f>
        <v>1056400</v>
      </c>
    </row>
    <row r="977" customFormat="false" ht="15" hidden="false" customHeight="false" outlineLevel="0" collapsed="false">
      <c r="A977" s="6" t="str">
        <f aca="false">TEXT(B977,"0")&amp;"-"&amp;TEXT(C977,"00")</f>
        <v>2025-02</v>
      </c>
      <c r="B977" s="4" t="n">
        <v>2025</v>
      </c>
      <c r="C977" s="4" t="n">
        <v>2</v>
      </c>
      <c r="D977" s="9" t="s">
        <v>269</v>
      </c>
      <c r="E977" s="12" t="str">
        <f aca="false">INDEX(門市主檔!$B$2:$B$25,MATCH($D977,門市主檔!$A$2:$A$25,0))</f>
        <v>台北中山店</v>
      </c>
      <c r="F977" s="9" t="s">
        <v>342</v>
      </c>
      <c r="G977" s="12" t="str">
        <f aca="false">INDEX(通路主檔!$B$2:$B$5,MATCH($F977,通路主檔!$A$2:$A$5,0))</f>
        <v>外帶</v>
      </c>
      <c r="H977" s="12" t="str">
        <f aca="false">INDEX(通路主檔!$C$2:$C$5,MATCH($F977,通路主檔!$A$2:$A$5,0))</f>
        <v>店內</v>
      </c>
      <c r="I977" s="13" t="n">
        <v>464100</v>
      </c>
      <c r="J977" s="4" t="n">
        <v>1336</v>
      </c>
      <c r="K977" s="4" t="n">
        <v>1672</v>
      </c>
      <c r="L977" s="14" t="n">
        <f aca="false">IF(J977=0,0,I977/J977)</f>
        <v>347.380239520958</v>
      </c>
      <c r="M977" s="15" t="n">
        <f aca="false">INDEX(通路主檔!$D$2:$D$5,MATCH($F977,通路主檔!$A$2:$A$5,0))*INDEX(年度參數!$B$2:$B$4,MATCH($B977,年度參數!$A$2:$A$4,0))</f>
        <v>0</v>
      </c>
      <c r="N977" s="14" t="n">
        <f aca="false">I977*M977</f>
        <v>0</v>
      </c>
      <c r="O977" s="14" t="n">
        <f aca="false">I977-N977</f>
        <v>464100</v>
      </c>
    </row>
    <row r="978" customFormat="false" ht="15" hidden="false" customHeight="false" outlineLevel="0" collapsed="false">
      <c r="A978" s="6" t="str">
        <f aca="false">TEXT(B978,"0")&amp;"-"&amp;TEXT(C978,"00")</f>
        <v>2025-02</v>
      </c>
      <c r="B978" s="4" t="n">
        <v>2025</v>
      </c>
      <c r="C978" s="4" t="n">
        <v>2</v>
      </c>
      <c r="D978" s="9" t="s">
        <v>269</v>
      </c>
      <c r="E978" s="12" t="str">
        <f aca="false">INDEX(門市主檔!$B$2:$B$25,MATCH($D978,門市主檔!$A$2:$A$25,0))</f>
        <v>台北中山店</v>
      </c>
      <c r="F978" s="9" t="s">
        <v>344</v>
      </c>
      <c r="G978" s="12" t="str">
        <f aca="false">INDEX(通路主檔!$B$2:$B$5,MATCH($F978,通路主檔!$A$2:$A$5,0))</f>
        <v>外送平台 A</v>
      </c>
      <c r="H978" s="12" t="str">
        <f aca="false">INDEX(通路主檔!$C$2:$C$5,MATCH($F978,通路主檔!$A$2:$A$5,0))</f>
        <v>外送平台</v>
      </c>
      <c r="I978" s="13" t="n">
        <v>431300</v>
      </c>
      <c r="J978" s="4" t="n">
        <v>810</v>
      </c>
      <c r="K978" s="4" t="n">
        <v>1594</v>
      </c>
      <c r="L978" s="14" t="n">
        <f aca="false">IF(J978=0,0,I978/J978)</f>
        <v>532.469135802469</v>
      </c>
      <c r="M978" s="15" t="n">
        <f aca="false">INDEX(通路主檔!$D$2:$D$5,MATCH($F978,通路主檔!$A$2:$A$5,0))*INDEX(年度參數!$B$2:$B$4,MATCH($B978,年度參數!$A$2:$A$4,0))</f>
        <v>0.34</v>
      </c>
      <c r="N978" s="14" t="n">
        <f aca="false">I978*M978</f>
        <v>146642</v>
      </c>
      <c r="O978" s="14" t="n">
        <f aca="false">I978-N978</f>
        <v>284658</v>
      </c>
    </row>
    <row r="979" customFormat="false" ht="15" hidden="false" customHeight="false" outlineLevel="0" collapsed="false">
      <c r="A979" s="6" t="str">
        <f aca="false">TEXT(B979,"0")&amp;"-"&amp;TEXT(C979,"00")</f>
        <v>2025-02</v>
      </c>
      <c r="B979" s="4" t="n">
        <v>2025</v>
      </c>
      <c r="C979" s="4" t="n">
        <v>2</v>
      </c>
      <c r="D979" s="9" t="s">
        <v>269</v>
      </c>
      <c r="E979" s="12" t="str">
        <f aca="false">INDEX(門市主檔!$B$2:$B$25,MATCH($D979,門市主檔!$A$2:$A$25,0))</f>
        <v>台北中山店</v>
      </c>
      <c r="F979" s="9" t="s">
        <v>347</v>
      </c>
      <c r="G979" s="12" t="str">
        <f aca="false">INDEX(通路主檔!$B$2:$B$5,MATCH($F979,通路主檔!$A$2:$A$5,0))</f>
        <v>外送平台 B</v>
      </c>
      <c r="H979" s="12" t="str">
        <f aca="false">INDEX(通路主檔!$C$2:$C$5,MATCH($F979,通路主檔!$A$2:$A$5,0))</f>
        <v>外送平台</v>
      </c>
      <c r="I979" s="13" t="n">
        <v>283700</v>
      </c>
      <c r="J979" s="4" t="n">
        <v>556</v>
      </c>
      <c r="K979" s="4" t="n">
        <v>1043</v>
      </c>
      <c r="L979" s="14" t="n">
        <f aca="false">IF(J979=0,0,I979/J979)</f>
        <v>510.251798561151</v>
      </c>
      <c r="M979" s="15" t="n">
        <f aca="false">INDEX(通路主檔!$D$2:$D$5,MATCH($F979,通路主檔!$A$2:$A$5,0))*INDEX(年度參數!$B$2:$B$4,MATCH($B979,年度參數!$A$2:$A$4,0))</f>
        <v>0.34</v>
      </c>
      <c r="N979" s="14" t="n">
        <f aca="false">I979*M979</f>
        <v>96458</v>
      </c>
      <c r="O979" s="14" t="n">
        <f aca="false">I979-N979</f>
        <v>187242</v>
      </c>
    </row>
    <row r="980" customFormat="false" ht="15" hidden="false" customHeight="false" outlineLevel="0" collapsed="false">
      <c r="A980" s="6" t="str">
        <f aca="false">TEXT(B980,"0")&amp;"-"&amp;TEXT(C980,"00")</f>
        <v>2025-02</v>
      </c>
      <c r="B980" s="4" t="n">
        <v>2025</v>
      </c>
      <c r="C980" s="4" t="n">
        <v>2</v>
      </c>
      <c r="D980" s="9" t="s">
        <v>273</v>
      </c>
      <c r="E980" s="12" t="str">
        <f aca="false">INDEX(門市主檔!$B$2:$B$25,MATCH($D980,門市主檔!$A$2:$A$25,0))</f>
        <v>台北東門店</v>
      </c>
      <c r="F980" s="9" t="s">
        <v>339</v>
      </c>
      <c r="G980" s="12" t="str">
        <f aca="false">INDEX(通路主檔!$B$2:$B$5,MATCH($F980,通路主檔!$A$2:$A$5,0))</f>
        <v>內用</v>
      </c>
      <c r="H980" s="12" t="str">
        <f aca="false">INDEX(通路主檔!$C$2:$C$5,MATCH($F980,通路主檔!$A$2:$A$5,0))</f>
        <v>店內</v>
      </c>
      <c r="I980" s="13" t="n">
        <v>535400</v>
      </c>
      <c r="J980" s="4" t="n">
        <v>762</v>
      </c>
      <c r="K980" s="4" t="n">
        <v>1908</v>
      </c>
      <c r="L980" s="14" t="n">
        <f aca="false">IF(J980=0,0,I980/J980)</f>
        <v>702.624671916011</v>
      </c>
      <c r="M980" s="15" t="n">
        <f aca="false">INDEX(通路主檔!$D$2:$D$5,MATCH($F980,通路主檔!$A$2:$A$5,0))*INDEX(年度參數!$B$2:$B$4,MATCH($B980,年度參數!$A$2:$A$4,0))</f>
        <v>0</v>
      </c>
      <c r="N980" s="14" t="n">
        <f aca="false">I980*M980</f>
        <v>0</v>
      </c>
      <c r="O980" s="14" t="n">
        <f aca="false">I980-N980</f>
        <v>535400</v>
      </c>
    </row>
    <row r="981" customFormat="false" ht="15" hidden="false" customHeight="false" outlineLevel="0" collapsed="false">
      <c r="A981" s="6" t="str">
        <f aca="false">TEXT(B981,"0")&amp;"-"&amp;TEXT(C981,"00")</f>
        <v>2025-02</v>
      </c>
      <c r="B981" s="4" t="n">
        <v>2025</v>
      </c>
      <c r="C981" s="4" t="n">
        <v>2</v>
      </c>
      <c r="D981" s="9" t="s">
        <v>273</v>
      </c>
      <c r="E981" s="12" t="str">
        <f aca="false">INDEX(門市主檔!$B$2:$B$25,MATCH($D981,門市主檔!$A$2:$A$25,0))</f>
        <v>台北東門店</v>
      </c>
      <c r="F981" s="9" t="s">
        <v>342</v>
      </c>
      <c r="G981" s="12" t="str">
        <f aca="false">INDEX(通路主檔!$B$2:$B$5,MATCH($F981,通路主檔!$A$2:$A$5,0))</f>
        <v>外帶</v>
      </c>
      <c r="H981" s="12" t="str">
        <f aca="false">INDEX(通路主檔!$C$2:$C$5,MATCH($F981,通路主檔!$A$2:$A$5,0))</f>
        <v>店內</v>
      </c>
      <c r="I981" s="13" t="n">
        <v>467100</v>
      </c>
      <c r="J981" s="4" t="n">
        <v>1484</v>
      </c>
      <c r="K981" s="4" t="n">
        <v>1871</v>
      </c>
      <c r="L981" s="14" t="n">
        <f aca="false">IF(J981=0,0,I981/J981)</f>
        <v>314.757412398922</v>
      </c>
      <c r="M981" s="15" t="n">
        <f aca="false">INDEX(通路主檔!$D$2:$D$5,MATCH($F981,通路主檔!$A$2:$A$5,0))*INDEX(年度參數!$B$2:$B$4,MATCH($B981,年度參數!$A$2:$A$4,0))</f>
        <v>0</v>
      </c>
      <c r="N981" s="14" t="n">
        <f aca="false">I981*M981</f>
        <v>0</v>
      </c>
      <c r="O981" s="14" t="n">
        <f aca="false">I981-N981</f>
        <v>467100</v>
      </c>
    </row>
    <row r="982" customFormat="false" ht="15" hidden="false" customHeight="false" outlineLevel="0" collapsed="false">
      <c r="A982" s="6" t="str">
        <f aca="false">TEXT(B982,"0")&amp;"-"&amp;TEXT(C982,"00")</f>
        <v>2025-02</v>
      </c>
      <c r="B982" s="4" t="n">
        <v>2025</v>
      </c>
      <c r="C982" s="4" t="n">
        <v>2</v>
      </c>
      <c r="D982" s="9" t="s">
        <v>273</v>
      </c>
      <c r="E982" s="12" t="str">
        <f aca="false">INDEX(門市主檔!$B$2:$B$25,MATCH($D982,門市主檔!$A$2:$A$25,0))</f>
        <v>台北東門店</v>
      </c>
      <c r="F982" s="9" t="s">
        <v>344</v>
      </c>
      <c r="G982" s="12" t="str">
        <f aca="false">INDEX(通路主檔!$B$2:$B$5,MATCH($F982,通路主檔!$A$2:$A$5,0))</f>
        <v>外送平台 A</v>
      </c>
      <c r="H982" s="12" t="str">
        <f aca="false">INDEX(通路主檔!$C$2:$C$5,MATCH($F982,通路主檔!$A$2:$A$5,0))</f>
        <v>外送平台</v>
      </c>
      <c r="I982" s="13" t="n">
        <v>401900</v>
      </c>
      <c r="J982" s="4" t="n">
        <v>797</v>
      </c>
      <c r="K982" s="4" t="n">
        <v>1455</v>
      </c>
      <c r="L982" s="14" t="n">
        <f aca="false">IF(J982=0,0,I982/J982)</f>
        <v>504.26599749059</v>
      </c>
      <c r="M982" s="15" t="n">
        <f aca="false">INDEX(通路主檔!$D$2:$D$5,MATCH($F982,通路主檔!$A$2:$A$5,0))*INDEX(年度參數!$B$2:$B$4,MATCH($B982,年度參數!$A$2:$A$4,0))</f>
        <v>0.34</v>
      </c>
      <c r="N982" s="14" t="n">
        <f aca="false">I982*M982</f>
        <v>136646</v>
      </c>
      <c r="O982" s="14" t="n">
        <f aca="false">I982-N982</f>
        <v>265254</v>
      </c>
    </row>
    <row r="983" customFormat="false" ht="15" hidden="false" customHeight="false" outlineLevel="0" collapsed="false">
      <c r="A983" s="6" t="str">
        <f aca="false">TEXT(B983,"0")&amp;"-"&amp;TEXT(C983,"00")</f>
        <v>2025-02</v>
      </c>
      <c r="B983" s="4" t="n">
        <v>2025</v>
      </c>
      <c r="C983" s="4" t="n">
        <v>2</v>
      </c>
      <c r="D983" s="9" t="s">
        <v>273</v>
      </c>
      <c r="E983" s="12" t="str">
        <f aca="false">INDEX(門市主檔!$B$2:$B$25,MATCH($D983,門市主檔!$A$2:$A$25,0))</f>
        <v>台北東門店</v>
      </c>
      <c r="F983" s="9" t="s">
        <v>347</v>
      </c>
      <c r="G983" s="12" t="str">
        <f aca="false">INDEX(通路主檔!$B$2:$B$5,MATCH($F983,通路主檔!$A$2:$A$5,0))</f>
        <v>外送平台 B</v>
      </c>
      <c r="H983" s="12" t="str">
        <f aca="false">INDEX(通路主檔!$C$2:$C$5,MATCH($F983,通路主檔!$A$2:$A$5,0))</f>
        <v>外送平台</v>
      </c>
      <c r="I983" s="13" t="n">
        <v>249600</v>
      </c>
      <c r="J983" s="4" t="n">
        <v>493</v>
      </c>
      <c r="K983" s="4" t="n">
        <v>902</v>
      </c>
      <c r="L983" s="14" t="n">
        <f aca="false">IF(J983=0,0,I983/J983)</f>
        <v>506.288032454361</v>
      </c>
      <c r="M983" s="15" t="n">
        <f aca="false">INDEX(通路主檔!$D$2:$D$5,MATCH($F983,通路主檔!$A$2:$A$5,0))*INDEX(年度參數!$B$2:$B$4,MATCH($B983,年度參數!$A$2:$A$4,0))</f>
        <v>0.34</v>
      </c>
      <c r="N983" s="14" t="n">
        <f aca="false">I983*M983</f>
        <v>84864</v>
      </c>
      <c r="O983" s="14" t="n">
        <f aca="false">I983-N983</f>
        <v>164736</v>
      </c>
    </row>
    <row r="984" customFormat="false" ht="15" hidden="false" customHeight="false" outlineLevel="0" collapsed="false">
      <c r="A984" s="6" t="str">
        <f aca="false">TEXT(B984,"0")&amp;"-"&amp;TEXT(C984,"00")</f>
        <v>2025-02</v>
      </c>
      <c r="B984" s="4" t="n">
        <v>2025</v>
      </c>
      <c r="C984" s="4" t="n">
        <v>2</v>
      </c>
      <c r="D984" s="9" t="s">
        <v>277</v>
      </c>
      <c r="E984" s="12" t="str">
        <f aca="false">INDEX(門市主檔!$B$2:$B$25,MATCH($D984,門市主檔!$A$2:$A$25,0))</f>
        <v>台北松江店</v>
      </c>
      <c r="F984" s="9" t="s">
        <v>342</v>
      </c>
      <c r="G984" s="12" t="str">
        <f aca="false">INDEX(通路主檔!$B$2:$B$5,MATCH($F984,通路主檔!$A$2:$A$5,0))</f>
        <v>外帶</v>
      </c>
      <c r="H984" s="12" t="str">
        <f aca="false">INDEX(通路主檔!$C$2:$C$5,MATCH($F984,通路主檔!$A$2:$A$5,0))</f>
        <v>店內</v>
      </c>
      <c r="I984" s="13" t="n">
        <v>587600</v>
      </c>
      <c r="J984" s="4" t="n">
        <v>1890</v>
      </c>
      <c r="K984" s="4" t="n">
        <v>2268</v>
      </c>
      <c r="L984" s="14" t="n">
        <f aca="false">IF(J984=0,0,I984/J984)</f>
        <v>310.899470899471</v>
      </c>
      <c r="M984" s="15" t="n">
        <f aca="false">INDEX(通路主檔!$D$2:$D$5,MATCH($F984,通路主檔!$A$2:$A$5,0))*INDEX(年度參數!$B$2:$B$4,MATCH($B984,年度參數!$A$2:$A$4,0))</f>
        <v>0</v>
      </c>
      <c r="N984" s="14" t="n">
        <f aca="false">I984*M984</f>
        <v>0</v>
      </c>
      <c r="O984" s="14" t="n">
        <f aca="false">I984-N984</f>
        <v>587600</v>
      </c>
    </row>
    <row r="985" customFormat="false" ht="15" hidden="false" customHeight="false" outlineLevel="0" collapsed="false">
      <c r="A985" s="6" t="str">
        <f aca="false">TEXT(B985,"0")&amp;"-"&amp;TEXT(C985,"00")</f>
        <v>2025-02</v>
      </c>
      <c r="B985" s="4" t="n">
        <v>2025</v>
      </c>
      <c r="C985" s="4" t="n">
        <v>2</v>
      </c>
      <c r="D985" s="9" t="s">
        <v>277</v>
      </c>
      <c r="E985" s="12" t="str">
        <f aca="false">INDEX(門市主檔!$B$2:$B$25,MATCH($D985,門市主檔!$A$2:$A$25,0))</f>
        <v>台北松江店</v>
      </c>
      <c r="F985" s="9" t="s">
        <v>344</v>
      </c>
      <c r="G985" s="12" t="str">
        <f aca="false">INDEX(通路主檔!$B$2:$B$5,MATCH($F985,通路主檔!$A$2:$A$5,0))</f>
        <v>外送平台 A</v>
      </c>
      <c r="H985" s="12" t="str">
        <f aca="false">INDEX(通路主檔!$C$2:$C$5,MATCH($F985,通路主檔!$A$2:$A$5,0))</f>
        <v>外送平台</v>
      </c>
      <c r="I985" s="13" t="n">
        <v>412500</v>
      </c>
      <c r="J985" s="4" t="n">
        <v>861</v>
      </c>
      <c r="K985" s="4" t="n">
        <v>1764</v>
      </c>
      <c r="L985" s="14" t="n">
        <f aca="false">IF(J985=0,0,I985/J985)</f>
        <v>479.094076655052</v>
      </c>
      <c r="M985" s="15" t="n">
        <f aca="false">INDEX(通路主檔!$D$2:$D$5,MATCH($F985,通路主檔!$A$2:$A$5,0))*INDEX(年度參數!$B$2:$B$4,MATCH($B985,年度參數!$A$2:$A$4,0))</f>
        <v>0.34</v>
      </c>
      <c r="N985" s="14" t="n">
        <f aca="false">I985*M985</f>
        <v>140250</v>
      </c>
      <c r="O985" s="14" t="n">
        <f aca="false">I985-N985</f>
        <v>272250</v>
      </c>
    </row>
    <row r="986" customFormat="false" ht="15" hidden="false" customHeight="false" outlineLevel="0" collapsed="false">
      <c r="A986" s="6" t="str">
        <f aca="false">TEXT(B986,"0")&amp;"-"&amp;TEXT(C986,"00")</f>
        <v>2025-02</v>
      </c>
      <c r="B986" s="4" t="n">
        <v>2025</v>
      </c>
      <c r="C986" s="4" t="n">
        <v>2</v>
      </c>
      <c r="D986" s="9" t="s">
        <v>277</v>
      </c>
      <c r="E986" s="12" t="str">
        <f aca="false">INDEX(門市主檔!$B$2:$B$25,MATCH($D986,門市主檔!$A$2:$A$25,0))</f>
        <v>台北松江店</v>
      </c>
      <c r="F986" s="9" t="s">
        <v>347</v>
      </c>
      <c r="G986" s="12" t="str">
        <f aca="false">INDEX(通路主檔!$B$2:$B$5,MATCH($F986,通路主檔!$A$2:$A$5,0))</f>
        <v>外送平台 B</v>
      </c>
      <c r="H986" s="12" t="str">
        <f aca="false">INDEX(通路主檔!$C$2:$C$5,MATCH($F986,通路主檔!$A$2:$A$5,0))</f>
        <v>外送平台</v>
      </c>
      <c r="I986" s="13" t="n">
        <v>317500</v>
      </c>
      <c r="J986" s="4" t="n">
        <v>632</v>
      </c>
      <c r="K986" s="4" t="n">
        <v>1155</v>
      </c>
      <c r="L986" s="14" t="n">
        <f aca="false">IF(J986=0,0,I986/J986)</f>
        <v>502.373417721519</v>
      </c>
      <c r="M986" s="15" t="n">
        <f aca="false">INDEX(通路主檔!$D$2:$D$5,MATCH($F986,通路主檔!$A$2:$A$5,0))*INDEX(年度參數!$B$2:$B$4,MATCH($B986,年度參數!$A$2:$A$4,0))</f>
        <v>0.34</v>
      </c>
      <c r="N986" s="14" t="n">
        <f aca="false">I986*M986</f>
        <v>107950</v>
      </c>
      <c r="O986" s="14" t="n">
        <f aca="false">I986-N986</f>
        <v>209550</v>
      </c>
    </row>
    <row r="987" customFormat="false" ht="15" hidden="false" customHeight="false" outlineLevel="0" collapsed="false">
      <c r="A987" s="6" t="str">
        <f aca="false">TEXT(B987,"0")&amp;"-"&amp;TEXT(C987,"00")</f>
        <v>2025-02</v>
      </c>
      <c r="B987" s="4" t="n">
        <v>2025</v>
      </c>
      <c r="C987" s="4" t="n">
        <v>2</v>
      </c>
      <c r="D987" s="9" t="s">
        <v>288</v>
      </c>
      <c r="E987" s="12" t="str">
        <f aca="false">INDEX(門市主檔!$B$2:$B$25,MATCH($D987,門市主檔!$A$2:$A$25,0))</f>
        <v>桃園中壢店</v>
      </c>
      <c r="F987" s="9" t="s">
        <v>339</v>
      </c>
      <c r="G987" s="12" t="str">
        <f aca="false">INDEX(通路主檔!$B$2:$B$5,MATCH($F987,通路主檔!$A$2:$A$5,0))</f>
        <v>內用</v>
      </c>
      <c r="H987" s="12" t="str">
        <f aca="false">INDEX(通路主檔!$C$2:$C$5,MATCH($F987,通路主檔!$A$2:$A$5,0))</f>
        <v>店內</v>
      </c>
      <c r="I987" s="13" t="n">
        <v>897400</v>
      </c>
      <c r="J987" s="4" t="n">
        <v>1102</v>
      </c>
      <c r="K987" s="4" t="n">
        <v>2790</v>
      </c>
      <c r="L987" s="14" t="n">
        <f aca="false">IF(J987=0,0,I987/J987)</f>
        <v>814.337568058076</v>
      </c>
      <c r="M987" s="15" t="n">
        <f aca="false">INDEX(通路主檔!$D$2:$D$5,MATCH($F987,通路主檔!$A$2:$A$5,0))*INDEX(年度參數!$B$2:$B$4,MATCH($B987,年度參數!$A$2:$A$4,0))</f>
        <v>0</v>
      </c>
      <c r="N987" s="14" t="n">
        <f aca="false">I987*M987</f>
        <v>0</v>
      </c>
      <c r="O987" s="14" t="n">
        <f aca="false">I987-N987</f>
        <v>897400</v>
      </c>
    </row>
    <row r="988" customFormat="false" ht="15" hidden="false" customHeight="false" outlineLevel="0" collapsed="false">
      <c r="A988" s="6" t="str">
        <f aca="false">TEXT(B988,"0")&amp;"-"&amp;TEXT(C988,"00")</f>
        <v>2025-02</v>
      </c>
      <c r="B988" s="4" t="n">
        <v>2025</v>
      </c>
      <c r="C988" s="4" t="n">
        <v>2</v>
      </c>
      <c r="D988" s="9" t="s">
        <v>288</v>
      </c>
      <c r="E988" s="12" t="str">
        <f aca="false">INDEX(門市主檔!$B$2:$B$25,MATCH($D988,門市主檔!$A$2:$A$25,0))</f>
        <v>桃園中壢店</v>
      </c>
      <c r="F988" s="9" t="s">
        <v>342</v>
      </c>
      <c r="G988" s="12" t="str">
        <f aca="false">INDEX(通路主檔!$B$2:$B$5,MATCH($F988,通路主檔!$A$2:$A$5,0))</f>
        <v>外帶</v>
      </c>
      <c r="H988" s="12" t="str">
        <f aca="false">INDEX(通路主檔!$C$2:$C$5,MATCH($F988,通路主檔!$A$2:$A$5,0))</f>
        <v>店內</v>
      </c>
      <c r="I988" s="13" t="n">
        <v>451200</v>
      </c>
      <c r="J988" s="4" t="n">
        <v>1484</v>
      </c>
      <c r="K988" s="4" t="n">
        <v>2067</v>
      </c>
      <c r="L988" s="14" t="n">
        <f aca="false">IF(J988=0,0,I988/J988)</f>
        <v>304.043126684636</v>
      </c>
      <c r="M988" s="15" t="n">
        <f aca="false">INDEX(通路主檔!$D$2:$D$5,MATCH($F988,通路主檔!$A$2:$A$5,0))*INDEX(年度參數!$B$2:$B$4,MATCH($B988,年度參數!$A$2:$A$4,0))</f>
        <v>0</v>
      </c>
      <c r="N988" s="14" t="n">
        <f aca="false">I988*M988</f>
        <v>0</v>
      </c>
      <c r="O988" s="14" t="n">
        <f aca="false">I988-N988</f>
        <v>451200</v>
      </c>
    </row>
    <row r="989" customFormat="false" ht="15" hidden="false" customHeight="false" outlineLevel="0" collapsed="false">
      <c r="A989" s="6" t="str">
        <f aca="false">TEXT(B989,"0")&amp;"-"&amp;TEXT(C989,"00")</f>
        <v>2025-02</v>
      </c>
      <c r="B989" s="4" t="n">
        <v>2025</v>
      </c>
      <c r="C989" s="4" t="n">
        <v>2</v>
      </c>
      <c r="D989" s="9" t="s">
        <v>288</v>
      </c>
      <c r="E989" s="12" t="str">
        <f aca="false">INDEX(門市主檔!$B$2:$B$25,MATCH($D989,門市主檔!$A$2:$A$25,0))</f>
        <v>桃園中壢店</v>
      </c>
      <c r="F989" s="9" t="s">
        <v>344</v>
      </c>
      <c r="G989" s="12" t="str">
        <f aca="false">INDEX(通路主檔!$B$2:$B$5,MATCH($F989,通路主檔!$A$2:$A$5,0))</f>
        <v>外送平台 A</v>
      </c>
      <c r="H989" s="12" t="str">
        <f aca="false">INDEX(通路主檔!$C$2:$C$5,MATCH($F989,通路主檔!$A$2:$A$5,0))</f>
        <v>外送平台</v>
      </c>
      <c r="I989" s="13" t="n">
        <v>373000</v>
      </c>
      <c r="J989" s="4" t="n">
        <v>667</v>
      </c>
      <c r="K989" s="4" t="n">
        <v>1257</v>
      </c>
      <c r="L989" s="14" t="n">
        <f aca="false">IF(J989=0,0,I989/J989)</f>
        <v>559.220389805097</v>
      </c>
      <c r="M989" s="15" t="n">
        <f aca="false">INDEX(通路主檔!$D$2:$D$5,MATCH($F989,通路主檔!$A$2:$A$5,0))*INDEX(年度參數!$B$2:$B$4,MATCH($B989,年度參數!$A$2:$A$4,0))</f>
        <v>0.34</v>
      </c>
      <c r="N989" s="14" t="n">
        <f aca="false">I989*M989</f>
        <v>126820</v>
      </c>
      <c r="O989" s="14" t="n">
        <f aca="false">I989-N989</f>
        <v>246180</v>
      </c>
    </row>
    <row r="990" customFormat="false" ht="15" hidden="false" customHeight="false" outlineLevel="0" collapsed="false">
      <c r="A990" s="6" t="str">
        <f aca="false">TEXT(B990,"0")&amp;"-"&amp;TEXT(C990,"00")</f>
        <v>2025-02</v>
      </c>
      <c r="B990" s="4" t="n">
        <v>2025</v>
      </c>
      <c r="C990" s="4" t="n">
        <v>2</v>
      </c>
      <c r="D990" s="9" t="s">
        <v>288</v>
      </c>
      <c r="E990" s="12" t="str">
        <f aca="false">INDEX(門市主檔!$B$2:$B$25,MATCH($D990,門市主檔!$A$2:$A$25,0))</f>
        <v>桃園中壢店</v>
      </c>
      <c r="F990" s="9" t="s">
        <v>347</v>
      </c>
      <c r="G990" s="12" t="str">
        <f aca="false">INDEX(通路主檔!$B$2:$B$5,MATCH($F990,通路主檔!$A$2:$A$5,0))</f>
        <v>外送平台 B</v>
      </c>
      <c r="H990" s="12" t="str">
        <f aca="false">INDEX(通路主檔!$C$2:$C$5,MATCH($F990,通路主檔!$A$2:$A$5,0))</f>
        <v>外送平台</v>
      </c>
      <c r="I990" s="13" t="n">
        <v>235300</v>
      </c>
      <c r="J990" s="4" t="n">
        <v>440</v>
      </c>
      <c r="K990" s="4" t="n">
        <v>777</v>
      </c>
      <c r="L990" s="14" t="n">
        <f aca="false">IF(J990=0,0,I990/J990)</f>
        <v>534.772727272727</v>
      </c>
      <c r="M990" s="15" t="n">
        <f aca="false">INDEX(通路主檔!$D$2:$D$5,MATCH($F990,通路主檔!$A$2:$A$5,0))*INDEX(年度參數!$B$2:$B$4,MATCH($B990,年度參數!$A$2:$A$4,0))</f>
        <v>0.34</v>
      </c>
      <c r="N990" s="14" t="n">
        <f aca="false">I990*M990</f>
        <v>80002</v>
      </c>
      <c r="O990" s="14" t="n">
        <f aca="false">I990-N990</f>
        <v>155298</v>
      </c>
    </row>
    <row r="991" customFormat="false" ht="15" hidden="false" customHeight="false" outlineLevel="0" collapsed="false">
      <c r="A991" s="6" t="str">
        <f aca="false">TEXT(B991,"0")&amp;"-"&amp;TEXT(C991,"00")</f>
        <v>2025-02</v>
      </c>
      <c r="B991" s="4" t="n">
        <v>2025</v>
      </c>
      <c r="C991" s="4" t="n">
        <v>2</v>
      </c>
      <c r="D991" s="9" t="s">
        <v>292</v>
      </c>
      <c r="E991" s="12" t="str">
        <f aca="false">INDEX(門市主檔!$B$2:$B$25,MATCH($D991,門市主檔!$A$2:$A$25,0))</f>
        <v>桃園藝文店</v>
      </c>
      <c r="F991" s="9" t="s">
        <v>339</v>
      </c>
      <c r="G991" s="12" t="str">
        <f aca="false">INDEX(通路主檔!$B$2:$B$5,MATCH($F991,通路主檔!$A$2:$A$5,0))</f>
        <v>內用</v>
      </c>
      <c r="H991" s="12" t="str">
        <f aca="false">INDEX(通路主檔!$C$2:$C$5,MATCH($F991,通路主檔!$A$2:$A$5,0))</f>
        <v>店內</v>
      </c>
      <c r="I991" s="13" t="n">
        <v>902600</v>
      </c>
      <c r="J991" s="4" t="n">
        <v>1273</v>
      </c>
      <c r="K991" s="4" t="n">
        <v>3033</v>
      </c>
      <c r="L991" s="14" t="n">
        <f aca="false">IF(J991=0,0,I991/J991)</f>
        <v>709.033778476041</v>
      </c>
      <c r="M991" s="15" t="n">
        <f aca="false">INDEX(通路主檔!$D$2:$D$5,MATCH($F991,通路主檔!$A$2:$A$5,0))*INDEX(年度參數!$B$2:$B$4,MATCH($B991,年度參數!$A$2:$A$4,0))</f>
        <v>0</v>
      </c>
      <c r="N991" s="14" t="n">
        <f aca="false">I991*M991</f>
        <v>0</v>
      </c>
      <c r="O991" s="14" t="n">
        <f aca="false">I991-N991</f>
        <v>902600</v>
      </c>
    </row>
    <row r="992" customFormat="false" ht="15" hidden="false" customHeight="false" outlineLevel="0" collapsed="false">
      <c r="A992" s="6" t="str">
        <f aca="false">TEXT(B992,"0")&amp;"-"&amp;TEXT(C992,"00")</f>
        <v>2025-02</v>
      </c>
      <c r="B992" s="4" t="n">
        <v>2025</v>
      </c>
      <c r="C992" s="4" t="n">
        <v>2</v>
      </c>
      <c r="D992" s="9" t="s">
        <v>292</v>
      </c>
      <c r="E992" s="12" t="str">
        <f aca="false">INDEX(門市主檔!$B$2:$B$25,MATCH($D992,門市主檔!$A$2:$A$25,0))</f>
        <v>桃園藝文店</v>
      </c>
      <c r="F992" s="9" t="s">
        <v>342</v>
      </c>
      <c r="G992" s="12" t="str">
        <f aca="false">INDEX(通路主檔!$B$2:$B$5,MATCH($F992,通路主檔!$A$2:$A$5,0))</f>
        <v>外帶</v>
      </c>
      <c r="H992" s="12" t="str">
        <f aca="false">INDEX(通路主檔!$C$2:$C$5,MATCH($F992,通路主檔!$A$2:$A$5,0))</f>
        <v>店內</v>
      </c>
      <c r="I992" s="13" t="n">
        <v>413200</v>
      </c>
      <c r="J992" s="4" t="n">
        <v>1308</v>
      </c>
      <c r="K992" s="4" t="n">
        <v>1737</v>
      </c>
      <c r="L992" s="14" t="n">
        <f aca="false">IF(J992=0,0,I992/J992)</f>
        <v>315.902140672783</v>
      </c>
      <c r="M992" s="15" t="n">
        <f aca="false">INDEX(通路主檔!$D$2:$D$5,MATCH($F992,通路主檔!$A$2:$A$5,0))*INDEX(年度參數!$B$2:$B$4,MATCH($B992,年度參數!$A$2:$A$4,0))</f>
        <v>0</v>
      </c>
      <c r="N992" s="14" t="n">
        <f aca="false">I992*M992</f>
        <v>0</v>
      </c>
      <c r="O992" s="14" t="n">
        <f aca="false">I992-N992</f>
        <v>413200</v>
      </c>
    </row>
    <row r="993" customFormat="false" ht="15" hidden="false" customHeight="false" outlineLevel="0" collapsed="false">
      <c r="A993" s="6" t="str">
        <f aca="false">TEXT(B993,"0")&amp;"-"&amp;TEXT(C993,"00")</f>
        <v>2025-02</v>
      </c>
      <c r="B993" s="4" t="n">
        <v>2025</v>
      </c>
      <c r="C993" s="4" t="n">
        <v>2</v>
      </c>
      <c r="D993" s="9" t="s">
        <v>292</v>
      </c>
      <c r="E993" s="12" t="str">
        <f aca="false">INDEX(門市主檔!$B$2:$B$25,MATCH($D993,門市主檔!$A$2:$A$25,0))</f>
        <v>桃園藝文店</v>
      </c>
      <c r="F993" s="9" t="s">
        <v>344</v>
      </c>
      <c r="G993" s="12" t="str">
        <f aca="false">INDEX(通路主檔!$B$2:$B$5,MATCH($F993,通路主檔!$A$2:$A$5,0))</f>
        <v>外送平台 A</v>
      </c>
      <c r="H993" s="12" t="str">
        <f aca="false">INDEX(通路主檔!$C$2:$C$5,MATCH($F993,通路主檔!$A$2:$A$5,0))</f>
        <v>外送平台</v>
      </c>
      <c r="I993" s="13" t="n">
        <v>408400</v>
      </c>
      <c r="J993" s="4" t="n">
        <v>785</v>
      </c>
      <c r="K993" s="4" t="n">
        <v>1475</v>
      </c>
      <c r="L993" s="14" t="n">
        <f aca="false">IF(J993=0,0,I993/J993)</f>
        <v>520.254777070064</v>
      </c>
      <c r="M993" s="15" t="n">
        <f aca="false">INDEX(通路主檔!$D$2:$D$5,MATCH($F993,通路主檔!$A$2:$A$5,0))*INDEX(年度參數!$B$2:$B$4,MATCH($B993,年度參數!$A$2:$A$4,0))</f>
        <v>0.34</v>
      </c>
      <c r="N993" s="14" t="n">
        <f aca="false">I993*M993</f>
        <v>138856</v>
      </c>
      <c r="O993" s="14" t="n">
        <f aca="false">I993-N993</f>
        <v>269544</v>
      </c>
    </row>
    <row r="994" customFormat="false" ht="15" hidden="false" customHeight="false" outlineLevel="0" collapsed="false">
      <c r="A994" s="6" t="str">
        <f aca="false">TEXT(B994,"0")&amp;"-"&amp;TEXT(C994,"00")</f>
        <v>2025-02</v>
      </c>
      <c r="B994" s="4" t="n">
        <v>2025</v>
      </c>
      <c r="C994" s="4" t="n">
        <v>2</v>
      </c>
      <c r="D994" s="9" t="s">
        <v>292</v>
      </c>
      <c r="E994" s="12" t="str">
        <f aca="false">INDEX(門市主檔!$B$2:$B$25,MATCH($D994,門市主檔!$A$2:$A$25,0))</f>
        <v>桃園藝文店</v>
      </c>
      <c r="F994" s="9" t="s">
        <v>347</v>
      </c>
      <c r="G994" s="12" t="str">
        <f aca="false">INDEX(通路主檔!$B$2:$B$5,MATCH($F994,通路主檔!$A$2:$A$5,0))</f>
        <v>外送平台 B</v>
      </c>
      <c r="H994" s="12" t="str">
        <f aca="false">INDEX(通路主檔!$C$2:$C$5,MATCH($F994,通路主檔!$A$2:$A$5,0))</f>
        <v>外送平台</v>
      </c>
      <c r="I994" s="13" t="n">
        <v>243600</v>
      </c>
      <c r="J994" s="4" t="n">
        <v>505</v>
      </c>
      <c r="K994" s="4" t="n">
        <v>966</v>
      </c>
      <c r="L994" s="14" t="n">
        <f aca="false">IF(J994=0,0,I994/J994)</f>
        <v>482.376237623762</v>
      </c>
      <c r="M994" s="15" t="n">
        <f aca="false">INDEX(通路主檔!$D$2:$D$5,MATCH($F994,通路主檔!$A$2:$A$5,0))*INDEX(年度參數!$B$2:$B$4,MATCH($B994,年度參數!$A$2:$A$4,0))</f>
        <v>0.34</v>
      </c>
      <c r="N994" s="14" t="n">
        <f aca="false">I994*M994</f>
        <v>82824</v>
      </c>
      <c r="O994" s="14" t="n">
        <f aca="false">I994-N994</f>
        <v>160776</v>
      </c>
    </row>
    <row r="995" customFormat="false" ht="15" hidden="false" customHeight="false" outlineLevel="0" collapsed="false">
      <c r="A995" s="6" t="str">
        <f aca="false">TEXT(B995,"0")&amp;"-"&amp;TEXT(C995,"00")</f>
        <v>2025-02</v>
      </c>
      <c r="B995" s="4" t="n">
        <v>2025</v>
      </c>
      <c r="C995" s="4" t="n">
        <v>2</v>
      </c>
      <c r="D995" s="9" t="s">
        <v>315</v>
      </c>
      <c r="E995" s="12" t="str">
        <f aca="false">INDEX(門市主檔!$B$2:$B$25,MATCH($D995,門市主檔!$A$2:$A$25,0))</f>
        <v>雲林斗六店</v>
      </c>
      <c r="F995" s="9" t="s">
        <v>339</v>
      </c>
      <c r="G995" s="12" t="str">
        <f aca="false">INDEX(通路主檔!$B$2:$B$5,MATCH($F995,通路主檔!$A$2:$A$5,0))</f>
        <v>內用</v>
      </c>
      <c r="H995" s="12" t="str">
        <f aca="false">INDEX(通路主檔!$C$2:$C$5,MATCH($F995,通路主檔!$A$2:$A$5,0))</f>
        <v>店內</v>
      </c>
      <c r="I995" s="13" t="n">
        <v>689800</v>
      </c>
      <c r="J995" s="4" t="n">
        <v>968</v>
      </c>
      <c r="K995" s="4" t="n">
        <v>2336</v>
      </c>
      <c r="L995" s="14" t="n">
        <f aca="false">IF(J995=0,0,I995/J995)</f>
        <v>712.603305785124</v>
      </c>
      <c r="M995" s="15" t="n">
        <f aca="false">INDEX(通路主檔!$D$2:$D$5,MATCH($F995,通路主檔!$A$2:$A$5,0))*INDEX(年度參數!$B$2:$B$4,MATCH($B995,年度參數!$A$2:$A$4,0))</f>
        <v>0</v>
      </c>
      <c r="N995" s="14" t="n">
        <f aca="false">I995*M995</f>
        <v>0</v>
      </c>
      <c r="O995" s="14" t="n">
        <f aca="false">I995-N995</f>
        <v>689800</v>
      </c>
    </row>
    <row r="996" customFormat="false" ht="15" hidden="false" customHeight="false" outlineLevel="0" collapsed="false">
      <c r="A996" s="6" t="str">
        <f aca="false">TEXT(B996,"0")&amp;"-"&amp;TEXT(C996,"00")</f>
        <v>2025-02</v>
      </c>
      <c r="B996" s="4" t="n">
        <v>2025</v>
      </c>
      <c r="C996" s="4" t="n">
        <v>2</v>
      </c>
      <c r="D996" s="9" t="s">
        <v>315</v>
      </c>
      <c r="E996" s="12" t="str">
        <f aca="false">INDEX(門市主檔!$B$2:$B$25,MATCH($D996,門市主檔!$A$2:$A$25,0))</f>
        <v>雲林斗六店</v>
      </c>
      <c r="F996" s="9" t="s">
        <v>342</v>
      </c>
      <c r="G996" s="12" t="str">
        <f aca="false">INDEX(通路主檔!$B$2:$B$5,MATCH($F996,通路主檔!$A$2:$A$5,0))</f>
        <v>外帶</v>
      </c>
      <c r="H996" s="12" t="str">
        <f aca="false">INDEX(通路主檔!$C$2:$C$5,MATCH($F996,通路主檔!$A$2:$A$5,0))</f>
        <v>店內</v>
      </c>
      <c r="I996" s="13" t="n">
        <v>307800</v>
      </c>
      <c r="J996" s="4" t="n">
        <v>936</v>
      </c>
      <c r="K996" s="4" t="n">
        <v>1258</v>
      </c>
      <c r="L996" s="14" t="n">
        <f aca="false">IF(J996=0,0,I996/J996)</f>
        <v>328.846153846154</v>
      </c>
      <c r="M996" s="15" t="n">
        <f aca="false">INDEX(通路主檔!$D$2:$D$5,MATCH($F996,通路主檔!$A$2:$A$5,0))*INDEX(年度參數!$B$2:$B$4,MATCH($B996,年度參數!$A$2:$A$4,0))</f>
        <v>0</v>
      </c>
      <c r="N996" s="14" t="n">
        <f aca="false">I996*M996</f>
        <v>0</v>
      </c>
      <c r="O996" s="14" t="n">
        <f aca="false">I996-N996</f>
        <v>307800</v>
      </c>
    </row>
    <row r="997" customFormat="false" ht="15" hidden="false" customHeight="false" outlineLevel="0" collapsed="false">
      <c r="A997" s="6" t="str">
        <f aca="false">TEXT(B997,"0")&amp;"-"&amp;TEXT(C997,"00")</f>
        <v>2025-02</v>
      </c>
      <c r="B997" s="4" t="n">
        <v>2025</v>
      </c>
      <c r="C997" s="4" t="n">
        <v>2</v>
      </c>
      <c r="D997" s="9" t="s">
        <v>315</v>
      </c>
      <c r="E997" s="12" t="str">
        <f aca="false">INDEX(門市主檔!$B$2:$B$25,MATCH($D997,門市主檔!$A$2:$A$25,0))</f>
        <v>雲林斗六店</v>
      </c>
      <c r="F997" s="9" t="s">
        <v>344</v>
      </c>
      <c r="G997" s="12" t="str">
        <f aca="false">INDEX(通路主檔!$B$2:$B$5,MATCH($F997,通路主檔!$A$2:$A$5,0))</f>
        <v>外送平台 A</v>
      </c>
      <c r="H997" s="12" t="str">
        <f aca="false">INDEX(通路主檔!$C$2:$C$5,MATCH($F997,通路主檔!$A$2:$A$5,0))</f>
        <v>外送平台</v>
      </c>
      <c r="I997" s="13" t="n">
        <v>287300</v>
      </c>
      <c r="J997" s="4" t="n">
        <v>532</v>
      </c>
      <c r="K997" s="4" t="n">
        <v>1080</v>
      </c>
      <c r="L997" s="14" t="n">
        <f aca="false">IF(J997=0,0,I997/J997)</f>
        <v>540.037593984962</v>
      </c>
      <c r="M997" s="15" t="n">
        <f aca="false">INDEX(通路主檔!$D$2:$D$5,MATCH($F997,通路主檔!$A$2:$A$5,0))*INDEX(年度參數!$B$2:$B$4,MATCH($B997,年度參數!$A$2:$A$4,0))</f>
        <v>0.34</v>
      </c>
      <c r="N997" s="14" t="n">
        <f aca="false">I997*M997</f>
        <v>97682</v>
      </c>
      <c r="O997" s="14" t="n">
        <f aca="false">I997-N997</f>
        <v>189618</v>
      </c>
    </row>
    <row r="998" customFormat="false" ht="15" hidden="false" customHeight="false" outlineLevel="0" collapsed="false">
      <c r="A998" s="6" t="str">
        <f aca="false">TEXT(B998,"0")&amp;"-"&amp;TEXT(C998,"00")</f>
        <v>2025-02</v>
      </c>
      <c r="B998" s="4" t="n">
        <v>2025</v>
      </c>
      <c r="C998" s="4" t="n">
        <v>2</v>
      </c>
      <c r="D998" s="9" t="s">
        <v>315</v>
      </c>
      <c r="E998" s="12" t="str">
        <f aca="false">INDEX(門市主檔!$B$2:$B$25,MATCH($D998,門市主檔!$A$2:$A$25,0))</f>
        <v>雲林斗六店</v>
      </c>
      <c r="F998" s="9" t="s">
        <v>347</v>
      </c>
      <c r="G998" s="12" t="str">
        <f aca="false">INDEX(通路主檔!$B$2:$B$5,MATCH($F998,通路主檔!$A$2:$A$5,0))</f>
        <v>外送平台 B</v>
      </c>
      <c r="H998" s="12" t="str">
        <f aca="false">INDEX(通路主檔!$C$2:$C$5,MATCH($F998,通路主檔!$A$2:$A$5,0))</f>
        <v>外送平台</v>
      </c>
      <c r="I998" s="13" t="n">
        <v>198600</v>
      </c>
      <c r="J998" s="4" t="n">
        <v>394</v>
      </c>
      <c r="K998" s="4" t="n">
        <v>766</v>
      </c>
      <c r="L998" s="14" t="n">
        <f aca="false">IF(J998=0,0,I998/J998)</f>
        <v>504.060913705584</v>
      </c>
      <c r="M998" s="15" t="n">
        <f aca="false">INDEX(通路主檔!$D$2:$D$5,MATCH($F998,通路主檔!$A$2:$A$5,0))*INDEX(年度參數!$B$2:$B$4,MATCH($B998,年度參數!$A$2:$A$4,0))</f>
        <v>0.34</v>
      </c>
      <c r="N998" s="14" t="n">
        <f aca="false">I998*M998</f>
        <v>67524</v>
      </c>
      <c r="O998" s="14" t="n">
        <f aca="false">I998-N998</f>
        <v>131076</v>
      </c>
    </row>
    <row r="999" customFormat="false" ht="15" hidden="false" customHeight="false" outlineLevel="0" collapsed="false">
      <c r="A999" s="6" t="str">
        <f aca="false">TEXT(B999,"0")&amp;"-"&amp;TEXT(C999,"00")</f>
        <v>2025-03</v>
      </c>
      <c r="B999" s="4" t="n">
        <v>2025</v>
      </c>
      <c r="C999" s="4" t="n">
        <v>3</v>
      </c>
      <c r="D999" s="9" t="s">
        <v>294</v>
      </c>
      <c r="E999" s="12" t="str">
        <f aca="false">INDEX(門市主檔!$B$2:$B$25,MATCH($D999,門市主檔!$A$2:$A$25,0))</f>
        <v>新竹巨城店</v>
      </c>
      <c r="F999" s="9" t="s">
        <v>339</v>
      </c>
      <c r="G999" s="12" t="str">
        <f aca="false">INDEX(通路主檔!$B$2:$B$5,MATCH($F999,通路主檔!$A$2:$A$5,0))</f>
        <v>內用</v>
      </c>
      <c r="H999" s="12" t="str">
        <f aca="false">INDEX(通路主檔!$C$2:$C$5,MATCH($F999,通路主檔!$A$2:$A$5,0))</f>
        <v>店內</v>
      </c>
      <c r="I999" s="13" t="n">
        <v>1329400</v>
      </c>
      <c r="J999" s="4" t="n">
        <v>1729</v>
      </c>
      <c r="K999" s="4" t="n">
        <v>4133</v>
      </c>
      <c r="L999" s="14" t="n">
        <f aca="false">IF(J999=0,0,I999/J999)</f>
        <v>768.883747831116</v>
      </c>
      <c r="M999" s="15" t="n">
        <f aca="false">INDEX(通路主檔!$D$2:$D$5,MATCH($F999,通路主檔!$A$2:$A$5,0))*INDEX(年度參數!$B$2:$B$4,MATCH($B999,年度參數!$A$2:$A$4,0))</f>
        <v>0</v>
      </c>
      <c r="N999" s="14" t="n">
        <f aca="false">I999*M999</f>
        <v>0</v>
      </c>
      <c r="O999" s="14" t="n">
        <f aca="false">I999-N999</f>
        <v>1329400</v>
      </c>
    </row>
    <row r="1000" customFormat="false" ht="15" hidden="false" customHeight="false" outlineLevel="0" collapsed="false">
      <c r="A1000" s="6" t="str">
        <f aca="false">TEXT(B1000,"0")&amp;"-"&amp;TEXT(C1000,"00")</f>
        <v>2025-03</v>
      </c>
      <c r="B1000" s="4" t="n">
        <v>2025</v>
      </c>
      <c r="C1000" s="4" t="n">
        <v>3</v>
      </c>
      <c r="D1000" s="9" t="s">
        <v>294</v>
      </c>
      <c r="E1000" s="12" t="str">
        <f aca="false">INDEX(門市主檔!$B$2:$B$25,MATCH($D1000,門市主檔!$A$2:$A$25,0))</f>
        <v>新竹巨城店</v>
      </c>
      <c r="F1000" s="9" t="s">
        <v>342</v>
      </c>
      <c r="G1000" s="12" t="str">
        <f aca="false">INDEX(通路主檔!$B$2:$B$5,MATCH($F1000,通路主檔!$A$2:$A$5,0))</f>
        <v>外帶</v>
      </c>
      <c r="H1000" s="12" t="str">
        <f aca="false">INDEX(通路主檔!$C$2:$C$5,MATCH($F1000,通路主檔!$A$2:$A$5,0))</f>
        <v>店內</v>
      </c>
      <c r="I1000" s="13" t="n">
        <v>515200</v>
      </c>
      <c r="J1000" s="4" t="n">
        <v>1628</v>
      </c>
      <c r="K1000" s="4" t="n">
        <v>2222</v>
      </c>
      <c r="L1000" s="14" t="n">
        <f aca="false">IF(J1000=0,0,I1000/J1000)</f>
        <v>316.461916461917</v>
      </c>
      <c r="M1000" s="15" t="n">
        <f aca="false">INDEX(通路主檔!$D$2:$D$5,MATCH($F1000,通路主檔!$A$2:$A$5,0))*INDEX(年度參數!$B$2:$B$4,MATCH($B1000,年度參數!$A$2:$A$4,0))</f>
        <v>0</v>
      </c>
      <c r="N1000" s="14" t="n">
        <f aca="false">I1000*M1000</f>
        <v>0</v>
      </c>
      <c r="O1000" s="14" t="n">
        <f aca="false">I1000-N1000</f>
        <v>515200</v>
      </c>
    </row>
    <row r="1001" customFormat="false" ht="15" hidden="false" customHeight="false" outlineLevel="0" collapsed="false">
      <c r="A1001" s="6" t="str">
        <f aca="false">TEXT(B1001,"0")&amp;"-"&amp;TEXT(C1001,"00")</f>
        <v>2025-03</v>
      </c>
      <c r="B1001" s="4" t="n">
        <v>2025</v>
      </c>
      <c r="C1001" s="4" t="n">
        <v>3</v>
      </c>
      <c r="D1001" s="9" t="s">
        <v>294</v>
      </c>
      <c r="E1001" s="12" t="str">
        <f aca="false">INDEX(門市主檔!$B$2:$B$25,MATCH($D1001,門市主檔!$A$2:$A$25,0))</f>
        <v>新竹巨城店</v>
      </c>
      <c r="F1001" s="9" t="s">
        <v>344</v>
      </c>
      <c r="G1001" s="12" t="str">
        <f aca="false">INDEX(通路主檔!$B$2:$B$5,MATCH($F1001,通路主檔!$A$2:$A$5,0))</f>
        <v>外送平台 A</v>
      </c>
      <c r="H1001" s="12" t="str">
        <f aca="false">INDEX(通路主檔!$C$2:$C$5,MATCH($F1001,通路主檔!$A$2:$A$5,0))</f>
        <v>外送平台</v>
      </c>
      <c r="I1001" s="13" t="n">
        <v>477400</v>
      </c>
      <c r="J1001" s="4" t="n">
        <v>925</v>
      </c>
      <c r="K1001" s="4" t="n">
        <v>1672</v>
      </c>
      <c r="L1001" s="14" t="n">
        <f aca="false">IF(J1001=0,0,I1001/J1001)</f>
        <v>516.108108108108</v>
      </c>
      <c r="M1001" s="15" t="n">
        <f aca="false">INDEX(通路主檔!$D$2:$D$5,MATCH($F1001,通路主檔!$A$2:$A$5,0))*INDEX(年度參數!$B$2:$B$4,MATCH($B1001,年度參數!$A$2:$A$4,0))</f>
        <v>0.34</v>
      </c>
      <c r="N1001" s="14" t="n">
        <f aca="false">I1001*M1001</f>
        <v>162316</v>
      </c>
      <c r="O1001" s="14" t="n">
        <f aca="false">I1001-N1001</f>
        <v>315084</v>
      </c>
    </row>
    <row r="1002" customFormat="false" ht="15" hidden="false" customHeight="false" outlineLevel="0" collapsed="false">
      <c r="A1002" s="6" t="str">
        <f aca="false">TEXT(B1002,"0")&amp;"-"&amp;TEXT(C1002,"00")</f>
        <v>2025-03</v>
      </c>
      <c r="B1002" s="4" t="n">
        <v>2025</v>
      </c>
      <c r="C1002" s="4" t="n">
        <v>3</v>
      </c>
      <c r="D1002" s="9" t="s">
        <v>294</v>
      </c>
      <c r="E1002" s="12" t="str">
        <f aca="false">INDEX(門市主檔!$B$2:$B$25,MATCH($D1002,門市主檔!$A$2:$A$25,0))</f>
        <v>新竹巨城店</v>
      </c>
      <c r="F1002" s="9" t="s">
        <v>347</v>
      </c>
      <c r="G1002" s="12" t="str">
        <f aca="false">INDEX(通路主檔!$B$2:$B$5,MATCH($F1002,通路主檔!$A$2:$A$5,0))</f>
        <v>外送平台 B</v>
      </c>
      <c r="H1002" s="12" t="str">
        <f aca="false">INDEX(通路主檔!$C$2:$C$5,MATCH($F1002,通路主檔!$A$2:$A$5,0))</f>
        <v>外送平台</v>
      </c>
      <c r="I1002" s="13" t="n">
        <v>296100</v>
      </c>
      <c r="J1002" s="4" t="n">
        <v>643</v>
      </c>
      <c r="K1002" s="4" t="n">
        <v>1240</v>
      </c>
      <c r="L1002" s="14" t="n">
        <f aca="false">IF(J1002=0,0,I1002/J1002)</f>
        <v>460.49766718507</v>
      </c>
      <c r="M1002" s="15" t="n">
        <f aca="false">INDEX(通路主檔!$D$2:$D$5,MATCH($F1002,通路主檔!$A$2:$A$5,0))*INDEX(年度參數!$B$2:$B$4,MATCH($B1002,年度參數!$A$2:$A$4,0))</f>
        <v>0.34</v>
      </c>
      <c r="N1002" s="14" t="n">
        <f aca="false">I1002*M1002</f>
        <v>100674</v>
      </c>
      <c r="O1002" s="14" t="n">
        <f aca="false">I1002-N1002</f>
        <v>195426</v>
      </c>
    </row>
    <row r="1003" customFormat="false" ht="15" hidden="false" customHeight="false" outlineLevel="0" collapsed="false">
      <c r="A1003" s="6" t="str">
        <f aca="false">TEXT(B1003,"0")&amp;"-"&amp;TEXT(C1003,"00")</f>
        <v>2025-03</v>
      </c>
      <c r="B1003" s="4" t="n">
        <v>2025</v>
      </c>
      <c r="C1003" s="4" t="n">
        <v>3</v>
      </c>
      <c r="D1003" s="9" t="s">
        <v>325</v>
      </c>
      <c r="E1003" s="12" t="str">
        <f aca="false">INDEX(門市主檔!$B$2:$B$25,MATCH($D1003,門市主檔!$A$2:$A$25,0))</f>
        <v>高雄左營店</v>
      </c>
      <c r="F1003" s="9" t="s">
        <v>339</v>
      </c>
      <c r="G1003" s="12" t="str">
        <f aca="false">INDEX(通路主檔!$B$2:$B$5,MATCH($F1003,通路主檔!$A$2:$A$5,0))</f>
        <v>內用</v>
      </c>
      <c r="H1003" s="12" t="str">
        <f aca="false">INDEX(通路主檔!$C$2:$C$5,MATCH($F1003,通路主檔!$A$2:$A$5,0))</f>
        <v>店內</v>
      </c>
      <c r="I1003" s="13" t="n">
        <v>1215800</v>
      </c>
      <c r="J1003" s="4" t="n">
        <v>1722</v>
      </c>
      <c r="K1003" s="4" t="n">
        <v>4417</v>
      </c>
      <c r="L1003" s="14" t="n">
        <f aca="false">IF(J1003=0,0,I1003/J1003)</f>
        <v>706.039488966318</v>
      </c>
      <c r="M1003" s="15" t="n">
        <f aca="false">INDEX(通路主檔!$D$2:$D$5,MATCH($F1003,通路主檔!$A$2:$A$5,0))*INDEX(年度參數!$B$2:$B$4,MATCH($B1003,年度參數!$A$2:$A$4,0))</f>
        <v>0</v>
      </c>
      <c r="N1003" s="14" t="n">
        <f aca="false">I1003*M1003</f>
        <v>0</v>
      </c>
      <c r="O1003" s="14" t="n">
        <f aca="false">I1003-N1003</f>
        <v>1215800</v>
      </c>
    </row>
    <row r="1004" customFormat="false" ht="15" hidden="false" customHeight="false" outlineLevel="0" collapsed="false">
      <c r="A1004" s="6" t="str">
        <f aca="false">TEXT(B1004,"0")&amp;"-"&amp;TEXT(C1004,"00")</f>
        <v>2025-03</v>
      </c>
      <c r="B1004" s="4" t="n">
        <v>2025</v>
      </c>
      <c r="C1004" s="4" t="n">
        <v>3</v>
      </c>
      <c r="D1004" s="9" t="s">
        <v>325</v>
      </c>
      <c r="E1004" s="12" t="str">
        <f aca="false">INDEX(門市主檔!$B$2:$B$25,MATCH($D1004,門市主檔!$A$2:$A$25,0))</f>
        <v>高雄左營店</v>
      </c>
      <c r="F1004" s="9" t="s">
        <v>342</v>
      </c>
      <c r="G1004" s="12" t="str">
        <f aca="false">INDEX(通路主檔!$B$2:$B$5,MATCH($F1004,通路主檔!$A$2:$A$5,0))</f>
        <v>外帶</v>
      </c>
      <c r="H1004" s="12" t="str">
        <f aca="false">INDEX(通路主檔!$C$2:$C$5,MATCH($F1004,通路主檔!$A$2:$A$5,0))</f>
        <v>店內</v>
      </c>
      <c r="I1004" s="13" t="n">
        <v>417700</v>
      </c>
      <c r="J1004" s="4" t="n">
        <v>1309</v>
      </c>
      <c r="K1004" s="4" t="n">
        <v>1802</v>
      </c>
      <c r="L1004" s="14" t="n">
        <f aca="false">IF(J1004=0,0,I1004/J1004)</f>
        <v>319.098548510313</v>
      </c>
      <c r="M1004" s="15" t="n">
        <f aca="false">INDEX(通路主檔!$D$2:$D$5,MATCH($F1004,通路主檔!$A$2:$A$5,0))*INDEX(年度參數!$B$2:$B$4,MATCH($B1004,年度參數!$A$2:$A$4,0))</f>
        <v>0</v>
      </c>
      <c r="N1004" s="14" t="n">
        <f aca="false">I1004*M1004</f>
        <v>0</v>
      </c>
      <c r="O1004" s="14" t="n">
        <f aca="false">I1004-N1004</f>
        <v>417700</v>
      </c>
    </row>
    <row r="1005" customFormat="false" ht="15" hidden="false" customHeight="false" outlineLevel="0" collapsed="false">
      <c r="A1005" s="6" t="str">
        <f aca="false">TEXT(B1005,"0")&amp;"-"&amp;TEXT(C1005,"00")</f>
        <v>2025-03</v>
      </c>
      <c r="B1005" s="4" t="n">
        <v>2025</v>
      </c>
      <c r="C1005" s="4" t="n">
        <v>3</v>
      </c>
      <c r="D1005" s="9" t="s">
        <v>325</v>
      </c>
      <c r="E1005" s="12" t="str">
        <f aca="false">INDEX(門市主檔!$B$2:$B$25,MATCH($D1005,門市主檔!$A$2:$A$25,0))</f>
        <v>高雄左營店</v>
      </c>
      <c r="F1005" s="9" t="s">
        <v>344</v>
      </c>
      <c r="G1005" s="12" t="str">
        <f aca="false">INDEX(通路主檔!$B$2:$B$5,MATCH($F1005,通路主檔!$A$2:$A$5,0))</f>
        <v>外送平台 A</v>
      </c>
      <c r="H1005" s="12" t="str">
        <f aca="false">INDEX(通路主檔!$C$2:$C$5,MATCH($F1005,通路主檔!$A$2:$A$5,0))</f>
        <v>外送平台</v>
      </c>
      <c r="I1005" s="13" t="n">
        <v>382200</v>
      </c>
      <c r="J1005" s="4" t="n">
        <v>770</v>
      </c>
      <c r="K1005" s="4" t="n">
        <v>1420</v>
      </c>
      <c r="L1005" s="14" t="n">
        <f aca="false">IF(J1005=0,0,I1005/J1005)</f>
        <v>496.363636363636</v>
      </c>
      <c r="M1005" s="15" t="n">
        <f aca="false">INDEX(通路主檔!$D$2:$D$5,MATCH($F1005,通路主檔!$A$2:$A$5,0))*INDEX(年度參數!$B$2:$B$4,MATCH($B1005,年度參數!$A$2:$A$4,0))</f>
        <v>0.34</v>
      </c>
      <c r="N1005" s="14" t="n">
        <f aca="false">I1005*M1005</f>
        <v>129948</v>
      </c>
      <c r="O1005" s="14" t="n">
        <f aca="false">I1005-N1005</f>
        <v>252252</v>
      </c>
    </row>
    <row r="1006" customFormat="false" ht="15" hidden="false" customHeight="false" outlineLevel="0" collapsed="false">
      <c r="A1006" s="6" t="str">
        <f aca="false">TEXT(B1006,"0")&amp;"-"&amp;TEXT(C1006,"00")</f>
        <v>2025-03</v>
      </c>
      <c r="B1006" s="4" t="n">
        <v>2025</v>
      </c>
      <c r="C1006" s="4" t="n">
        <v>3</v>
      </c>
      <c r="D1006" s="9" t="s">
        <v>325</v>
      </c>
      <c r="E1006" s="12" t="str">
        <f aca="false">INDEX(門市主檔!$B$2:$B$25,MATCH($D1006,門市主檔!$A$2:$A$25,0))</f>
        <v>高雄左營店</v>
      </c>
      <c r="F1006" s="9" t="s">
        <v>347</v>
      </c>
      <c r="G1006" s="12" t="str">
        <f aca="false">INDEX(通路主檔!$B$2:$B$5,MATCH($F1006,通路主檔!$A$2:$A$5,0))</f>
        <v>外送平台 B</v>
      </c>
      <c r="H1006" s="12" t="str">
        <f aca="false">INDEX(通路主檔!$C$2:$C$5,MATCH($F1006,通路主檔!$A$2:$A$5,0))</f>
        <v>外送平台</v>
      </c>
      <c r="I1006" s="13" t="n">
        <v>262200</v>
      </c>
      <c r="J1006" s="4" t="n">
        <v>556</v>
      </c>
      <c r="K1006" s="4" t="n">
        <v>1050</v>
      </c>
      <c r="L1006" s="14" t="n">
        <f aca="false">IF(J1006=0,0,I1006/J1006)</f>
        <v>471.58273381295</v>
      </c>
      <c r="M1006" s="15" t="n">
        <f aca="false">INDEX(通路主檔!$D$2:$D$5,MATCH($F1006,通路主檔!$A$2:$A$5,0))*INDEX(年度參數!$B$2:$B$4,MATCH($B1006,年度參數!$A$2:$A$4,0))</f>
        <v>0.34</v>
      </c>
      <c r="N1006" s="14" t="n">
        <f aca="false">I1006*M1006</f>
        <v>89148</v>
      </c>
      <c r="O1006" s="14" t="n">
        <f aca="false">I1006-N1006</f>
        <v>173052</v>
      </c>
    </row>
    <row r="1007" customFormat="false" ht="15" hidden="false" customHeight="false" outlineLevel="0" collapsed="false">
      <c r="A1007" s="6" t="str">
        <f aca="false">TEXT(B1007,"0")&amp;"-"&amp;TEXT(C1007,"00")</f>
        <v>2025-03</v>
      </c>
      <c r="B1007" s="4" t="n">
        <v>2025</v>
      </c>
      <c r="C1007" s="4" t="n">
        <v>3</v>
      </c>
      <c r="D1007" s="9" t="s">
        <v>328</v>
      </c>
      <c r="E1007" s="12" t="str">
        <f aca="false">INDEX(門市主檔!$B$2:$B$25,MATCH($D1007,門市主檔!$A$2:$A$25,0))</f>
        <v>高雄三多店</v>
      </c>
      <c r="F1007" s="9" t="s">
        <v>339</v>
      </c>
      <c r="G1007" s="12" t="str">
        <f aca="false">INDEX(通路主檔!$B$2:$B$5,MATCH($F1007,通路主檔!$A$2:$A$5,0))</f>
        <v>內用</v>
      </c>
      <c r="H1007" s="12" t="str">
        <f aca="false">INDEX(通路主檔!$C$2:$C$5,MATCH($F1007,通路主檔!$A$2:$A$5,0))</f>
        <v>店內</v>
      </c>
      <c r="I1007" s="13" t="n">
        <v>900700</v>
      </c>
      <c r="J1007" s="4" t="n">
        <v>1083</v>
      </c>
      <c r="K1007" s="4" t="n">
        <v>2563</v>
      </c>
      <c r="L1007" s="14" t="n">
        <f aca="false">IF(J1007=0,0,I1007/J1007)</f>
        <v>831.671283471838</v>
      </c>
      <c r="M1007" s="15" t="n">
        <f aca="false">INDEX(通路主檔!$D$2:$D$5,MATCH($F1007,通路主檔!$A$2:$A$5,0))*INDEX(年度參數!$B$2:$B$4,MATCH($B1007,年度參數!$A$2:$A$4,0))</f>
        <v>0</v>
      </c>
      <c r="N1007" s="14" t="n">
        <f aca="false">I1007*M1007</f>
        <v>0</v>
      </c>
      <c r="O1007" s="14" t="n">
        <f aca="false">I1007-N1007</f>
        <v>900700</v>
      </c>
    </row>
    <row r="1008" customFormat="false" ht="15" hidden="false" customHeight="false" outlineLevel="0" collapsed="false">
      <c r="A1008" s="6" t="str">
        <f aca="false">TEXT(B1008,"0")&amp;"-"&amp;TEXT(C1008,"00")</f>
        <v>2025-03</v>
      </c>
      <c r="B1008" s="4" t="n">
        <v>2025</v>
      </c>
      <c r="C1008" s="4" t="n">
        <v>3</v>
      </c>
      <c r="D1008" s="9" t="s">
        <v>328</v>
      </c>
      <c r="E1008" s="12" t="str">
        <f aca="false">INDEX(門市主檔!$B$2:$B$25,MATCH($D1008,門市主檔!$A$2:$A$25,0))</f>
        <v>高雄三多店</v>
      </c>
      <c r="F1008" s="9" t="s">
        <v>342</v>
      </c>
      <c r="G1008" s="12" t="str">
        <f aca="false">INDEX(通路主檔!$B$2:$B$5,MATCH($F1008,通路主檔!$A$2:$A$5,0))</f>
        <v>外帶</v>
      </c>
      <c r="H1008" s="12" t="str">
        <f aca="false">INDEX(通路主檔!$C$2:$C$5,MATCH($F1008,通路主檔!$A$2:$A$5,0))</f>
        <v>店內</v>
      </c>
      <c r="I1008" s="13" t="n">
        <v>395700</v>
      </c>
      <c r="J1008" s="4" t="n">
        <v>1127</v>
      </c>
      <c r="K1008" s="4" t="n">
        <v>1556</v>
      </c>
      <c r="L1008" s="14" t="n">
        <f aca="false">IF(J1008=0,0,I1008/J1008)</f>
        <v>351.109139307897</v>
      </c>
      <c r="M1008" s="15" t="n">
        <f aca="false">INDEX(通路主檔!$D$2:$D$5,MATCH($F1008,通路主檔!$A$2:$A$5,0))*INDEX(年度參數!$B$2:$B$4,MATCH($B1008,年度參數!$A$2:$A$4,0))</f>
        <v>0</v>
      </c>
      <c r="N1008" s="14" t="n">
        <f aca="false">I1008*M1008</f>
        <v>0</v>
      </c>
      <c r="O1008" s="14" t="n">
        <f aca="false">I1008-N1008</f>
        <v>395700</v>
      </c>
    </row>
    <row r="1009" customFormat="false" ht="15" hidden="false" customHeight="false" outlineLevel="0" collapsed="false">
      <c r="A1009" s="6" t="str">
        <f aca="false">TEXT(B1009,"0")&amp;"-"&amp;TEXT(C1009,"00")</f>
        <v>2025-03</v>
      </c>
      <c r="B1009" s="4" t="n">
        <v>2025</v>
      </c>
      <c r="C1009" s="4" t="n">
        <v>3</v>
      </c>
      <c r="D1009" s="9" t="s">
        <v>328</v>
      </c>
      <c r="E1009" s="12" t="str">
        <f aca="false">INDEX(門市主檔!$B$2:$B$25,MATCH($D1009,門市主檔!$A$2:$A$25,0))</f>
        <v>高雄三多店</v>
      </c>
      <c r="F1009" s="9" t="s">
        <v>344</v>
      </c>
      <c r="G1009" s="12" t="str">
        <f aca="false">INDEX(通路主檔!$B$2:$B$5,MATCH($F1009,通路主檔!$A$2:$A$5,0))</f>
        <v>外送平台 A</v>
      </c>
      <c r="H1009" s="12" t="str">
        <f aca="false">INDEX(通路主檔!$C$2:$C$5,MATCH($F1009,通路主檔!$A$2:$A$5,0))</f>
        <v>外送平台</v>
      </c>
      <c r="I1009" s="13" t="n">
        <v>375900</v>
      </c>
      <c r="J1009" s="4" t="n">
        <v>686</v>
      </c>
      <c r="K1009" s="4" t="n">
        <v>1250</v>
      </c>
      <c r="L1009" s="14" t="n">
        <f aca="false">IF(J1009=0,0,I1009/J1009)</f>
        <v>547.959183673469</v>
      </c>
      <c r="M1009" s="15" t="n">
        <f aca="false">INDEX(通路主檔!$D$2:$D$5,MATCH($F1009,通路主檔!$A$2:$A$5,0))*INDEX(年度參數!$B$2:$B$4,MATCH($B1009,年度參數!$A$2:$A$4,0))</f>
        <v>0.34</v>
      </c>
      <c r="N1009" s="14" t="n">
        <f aca="false">I1009*M1009</f>
        <v>127806</v>
      </c>
      <c r="O1009" s="14" t="n">
        <f aca="false">I1009-N1009</f>
        <v>248094</v>
      </c>
    </row>
    <row r="1010" customFormat="false" ht="15" hidden="false" customHeight="false" outlineLevel="0" collapsed="false">
      <c r="A1010" s="6" t="str">
        <f aca="false">TEXT(B1010,"0")&amp;"-"&amp;TEXT(C1010,"00")</f>
        <v>2025-03</v>
      </c>
      <c r="B1010" s="4" t="n">
        <v>2025</v>
      </c>
      <c r="C1010" s="4" t="n">
        <v>3</v>
      </c>
      <c r="D1010" s="9" t="s">
        <v>328</v>
      </c>
      <c r="E1010" s="12" t="str">
        <f aca="false">INDEX(門市主檔!$B$2:$B$25,MATCH($D1010,門市主檔!$A$2:$A$25,0))</f>
        <v>高雄三多店</v>
      </c>
      <c r="F1010" s="9" t="s">
        <v>347</v>
      </c>
      <c r="G1010" s="12" t="str">
        <f aca="false">INDEX(通路主檔!$B$2:$B$5,MATCH($F1010,通路主檔!$A$2:$A$5,0))</f>
        <v>外送平台 B</v>
      </c>
      <c r="H1010" s="12" t="str">
        <f aca="false">INDEX(通路主檔!$C$2:$C$5,MATCH($F1010,通路主檔!$A$2:$A$5,0))</f>
        <v>外送平台</v>
      </c>
      <c r="I1010" s="13" t="n">
        <v>231300</v>
      </c>
      <c r="J1010" s="4" t="n">
        <v>444</v>
      </c>
      <c r="K1010" s="4" t="n">
        <v>836</v>
      </c>
      <c r="L1010" s="14" t="n">
        <f aca="false">IF(J1010=0,0,I1010/J1010)</f>
        <v>520.945945945946</v>
      </c>
      <c r="M1010" s="15" t="n">
        <f aca="false">INDEX(通路主檔!$D$2:$D$5,MATCH($F1010,通路主檔!$A$2:$A$5,0))*INDEX(年度參數!$B$2:$B$4,MATCH($B1010,年度參數!$A$2:$A$4,0))</f>
        <v>0.34</v>
      </c>
      <c r="N1010" s="14" t="n">
        <f aca="false">I1010*M1010</f>
        <v>78642</v>
      </c>
      <c r="O1010" s="14" t="n">
        <f aca="false">I1010-N1010</f>
        <v>152658</v>
      </c>
    </row>
    <row r="1011" customFormat="false" ht="15" hidden="false" customHeight="false" outlineLevel="0" collapsed="false">
      <c r="A1011" s="6" t="str">
        <f aca="false">TEXT(B1011,"0")&amp;"-"&amp;TEXT(C1011,"00")</f>
        <v>2025-03</v>
      </c>
      <c r="B1011" s="4" t="n">
        <v>2025</v>
      </c>
      <c r="C1011" s="4" t="n">
        <v>3</v>
      </c>
      <c r="D1011" s="9" t="s">
        <v>280</v>
      </c>
      <c r="E1011" s="12" t="str">
        <f aca="false">INDEX(門市主檔!$B$2:$B$25,MATCH($D1011,門市主檔!$A$2:$A$25,0))</f>
        <v>新北板橋店</v>
      </c>
      <c r="F1011" s="9" t="s">
        <v>339</v>
      </c>
      <c r="G1011" s="12" t="str">
        <f aca="false">INDEX(通路主檔!$B$2:$B$5,MATCH($F1011,通路主檔!$A$2:$A$5,0))</f>
        <v>內用</v>
      </c>
      <c r="H1011" s="12" t="str">
        <f aca="false">INDEX(通路主檔!$C$2:$C$5,MATCH($F1011,通路主檔!$A$2:$A$5,0))</f>
        <v>店內</v>
      </c>
      <c r="I1011" s="13" t="n">
        <v>1086600</v>
      </c>
      <c r="J1011" s="4" t="n">
        <v>1435</v>
      </c>
      <c r="K1011" s="4" t="n">
        <v>3274</v>
      </c>
      <c r="L1011" s="14" t="n">
        <f aca="false">IF(J1011=0,0,I1011/J1011)</f>
        <v>757.212543554007</v>
      </c>
      <c r="M1011" s="15" t="n">
        <f aca="false">INDEX(通路主檔!$D$2:$D$5,MATCH($F1011,通路主檔!$A$2:$A$5,0))*INDEX(年度參數!$B$2:$B$4,MATCH($B1011,年度參數!$A$2:$A$4,0))</f>
        <v>0</v>
      </c>
      <c r="N1011" s="14" t="n">
        <f aca="false">I1011*M1011</f>
        <v>0</v>
      </c>
      <c r="O1011" s="14" t="n">
        <f aca="false">I1011-N1011</f>
        <v>1086600</v>
      </c>
    </row>
    <row r="1012" customFormat="false" ht="15" hidden="false" customHeight="false" outlineLevel="0" collapsed="false">
      <c r="A1012" s="6" t="str">
        <f aca="false">TEXT(B1012,"0")&amp;"-"&amp;TEXT(C1012,"00")</f>
        <v>2025-03</v>
      </c>
      <c r="B1012" s="4" t="n">
        <v>2025</v>
      </c>
      <c r="C1012" s="4" t="n">
        <v>3</v>
      </c>
      <c r="D1012" s="9" t="s">
        <v>280</v>
      </c>
      <c r="E1012" s="12" t="str">
        <f aca="false">INDEX(門市主檔!$B$2:$B$25,MATCH($D1012,門市主檔!$A$2:$A$25,0))</f>
        <v>新北板橋店</v>
      </c>
      <c r="F1012" s="9" t="s">
        <v>342</v>
      </c>
      <c r="G1012" s="12" t="str">
        <f aca="false">INDEX(通路主檔!$B$2:$B$5,MATCH($F1012,通路主檔!$A$2:$A$5,0))</f>
        <v>外帶</v>
      </c>
      <c r="H1012" s="12" t="str">
        <f aca="false">INDEX(通路主檔!$C$2:$C$5,MATCH($F1012,通路主檔!$A$2:$A$5,0))</f>
        <v>店內</v>
      </c>
      <c r="I1012" s="13" t="n">
        <v>532600</v>
      </c>
      <c r="J1012" s="4" t="n">
        <v>1626</v>
      </c>
      <c r="K1012" s="4" t="n">
        <v>2062</v>
      </c>
      <c r="L1012" s="14" t="n">
        <f aca="false">IF(J1012=0,0,I1012/J1012)</f>
        <v>327.552275522755</v>
      </c>
      <c r="M1012" s="15" t="n">
        <f aca="false">INDEX(通路主檔!$D$2:$D$5,MATCH($F1012,通路主檔!$A$2:$A$5,0))*INDEX(年度參數!$B$2:$B$4,MATCH($B1012,年度參數!$A$2:$A$4,0))</f>
        <v>0</v>
      </c>
      <c r="N1012" s="14" t="n">
        <f aca="false">I1012*M1012</f>
        <v>0</v>
      </c>
      <c r="O1012" s="14" t="n">
        <f aca="false">I1012-N1012</f>
        <v>532600</v>
      </c>
    </row>
    <row r="1013" customFormat="false" ht="15" hidden="false" customHeight="false" outlineLevel="0" collapsed="false">
      <c r="A1013" s="6" t="str">
        <f aca="false">TEXT(B1013,"0")&amp;"-"&amp;TEXT(C1013,"00")</f>
        <v>2025-03</v>
      </c>
      <c r="B1013" s="4" t="n">
        <v>2025</v>
      </c>
      <c r="C1013" s="4" t="n">
        <v>3</v>
      </c>
      <c r="D1013" s="9" t="s">
        <v>280</v>
      </c>
      <c r="E1013" s="12" t="str">
        <f aca="false">INDEX(門市主檔!$B$2:$B$25,MATCH($D1013,門市主檔!$A$2:$A$25,0))</f>
        <v>新北板橋店</v>
      </c>
      <c r="F1013" s="9" t="s">
        <v>344</v>
      </c>
      <c r="G1013" s="12" t="str">
        <f aca="false">INDEX(通路主檔!$B$2:$B$5,MATCH($F1013,通路主檔!$A$2:$A$5,0))</f>
        <v>外送平台 A</v>
      </c>
      <c r="H1013" s="12" t="str">
        <f aca="false">INDEX(通路主檔!$C$2:$C$5,MATCH($F1013,通路主檔!$A$2:$A$5,0))</f>
        <v>外送平台</v>
      </c>
      <c r="I1013" s="13" t="n">
        <v>466000</v>
      </c>
      <c r="J1013" s="4" t="n">
        <v>954</v>
      </c>
      <c r="K1013" s="4" t="n">
        <v>1781</v>
      </c>
      <c r="L1013" s="14" t="n">
        <f aca="false">IF(J1013=0,0,I1013/J1013)</f>
        <v>488.469601677149</v>
      </c>
      <c r="M1013" s="15" t="n">
        <f aca="false">INDEX(通路主檔!$D$2:$D$5,MATCH($F1013,通路主檔!$A$2:$A$5,0))*INDEX(年度參數!$B$2:$B$4,MATCH($B1013,年度參數!$A$2:$A$4,0))</f>
        <v>0.34</v>
      </c>
      <c r="N1013" s="14" t="n">
        <f aca="false">I1013*M1013</f>
        <v>158440</v>
      </c>
      <c r="O1013" s="14" t="n">
        <f aca="false">I1013-N1013</f>
        <v>307560</v>
      </c>
    </row>
    <row r="1014" customFormat="false" ht="15" hidden="false" customHeight="false" outlineLevel="0" collapsed="false">
      <c r="A1014" s="6" t="str">
        <f aca="false">TEXT(B1014,"0")&amp;"-"&amp;TEXT(C1014,"00")</f>
        <v>2025-03</v>
      </c>
      <c r="B1014" s="4" t="n">
        <v>2025</v>
      </c>
      <c r="C1014" s="4" t="n">
        <v>3</v>
      </c>
      <c r="D1014" s="9" t="s">
        <v>280</v>
      </c>
      <c r="E1014" s="12" t="str">
        <f aca="false">INDEX(門市主檔!$B$2:$B$25,MATCH($D1014,門市主檔!$A$2:$A$25,0))</f>
        <v>新北板橋店</v>
      </c>
      <c r="F1014" s="9" t="s">
        <v>347</v>
      </c>
      <c r="G1014" s="12" t="str">
        <f aca="false">INDEX(通路主檔!$B$2:$B$5,MATCH($F1014,通路主檔!$A$2:$A$5,0))</f>
        <v>外送平台 B</v>
      </c>
      <c r="H1014" s="12" t="str">
        <f aca="false">INDEX(通路主檔!$C$2:$C$5,MATCH($F1014,通路主檔!$A$2:$A$5,0))</f>
        <v>外送平台</v>
      </c>
      <c r="I1014" s="13" t="n">
        <v>274600</v>
      </c>
      <c r="J1014" s="4" t="n">
        <v>560</v>
      </c>
      <c r="K1014" s="4" t="n">
        <v>1006</v>
      </c>
      <c r="L1014" s="14" t="n">
        <f aca="false">IF(J1014=0,0,I1014/J1014)</f>
        <v>490.357142857143</v>
      </c>
      <c r="M1014" s="15" t="n">
        <f aca="false">INDEX(通路主檔!$D$2:$D$5,MATCH($F1014,通路主檔!$A$2:$A$5,0))*INDEX(年度參數!$B$2:$B$4,MATCH($B1014,年度參數!$A$2:$A$4,0))</f>
        <v>0.34</v>
      </c>
      <c r="N1014" s="14" t="n">
        <f aca="false">I1014*M1014</f>
        <v>93364</v>
      </c>
      <c r="O1014" s="14" t="n">
        <f aca="false">I1014-N1014</f>
        <v>181236</v>
      </c>
    </row>
    <row r="1015" customFormat="false" ht="15" hidden="false" customHeight="false" outlineLevel="0" collapsed="false">
      <c r="A1015" s="6" t="str">
        <f aca="false">TEXT(B1015,"0")&amp;"-"&amp;TEXT(C1015,"00")</f>
        <v>2025-03</v>
      </c>
      <c r="B1015" s="4" t="n">
        <v>2025</v>
      </c>
      <c r="C1015" s="4" t="n">
        <v>3</v>
      </c>
      <c r="D1015" s="9" t="s">
        <v>283</v>
      </c>
      <c r="E1015" s="12" t="str">
        <f aca="false">INDEX(門市主檔!$B$2:$B$25,MATCH($D1015,門市主檔!$A$2:$A$25,0))</f>
        <v>新北新莊店</v>
      </c>
      <c r="F1015" s="9" t="s">
        <v>339</v>
      </c>
      <c r="G1015" s="12" t="str">
        <f aca="false">INDEX(通路主檔!$B$2:$B$5,MATCH($F1015,通路主檔!$A$2:$A$5,0))</f>
        <v>內用</v>
      </c>
      <c r="H1015" s="12" t="str">
        <f aca="false">INDEX(通路主檔!$C$2:$C$5,MATCH($F1015,通路主檔!$A$2:$A$5,0))</f>
        <v>店內</v>
      </c>
      <c r="I1015" s="13" t="n">
        <v>964200</v>
      </c>
      <c r="J1015" s="4" t="n">
        <v>1321</v>
      </c>
      <c r="K1015" s="4" t="n">
        <v>3176</v>
      </c>
      <c r="L1015" s="14" t="n">
        <f aca="false">IF(J1015=0,0,I1015/J1015)</f>
        <v>729.901589704769</v>
      </c>
      <c r="M1015" s="15" t="n">
        <f aca="false">INDEX(通路主檔!$D$2:$D$5,MATCH($F1015,通路主檔!$A$2:$A$5,0))*INDEX(年度參數!$B$2:$B$4,MATCH($B1015,年度參數!$A$2:$A$4,0))</f>
        <v>0</v>
      </c>
      <c r="N1015" s="14" t="n">
        <f aca="false">I1015*M1015</f>
        <v>0</v>
      </c>
      <c r="O1015" s="14" t="n">
        <f aca="false">I1015-N1015</f>
        <v>964200</v>
      </c>
    </row>
    <row r="1016" customFormat="false" ht="15" hidden="false" customHeight="false" outlineLevel="0" collapsed="false">
      <c r="A1016" s="6" t="str">
        <f aca="false">TEXT(B1016,"0")&amp;"-"&amp;TEXT(C1016,"00")</f>
        <v>2025-03</v>
      </c>
      <c r="B1016" s="4" t="n">
        <v>2025</v>
      </c>
      <c r="C1016" s="4" t="n">
        <v>3</v>
      </c>
      <c r="D1016" s="9" t="s">
        <v>283</v>
      </c>
      <c r="E1016" s="12" t="str">
        <f aca="false">INDEX(門市主檔!$B$2:$B$25,MATCH($D1016,門市主檔!$A$2:$A$25,0))</f>
        <v>新北新莊店</v>
      </c>
      <c r="F1016" s="9" t="s">
        <v>342</v>
      </c>
      <c r="G1016" s="12" t="str">
        <f aca="false">INDEX(通路主檔!$B$2:$B$5,MATCH($F1016,通路主檔!$A$2:$A$5,0))</f>
        <v>外帶</v>
      </c>
      <c r="H1016" s="12" t="str">
        <f aca="false">INDEX(通路主檔!$C$2:$C$5,MATCH($F1016,通路主檔!$A$2:$A$5,0))</f>
        <v>店內</v>
      </c>
      <c r="I1016" s="13" t="n">
        <v>446700</v>
      </c>
      <c r="J1016" s="4" t="n">
        <v>1314</v>
      </c>
      <c r="K1016" s="4" t="n">
        <v>1582</v>
      </c>
      <c r="L1016" s="14" t="n">
        <f aca="false">IF(J1016=0,0,I1016/J1016)</f>
        <v>339.954337899543</v>
      </c>
      <c r="M1016" s="15" t="n">
        <f aca="false">INDEX(通路主檔!$D$2:$D$5,MATCH($F1016,通路主檔!$A$2:$A$5,0))*INDEX(年度參數!$B$2:$B$4,MATCH($B1016,年度參數!$A$2:$A$4,0))</f>
        <v>0</v>
      </c>
      <c r="N1016" s="14" t="n">
        <f aca="false">I1016*M1016</f>
        <v>0</v>
      </c>
      <c r="O1016" s="14" t="n">
        <f aca="false">I1016-N1016</f>
        <v>446700</v>
      </c>
    </row>
    <row r="1017" customFormat="false" ht="15" hidden="false" customHeight="false" outlineLevel="0" collapsed="false">
      <c r="A1017" s="6" t="str">
        <f aca="false">TEXT(B1017,"0")&amp;"-"&amp;TEXT(C1017,"00")</f>
        <v>2025-03</v>
      </c>
      <c r="B1017" s="4" t="n">
        <v>2025</v>
      </c>
      <c r="C1017" s="4" t="n">
        <v>3</v>
      </c>
      <c r="D1017" s="9" t="s">
        <v>283</v>
      </c>
      <c r="E1017" s="12" t="str">
        <f aca="false">INDEX(門市主檔!$B$2:$B$25,MATCH($D1017,門市主檔!$A$2:$A$25,0))</f>
        <v>新北新莊店</v>
      </c>
      <c r="F1017" s="9" t="s">
        <v>344</v>
      </c>
      <c r="G1017" s="12" t="str">
        <f aca="false">INDEX(通路主檔!$B$2:$B$5,MATCH($F1017,通路主檔!$A$2:$A$5,0))</f>
        <v>外送平台 A</v>
      </c>
      <c r="H1017" s="12" t="str">
        <f aca="false">INDEX(通路主檔!$C$2:$C$5,MATCH($F1017,通路主檔!$A$2:$A$5,0))</f>
        <v>外送平台</v>
      </c>
      <c r="I1017" s="13" t="n">
        <v>429400</v>
      </c>
      <c r="J1017" s="4" t="n">
        <v>762</v>
      </c>
      <c r="K1017" s="4" t="n">
        <v>1410</v>
      </c>
      <c r="L1017" s="14" t="n">
        <f aca="false">IF(J1017=0,0,I1017/J1017)</f>
        <v>563.517060367454</v>
      </c>
      <c r="M1017" s="15" t="n">
        <f aca="false">INDEX(通路主檔!$D$2:$D$5,MATCH($F1017,通路主檔!$A$2:$A$5,0))*INDEX(年度參數!$B$2:$B$4,MATCH($B1017,年度參數!$A$2:$A$4,0))</f>
        <v>0.34</v>
      </c>
      <c r="N1017" s="14" t="n">
        <f aca="false">I1017*M1017</f>
        <v>145996</v>
      </c>
      <c r="O1017" s="14" t="n">
        <f aca="false">I1017-N1017</f>
        <v>283404</v>
      </c>
    </row>
    <row r="1018" customFormat="false" ht="15" hidden="false" customHeight="false" outlineLevel="0" collapsed="false">
      <c r="A1018" s="6" t="str">
        <f aca="false">TEXT(B1018,"0")&amp;"-"&amp;TEXT(C1018,"00")</f>
        <v>2025-03</v>
      </c>
      <c r="B1018" s="4" t="n">
        <v>2025</v>
      </c>
      <c r="C1018" s="4" t="n">
        <v>3</v>
      </c>
      <c r="D1018" s="9" t="s">
        <v>283</v>
      </c>
      <c r="E1018" s="12" t="str">
        <f aca="false">INDEX(門市主檔!$B$2:$B$25,MATCH($D1018,門市主檔!$A$2:$A$25,0))</f>
        <v>新北新莊店</v>
      </c>
      <c r="F1018" s="9" t="s">
        <v>347</v>
      </c>
      <c r="G1018" s="12" t="str">
        <f aca="false">INDEX(通路主檔!$B$2:$B$5,MATCH($F1018,通路主檔!$A$2:$A$5,0))</f>
        <v>外送平台 B</v>
      </c>
      <c r="H1018" s="12" t="str">
        <f aca="false">INDEX(通路主檔!$C$2:$C$5,MATCH($F1018,通路主檔!$A$2:$A$5,0))</f>
        <v>外送平台</v>
      </c>
      <c r="I1018" s="13" t="n">
        <v>270100</v>
      </c>
      <c r="J1018" s="4" t="n">
        <v>546</v>
      </c>
      <c r="K1018" s="4" t="n">
        <v>941</v>
      </c>
      <c r="L1018" s="14" t="n">
        <f aca="false">IF(J1018=0,0,I1018/J1018)</f>
        <v>494.688644688645</v>
      </c>
      <c r="M1018" s="15" t="n">
        <f aca="false">INDEX(通路主檔!$D$2:$D$5,MATCH($F1018,通路主檔!$A$2:$A$5,0))*INDEX(年度參數!$B$2:$B$4,MATCH($B1018,年度參數!$A$2:$A$4,0))</f>
        <v>0.34</v>
      </c>
      <c r="N1018" s="14" t="n">
        <f aca="false">I1018*M1018</f>
        <v>91834</v>
      </c>
      <c r="O1018" s="14" t="n">
        <f aca="false">I1018-N1018</f>
        <v>178266</v>
      </c>
    </row>
    <row r="1019" customFormat="false" ht="15" hidden="false" customHeight="false" outlineLevel="0" collapsed="false">
      <c r="A1019" s="6" t="str">
        <f aca="false">TEXT(B1019,"0")&amp;"-"&amp;TEXT(C1019,"00")</f>
        <v>2025-03</v>
      </c>
      <c r="B1019" s="4" t="n">
        <v>2025</v>
      </c>
      <c r="C1019" s="4" t="n">
        <v>3</v>
      </c>
      <c r="D1019" s="9" t="s">
        <v>285</v>
      </c>
      <c r="E1019" s="12" t="str">
        <f aca="false">INDEX(門市主檔!$B$2:$B$25,MATCH($D1019,門市主檔!$A$2:$A$25,0))</f>
        <v>新北三重店</v>
      </c>
      <c r="F1019" s="9" t="s">
        <v>339</v>
      </c>
      <c r="G1019" s="12" t="str">
        <f aca="false">INDEX(通路主檔!$B$2:$B$5,MATCH($F1019,通路主檔!$A$2:$A$5,0))</f>
        <v>內用</v>
      </c>
      <c r="H1019" s="12" t="str">
        <f aca="false">INDEX(通路主檔!$C$2:$C$5,MATCH($F1019,通路主檔!$A$2:$A$5,0))</f>
        <v>店內</v>
      </c>
      <c r="I1019" s="13" t="n">
        <v>437800</v>
      </c>
      <c r="J1019" s="4" t="n">
        <v>626</v>
      </c>
      <c r="K1019" s="4" t="n">
        <v>1495</v>
      </c>
      <c r="L1019" s="14" t="n">
        <f aca="false">IF(J1019=0,0,I1019/J1019)</f>
        <v>699.361022364217</v>
      </c>
      <c r="M1019" s="15" t="n">
        <f aca="false">INDEX(通路主檔!$D$2:$D$5,MATCH($F1019,通路主檔!$A$2:$A$5,0))*INDEX(年度參數!$B$2:$B$4,MATCH($B1019,年度參數!$A$2:$A$4,0))</f>
        <v>0</v>
      </c>
      <c r="N1019" s="14" t="n">
        <f aca="false">I1019*M1019</f>
        <v>0</v>
      </c>
      <c r="O1019" s="14" t="n">
        <f aca="false">I1019-N1019</f>
        <v>437800</v>
      </c>
    </row>
    <row r="1020" customFormat="false" ht="15" hidden="false" customHeight="false" outlineLevel="0" collapsed="false">
      <c r="A1020" s="6" t="str">
        <f aca="false">TEXT(B1020,"0")&amp;"-"&amp;TEXT(C1020,"00")</f>
        <v>2025-03</v>
      </c>
      <c r="B1020" s="4" t="n">
        <v>2025</v>
      </c>
      <c r="C1020" s="4" t="n">
        <v>3</v>
      </c>
      <c r="D1020" s="9" t="s">
        <v>285</v>
      </c>
      <c r="E1020" s="12" t="str">
        <f aca="false">INDEX(門市主檔!$B$2:$B$25,MATCH($D1020,門市主檔!$A$2:$A$25,0))</f>
        <v>新北三重店</v>
      </c>
      <c r="F1020" s="9" t="s">
        <v>342</v>
      </c>
      <c r="G1020" s="12" t="str">
        <f aca="false">INDEX(通路主檔!$B$2:$B$5,MATCH($F1020,通路主檔!$A$2:$A$5,0))</f>
        <v>外帶</v>
      </c>
      <c r="H1020" s="12" t="str">
        <f aca="false">INDEX(通路主檔!$C$2:$C$5,MATCH($F1020,通路主檔!$A$2:$A$5,0))</f>
        <v>店內</v>
      </c>
      <c r="I1020" s="13" t="n">
        <v>395800</v>
      </c>
      <c r="J1020" s="4" t="n">
        <v>1172</v>
      </c>
      <c r="K1020" s="4" t="n">
        <v>1449</v>
      </c>
      <c r="L1020" s="14" t="n">
        <f aca="false">IF(J1020=0,0,I1020/J1020)</f>
        <v>337.713310580205</v>
      </c>
      <c r="M1020" s="15" t="n">
        <f aca="false">INDEX(通路主檔!$D$2:$D$5,MATCH($F1020,通路主檔!$A$2:$A$5,0))*INDEX(年度參數!$B$2:$B$4,MATCH($B1020,年度參數!$A$2:$A$4,0))</f>
        <v>0</v>
      </c>
      <c r="N1020" s="14" t="n">
        <f aca="false">I1020*M1020</f>
        <v>0</v>
      </c>
      <c r="O1020" s="14" t="n">
        <f aca="false">I1020-N1020</f>
        <v>395800</v>
      </c>
    </row>
    <row r="1021" customFormat="false" ht="15" hidden="false" customHeight="false" outlineLevel="0" collapsed="false">
      <c r="A1021" s="6" t="str">
        <f aca="false">TEXT(B1021,"0")&amp;"-"&amp;TEXT(C1021,"00")</f>
        <v>2025-03</v>
      </c>
      <c r="B1021" s="4" t="n">
        <v>2025</v>
      </c>
      <c r="C1021" s="4" t="n">
        <v>3</v>
      </c>
      <c r="D1021" s="9" t="s">
        <v>285</v>
      </c>
      <c r="E1021" s="12" t="str">
        <f aca="false">INDEX(門市主檔!$B$2:$B$25,MATCH($D1021,門市主檔!$A$2:$A$25,0))</f>
        <v>新北三重店</v>
      </c>
      <c r="F1021" s="9" t="s">
        <v>344</v>
      </c>
      <c r="G1021" s="12" t="str">
        <f aca="false">INDEX(通路主檔!$B$2:$B$5,MATCH($F1021,通路主檔!$A$2:$A$5,0))</f>
        <v>外送平台 A</v>
      </c>
      <c r="H1021" s="12" t="str">
        <f aca="false">INDEX(通路主檔!$C$2:$C$5,MATCH($F1021,通路主檔!$A$2:$A$5,0))</f>
        <v>外送平台</v>
      </c>
      <c r="I1021" s="13" t="n">
        <v>337200</v>
      </c>
      <c r="J1021" s="4" t="n">
        <v>675</v>
      </c>
      <c r="K1021" s="4" t="n">
        <v>1380</v>
      </c>
      <c r="L1021" s="14" t="n">
        <f aca="false">IF(J1021=0,0,I1021/J1021)</f>
        <v>499.555555555556</v>
      </c>
      <c r="M1021" s="15" t="n">
        <f aca="false">INDEX(通路主檔!$D$2:$D$5,MATCH($F1021,通路主檔!$A$2:$A$5,0))*INDEX(年度參數!$B$2:$B$4,MATCH($B1021,年度參數!$A$2:$A$4,0))</f>
        <v>0.34</v>
      </c>
      <c r="N1021" s="14" t="n">
        <f aca="false">I1021*M1021</f>
        <v>114648</v>
      </c>
      <c r="O1021" s="14" t="n">
        <f aca="false">I1021-N1021</f>
        <v>222552</v>
      </c>
    </row>
    <row r="1022" customFormat="false" ht="15" hidden="false" customHeight="false" outlineLevel="0" collapsed="false">
      <c r="A1022" s="6" t="str">
        <f aca="false">TEXT(B1022,"0")&amp;"-"&amp;TEXT(C1022,"00")</f>
        <v>2025-03</v>
      </c>
      <c r="B1022" s="4" t="n">
        <v>2025</v>
      </c>
      <c r="C1022" s="4" t="n">
        <v>3</v>
      </c>
      <c r="D1022" s="9" t="s">
        <v>285</v>
      </c>
      <c r="E1022" s="12" t="str">
        <f aca="false">INDEX(門市主檔!$B$2:$B$25,MATCH($D1022,門市主檔!$A$2:$A$25,0))</f>
        <v>新北三重店</v>
      </c>
      <c r="F1022" s="9" t="s">
        <v>347</v>
      </c>
      <c r="G1022" s="12" t="str">
        <f aca="false">INDEX(通路主檔!$B$2:$B$5,MATCH($F1022,通路主檔!$A$2:$A$5,0))</f>
        <v>外送平台 B</v>
      </c>
      <c r="H1022" s="12" t="str">
        <f aca="false">INDEX(通路主檔!$C$2:$C$5,MATCH($F1022,通路主檔!$A$2:$A$5,0))</f>
        <v>外送平台</v>
      </c>
      <c r="I1022" s="13" t="n">
        <v>241100</v>
      </c>
      <c r="J1022" s="4" t="n">
        <v>497</v>
      </c>
      <c r="K1022" s="4" t="n">
        <v>939</v>
      </c>
      <c r="L1022" s="14" t="n">
        <f aca="false">IF(J1022=0,0,I1022/J1022)</f>
        <v>485.110663983903</v>
      </c>
      <c r="M1022" s="15" t="n">
        <f aca="false">INDEX(通路主檔!$D$2:$D$5,MATCH($F1022,通路主檔!$A$2:$A$5,0))*INDEX(年度參數!$B$2:$B$4,MATCH($B1022,年度參數!$A$2:$A$4,0))</f>
        <v>0.34</v>
      </c>
      <c r="N1022" s="14" t="n">
        <f aca="false">I1022*M1022</f>
        <v>81974</v>
      </c>
      <c r="O1022" s="14" t="n">
        <f aca="false">I1022-N1022</f>
        <v>159126</v>
      </c>
    </row>
    <row r="1023" customFormat="false" ht="15" hidden="false" customHeight="false" outlineLevel="0" collapsed="false">
      <c r="A1023" s="6" t="str">
        <f aca="false">TEXT(B1023,"0")&amp;"-"&amp;TEXT(C1023,"00")</f>
        <v>2025-03</v>
      </c>
      <c r="B1023" s="4" t="n">
        <v>2025</v>
      </c>
      <c r="C1023" s="4" t="n">
        <v>3</v>
      </c>
      <c r="D1023" s="9" t="s">
        <v>300</v>
      </c>
      <c r="E1023" s="12" t="str">
        <f aca="false">INDEX(門市主檔!$B$2:$B$25,MATCH($D1023,門市主檔!$A$2:$A$25,0))</f>
        <v>台中逢甲店</v>
      </c>
      <c r="F1023" s="9" t="s">
        <v>339</v>
      </c>
      <c r="G1023" s="12" t="str">
        <f aca="false">INDEX(通路主檔!$B$2:$B$5,MATCH($F1023,通路主檔!$A$2:$A$5,0))</f>
        <v>內用</v>
      </c>
      <c r="H1023" s="12" t="str">
        <f aca="false">INDEX(通路主檔!$C$2:$C$5,MATCH($F1023,通路主檔!$A$2:$A$5,0))</f>
        <v>店內</v>
      </c>
      <c r="I1023" s="13" t="n">
        <v>1169900</v>
      </c>
      <c r="J1023" s="4" t="n">
        <v>1556</v>
      </c>
      <c r="K1023" s="4" t="n">
        <v>3488</v>
      </c>
      <c r="L1023" s="14" t="n">
        <f aca="false">IF(J1023=0,0,I1023/J1023)</f>
        <v>751.863753213368</v>
      </c>
      <c r="M1023" s="15" t="n">
        <f aca="false">INDEX(通路主檔!$D$2:$D$5,MATCH($F1023,通路主檔!$A$2:$A$5,0))*INDEX(年度參數!$B$2:$B$4,MATCH($B1023,年度參數!$A$2:$A$4,0))</f>
        <v>0</v>
      </c>
      <c r="N1023" s="14" t="n">
        <f aca="false">I1023*M1023</f>
        <v>0</v>
      </c>
      <c r="O1023" s="14" t="n">
        <f aca="false">I1023-N1023</f>
        <v>1169900</v>
      </c>
    </row>
    <row r="1024" customFormat="false" ht="15" hidden="false" customHeight="false" outlineLevel="0" collapsed="false">
      <c r="A1024" s="6" t="str">
        <f aca="false">TEXT(B1024,"0")&amp;"-"&amp;TEXT(C1024,"00")</f>
        <v>2025-03</v>
      </c>
      <c r="B1024" s="4" t="n">
        <v>2025</v>
      </c>
      <c r="C1024" s="4" t="n">
        <v>3</v>
      </c>
      <c r="D1024" s="9" t="s">
        <v>300</v>
      </c>
      <c r="E1024" s="12" t="str">
        <f aca="false">INDEX(門市主檔!$B$2:$B$25,MATCH($D1024,門市主檔!$A$2:$A$25,0))</f>
        <v>台中逢甲店</v>
      </c>
      <c r="F1024" s="9" t="s">
        <v>342</v>
      </c>
      <c r="G1024" s="12" t="str">
        <f aca="false">INDEX(通路主檔!$B$2:$B$5,MATCH($F1024,通路主檔!$A$2:$A$5,0))</f>
        <v>外帶</v>
      </c>
      <c r="H1024" s="12" t="str">
        <f aca="false">INDEX(通路主檔!$C$2:$C$5,MATCH($F1024,通路主檔!$A$2:$A$5,0))</f>
        <v>店內</v>
      </c>
      <c r="I1024" s="13" t="n">
        <v>574100</v>
      </c>
      <c r="J1024" s="4" t="n">
        <v>1594</v>
      </c>
      <c r="K1024" s="4" t="n">
        <v>2096</v>
      </c>
      <c r="L1024" s="14" t="n">
        <f aca="false">IF(J1024=0,0,I1024/J1024)</f>
        <v>360.163111668758</v>
      </c>
      <c r="M1024" s="15" t="n">
        <f aca="false">INDEX(通路主檔!$D$2:$D$5,MATCH($F1024,通路主檔!$A$2:$A$5,0))*INDEX(年度參數!$B$2:$B$4,MATCH($B1024,年度參數!$A$2:$A$4,0))</f>
        <v>0</v>
      </c>
      <c r="N1024" s="14" t="n">
        <f aca="false">I1024*M1024</f>
        <v>0</v>
      </c>
      <c r="O1024" s="14" t="n">
        <f aca="false">I1024-N1024</f>
        <v>574100</v>
      </c>
    </row>
    <row r="1025" customFormat="false" ht="15" hidden="false" customHeight="false" outlineLevel="0" collapsed="false">
      <c r="A1025" s="6" t="str">
        <f aca="false">TEXT(B1025,"0")&amp;"-"&amp;TEXT(C1025,"00")</f>
        <v>2025-03</v>
      </c>
      <c r="B1025" s="4" t="n">
        <v>2025</v>
      </c>
      <c r="C1025" s="4" t="n">
        <v>3</v>
      </c>
      <c r="D1025" s="9" t="s">
        <v>300</v>
      </c>
      <c r="E1025" s="12" t="str">
        <f aca="false">INDEX(門市主檔!$B$2:$B$25,MATCH($D1025,門市主檔!$A$2:$A$25,0))</f>
        <v>台中逢甲店</v>
      </c>
      <c r="F1025" s="9" t="s">
        <v>344</v>
      </c>
      <c r="G1025" s="12" t="str">
        <f aca="false">INDEX(通路主檔!$B$2:$B$5,MATCH($F1025,通路主檔!$A$2:$A$5,0))</f>
        <v>外送平台 A</v>
      </c>
      <c r="H1025" s="12" t="str">
        <f aca="false">INDEX(通路主檔!$C$2:$C$5,MATCH($F1025,通路主檔!$A$2:$A$5,0))</f>
        <v>外送平台</v>
      </c>
      <c r="I1025" s="13" t="n">
        <v>491400</v>
      </c>
      <c r="J1025" s="4" t="n">
        <v>903</v>
      </c>
      <c r="K1025" s="4" t="n">
        <v>1669</v>
      </c>
      <c r="L1025" s="14" t="n">
        <f aca="false">IF(J1025=0,0,I1025/J1025)</f>
        <v>544.186046511628</v>
      </c>
      <c r="M1025" s="15" t="n">
        <f aca="false">INDEX(通路主檔!$D$2:$D$5,MATCH($F1025,通路主檔!$A$2:$A$5,0))*INDEX(年度參數!$B$2:$B$4,MATCH($B1025,年度參數!$A$2:$A$4,0))</f>
        <v>0.34</v>
      </c>
      <c r="N1025" s="14" t="n">
        <f aca="false">I1025*M1025</f>
        <v>167076</v>
      </c>
      <c r="O1025" s="14" t="n">
        <f aca="false">I1025-N1025</f>
        <v>324324</v>
      </c>
    </row>
    <row r="1026" customFormat="false" ht="15" hidden="false" customHeight="false" outlineLevel="0" collapsed="false">
      <c r="A1026" s="6" t="str">
        <f aca="false">TEXT(B1026,"0")&amp;"-"&amp;TEXT(C1026,"00")</f>
        <v>2025-03</v>
      </c>
      <c r="B1026" s="4" t="n">
        <v>2025</v>
      </c>
      <c r="C1026" s="4" t="n">
        <v>3</v>
      </c>
      <c r="D1026" s="9" t="s">
        <v>300</v>
      </c>
      <c r="E1026" s="12" t="str">
        <f aca="false">INDEX(門市主檔!$B$2:$B$25,MATCH($D1026,門市主檔!$A$2:$A$25,0))</f>
        <v>台中逢甲店</v>
      </c>
      <c r="F1026" s="9" t="s">
        <v>347</v>
      </c>
      <c r="G1026" s="12" t="str">
        <f aca="false">INDEX(通路主檔!$B$2:$B$5,MATCH($F1026,通路主檔!$A$2:$A$5,0))</f>
        <v>外送平台 B</v>
      </c>
      <c r="H1026" s="12" t="str">
        <f aca="false">INDEX(通路主檔!$C$2:$C$5,MATCH($F1026,通路主檔!$A$2:$A$5,0))</f>
        <v>外送平台</v>
      </c>
      <c r="I1026" s="13" t="n">
        <v>327400</v>
      </c>
      <c r="J1026" s="4" t="n">
        <v>654</v>
      </c>
      <c r="K1026" s="4" t="n">
        <v>1250</v>
      </c>
      <c r="L1026" s="14" t="n">
        <f aca="false">IF(J1026=0,0,I1026/J1026)</f>
        <v>500.611620795107</v>
      </c>
      <c r="M1026" s="15" t="n">
        <f aca="false">INDEX(通路主檔!$D$2:$D$5,MATCH($F1026,通路主檔!$A$2:$A$5,0))*INDEX(年度參數!$B$2:$B$4,MATCH($B1026,年度參數!$A$2:$A$4,0))</f>
        <v>0.34</v>
      </c>
      <c r="N1026" s="14" t="n">
        <f aca="false">I1026*M1026</f>
        <v>111316</v>
      </c>
      <c r="O1026" s="14" t="n">
        <f aca="false">I1026-N1026</f>
        <v>216084</v>
      </c>
    </row>
    <row r="1027" customFormat="false" ht="15" hidden="false" customHeight="false" outlineLevel="0" collapsed="false">
      <c r="A1027" s="6" t="str">
        <f aca="false">TEXT(B1027,"0")&amp;"-"&amp;TEXT(C1027,"00")</f>
        <v>2025-03</v>
      </c>
      <c r="B1027" s="4" t="n">
        <v>2025</v>
      </c>
      <c r="C1027" s="4" t="n">
        <v>3</v>
      </c>
      <c r="D1027" s="9" t="s">
        <v>305</v>
      </c>
      <c r="E1027" s="12" t="str">
        <f aca="false">INDEX(門市主檔!$B$2:$B$25,MATCH($D1027,門市主檔!$A$2:$A$25,0))</f>
        <v>台中七期店</v>
      </c>
      <c r="F1027" s="9" t="s">
        <v>339</v>
      </c>
      <c r="G1027" s="12" t="str">
        <f aca="false">INDEX(通路主檔!$B$2:$B$5,MATCH($F1027,通路主檔!$A$2:$A$5,0))</f>
        <v>內用</v>
      </c>
      <c r="H1027" s="12" t="str">
        <f aca="false">INDEX(通路主檔!$C$2:$C$5,MATCH($F1027,通路主檔!$A$2:$A$5,0))</f>
        <v>店內</v>
      </c>
      <c r="I1027" s="13" t="n">
        <v>1370100</v>
      </c>
      <c r="J1027" s="4" t="n">
        <v>1868</v>
      </c>
      <c r="K1027" s="4" t="n">
        <v>4368</v>
      </c>
      <c r="L1027" s="14" t="n">
        <f aca="false">IF(J1027=0,0,I1027/J1027)</f>
        <v>733.458244111349</v>
      </c>
      <c r="M1027" s="15" t="n">
        <f aca="false">INDEX(通路主檔!$D$2:$D$5,MATCH($F1027,通路主檔!$A$2:$A$5,0))*INDEX(年度參數!$B$2:$B$4,MATCH($B1027,年度參數!$A$2:$A$4,0))</f>
        <v>0</v>
      </c>
      <c r="N1027" s="14" t="n">
        <f aca="false">I1027*M1027</f>
        <v>0</v>
      </c>
      <c r="O1027" s="14" t="n">
        <f aca="false">I1027-N1027</f>
        <v>1370100</v>
      </c>
    </row>
    <row r="1028" customFormat="false" ht="15" hidden="false" customHeight="false" outlineLevel="0" collapsed="false">
      <c r="A1028" s="6" t="str">
        <f aca="false">TEXT(B1028,"0")&amp;"-"&amp;TEXT(C1028,"00")</f>
        <v>2025-03</v>
      </c>
      <c r="B1028" s="4" t="n">
        <v>2025</v>
      </c>
      <c r="C1028" s="4" t="n">
        <v>3</v>
      </c>
      <c r="D1028" s="9" t="s">
        <v>305</v>
      </c>
      <c r="E1028" s="12" t="str">
        <f aca="false">INDEX(門市主檔!$B$2:$B$25,MATCH($D1028,門市主檔!$A$2:$A$25,0))</f>
        <v>台中七期店</v>
      </c>
      <c r="F1028" s="9" t="s">
        <v>342</v>
      </c>
      <c r="G1028" s="12" t="str">
        <f aca="false">INDEX(通路主檔!$B$2:$B$5,MATCH($F1028,通路主檔!$A$2:$A$5,0))</f>
        <v>外帶</v>
      </c>
      <c r="H1028" s="12" t="str">
        <f aca="false">INDEX(通路主檔!$C$2:$C$5,MATCH($F1028,通路主檔!$A$2:$A$5,0))</f>
        <v>店內</v>
      </c>
      <c r="I1028" s="13" t="n">
        <v>463900</v>
      </c>
      <c r="J1028" s="4" t="n">
        <v>1485</v>
      </c>
      <c r="K1028" s="4" t="n">
        <v>1797</v>
      </c>
      <c r="L1028" s="14" t="n">
        <f aca="false">IF(J1028=0,0,I1028/J1028)</f>
        <v>312.390572390572</v>
      </c>
      <c r="M1028" s="15" t="n">
        <f aca="false">INDEX(通路主檔!$D$2:$D$5,MATCH($F1028,通路主檔!$A$2:$A$5,0))*INDEX(年度參數!$B$2:$B$4,MATCH($B1028,年度參數!$A$2:$A$4,0))</f>
        <v>0</v>
      </c>
      <c r="N1028" s="14" t="n">
        <f aca="false">I1028*M1028</f>
        <v>0</v>
      </c>
      <c r="O1028" s="14" t="n">
        <f aca="false">I1028-N1028</f>
        <v>463900</v>
      </c>
    </row>
    <row r="1029" customFormat="false" ht="15" hidden="false" customHeight="false" outlineLevel="0" collapsed="false">
      <c r="A1029" s="6" t="str">
        <f aca="false">TEXT(B1029,"0")&amp;"-"&amp;TEXT(C1029,"00")</f>
        <v>2025-03</v>
      </c>
      <c r="B1029" s="4" t="n">
        <v>2025</v>
      </c>
      <c r="C1029" s="4" t="n">
        <v>3</v>
      </c>
      <c r="D1029" s="9" t="s">
        <v>305</v>
      </c>
      <c r="E1029" s="12" t="str">
        <f aca="false">INDEX(門市主檔!$B$2:$B$25,MATCH($D1029,門市主檔!$A$2:$A$25,0))</f>
        <v>台中七期店</v>
      </c>
      <c r="F1029" s="9" t="s">
        <v>344</v>
      </c>
      <c r="G1029" s="12" t="str">
        <f aca="false">INDEX(通路主檔!$B$2:$B$5,MATCH($F1029,通路主檔!$A$2:$A$5,0))</f>
        <v>外送平台 A</v>
      </c>
      <c r="H1029" s="12" t="str">
        <f aca="false">INDEX(通路主檔!$C$2:$C$5,MATCH($F1029,通路主檔!$A$2:$A$5,0))</f>
        <v>外送平台</v>
      </c>
      <c r="I1029" s="13" t="n">
        <v>406200</v>
      </c>
      <c r="J1029" s="4" t="n">
        <v>722</v>
      </c>
      <c r="K1029" s="4" t="n">
        <v>1459</v>
      </c>
      <c r="L1029" s="14" t="n">
        <f aca="false">IF(J1029=0,0,I1029/J1029)</f>
        <v>562.603878116344</v>
      </c>
      <c r="M1029" s="15" t="n">
        <f aca="false">INDEX(通路主檔!$D$2:$D$5,MATCH($F1029,通路主檔!$A$2:$A$5,0))*INDEX(年度參數!$B$2:$B$4,MATCH($B1029,年度參數!$A$2:$A$4,0))</f>
        <v>0.34</v>
      </c>
      <c r="N1029" s="14" t="n">
        <f aca="false">I1029*M1029</f>
        <v>138108</v>
      </c>
      <c r="O1029" s="14" t="n">
        <f aca="false">I1029-N1029</f>
        <v>268092</v>
      </c>
    </row>
    <row r="1030" customFormat="false" ht="15" hidden="false" customHeight="false" outlineLevel="0" collapsed="false">
      <c r="A1030" s="6" t="str">
        <f aca="false">TEXT(B1030,"0")&amp;"-"&amp;TEXT(C1030,"00")</f>
        <v>2025-03</v>
      </c>
      <c r="B1030" s="4" t="n">
        <v>2025</v>
      </c>
      <c r="C1030" s="4" t="n">
        <v>3</v>
      </c>
      <c r="D1030" s="9" t="s">
        <v>305</v>
      </c>
      <c r="E1030" s="12" t="str">
        <f aca="false">INDEX(門市主檔!$B$2:$B$25,MATCH($D1030,門市主檔!$A$2:$A$25,0))</f>
        <v>台中七期店</v>
      </c>
      <c r="F1030" s="9" t="s">
        <v>347</v>
      </c>
      <c r="G1030" s="12" t="str">
        <f aca="false">INDEX(通路主檔!$B$2:$B$5,MATCH($F1030,通路主檔!$A$2:$A$5,0))</f>
        <v>外送平台 B</v>
      </c>
      <c r="H1030" s="12" t="str">
        <f aca="false">INDEX(通路主檔!$C$2:$C$5,MATCH($F1030,通路主檔!$A$2:$A$5,0))</f>
        <v>外送平台</v>
      </c>
      <c r="I1030" s="13" t="n">
        <v>285000</v>
      </c>
      <c r="J1030" s="4" t="n">
        <v>526</v>
      </c>
      <c r="K1030" s="4" t="n">
        <v>917</v>
      </c>
      <c r="L1030" s="14" t="n">
        <f aca="false">IF(J1030=0,0,I1030/J1030)</f>
        <v>541.825095057034</v>
      </c>
      <c r="M1030" s="15" t="n">
        <f aca="false">INDEX(通路主檔!$D$2:$D$5,MATCH($F1030,通路主檔!$A$2:$A$5,0))*INDEX(年度參數!$B$2:$B$4,MATCH($B1030,年度參數!$A$2:$A$4,0))</f>
        <v>0.34</v>
      </c>
      <c r="N1030" s="14" t="n">
        <f aca="false">I1030*M1030</f>
        <v>96900</v>
      </c>
      <c r="O1030" s="14" t="n">
        <f aca="false">I1030-N1030</f>
        <v>188100</v>
      </c>
    </row>
    <row r="1031" customFormat="false" ht="15" hidden="false" customHeight="false" outlineLevel="0" collapsed="false">
      <c r="A1031" s="6" t="str">
        <f aca="false">TEXT(B1031,"0")&amp;"-"&amp;TEXT(C1031,"00")</f>
        <v>2025-03</v>
      </c>
      <c r="B1031" s="4" t="n">
        <v>2025</v>
      </c>
      <c r="C1031" s="4" t="n">
        <v>3</v>
      </c>
      <c r="D1031" s="9" t="s">
        <v>307</v>
      </c>
      <c r="E1031" s="12" t="str">
        <f aca="false">INDEX(門市主檔!$B$2:$B$25,MATCH($D1031,門市主檔!$A$2:$A$25,0))</f>
        <v>台中一中店</v>
      </c>
      <c r="F1031" s="9" t="s">
        <v>339</v>
      </c>
      <c r="G1031" s="12" t="str">
        <f aca="false">INDEX(通路主檔!$B$2:$B$5,MATCH($F1031,通路主檔!$A$2:$A$5,0))</f>
        <v>內用</v>
      </c>
      <c r="H1031" s="12" t="str">
        <f aca="false">INDEX(通路主檔!$C$2:$C$5,MATCH($F1031,通路主檔!$A$2:$A$5,0))</f>
        <v>店內</v>
      </c>
      <c r="I1031" s="13" t="n">
        <v>515800</v>
      </c>
      <c r="J1031" s="4" t="n">
        <v>680</v>
      </c>
      <c r="K1031" s="4" t="n">
        <v>1518</v>
      </c>
      <c r="L1031" s="14" t="n">
        <f aca="false">IF(J1031=0,0,I1031/J1031)</f>
        <v>758.529411764706</v>
      </c>
      <c r="M1031" s="15" t="n">
        <f aca="false">INDEX(通路主檔!$D$2:$D$5,MATCH($F1031,通路主檔!$A$2:$A$5,0))*INDEX(年度參數!$B$2:$B$4,MATCH($B1031,年度參數!$A$2:$A$4,0))</f>
        <v>0</v>
      </c>
      <c r="N1031" s="14" t="n">
        <f aca="false">I1031*M1031</f>
        <v>0</v>
      </c>
      <c r="O1031" s="14" t="n">
        <f aca="false">I1031-N1031</f>
        <v>515800</v>
      </c>
    </row>
    <row r="1032" customFormat="false" ht="15" hidden="false" customHeight="false" outlineLevel="0" collapsed="false">
      <c r="A1032" s="6" t="str">
        <f aca="false">TEXT(B1032,"0")&amp;"-"&amp;TEXT(C1032,"00")</f>
        <v>2025-03</v>
      </c>
      <c r="B1032" s="4" t="n">
        <v>2025</v>
      </c>
      <c r="C1032" s="4" t="n">
        <v>3</v>
      </c>
      <c r="D1032" s="9" t="s">
        <v>307</v>
      </c>
      <c r="E1032" s="12" t="str">
        <f aca="false">INDEX(門市主檔!$B$2:$B$25,MATCH($D1032,門市主檔!$A$2:$A$25,0))</f>
        <v>台中一中店</v>
      </c>
      <c r="F1032" s="9" t="s">
        <v>342</v>
      </c>
      <c r="G1032" s="12" t="str">
        <f aca="false">INDEX(通路主檔!$B$2:$B$5,MATCH($F1032,通路主檔!$A$2:$A$5,0))</f>
        <v>外帶</v>
      </c>
      <c r="H1032" s="12" t="str">
        <f aca="false">INDEX(通路主檔!$C$2:$C$5,MATCH($F1032,通路主檔!$A$2:$A$5,0))</f>
        <v>店內</v>
      </c>
      <c r="I1032" s="13" t="n">
        <v>457000</v>
      </c>
      <c r="J1032" s="4" t="n">
        <v>1490</v>
      </c>
      <c r="K1032" s="4" t="n">
        <v>2089</v>
      </c>
      <c r="L1032" s="14" t="n">
        <f aca="false">IF(J1032=0,0,I1032/J1032)</f>
        <v>306.711409395973</v>
      </c>
      <c r="M1032" s="15" t="n">
        <f aca="false">INDEX(通路主檔!$D$2:$D$5,MATCH($F1032,通路主檔!$A$2:$A$5,0))*INDEX(年度參數!$B$2:$B$4,MATCH($B1032,年度參數!$A$2:$A$4,0))</f>
        <v>0</v>
      </c>
      <c r="N1032" s="14" t="n">
        <f aca="false">I1032*M1032</f>
        <v>0</v>
      </c>
      <c r="O1032" s="14" t="n">
        <f aca="false">I1032-N1032</f>
        <v>457000</v>
      </c>
    </row>
    <row r="1033" customFormat="false" ht="15" hidden="false" customHeight="false" outlineLevel="0" collapsed="false">
      <c r="A1033" s="6" t="str">
        <f aca="false">TEXT(B1033,"0")&amp;"-"&amp;TEXT(C1033,"00")</f>
        <v>2025-03</v>
      </c>
      <c r="B1033" s="4" t="n">
        <v>2025</v>
      </c>
      <c r="C1033" s="4" t="n">
        <v>3</v>
      </c>
      <c r="D1033" s="9" t="s">
        <v>307</v>
      </c>
      <c r="E1033" s="12" t="str">
        <f aca="false">INDEX(門市主檔!$B$2:$B$25,MATCH($D1033,門市主檔!$A$2:$A$25,0))</f>
        <v>台中一中店</v>
      </c>
      <c r="F1033" s="9" t="s">
        <v>344</v>
      </c>
      <c r="G1033" s="12" t="str">
        <f aca="false">INDEX(通路主檔!$B$2:$B$5,MATCH($F1033,通路主檔!$A$2:$A$5,0))</f>
        <v>外送平台 A</v>
      </c>
      <c r="H1033" s="12" t="str">
        <f aca="false">INDEX(通路主檔!$C$2:$C$5,MATCH($F1033,通路主檔!$A$2:$A$5,0))</f>
        <v>外送平台</v>
      </c>
      <c r="I1033" s="13" t="n">
        <v>421400</v>
      </c>
      <c r="J1033" s="4" t="n">
        <v>799</v>
      </c>
      <c r="K1033" s="4" t="n">
        <v>1544</v>
      </c>
      <c r="L1033" s="14" t="n">
        <f aca="false">IF(J1033=0,0,I1033/J1033)</f>
        <v>527.409261576971</v>
      </c>
      <c r="M1033" s="15" t="n">
        <f aca="false">INDEX(通路主檔!$D$2:$D$5,MATCH($F1033,通路主檔!$A$2:$A$5,0))*INDEX(年度參數!$B$2:$B$4,MATCH($B1033,年度參數!$A$2:$A$4,0))</f>
        <v>0.34</v>
      </c>
      <c r="N1033" s="14" t="n">
        <f aca="false">I1033*M1033</f>
        <v>143276</v>
      </c>
      <c r="O1033" s="14" t="n">
        <f aca="false">I1033-N1033</f>
        <v>278124</v>
      </c>
    </row>
    <row r="1034" customFormat="false" ht="15" hidden="false" customHeight="false" outlineLevel="0" collapsed="false">
      <c r="A1034" s="6" t="str">
        <f aca="false">TEXT(B1034,"0")&amp;"-"&amp;TEXT(C1034,"00")</f>
        <v>2025-03</v>
      </c>
      <c r="B1034" s="4" t="n">
        <v>2025</v>
      </c>
      <c r="C1034" s="4" t="n">
        <v>3</v>
      </c>
      <c r="D1034" s="9" t="s">
        <v>307</v>
      </c>
      <c r="E1034" s="12" t="str">
        <f aca="false">INDEX(門市主檔!$B$2:$B$25,MATCH($D1034,門市主檔!$A$2:$A$25,0))</f>
        <v>台中一中店</v>
      </c>
      <c r="F1034" s="9" t="s">
        <v>347</v>
      </c>
      <c r="G1034" s="12" t="str">
        <f aca="false">INDEX(通路主檔!$B$2:$B$5,MATCH($F1034,通路主檔!$A$2:$A$5,0))</f>
        <v>外送平台 B</v>
      </c>
      <c r="H1034" s="12" t="str">
        <f aca="false">INDEX(通路主檔!$C$2:$C$5,MATCH($F1034,通路主檔!$A$2:$A$5,0))</f>
        <v>外送平台</v>
      </c>
      <c r="I1034" s="13" t="n">
        <v>260500</v>
      </c>
      <c r="J1034" s="4" t="n">
        <v>559</v>
      </c>
      <c r="K1034" s="4" t="n">
        <v>1072</v>
      </c>
      <c r="L1034" s="14" t="n">
        <f aca="false">IF(J1034=0,0,I1034/J1034)</f>
        <v>466.010733452594</v>
      </c>
      <c r="M1034" s="15" t="n">
        <f aca="false">INDEX(通路主檔!$D$2:$D$5,MATCH($F1034,通路主檔!$A$2:$A$5,0))*INDEX(年度參數!$B$2:$B$4,MATCH($B1034,年度參數!$A$2:$A$4,0))</f>
        <v>0.34</v>
      </c>
      <c r="N1034" s="14" t="n">
        <f aca="false">I1034*M1034</f>
        <v>88570</v>
      </c>
      <c r="O1034" s="14" t="n">
        <f aca="false">I1034-N1034</f>
        <v>171930</v>
      </c>
    </row>
    <row r="1035" customFormat="false" ht="15" hidden="false" customHeight="false" outlineLevel="0" collapsed="false">
      <c r="A1035" s="6" t="str">
        <f aca="false">TEXT(B1035,"0")&amp;"-"&amp;TEXT(C1035,"00")</f>
        <v>2025-03</v>
      </c>
      <c r="B1035" s="4" t="n">
        <v>2025</v>
      </c>
      <c r="C1035" s="4" t="n">
        <v>3</v>
      </c>
      <c r="D1035" s="9" t="s">
        <v>310</v>
      </c>
      <c r="E1035" s="12" t="str">
        <f aca="false">INDEX(門市主檔!$B$2:$B$25,MATCH($D1035,門市主檔!$A$2:$A$25,0))</f>
        <v>台中大里店</v>
      </c>
      <c r="F1035" s="9" t="s">
        <v>342</v>
      </c>
      <c r="G1035" s="12" t="str">
        <f aca="false">INDEX(通路主檔!$B$2:$B$5,MATCH($F1035,通路主檔!$A$2:$A$5,0))</f>
        <v>外帶</v>
      </c>
      <c r="H1035" s="12" t="str">
        <f aca="false">INDEX(通路主檔!$C$2:$C$5,MATCH($F1035,通路主檔!$A$2:$A$5,0))</f>
        <v>店內</v>
      </c>
      <c r="I1035" s="13" t="n">
        <v>337000</v>
      </c>
      <c r="J1035" s="4" t="n">
        <v>972</v>
      </c>
      <c r="K1035" s="4" t="n">
        <v>1177</v>
      </c>
      <c r="L1035" s="14" t="n">
        <f aca="false">IF(J1035=0,0,I1035/J1035)</f>
        <v>346.707818930041</v>
      </c>
      <c r="M1035" s="15" t="n">
        <f aca="false">INDEX(通路主檔!$D$2:$D$5,MATCH($F1035,通路主檔!$A$2:$A$5,0))*INDEX(年度參數!$B$2:$B$4,MATCH($B1035,年度參數!$A$2:$A$4,0))</f>
        <v>0</v>
      </c>
      <c r="N1035" s="14" t="n">
        <f aca="false">I1035*M1035</f>
        <v>0</v>
      </c>
      <c r="O1035" s="14" t="n">
        <f aca="false">I1035-N1035</f>
        <v>337000</v>
      </c>
    </row>
    <row r="1036" customFormat="false" ht="15" hidden="false" customHeight="false" outlineLevel="0" collapsed="false">
      <c r="A1036" s="6" t="str">
        <f aca="false">TEXT(B1036,"0")&amp;"-"&amp;TEXT(C1036,"00")</f>
        <v>2025-03</v>
      </c>
      <c r="B1036" s="4" t="n">
        <v>2025</v>
      </c>
      <c r="C1036" s="4" t="n">
        <v>3</v>
      </c>
      <c r="D1036" s="9" t="s">
        <v>310</v>
      </c>
      <c r="E1036" s="12" t="str">
        <f aca="false">INDEX(門市主檔!$B$2:$B$25,MATCH($D1036,門市主檔!$A$2:$A$25,0))</f>
        <v>台中大里店</v>
      </c>
      <c r="F1036" s="9" t="s">
        <v>344</v>
      </c>
      <c r="G1036" s="12" t="str">
        <f aca="false">INDEX(通路主檔!$B$2:$B$5,MATCH($F1036,通路主檔!$A$2:$A$5,0))</f>
        <v>外送平台 A</v>
      </c>
      <c r="H1036" s="12" t="str">
        <f aca="false">INDEX(通路主檔!$C$2:$C$5,MATCH($F1036,通路主檔!$A$2:$A$5,0))</f>
        <v>外送平台</v>
      </c>
      <c r="I1036" s="13" t="n">
        <v>300600</v>
      </c>
      <c r="J1036" s="4" t="n">
        <v>616</v>
      </c>
      <c r="K1036" s="4" t="n">
        <v>1106</v>
      </c>
      <c r="L1036" s="14" t="n">
        <f aca="false">IF(J1036=0,0,I1036/J1036)</f>
        <v>487.987012987013</v>
      </c>
      <c r="M1036" s="15" t="n">
        <f aca="false">INDEX(通路主檔!$D$2:$D$5,MATCH($F1036,通路主檔!$A$2:$A$5,0))*INDEX(年度參數!$B$2:$B$4,MATCH($B1036,年度參數!$A$2:$A$4,0))</f>
        <v>0.34</v>
      </c>
      <c r="N1036" s="14" t="n">
        <f aca="false">I1036*M1036</f>
        <v>102204</v>
      </c>
      <c r="O1036" s="14" t="n">
        <f aca="false">I1036-N1036</f>
        <v>198396</v>
      </c>
    </row>
    <row r="1037" customFormat="false" ht="15" hidden="false" customHeight="false" outlineLevel="0" collapsed="false">
      <c r="A1037" s="6" t="str">
        <f aca="false">TEXT(B1037,"0")&amp;"-"&amp;TEXT(C1037,"00")</f>
        <v>2025-03</v>
      </c>
      <c r="B1037" s="4" t="n">
        <v>2025</v>
      </c>
      <c r="C1037" s="4" t="n">
        <v>3</v>
      </c>
      <c r="D1037" s="9" t="s">
        <v>310</v>
      </c>
      <c r="E1037" s="12" t="str">
        <f aca="false">INDEX(門市主檔!$B$2:$B$25,MATCH($D1037,門市主檔!$A$2:$A$25,0))</f>
        <v>台中大里店</v>
      </c>
      <c r="F1037" s="9" t="s">
        <v>347</v>
      </c>
      <c r="G1037" s="12" t="str">
        <f aca="false">INDEX(通路主檔!$B$2:$B$5,MATCH($F1037,通路主檔!$A$2:$A$5,0))</f>
        <v>外送平台 B</v>
      </c>
      <c r="H1037" s="12" t="str">
        <f aca="false">INDEX(通路主檔!$C$2:$C$5,MATCH($F1037,通路主檔!$A$2:$A$5,0))</f>
        <v>外送平台</v>
      </c>
      <c r="I1037" s="13" t="n">
        <v>202400</v>
      </c>
      <c r="J1037" s="4" t="n">
        <v>442</v>
      </c>
      <c r="K1037" s="4" t="n">
        <v>741</v>
      </c>
      <c r="L1037" s="14" t="n">
        <f aca="false">IF(J1037=0,0,I1037/J1037)</f>
        <v>457.918552036199</v>
      </c>
      <c r="M1037" s="15" t="n">
        <f aca="false">INDEX(通路主檔!$D$2:$D$5,MATCH($F1037,通路主檔!$A$2:$A$5,0))*INDEX(年度參數!$B$2:$B$4,MATCH($B1037,年度參數!$A$2:$A$4,0))</f>
        <v>0.34</v>
      </c>
      <c r="N1037" s="14" t="n">
        <f aca="false">I1037*M1037</f>
        <v>68816</v>
      </c>
      <c r="O1037" s="14" t="n">
        <f aca="false">I1037-N1037</f>
        <v>133584</v>
      </c>
    </row>
    <row r="1038" customFormat="false" ht="15" hidden="false" customHeight="false" outlineLevel="0" collapsed="false">
      <c r="A1038" s="6" t="str">
        <f aca="false">TEXT(B1038,"0")&amp;"-"&amp;TEXT(C1038,"00")</f>
        <v>2025-03</v>
      </c>
      <c r="B1038" s="4" t="n">
        <v>2025</v>
      </c>
      <c r="C1038" s="4" t="n">
        <v>3</v>
      </c>
      <c r="D1038" s="9" t="s">
        <v>318</v>
      </c>
      <c r="E1038" s="12" t="str">
        <f aca="false">INDEX(門市主檔!$B$2:$B$25,MATCH($D1038,門市主檔!$A$2:$A$25,0))</f>
        <v>台南中西店</v>
      </c>
      <c r="F1038" s="9" t="s">
        <v>339</v>
      </c>
      <c r="G1038" s="12" t="str">
        <f aca="false">INDEX(通路主檔!$B$2:$B$5,MATCH($F1038,通路主檔!$A$2:$A$5,0))</f>
        <v>內用</v>
      </c>
      <c r="H1038" s="12" t="str">
        <f aca="false">INDEX(通路主檔!$C$2:$C$5,MATCH($F1038,通路主檔!$A$2:$A$5,0))</f>
        <v>店內</v>
      </c>
      <c r="I1038" s="13" t="n">
        <v>681100</v>
      </c>
      <c r="J1038" s="4" t="n">
        <v>860</v>
      </c>
      <c r="K1038" s="4" t="n">
        <v>1971</v>
      </c>
      <c r="L1038" s="14" t="n">
        <f aca="false">IF(J1038=0,0,I1038/J1038)</f>
        <v>791.976744186047</v>
      </c>
      <c r="M1038" s="15" t="n">
        <f aca="false">INDEX(通路主檔!$D$2:$D$5,MATCH($F1038,通路主檔!$A$2:$A$5,0))*INDEX(年度參數!$B$2:$B$4,MATCH($B1038,年度參數!$A$2:$A$4,0))</f>
        <v>0</v>
      </c>
      <c r="N1038" s="14" t="n">
        <f aca="false">I1038*M1038</f>
        <v>0</v>
      </c>
      <c r="O1038" s="14" t="n">
        <f aca="false">I1038-N1038</f>
        <v>681100</v>
      </c>
    </row>
    <row r="1039" customFormat="false" ht="15" hidden="false" customHeight="false" outlineLevel="0" collapsed="false">
      <c r="A1039" s="6" t="str">
        <f aca="false">TEXT(B1039,"0")&amp;"-"&amp;TEXT(C1039,"00")</f>
        <v>2025-03</v>
      </c>
      <c r="B1039" s="4" t="n">
        <v>2025</v>
      </c>
      <c r="C1039" s="4" t="n">
        <v>3</v>
      </c>
      <c r="D1039" s="9" t="s">
        <v>318</v>
      </c>
      <c r="E1039" s="12" t="str">
        <f aca="false">INDEX(門市主檔!$B$2:$B$25,MATCH($D1039,門市主檔!$A$2:$A$25,0))</f>
        <v>台南中西店</v>
      </c>
      <c r="F1039" s="9" t="s">
        <v>342</v>
      </c>
      <c r="G1039" s="12" t="str">
        <f aca="false">INDEX(通路主檔!$B$2:$B$5,MATCH($F1039,通路主檔!$A$2:$A$5,0))</f>
        <v>外帶</v>
      </c>
      <c r="H1039" s="12" t="str">
        <f aca="false">INDEX(通路主檔!$C$2:$C$5,MATCH($F1039,通路主檔!$A$2:$A$5,0))</f>
        <v>店內</v>
      </c>
      <c r="I1039" s="13" t="n">
        <v>365000</v>
      </c>
      <c r="J1039" s="4" t="n">
        <v>1198</v>
      </c>
      <c r="K1039" s="4" t="n">
        <v>1635</v>
      </c>
      <c r="L1039" s="14" t="n">
        <f aca="false">IF(J1039=0,0,I1039/J1039)</f>
        <v>304.674457429048</v>
      </c>
      <c r="M1039" s="15" t="n">
        <f aca="false">INDEX(通路主檔!$D$2:$D$5,MATCH($F1039,通路主檔!$A$2:$A$5,0))*INDEX(年度參數!$B$2:$B$4,MATCH($B1039,年度參數!$A$2:$A$4,0))</f>
        <v>0</v>
      </c>
      <c r="N1039" s="14" t="n">
        <f aca="false">I1039*M1039</f>
        <v>0</v>
      </c>
      <c r="O1039" s="14" t="n">
        <f aca="false">I1039-N1039</f>
        <v>365000</v>
      </c>
    </row>
    <row r="1040" customFormat="false" ht="15" hidden="false" customHeight="false" outlineLevel="0" collapsed="false">
      <c r="A1040" s="6" t="str">
        <f aca="false">TEXT(B1040,"0")&amp;"-"&amp;TEXT(C1040,"00")</f>
        <v>2025-03</v>
      </c>
      <c r="B1040" s="4" t="n">
        <v>2025</v>
      </c>
      <c r="C1040" s="4" t="n">
        <v>3</v>
      </c>
      <c r="D1040" s="9" t="s">
        <v>318</v>
      </c>
      <c r="E1040" s="12" t="str">
        <f aca="false">INDEX(門市主檔!$B$2:$B$25,MATCH($D1040,門市主檔!$A$2:$A$25,0))</f>
        <v>台南中西店</v>
      </c>
      <c r="F1040" s="9" t="s">
        <v>344</v>
      </c>
      <c r="G1040" s="12" t="str">
        <f aca="false">INDEX(通路主檔!$B$2:$B$5,MATCH($F1040,通路主檔!$A$2:$A$5,0))</f>
        <v>外送平台 A</v>
      </c>
      <c r="H1040" s="12" t="str">
        <f aca="false">INDEX(通路主檔!$C$2:$C$5,MATCH($F1040,通路主檔!$A$2:$A$5,0))</f>
        <v>外送平台</v>
      </c>
      <c r="I1040" s="13" t="n">
        <v>340000</v>
      </c>
      <c r="J1040" s="4" t="n">
        <v>690</v>
      </c>
      <c r="K1040" s="4" t="n">
        <v>1329</v>
      </c>
      <c r="L1040" s="14" t="n">
        <f aca="false">IF(J1040=0,0,I1040/J1040)</f>
        <v>492.753623188406</v>
      </c>
      <c r="M1040" s="15" t="n">
        <f aca="false">INDEX(通路主檔!$D$2:$D$5,MATCH($F1040,通路主檔!$A$2:$A$5,0))*INDEX(年度參數!$B$2:$B$4,MATCH($B1040,年度參數!$A$2:$A$4,0))</f>
        <v>0.34</v>
      </c>
      <c r="N1040" s="14" t="n">
        <f aca="false">I1040*M1040</f>
        <v>115600</v>
      </c>
      <c r="O1040" s="14" t="n">
        <f aca="false">I1040-N1040</f>
        <v>224400</v>
      </c>
    </row>
    <row r="1041" customFormat="false" ht="15" hidden="false" customHeight="false" outlineLevel="0" collapsed="false">
      <c r="A1041" s="6" t="str">
        <f aca="false">TEXT(B1041,"0")&amp;"-"&amp;TEXT(C1041,"00")</f>
        <v>2025-03</v>
      </c>
      <c r="B1041" s="4" t="n">
        <v>2025</v>
      </c>
      <c r="C1041" s="4" t="n">
        <v>3</v>
      </c>
      <c r="D1041" s="9" t="s">
        <v>318</v>
      </c>
      <c r="E1041" s="12" t="str">
        <f aca="false">INDEX(門市主檔!$B$2:$B$25,MATCH($D1041,門市主檔!$A$2:$A$25,0))</f>
        <v>台南中西店</v>
      </c>
      <c r="F1041" s="9" t="s">
        <v>347</v>
      </c>
      <c r="G1041" s="12" t="str">
        <f aca="false">INDEX(通路主檔!$B$2:$B$5,MATCH($F1041,通路主檔!$A$2:$A$5,0))</f>
        <v>外送平台 B</v>
      </c>
      <c r="H1041" s="12" t="str">
        <f aca="false">INDEX(通路主檔!$C$2:$C$5,MATCH($F1041,通路主檔!$A$2:$A$5,0))</f>
        <v>外送平台</v>
      </c>
      <c r="I1041" s="13" t="n">
        <v>191800</v>
      </c>
      <c r="J1041" s="4" t="n">
        <v>364</v>
      </c>
      <c r="K1041" s="4" t="n">
        <v>647</v>
      </c>
      <c r="L1041" s="14" t="n">
        <f aca="false">IF(J1041=0,0,I1041/J1041)</f>
        <v>526.923076923077</v>
      </c>
      <c r="M1041" s="15" t="n">
        <f aca="false">INDEX(通路主檔!$D$2:$D$5,MATCH($F1041,通路主檔!$A$2:$A$5,0))*INDEX(年度參數!$B$2:$B$4,MATCH($B1041,年度參數!$A$2:$A$4,0))</f>
        <v>0.34</v>
      </c>
      <c r="N1041" s="14" t="n">
        <f aca="false">I1041*M1041</f>
        <v>65212</v>
      </c>
      <c r="O1041" s="14" t="n">
        <f aca="false">I1041-N1041</f>
        <v>126588</v>
      </c>
    </row>
    <row r="1042" customFormat="false" ht="15" hidden="false" customHeight="false" outlineLevel="0" collapsed="false">
      <c r="A1042" s="6" t="str">
        <f aca="false">TEXT(B1042,"0")&amp;"-"&amp;TEXT(C1042,"00")</f>
        <v>2025-03</v>
      </c>
      <c r="B1042" s="4" t="n">
        <v>2025</v>
      </c>
      <c r="C1042" s="4" t="n">
        <v>3</v>
      </c>
      <c r="D1042" s="9" t="s">
        <v>323</v>
      </c>
      <c r="E1042" s="12" t="str">
        <f aca="false">INDEX(門市主檔!$B$2:$B$25,MATCH($D1042,門市主檔!$A$2:$A$25,0))</f>
        <v>台南東寧店</v>
      </c>
      <c r="F1042" s="9" t="s">
        <v>339</v>
      </c>
      <c r="G1042" s="12" t="str">
        <f aca="false">INDEX(通路主檔!$B$2:$B$5,MATCH($F1042,通路主檔!$A$2:$A$5,0))</f>
        <v>內用</v>
      </c>
      <c r="H1042" s="12" t="str">
        <f aca="false">INDEX(通路主檔!$C$2:$C$5,MATCH($F1042,通路主檔!$A$2:$A$5,0))</f>
        <v>店內</v>
      </c>
      <c r="I1042" s="13" t="n">
        <v>423700</v>
      </c>
      <c r="J1042" s="4" t="n">
        <v>570</v>
      </c>
      <c r="K1042" s="4" t="n">
        <v>1392</v>
      </c>
      <c r="L1042" s="14" t="n">
        <f aca="false">IF(J1042=0,0,I1042/J1042)</f>
        <v>743.333333333333</v>
      </c>
      <c r="M1042" s="15" t="n">
        <f aca="false">INDEX(通路主檔!$D$2:$D$5,MATCH($F1042,通路主檔!$A$2:$A$5,0))*INDEX(年度參數!$B$2:$B$4,MATCH($B1042,年度參數!$A$2:$A$4,0))</f>
        <v>0</v>
      </c>
      <c r="N1042" s="14" t="n">
        <f aca="false">I1042*M1042</f>
        <v>0</v>
      </c>
      <c r="O1042" s="14" t="n">
        <f aca="false">I1042-N1042</f>
        <v>423700</v>
      </c>
    </row>
    <row r="1043" customFormat="false" ht="15" hidden="false" customHeight="false" outlineLevel="0" collapsed="false">
      <c r="A1043" s="6" t="str">
        <f aca="false">TEXT(B1043,"0")&amp;"-"&amp;TEXT(C1043,"00")</f>
        <v>2025-03</v>
      </c>
      <c r="B1043" s="4" t="n">
        <v>2025</v>
      </c>
      <c r="C1043" s="4" t="n">
        <v>3</v>
      </c>
      <c r="D1043" s="9" t="s">
        <v>323</v>
      </c>
      <c r="E1043" s="12" t="str">
        <f aca="false">INDEX(門市主檔!$B$2:$B$25,MATCH($D1043,門市主檔!$A$2:$A$25,0))</f>
        <v>台南東寧店</v>
      </c>
      <c r="F1043" s="9" t="s">
        <v>342</v>
      </c>
      <c r="G1043" s="12" t="str">
        <f aca="false">INDEX(通路主檔!$B$2:$B$5,MATCH($F1043,通路主檔!$A$2:$A$5,0))</f>
        <v>外帶</v>
      </c>
      <c r="H1043" s="12" t="str">
        <f aca="false">INDEX(通路主檔!$C$2:$C$5,MATCH($F1043,通路主檔!$A$2:$A$5,0))</f>
        <v>店內</v>
      </c>
      <c r="I1043" s="13" t="n">
        <v>386100</v>
      </c>
      <c r="J1043" s="4" t="n">
        <v>1253</v>
      </c>
      <c r="K1043" s="4" t="n">
        <v>1513</v>
      </c>
      <c r="L1043" s="14" t="n">
        <f aca="false">IF(J1043=0,0,I1043/J1043)</f>
        <v>308.140462889066</v>
      </c>
      <c r="M1043" s="15" t="n">
        <f aca="false">INDEX(通路主檔!$D$2:$D$5,MATCH($F1043,通路主檔!$A$2:$A$5,0))*INDEX(年度參數!$B$2:$B$4,MATCH($B1043,年度參數!$A$2:$A$4,0))</f>
        <v>0</v>
      </c>
      <c r="N1043" s="14" t="n">
        <f aca="false">I1043*M1043</f>
        <v>0</v>
      </c>
      <c r="O1043" s="14" t="n">
        <f aca="false">I1043-N1043</f>
        <v>386100</v>
      </c>
    </row>
    <row r="1044" customFormat="false" ht="15" hidden="false" customHeight="false" outlineLevel="0" collapsed="false">
      <c r="A1044" s="6" t="str">
        <f aca="false">TEXT(B1044,"0")&amp;"-"&amp;TEXT(C1044,"00")</f>
        <v>2025-03</v>
      </c>
      <c r="B1044" s="4" t="n">
        <v>2025</v>
      </c>
      <c r="C1044" s="4" t="n">
        <v>3</v>
      </c>
      <c r="D1044" s="9" t="s">
        <v>323</v>
      </c>
      <c r="E1044" s="12" t="str">
        <f aca="false">INDEX(門市主檔!$B$2:$B$25,MATCH($D1044,門市主檔!$A$2:$A$25,0))</f>
        <v>台南東寧店</v>
      </c>
      <c r="F1044" s="9" t="s">
        <v>344</v>
      </c>
      <c r="G1044" s="12" t="str">
        <f aca="false">INDEX(通路主檔!$B$2:$B$5,MATCH($F1044,通路主檔!$A$2:$A$5,0))</f>
        <v>外送平台 A</v>
      </c>
      <c r="H1044" s="12" t="str">
        <f aca="false">INDEX(通路主檔!$C$2:$C$5,MATCH($F1044,通路主檔!$A$2:$A$5,0))</f>
        <v>外送平台</v>
      </c>
      <c r="I1044" s="13" t="n">
        <v>304800</v>
      </c>
      <c r="J1044" s="4" t="n">
        <v>573</v>
      </c>
      <c r="K1044" s="4" t="n">
        <v>1123</v>
      </c>
      <c r="L1044" s="14" t="n">
        <f aca="false">IF(J1044=0,0,I1044/J1044)</f>
        <v>531.937172774869</v>
      </c>
      <c r="M1044" s="15" t="n">
        <f aca="false">INDEX(通路主檔!$D$2:$D$5,MATCH($F1044,通路主檔!$A$2:$A$5,0))*INDEX(年度參數!$B$2:$B$4,MATCH($B1044,年度參數!$A$2:$A$4,0))</f>
        <v>0.34</v>
      </c>
      <c r="N1044" s="14" t="n">
        <f aca="false">I1044*M1044</f>
        <v>103632</v>
      </c>
      <c r="O1044" s="14" t="n">
        <f aca="false">I1044-N1044</f>
        <v>201168</v>
      </c>
    </row>
    <row r="1045" customFormat="false" ht="15" hidden="false" customHeight="false" outlineLevel="0" collapsed="false">
      <c r="A1045" s="6" t="str">
        <f aca="false">TEXT(B1045,"0")&amp;"-"&amp;TEXT(C1045,"00")</f>
        <v>2025-03</v>
      </c>
      <c r="B1045" s="4" t="n">
        <v>2025</v>
      </c>
      <c r="C1045" s="4" t="n">
        <v>3</v>
      </c>
      <c r="D1045" s="9" t="s">
        <v>323</v>
      </c>
      <c r="E1045" s="12" t="str">
        <f aca="false">INDEX(門市主檔!$B$2:$B$25,MATCH($D1045,門市主檔!$A$2:$A$25,0))</f>
        <v>台南東寧店</v>
      </c>
      <c r="F1045" s="9" t="s">
        <v>347</v>
      </c>
      <c r="G1045" s="12" t="str">
        <f aca="false">INDEX(通路主檔!$B$2:$B$5,MATCH($F1045,通路主檔!$A$2:$A$5,0))</f>
        <v>外送平台 B</v>
      </c>
      <c r="H1045" s="12" t="str">
        <f aca="false">INDEX(通路主檔!$C$2:$C$5,MATCH($F1045,通路主檔!$A$2:$A$5,0))</f>
        <v>外送平台</v>
      </c>
      <c r="I1045" s="13" t="n">
        <v>203900</v>
      </c>
      <c r="J1045" s="4" t="n">
        <v>434</v>
      </c>
      <c r="K1045" s="4" t="n">
        <v>841</v>
      </c>
      <c r="L1045" s="14" t="n">
        <f aca="false">IF(J1045=0,0,I1045/J1045)</f>
        <v>469.815668202765</v>
      </c>
      <c r="M1045" s="15" t="n">
        <f aca="false">INDEX(通路主檔!$D$2:$D$5,MATCH($F1045,通路主檔!$A$2:$A$5,0))*INDEX(年度參數!$B$2:$B$4,MATCH($B1045,年度參數!$A$2:$A$4,0))</f>
        <v>0.34</v>
      </c>
      <c r="N1045" s="14" t="n">
        <f aca="false">I1045*M1045</f>
        <v>69326</v>
      </c>
      <c r="O1045" s="14" t="n">
        <f aca="false">I1045-N1045</f>
        <v>134574</v>
      </c>
    </row>
    <row r="1046" customFormat="false" ht="15" hidden="false" customHeight="false" outlineLevel="0" collapsed="false">
      <c r="A1046" s="6" t="str">
        <f aca="false">TEXT(B1046,"0")&amp;"-"&amp;TEXT(C1046,"00")</f>
        <v>2025-03</v>
      </c>
      <c r="B1046" s="4" t="n">
        <v>2025</v>
      </c>
      <c r="C1046" s="4" t="n">
        <v>3</v>
      </c>
      <c r="D1046" s="9" t="s">
        <v>262</v>
      </c>
      <c r="E1046" s="12" t="str">
        <f aca="false">INDEX(門市主檔!$B$2:$B$25,MATCH($D1046,門市主檔!$A$2:$A$25,0))</f>
        <v>台北信義旗艦店</v>
      </c>
      <c r="F1046" s="9" t="s">
        <v>339</v>
      </c>
      <c r="G1046" s="12" t="str">
        <f aca="false">INDEX(通路主檔!$B$2:$B$5,MATCH($F1046,通路主檔!$A$2:$A$5,0))</f>
        <v>內用</v>
      </c>
      <c r="H1046" s="12" t="str">
        <f aca="false">INDEX(通路主檔!$C$2:$C$5,MATCH($F1046,通路主檔!$A$2:$A$5,0))</f>
        <v>店內</v>
      </c>
      <c r="I1046" s="13" t="n">
        <v>1547700</v>
      </c>
      <c r="J1046" s="4" t="n">
        <v>2067</v>
      </c>
      <c r="K1046" s="4" t="n">
        <v>5141</v>
      </c>
      <c r="L1046" s="14" t="n">
        <f aca="false">IF(J1046=0,0,I1046/J1046)</f>
        <v>748.766328011611</v>
      </c>
      <c r="M1046" s="15" t="n">
        <f aca="false">INDEX(通路主檔!$D$2:$D$5,MATCH($F1046,通路主檔!$A$2:$A$5,0))*INDEX(年度參數!$B$2:$B$4,MATCH($B1046,年度參數!$A$2:$A$4,0))</f>
        <v>0</v>
      </c>
      <c r="N1046" s="14" t="n">
        <f aca="false">I1046*M1046</f>
        <v>0</v>
      </c>
      <c r="O1046" s="14" t="n">
        <f aca="false">I1046-N1046</f>
        <v>1547700</v>
      </c>
    </row>
    <row r="1047" customFormat="false" ht="15" hidden="false" customHeight="false" outlineLevel="0" collapsed="false">
      <c r="A1047" s="6" t="str">
        <f aca="false">TEXT(B1047,"0")&amp;"-"&amp;TEXT(C1047,"00")</f>
        <v>2025-03</v>
      </c>
      <c r="B1047" s="4" t="n">
        <v>2025</v>
      </c>
      <c r="C1047" s="4" t="n">
        <v>3</v>
      </c>
      <c r="D1047" s="9" t="s">
        <v>262</v>
      </c>
      <c r="E1047" s="12" t="str">
        <f aca="false">INDEX(門市主檔!$B$2:$B$25,MATCH($D1047,門市主檔!$A$2:$A$25,0))</f>
        <v>台北信義旗艦店</v>
      </c>
      <c r="F1047" s="9" t="s">
        <v>342</v>
      </c>
      <c r="G1047" s="12" t="str">
        <f aca="false">INDEX(通路主檔!$B$2:$B$5,MATCH($F1047,通路主檔!$A$2:$A$5,0))</f>
        <v>外帶</v>
      </c>
      <c r="H1047" s="12" t="str">
        <f aca="false">INDEX(通路主檔!$C$2:$C$5,MATCH($F1047,通路主檔!$A$2:$A$5,0))</f>
        <v>店內</v>
      </c>
      <c r="I1047" s="13" t="n">
        <v>622900</v>
      </c>
      <c r="J1047" s="4" t="n">
        <v>1775</v>
      </c>
      <c r="K1047" s="4" t="n">
        <v>2348</v>
      </c>
      <c r="L1047" s="14" t="n">
        <f aca="false">IF(J1047=0,0,I1047/J1047)</f>
        <v>350.929577464789</v>
      </c>
      <c r="M1047" s="15" t="n">
        <f aca="false">INDEX(通路主檔!$D$2:$D$5,MATCH($F1047,通路主檔!$A$2:$A$5,0))*INDEX(年度參數!$B$2:$B$4,MATCH($B1047,年度參數!$A$2:$A$4,0))</f>
        <v>0</v>
      </c>
      <c r="N1047" s="14" t="n">
        <f aca="false">I1047*M1047</f>
        <v>0</v>
      </c>
      <c r="O1047" s="14" t="n">
        <f aca="false">I1047-N1047</f>
        <v>622900</v>
      </c>
    </row>
    <row r="1048" customFormat="false" ht="15" hidden="false" customHeight="false" outlineLevel="0" collapsed="false">
      <c r="A1048" s="6" t="str">
        <f aca="false">TEXT(B1048,"0")&amp;"-"&amp;TEXT(C1048,"00")</f>
        <v>2025-03</v>
      </c>
      <c r="B1048" s="4" t="n">
        <v>2025</v>
      </c>
      <c r="C1048" s="4" t="n">
        <v>3</v>
      </c>
      <c r="D1048" s="9" t="s">
        <v>262</v>
      </c>
      <c r="E1048" s="12" t="str">
        <f aca="false">INDEX(門市主檔!$B$2:$B$25,MATCH($D1048,門市主檔!$A$2:$A$25,0))</f>
        <v>台北信義旗艦店</v>
      </c>
      <c r="F1048" s="9" t="s">
        <v>344</v>
      </c>
      <c r="G1048" s="12" t="str">
        <f aca="false">INDEX(通路主檔!$B$2:$B$5,MATCH($F1048,通路主檔!$A$2:$A$5,0))</f>
        <v>外送平台 A</v>
      </c>
      <c r="H1048" s="12" t="str">
        <f aca="false">INDEX(通路主檔!$C$2:$C$5,MATCH($F1048,通路主檔!$A$2:$A$5,0))</f>
        <v>外送平台</v>
      </c>
      <c r="I1048" s="13" t="n">
        <v>511300</v>
      </c>
      <c r="J1048" s="4" t="n">
        <v>977</v>
      </c>
      <c r="K1048" s="4" t="n">
        <v>1979</v>
      </c>
      <c r="L1048" s="14" t="n">
        <f aca="false">IF(J1048=0,0,I1048/J1048)</f>
        <v>523.336745138178</v>
      </c>
      <c r="M1048" s="15" t="n">
        <f aca="false">INDEX(通路主檔!$D$2:$D$5,MATCH($F1048,通路主檔!$A$2:$A$5,0))*INDEX(年度參數!$B$2:$B$4,MATCH($B1048,年度參數!$A$2:$A$4,0))</f>
        <v>0.34</v>
      </c>
      <c r="N1048" s="14" t="n">
        <f aca="false">I1048*M1048</f>
        <v>173842</v>
      </c>
      <c r="O1048" s="14" t="n">
        <f aca="false">I1048-N1048</f>
        <v>337458</v>
      </c>
    </row>
    <row r="1049" customFormat="false" ht="15" hidden="false" customHeight="false" outlineLevel="0" collapsed="false">
      <c r="A1049" s="6" t="str">
        <f aca="false">TEXT(B1049,"0")&amp;"-"&amp;TEXT(C1049,"00")</f>
        <v>2025-03</v>
      </c>
      <c r="B1049" s="4" t="n">
        <v>2025</v>
      </c>
      <c r="C1049" s="4" t="n">
        <v>3</v>
      </c>
      <c r="D1049" s="9" t="s">
        <v>262</v>
      </c>
      <c r="E1049" s="12" t="str">
        <f aca="false">INDEX(門市主檔!$B$2:$B$25,MATCH($D1049,門市主檔!$A$2:$A$25,0))</f>
        <v>台北信義旗艦店</v>
      </c>
      <c r="F1049" s="9" t="s">
        <v>347</v>
      </c>
      <c r="G1049" s="12" t="str">
        <f aca="false">INDEX(通路主檔!$B$2:$B$5,MATCH($F1049,通路主檔!$A$2:$A$5,0))</f>
        <v>外送平台 B</v>
      </c>
      <c r="H1049" s="12" t="str">
        <f aca="false">INDEX(通路主檔!$C$2:$C$5,MATCH($F1049,通路主檔!$A$2:$A$5,0))</f>
        <v>外送平台</v>
      </c>
      <c r="I1049" s="13" t="n">
        <v>357800</v>
      </c>
      <c r="J1049" s="4" t="n">
        <v>752</v>
      </c>
      <c r="K1049" s="4" t="n">
        <v>1449</v>
      </c>
      <c r="L1049" s="14" t="n">
        <f aca="false">IF(J1049=0,0,I1049/J1049)</f>
        <v>475.797872340426</v>
      </c>
      <c r="M1049" s="15" t="n">
        <f aca="false">INDEX(通路主檔!$D$2:$D$5,MATCH($F1049,通路主檔!$A$2:$A$5,0))*INDEX(年度參數!$B$2:$B$4,MATCH($B1049,年度參數!$A$2:$A$4,0))</f>
        <v>0.34</v>
      </c>
      <c r="N1049" s="14" t="n">
        <f aca="false">I1049*M1049</f>
        <v>121652</v>
      </c>
      <c r="O1049" s="14" t="n">
        <f aca="false">I1049-N1049</f>
        <v>236148</v>
      </c>
    </row>
    <row r="1050" customFormat="false" ht="15" hidden="false" customHeight="false" outlineLevel="0" collapsed="false">
      <c r="A1050" s="6" t="str">
        <f aca="false">TEXT(B1050,"0")&amp;"-"&amp;TEXT(C1050,"00")</f>
        <v>2025-03</v>
      </c>
      <c r="B1050" s="4" t="n">
        <v>2025</v>
      </c>
      <c r="C1050" s="4" t="n">
        <v>3</v>
      </c>
      <c r="D1050" s="9" t="s">
        <v>269</v>
      </c>
      <c r="E1050" s="12" t="str">
        <f aca="false">INDEX(門市主檔!$B$2:$B$25,MATCH($D1050,門市主檔!$A$2:$A$25,0))</f>
        <v>台北中山店</v>
      </c>
      <c r="F1050" s="9" t="s">
        <v>339</v>
      </c>
      <c r="G1050" s="12" t="str">
        <f aca="false">INDEX(通路主檔!$B$2:$B$5,MATCH($F1050,通路主檔!$A$2:$A$5,0))</f>
        <v>內用</v>
      </c>
      <c r="H1050" s="12" t="str">
        <f aca="false">INDEX(通路主檔!$C$2:$C$5,MATCH($F1050,通路主檔!$A$2:$A$5,0))</f>
        <v>店內</v>
      </c>
      <c r="I1050" s="13" t="n">
        <v>1103900</v>
      </c>
      <c r="J1050" s="4" t="n">
        <v>1486</v>
      </c>
      <c r="K1050" s="4" t="n">
        <v>3369</v>
      </c>
      <c r="L1050" s="14" t="n">
        <f aca="false">IF(J1050=0,0,I1050/J1050)</f>
        <v>742.866756393001</v>
      </c>
      <c r="M1050" s="15" t="n">
        <f aca="false">INDEX(通路主檔!$D$2:$D$5,MATCH($F1050,通路主檔!$A$2:$A$5,0))*INDEX(年度參數!$B$2:$B$4,MATCH($B1050,年度參數!$A$2:$A$4,0))</f>
        <v>0</v>
      </c>
      <c r="N1050" s="14" t="n">
        <f aca="false">I1050*M1050</f>
        <v>0</v>
      </c>
      <c r="O1050" s="14" t="n">
        <f aca="false">I1050-N1050</f>
        <v>1103900</v>
      </c>
    </row>
    <row r="1051" customFormat="false" ht="15" hidden="false" customHeight="false" outlineLevel="0" collapsed="false">
      <c r="A1051" s="6" t="str">
        <f aca="false">TEXT(B1051,"0")&amp;"-"&amp;TEXT(C1051,"00")</f>
        <v>2025-03</v>
      </c>
      <c r="B1051" s="4" t="n">
        <v>2025</v>
      </c>
      <c r="C1051" s="4" t="n">
        <v>3</v>
      </c>
      <c r="D1051" s="9" t="s">
        <v>269</v>
      </c>
      <c r="E1051" s="12" t="str">
        <f aca="false">INDEX(門市主檔!$B$2:$B$25,MATCH($D1051,門市主檔!$A$2:$A$25,0))</f>
        <v>台北中山店</v>
      </c>
      <c r="F1051" s="9" t="s">
        <v>342</v>
      </c>
      <c r="G1051" s="12" t="str">
        <f aca="false">INDEX(通路主檔!$B$2:$B$5,MATCH($F1051,通路主檔!$A$2:$A$5,0))</f>
        <v>外帶</v>
      </c>
      <c r="H1051" s="12" t="str">
        <f aca="false">INDEX(通路主檔!$C$2:$C$5,MATCH($F1051,通路主檔!$A$2:$A$5,0))</f>
        <v>店內</v>
      </c>
      <c r="I1051" s="13" t="n">
        <v>479100</v>
      </c>
      <c r="J1051" s="4" t="n">
        <v>1538</v>
      </c>
      <c r="K1051" s="4" t="n">
        <v>2147</v>
      </c>
      <c r="L1051" s="14" t="n">
        <f aca="false">IF(J1051=0,0,I1051/J1051)</f>
        <v>311.508452535761</v>
      </c>
      <c r="M1051" s="15" t="n">
        <f aca="false">INDEX(通路主檔!$D$2:$D$5,MATCH($F1051,通路主檔!$A$2:$A$5,0))*INDEX(年度參數!$B$2:$B$4,MATCH($B1051,年度參數!$A$2:$A$4,0))</f>
        <v>0</v>
      </c>
      <c r="N1051" s="14" t="n">
        <f aca="false">I1051*M1051</f>
        <v>0</v>
      </c>
      <c r="O1051" s="14" t="n">
        <f aca="false">I1051-N1051</f>
        <v>479100</v>
      </c>
    </row>
    <row r="1052" customFormat="false" ht="15" hidden="false" customHeight="false" outlineLevel="0" collapsed="false">
      <c r="A1052" s="6" t="str">
        <f aca="false">TEXT(B1052,"0")&amp;"-"&amp;TEXT(C1052,"00")</f>
        <v>2025-03</v>
      </c>
      <c r="B1052" s="4" t="n">
        <v>2025</v>
      </c>
      <c r="C1052" s="4" t="n">
        <v>3</v>
      </c>
      <c r="D1052" s="9" t="s">
        <v>269</v>
      </c>
      <c r="E1052" s="12" t="str">
        <f aca="false">INDEX(門市主檔!$B$2:$B$25,MATCH($D1052,門市主檔!$A$2:$A$25,0))</f>
        <v>台北中山店</v>
      </c>
      <c r="F1052" s="9" t="s">
        <v>344</v>
      </c>
      <c r="G1052" s="12" t="str">
        <f aca="false">INDEX(通路主檔!$B$2:$B$5,MATCH($F1052,通路主檔!$A$2:$A$5,0))</f>
        <v>外送平台 A</v>
      </c>
      <c r="H1052" s="12" t="str">
        <f aca="false">INDEX(通路主檔!$C$2:$C$5,MATCH($F1052,通路主檔!$A$2:$A$5,0))</f>
        <v>外送平台</v>
      </c>
      <c r="I1052" s="13" t="n">
        <v>455700</v>
      </c>
      <c r="J1052" s="4" t="n">
        <v>911</v>
      </c>
      <c r="K1052" s="4" t="n">
        <v>1805</v>
      </c>
      <c r="L1052" s="14" t="n">
        <f aca="false">IF(J1052=0,0,I1052/J1052)</f>
        <v>500.219538968167</v>
      </c>
      <c r="M1052" s="15" t="n">
        <f aca="false">INDEX(通路主檔!$D$2:$D$5,MATCH($F1052,通路主檔!$A$2:$A$5,0))*INDEX(年度參數!$B$2:$B$4,MATCH($B1052,年度參數!$A$2:$A$4,0))</f>
        <v>0.34</v>
      </c>
      <c r="N1052" s="14" t="n">
        <f aca="false">I1052*M1052</f>
        <v>154938</v>
      </c>
      <c r="O1052" s="14" t="n">
        <f aca="false">I1052-N1052</f>
        <v>300762</v>
      </c>
    </row>
    <row r="1053" customFormat="false" ht="15" hidden="false" customHeight="false" outlineLevel="0" collapsed="false">
      <c r="A1053" s="6" t="str">
        <f aca="false">TEXT(B1053,"0")&amp;"-"&amp;TEXT(C1053,"00")</f>
        <v>2025-03</v>
      </c>
      <c r="B1053" s="4" t="n">
        <v>2025</v>
      </c>
      <c r="C1053" s="4" t="n">
        <v>3</v>
      </c>
      <c r="D1053" s="9" t="s">
        <v>269</v>
      </c>
      <c r="E1053" s="12" t="str">
        <f aca="false">INDEX(門市主檔!$B$2:$B$25,MATCH($D1053,門市主檔!$A$2:$A$25,0))</f>
        <v>台北中山店</v>
      </c>
      <c r="F1053" s="9" t="s">
        <v>347</v>
      </c>
      <c r="G1053" s="12" t="str">
        <f aca="false">INDEX(通路主檔!$B$2:$B$5,MATCH($F1053,通路主檔!$A$2:$A$5,0))</f>
        <v>外送平台 B</v>
      </c>
      <c r="H1053" s="12" t="str">
        <f aca="false">INDEX(通路主檔!$C$2:$C$5,MATCH($F1053,通路主檔!$A$2:$A$5,0))</f>
        <v>外送平台</v>
      </c>
      <c r="I1053" s="13" t="n">
        <v>318300</v>
      </c>
      <c r="J1053" s="4" t="n">
        <v>682</v>
      </c>
      <c r="K1053" s="4" t="n">
        <v>1246</v>
      </c>
      <c r="L1053" s="14" t="n">
        <f aca="false">IF(J1053=0,0,I1053/J1053)</f>
        <v>466.715542521994</v>
      </c>
      <c r="M1053" s="15" t="n">
        <f aca="false">INDEX(通路主檔!$D$2:$D$5,MATCH($F1053,通路主檔!$A$2:$A$5,0))*INDEX(年度參數!$B$2:$B$4,MATCH($B1053,年度參數!$A$2:$A$4,0))</f>
        <v>0.34</v>
      </c>
      <c r="N1053" s="14" t="n">
        <f aca="false">I1053*M1053</f>
        <v>108222</v>
      </c>
      <c r="O1053" s="14" t="n">
        <f aca="false">I1053-N1053</f>
        <v>210078</v>
      </c>
    </row>
    <row r="1054" customFormat="false" ht="15" hidden="false" customHeight="false" outlineLevel="0" collapsed="false">
      <c r="A1054" s="6" t="str">
        <f aca="false">TEXT(B1054,"0")&amp;"-"&amp;TEXT(C1054,"00")</f>
        <v>2025-03</v>
      </c>
      <c r="B1054" s="4" t="n">
        <v>2025</v>
      </c>
      <c r="C1054" s="4" t="n">
        <v>3</v>
      </c>
      <c r="D1054" s="9" t="s">
        <v>273</v>
      </c>
      <c r="E1054" s="12" t="str">
        <f aca="false">INDEX(門市主檔!$B$2:$B$25,MATCH($D1054,門市主檔!$A$2:$A$25,0))</f>
        <v>台北東門店</v>
      </c>
      <c r="F1054" s="9" t="s">
        <v>339</v>
      </c>
      <c r="G1054" s="12" t="str">
        <f aca="false">INDEX(通路主檔!$B$2:$B$5,MATCH($F1054,通路主檔!$A$2:$A$5,0))</f>
        <v>內用</v>
      </c>
      <c r="H1054" s="12" t="str">
        <f aca="false">INDEX(通路主檔!$C$2:$C$5,MATCH($F1054,通路主檔!$A$2:$A$5,0))</f>
        <v>店內</v>
      </c>
      <c r="I1054" s="13" t="n">
        <v>505900</v>
      </c>
      <c r="J1054" s="4" t="n">
        <v>626</v>
      </c>
      <c r="K1054" s="4" t="n">
        <v>1442</v>
      </c>
      <c r="L1054" s="14" t="n">
        <f aca="false">IF(J1054=0,0,I1054/J1054)</f>
        <v>808.14696485623</v>
      </c>
      <c r="M1054" s="15" t="n">
        <f aca="false">INDEX(通路主檔!$D$2:$D$5,MATCH($F1054,通路主檔!$A$2:$A$5,0))*INDEX(年度參數!$B$2:$B$4,MATCH($B1054,年度參數!$A$2:$A$4,0))</f>
        <v>0</v>
      </c>
      <c r="N1054" s="14" t="n">
        <f aca="false">I1054*M1054</f>
        <v>0</v>
      </c>
      <c r="O1054" s="14" t="n">
        <f aca="false">I1054-N1054</f>
        <v>505900</v>
      </c>
    </row>
    <row r="1055" customFormat="false" ht="15" hidden="false" customHeight="false" outlineLevel="0" collapsed="false">
      <c r="A1055" s="6" t="str">
        <f aca="false">TEXT(B1055,"0")&amp;"-"&amp;TEXT(C1055,"00")</f>
        <v>2025-03</v>
      </c>
      <c r="B1055" s="4" t="n">
        <v>2025</v>
      </c>
      <c r="C1055" s="4" t="n">
        <v>3</v>
      </c>
      <c r="D1055" s="9" t="s">
        <v>273</v>
      </c>
      <c r="E1055" s="12" t="str">
        <f aca="false">INDEX(門市主檔!$B$2:$B$25,MATCH($D1055,門市主檔!$A$2:$A$25,0))</f>
        <v>台北東門店</v>
      </c>
      <c r="F1055" s="9" t="s">
        <v>342</v>
      </c>
      <c r="G1055" s="12" t="str">
        <f aca="false">INDEX(通路主檔!$B$2:$B$5,MATCH($F1055,通路主檔!$A$2:$A$5,0))</f>
        <v>外帶</v>
      </c>
      <c r="H1055" s="12" t="str">
        <f aca="false">INDEX(通路主檔!$C$2:$C$5,MATCH($F1055,通路主檔!$A$2:$A$5,0))</f>
        <v>店內</v>
      </c>
      <c r="I1055" s="13" t="n">
        <v>386100</v>
      </c>
      <c r="J1055" s="4" t="n">
        <v>1133</v>
      </c>
      <c r="K1055" s="4" t="n">
        <v>1455</v>
      </c>
      <c r="L1055" s="14" t="n">
        <f aca="false">IF(J1055=0,0,I1055/J1055)</f>
        <v>340.776699029126</v>
      </c>
      <c r="M1055" s="15" t="n">
        <f aca="false">INDEX(通路主檔!$D$2:$D$5,MATCH($F1055,通路主檔!$A$2:$A$5,0))*INDEX(年度參數!$B$2:$B$4,MATCH($B1055,年度參數!$A$2:$A$4,0))</f>
        <v>0</v>
      </c>
      <c r="N1055" s="14" t="n">
        <f aca="false">I1055*M1055</f>
        <v>0</v>
      </c>
      <c r="O1055" s="14" t="n">
        <f aca="false">I1055-N1055</f>
        <v>386100</v>
      </c>
    </row>
    <row r="1056" customFormat="false" ht="15" hidden="false" customHeight="false" outlineLevel="0" collapsed="false">
      <c r="A1056" s="6" t="str">
        <f aca="false">TEXT(B1056,"0")&amp;"-"&amp;TEXT(C1056,"00")</f>
        <v>2025-03</v>
      </c>
      <c r="B1056" s="4" t="n">
        <v>2025</v>
      </c>
      <c r="C1056" s="4" t="n">
        <v>3</v>
      </c>
      <c r="D1056" s="9" t="s">
        <v>273</v>
      </c>
      <c r="E1056" s="12" t="str">
        <f aca="false">INDEX(門市主檔!$B$2:$B$25,MATCH($D1056,門市主檔!$A$2:$A$25,0))</f>
        <v>台北東門店</v>
      </c>
      <c r="F1056" s="9" t="s">
        <v>344</v>
      </c>
      <c r="G1056" s="12" t="str">
        <f aca="false">INDEX(通路主檔!$B$2:$B$5,MATCH($F1056,通路主檔!$A$2:$A$5,0))</f>
        <v>外送平台 A</v>
      </c>
      <c r="H1056" s="12" t="str">
        <f aca="false">INDEX(通路主檔!$C$2:$C$5,MATCH($F1056,通路主檔!$A$2:$A$5,0))</f>
        <v>外送平台</v>
      </c>
      <c r="I1056" s="13" t="n">
        <v>329700</v>
      </c>
      <c r="J1056" s="4" t="n">
        <v>590</v>
      </c>
      <c r="K1056" s="4" t="n">
        <v>1193</v>
      </c>
      <c r="L1056" s="14" t="n">
        <f aca="false">IF(J1056=0,0,I1056/J1056)</f>
        <v>558.813559322034</v>
      </c>
      <c r="M1056" s="15" t="n">
        <f aca="false">INDEX(通路主檔!$D$2:$D$5,MATCH($F1056,通路主檔!$A$2:$A$5,0))*INDEX(年度參數!$B$2:$B$4,MATCH($B1056,年度參數!$A$2:$A$4,0))</f>
        <v>0.34</v>
      </c>
      <c r="N1056" s="14" t="n">
        <f aca="false">I1056*M1056</f>
        <v>112098</v>
      </c>
      <c r="O1056" s="14" t="n">
        <f aca="false">I1056-N1056</f>
        <v>217602</v>
      </c>
    </row>
    <row r="1057" customFormat="false" ht="15" hidden="false" customHeight="false" outlineLevel="0" collapsed="false">
      <c r="A1057" s="6" t="str">
        <f aca="false">TEXT(B1057,"0")&amp;"-"&amp;TEXT(C1057,"00")</f>
        <v>2025-03</v>
      </c>
      <c r="B1057" s="4" t="n">
        <v>2025</v>
      </c>
      <c r="C1057" s="4" t="n">
        <v>3</v>
      </c>
      <c r="D1057" s="9" t="s">
        <v>273</v>
      </c>
      <c r="E1057" s="12" t="str">
        <f aca="false">INDEX(門市主檔!$B$2:$B$25,MATCH($D1057,門市主檔!$A$2:$A$25,0))</f>
        <v>台北東門店</v>
      </c>
      <c r="F1057" s="9" t="s">
        <v>347</v>
      </c>
      <c r="G1057" s="12" t="str">
        <f aca="false">INDEX(通路主檔!$B$2:$B$5,MATCH($F1057,通路主檔!$A$2:$A$5,0))</f>
        <v>外送平台 B</v>
      </c>
      <c r="H1057" s="12" t="str">
        <f aca="false">INDEX(通路主檔!$C$2:$C$5,MATCH($F1057,通路主檔!$A$2:$A$5,0))</f>
        <v>外送平台</v>
      </c>
      <c r="I1057" s="13" t="n">
        <v>242900</v>
      </c>
      <c r="J1057" s="4" t="n">
        <v>491</v>
      </c>
      <c r="K1057" s="4" t="n">
        <v>930</v>
      </c>
      <c r="L1057" s="14" t="n">
        <f aca="false">IF(J1057=0,0,I1057/J1057)</f>
        <v>494.704684317719</v>
      </c>
      <c r="M1057" s="15" t="n">
        <f aca="false">INDEX(通路主檔!$D$2:$D$5,MATCH($F1057,通路主檔!$A$2:$A$5,0))*INDEX(年度參數!$B$2:$B$4,MATCH($B1057,年度參數!$A$2:$A$4,0))</f>
        <v>0.34</v>
      </c>
      <c r="N1057" s="14" t="n">
        <f aca="false">I1057*M1057</f>
        <v>82586</v>
      </c>
      <c r="O1057" s="14" t="n">
        <f aca="false">I1057-N1057</f>
        <v>160314</v>
      </c>
    </row>
    <row r="1058" customFormat="false" ht="15" hidden="false" customHeight="false" outlineLevel="0" collapsed="false">
      <c r="A1058" s="6" t="str">
        <f aca="false">TEXT(B1058,"0")&amp;"-"&amp;TEXT(C1058,"00")</f>
        <v>2025-03</v>
      </c>
      <c r="B1058" s="4" t="n">
        <v>2025</v>
      </c>
      <c r="C1058" s="4" t="n">
        <v>3</v>
      </c>
      <c r="D1058" s="9" t="s">
        <v>277</v>
      </c>
      <c r="E1058" s="12" t="str">
        <f aca="false">INDEX(門市主檔!$B$2:$B$25,MATCH($D1058,門市主檔!$A$2:$A$25,0))</f>
        <v>台北松江店</v>
      </c>
      <c r="F1058" s="9" t="s">
        <v>342</v>
      </c>
      <c r="G1058" s="12" t="str">
        <f aca="false">INDEX(通路主檔!$B$2:$B$5,MATCH($F1058,通路主檔!$A$2:$A$5,0))</f>
        <v>外帶</v>
      </c>
      <c r="H1058" s="12" t="str">
        <f aca="false">INDEX(通路主檔!$C$2:$C$5,MATCH($F1058,通路主檔!$A$2:$A$5,0))</f>
        <v>店內</v>
      </c>
      <c r="I1058" s="13" t="n">
        <v>483600</v>
      </c>
      <c r="J1058" s="4" t="n">
        <v>1538</v>
      </c>
      <c r="K1058" s="4" t="n">
        <v>1903</v>
      </c>
      <c r="L1058" s="14" t="n">
        <f aca="false">IF(J1058=0,0,I1058/J1058)</f>
        <v>314.43433029909</v>
      </c>
      <c r="M1058" s="15" t="n">
        <f aca="false">INDEX(通路主檔!$D$2:$D$5,MATCH($F1058,通路主檔!$A$2:$A$5,0))*INDEX(年度參數!$B$2:$B$4,MATCH($B1058,年度參數!$A$2:$A$4,0))</f>
        <v>0</v>
      </c>
      <c r="N1058" s="14" t="n">
        <f aca="false">I1058*M1058</f>
        <v>0</v>
      </c>
      <c r="O1058" s="14" t="n">
        <f aca="false">I1058-N1058</f>
        <v>483600</v>
      </c>
    </row>
    <row r="1059" customFormat="false" ht="15" hidden="false" customHeight="false" outlineLevel="0" collapsed="false">
      <c r="A1059" s="6" t="str">
        <f aca="false">TEXT(B1059,"0")&amp;"-"&amp;TEXT(C1059,"00")</f>
        <v>2025-03</v>
      </c>
      <c r="B1059" s="4" t="n">
        <v>2025</v>
      </c>
      <c r="C1059" s="4" t="n">
        <v>3</v>
      </c>
      <c r="D1059" s="9" t="s">
        <v>277</v>
      </c>
      <c r="E1059" s="12" t="str">
        <f aca="false">INDEX(門市主檔!$B$2:$B$25,MATCH($D1059,門市主檔!$A$2:$A$25,0))</f>
        <v>台北松江店</v>
      </c>
      <c r="F1059" s="9" t="s">
        <v>344</v>
      </c>
      <c r="G1059" s="12" t="str">
        <f aca="false">INDEX(通路主檔!$B$2:$B$5,MATCH($F1059,通路主檔!$A$2:$A$5,0))</f>
        <v>外送平台 A</v>
      </c>
      <c r="H1059" s="12" t="str">
        <f aca="false">INDEX(通路主檔!$C$2:$C$5,MATCH($F1059,通路主檔!$A$2:$A$5,0))</f>
        <v>外送平台</v>
      </c>
      <c r="I1059" s="13" t="n">
        <v>373900</v>
      </c>
      <c r="J1059" s="4" t="n">
        <v>749</v>
      </c>
      <c r="K1059" s="4" t="n">
        <v>1416</v>
      </c>
      <c r="L1059" s="14" t="n">
        <f aca="false">IF(J1059=0,0,I1059/J1059)</f>
        <v>499.198931909212</v>
      </c>
      <c r="M1059" s="15" t="n">
        <f aca="false">INDEX(通路主檔!$D$2:$D$5,MATCH($F1059,通路主檔!$A$2:$A$5,0))*INDEX(年度參數!$B$2:$B$4,MATCH($B1059,年度參數!$A$2:$A$4,0))</f>
        <v>0.34</v>
      </c>
      <c r="N1059" s="14" t="n">
        <f aca="false">I1059*M1059</f>
        <v>127126</v>
      </c>
      <c r="O1059" s="14" t="n">
        <f aca="false">I1059-N1059</f>
        <v>246774</v>
      </c>
    </row>
    <row r="1060" customFormat="false" ht="15" hidden="false" customHeight="false" outlineLevel="0" collapsed="false">
      <c r="A1060" s="6" t="str">
        <f aca="false">TEXT(B1060,"0")&amp;"-"&amp;TEXT(C1060,"00")</f>
        <v>2025-03</v>
      </c>
      <c r="B1060" s="4" t="n">
        <v>2025</v>
      </c>
      <c r="C1060" s="4" t="n">
        <v>3</v>
      </c>
      <c r="D1060" s="9" t="s">
        <v>277</v>
      </c>
      <c r="E1060" s="12" t="str">
        <f aca="false">INDEX(門市主檔!$B$2:$B$25,MATCH($D1060,門市主檔!$A$2:$A$25,0))</f>
        <v>台北松江店</v>
      </c>
      <c r="F1060" s="9" t="s">
        <v>347</v>
      </c>
      <c r="G1060" s="12" t="str">
        <f aca="false">INDEX(通路主檔!$B$2:$B$5,MATCH($F1060,通路主檔!$A$2:$A$5,0))</f>
        <v>外送平台 B</v>
      </c>
      <c r="H1060" s="12" t="str">
        <f aca="false">INDEX(通路主檔!$C$2:$C$5,MATCH($F1060,通路主檔!$A$2:$A$5,0))</f>
        <v>外送平台</v>
      </c>
      <c r="I1060" s="13" t="n">
        <v>293500</v>
      </c>
      <c r="J1060" s="4" t="n">
        <v>559</v>
      </c>
      <c r="K1060" s="4" t="n">
        <v>981</v>
      </c>
      <c r="L1060" s="14" t="n">
        <f aca="false">IF(J1060=0,0,I1060/J1060)</f>
        <v>525.044722719141</v>
      </c>
      <c r="M1060" s="15" t="n">
        <f aca="false">INDEX(通路主檔!$D$2:$D$5,MATCH($F1060,通路主檔!$A$2:$A$5,0))*INDEX(年度參數!$B$2:$B$4,MATCH($B1060,年度參數!$A$2:$A$4,0))</f>
        <v>0.34</v>
      </c>
      <c r="N1060" s="14" t="n">
        <f aca="false">I1060*M1060</f>
        <v>99790</v>
      </c>
      <c r="O1060" s="14" t="n">
        <f aca="false">I1060-N1060</f>
        <v>193710</v>
      </c>
    </row>
    <row r="1061" customFormat="false" ht="15" hidden="false" customHeight="false" outlineLevel="0" collapsed="false">
      <c r="A1061" s="6" t="str">
        <f aca="false">TEXT(B1061,"0")&amp;"-"&amp;TEXT(C1061,"00")</f>
        <v>2025-03</v>
      </c>
      <c r="B1061" s="4" t="n">
        <v>2025</v>
      </c>
      <c r="C1061" s="4" t="n">
        <v>3</v>
      </c>
      <c r="D1061" s="9" t="s">
        <v>288</v>
      </c>
      <c r="E1061" s="12" t="str">
        <f aca="false">INDEX(門市主檔!$B$2:$B$25,MATCH($D1061,門市主檔!$A$2:$A$25,0))</f>
        <v>桃園中壢店</v>
      </c>
      <c r="F1061" s="9" t="s">
        <v>339</v>
      </c>
      <c r="G1061" s="12" t="str">
        <f aca="false">INDEX(通路主檔!$B$2:$B$5,MATCH($F1061,通路主檔!$A$2:$A$5,0))</f>
        <v>內用</v>
      </c>
      <c r="H1061" s="12" t="str">
        <f aca="false">INDEX(通路主檔!$C$2:$C$5,MATCH($F1061,通路主檔!$A$2:$A$5,0))</f>
        <v>店內</v>
      </c>
      <c r="I1061" s="13" t="n">
        <v>880300</v>
      </c>
      <c r="J1061" s="4" t="n">
        <v>1141</v>
      </c>
      <c r="K1061" s="4" t="n">
        <v>2748</v>
      </c>
      <c r="L1061" s="14" t="n">
        <f aca="false">IF(J1061=0,0,I1061/J1061)</f>
        <v>771.516213847502</v>
      </c>
      <c r="M1061" s="15" t="n">
        <f aca="false">INDEX(通路主檔!$D$2:$D$5,MATCH($F1061,通路主檔!$A$2:$A$5,0))*INDEX(年度參數!$B$2:$B$4,MATCH($B1061,年度參數!$A$2:$A$4,0))</f>
        <v>0</v>
      </c>
      <c r="N1061" s="14" t="n">
        <f aca="false">I1061*M1061</f>
        <v>0</v>
      </c>
      <c r="O1061" s="14" t="n">
        <f aca="false">I1061-N1061</f>
        <v>880300</v>
      </c>
    </row>
    <row r="1062" customFormat="false" ht="15" hidden="false" customHeight="false" outlineLevel="0" collapsed="false">
      <c r="A1062" s="6" t="str">
        <f aca="false">TEXT(B1062,"0")&amp;"-"&amp;TEXT(C1062,"00")</f>
        <v>2025-03</v>
      </c>
      <c r="B1062" s="4" t="n">
        <v>2025</v>
      </c>
      <c r="C1062" s="4" t="n">
        <v>3</v>
      </c>
      <c r="D1062" s="9" t="s">
        <v>288</v>
      </c>
      <c r="E1062" s="12" t="str">
        <f aca="false">INDEX(門市主檔!$B$2:$B$25,MATCH($D1062,門市主檔!$A$2:$A$25,0))</f>
        <v>桃園中壢店</v>
      </c>
      <c r="F1062" s="9" t="s">
        <v>342</v>
      </c>
      <c r="G1062" s="12" t="str">
        <f aca="false">INDEX(通路主檔!$B$2:$B$5,MATCH($F1062,通路主檔!$A$2:$A$5,0))</f>
        <v>外帶</v>
      </c>
      <c r="H1062" s="12" t="str">
        <f aca="false">INDEX(通路主檔!$C$2:$C$5,MATCH($F1062,通路主檔!$A$2:$A$5,0))</f>
        <v>店內</v>
      </c>
      <c r="I1062" s="13" t="n">
        <v>417700</v>
      </c>
      <c r="J1062" s="4" t="n">
        <v>1258</v>
      </c>
      <c r="K1062" s="4" t="n">
        <v>1742</v>
      </c>
      <c r="L1062" s="14" t="n">
        <f aca="false">IF(J1062=0,0,I1062/J1062)</f>
        <v>332.034976152623</v>
      </c>
      <c r="M1062" s="15" t="n">
        <f aca="false">INDEX(通路主檔!$D$2:$D$5,MATCH($F1062,通路主檔!$A$2:$A$5,0))*INDEX(年度參數!$B$2:$B$4,MATCH($B1062,年度參數!$A$2:$A$4,0))</f>
        <v>0</v>
      </c>
      <c r="N1062" s="14" t="n">
        <f aca="false">I1062*M1062</f>
        <v>0</v>
      </c>
      <c r="O1062" s="14" t="n">
        <f aca="false">I1062-N1062</f>
        <v>417700</v>
      </c>
    </row>
    <row r="1063" customFormat="false" ht="15" hidden="false" customHeight="false" outlineLevel="0" collapsed="false">
      <c r="A1063" s="6" t="str">
        <f aca="false">TEXT(B1063,"0")&amp;"-"&amp;TEXT(C1063,"00")</f>
        <v>2025-03</v>
      </c>
      <c r="B1063" s="4" t="n">
        <v>2025</v>
      </c>
      <c r="C1063" s="4" t="n">
        <v>3</v>
      </c>
      <c r="D1063" s="9" t="s">
        <v>288</v>
      </c>
      <c r="E1063" s="12" t="str">
        <f aca="false">INDEX(門市主檔!$B$2:$B$25,MATCH($D1063,門市主檔!$A$2:$A$25,0))</f>
        <v>桃園中壢店</v>
      </c>
      <c r="F1063" s="9" t="s">
        <v>344</v>
      </c>
      <c r="G1063" s="12" t="str">
        <f aca="false">INDEX(通路主檔!$B$2:$B$5,MATCH($F1063,通路主檔!$A$2:$A$5,0))</f>
        <v>外送平台 A</v>
      </c>
      <c r="H1063" s="12" t="str">
        <f aca="false">INDEX(通路主檔!$C$2:$C$5,MATCH($F1063,通路主檔!$A$2:$A$5,0))</f>
        <v>外送平台</v>
      </c>
      <c r="I1063" s="13" t="n">
        <v>361800</v>
      </c>
      <c r="J1063" s="4" t="n">
        <v>737</v>
      </c>
      <c r="K1063" s="4" t="n">
        <v>1502</v>
      </c>
      <c r="L1063" s="14" t="n">
        <f aca="false">IF(J1063=0,0,I1063/J1063)</f>
        <v>490.909090909091</v>
      </c>
      <c r="M1063" s="15" t="n">
        <f aca="false">INDEX(通路主檔!$D$2:$D$5,MATCH($F1063,通路主檔!$A$2:$A$5,0))*INDEX(年度參數!$B$2:$B$4,MATCH($B1063,年度參數!$A$2:$A$4,0))</f>
        <v>0.34</v>
      </c>
      <c r="N1063" s="14" t="n">
        <f aca="false">I1063*M1063</f>
        <v>123012</v>
      </c>
      <c r="O1063" s="14" t="n">
        <f aca="false">I1063-N1063</f>
        <v>238788</v>
      </c>
    </row>
    <row r="1064" customFormat="false" ht="15" hidden="false" customHeight="false" outlineLevel="0" collapsed="false">
      <c r="A1064" s="6" t="str">
        <f aca="false">TEXT(B1064,"0")&amp;"-"&amp;TEXT(C1064,"00")</f>
        <v>2025-03</v>
      </c>
      <c r="B1064" s="4" t="n">
        <v>2025</v>
      </c>
      <c r="C1064" s="4" t="n">
        <v>3</v>
      </c>
      <c r="D1064" s="9" t="s">
        <v>288</v>
      </c>
      <c r="E1064" s="12" t="str">
        <f aca="false">INDEX(門市主檔!$B$2:$B$25,MATCH($D1064,門市主檔!$A$2:$A$25,0))</f>
        <v>桃園中壢店</v>
      </c>
      <c r="F1064" s="9" t="s">
        <v>347</v>
      </c>
      <c r="G1064" s="12" t="str">
        <f aca="false">INDEX(通路主檔!$B$2:$B$5,MATCH($F1064,通路主檔!$A$2:$A$5,0))</f>
        <v>外送平台 B</v>
      </c>
      <c r="H1064" s="12" t="str">
        <f aca="false">INDEX(通路主檔!$C$2:$C$5,MATCH($F1064,通路主檔!$A$2:$A$5,0))</f>
        <v>外送平台</v>
      </c>
      <c r="I1064" s="13" t="n">
        <v>236900</v>
      </c>
      <c r="J1064" s="4" t="n">
        <v>471</v>
      </c>
      <c r="K1064" s="4" t="n">
        <v>843</v>
      </c>
      <c r="L1064" s="14" t="n">
        <f aca="false">IF(J1064=0,0,I1064/J1064)</f>
        <v>502.972399150743</v>
      </c>
      <c r="M1064" s="15" t="n">
        <f aca="false">INDEX(通路主檔!$D$2:$D$5,MATCH($F1064,通路主檔!$A$2:$A$5,0))*INDEX(年度參數!$B$2:$B$4,MATCH($B1064,年度參數!$A$2:$A$4,0))</f>
        <v>0.34</v>
      </c>
      <c r="N1064" s="14" t="n">
        <f aca="false">I1064*M1064</f>
        <v>80546</v>
      </c>
      <c r="O1064" s="14" t="n">
        <f aca="false">I1064-N1064</f>
        <v>156354</v>
      </c>
    </row>
    <row r="1065" customFormat="false" ht="15" hidden="false" customHeight="false" outlineLevel="0" collapsed="false">
      <c r="A1065" s="6" t="str">
        <f aca="false">TEXT(B1065,"0")&amp;"-"&amp;TEXT(C1065,"00")</f>
        <v>2025-03</v>
      </c>
      <c r="B1065" s="4" t="n">
        <v>2025</v>
      </c>
      <c r="C1065" s="4" t="n">
        <v>3</v>
      </c>
      <c r="D1065" s="9" t="s">
        <v>292</v>
      </c>
      <c r="E1065" s="12" t="str">
        <f aca="false">INDEX(門市主檔!$B$2:$B$25,MATCH($D1065,門市主檔!$A$2:$A$25,0))</f>
        <v>桃園藝文店</v>
      </c>
      <c r="F1065" s="9" t="s">
        <v>339</v>
      </c>
      <c r="G1065" s="12" t="str">
        <f aca="false">INDEX(通路主檔!$B$2:$B$5,MATCH($F1065,通路主檔!$A$2:$A$5,0))</f>
        <v>內用</v>
      </c>
      <c r="H1065" s="12" t="str">
        <f aca="false">INDEX(通路主檔!$C$2:$C$5,MATCH($F1065,通路主檔!$A$2:$A$5,0))</f>
        <v>店內</v>
      </c>
      <c r="I1065" s="13" t="n">
        <v>826900</v>
      </c>
      <c r="J1065" s="4" t="n">
        <v>1039</v>
      </c>
      <c r="K1065" s="4" t="n">
        <v>2323</v>
      </c>
      <c r="L1065" s="14" t="n">
        <f aca="false">IF(J1065=0,0,I1065/J1065)</f>
        <v>795.861405197305</v>
      </c>
      <c r="M1065" s="15" t="n">
        <f aca="false">INDEX(通路主檔!$D$2:$D$5,MATCH($F1065,通路主檔!$A$2:$A$5,0))*INDEX(年度參數!$B$2:$B$4,MATCH($B1065,年度參數!$A$2:$A$4,0))</f>
        <v>0</v>
      </c>
      <c r="N1065" s="14" t="n">
        <f aca="false">I1065*M1065</f>
        <v>0</v>
      </c>
      <c r="O1065" s="14" t="n">
        <f aca="false">I1065-N1065</f>
        <v>826900</v>
      </c>
    </row>
    <row r="1066" customFormat="false" ht="15" hidden="false" customHeight="false" outlineLevel="0" collapsed="false">
      <c r="A1066" s="6" t="str">
        <f aca="false">TEXT(B1066,"0")&amp;"-"&amp;TEXT(C1066,"00")</f>
        <v>2025-03</v>
      </c>
      <c r="B1066" s="4" t="n">
        <v>2025</v>
      </c>
      <c r="C1066" s="4" t="n">
        <v>3</v>
      </c>
      <c r="D1066" s="9" t="s">
        <v>292</v>
      </c>
      <c r="E1066" s="12" t="str">
        <f aca="false">INDEX(門市主檔!$B$2:$B$25,MATCH($D1066,門市主檔!$A$2:$A$25,0))</f>
        <v>桃園藝文店</v>
      </c>
      <c r="F1066" s="9" t="s">
        <v>342</v>
      </c>
      <c r="G1066" s="12" t="str">
        <f aca="false">INDEX(通路主檔!$B$2:$B$5,MATCH($F1066,通路主檔!$A$2:$A$5,0))</f>
        <v>外帶</v>
      </c>
      <c r="H1066" s="12" t="str">
        <f aca="false">INDEX(通路主檔!$C$2:$C$5,MATCH($F1066,通路主檔!$A$2:$A$5,0))</f>
        <v>店內</v>
      </c>
      <c r="I1066" s="13" t="n">
        <v>391500</v>
      </c>
      <c r="J1066" s="4" t="n">
        <v>1275</v>
      </c>
      <c r="K1066" s="4" t="n">
        <v>1779</v>
      </c>
      <c r="L1066" s="14" t="n">
        <f aca="false">IF(J1066=0,0,I1066/J1066)</f>
        <v>307.058823529412</v>
      </c>
      <c r="M1066" s="15" t="n">
        <f aca="false">INDEX(通路主檔!$D$2:$D$5,MATCH($F1066,通路主檔!$A$2:$A$5,0))*INDEX(年度參數!$B$2:$B$4,MATCH($B1066,年度參數!$A$2:$A$4,0))</f>
        <v>0</v>
      </c>
      <c r="N1066" s="14" t="n">
        <f aca="false">I1066*M1066</f>
        <v>0</v>
      </c>
      <c r="O1066" s="14" t="n">
        <f aca="false">I1066-N1066</f>
        <v>391500</v>
      </c>
    </row>
    <row r="1067" customFormat="false" ht="15" hidden="false" customHeight="false" outlineLevel="0" collapsed="false">
      <c r="A1067" s="6" t="str">
        <f aca="false">TEXT(B1067,"0")&amp;"-"&amp;TEXT(C1067,"00")</f>
        <v>2025-03</v>
      </c>
      <c r="B1067" s="4" t="n">
        <v>2025</v>
      </c>
      <c r="C1067" s="4" t="n">
        <v>3</v>
      </c>
      <c r="D1067" s="9" t="s">
        <v>292</v>
      </c>
      <c r="E1067" s="12" t="str">
        <f aca="false">INDEX(門市主檔!$B$2:$B$25,MATCH($D1067,門市主檔!$A$2:$A$25,0))</f>
        <v>桃園藝文店</v>
      </c>
      <c r="F1067" s="9" t="s">
        <v>344</v>
      </c>
      <c r="G1067" s="12" t="str">
        <f aca="false">INDEX(通路主檔!$B$2:$B$5,MATCH($F1067,通路主檔!$A$2:$A$5,0))</f>
        <v>外送平台 A</v>
      </c>
      <c r="H1067" s="12" t="str">
        <f aca="false">INDEX(通路主檔!$C$2:$C$5,MATCH($F1067,通路主檔!$A$2:$A$5,0))</f>
        <v>外送平台</v>
      </c>
      <c r="I1067" s="13" t="n">
        <v>324000</v>
      </c>
      <c r="J1067" s="4" t="n">
        <v>598</v>
      </c>
      <c r="K1067" s="4" t="n">
        <v>1136</v>
      </c>
      <c r="L1067" s="14" t="n">
        <f aca="false">IF(J1067=0,0,I1067/J1067)</f>
        <v>541.80602006689</v>
      </c>
      <c r="M1067" s="15" t="n">
        <f aca="false">INDEX(通路主檔!$D$2:$D$5,MATCH($F1067,通路主檔!$A$2:$A$5,0))*INDEX(年度參數!$B$2:$B$4,MATCH($B1067,年度參數!$A$2:$A$4,0))</f>
        <v>0.34</v>
      </c>
      <c r="N1067" s="14" t="n">
        <f aca="false">I1067*M1067</f>
        <v>110160</v>
      </c>
      <c r="O1067" s="14" t="n">
        <f aca="false">I1067-N1067</f>
        <v>213840</v>
      </c>
    </row>
    <row r="1068" customFormat="false" ht="15" hidden="false" customHeight="false" outlineLevel="0" collapsed="false">
      <c r="A1068" s="6" t="str">
        <f aca="false">TEXT(B1068,"0")&amp;"-"&amp;TEXT(C1068,"00")</f>
        <v>2025-03</v>
      </c>
      <c r="B1068" s="4" t="n">
        <v>2025</v>
      </c>
      <c r="C1068" s="4" t="n">
        <v>3</v>
      </c>
      <c r="D1068" s="9" t="s">
        <v>292</v>
      </c>
      <c r="E1068" s="12" t="str">
        <f aca="false">INDEX(門市主檔!$B$2:$B$25,MATCH($D1068,門市主檔!$A$2:$A$25,0))</f>
        <v>桃園藝文店</v>
      </c>
      <c r="F1068" s="9" t="s">
        <v>347</v>
      </c>
      <c r="G1068" s="12" t="str">
        <f aca="false">INDEX(通路主檔!$B$2:$B$5,MATCH($F1068,通路主檔!$A$2:$A$5,0))</f>
        <v>外送平台 B</v>
      </c>
      <c r="H1068" s="12" t="str">
        <f aca="false">INDEX(通路主檔!$C$2:$C$5,MATCH($F1068,通路主檔!$A$2:$A$5,0))</f>
        <v>外送平台</v>
      </c>
      <c r="I1068" s="13" t="n">
        <v>233700</v>
      </c>
      <c r="J1068" s="4" t="n">
        <v>444</v>
      </c>
      <c r="K1068" s="4" t="n">
        <v>862</v>
      </c>
      <c r="L1068" s="14" t="n">
        <f aca="false">IF(J1068=0,0,I1068/J1068)</f>
        <v>526.351351351351</v>
      </c>
      <c r="M1068" s="15" t="n">
        <f aca="false">INDEX(通路主檔!$D$2:$D$5,MATCH($F1068,通路主檔!$A$2:$A$5,0))*INDEX(年度參數!$B$2:$B$4,MATCH($B1068,年度參數!$A$2:$A$4,0))</f>
        <v>0.34</v>
      </c>
      <c r="N1068" s="14" t="n">
        <f aca="false">I1068*M1068</f>
        <v>79458</v>
      </c>
      <c r="O1068" s="14" t="n">
        <f aca="false">I1068-N1068</f>
        <v>154242</v>
      </c>
    </row>
    <row r="1069" customFormat="false" ht="15" hidden="false" customHeight="false" outlineLevel="0" collapsed="false">
      <c r="A1069" s="6" t="str">
        <f aca="false">TEXT(B1069,"0")&amp;"-"&amp;TEXT(C1069,"00")</f>
        <v>2025-03</v>
      </c>
      <c r="B1069" s="4" t="n">
        <v>2025</v>
      </c>
      <c r="C1069" s="4" t="n">
        <v>3</v>
      </c>
      <c r="D1069" s="9" t="s">
        <v>315</v>
      </c>
      <c r="E1069" s="12" t="str">
        <f aca="false">INDEX(門市主檔!$B$2:$B$25,MATCH($D1069,門市主檔!$A$2:$A$25,0))</f>
        <v>雲林斗六店</v>
      </c>
      <c r="F1069" s="9" t="s">
        <v>339</v>
      </c>
      <c r="G1069" s="12" t="str">
        <f aca="false">INDEX(通路主檔!$B$2:$B$5,MATCH($F1069,通路主檔!$A$2:$A$5,0))</f>
        <v>內用</v>
      </c>
      <c r="H1069" s="12" t="str">
        <f aca="false">INDEX(通路主檔!$C$2:$C$5,MATCH($F1069,通路主檔!$A$2:$A$5,0))</f>
        <v>店內</v>
      </c>
      <c r="I1069" s="13" t="n">
        <v>692000</v>
      </c>
      <c r="J1069" s="4" t="n">
        <v>937</v>
      </c>
      <c r="K1069" s="4" t="n">
        <v>2387</v>
      </c>
      <c r="L1069" s="14" t="n">
        <f aca="false">IF(J1069=0,0,I1069/J1069)</f>
        <v>738.527214514408</v>
      </c>
      <c r="M1069" s="15" t="n">
        <f aca="false">INDEX(通路主檔!$D$2:$D$5,MATCH($F1069,通路主檔!$A$2:$A$5,0))*INDEX(年度參數!$B$2:$B$4,MATCH($B1069,年度參數!$A$2:$A$4,0))</f>
        <v>0</v>
      </c>
      <c r="N1069" s="14" t="n">
        <f aca="false">I1069*M1069</f>
        <v>0</v>
      </c>
      <c r="O1069" s="14" t="n">
        <f aca="false">I1069-N1069</f>
        <v>692000</v>
      </c>
    </row>
    <row r="1070" customFormat="false" ht="15" hidden="false" customHeight="false" outlineLevel="0" collapsed="false">
      <c r="A1070" s="6" t="str">
        <f aca="false">TEXT(B1070,"0")&amp;"-"&amp;TEXT(C1070,"00")</f>
        <v>2025-03</v>
      </c>
      <c r="B1070" s="4" t="n">
        <v>2025</v>
      </c>
      <c r="C1070" s="4" t="n">
        <v>3</v>
      </c>
      <c r="D1070" s="9" t="s">
        <v>315</v>
      </c>
      <c r="E1070" s="12" t="str">
        <f aca="false">INDEX(門市主檔!$B$2:$B$25,MATCH($D1070,門市主檔!$A$2:$A$25,0))</f>
        <v>雲林斗六店</v>
      </c>
      <c r="F1070" s="9" t="s">
        <v>342</v>
      </c>
      <c r="G1070" s="12" t="str">
        <f aca="false">INDEX(通路主檔!$B$2:$B$5,MATCH($F1070,通路主檔!$A$2:$A$5,0))</f>
        <v>外帶</v>
      </c>
      <c r="H1070" s="12" t="str">
        <f aca="false">INDEX(通路主檔!$C$2:$C$5,MATCH($F1070,通路主檔!$A$2:$A$5,0))</f>
        <v>店內</v>
      </c>
      <c r="I1070" s="13" t="n">
        <v>296900</v>
      </c>
      <c r="J1070" s="4" t="n">
        <v>860</v>
      </c>
      <c r="K1070" s="4" t="n">
        <v>1049</v>
      </c>
      <c r="L1070" s="14" t="n">
        <f aca="false">IF(J1070=0,0,I1070/J1070)</f>
        <v>345.232558139535</v>
      </c>
      <c r="M1070" s="15" t="n">
        <f aca="false">INDEX(通路主檔!$D$2:$D$5,MATCH($F1070,通路主檔!$A$2:$A$5,0))*INDEX(年度參數!$B$2:$B$4,MATCH($B1070,年度參數!$A$2:$A$4,0))</f>
        <v>0</v>
      </c>
      <c r="N1070" s="14" t="n">
        <f aca="false">I1070*M1070</f>
        <v>0</v>
      </c>
      <c r="O1070" s="14" t="n">
        <f aca="false">I1070-N1070</f>
        <v>296900</v>
      </c>
    </row>
    <row r="1071" customFormat="false" ht="15" hidden="false" customHeight="false" outlineLevel="0" collapsed="false">
      <c r="A1071" s="6" t="str">
        <f aca="false">TEXT(B1071,"0")&amp;"-"&amp;TEXT(C1071,"00")</f>
        <v>2025-03</v>
      </c>
      <c r="B1071" s="4" t="n">
        <v>2025</v>
      </c>
      <c r="C1071" s="4" t="n">
        <v>3</v>
      </c>
      <c r="D1071" s="9" t="s">
        <v>315</v>
      </c>
      <c r="E1071" s="12" t="str">
        <f aca="false">INDEX(門市主檔!$B$2:$B$25,MATCH($D1071,門市主檔!$A$2:$A$25,0))</f>
        <v>雲林斗六店</v>
      </c>
      <c r="F1071" s="9" t="s">
        <v>344</v>
      </c>
      <c r="G1071" s="12" t="str">
        <f aca="false">INDEX(通路主檔!$B$2:$B$5,MATCH($F1071,通路主檔!$A$2:$A$5,0))</f>
        <v>外送平台 A</v>
      </c>
      <c r="H1071" s="12" t="str">
        <f aca="false">INDEX(通路主檔!$C$2:$C$5,MATCH($F1071,通路主檔!$A$2:$A$5,0))</f>
        <v>外送平台</v>
      </c>
      <c r="I1071" s="13" t="n">
        <v>317100</v>
      </c>
      <c r="J1071" s="4" t="n">
        <v>627</v>
      </c>
      <c r="K1071" s="4" t="n">
        <v>1265</v>
      </c>
      <c r="L1071" s="14" t="n">
        <f aca="false">IF(J1071=0,0,I1071/J1071)</f>
        <v>505.741626794258</v>
      </c>
      <c r="M1071" s="15" t="n">
        <f aca="false">INDEX(通路主檔!$D$2:$D$5,MATCH($F1071,通路主檔!$A$2:$A$5,0))*INDEX(年度參數!$B$2:$B$4,MATCH($B1071,年度參數!$A$2:$A$4,0))</f>
        <v>0.34</v>
      </c>
      <c r="N1071" s="14" t="n">
        <f aca="false">I1071*M1071</f>
        <v>107814</v>
      </c>
      <c r="O1071" s="14" t="n">
        <f aca="false">I1071-N1071</f>
        <v>209286</v>
      </c>
    </row>
    <row r="1072" customFormat="false" ht="15" hidden="false" customHeight="false" outlineLevel="0" collapsed="false">
      <c r="A1072" s="6" t="str">
        <f aca="false">TEXT(B1072,"0")&amp;"-"&amp;TEXT(C1072,"00")</f>
        <v>2025-03</v>
      </c>
      <c r="B1072" s="4" t="n">
        <v>2025</v>
      </c>
      <c r="C1072" s="4" t="n">
        <v>3</v>
      </c>
      <c r="D1072" s="9" t="s">
        <v>315</v>
      </c>
      <c r="E1072" s="12" t="str">
        <f aca="false">INDEX(門市主檔!$B$2:$B$25,MATCH($D1072,門市主檔!$A$2:$A$25,0))</f>
        <v>雲林斗六店</v>
      </c>
      <c r="F1072" s="9" t="s">
        <v>347</v>
      </c>
      <c r="G1072" s="12" t="str">
        <f aca="false">INDEX(通路主檔!$B$2:$B$5,MATCH($F1072,通路主檔!$A$2:$A$5,0))</f>
        <v>外送平台 B</v>
      </c>
      <c r="H1072" s="12" t="str">
        <f aca="false">INDEX(通路主檔!$C$2:$C$5,MATCH($F1072,通路主檔!$A$2:$A$5,0))</f>
        <v>外送平台</v>
      </c>
      <c r="I1072" s="13" t="n">
        <v>183900</v>
      </c>
      <c r="J1072" s="4" t="n">
        <v>347</v>
      </c>
      <c r="K1072" s="4" t="n">
        <v>620</v>
      </c>
      <c r="L1072" s="14" t="n">
        <f aca="false">IF(J1072=0,0,I1072/J1072)</f>
        <v>529.971181556196</v>
      </c>
      <c r="M1072" s="15" t="n">
        <f aca="false">INDEX(通路主檔!$D$2:$D$5,MATCH($F1072,通路主檔!$A$2:$A$5,0))*INDEX(年度參數!$B$2:$B$4,MATCH($B1072,年度參數!$A$2:$A$4,0))</f>
        <v>0.34</v>
      </c>
      <c r="N1072" s="14" t="n">
        <f aca="false">I1072*M1072</f>
        <v>62526</v>
      </c>
      <c r="O1072" s="14" t="n">
        <f aca="false">I1072-N1072</f>
        <v>121374</v>
      </c>
    </row>
    <row r="1073" customFormat="false" ht="15" hidden="false" customHeight="false" outlineLevel="0" collapsed="false">
      <c r="A1073" s="6" t="str">
        <f aca="false">TEXT(B1073,"0")&amp;"-"&amp;TEXT(C1073,"00")</f>
        <v>2025-04</v>
      </c>
      <c r="B1073" s="4" t="n">
        <v>2025</v>
      </c>
      <c r="C1073" s="4" t="n">
        <v>4</v>
      </c>
      <c r="D1073" s="9" t="s">
        <v>294</v>
      </c>
      <c r="E1073" s="12" t="str">
        <f aca="false">INDEX(門市主檔!$B$2:$B$25,MATCH($D1073,門市主檔!$A$2:$A$25,0))</f>
        <v>新竹巨城店</v>
      </c>
      <c r="F1073" s="9" t="s">
        <v>339</v>
      </c>
      <c r="G1073" s="12" t="str">
        <f aca="false">INDEX(通路主檔!$B$2:$B$5,MATCH($F1073,通路主檔!$A$2:$A$5,0))</f>
        <v>內用</v>
      </c>
      <c r="H1073" s="12" t="str">
        <f aca="false">INDEX(通路主檔!$C$2:$C$5,MATCH($F1073,通路主檔!$A$2:$A$5,0))</f>
        <v>店內</v>
      </c>
      <c r="I1073" s="13" t="n">
        <v>1242100</v>
      </c>
      <c r="J1073" s="4" t="n">
        <v>1586</v>
      </c>
      <c r="K1073" s="4" t="n">
        <v>3571</v>
      </c>
      <c r="L1073" s="14" t="n">
        <f aca="false">IF(J1073=0,0,I1073/J1073)</f>
        <v>783.165195460278</v>
      </c>
      <c r="M1073" s="15" t="n">
        <f aca="false">INDEX(通路主檔!$D$2:$D$5,MATCH($F1073,通路主檔!$A$2:$A$5,0))*INDEX(年度參數!$B$2:$B$4,MATCH($B1073,年度參數!$A$2:$A$4,0))</f>
        <v>0</v>
      </c>
      <c r="N1073" s="14" t="n">
        <f aca="false">I1073*M1073</f>
        <v>0</v>
      </c>
      <c r="O1073" s="14" t="n">
        <f aca="false">I1073-N1073</f>
        <v>1242100</v>
      </c>
    </row>
    <row r="1074" customFormat="false" ht="15" hidden="false" customHeight="false" outlineLevel="0" collapsed="false">
      <c r="A1074" s="6" t="str">
        <f aca="false">TEXT(B1074,"0")&amp;"-"&amp;TEXT(C1074,"00")</f>
        <v>2025-04</v>
      </c>
      <c r="B1074" s="4" t="n">
        <v>2025</v>
      </c>
      <c r="C1074" s="4" t="n">
        <v>4</v>
      </c>
      <c r="D1074" s="9" t="s">
        <v>294</v>
      </c>
      <c r="E1074" s="12" t="str">
        <f aca="false">INDEX(門市主檔!$B$2:$B$25,MATCH($D1074,門市主檔!$A$2:$A$25,0))</f>
        <v>新竹巨城店</v>
      </c>
      <c r="F1074" s="9" t="s">
        <v>342</v>
      </c>
      <c r="G1074" s="12" t="str">
        <f aca="false">INDEX(通路主檔!$B$2:$B$5,MATCH($F1074,通路主檔!$A$2:$A$5,0))</f>
        <v>外帶</v>
      </c>
      <c r="H1074" s="12" t="str">
        <f aca="false">INDEX(通路主檔!$C$2:$C$5,MATCH($F1074,通路主檔!$A$2:$A$5,0))</f>
        <v>店內</v>
      </c>
      <c r="I1074" s="13" t="n">
        <v>508100</v>
      </c>
      <c r="J1074" s="4" t="n">
        <v>1593</v>
      </c>
      <c r="K1074" s="4" t="n">
        <v>2083</v>
      </c>
      <c r="L1074" s="14" t="n">
        <f aca="false">IF(J1074=0,0,I1074/J1074)</f>
        <v>318.957940991839</v>
      </c>
      <c r="M1074" s="15" t="n">
        <f aca="false">INDEX(通路主檔!$D$2:$D$5,MATCH($F1074,通路主檔!$A$2:$A$5,0))*INDEX(年度參數!$B$2:$B$4,MATCH($B1074,年度參數!$A$2:$A$4,0))</f>
        <v>0</v>
      </c>
      <c r="N1074" s="14" t="n">
        <f aca="false">I1074*M1074</f>
        <v>0</v>
      </c>
      <c r="O1074" s="14" t="n">
        <f aca="false">I1074-N1074</f>
        <v>508100</v>
      </c>
    </row>
    <row r="1075" customFormat="false" ht="15" hidden="false" customHeight="false" outlineLevel="0" collapsed="false">
      <c r="A1075" s="6" t="str">
        <f aca="false">TEXT(B1075,"0")&amp;"-"&amp;TEXT(C1075,"00")</f>
        <v>2025-04</v>
      </c>
      <c r="B1075" s="4" t="n">
        <v>2025</v>
      </c>
      <c r="C1075" s="4" t="n">
        <v>4</v>
      </c>
      <c r="D1075" s="9" t="s">
        <v>294</v>
      </c>
      <c r="E1075" s="12" t="str">
        <f aca="false">INDEX(門市主檔!$B$2:$B$25,MATCH($D1075,門市主檔!$A$2:$A$25,0))</f>
        <v>新竹巨城店</v>
      </c>
      <c r="F1075" s="9" t="s">
        <v>344</v>
      </c>
      <c r="G1075" s="12" t="str">
        <f aca="false">INDEX(通路主檔!$B$2:$B$5,MATCH($F1075,通路主檔!$A$2:$A$5,0))</f>
        <v>外送平台 A</v>
      </c>
      <c r="H1075" s="12" t="str">
        <f aca="false">INDEX(通路主檔!$C$2:$C$5,MATCH($F1075,通路主檔!$A$2:$A$5,0))</f>
        <v>外送平台</v>
      </c>
      <c r="I1075" s="13" t="n">
        <v>451800</v>
      </c>
      <c r="J1075" s="4" t="n">
        <v>873</v>
      </c>
      <c r="K1075" s="4" t="n">
        <v>1678</v>
      </c>
      <c r="L1075" s="14" t="n">
        <f aca="false">IF(J1075=0,0,I1075/J1075)</f>
        <v>517.525773195876</v>
      </c>
      <c r="M1075" s="15" t="n">
        <f aca="false">INDEX(通路主檔!$D$2:$D$5,MATCH($F1075,通路主檔!$A$2:$A$5,0))*INDEX(年度參數!$B$2:$B$4,MATCH($B1075,年度參數!$A$2:$A$4,0))</f>
        <v>0.34</v>
      </c>
      <c r="N1075" s="14" t="n">
        <f aca="false">I1075*M1075</f>
        <v>153612</v>
      </c>
      <c r="O1075" s="14" t="n">
        <f aca="false">I1075-N1075</f>
        <v>298188</v>
      </c>
    </row>
    <row r="1076" customFormat="false" ht="15" hidden="false" customHeight="false" outlineLevel="0" collapsed="false">
      <c r="A1076" s="6" t="str">
        <f aca="false">TEXT(B1076,"0")&amp;"-"&amp;TEXT(C1076,"00")</f>
        <v>2025-04</v>
      </c>
      <c r="B1076" s="4" t="n">
        <v>2025</v>
      </c>
      <c r="C1076" s="4" t="n">
        <v>4</v>
      </c>
      <c r="D1076" s="9" t="s">
        <v>294</v>
      </c>
      <c r="E1076" s="12" t="str">
        <f aca="false">INDEX(門市主檔!$B$2:$B$25,MATCH($D1076,門市主檔!$A$2:$A$25,0))</f>
        <v>新竹巨城店</v>
      </c>
      <c r="F1076" s="9" t="s">
        <v>347</v>
      </c>
      <c r="G1076" s="12" t="str">
        <f aca="false">INDEX(通路主檔!$B$2:$B$5,MATCH($F1076,通路主檔!$A$2:$A$5,0))</f>
        <v>外送平台 B</v>
      </c>
      <c r="H1076" s="12" t="str">
        <f aca="false">INDEX(通路主檔!$C$2:$C$5,MATCH($F1076,通路主檔!$A$2:$A$5,0))</f>
        <v>外送平台</v>
      </c>
      <c r="I1076" s="13" t="n">
        <v>272800</v>
      </c>
      <c r="J1076" s="4" t="n">
        <v>542</v>
      </c>
      <c r="K1076" s="4" t="n">
        <v>942</v>
      </c>
      <c r="L1076" s="14" t="n">
        <f aca="false">IF(J1076=0,0,I1076/J1076)</f>
        <v>503.321033210332</v>
      </c>
      <c r="M1076" s="15" t="n">
        <f aca="false">INDEX(通路主檔!$D$2:$D$5,MATCH($F1076,通路主檔!$A$2:$A$5,0))*INDEX(年度參數!$B$2:$B$4,MATCH($B1076,年度參數!$A$2:$A$4,0))</f>
        <v>0.34</v>
      </c>
      <c r="N1076" s="14" t="n">
        <f aca="false">I1076*M1076</f>
        <v>92752</v>
      </c>
      <c r="O1076" s="14" t="n">
        <f aca="false">I1076-N1076</f>
        <v>180048</v>
      </c>
    </row>
    <row r="1077" customFormat="false" ht="15" hidden="false" customHeight="false" outlineLevel="0" collapsed="false">
      <c r="A1077" s="6" t="str">
        <f aca="false">TEXT(B1077,"0")&amp;"-"&amp;TEXT(C1077,"00")</f>
        <v>2025-04</v>
      </c>
      <c r="B1077" s="4" t="n">
        <v>2025</v>
      </c>
      <c r="C1077" s="4" t="n">
        <v>4</v>
      </c>
      <c r="D1077" s="9" t="s">
        <v>325</v>
      </c>
      <c r="E1077" s="12" t="str">
        <f aca="false">INDEX(門市主檔!$B$2:$B$25,MATCH($D1077,門市主檔!$A$2:$A$25,0))</f>
        <v>高雄左營店</v>
      </c>
      <c r="F1077" s="9" t="s">
        <v>339</v>
      </c>
      <c r="G1077" s="12" t="str">
        <f aca="false">INDEX(通路主檔!$B$2:$B$5,MATCH($F1077,通路主檔!$A$2:$A$5,0))</f>
        <v>內用</v>
      </c>
      <c r="H1077" s="12" t="str">
        <f aca="false">INDEX(通路主檔!$C$2:$C$5,MATCH($F1077,通路主檔!$A$2:$A$5,0))</f>
        <v>店內</v>
      </c>
      <c r="I1077" s="13" t="n">
        <v>1112800</v>
      </c>
      <c r="J1077" s="4" t="n">
        <v>1393</v>
      </c>
      <c r="K1077" s="4" t="n">
        <v>3432</v>
      </c>
      <c r="L1077" s="14" t="n">
        <f aca="false">IF(J1077=0,0,I1077/J1077)</f>
        <v>798.851399856425</v>
      </c>
      <c r="M1077" s="15" t="n">
        <f aca="false">INDEX(通路主檔!$D$2:$D$5,MATCH($F1077,通路主檔!$A$2:$A$5,0))*INDEX(年度參數!$B$2:$B$4,MATCH($B1077,年度參數!$A$2:$A$4,0))</f>
        <v>0</v>
      </c>
      <c r="N1077" s="14" t="n">
        <f aca="false">I1077*M1077</f>
        <v>0</v>
      </c>
      <c r="O1077" s="14" t="n">
        <f aca="false">I1077-N1077</f>
        <v>1112800</v>
      </c>
    </row>
    <row r="1078" customFormat="false" ht="15" hidden="false" customHeight="false" outlineLevel="0" collapsed="false">
      <c r="A1078" s="6" t="str">
        <f aca="false">TEXT(B1078,"0")&amp;"-"&amp;TEXT(C1078,"00")</f>
        <v>2025-04</v>
      </c>
      <c r="B1078" s="4" t="n">
        <v>2025</v>
      </c>
      <c r="C1078" s="4" t="n">
        <v>4</v>
      </c>
      <c r="D1078" s="9" t="s">
        <v>325</v>
      </c>
      <c r="E1078" s="12" t="str">
        <f aca="false">INDEX(門市主檔!$B$2:$B$25,MATCH($D1078,門市主檔!$A$2:$A$25,0))</f>
        <v>高雄左營店</v>
      </c>
      <c r="F1078" s="9" t="s">
        <v>342</v>
      </c>
      <c r="G1078" s="12" t="str">
        <f aca="false">INDEX(通路主檔!$B$2:$B$5,MATCH($F1078,通路主檔!$A$2:$A$5,0))</f>
        <v>外帶</v>
      </c>
      <c r="H1078" s="12" t="str">
        <f aca="false">INDEX(通路主檔!$C$2:$C$5,MATCH($F1078,通路主檔!$A$2:$A$5,0))</f>
        <v>店內</v>
      </c>
      <c r="I1078" s="13" t="n">
        <v>399800</v>
      </c>
      <c r="J1078" s="4" t="n">
        <v>1193</v>
      </c>
      <c r="K1078" s="4" t="n">
        <v>1575</v>
      </c>
      <c r="L1078" s="14" t="n">
        <f aca="false">IF(J1078=0,0,I1078/J1078)</f>
        <v>335.12154233026</v>
      </c>
      <c r="M1078" s="15" t="n">
        <f aca="false">INDEX(通路主檔!$D$2:$D$5,MATCH($F1078,通路主檔!$A$2:$A$5,0))*INDEX(年度參數!$B$2:$B$4,MATCH($B1078,年度參數!$A$2:$A$4,0))</f>
        <v>0</v>
      </c>
      <c r="N1078" s="14" t="n">
        <f aca="false">I1078*M1078</f>
        <v>0</v>
      </c>
      <c r="O1078" s="14" t="n">
        <f aca="false">I1078-N1078</f>
        <v>399800</v>
      </c>
    </row>
    <row r="1079" customFormat="false" ht="15" hidden="false" customHeight="false" outlineLevel="0" collapsed="false">
      <c r="A1079" s="6" t="str">
        <f aca="false">TEXT(B1079,"0")&amp;"-"&amp;TEXT(C1079,"00")</f>
        <v>2025-04</v>
      </c>
      <c r="B1079" s="4" t="n">
        <v>2025</v>
      </c>
      <c r="C1079" s="4" t="n">
        <v>4</v>
      </c>
      <c r="D1079" s="9" t="s">
        <v>325</v>
      </c>
      <c r="E1079" s="12" t="str">
        <f aca="false">INDEX(門市主檔!$B$2:$B$25,MATCH($D1079,門市主檔!$A$2:$A$25,0))</f>
        <v>高雄左營店</v>
      </c>
      <c r="F1079" s="9" t="s">
        <v>344</v>
      </c>
      <c r="G1079" s="12" t="str">
        <f aca="false">INDEX(通路主檔!$B$2:$B$5,MATCH($F1079,通路主檔!$A$2:$A$5,0))</f>
        <v>外送平台 A</v>
      </c>
      <c r="H1079" s="12" t="str">
        <f aca="false">INDEX(通路主檔!$C$2:$C$5,MATCH($F1079,通路主檔!$A$2:$A$5,0))</f>
        <v>外送平台</v>
      </c>
      <c r="I1079" s="13" t="n">
        <v>338200</v>
      </c>
      <c r="J1079" s="4" t="n">
        <v>694</v>
      </c>
      <c r="K1079" s="4" t="n">
        <v>1387</v>
      </c>
      <c r="L1079" s="14" t="n">
        <f aca="false">IF(J1079=0,0,I1079/J1079)</f>
        <v>487.319884726225</v>
      </c>
      <c r="M1079" s="15" t="n">
        <f aca="false">INDEX(通路主檔!$D$2:$D$5,MATCH($F1079,通路主檔!$A$2:$A$5,0))*INDEX(年度參數!$B$2:$B$4,MATCH($B1079,年度參數!$A$2:$A$4,0))</f>
        <v>0.34</v>
      </c>
      <c r="N1079" s="14" t="n">
        <f aca="false">I1079*M1079</f>
        <v>114988</v>
      </c>
      <c r="O1079" s="14" t="n">
        <f aca="false">I1079-N1079</f>
        <v>223212</v>
      </c>
    </row>
    <row r="1080" customFormat="false" ht="15" hidden="false" customHeight="false" outlineLevel="0" collapsed="false">
      <c r="A1080" s="6" t="str">
        <f aca="false">TEXT(B1080,"0")&amp;"-"&amp;TEXT(C1080,"00")</f>
        <v>2025-04</v>
      </c>
      <c r="B1080" s="4" t="n">
        <v>2025</v>
      </c>
      <c r="C1080" s="4" t="n">
        <v>4</v>
      </c>
      <c r="D1080" s="9" t="s">
        <v>325</v>
      </c>
      <c r="E1080" s="12" t="str">
        <f aca="false">INDEX(門市主檔!$B$2:$B$25,MATCH($D1080,門市主檔!$A$2:$A$25,0))</f>
        <v>高雄左營店</v>
      </c>
      <c r="F1080" s="9" t="s">
        <v>347</v>
      </c>
      <c r="G1080" s="12" t="str">
        <f aca="false">INDEX(通路主檔!$B$2:$B$5,MATCH($F1080,通路主檔!$A$2:$A$5,0))</f>
        <v>外送平台 B</v>
      </c>
      <c r="H1080" s="12" t="str">
        <f aca="false">INDEX(通路主檔!$C$2:$C$5,MATCH($F1080,通路主檔!$A$2:$A$5,0))</f>
        <v>外送平台</v>
      </c>
      <c r="I1080" s="13" t="n">
        <v>224200</v>
      </c>
      <c r="J1080" s="4" t="n">
        <v>468</v>
      </c>
      <c r="K1080" s="4" t="n">
        <v>823</v>
      </c>
      <c r="L1080" s="14" t="n">
        <f aca="false">IF(J1080=0,0,I1080/J1080)</f>
        <v>479.059829059829</v>
      </c>
      <c r="M1080" s="15" t="n">
        <f aca="false">INDEX(通路主檔!$D$2:$D$5,MATCH($F1080,通路主檔!$A$2:$A$5,0))*INDEX(年度參數!$B$2:$B$4,MATCH($B1080,年度參數!$A$2:$A$4,0))</f>
        <v>0.34</v>
      </c>
      <c r="N1080" s="14" t="n">
        <f aca="false">I1080*M1080</f>
        <v>76228</v>
      </c>
      <c r="O1080" s="14" t="n">
        <f aca="false">I1080-N1080</f>
        <v>147972</v>
      </c>
    </row>
    <row r="1081" customFormat="false" ht="15" hidden="false" customHeight="false" outlineLevel="0" collapsed="false">
      <c r="A1081" s="6" t="str">
        <f aca="false">TEXT(B1081,"0")&amp;"-"&amp;TEXT(C1081,"00")</f>
        <v>2025-04</v>
      </c>
      <c r="B1081" s="4" t="n">
        <v>2025</v>
      </c>
      <c r="C1081" s="4" t="n">
        <v>4</v>
      </c>
      <c r="D1081" s="9" t="s">
        <v>328</v>
      </c>
      <c r="E1081" s="12" t="str">
        <f aca="false">INDEX(門市主檔!$B$2:$B$25,MATCH($D1081,門市主檔!$A$2:$A$25,0))</f>
        <v>高雄三多店</v>
      </c>
      <c r="F1081" s="9" t="s">
        <v>339</v>
      </c>
      <c r="G1081" s="12" t="str">
        <f aca="false">INDEX(通路主檔!$B$2:$B$5,MATCH($F1081,通路主檔!$A$2:$A$5,0))</f>
        <v>內用</v>
      </c>
      <c r="H1081" s="12" t="str">
        <f aca="false">INDEX(通路主檔!$C$2:$C$5,MATCH($F1081,通路主檔!$A$2:$A$5,0))</f>
        <v>店內</v>
      </c>
      <c r="I1081" s="13" t="n">
        <v>775900</v>
      </c>
      <c r="J1081" s="4" t="n">
        <v>1100</v>
      </c>
      <c r="K1081" s="4" t="n">
        <v>2605</v>
      </c>
      <c r="L1081" s="14" t="n">
        <f aca="false">IF(J1081=0,0,I1081/J1081)</f>
        <v>705.363636363636</v>
      </c>
      <c r="M1081" s="15" t="n">
        <f aca="false">INDEX(通路主檔!$D$2:$D$5,MATCH($F1081,通路主檔!$A$2:$A$5,0))*INDEX(年度參數!$B$2:$B$4,MATCH($B1081,年度參數!$A$2:$A$4,0))</f>
        <v>0</v>
      </c>
      <c r="N1081" s="14" t="n">
        <f aca="false">I1081*M1081</f>
        <v>0</v>
      </c>
      <c r="O1081" s="14" t="n">
        <f aca="false">I1081-N1081</f>
        <v>775900</v>
      </c>
    </row>
    <row r="1082" customFormat="false" ht="15" hidden="false" customHeight="false" outlineLevel="0" collapsed="false">
      <c r="A1082" s="6" t="str">
        <f aca="false">TEXT(B1082,"0")&amp;"-"&amp;TEXT(C1082,"00")</f>
        <v>2025-04</v>
      </c>
      <c r="B1082" s="4" t="n">
        <v>2025</v>
      </c>
      <c r="C1082" s="4" t="n">
        <v>4</v>
      </c>
      <c r="D1082" s="9" t="s">
        <v>328</v>
      </c>
      <c r="E1082" s="12" t="str">
        <f aca="false">INDEX(門市主檔!$B$2:$B$25,MATCH($D1082,門市主檔!$A$2:$A$25,0))</f>
        <v>高雄三多店</v>
      </c>
      <c r="F1082" s="9" t="s">
        <v>342</v>
      </c>
      <c r="G1082" s="12" t="str">
        <f aca="false">INDEX(通路主檔!$B$2:$B$5,MATCH($F1082,通路主檔!$A$2:$A$5,0))</f>
        <v>外帶</v>
      </c>
      <c r="H1082" s="12" t="str">
        <f aca="false">INDEX(通路主檔!$C$2:$C$5,MATCH($F1082,通路主檔!$A$2:$A$5,0))</f>
        <v>店內</v>
      </c>
      <c r="I1082" s="13" t="n">
        <v>370100</v>
      </c>
      <c r="J1082" s="4" t="n">
        <v>1194</v>
      </c>
      <c r="K1082" s="4" t="n">
        <v>1439</v>
      </c>
      <c r="L1082" s="14" t="n">
        <f aca="false">IF(J1082=0,0,I1082/J1082)</f>
        <v>309.966499162479</v>
      </c>
      <c r="M1082" s="15" t="n">
        <f aca="false">INDEX(通路主檔!$D$2:$D$5,MATCH($F1082,通路主檔!$A$2:$A$5,0))*INDEX(年度參數!$B$2:$B$4,MATCH($B1082,年度參數!$A$2:$A$4,0))</f>
        <v>0</v>
      </c>
      <c r="N1082" s="14" t="n">
        <f aca="false">I1082*M1082</f>
        <v>0</v>
      </c>
      <c r="O1082" s="14" t="n">
        <f aca="false">I1082-N1082</f>
        <v>370100</v>
      </c>
    </row>
    <row r="1083" customFormat="false" ht="15" hidden="false" customHeight="false" outlineLevel="0" collapsed="false">
      <c r="A1083" s="6" t="str">
        <f aca="false">TEXT(B1083,"0")&amp;"-"&amp;TEXT(C1083,"00")</f>
        <v>2025-04</v>
      </c>
      <c r="B1083" s="4" t="n">
        <v>2025</v>
      </c>
      <c r="C1083" s="4" t="n">
        <v>4</v>
      </c>
      <c r="D1083" s="9" t="s">
        <v>328</v>
      </c>
      <c r="E1083" s="12" t="str">
        <f aca="false">INDEX(門市主檔!$B$2:$B$25,MATCH($D1083,門市主檔!$A$2:$A$25,0))</f>
        <v>高雄三多店</v>
      </c>
      <c r="F1083" s="9" t="s">
        <v>344</v>
      </c>
      <c r="G1083" s="12" t="str">
        <f aca="false">INDEX(通路主檔!$B$2:$B$5,MATCH($F1083,通路主檔!$A$2:$A$5,0))</f>
        <v>外送平台 A</v>
      </c>
      <c r="H1083" s="12" t="str">
        <f aca="false">INDEX(通路主檔!$C$2:$C$5,MATCH($F1083,通路主檔!$A$2:$A$5,0))</f>
        <v>外送平台</v>
      </c>
      <c r="I1083" s="13" t="n">
        <v>329300</v>
      </c>
      <c r="J1083" s="4" t="n">
        <v>611</v>
      </c>
      <c r="K1083" s="4" t="n">
        <v>1178</v>
      </c>
      <c r="L1083" s="14" t="n">
        <f aca="false">IF(J1083=0,0,I1083/J1083)</f>
        <v>538.952536824877</v>
      </c>
      <c r="M1083" s="15" t="n">
        <f aca="false">INDEX(通路主檔!$D$2:$D$5,MATCH($F1083,通路主檔!$A$2:$A$5,0))*INDEX(年度參數!$B$2:$B$4,MATCH($B1083,年度參數!$A$2:$A$4,0))</f>
        <v>0.34</v>
      </c>
      <c r="N1083" s="14" t="n">
        <f aca="false">I1083*M1083</f>
        <v>111962</v>
      </c>
      <c r="O1083" s="14" t="n">
        <f aca="false">I1083-N1083</f>
        <v>217338</v>
      </c>
    </row>
    <row r="1084" customFormat="false" ht="15" hidden="false" customHeight="false" outlineLevel="0" collapsed="false">
      <c r="A1084" s="6" t="str">
        <f aca="false">TEXT(B1084,"0")&amp;"-"&amp;TEXT(C1084,"00")</f>
        <v>2025-04</v>
      </c>
      <c r="B1084" s="4" t="n">
        <v>2025</v>
      </c>
      <c r="C1084" s="4" t="n">
        <v>4</v>
      </c>
      <c r="D1084" s="9" t="s">
        <v>328</v>
      </c>
      <c r="E1084" s="12" t="str">
        <f aca="false">INDEX(門市主檔!$B$2:$B$25,MATCH($D1084,門市主檔!$A$2:$A$25,0))</f>
        <v>高雄三多店</v>
      </c>
      <c r="F1084" s="9" t="s">
        <v>347</v>
      </c>
      <c r="G1084" s="12" t="str">
        <f aca="false">INDEX(通路主檔!$B$2:$B$5,MATCH($F1084,通路主檔!$A$2:$A$5,0))</f>
        <v>外送平台 B</v>
      </c>
      <c r="H1084" s="12" t="str">
        <f aca="false">INDEX(通路主檔!$C$2:$C$5,MATCH($F1084,通路主檔!$A$2:$A$5,0))</f>
        <v>外送平台</v>
      </c>
      <c r="I1084" s="13" t="n">
        <v>212700</v>
      </c>
      <c r="J1084" s="4" t="n">
        <v>460</v>
      </c>
      <c r="K1084" s="4" t="n">
        <v>892</v>
      </c>
      <c r="L1084" s="14" t="n">
        <f aca="false">IF(J1084=0,0,I1084/J1084)</f>
        <v>462.391304347826</v>
      </c>
      <c r="M1084" s="15" t="n">
        <f aca="false">INDEX(通路主檔!$D$2:$D$5,MATCH($F1084,通路主檔!$A$2:$A$5,0))*INDEX(年度參數!$B$2:$B$4,MATCH($B1084,年度參數!$A$2:$A$4,0))</f>
        <v>0.34</v>
      </c>
      <c r="N1084" s="14" t="n">
        <f aca="false">I1084*M1084</f>
        <v>72318</v>
      </c>
      <c r="O1084" s="14" t="n">
        <f aca="false">I1084-N1084</f>
        <v>140382</v>
      </c>
    </row>
    <row r="1085" customFormat="false" ht="15" hidden="false" customHeight="false" outlineLevel="0" collapsed="false">
      <c r="A1085" s="6" t="str">
        <f aca="false">TEXT(B1085,"0")&amp;"-"&amp;TEXT(C1085,"00")</f>
        <v>2025-04</v>
      </c>
      <c r="B1085" s="4" t="n">
        <v>2025</v>
      </c>
      <c r="C1085" s="4" t="n">
        <v>4</v>
      </c>
      <c r="D1085" s="9" t="s">
        <v>280</v>
      </c>
      <c r="E1085" s="12" t="str">
        <f aca="false">INDEX(門市主檔!$B$2:$B$25,MATCH($D1085,門市主檔!$A$2:$A$25,0))</f>
        <v>新北板橋店</v>
      </c>
      <c r="F1085" s="9" t="s">
        <v>339</v>
      </c>
      <c r="G1085" s="12" t="str">
        <f aca="false">INDEX(通路主檔!$B$2:$B$5,MATCH($F1085,通路主檔!$A$2:$A$5,0))</f>
        <v>內用</v>
      </c>
      <c r="H1085" s="12" t="str">
        <f aca="false">INDEX(通路主檔!$C$2:$C$5,MATCH($F1085,通路主檔!$A$2:$A$5,0))</f>
        <v>店內</v>
      </c>
      <c r="I1085" s="13" t="n">
        <v>1108200</v>
      </c>
      <c r="J1085" s="4" t="n">
        <v>1526</v>
      </c>
      <c r="K1085" s="4" t="n">
        <v>3556</v>
      </c>
      <c r="L1085" s="14" t="n">
        <f aca="false">IF(J1085=0,0,I1085/J1085)</f>
        <v>726.212319790301</v>
      </c>
      <c r="M1085" s="15" t="n">
        <f aca="false">INDEX(通路主檔!$D$2:$D$5,MATCH($F1085,通路主檔!$A$2:$A$5,0))*INDEX(年度參數!$B$2:$B$4,MATCH($B1085,年度參數!$A$2:$A$4,0))</f>
        <v>0</v>
      </c>
      <c r="N1085" s="14" t="n">
        <f aca="false">I1085*M1085</f>
        <v>0</v>
      </c>
      <c r="O1085" s="14" t="n">
        <f aca="false">I1085-N1085</f>
        <v>1108200</v>
      </c>
    </row>
    <row r="1086" customFormat="false" ht="15" hidden="false" customHeight="false" outlineLevel="0" collapsed="false">
      <c r="A1086" s="6" t="str">
        <f aca="false">TEXT(B1086,"0")&amp;"-"&amp;TEXT(C1086,"00")</f>
        <v>2025-04</v>
      </c>
      <c r="B1086" s="4" t="n">
        <v>2025</v>
      </c>
      <c r="C1086" s="4" t="n">
        <v>4</v>
      </c>
      <c r="D1086" s="9" t="s">
        <v>280</v>
      </c>
      <c r="E1086" s="12" t="str">
        <f aca="false">INDEX(門市主檔!$B$2:$B$25,MATCH($D1086,門市主檔!$A$2:$A$25,0))</f>
        <v>新北板橋店</v>
      </c>
      <c r="F1086" s="9" t="s">
        <v>342</v>
      </c>
      <c r="G1086" s="12" t="str">
        <f aca="false">INDEX(通路主檔!$B$2:$B$5,MATCH($F1086,通路主檔!$A$2:$A$5,0))</f>
        <v>外帶</v>
      </c>
      <c r="H1086" s="12" t="str">
        <f aca="false">INDEX(通路主檔!$C$2:$C$5,MATCH($F1086,通路主檔!$A$2:$A$5,0))</f>
        <v>店內</v>
      </c>
      <c r="I1086" s="13" t="n">
        <v>530000</v>
      </c>
      <c r="J1086" s="4" t="n">
        <v>1670</v>
      </c>
      <c r="K1086" s="4" t="n">
        <v>2185</v>
      </c>
      <c r="L1086" s="14" t="n">
        <f aca="false">IF(J1086=0,0,I1086/J1086)</f>
        <v>317.365269461078</v>
      </c>
      <c r="M1086" s="15" t="n">
        <f aca="false">INDEX(通路主檔!$D$2:$D$5,MATCH($F1086,通路主檔!$A$2:$A$5,0))*INDEX(年度參數!$B$2:$B$4,MATCH($B1086,年度參數!$A$2:$A$4,0))</f>
        <v>0</v>
      </c>
      <c r="N1086" s="14" t="n">
        <f aca="false">I1086*M1086</f>
        <v>0</v>
      </c>
      <c r="O1086" s="14" t="n">
        <f aca="false">I1086-N1086</f>
        <v>530000</v>
      </c>
    </row>
    <row r="1087" customFormat="false" ht="15" hidden="false" customHeight="false" outlineLevel="0" collapsed="false">
      <c r="A1087" s="6" t="str">
        <f aca="false">TEXT(B1087,"0")&amp;"-"&amp;TEXT(C1087,"00")</f>
        <v>2025-04</v>
      </c>
      <c r="B1087" s="4" t="n">
        <v>2025</v>
      </c>
      <c r="C1087" s="4" t="n">
        <v>4</v>
      </c>
      <c r="D1087" s="9" t="s">
        <v>280</v>
      </c>
      <c r="E1087" s="12" t="str">
        <f aca="false">INDEX(門市主檔!$B$2:$B$25,MATCH($D1087,門市主檔!$A$2:$A$25,0))</f>
        <v>新北板橋店</v>
      </c>
      <c r="F1087" s="9" t="s">
        <v>344</v>
      </c>
      <c r="G1087" s="12" t="str">
        <f aca="false">INDEX(通路主檔!$B$2:$B$5,MATCH($F1087,通路主檔!$A$2:$A$5,0))</f>
        <v>外送平台 A</v>
      </c>
      <c r="H1087" s="12" t="str">
        <f aca="false">INDEX(通路主檔!$C$2:$C$5,MATCH($F1087,通路主檔!$A$2:$A$5,0))</f>
        <v>外送平台</v>
      </c>
      <c r="I1087" s="13" t="n">
        <v>475300</v>
      </c>
      <c r="J1087" s="4" t="n">
        <v>904</v>
      </c>
      <c r="K1087" s="4" t="n">
        <v>1659</v>
      </c>
      <c r="L1087" s="14" t="n">
        <f aca="false">IF(J1087=0,0,I1087/J1087)</f>
        <v>525.774336283186</v>
      </c>
      <c r="M1087" s="15" t="n">
        <f aca="false">INDEX(通路主檔!$D$2:$D$5,MATCH($F1087,通路主檔!$A$2:$A$5,0))*INDEX(年度參數!$B$2:$B$4,MATCH($B1087,年度參數!$A$2:$A$4,0))</f>
        <v>0.34</v>
      </c>
      <c r="N1087" s="14" t="n">
        <f aca="false">I1087*M1087</f>
        <v>161602</v>
      </c>
      <c r="O1087" s="14" t="n">
        <f aca="false">I1087-N1087</f>
        <v>313698</v>
      </c>
    </row>
    <row r="1088" customFormat="false" ht="15" hidden="false" customHeight="false" outlineLevel="0" collapsed="false">
      <c r="A1088" s="6" t="str">
        <f aca="false">TEXT(B1088,"0")&amp;"-"&amp;TEXT(C1088,"00")</f>
        <v>2025-04</v>
      </c>
      <c r="B1088" s="4" t="n">
        <v>2025</v>
      </c>
      <c r="C1088" s="4" t="n">
        <v>4</v>
      </c>
      <c r="D1088" s="9" t="s">
        <v>280</v>
      </c>
      <c r="E1088" s="12" t="str">
        <f aca="false">INDEX(門市主檔!$B$2:$B$25,MATCH($D1088,門市主檔!$A$2:$A$25,0))</f>
        <v>新北板橋店</v>
      </c>
      <c r="F1088" s="9" t="s">
        <v>347</v>
      </c>
      <c r="G1088" s="12" t="str">
        <f aca="false">INDEX(通路主檔!$B$2:$B$5,MATCH($F1088,通路主檔!$A$2:$A$5,0))</f>
        <v>外送平台 B</v>
      </c>
      <c r="H1088" s="12" t="str">
        <f aca="false">INDEX(通路主檔!$C$2:$C$5,MATCH($F1088,通路主檔!$A$2:$A$5,0))</f>
        <v>外送平台</v>
      </c>
      <c r="I1088" s="13" t="n">
        <v>292300</v>
      </c>
      <c r="J1088" s="4" t="n">
        <v>541</v>
      </c>
      <c r="K1088" s="4" t="n">
        <v>970</v>
      </c>
      <c r="L1088" s="14" t="n">
        <f aca="false">IF(J1088=0,0,I1088/J1088)</f>
        <v>540.295748613678</v>
      </c>
      <c r="M1088" s="15" t="n">
        <f aca="false">INDEX(通路主檔!$D$2:$D$5,MATCH($F1088,通路主檔!$A$2:$A$5,0))*INDEX(年度參數!$B$2:$B$4,MATCH($B1088,年度參數!$A$2:$A$4,0))</f>
        <v>0.34</v>
      </c>
      <c r="N1088" s="14" t="n">
        <f aca="false">I1088*M1088</f>
        <v>99382</v>
      </c>
      <c r="O1088" s="14" t="n">
        <f aca="false">I1088-N1088</f>
        <v>192918</v>
      </c>
    </row>
    <row r="1089" customFormat="false" ht="15" hidden="false" customHeight="false" outlineLevel="0" collapsed="false">
      <c r="A1089" s="6" t="str">
        <f aca="false">TEXT(B1089,"0")&amp;"-"&amp;TEXT(C1089,"00")</f>
        <v>2025-04</v>
      </c>
      <c r="B1089" s="4" t="n">
        <v>2025</v>
      </c>
      <c r="C1089" s="4" t="n">
        <v>4</v>
      </c>
      <c r="D1089" s="9" t="s">
        <v>283</v>
      </c>
      <c r="E1089" s="12" t="str">
        <f aca="false">INDEX(門市主檔!$B$2:$B$25,MATCH($D1089,門市主檔!$A$2:$A$25,0))</f>
        <v>新北新莊店</v>
      </c>
      <c r="F1089" s="9" t="s">
        <v>339</v>
      </c>
      <c r="G1089" s="12" t="str">
        <f aca="false">INDEX(通路主檔!$B$2:$B$5,MATCH($F1089,通路主檔!$A$2:$A$5,0))</f>
        <v>內用</v>
      </c>
      <c r="H1089" s="12" t="str">
        <f aca="false">INDEX(通路主檔!$C$2:$C$5,MATCH($F1089,通路主檔!$A$2:$A$5,0))</f>
        <v>店內</v>
      </c>
      <c r="I1089" s="13" t="n">
        <v>803900</v>
      </c>
      <c r="J1089" s="4" t="n">
        <v>1055</v>
      </c>
      <c r="K1089" s="4" t="n">
        <v>2674</v>
      </c>
      <c r="L1089" s="14" t="n">
        <f aca="false">IF(J1089=0,0,I1089/J1089)</f>
        <v>761.990521327014</v>
      </c>
      <c r="M1089" s="15" t="n">
        <f aca="false">INDEX(通路主檔!$D$2:$D$5,MATCH($F1089,通路主檔!$A$2:$A$5,0))*INDEX(年度參數!$B$2:$B$4,MATCH($B1089,年度參數!$A$2:$A$4,0))</f>
        <v>0</v>
      </c>
      <c r="N1089" s="14" t="n">
        <f aca="false">I1089*M1089</f>
        <v>0</v>
      </c>
      <c r="O1089" s="14" t="n">
        <f aca="false">I1089-N1089</f>
        <v>803900</v>
      </c>
    </row>
    <row r="1090" customFormat="false" ht="15" hidden="false" customHeight="false" outlineLevel="0" collapsed="false">
      <c r="A1090" s="6" t="str">
        <f aca="false">TEXT(B1090,"0")&amp;"-"&amp;TEXT(C1090,"00")</f>
        <v>2025-04</v>
      </c>
      <c r="B1090" s="4" t="n">
        <v>2025</v>
      </c>
      <c r="C1090" s="4" t="n">
        <v>4</v>
      </c>
      <c r="D1090" s="9" t="s">
        <v>283</v>
      </c>
      <c r="E1090" s="12" t="str">
        <f aca="false">INDEX(門市主檔!$B$2:$B$25,MATCH($D1090,門市主檔!$A$2:$A$25,0))</f>
        <v>新北新莊店</v>
      </c>
      <c r="F1090" s="9" t="s">
        <v>342</v>
      </c>
      <c r="G1090" s="12" t="str">
        <f aca="false">INDEX(通路主檔!$B$2:$B$5,MATCH($F1090,通路主檔!$A$2:$A$5,0))</f>
        <v>外帶</v>
      </c>
      <c r="H1090" s="12" t="str">
        <f aca="false">INDEX(通路主檔!$C$2:$C$5,MATCH($F1090,通路主檔!$A$2:$A$5,0))</f>
        <v>店內</v>
      </c>
      <c r="I1090" s="13" t="n">
        <v>400700</v>
      </c>
      <c r="J1090" s="4" t="n">
        <v>1169</v>
      </c>
      <c r="K1090" s="4" t="n">
        <v>1582</v>
      </c>
      <c r="L1090" s="14" t="n">
        <f aca="false">IF(J1090=0,0,I1090/J1090)</f>
        <v>342.771599657827</v>
      </c>
      <c r="M1090" s="15" t="n">
        <f aca="false">INDEX(通路主檔!$D$2:$D$5,MATCH($F1090,通路主檔!$A$2:$A$5,0))*INDEX(年度參數!$B$2:$B$4,MATCH($B1090,年度參數!$A$2:$A$4,0))</f>
        <v>0</v>
      </c>
      <c r="N1090" s="14" t="n">
        <f aca="false">I1090*M1090</f>
        <v>0</v>
      </c>
      <c r="O1090" s="14" t="n">
        <f aca="false">I1090-N1090</f>
        <v>400700</v>
      </c>
    </row>
    <row r="1091" customFormat="false" ht="15" hidden="false" customHeight="false" outlineLevel="0" collapsed="false">
      <c r="A1091" s="6" t="str">
        <f aca="false">TEXT(B1091,"0")&amp;"-"&amp;TEXT(C1091,"00")</f>
        <v>2025-04</v>
      </c>
      <c r="B1091" s="4" t="n">
        <v>2025</v>
      </c>
      <c r="C1091" s="4" t="n">
        <v>4</v>
      </c>
      <c r="D1091" s="9" t="s">
        <v>283</v>
      </c>
      <c r="E1091" s="12" t="str">
        <f aca="false">INDEX(門市主檔!$B$2:$B$25,MATCH($D1091,門市主檔!$A$2:$A$25,0))</f>
        <v>新北新莊店</v>
      </c>
      <c r="F1091" s="9" t="s">
        <v>344</v>
      </c>
      <c r="G1091" s="12" t="str">
        <f aca="false">INDEX(通路主檔!$B$2:$B$5,MATCH($F1091,通路主檔!$A$2:$A$5,0))</f>
        <v>外送平台 A</v>
      </c>
      <c r="H1091" s="12" t="str">
        <f aca="false">INDEX(通路主檔!$C$2:$C$5,MATCH($F1091,通路主檔!$A$2:$A$5,0))</f>
        <v>外送平台</v>
      </c>
      <c r="I1091" s="13" t="n">
        <v>360200</v>
      </c>
      <c r="J1091" s="4" t="n">
        <v>653</v>
      </c>
      <c r="K1091" s="4" t="n">
        <v>1257</v>
      </c>
      <c r="L1091" s="14" t="n">
        <f aca="false">IF(J1091=0,0,I1091/J1091)</f>
        <v>551.607963246554</v>
      </c>
      <c r="M1091" s="15" t="n">
        <f aca="false">INDEX(通路主檔!$D$2:$D$5,MATCH($F1091,通路主檔!$A$2:$A$5,0))*INDEX(年度參數!$B$2:$B$4,MATCH($B1091,年度參數!$A$2:$A$4,0))</f>
        <v>0.34</v>
      </c>
      <c r="N1091" s="14" t="n">
        <f aca="false">I1091*M1091</f>
        <v>122468</v>
      </c>
      <c r="O1091" s="14" t="n">
        <f aca="false">I1091-N1091</f>
        <v>237732</v>
      </c>
    </row>
    <row r="1092" customFormat="false" ht="15" hidden="false" customHeight="false" outlineLevel="0" collapsed="false">
      <c r="A1092" s="6" t="str">
        <f aca="false">TEXT(B1092,"0")&amp;"-"&amp;TEXT(C1092,"00")</f>
        <v>2025-04</v>
      </c>
      <c r="B1092" s="4" t="n">
        <v>2025</v>
      </c>
      <c r="C1092" s="4" t="n">
        <v>4</v>
      </c>
      <c r="D1092" s="9" t="s">
        <v>283</v>
      </c>
      <c r="E1092" s="12" t="str">
        <f aca="false">INDEX(門市主檔!$B$2:$B$25,MATCH($D1092,門市主檔!$A$2:$A$25,0))</f>
        <v>新北新莊店</v>
      </c>
      <c r="F1092" s="9" t="s">
        <v>347</v>
      </c>
      <c r="G1092" s="12" t="str">
        <f aca="false">INDEX(通路主檔!$B$2:$B$5,MATCH($F1092,通路主檔!$A$2:$A$5,0))</f>
        <v>外送平台 B</v>
      </c>
      <c r="H1092" s="12" t="str">
        <f aca="false">INDEX(通路主檔!$C$2:$C$5,MATCH($F1092,通路主檔!$A$2:$A$5,0))</f>
        <v>外送平台</v>
      </c>
      <c r="I1092" s="13" t="n">
        <v>246800</v>
      </c>
      <c r="J1092" s="4" t="n">
        <v>478</v>
      </c>
      <c r="K1092" s="4" t="n">
        <v>850</v>
      </c>
      <c r="L1092" s="14" t="n">
        <f aca="false">IF(J1092=0,0,I1092/J1092)</f>
        <v>516.317991631799</v>
      </c>
      <c r="M1092" s="15" t="n">
        <f aca="false">INDEX(通路主檔!$D$2:$D$5,MATCH($F1092,通路主檔!$A$2:$A$5,0))*INDEX(年度參數!$B$2:$B$4,MATCH($B1092,年度參數!$A$2:$A$4,0))</f>
        <v>0.34</v>
      </c>
      <c r="N1092" s="14" t="n">
        <f aca="false">I1092*M1092</f>
        <v>83912</v>
      </c>
      <c r="O1092" s="14" t="n">
        <f aca="false">I1092-N1092</f>
        <v>162888</v>
      </c>
    </row>
    <row r="1093" customFormat="false" ht="15" hidden="false" customHeight="false" outlineLevel="0" collapsed="false">
      <c r="A1093" s="6" t="str">
        <f aca="false">TEXT(B1093,"0")&amp;"-"&amp;TEXT(C1093,"00")</f>
        <v>2025-04</v>
      </c>
      <c r="B1093" s="4" t="n">
        <v>2025</v>
      </c>
      <c r="C1093" s="4" t="n">
        <v>4</v>
      </c>
      <c r="D1093" s="9" t="s">
        <v>285</v>
      </c>
      <c r="E1093" s="12" t="str">
        <f aca="false">INDEX(門市主檔!$B$2:$B$25,MATCH($D1093,門市主檔!$A$2:$A$25,0))</f>
        <v>新北三重店</v>
      </c>
      <c r="F1093" s="9" t="s">
        <v>339</v>
      </c>
      <c r="G1093" s="12" t="str">
        <f aca="false">INDEX(通路主檔!$B$2:$B$5,MATCH($F1093,通路主檔!$A$2:$A$5,0))</f>
        <v>內用</v>
      </c>
      <c r="H1093" s="12" t="str">
        <f aca="false">INDEX(通路主檔!$C$2:$C$5,MATCH($F1093,通路主檔!$A$2:$A$5,0))</f>
        <v>店內</v>
      </c>
      <c r="I1093" s="13" t="n">
        <v>395200</v>
      </c>
      <c r="J1093" s="4" t="n">
        <v>516</v>
      </c>
      <c r="K1093" s="4" t="n">
        <v>1231</v>
      </c>
      <c r="L1093" s="14" t="n">
        <f aca="false">IF(J1093=0,0,I1093/J1093)</f>
        <v>765.891472868217</v>
      </c>
      <c r="M1093" s="15" t="n">
        <f aca="false">INDEX(通路主檔!$D$2:$D$5,MATCH($F1093,通路主檔!$A$2:$A$5,0))*INDEX(年度參數!$B$2:$B$4,MATCH($B1093,年度參數!$A$2:$A$4,0))</f>
        <v>0</v>
      </c>
      <c r="N1093" s="14" t="n">
        <f aca="false">I1093*M1093</f>
        <v>0</v>
      </c>
      <c r="O1093" s="14" t="n">
        <f aca="false">I1093-N1093</f>
        <v>395200</v>
      </c>
    </row>
    <row r="1094" customFormat="false" ht="15" hidden="false" customHeight="false" outlineLevel="0" collapsed="false">
      <c r="A1094" s="6" t="str">
        <f aca="false">TEXT(B1094,"0")&amp;"-"&amp;TEXT(C1094,"00")</f>
        <v>2025-04</v>
      </c>
      <c r="B1094" s="4" t="n">
        <v>2025</v>
      </c>
      <c r="C1094" s="4" t="n">
        <v>4</v>
      </c>
      <c r="D1094" s="9" t="s">
        <v>285</v>
      </c>
      <c r="E1094" s="12" t="str">
        <f aca="false">INDEX(門市主檔!$B$2:$B$25,MATCH($D1094,門市主檔!$A$2:$A$25,0))</f>
        <v>新北三重店</v>
      </c>
      <c r="F1094" s="9" t="s">
        <v>342</v>
      </c>
      <c r="G1094" s="12" t="str">
        <f aca="false">INDEX(通路主檔!$B$2:$B$5,MATCH($F1094,通路主檔!$A$2:$A$5,0))</f>
        <v>外帶</v>
      </c>
      <c r="H1094" s="12" t="str">
        <f aca="false">INDEX(通路主檔!$C$2:$C$5,MATCH($F1094,通路主檔!$A$2:$A$5,0))</f>
        <v>店內</v>
      </c>
      <c r="I1094" s="13" t="n">
        <v>339600</v>
      </c>
      <c r="J1094" s="4" t="n">
        <v>1008</v>
      </c>
      <c r="K1094" s="4" t="n">
        <v>1208</v>
      </c>
      <c r="L1094" s="14" t="n">
        <f aca="false">IF(J1094=0,0,I1094/J1094)</f>
        <v>336.904761904762</v>
      </c>
      <c r="M1094" s="15" t="n">
        <f aca="false">INDEX(通路主檔!$D$2:$D$5,MATCH($F1094,通路主檔!$A$2:$A$5,0))*INDEX(年度參數!$B$2:$B$4,MATCH($B1094,年度參數!$A$2:$A$4,0))</f>
        <v>0</v>
      </c>
      <c r="N1094" s="14" t="n">
        <f aca="false">I1094*M1094</f>
        <v>0</v>
      </c>
      <c r="O1094" s="14" t="n">
        <f aca="false">I1094-N1094</f>
        <v>339600</v>
      </c>
    </row>
    <row r="1095" customFormat="false" ht="15" hidden="false" customHeight="false" outlineLevel="0" collapsed="false">
      <c r="A1095" s="6" t="str">
        <f aca="false">TEXT(B1095,"0")&amp;"-"&amp;TEXT(C1095,"00")</f>
        <v>2025-04</v>
      </c>
      <c r="B1095" s="4" t="n">
        <v>2025</v>
      </c>
      <c r="C1095" s="4" t="n">
        <v>4</v>
      </c>
      <c r="D1095" s="9" t="s">
        <v>285</v>
      </c>
      <c r="E1095" s="12" t="str">
        <f aca="false">INDEX(門市主檔!$B$2:$B$25,MATCH($D1095,門市主檔!$A$2:$A$25,0))</f>
        <v>新北三重店</v>
      </c>
      <c r="F1095" s="9" t="s">
        <v>344</v>
      </c>
      <c r="G1095" s="12" t="str">
        <f aca="false">INDEX(通路主檔!$B$2:$B$5,MATCH($F1095,通路主檔!$A$2:$A$5,0))</f>
        <v>外送平台 A</v>
      </c>
      <c r="H1095" s="12" t="str">
        <f aca="false">INDEX(通路主檔!$C$2:$C$5,MATCH($F1095,通路主檔!$A$2:$A$5,0))</f>
        <v>外送平台</v>
      </c>
      <c r="I1095" s="13" t="n">
        <v>337100</v>
      </c>
      <c r="J1095" s="4" t="n">
        <v>679</v>
      </c>
      <c r="K1095" s="4" t="n">
        <v>1246</v>
      </c>
      <c r="L1095" s="14" t="n">
        <f aca="false">IF(J1095=0,0,I1095/J1095)</f>
        <v>496.465390279823</v>
      </c>
      <c r="M1095" s="15" t="n">
        <f aca="false">INDEX(通路主檔!$D$2:$D$5,MATCH($F1095,通路主檔!$A$2:$A$5,0))*INDEX(年度參數!$B$2:$B$4,MATCH($B1095,年度參數!$A$2:$A$4,0))</f>
        <v>0.34</v>
      </c>
      <c r="N1095" s="14" t="n">
        <f aca="false">I1095*M1095</f>
        <v>114614</v>
      </c>
      <c r="O1095" s="14" t="n">
        <f aca="false">I1095-N1095</f>
        <v>222486</v>
      </c>
    </row>
    <row r="1096" customFormat="false" ht="15" hidden="false" customHeight="false" outlineLevel="0" collapsed="false">
      <c r="A1096" s="6" t="str">
        <f aca="false">TEXT(B1096,"0")&amp;"-"&amp;TEXT(C1096,"00")</f>
        <v>2025-04</v>
      </c>
      <c r="B1096" s="4" t="n">
        <v>2025</v>
      </c>
      <c r="C1096" s="4" t="n">
        <v>4</v>
      </c>
      <c r="D1096" s="9" t="s">
        <v>285</v>
      </c>
      <c r="E1096" s="12" t="str">
        <f aca="false">INDEX(門市主檔!$B$2:$B$25,MATCH($D1096,門市主檔!$A$2:$A$25,0))</f>
        <v>新北三重店</v>
      </c>
      <c r="F1096" s="9" t="s">
        <v>347</v>
      </c>
      <c r="G1096" s="12" t="str">
        <f aca="false">INDEX(通路主檔!$B$2:$B$5,MATCH($F1096,通路主檔!$A$2:$A$5,0))</f>
        <v>外送平台 B</v>
      </c>
      <c r="H1096" s="12" t="str">
        <f aca="false">INDEX(通路主檔!$C$2:$C$5,MATCH($F1096,通路主檔!$A$2:$A$5,0))</f>
        <v>外送平台</v>
      </c>
      <c r="I1096" s="13" t="n">
        <v>204700</v>
      </c>
      <c r="J1096" s="4" t="n">
        <v>411</v>
      </c>
      <c r="K1096" s="4" t="n">
        <v>752</v>
      </c>
      <c r="L1096" s="14" t="n">
        <f aca="false">IF(J1096=0,0,I1096/J1096)</f>
        <v>498.053527980535</v>
      </c>
      <c r="M1096" s="15" t="n">
        <f aca="false">INDEX(通路主檔!$D$2:$D$5,MATCH($F1096,通路主檔!$A$2:$A$5,0))*INDEX(年度參數!$B$2:$B$4,MATCH($B1096,年度參數!$A$2:$A$4,0))</f>
        <v>0.34</v>
      </c>
      <c r="N1096" s="14" t="n">
        <f aca="false">I1096*M1096</f>
        <v>69598</v>
      </c>
      <c r="O1096" s="14" t="n">
        <f aca="false">I1096-N1096</f>
        <v>135102</v>
      </c>
    </row>
    <row r="1097" customFormat="false" ht="15" hidden="false" customHeight="false" outlineLevel="0" collapsed="false">
      <c r="A1097" s="6" t="str">
        <f aca="false">TEXT(B1097,"0")&amp;"-"&amp;TEXT(C1097,"00")</f>
        <v>2025-04</v>
      </c>
      <c r="B1097" s="4" t="n">
        <v>2025</v>
      </c>
      <c r="C1097" s="4" t="n">
        <v>4</v>
      </c>
      <c r="D1097" s="9" t="s">
        <v>300</v>
      </c>
      <c r="E1097" s="12" t="str">
        <f aca="false">INDEX(門市主檔!$B$2:$B$25,MATCH($D1097,門市主檔!$A$2:$A$25,0))</f>
        <v>台中逢甲店</v>
      </c>
      <c r="F1097" s="9" t="s">
        <v>339</v>
      </c>
      <c r="G1097" s="12" t="str">
        <f aca="false">INDEX(通路主檔!$B$2:$B$5,MATCH($F1097,通路主檔!$A$2:$A$5,0))</f>
        <v>內用</v>
      </c>
      <c r="H1097" s="12" t="str">
        <f aca="false">INDEX(通路主檔!$C$2:$C$5,MATCH($F1097,通路主檔!$A$2:$A$5,0))</f>
        <v>店內</v>
      </c>
      <c r="I1097" s="13" t="n">
        <v>1229400</v>
      </c>
      <c r="J1097" s="4" t="n">
        <v>1610</v>
      </c>
      <c r="K1097" s="4" t="n">
        <v>3934</v>
      </c>
      <c r="L1097" s="14" t="n">
        <f aca="false">IF(J1097=0,0,I1097/J1097)</f>
        <v>763.60248447205</v>
      </c>
      <c r="M1097" s="15" t="n">
        <f aca="false">INDEX(通路主檔!$D$2:$D$5,MATCH($F1097,通路主檔!$A$2:$A$5,0))*INDEX(年度參數!$B$2:$B$4,MATCH($B1097,年度參數!$A$2:$A$4,0))</f>
        <v>0</v>
      </c>
      <c r="N1097" s="14" t="n">
        <f aca="false">I1097*M1097</f>
        <v>0</v>
      </c>
      <c r="O1097" s="14" t="n">
        <f aca="false">I1097-N1097</f>
        <v>1229400</v>
      </c>
    </row>
    <row r="1098" customFormat="false" ht="15" hidden="false" customHeight="false" outlineLevel="0" collapsed="false">
      <c r="A1098" s="6" t="str">
        <f aca="false">TEXT(B1098,"0")&amp;"-"&amp;TEXT(C1098,"00")</f>
        <v>2025-04</v>
      </c>
      <c r="B1098" s="4" t="n">
        <v>2025</v>
      </c>
      <c r="C1098" s="4" t="n">
        <v>4</v>
      </c>
      <c r="D1098" s="9" t="s">
        <v>300</v>
      </c>
      <c r="E1098" s="12" t="str">
        <f aca="false">INDEX(門市主檔!$B$2:$B$25,MATCH($D1098,門市主檔!$A$2:$A$25,0))</f>
        <v>台中逢甲店</v>
      </c>
      <c r="F1098" s="9" t="s">
        <v>342</v>
      </c>
      <c r="G1098" s="12" t="str">
        <f aca="false">INDEX(通路主檔!$B$2:$B$5,MATCH($F1098,通路主檔!$A$2:$A$5,0))</f>
        <v>外帶</v>
      </c>
      <c r="H1098" s="12" t="str">
        <f aca="false">INDEX(通路主檔!$C$2:$C$5,MATCH($F1098,通路主檔!$A$2:$A$5,0))</f>
        <v>店內</v>
      </c>
      <c r="I1098" s="13" t="n">
        <v>520500</v>
      </c>
      <c r="J1098" s="4" t="n">
        <v>1584</v>
      </c>
      <c r="K1098" s="4" t="n">
        <v>2017</v>
      </c>
      <c r="L1098" s="14" t="n">
        <f aca="false">IF(J1098=0,0,I1098/J1098)</f>
        <v>328.598484848485</v>
      </c>
      <c r="M1098" s="15" t="n">
        <f aca="false">INDEX(通路主檔!$D$2:$D$5,MATCH($F1098,通路主檔!$A$2:$A$5,0))*INDEX(年度參數!$B$2:$B$4,MATCH($B1098,年度參數!$A$2:$A$4,0))</f>
        <v>0</v>
      </c>
      <c r="N1098" s="14" t="n">
        <f aca="false">I1098*M1098</f>
        <v>0</v>
      </c>
      <c r="O1098" s="14" t="n">
        <f aca="false">I1098-N1098</f>
        <v>520500</v>
      </c>
    </row>
    <row r="1099" customFormat="false" ht="15" hidden="false" customHeight="false" outlineLevel="0" collapsed="false">
      <c r="A1099" s="6" t="str">
        <f aca="false">TEXT(B1099,"0")&amp;"-"&amp;TEXT(C1099,"00")</f>
        <v>2025-04</v>
      </c>
      <c r="B1099" s="4" t="n">
        <v>2025</v>
      </c>
      <c r="C1099" s="4" t="n">
        <v>4</v>
      </c>
      <c r="D1099" s="9" t="s">
        <v>300</v>
      </c>
      <c r="E1099" s="12" t="str">
        <f aca="false">INDEX(門市主檔!$B$2:$B$25,MATCH($D1099,門市主檔!$A$2:$A$25,0))</f>
        <v>台中逢甲店</v>
      </c>
      <c r="F1099" s="9" t="s">
        <v>344</v>
      </c>
      <c r="G1099" s="12" t="str">
        <f aca="false">INDEX(通路主檔!$B$2:$B$5,MATCH($F1099,通路主檔!$A$2:$A$5,0))</f>
        <v>外送平台 A</v>
      </c>
      <c r="H1099" s="12" t="str">
        <f aca="false">INDEX(通路主檔!$C$2:$C$5,MATCH($F1099,通路主檔!$A$2:$A$5,0))</f>
        <v>外送平台</v>
      </c>
      <c r="I1099" s="13" t="n">
        <v>551200</v>
      </c>
      <c r="J1099" s="4" t="n">
        <v>1092</v>
      </c>
      <c r="K1099" s="4" t="n">
        <v>1924</v>
      </c>
      <c r="L1099" s="14" t="n">
        <f aca="false">IF(J1099=0,0,I1099/J1099)</f>
        <v>504.761904761905</v>
      </c>
      <c r="M1099" s="15" t="n">
        <f aca="false">INDEX(通路主檔!$D$2:$D$5,MATCH($F1099,通路主檔!$A$2:$A$5,0))*INDEX(年度參數!$B$2:$B$4,MATCH($B1099,年度參數!$A$2:$A$4,0))</f>
        <v>0.34</v>
      </c>
      <c r="N1099" s="14" t="n">
        <f aca="false">I1099*M1099</f>
        <v>187408</v>
      </c>
      <c r="O1099" s="14" t="n">
        <f aca="false">I1099-N1099</f>
        <v>363792</v>
      </c>
    </row>
    <row r="1100" customFormat="false" ht="15" hidden="false" customHeight="false" outlineLevel="0" collapsed="false">
      <c r="A1100" s="6" t="str">
        <f aca="false">TEXT(B1100,"0")&amp;"-"&amp;TEXT(C1100,"00")</f>
        <v>2025-04</v>
      </c>
      <c r="B1100" s="4" t="n">
        <v>2025</v>
      </c>
      <c r="C1100" s="4" t="n">
        <v>4</v>
      </c>
      <c r="D1100" s="9" t="s">
        <v>300</v>
      </c>
      <c r="E1100" s="12" t="str">
        <f aca="false">INDEX(門市主檔!$B$2:$B$25,MATCH($D1100,門市主檔!$A$2:$A$25,0))</f>
        <v>台中逢甲店</v>
      </c>
      <c r="F1100" s="9" t="s">
        <v>347</v>
      </c>
      <c r="G1100" s="12" t="str">
        <f aca="false">INDEX(通路主檔!$B$2:$B$5,MATCH($F1100,通路主檔!$A$2:$A$5,0))</f>
        <v>外送平台 B</v>
      </c>
      <c r="H1100" s="12" t="str">
        <f aca="false">INDEX(通路主檔!$C$2:$C$5,MATCH($F1100,通路主檔!$A$2:$A$5,0))</f>
        <v>外送平台</v>
      </c>
      <c r="I1100" s="13" t="n">
        <v>351700</v>
      </c>
      <c r="J1100" s="4" t="n">
        <v>735</v>
      </c>
      <c r="K1100" s="4" t="n">
        <v>1413</v>
      </c>
      <c r="L1100" s="14" t="n">
        <f aca="false">IF(J1100=0,0,I1100/J1100)</f>
        <v>478.503401360544</v>
      </c>
      <c r="M1100" s="15" t="n">
        <f aca="false">INDEX(通路主檔!$D$2:$D$5,MATCH($F1100,通路主檔!$A$2:$A$5,0))*INDEX(年度參數!$B$2:$B$4,MATCH($B1100,年度參數!$A$2:$A$4,0))</f>
        <v>0.34</v>
      </c>
      <c r="N1100" s="14" t="n">
        <f aca="false">I1100*M1100</f>
        <v>119578</v>
      </c>
      <c r="O1100" s="14" t="n">
        <f aca="false">I1100-N1100</f>
        <v>232122</v>
      </c>
    </row>
    <row r="1101" customFormat="false" ht="15" hidden="false" customHeight="false" outlineLevel="0" collapsed="false">
      <c r="A1101" s="6" t="str">
        <f aca="false">TEXT(B1101,"0")&amp;"-"&amp;TEXT(C1101,"00")</f>
        <v>2025-04</v>
      </c>
      <c r="B1101" s="4" t="n">
        <v>2025</v>
      </c>
      <c r="C1101" s="4" t="n">
        <v>4</v>
      </c>
      <c r="D1101" s="9" t="s">
        <v>305</v>
      </c>
      <c r="E1101" s="12" t="str">
        <f aca="false">INDEX(門市主檔!$B$2:$B$25,MATCH($D1101,門市主檔!$A$2:$A$25,0))</f>
        <v>台中七期店</v>
      </c>
      <c r="F1101" s="9" t="s">
        <v>339</v>
      </c>
      <c r="G1101" s="12" t="str">
        <f aca="false">INDEX(通路主檔!$B$2:$B$5,MATCH($F1101,通路主檔!$A$2:$A$5,0))</f>
        <v>內用</v>
      </c>
      <c r="H1101" s="12" t="str">
        <f aca="false">INDEX(通路主檔!$C$2:$C$5,MATCH($F1101,通路主檔!$A$2:$A$5,0))</f>
        <v>店內</v>
      </c>
      <c r="I1101" s="13" t="n">
        <v>1145900</v>
      </c>
      <c r="J1101" s="4" t="n">
        <v>1373</v>
      </c>
      <c r="K1101" s="4" t="n">
        <v>3394</v>
      </c>
      <c r="L1101" s="14" t="n">
        <f aca="false">IF(J1101=0,0,I1101/J1101)</f>
        <v>834.595775673707</v>
      </c>
      <c r="M1101" s="15" t="n">
        <f aca="false">INDEX(通路主檔!$D$2:$D$5,MATCH($F1101,通路主檔!$A$2:$A$5,0))*INDEX(年度參數!$B$2:$B$4,MATCH($B1101,年度參數!$A$2:$A$4,0))</f>
        <v>0</v>
      </c>
      <c r="N1101" s="14" t="n">
        <f aca="false">I1101*M1101</f>
        <v>0</v>
      </c>
      <c r="O1101" s="14" t="n">
        <f aca="false">I1101-N1101</f>
        <v>1145900</v>
      </c>
    </row>
    <row r="1102" customFormat="false" ht="15" hidden="false" customHeight="false" outlineLevel="0" collapsed="false">
      <c r="A1102" s="6" t="str">
        <f aca="false">TEXT(B1102,"0")&amp;"-"&amp;TEXT(C1102,"00")</f>
        <v>2025-04</v>
      </c>
      <c r="B1102" s="4" t="n">
        <v>2025</v>
      </c>
      <c r="C1102" s="4" t="n">
        <v>4</v>
      </c>
      <c r="D1102" s="9" t="s">
        <v>305</v>
      </c>
      <c r="E1102" s="12" t="str">
        <f aca="false">INDEX(門市主檔!$B$2:$B$25,MATCH($D1102,門市主檔!$A$2:$A$25,0))</f>
        <v>台中七期店</v>
      </c>
      <c r="F1102" s="9" t="s">
        <v>342</v>
      </c>
      <c r="G1102" s="12" t="str">
        <f aca="false">INDEX(通路主檔!$B$2:$B$5,MATCH($F1102,通路主檔!$A$2:$A$5,0))</f>
        <v>外帶</v>
      </c>
      <c r="H1102" s="12" t="str">
        <f aca="false">INDEX(通路主檔!$C$2:$C$5,MATCH($F1102,通路主檔!$A$2:$A$5,0))</f>
        <v>店內</v>
      </c>
      <c r="I1102" s="13" t="n">
        <v>441800</v>
      </c>
      <c r="J1102" s="4" t="n">
        <v>1354</v>
      </c>
      <c r="K1102" s="4" t="n">
        <v>1741</v>
      </c>
      <c r="L1102" s="14" t="n">
        <f aca="false">IF(J1102=0,0,I1102/J1102)</f>
        <v>326.29246676514</v>
      </c>
      <c r="M1102" s="15" t="n">
        <f aca="false">INDEX(通路主檔!$D$2:$D$5,MATCH($F1102,通路主檔!$A$2:$A$5,0))*INDEX(年度參數!$B$2:$B$4,MATCH($B1102,年度參數!$A$2:$A$4,0))</f>
        <v>0</v>
      </c>
      <c r="N1102" s="14" t="n">
        <f aca="false">I1102*M1102</f>
        <v>0</v>
      </c>
      <c r="O1102" s="14" t="n">
        <f aca="false">I1102-N1102</f>
        <v>441800</v>
      </c>
    </row>
    <row r="1103" customFormat="false" ht="15" hidden="false" customHeight="false" outlineLevel="0" collapsed="false">
      <c r="A1103" s="6" t="str">
        <f aca="false">TEXT(B1103,"0")&amp;"-"&amp;TEXT(C1103,"00")</f>
        <v>2025-04</v>
      </c>
      <c r="B1103" s="4" t="n">
        <v>2025</v>
      </c>
      <c r="C1103" s="4" t="n">
        <v>4</v>
      </c>
      <c r="D1103" s="9" t="s">
        <v>305</v>
      </c>
      <c r="E1103" s="12" t="str">
        <f aca="false">INDEX(門市主檔!$B$2:$B$25,MATCH($D1103,門市主檔!$A$2:$A$25,0))</f>
        <v>台中七期店</v>
      </c>
      <c r="F1103" s="9" t="s">
        <v>344</v>
      </c>
      <c r="G1103" s="12" t="str">
        <f aca="false">INDEX(通路主檔!$B$2:$B$5,MATCH($F1103,通路主檔!$A$2:$A$5,0))</f>
        <v>外送平台 A</v>
      </c>
      <c r="H1103" s="12" t="str">
        <f aca="false">INDEX(通路主檔!$C$2:$C$5,MATCH($F1103,通路主檔!$A$2:$A$5,0))</f>
        <v>外送平台</v>
      </c>
      <c r="I1103" s="13" t="n">
        <v>376500</v>
      </c>
      <c r="J1103" s="4" t="n">
        <v>738</v>
      </c>
      <c r="K1103" s="4" t="n">
        <v>1497</v>
      </c>
      <c r="L1103" s="14" t="n">
        <f aca="false">IF(J1103=0,0,I1103/J1103)</f>
        <v>510.162601626016</v>
      </c>
      <c r="M1103" s="15" t="n">
        <f aca="false">INDEX(通路主檔!$D$2:$D$5,MATCH($F1103,通路主檔!$A$2:$A$5,0))*INDEX(年度參數!$B$2:$B$4,MATCH($B1103,年度參數!$A$2:$A$4,0))</f>
        <v>0.34</v>
      </c>
      <c r="N1103" s="14" t="n">
        <f aca="false">I1103*M1103</f>
        <v>128010</v>
      </c>
      <c r="O1103" s="14" t="n">
        <f aca="false">I1103-N1103</f>
        <v>248490</v>
      </c>
    </row>
    <row r="1104" customFormat="false" ht="15" hidden="false" customHeight="false" outlineLevel="0" collapsed="false">
      <c r="A1104" s="6" t="str">
        <f aca="false">TEXT(B1104,"0")&amp;"-"&amp;TEXT(C1104,"00")</f>
        <v>2025-04</v>
      </c>
      <c r="B1104" s="4" t="n">
        <v>2025</v>
      </c>
      <c r="C1104" s="4" t="n">
        <v>4</v>
      </c>
      <c r="D1104" s="9" t="s">
        <v>305</v>
      </c>
      <c r="E1104" s="12" t="str">
        <f aca="false">INDEX(門市主檔!$B$2:$B$25,MATCH($D1104,門市主檔!$A$2:$A$25,0))</f>
        <v>台中七期店</v>
      </c>
      <c r="F1104" s="9" t="s">
        <v>347</v>
      </c>
      <c r="G1104" s="12" t="str">
        <f aca="false">INDEX(通路主檔!$B$2:$B$5,MATCH($F1104,通路主檔!$A$2:$A$5,0))</f>
        <v>外送平台 B</v>
      </c>
      <c r="H1104" s="12" t="str">
        <f aca="false">INDEX(通路主檔!$C$2:$C$5,MATCH($F1104,通路主檔!$A$2:$A$5,0))</f>
        <v>外送平台</v>
      </c>
      <c r="I1104" s="13" t="n">
        <v>265400</v>
      </c>
      <c r="J1104" s="4" t="n">
        <v>573</v>
      </c>
      <c r="K1104" s="4" t="n">
        <v>1112</v>
      </c>
      <c r="L1104" s="14" t="n">
        <f aca="false">IF(J1104=0,0,I1104/J1104)</f>
        <v>463.176265270506</v>
      </c>
      <c r="M1104" s="15" t="n">
        <f aca="false">INDEX(通路主檔!$D$2:$D$5,MATCH($F1104,通路主檔!$A$2:$A$5,0))*INDEX(年度參數!$B$2:$B$4,MATCH($B1104,年度參數!$A$2:$A$4,0))</f>
        <v>0.34</v>
      </c>
      <c r="N1104" s="14" t="n">
        <f aca="false">I1104*M1104</f>
        <v>90236</v>
      </c>
      <c r="O1104" s="14" t="n">
        <f aca="false">I1104-N1104</f>
        <v>175164</v>
      </c>
    </row>
    <row r="1105" customFormat="false" ht="15" hidden="false" customHeight="false" outlineLevel="0" collapsed="false">
      <c r="A1105" s="6" t="str">
        <f aca="false">TEXT(B1105,"0")&amp;"-"&amp;TEXT(C1105,"00")</f>
        <v>2025-04</v>
      </c>
      <c r="B1105" s="4" t="n">
        <v>2025</v>
      </c>
      <c r="C1105" s="4" t="n">
        <v>4</v>
      </c>
      <c r="D1105" s="9" t="s">
        <v>307</v>
      </c>
      <c r="E1105" s="12" t="str">
        <f aca="false">INDEX(門市主檔!$B$2:$B$25,MATCH($D1105,門市主檔!$A$2:$A$25,0))</f>
        <v>台中一中店</v>
      </c>
      <c r="F1105" s="9" t="s">
        <v>339</v>
      </c>
      <c r="G1105" s="12" t="str">
        <f aca="false">INDEX(通路主檔!$B$2:$B$5,MATCH($F1105,通路主檔!$A$2:$A$5,0))</f>
        <v>內用</v>
      </c>
      <c r="H1105" s="12" t="str">
        <f aca="false">INDEX(通路主檔!$C$2:$C$5,MATCH($F1105,通路主檔!$A$2:$A$5,0))</f>
        <v>店內</v>
      </c>
      <c r="I1105" s="13" t="n">
        <v>515200</v>
      </c>
      <c r="J1105" s="4" t="n">
        <v>725</v>
      </c>
      <c r="K1105" s="4" t="n">
        <v>1800</v>
      </c>
      <c r="L1105" s="14" t="n">
        <f aca="false">IF(J1105=0,0,I1105/J1105)</f>
        <v>710.620689655172</v>
      </c>
      <c r="M1105" s="15" t="n">
        <f aca="false">INDEX(通路主檔!$D$2:$D$5,MATCH($F1105,通路主檔!$A$2:$A$5,0))*INDEX(年度參數!$B$2:$B$4,MATCH($B1105,年度參數!$A$2:$A$4,0))</f>
        <v>0</v>
      </c>
      <c r="N1105" s="14" t="n">
        <f aca="false">I1105*M1105</f>
        <v>0</v>
      </c>
      <c r="O1105" s="14" t="n">
        <f aca="false">I1105-N1105</f>
        <v>515200</v>
      </c>
    </row>
    <row r="1106" customFormat="false" ht="15" hidden="false" customHeight="false" outlineLevel="0" collapsed="false">
      <c r="A1106" s="6" t="str">
        <f aca="false">TEXT(B1106,"0")&amp;"-"&amp;TEXT(C1106,"00")</f>
        <v>2025-04</v>
      </c>
      <c r="B1106" s="4" t="n">
        <v>2025</v>
      </c>
      <c r="C1106" s="4" t="n">
        <v>4</v>
      </c>
      <c r="D1106" s="9" t="s">
        <v>307</v>
      </c>
      <c r="E1106" s="12" t="str">
        <f aca="false">INDEX(門市主檔!$B$2:$B$25,MATCH($D1106,門市主檔!$A$2:$A$25,0))</f>
        <v>台中一中店</v>
      </c>
      <c r="F1106" s="9" t="s">
        <v>342</v>
      </c>
      <c r="G1106" s="12" t="str">
        <f aca="false">INDEX(通路主檔!$B$2:$B$5,MATCH($F1106,通路主檔!$A$2:$A$5,0))</f>
        <v>外帶</v>
      </c>
      <c r="H1106" s="12" t="str">
        <f aca="false">INDEX(通路主檔!$C$2:$C$5,MATCH($F1106,通路主檔!$A$2:$A$5,0))</f>
        <v>店內</v>
      </c>
      <c r="I1106" s="13" t="n">
        <v>515300</v>
      </c>
      <c r="J1106" s="4" t="n">
        <v>1613</v>
      </c>
      <c r="K1106" s="4" t="n">
        <v>2026</v>
      </c>
      <c r="L1106" s="14" t="n">
        <f aca="false">IF(J1106=0,0,I1106/J1106)</f>
        <v>319.466831990081</v>
      </c>
      <c r="M1106" s="15" t="n">
        <f aca="false">INDEX(通路主檔!$D$2:$D$5,MATCH($F1106,通路主檔!$A$2:$A$5,0))*INDEX(年度參數!$B$2:$B$4,MATCH($B1106,年度參數!$A$2:$A$4,0))</f>
        <v>0</v>
      </c>
      <c r="N1106" s="14" t="n">
        <f aca="false">I1106*M1106</f>
        <v>0</v>
      </c>
      <c r="O1106" s="14" t="n">
        <f aca="false">I1106-N1106</f>
        <v>515300</v>
      </c>
    </row>
    <row r="1107" customFormat="false" ht="15" hidden="false" customHeight="false" outlineLevel="0" collapsed="false">
      <c r="A1107" s="6" t="str">
        <f aca="false">TEXT(B1107,"0")&amp;"-"&amp;TEXT(C1107,"00")</f>
        <v>2025-04</v>
      </c>
      <c r="B1107" s="4" t="n">
        <v>2025</v>
      </c>
      <c r="C1107" s="4" t="n">
        <v>4</v>
      </c>
      <c r="D1107" s="9" t="s">
        <v>307</v>
      </c>
      <c r="E1107" s="12" t="str">
        <f aca="false">INDEX(門市主檔!$B$2:$B$25,MATCH($D1107,門市主檔!$A$2:$A$25,0))</f>
        <v>台中一中店</v>
      </c>
      <c r="F1107" s="9" t="s">
        <v>344</v>
      </c>
      <c r="G1107" s="12" t="str">
        <f aca="false">INDEX(通路主檔!$B$2:$B$5,MATCH($F1107,通路主檔!$A$2:$A$5,0))</f>
        <v>外送平台 A</v>
      </c>
      <c r="H1107" s="12" t="str">
        <f aca="false">INDEX(通路主檔!$C$2:$C$5,MATCH($F1107,通路主檔!$A$2:$A$5,0))</f>
        <v>外送平台</v>
      </c>
      <c r="I1107" s="13" t="n">
        <v>385400</v>
      </c>
      <c r="J1107" s="4" t="n">
        <v>762</v>
      </c>
      <c r="K1107" s="4" t="n">
        <v>1529</v>
      </c>
      <c r="L1107" s="14" t="n">
        <f aca="false">IF(J1107=0,0,I1107/J1107)</f>
        <v>505.774278215223</v>
      </c>
      <c r="M1107" s="15" t="n">
        <f aca="false">INDEX(通路主檔!$D$2:$D$5,MATCH($F1107,通路主檔!$A$2:$A$5,0))*INDEX(年度參數!$B$2:$B$4,MATCH($B1107,年度參數!$A$2:$A$4,0))</f>
        <v>0.34</v>
      </c>
      <c r="N1107" s="14" t="n">
        <f aca="false">I1107*M1107</f>
        <v>131036</v>
      </c>
      <c r="O1107" s="14" t="n">
        <f aca="false">I1107-N1107</f>
        <v>254364</v>
      </c>
    </row>
    <row r="1108" customFormat="false" ht="15" hidden="false" customHeight="false" outlineLevel="0" collapsed="false">
      <c r="A1108" s="6" t="str">
        <f aca="false">TEXT(B1108,"0")&amp;"-"&amp;TEXT(C1108,"00")</f>
        <v>2025-04</v>
      </c>
      <c r="B1108" s="4" t="n">
        <v>2025</v>
      </c>
      <c r="C1108" s="4" t="n">
        <v>4</v>
      </c>
      <c r="D1108" s="9" t="s">
        <v>307</v>
      </c>
      <c r="E1108" s="12" t="str">
        <f aca="false">INDEX(門市主檔!$B$2:$B$25,MATCH($D1108,門市主檔!$A$2:$A$25,0))</f>
        <v>台中一中店</v>
      </c>
      <c r="F1108" s="9" t="s">
        <v>347</v>
      </c>
      <c r="G1108" s="12" t="str">
        <f aca="false">INDEX(通路主檔!$B$2:$B$5,MATCH($F1108,通路主檔!$A$2:$A$5,0))</f>
        <v>外送平台 B</v>
      </c>
      <c r="H1108" s="12" t="str">
        <f aca="false">INDEX(通路主檔!$C$2:$C$5,MATCH($F1108,通路主檔!$A$2:$A$5,0))</f>
        <v>外送平台</v>
      </c>
      <c r="I1108" s="13" t="n">
        <v>259400</v>
      </c>
      <c r="J1108" s="4" t="n">
        <v>539</v>
      </c>
      <c r="K1108" s="4" t="n">
        <v>1037</v>
      </c>
      <c r="L1108" s="14" t="n">
        <f aca="false">IF(J1108=0,0,I1108/J1108)</f>
        <v>481.26159554731</v>
      </c>
      <c r="M1108" s="15" t="n">
        <f aca="false">INDEX(通路主檔!$D$2:$D$5,MATCH($F1108,通路主檔!$A$2:$A$5,0))*INDEX(年度參數!$B$2:$B$4,MATCH($B1108,年度參數!$A$2:$A$4,0))</f>
        <v>0.34</v>
      </c>
      <c r="N1108" s="14" t="n">
        <f aca="false">I1108*M1108</f>
        <v>88196</v>
      </c>
      <c r="O1108" s="14" t="n">
        <f aca="false">I1108-N1108</f>
        <v>171204</v>
      </c>
    </row>
    <row r="1109" customFormat="false" ht="15" hidden="false" customHeight="false" outlineLevel="0" collapsed="false">
      <c r="A1109" s="6" t="str">
        <f aca="false">TEXT(B1109,"0")&amp;"-"&amp;TEXT(C1109,"00")</f>
        <v>2025-04</v>
      </c>
      <c r="B1109" s="4" t="n">
        <v>2025</v>
      </c>
      <c r="C1109" s="4" t="n">
        <v>4</v>
      </c>
      <c r="D1109" s="9" t="s">
        <v>310</v>
      </c>
      <c r="E1109" s="12" t="str">
        <f aca="false">INDEX(門市主檔!$B$2:$B$25,MATCH($D1109,門市主檔!$A$2:$A$25,0))</f>
        <v>台中大里店</v>
      </c>
      <c r="F1109" s="9" t="s">
        <v>342</v>
      </c>
      <c r="G1109" s="12" t="str">
        <f aca="false">INDEX(通路主檔!$B$2:$B$5,MATCH($F1109,通路主檔!$A$2:$A$5,0))</f>
        <v>外帶</v>
      </c>
      <c r="H1109" s="12" t="str">
        <f aca="false">INDEX(通路主檔!$C$2:$C$5,MATCH($F1109,通路主檔!$A$2:$A$5,0))</f>
        <v>店內</v>
      </c>
      <c r="I1109" s="13" t="n">
        <v>390700</v>
      </c>
      <c r="J1109" s="4" t="n">
        <v>1129</v>
      </c>
      <c r="K1109" s="4" t="n">
        <v>1477</v>
      </c>
      <c r="L1109" s="14" t="n">
        <f aca="false">IF(J1109=0,0,I1109/J1109)</f>
        <v>346.058458813109</v>
      </c>
      <c r="M1109" s="15" t="n">
        <f aca="false">INDEX(通路主檔!$D$2:$D$5,MATCH($F1109,通路主檔!$A$2:$A$5,0))*INDEX(年度參數!$B$2:$B$4,MATCH($B1109,年度參數!$A$2:$A$4,0))</f>
        <v>0</v>
      </c>
      <c r="N1109" s="14" t="n">
        <f aca="false">I1109*M1109</f>
        <v>0</v>
      </c>
      <c r="O1109" s="14" t="n">
        <f aca="false">I1109-N1109</f>
        <v>390700</v>
      </c>
    </row>
    <row r="1110" customFormat="false" ht="15" hidden="false" customHeight="false" outlineLevel="0" collapsed="false">
      <c r="A1110" s="6" t="str">
        <f aca="false">TEXT(B1110,"0")&amp;"-"&amp;TEXT(C1110,"00")</f>
        <v>2025-04</v>
      </c>
      <c r="B1110" s="4" t="n">
        <v>2025</v>
      </c>
      <c r="C1110" s="4" t="n">
        <v>4</v>
      </c>
      <c r="D1110" s="9" t="s">
        <v>310</v>
      </c>
      <c r="E1110" s="12" t="str">
        <f aca="false">INDEX(門市主檔!$B$2:$B$25,MATCH($D1110,門市主檔!$A$2:$A$25,0))</f>
        <v>台中大里店</v>
      </c>
      <c r="F1110" s="9" t="s">
        <v>344</v>
      </c>
      <c r="G1110" s="12" t="str">
        <f aca="false">INDEX(通路主檔!$B$2:$B$5,MATCH($F1110,通路主檔!$A$2:$A$5,0))</f>
        <v>外送平台 A</v>
      </c>
      <c r="H1110" s="12" t="str">
        <f aca="false">INDEX(通路主檔!$C$2:$C$5,MATCH($F1110,通路主檔!$A$2:$A$5,0))</f>
        <v>外送平台</v>
      </c>
      <c r="I1110" s="13" t="n">
        <v>312200</v>
      </c>
      <c r="J1110" s="4" t="n">
        <v>581</v>
      </c>
      <c r="K1110" s="4" t="n">
        <v>1084</v>
      </c>
      <c r="L1110" s="14" t="n">
        <f aca="false">IF(J1110=0,0,I1110/J1110)</f>
        <v>537.349397590362</v>
      </c>
      <c r="M1110" s="15" t="n">
        <f aca="false">INDEX(通路主檔!$D$2:$D$5,MATCH($F1110,通路主檔!$A$2:$A$5,0))*INDEX(年度參數!$B$2:$B$4,MATCH($B1110,年度參數!$A$2:$A$4,0))</f>
        <v>0.34</v>
      </c>
      <c r="N1110" s="14" t="n">
        <f aca="false">I1110*M1110</f>
        <v>106148</v>
      </c>
      <c r="O1110" s="14" t="n">
        <f aca="false">I1110-N1110</f>
        <v>206052</v>
      </c>
    </row>
    <row r="1111" customFormat="false" ht="15" hidden="false" customHeight="false" outlineLevel="0" collapsed="false">
      <c r="A1111" s="6" t="str">
        <f aca="false">TEXT(B1111,"0")&amp;"-"&amp;TEXT(C1111,"00")</f>
        <v>2025-04</v>
      </c>
      <c r="B1111" s="4" t="n">
        <v>2025</v>
      </c>
      <c r="C1111" s="4" t="n">
        <v>4</v>
      </c>
      <c r="D1111" s="9" t="s">
        <v>310</v>
      </c>
      <c r="E1111" s="12" t="str">
        <f aca="false">INDEX(門市主檔!$B$2:$B$25,MATCH($D1111,門市主檔!$A$2:$A$25,0))</f>
        <v>台中大里店</v>
      </c>
      <c r="F1111" s="9" t="s">
        <v>347</v>
      </c>
      <c r="G1111" s="12" t="str">
        <f aca="false">INDEX(通路主檔!$B$2:$B$5,MATCH($F1111,通路主檔!$A$2:$A$5,0))</f>
        <v>外送平台 B</v>
      </c>
      <c r="H1111" s="12" t="str">
        <f aca="false">INDEX(通路主檔!$C$2:$C$5,MATCH($F1111,通路主檔!$A$2:$A$5,0))</f>
        <v>外送平台</v>
      </c>
      <c r="I1111" s="13" t="n">
        <v>217300</v>
      </c>
      <c r="J1111" s="4" t="n">
        <v>449</v>
      </c>
      <c r="K1111" s="4" t="n">
        <v>755</v>
      </c>
      <c r="L1111" s="14" t="n">
        <f aca="false">IF(J1111=0,0,I1111/J1111)</f>
        <v>483.964365256125</v>
      </c>
      <c r="M1111" s="15" t="n">
        <f aca="false">INDEX(通路主檔!$D$2:$D$5,MATCH($F1111,通路主檔!$A$2:$A$5,0))*INDEX(年度參數!$B$2:$B$4,MATCH($B1111,年度參數!$A$2:$A$4,0))</f>
        <v>0.34</v>
      </c>
      <c r="N1111" s="14" t="n">
        <f aca="false">I1111*M1111</f>
        <v>73882</v>
      </c>
      <c r="O1111" s="14" t="n">
        <f aca="false">I1111-N1111</f>
        <v>143418</v>
      </c>
    </row>
    <row r="1112" customFormat="false" ht="15" hidden="false" customHeight="false" outlineLevel="0" collapsed="false">
      <c r="A1112" s="6" t="str">
        <f aca="false">TEXT(B1112,"0")&amp;"-"&amp;TEXT(C1112,"00")</f>
        <v>2025-04</v>
      </c>
      <c r="B1112" s="4" t="n">
        <v>2025</v>
      </c>
      <c r="C1112" s="4" t="n">
        <v>4</v>
      </c>
      <c r="D1112" s="9" t="s">
        <v>318</v>
      </c>
      <c r="E1112" s="12" t="str">
        <f aca="false">INDEX(門市主檔!$B$2:$B$25,MATCH($D1112,門市主檔!$A$2:$A$25,0))</f>
        <v>台南中西店</v>
      </c>
      <c r="F1112" s="9" t="s">
        <v>339</v>
      </c>
      <c r="G1112" s="12" t="str">
        <f aca="false">INDEX(通路主檔!$B$2:$B$5,MATCH($F1112,通路主檔!$A$2:$A$5,0))</f>
        <v>內用</v>
      </c>
      <c r="H1112" s="12" t="str">
        <f aca="false">INDEX(通路主檔!$C$2:$C$5,MATCH($F1112,通路主檔!$A$2:$A$5,0))</f>
        <v>店內</v>
      </c>
      <c r="I1112" s="13" t="n">
        <v>808600</v>
      </c>
      <c r="J1112" s="4" t="n">
        <v>1011</v>
      </c>
      <c r="K1112" s="4" t="n">
        <v>2303</v>
      </c>
      <c r="L1112" s="14" t="n">
        <f aca="false">IF(J1112=0,0,I1112/J1112)</f>
        <v>799.802176063304</v>
      </c>
      <c r="M1112" s="15" t="n">
        <f aca="false">INDEX(通路主檔!$D$2:$D$5,MATCH($F1112,通路主檔!$A$2:$A$5,0))*INDEX(年度參數!$B$2:$B$4,MATCH($B1112,年度參數!$A$2:$A$4,0))</f>
        <v>0</v>
      </c>
      <c r="N1112" s="14" t="n">
        <f aca="false">I1112*M1112</f>
        <v>0</v>
      </c>
      <c r="O1112" s="14" t="n">
        <f aca="false">I1112-N1112</f>
        <v>808600</v>
      </c>
    </row>
    <row r="1113" customFormat="false" ht="15" hidden="false" customHeight="false" outlineLevel="0" collapsed="false">
      <c r="A1113" s="6" t="str">
        <f aca="false">TEXT(B1113,"0")&amp;"-"&amp;TEXT(C1113,"00")</f>
        <v>2025-04</v>
      </c>
      <c r="B1113" s="4" t="n">
        <v>2025</v>
      </c>
      <c r="C1113" s="4" t="n">
        <v>4</v>
      </c>
      <c r="D1113" s="9" t="s">
        <v>318</v>
      </c>
      <c r="E1113" s="12" t="str">
        <f aca="false">INDEX(門市主檔!$B$2:$B$25,MATCH($D1113,門市主檔!$A$2:$A$25,0))</f>
        <v>台南中西店</v>
      </c>
      <c r="F1113" s="9" t="s">
        <v>342</v>
      </c>
      <c r="G1113" s="12" t="str">
        <f aca="false">INDEX(通路主檔!$B$2:$B$5,MATCH($F1113,通路主檔!$A$2:$A$5,0))</f>
        <v>外帶</v>
      </c>
      <c r="H1113" s="12" t="str">
        <f aca="false">INDEX(通路主檔!$C$2:$C$5,MATCH($F1113,通路主檔!$A$2:$A$5,0))</f>
        <v>店內</v>
      </c>
      <c r="I1113" s="13" t="n">
        <v>365600</v>
      </c>
      <c r="J1113" s="4" t="n">
        <v>1046</v>
      </c>
      <c r="K1113" s="4" t="n">
        <v>1466</v>
      </c>
      <c r="L1113" s="14" t="n">
        <f aca="false">IF(J1113=0,0,I1113/J1113)</f>
        <v>349.521988527725</v>
      </c>
      <c r="M1113" s="15" t="n">
        <f aca="false">INDEX(通路主檔!$D$2:$D$5,MATCH($F1113,通路主檔!$A$2:$A$5,0))*INDEX(年度參數!$B$2:$B$4,MATCH($B1113,年度參數!$A$2:$A$4,0))</f>
        <v>0</v>
      </c>
      <c r="N1113" s="14" t="n">
        <f aca="false">I1113*M1113</f>
        <v>0</v>
      </c>
      <c r="O1113" s="14" t="n">
        <f aca="false">I1113-N1113</f>
        <v>365600</v>
      </c>
    </row>
    <row r="1114" customFormat="false" ht="15" hidden="false" customHeight="false" outlineLevel="0" collapsed="false">
      <c r="A1114" s="6" t="str">
        <f aca="false">TEXT(B1114,"0")&amp;"-"&amp;TEXT(C1114,"00")</f>
        <v>2025-04</v>
      </c>
      <c r="B1114" s="4" t="n">
        <v>2025</v>
      </c>
      <c r="C1114" s="4" t="n">
        <v>4</v>
      </c>
      <c r="D1114" s="9" t="s">
        <v>318</v>
      </c>
      <c r="E1114" s="12" t="str">
        <f aca="false">INDEX(門市主檔!$B$2:$B$25,MATCH($D1114,門市主檔!$A$2:$A$25,0))</f>
        <v>台南中西店</v>
      </c>
      <c r="F1114" s="9" t="s">
        <v>344</v>
      </c>
      <c r="G1114" s="12" t="str">
        <f aca="false">INDEX(通路主檔!$B$2:$B$5,MATCH($F1114,通路主檔!$A$2:$A$5,0))</f>
        <v>外送平台 A</v>
      </c>
      <c r="H1114" s="12" t="str">
        <f aca="false">INDEX(通路主檔!$C$2:$C$5,MATCH($F1114,通路主檔!$A$2:$A$5,0))</f>
        <v>外送平台</v>
      </c>
      <c r="I1114" s="13" t="n">
        <v>357300</v>
      </c>
      <c r="J1114" s="4" t="n">
        <v>700</v>
      </c>
      <c r="K1114" s="4" t="n">
        <v>1251</v>
      </c>
      <c r="L1114" s="14" t="n">
        <f aca="false">IF(J1114=0,0,I1114/J1114)</f>
        <v>510.428571428571</v>
      </c>
      <c r="M1114" s="15" t="n">
        <f aca="false">INDEX(通路主檔!$D$2:$D$5,MATCH($F1114,通路主檔!$A$2:$A$5,0))*INDEX(年度參數!$B$2:$B$4,MATCH($B1114,年度參數!$A$2:$A$4,0))</f>
        <v>0.34</v>
      </c>
      <c r="N1114" s="14" t="n">
        <f aca="false">I1114*M1114</f>
        <v>121482</v>
      </c>
      <c r="O1114" s="14" t="n">
        <f aca="false">I1114-N1114</f>
        <v>235818</v>
      </c>
    </row>
    <row r="1115" customFormat="false" ht="15" hidden="false" customHeight="false" outlineLevel="0" collapsed="false">
      <c r="A1115" s="6" t="str">
        <f aca="false">TEXT(B1115,"0")&amp;"-"&amp;TEXT(C1115,"00")</f>
        <v>2025-04</v>
      </c>
      <c r="B1115" s="4" t="n">
        <v>2025</v>
      </c>
      <c r="C1115" s="4" t="n">
        <v>4</v>
      </c>
      <c r="D1115" s="9" t="s">
        <v>318</v>
      </c>
      <c r="E1115" s="12" t="str">
        <f aca="false">INDEX(門市主檔!$B$2:$B$25,MATCH($D1115,門市主檔!$A$2:$A$25,0))</f>
        <v>台南中西店</v>
      </c>
      <c r="F1115" s="9" t="s">
        <v>347</v>
      </c>
      <c r="G1115" s="12" t="str">
        <f aca="false">INDEX(通路主檔!$B$2:$B$5,MATCH($F1115,通路主檔!$A$2:$A$5,0))</f>
        <v>外送平台 B</v>
      </c>
      <c r="H1115" s="12" t="str">
        <f aca="false">INDEX(通路主檔!$C$2:$C$5,MATCH($F1115,通路主檔!$A$2:$A$5,0))</f>
        <v>外送平台</v>
      </c>
      <c r="I1115" s="13" t="n">
        <v>211200</v>
      </c>
      <c r="J1115" s="4" t="n">
        <v>405</v>
      </c>
      <c r="K1115" s="4" t="n">
        <v>698</v>
      </c>
      <c r="L1115" s="14" t="n">
        <f aca="false">IF(J1115=0,0,I1115/J1115)</f>
        <v>521.481481481482</v>
      </c>
      <c r="M1115" s="15" t="n">
        <f aca="false">INDEX(通路主檔!$D$2:$D$5,MATCH($F1115,通路主檔!$A$2:$A$5,0))*INDEX(年度參數!$B$2:$B$4,MATCH($B1115,年度參數!$A$2:$A$4,0))</f>
        <v>0.34</v>
      </c>
      <c r="N1115" s="14" t="n">
        <f aca="false">I1115*M1115</f>
        <v>71808</v>
      </c>
      <c r="O1115" s="14" t="n">
        <f aca="false">I1115-N1115</f>
        <v>139392</v>
      </c>
    </row>
    <row r="1116" customFormat="false" ht="15" hidden="false" customHeight="false" outlineLevel="0" collapsed="false">
      <c r="A1116" s="6" t="str">
        <f aca="false">TEXT(B1116,"0")&amp;"-"&amp;TEXT(C1116,"00")</f>
        <v>2025-04</v>
      </c>
      <c r="B1116" s="4" t="n">
        <v>2025</v>
      </c>
      <c r="C1116" s="4" t="n">
        <v>4</v>
      </c>
      <c r="D1116" s="9" t="s">
        <v>323</v>
      </c>
      <c r="E1116" s="12" t="str">
        <f aca="false">INDEX(門市主檔!$B$2:$B$25,MATCH($D1116,門市主檔!$A$2:$A$25,0))</f>
        <v>台南東寧店</v>
      </c>
      <c r="F1116" s="9" t="s">
        <v>339</v>
      </c>
      <c r="G1116" s="12" t="str">
        <f aca="false">INDEX(通路主檔!$B$2:$B$5,MATCH($F1116,通路主檔!$A$2:$A$5,0))</f>
        <v>內用</v>
      </c>
      <c r="H1116" s="12" t="str">
        <f aca="false">INDEX(通路主檔!$C$2:$C$5,MATCH($F1116,通路主檔!$A$2:$A$5,0))</f>
        <v>店內</v>
      </c>
      <c r="I1116" s="13" t="n">
        <v>459400</v>
      </c>
      <c r="J1116" s="4" t="n">
        <v>622</v>
      </c>
      <c r="K1116" s="4" t="n">
        <v>1599</v>
      </c>
      <c r="L1116" s="14" t="n">
        <f aca="false">IF(J1116=0,0,I1116/J1116)</f>
        <v>738.585209003216</v>
      </c>
      <c r="M1116" s="15" t="n">
        <f aca="false">INDEX(通路主檔!$D$2:$D$5,MATCH($F1116,通路主檔!$A$2:$A$5,0))*INDEX(年度參數!$B$2:$B$4,MATCH($B1116,年度參數!$A$2:$A$4,0))</f>
        <v>0</v>
      </c>
      <c r="N1116" s="14" t="n">
        <f aca="false">I1116*M1116</f>
        <v>0</v>
      </c>
      <c r="O1116" s="14" t="n">
        <f aca="false">I1116-N1116</f>
        <v>459400</v>
      </c>
    </row>
    <row r="1117" customFormat="false" ht="15" hidden="false" customHeight="false" outlineLevel="0" collapsed="false">
      <c r="A1117" s="6" t="str">
        <f aca="false">TEXT(B1117,"0")&amp;"-"&amp;TEXT(C1117,"00")</f>
        <v>2025-04</v>
      </c>
      <c r="B1117" s="4" t="n">
        <v>2025</v>
      </c>
      <c r="C1117" s="4" t="n">
        <v>4</v>
      </c>
      <c r="D1117" s="9" t="s">
        <v>323</v>
      </c>
      <c r="E1117" s="12" t="str">
        <f aca="false">INDEX(門市主檔!$B$2:$B$25,MATCH($D1117,門市主檔!$A$2:$A$25,0))</f>
        <v>台南東寧店</v>
      </c>
      <c r="F1117" s="9" t="s">
        <v>342</v>
      </c>
      <c r="G1117" s="12" t="str">
        <f aca="false">INDEX(通路主檔!$B$2:$B$5,MATCH($F1117,通路主檔!$A$2:$A$5,0))</f>
        <v>外帶</v>
      </c>
      <c r="H1117" s="12" t="str">
        <f aca="false">INDEX(通路主檔!$C$2:$C$5,MATCH($F1117,通路主檔!$A$2:$A$5,0))</f>
        <v>店內</v>
      </c>
      <c r="I1117" s="13" t="n">
        <v>405900</v>
      </c>
      <c r="J1117" s="4" t="n">
        <v>1153</v>
      </c>
      <c r="K1117" s="4" t="n">
        <v>1572</v>
      </c>
      <c r="L1117" s="14" t="n">
        <f aca="false">IF(J1117=0,0,I1117/J1117)</f>
        <v>352.0381613183</v>
      </c>
      <c r="M1117" s="15" t="n">
        <f aca="false">INDEX(通路主檔!$D$2:$D$5,MATCH($F1117,通路主檔!$A$2:$A$5,0))*INDEX(年度參數!$B$2:$B$4,MATCH($B1117,年度參數!$A$2:$A$4,0))</f>
        <v>0</v>
      </c>
      <c r="N1117" s="14" t="n">
        <f aca="false">I1117*M1117</f>
        <v>0</v>
      </c>
      <c r="O1117" s="14" t="n">
        <f aca="false">I1117-N1117</f>
        <v>405900</v>
      </c>
    </row>
    <row r="1118" customFormat="false" ht="15" hidden="false" customHeight="false" outlineLevel="0" collapsed="false">
      <c r="A1118" s="6" t="str">
        <f aca="false">TEXT(B1118,"0")&amp;"-"&amp;TEXT(C1118,"00")</f>
        <v>2025-04</v>
      </c>
      <c r="B1118" s="4" t="n">
        <v>2025</v>
      </c>
      <c r="C1118" s="4" t="n">
        <v>4</v>
      </c>
      <c r="D1118" s="9" t="s">
        <v>323</v>
      </c>
      <c r="E1118" s="12" t="str">
        <f aca="false">INDEX(門市主檔!$B$2:$B$25,MATCH($D1118,門市主檔!$A$2:$A$25,0))</f>
        <v>台南東寧店</v>
      </c>
      <c r="F1118" s="9" t="s">
        <v>344</v>
      </c>
      <c r="G1118" s="12" t="str">
        <f aca="false">INDEX(通路主檔!$B$2:$B$5,MATCH($F1118,通路主檔!$A$2:$A$5,0))</f>
        <v>外送平台 A</v>
      </c>
      <c r="H1118" s="12" t="str">
        <f aca="false">INDEX(通路主檔!$C$2:$C$5,MATCH($F1118,通路主檔!$A$2:$A$5,0))</f>
        <v>外送平台</v>
      </c>
      <c r="I1118" s="13" t="n">
        <v>324000</v>
      </c>
      <c r="J1118" s="4" t="n">
        <v>610</v>
      </c>
      <c r="K1118" s="4" t="n">
        <v>1199</v>
      </c>
      <c r="L1118" s="14" t="n">
        <f aca="false">IF(J1118=0,0,I1118/J1118)</f>
        <v>531.147540983607</v>
      </c>
      <c r="M1118" s="15" t="n">
        <f aca="false">INDEX(通路主檔!$D$2:$D$5,MATCH($F1118,通路主檔!$A$2:$A$5,0))*INDEX(年度參數!$B$2:$B$4,MATCH($B1118,年度參數!$A$2:$A$4,0))</f>
        <v>0.34</v>
      </c>
      <c r="N1118" s="14" t="n">
        <f aca="false">I1118*M1118</f>
        <v>110160</v>
      </c>
      <c r="O1118" s="14" t="n">
        <f aca="false">I1118-N1118</f>
        <v>213840</v>
      </c>
    </row>
    <row r="1119" customFormat="false" ht="15" hidden="false" customHeight="false" outlineLevel="0" collapsed="false">
      <c r="A1119" s="6" t="str">
        <f aca="false">TEXT(B1119,"0")&amp;"-"&amp;TEXT(C1119,"00")</f>
        <v>2025-04</v>
      </c>
      <c r="B1119" s="4" t="n">
        <v>2025</v>
      </c>
      <c r="C1119" s="4" t="n">
        <v>4</v>
      </c>
      <c r="D1119" s="9" t="s">
        <v>323</v>
      </c>
      <c r="E1119" s="12" t="str">
        <f aca="false">INDEX(門市主檔!$B$2:$B$25,MATCH($D1119,門市主檔!$A$2:$A$25,0))</f>
        <v>台南東寧店</v>
      </c>
      <c r="F1119" s="9" t="s">
        <v>347</v>
      </c>
      <c r="G1119" s="12" t="str">
        <f aca="false">INDEX(通路主檔!$B$2:$B$5,MATCH($F1119,通路主檔!$A$2:$A$5,0))</f>
        <v>外送平台 B</v>
      </c>
      <c r="H1119" s="12" t="str">
        <f aca="false">INDEX(通路主檔!$C$2:$C$5,MATCH($F1119,通路主檔!$A$2:$A$5,0))</f>
        <v>外送平台</v>
      </c>
      <c r="I1119" s="13" t="n">
        <v>212200</v>
      </c>
      <c r="J1119" s="4" t="n">
        <v>455</v>
      </c>
      <c r="K1119" s="4" t="n">
        <v>757</v>
      </c>
      <c r="L1119" s="14" t="n">
        <f aca="false">IF(J1119=0,0,I1119/J1119)</f>
        <v>466.373626373626</v>
      </c>
      <c r="M1119" s="15" t="n">
        <f aca="false">INDEX(通路主檔!$D$2:$D$5,MATCH($F1119,通路主檔!$A$2:$A$5,0))*INDEX(年度參數!$B$2:$B$4,MATCH($B1119,年度參數!$A$2:$A$4,0))</f>
        <v>0.34</v>
      </c>
      <c r="N1119" s="14" t="n">
        <f aca="false">I1119*M1119</f>
        <v>72148</v>
      </c>
      <c r="O1119" s="14" t="n">
        <f aca="false">I1119-N1119</f>
        <v>140052</v>
      </c>
    </row>
    <row r="1120" customFormat="false" ht="15" hidden="false" customHeight="false" outlineLevel="0" collapsed="false">
      <c r="A1120" s="6" t="str">
        <f aca="false">TEXT(B1120,"0")&amp;"-"&amp;TEXT(C1120,"00")</f>
        <v>2025-04</v>
      </c>
      <c r="B1120" s="4" t="n">
        <v>2025</v>
      </c>
      <c r="C1120" s="4" t="n">
        <v>4</v>
      </c>
      <c r="D1120" s="9" t="s">
        <v>262</v>
      </c>
      <c r="E1120" s="12" t="str">
        <f aca="false">INDEX(門市主檔!$B$2:$B$25,MATCH($D1120,門市主檔!$A$2:$A$25,0))</f>
        <v>台北信義旗艦店</v>
      </c>
      <c r="F1120" s="9" t="s">
        <v>339</v>
      </c>
      <c r="G1120" s="12" t="str">
        <f aca="false">INDEX(通路主檔!$B$2:$B$5,MATCH($F1120,通路主檔!$A$2:$A$5,0))</f>
        <v>內用</v>
      </c>
      <c r="H1120" s="12" t="str">
        <f aca="false">INDEX(通路主檔!$C$2:$C$5,MATCH($F1120,通路主檔!$A$2:$A$5,0))</f>
        <v>店內</v>
      </c>
      <c r="I1120" s="13" t="n">
        <v>1496500</v>
      </c>
      <c r="J1120" s="4" t="n">
        <v>2129</v>
      </c>
      <c r="K1120" s="4" t="n">
        <v>5081</v>
      </c>
      <c r="L1120" s="14" t="n">
        <f aca="false">IF(J1120=0,0,I1120/J1120)</f>
        <v>702.912165335838</v>
      </c>
      <c r="M1120" s="15" t="n">
        <f aca="false">INDEX(通路主檔!$D$2:$D$5,MATCH($F1120,通路主檔!$A$2:$A$5,0))*INDEX(年度參數!$B$2:$B$4,MATCH($B1120,年度參數!$A$2:$A$4,0))</f>
        <v>0</v>
      </c>
      <c r="N1120" s="14" t="n">
        <f aca="false">I1120*M1120</f>
        <v>0</v>
      </c>
      <c r="O1120" s="14" t="n">
        <f aca="false">I1120-N1120</f>
        <v>1496500</v>
      </c>
    </row>
    <row r="1121" customFormat="false" ht="15" hidden="false" customHeight="false" outlineLevel="0" collapsed="false">
      <c r="A1121" s="6" t="str">
        <f aca="false">TEXT(B1121,"0")&amp;"-"&amp;TEXT(C1121,"00")</f>
        <v>2025-04</v>
      </c>
      <c r="B1121" s="4" t="n">
        <v>2025</v>
      </c>
      <c r="C1121" s="4" t="n">
        <v>4</v>
      </c>
      <c r="D1121" s="9" t="s">
        <v>262</v>
      </c>
      <c r="E1121" s="12" t="str">
        <f aca="false">INDEX(門市主檔!$B$2:$B$25,MATCH($D1121,門市主檔!$A$2:$A$25,0))</f>
        <v>台北信義旗艦店</v>
      </c>
      <c r="F1121" s="9" t="s">
        <v>342</v>
      </c>
      <c r="G1121" s="12" t="str">
        <f aca="false">INDEX(通路主檔!$B$2:$B$5,MATCH($F1121,通路主檔!$A$2:$A$5,0))</f>
        <v>外帶</v>
      </c>
      <c r="H1121" s="12" t="str">
        <f aca="false">INDEX(通路主檔!$C$2:$C$5,MATCH($F1121,通路主檔!$A$2:$A$5,0))</f>
        <v>店內</v>
      </c>
      <c r="I1121" s="13" t="n">
        <v>647500</v>
      </c>
      <c r="J1121" s="4" t="n">
        <v>2061</v>
      </c>
      <c r="K1121" s="4" t="n">
        <v>2810</v>
      </c>
      <c r="L1121" s="14" t="n">
        <f aca="false">IF(J1121=0,0,I1121/J1121)</f>
        <v>314.167879670063</v>
      </c>
      <c r="M1121" s="15" t="n">
        <f aca="false">INDEX(通路主檔!$D$2:$D$5,MATCH($F1121,通路主檔!$A$2:$A$5,0))*INDEX(年度參數!$B$2:$B$4,MATCH($B1121,年度參數!$A$2:$A$4,0))</f>
        <v>0</v>
      </c>
      <c r="N1121" s="14" t="n">
        <f aca="false">I1121*M1121</f>
        <v>0</v>
      </c>
      <c r="O1121" s="14" t="n">
        <f aca="false">I1121-N1121</f>
        <v>647500</v>
      </c>
    </row>
    <row r="1122" customFormat="false" ht="15" hidden="false" customHeight="false" outlineLevel="0" collapsed="false">
      <c r="A1122" s="6" t="str">
        <f aca="false">TEXT(B1122,"0")&amp;"-"&amp;TEXT(C1122,"00")</f>
        <v>2025-04</v>
      </c>
      <c r="B1122" s="4" t="n">
        <v>2025</v>
      </c>
      <c r="C1122" s="4" t="n">
        <v>4</v>
      </c>
      <c r="D1122" s="9" t="s">
        <v>262</v>
      </c>
      <c r="E1122" s="12" t="str">
        <f aca="false">INDEX(門市主檔!$B$2:$B$25,MATCH($D1122,門市主檔!$A$2:$A$25,0))</f>
        <v>台北信義旗艦店</v>
      </c>
      <c r="F1122" s="9" t="s">
        <v>344</v>
      </c>
      <c r="G1122" s="12" t="str">
        <f aca="false">INDEX(通路主檔!$B$2:$B$5,MATCH($F1122,通路主檔!$A$2:$A$5,0))</f>
        <v>外送平台 A</v>
      </c>
      <c r="H1122" s="12" t="str">
        <f aca="false">INDEX(通路主檔!$C$2:$C$5,MATCH($F1122,通路主檔!$A$2:$A$5,0))</f>
        <v>外送平台</v>
      </c>
      <c r="I1122" s="13" t="n">
        <v>506500</v>
      </c>
      <c r="J1122" s="4" t="n">
        <v>1026</v>
      </c>
      <c r="K1122" s="4" t="n">
        <v>1887</v>
      </c>
      <c r="L1122" s="14" t="n">
        <f aca="false">IF(J1122=0,0,I1122/J1122)</f>
        <v>493.664717348928</v>
      </c>
      <c r="M1122" s="15" t="n">
        <f aca="false">INDEX(通路主檔!$D$2:$D$5,MATCH($F1122,通路主檔!$A$2:$A$5,0))*INDEX(年度參數!$B$2:$B$4,MATCH($B1122,年度參數!$A$2:$A$4,0))</f>
        <v>0.34</v>
      </c>
      <c r="N1122" s="14" t="n">
        <f aca="false">I1122*M1122</f>
        <v>172210</v>
      </c>
      <c r="O1122" s="14" t="n">
        <f aca="false">I1122-N1122</f>
        <v>334290</v>
      </c>
    </row>
    <row r="1123" customFormat="false" ht="15" hidden="false" customHeight="false" outlineLevel="0" collapsed="false">
      <c r="A1123" s="6" t="str">
        <f aca="false">TEXT(B1123,"0")&amp;"-"&amp;TEXT(C1123,"00")</f>
        <v>2025-04</v>
      </c>
      <c r="B1123" s="4" t="n">
        <v>2025</v>
      </c>
      <c r="C1123" s="4" t="n">
        <v>4</v>
      </c>
      <c r="D1123" s="9" t="s">
        <v>262</v>
      </c>
      <c r="E1123" s="12" t="str">
        <f aca="false">INDEX(門市主檔!$B$2:$B$25,MATCH($D1123,門市主檔!$A$2:$A$25,0))</f>
        <v>台北信義旗艦店</v>
      </c>
      <c r="F1123" s="9" t="s">
        <v>347</v>
      </c>
      <c r="G1123" s="12" t="str">
        <f aca="false">INDEX(通路主檔!$B$2:$B$5,MATCH($F1123,通路主檔!$A$2:$A$5,0))</f>
        <v>外送平台 B</v>
      </c>
      <c r="H1123" s="12" t="str">
        <f aca="false">INDEX(通路主檔!$C$2:$C$5,MATCH($F1123,通路主檔!$A$2:$A$5,0))</f>
        <v>外送平台</v>
      </c>
      <c r="I1123" s="13" t="n">
        <v>340300</v>
      </c>
      <c r="J1123" s="4" t="n">
        <v>721</v>
      </c>
      <c r="K1123" s="4" t="n">
        <v>1396</v>
      </c>
      <c r="L1123" s="14" t="n">
        <f aca="false">IF(J1123=0,0,I1123/J1123)</f>
        <v>471.983356449376</v>
      </c>
      <c r="M1123" s="15" t="n">
        <f aca="false">INDEX(通路主檔!$D$2:$D$5,MATCH($F1123,通路主檔!$A$2:$A$5,0))*INDEX(年度參數!$B$2:$B$4,MATCH($B1123,年度參數!$A$2:$A$4,0))</f>
        <v>0.34</v>
      </c>
      <c r="N1123" s="14" t="n">
        <f aca="false">I1123*M1123</f>
        <v>115702</v>
      </c>
      <c r="O1123" s="14" t="n">
        <f aca="false">I1123-N1123</f>
        <v>224598</v>
      </c>
    </row>
    <row r="1124" customFormat="false" ht="15" hidden="false" customHeight="false" outlineLevel="0" collapsed="false">
      <c r="A1124" s="6" t="str">
        <f aca="false">TEXT(B1124,"0")&amp;"-"&amp;TEXT(C1124,"00")</f>
        <v>2025-04</v>
      </c>
      <c r="B1124" s="4" t="n">
        <v>2025</v>
      </c>
      <c r="C1124" s="4" t="n">
        <v>4</v>
      </c>
      <c r="D1124" s="9" t="s">
        <v>269</v>
      </c>
      <c r="E1124" s="12" t="str">
        <f aca="false">INDEX(門市主檔!$B$2:$B$25,MATCH($D1124,門市主檔!$A$2:$A$25,0))</f>
        <v>台北中山店</v>
      </c>
      <c r="F1124" s="9" t="s">
        <v>339</v>
      </c>
      <c r="G1124" s="12" t="str">
        <f aca="false">INDEX(通路主檔!$B$2:$B$5,MATCH($F1124,通路主檔!$A$2:$A$5,0))</f>
        <v>內用</v>
      </c>
      <c r="H1124" s="12" t="str">
        <f aca="false">INDEX(通路主檔!$C$2:$C$5,MATCH($F1124,通路主檔!$A$2:$A$5,0))</f>
        <v>店內</v>
      </c>
      <c r="I1124" s="13" t="n">
        <v>925300</v>
      </c>
      <c r="J1124" s="4" t="n">
        <v>1117</v>
      </c>
      <c r="K1124" s="4" t="n">
        <v>2570</v>
      </c>
      <c r="L1124" s="14" t="n">
        <f aca="false">IF(J1124=0,0,I1124/J1124)</f>
        <v>828.379588182632</v>
      </c>
      <c r="M1124" s="15" t="n">
        <f aca="false">INDEX(通路主檔!$D$2:$D$5,MATCH($F1124,通路主檔!$A$2:$A$5,0))*INDEX(年度參數!$B$2:$B$4,MATCH($B1124,年度參數!$A$2:$A$4,0))</f>
        <v>0</v>
      </c>
      <c r="N1124" s="14" t="n">
        <f aca="false">I1124*M1124</f>
        <v>0</v>
      </c>
      <c r="O1124" s="14" t="n">
        <f aca="false">I1124-N1124</f>
        <v>925300</v>
      </c>
    </row>
    <row r="1125" customFormat="false" ht="15" hidden="false" customHeight="false" outlineLevel="0" collapsed="false">
      <c r="A1125" s="6" t="str">
        <f aca="false">TEXT(B1125,"0")&amp;"-"&amp;TEXT(C1125,"00")</f>
        <v>2025-04</v>
      </c>
      <c r="B1125" s="4" t="n">
        <v>2025</v>
      </c>
      <c r="C1125" s="4" t="n">
        <v>4</v>
      </c>
      <c r="D1125" s="9" t="s">
        <v>269</v>
      </c>
      <c r="E1125" s="12" t="str">
        <f aca="false">INDEX(門市主檔!$B$2:$B$25,MATCH($D1125,門市主檔!$A$2:$A$25,0))</f>
        <v>台北中山店</v>
      </c>
      <c r="F1125" s="9" t="s">
        <v>342</v>
      </c>
      <c r="G1125" s="12" t="str">
        <f aca="false">INDEX(通路主檔!$B$2:$B$5,MATCH($F1125,通路主檔!$A$2:$A$5,0))</f>
        <v>外帶</v>
      </c>
      <c r="H1125" s="12" t="str">
        <f aca="false">INDEX(通路主檔!$C$2:$C$5,MATCH($F1125,通路主檔!$A$2:$A$5,0))</f>
        <v>店內</v>
      </c>
      <c r="I1125" s="13" t="n">
        <v>479300</v>
      </c>
      <c r="J1125" s="4" t="n">
        <v>1578</v>
      </c>
      <c r="K1125" s="4" t="n">
        <v>2000</v>
      </c>
      <c r="L1125" s="14" t="n">
        <f aca="false">IF(J1125=0,0,I1125/J1125)</f>
        <v>303.738910012674</v>
      </c>
      <c r="M1125" s="15" t="n">
        <f aca="false">INDEX(通路主檔!$D$2:$D$5,MATCH($F1125,通路主檔!$A$2:$A$5,0))*INDEX(年度參數!$B$2:$B$4,MATCH($B1125,年度參數!$A$2:$A$4,0))</f>
        <v>0</v>
      </c>
      <c r="N1125" s="14" t="n">
        <f aca="false">I1125*M1125</f>
        <v>0</v>
      </c>
      <c r="O1125" s="14" t="n">
        <f aca="false">I1125-N1125</f>
        <v>479300</v>
      </c>
    </row>
    <row r="1126" customFormat="false" ht="15" hidden="false" customHeight="false" outlineLevel="0" collapsed="false">
      <c r="A1126" s="6" t="str">
        <f aca="false">TEXT(B1126,"0")&amp;"-"&amp;TEXT(C1126,"00")</f>
        <v>2025-04</v>
      </c>
      <c r="B1126" s="4" t="n">
        <v>2025</v>
      </c>
      <c r="C1126" s="4" t="n">
        <v>4</v>
      </c>
      <c r="D1126" s="9" t="s">
        <v>269</v>
      </c>
      <c r="E1126" s="12" t="str">
        <f aca="false">INDEX(門市主檔!$B$2:$B$25,MATCH($D1126,門市主檔!$A$2:$A$25,0))</f>
        <v>台北中山店</v>
      </c>
      <c r="F1126" s="9" t="s">
        <v>344</v>
      </c>
      <c r="G1126" s="12" t="str">
        <f aca="false">INDEX(通路主檔!$B$2:$B$5,MATCH($F1126,通路主檔!$A$2:$A$5,0))</f>
        <v>外送平台 A</v>
      </c>
      <c r="H1126" s="12" t="str">
        <f aca="false">INDEX(通路主檔!$C$2:$C$5,MATCH($F1126,通路主檔!$A$2:$A$5,0))</f>
        <v>外送平台</v>
      </c>
      <c r="I1126" s="13" t="n">
        <v>432400</v>
      </c>
      <c r="J1126" s="4" t="n">
        <v>779</v>
      </c>
      <c r="K1126" s="4" t="n">
        <v>1526</v>
      </c>
      <c r="L1126" s="14" t="n">
        <f aca="false">IF(J1126=0,0,I1126/J1126)</f>
        <v>555.070603337612</v>
      </c>
      <c r="M1126" s="15" t="n">
        <f aca="false">INDEX(通路主檔!$D$2:$D$5,MATCH($F1126,通路主檔!$A$2:$A$5,0))*INDEX(年度參數!$B$2:$B$4,MATCH($B1126,年度參數!$A$2:$A$4,0))</f>
        <v>0.34</v>
      </c>
      <c r="N1126" s="14" t="n">
        <f aca="false">I1126*M1126</f>
        <v>147016</v>
      </c>
      <c r="O1126" s="14" t="n">
        <f aca="false">I1126-N1126</f>
        <v>285384</v>
      </c>
    </row>
    <row r="1127" customFormat="false" ht="15" hidden="false" customHeight="false" outlineLevel="0" collapsed="false">
      <c r="A1127" s="6" t="str">
        <f aca="false">TEXT(B1127,"0")&amp;"-"&amp;TEXT(C1127,"00")</f>
        <v>2025-04</v>
      </c>
      <c r="B1127" s="4" t="n">
        <v>2025</v>
      </c>
      <c r="C1127" s="4" t="n">
        <v>4</v>
      </c>
      <c r="D1127" s="9" t="s">
        <v>269</v>
      </c>
      <c r="E1127" s="12" t="str">
        <f aca="false">INDEX(門市主檔!$B$2:$B$25,MATCH($D1127,門市主檔!$A$2:$A$25,0))</f>
        <v>台北中山店</v>
      </c>
      <c r="F1127" s="9" t="s">
        <v>347</v>
      </c>
      <c r="G1127" s="12" t="str">
        <f aca="false">INDEX(通路主檔!$B$2:$B$5,MATCH($F1127,通路主檔!$A$2:$A$5,0))</f>
        <v>外送平台 B</v>
      </c>
      <c r="H1127" s="12" t="str">
        <f aca="false">INDEX(通路主檔!$C$2:$C$5,MATCH($F1127,通路主檔!$A$2:$A$5,0))</f>
        <v>外送平台</v>
      </c>
      <c r="I1127" s="13" t="n">
        <v>278700</v>
      </c>
      <c r="J1127" s="4" t="n">
        <v>520</v>
      </c>
      <c r="K1127" s="4" t="n">
        <v>879</v>
      </c>
      <c r="L1127" s="14" t="n">
        <f aca="false">IF(J1127=0,0,I1127/J1127)</f>
        <v>535.961538461539</v>
      </c>
      <c r="M1127" s="15" t="n">
        <f aca="false">INDEX(通路主檔!$D$2:$D$5,MATCH($F1127,通路主檔!$A$2:$A$5,0))*INDEX(年度參數!$B$2:$B$4,MATCH($B1127,年度參數!$A$2:$A$4,0))</f>
        <v>0.34</v>
      </c>
      <c r="N1127" s="14" t="n">
        <f aca="false">I1127*M1127</f>
        <v>94758</v>
      </c>
      <c r="O1127" s="14" t="n">
        <f aca="false">I1127-N1127</f>
        <v>183942</v>
      </c>
    </row>
    <row r="1128" customFormat="false" ht="15" hidden="false" customHeight="false" outlineLevel="0" collapsed="false">
      <c r="A1128" s="6" t="str">
        <f aca="false">TEXT(B1128,"0")&amp;"-"&amp;TEXT(C1128,"00")</f>
        <v>2025-04</v>
      </c>
      <c r="B1128" s="4" t="n">
        <v>2025</v>
      </c>
      <c r="C1128" s="4" t="n">
        <v>4</v>
      </c>
      <c r="D1128" s="9" t="s">
        <v>273</v>
      </c>
      <c r="E1128" s="12" t="str">
        <f aca="false">INDEX(門市主檔!$B$2:$B$25,MATCH($D1128,門市主檔!$A$2:$A$25,0))</f>
        <v>台北東門店</v>
      </c>
      <c r="F1128" s="9" t="s">
        <v>339</v>
      </c>
      <c r="G1128" s="12" t="str">
        <f aca="false">INDEX(通路主檔!$B$2:$B$5,MATCH($F1128,通路主檔!$A$2:$A$5,0))</f>
        <v>內用</v>
      </c>
      <c r="H1128" s="12" t="str">
        <f aca="false">INDEX(通路主檔!$C$2:$C$5,MATCH($F1128,通路主檔!$A$2:$A$5,0))</f>
        <v>店內</v>
      </c>
      <c r="I1128" s="13" t="n">
        <v>433200</v>
      </c>
      <c r="J1128" s="4" t="n">
        <v>569</v>
      </c>
      <c r="K1128" s="4" t="n">
        <v>1270</v>
      </c>
      <c r="L1128" s="14" t="n">
        <f aca="false">IF(J1128=0,0,I1128/J1128)</f>
        <v>761.335676625659</v>
      </c>
      <c r="M1128" s="15" t="n">
        <f aca="false">INDEX(通路主檔!$D$2:$D$5,MATCH($F1128,通路主檔!$A$2:$A$5,0))*INDEX(年度參數!$B$2:$B$4,MATCH($B1128,年度參數!$A$2:$A$4,0))</f>
        <v>0</v>
      </c>
      <c r="N1128" s="14" t="n">
        <f aca="false">I1128*M1128</f>
        <v>0</v>
      </c>
      <c r="O1128" s="14" t="n">
        <f aca="false">I1128-N1128</f>
        <v>433200</v>
      </c>
    </row>
    <row r="1129" customFormat="false" ht="15" hidden="false" customHeight="false" outlineLevel="0" collapsed="false">
      <c r="A1129" s="6" t="str">
        <f aca="false">TEXT(B1129,"0")&amp;"-"&amp;TEXT(C1129,"00")</f>
        <v>2025-04</v>
      </c>
      <c r="B1129" s="4" t="n">
        <v>2025</v>
      </c>
      <c r="C1129" s="4" t="n">
        <v>4</v>
      </c>
      <c r="D1129" s="9" t="s">
        <v>273</v>
      </c>
      <c r="E1129" s="12" t="str">
        <f aca="false">INDEX(門市主檔!$B$2:$B$25,MATCH($D1129,門市主檔!$A$2:$A$25,0))</f>
        <v>台北東門店</v>
      </c>
      <c r="F1129" s="9" t="s">
        <v>342</v>
      </c>
      <c r="G1129" s="12" t="str">
        <f aca="false">INDEX(通路主檔!$B$2:$B$5,MATCH($F1129,通路主檔!$A$2:$A$5,0))</f>
        <v>外帶</v>
      </c>
      <c r="H1129" s="12" t="str">
        <f aca="false">INDEX(通路主檔!$C$2:$C$5,MATCH($F1129,通路主檔!$A$2:$A$5,0))</f>
        <v>店內</v>
      </c>
      <c r="I1129" s="13" t="n">
        <v>417800</v>
      </c>
      <c r="J1129" s="4" t="n">
        <v>1155</v>
      </c>
      <c r="K1129" s="4" t="n">
        <v>1486</v>
      </c>
      <c r="L1129" s="14" t="n">
        <f aca="false">IF(J1129=0,0,I1129/J1129)</f>
        <v>361.731601731602</v>
      </c>
      <c r="M1129" s="15" t="n">
        <f aca="false">INDEX(通路主檔!$D$2:$D$5,MATCH($F1129,通路主檔!$A$2:$A$5,0))*INDEX(年度參數!$B$2:$B$4,MATCH($B1129,年度參數!$A$2:$A$4,0))</f>
        <v>0</v>
      </c>
      <c r="N1129" s="14" t="n">
        <f aca="false">I1129*M1129</f>
        <v>0</v>
      </c>
      <c r="O1129" s="14" t="n">
        <f aca="false">I1129-N1129</f>
        <v>417800</v>
      </c>
    </row>
    <row r="1130" customFormat="false" ht="15" hidden="false" customHeight="false" outlineLevel="0" collapsed="false">
      <c r="A1130" s="6" t="str">
        <f aca="false">TEXT(B1130,"0")&amp;"-"&amp;TEXT(C1130,"00")</f>
        <v>2025-04</v>
      </c>
      <c r="B1130" s="4" t="n">
        <v>2025</v>
      </c>
      <c r="C1130" s="4" t="n">
        <v>4</v>
      </c>
      <c r="D1130" s="9" t="s">
        <v>273</v>
      </c>
      <c r="E1130" s="12" t="str">
        <f aca="false">INDEX(門市主檔!$B$2:$B$25,MATCH($D1130,門市主檔!$A$2:$A$25,0))</f>
        <v>台北東門店</v>
      </c>
      <c r="F1130" s="9" t="s">
        <v>344</v>
      </c>
      <c r="G1130" s="12" t="str">
        <f aca="false">INDEX(通路主檔!$B$2:$B$5,MATCH($F1130,通路主檔!$A$2:$A$5,0))</f>
        <v>外送平台 A</v>
      </c>
      <c r="H1130" s="12" t="str">
        <f aca="false">INDEX(通路主檔!$C$2:$C$5,MATCH($F1130,通路主檔!$A$2:$A$5,0))</f>
        <v>外送平台</v>
      </c>
      <c r="I1130" s="13" t="n">
        <v>345900</v>
      </c>
      <c r="J1130" s="4" t="n">
        <v>660</v>
      </c>
      <c r="K1130" s="4" t="n">
        <v>1276</v>
      </c>
      <c r="L1130" s="14" t="n">
        <f aca="false">IF(J1130=0,0,I1130/J1130)</f>
        <v>524.090909090909</v>
      </c>
      <c r="M1130" s="15" t="n">
        <f aca="false">INDEX(通路主檔!$D$2:$D$5,MATCH($F1130,通路主檔!$A$2:$A$5,0))*INDEX(年度參數!$B$2:$B$4,MATCH($B1130,年度參數!$A$2:$A$4,0))</f>
        <v>0.34</v>
      </c>
      <c r="N1130" s="14" t="n">
        <f aca="false">I1130*M1130</f>
        <v>117606</v>
      </c>
      <c r="O1130" s="14" t="n">
        <f aca="false">I1130-N1130</f>
        <v>228294</v>
      </c>
    </row>
    <row r="1131" customFormat="false" ht="15" hidden="false" customHeight="false" outlineLevel="0" collapsed="false">
      <c r="A1131" s="6" t="str">
        <f aca="false">TEXT(B1131,"0")&amp;"-"&amp;TEXT(C1131,"00")</f>
        <v>2025-04</v>
      </c>
      <c r="B1131" s="4" t="n">
        <v>2025</v>
      </c>
      <c r="C1131" s="4" t="n">
        <v>4</v>
      </c>
      <c r="D1131" s="9" t="s">
        <v>273</v>
      </c>
      <c r="E1131" s="12" t="str">
        <f aca="false">INDEX(門市主檔!$B$2:$B$25,MATCH($D1131,門市主檔!$A$2:$A$25,0))</f>
        <v>台北東門店</v>
      </c>
      <c r="F1131" s="9" t="s">
        <v>347</v>
      </c>
      <c r="G1131" s="12" t="str">
        <f aca="false">INDEX(通路主檔!$B$2:$B$5,MATCH($F1131,通路主檔!$A$2:$A$5,0))</f>
        <v>外送平台 B</v>
      </c>
      <c r="H1131" s="12" t="str">
        <f aca="false">INDEX(通路主檔!$C$2:$C$5,MATCH($F1131,通路主檔!$A$2:$A$5,0))</f>
        <v>外送平台</v>
      </c>
      <c r="I1131" s="13" t="n">
        <v>222800</v>
      </c>
      <c r="J1131" s="4" t="n">
        <v>457</v>
      </c>
      <c r="K1131" s="4" t="n">
        <v>783</v>
      </c>
      <c r="L1131" s="14" t="n">
        <f aca="false">IF(J1131=0,0,I1131/J1131)</f>
        <v>487.527352297593</v>
      </c>
      <c r="M1131" s="15" t="n">
        <f aca="false">INDEX(通路主檔!$D$2:$D$5,MATCH($F1131,通路主檔!$A$2:$A$5,0))*INDEX(年度參數!$B$2:$B$4,MATCH($B1131,年度參數!$A$2:$A$4,0))</f>
        <v>0.34</v>
      </c>
      <c r="N1131" s="14" t="n">
        <f aca="false">I1131*M1131</f>
        <v>75752</v>
      </c>
      <c r="O1131" s="14" t="n">
        <f aca="false">I1131-N1131</f>
        <v>147048</v>
      </c>
    </row>
    <row r="1132" customFormat="false" ht="15" hidden="false" customHeight="false" outlineLevel="0" collapsed="false">
      <c r="A1132" s="6" t="str">
        <f aca="false">TEXT(B1132,"0")&amp;"-"&amp;TEXT(C1132,"00")</f>
        <v>2025-04</v>
      </c>
      <c r="B1132" s="4" t="n">
        <v>2025</v>
      </c>
      <c r="C1132" s="4" t="n">
        <v>4</v>
      </c>
      <c r="D1132" s="9" t="s">
        <v>277</v>
      </c>
      <c r="E1132" s="12" t="str">
        <f aca="false">INDEX(門市主檔!$B$2:$B$25,MATCH($D1132,門市主檔!$A$2:$A$25,0))</f>
        <v>台北松江店</v>
      </c>
      <c r="F1132" s="9" t="s">
        <v>342</v>
      </c>
      <c r="G1132" s="12" t="str">
        <f aca="false">INDEX(通路主檔!$B$2:$B$5,MATCH($F1132,通路主檔!$A$2:$A$5,0))</f>
        <v>外帶</v>
      </c>
      <c r="H1132" s="12" t="str">
        <f aca="false">INDEX(通路主檔!$C$2:$C$5,MATCH($F1132,通路主檔!$A$2:$A$5,0))</f>
        <v>店內</v>
      </c>
      <c r="I1132" s="13" t="n">
        <v>518800</v>
      </c>
      <c r="J1132" s="4" t="n">
        <v>1451</v>
      </c>
      <c r="K1132" s="4" t="n">
        <v>1891</v>
      </c>
      <c r="L1132" s="14" t="n">
        <f aca="false">IF(J1132=0,0,I1132/J1132)</f>
        <v>357.546519641626</v>
      </c>
      <c r="M1132" s="15" t="n">
        <f aca="false">INDEX(通路主檔!$D$2:$D$5,MATCH($F1132,通路主檔!$A$2:$A$5,0))*INDEX(年度參數!$B$2:$B$4,MATCH($B1132,年度參數!$A$2:$A$4,0))</f>
        <v>0</v>
      </c>
      <c r="N1132" s="14" t="n">
        <f aca="false">I1132*M1132</f>
        <v>0</v>
      </c>
      <c r="O1132" s="14" t="n">
        <f aca="false">I1132-N1132</f>
        <v>518800</v>
      </c>
    </row>
    <row r="1133" customFormat="false" ht="15" hidden="false" customHeight="false" outlineLevel="0" collapsed="false">
      <c r="A1133" s="6" t="str">
        <f aca="false">TEXT(B1133,"0")&amp;"-"&amp;TEXT(C1133,"00")</f>
        <v>2025-04</v>
      </c>
      <c r="B1133" s="4" t="n">
        <v>2025</v>
      </c>
      <c r="C1133" s="4" t="n">
        <v>4</v>
      </c>
      <c r="D1133" s="9" t="s">
        <v>277</v>
      </c>
      <c r="E1133" s="12" t="str">
        <f aca="false">INDEX(門市主檔!$B$2:$B$25,MATCH($D1133,門市主檔!$A$2:$A$25,0))</f>
        <v>台北松江店</v>
      </c>
      <c r="F1133" s="9" t="s">
        <v>344</v>
      </c>
      <c r="G1133" s="12" t="str">
        <f aca="false">INDEX(通路主檔!$B$2:$B$5,MATCH($F1133,通路主檔!$A$2:$A$5,0))</f>
        <v>外送平台 A</v>
      </c>
      <c r="H1133" s="12" t="str">
        <f aca="false">INDEX(通路主檔!$C$2:$C$5,MATCH($F1133,通路主檔!$A$2:$A$5,0))</f>
        <v>外送平台</v>
      </c>
      <c r="I1133" s="13" t="n">
        <v>387200</v>
      </c>
      <c r="J1133" s="4" t="n">
        <v>708</v>
      </c>
      <c r="K1133" s="4" t="n">
        <v>1314</v>
      </c>
      <c r="L1133" s="14" t="n">
        <f aca="false">IF(J1133=0,0,I1133/J1133)</f>
        <v>546.892655367232</v>
      </c>
      <c r="M1133" s="15" t="n">
        <f aca="false">INDEX(通路主檔!$D$2:$D$5,MATCH($F1133,通路主檔!$A$2:$A$5,0))*INDEX(年度參數!$B$2:$B$4,MATCH($B1133,年度參數!$A$2:$A$4,0))</f>
        <v>0.34</v>
      </c>
      <c r="N1133" s="14" t="n">
        <f aca="false">I1133*M1133</f>
        <v>131648</v>
      </c>
      <c r="O1133" s="14" t="n">
        <f aca="false">I1133-N1133</f>
        <v>255552</v>
      </c>
    </row>
    <row r="1134" customFormat="false" ht="15" hidden="false" customHeight="false" outlineLevel="0" collapsed="false">
      <c r="A1134" s="6" t="str">
        <f aca="false">TEXT(B1134,"0")&amp;"-"&amp;TEXT(C1134,"00")</f>
        <v>2025-04</v>
      </c>
      <c r="B1134" s="4" t="n">
        <v>2025</v>
      </c>
      <c r="C1134" s="4" t="n">
        <v>4</v>
      </c>
      <c r="D1134" s="9" t="s">
        <v>277</v>
      </c>
      <c r="E1134" s="12" t="str">
        <f aca="false">INDEX(門市主檔!$B$2:$B$25,MATCH($D1134,門市主檔!$A$2:$A$25,0))</f>
        <v>台北松江店</v>
      </c>
      <c r="F1134" s="9" t="s">
        <v>347</v>
      </c>
      <c r="G1134" s="12" t="str">
        <f aca="false">INDEX(通路主檔!$B$2:$B$5,MATCH($F1134,通路主檔!$A$2:$A$5,0))</f>
        <v>外送平台 B</v>
      </c>
      <c r="H1134" s="12" t="str">
        <f aca="false">INDEX(通路主檔!$C$2:$C$5,MATCH($F1134,通路主檔!$A$2:$A$5,0))</f>
        <v>外送平台</v>
      </c>
      <c r="I1134" s="13" t="n">
        <v>278600</v>
      </c>
      <c r="J1134" s="4" t="n">
        <v>563</v>
      </c>
      <c r="K1134" s="4" t="n">
        <v>1076</v>
      </c>
      <c r="L1134" s="14" t="n">
        <f aca="false">IF(J1134=0,0,I1134/J1134)</f>
        <v>494.849023090586</v>
      </c>
      <c r="M1134" s="15" t="n">
        <f aca="false">INDEX(通路主檔!$D$2:$D$5,MATCH($F1134,通路主檔!$A$2:$A$5,0))*INDEX(年度參數!$B$2:$B$4,MATCH($B1134,年度參數!$A$2:$A$4,0))</f>
        <v>0.34</v>
      </c>
      <c r="N1134" s="14" t="n">
        <f aca="false">I1134*M1134</f>
        <v>94724</v>
      </c>
      <c r="O1134" s="14" t="n">
        <f aca="false">I1134-N1134</f>
        <v>183876</v>
      </c>
    </row>
    <row r="1135" customFormat="false" ht="15" hidden="false" customHeight="false" outlineLevel="0" collapsed="false">
      <c r="A1135" s="6" t="str">
        <f aca="false">TEXT(B1135,"0")&amp;"-"&amp;TEXT(C1135,"00")</f>
        <v>2025-04</v>
      </c>
      <c r="B1135" s="4" t="n">
        <v>2025</v>
      </c>
      <c r="C1135" s="4" t="n">
        <v>4</v>
      </c>
      <c r="D1135" s="9" t="s">
        <v>288</v>
      </c>
      <c r="E1135" s="12" t="str">
        <f aca="false">INDEX(門市主檔!$B$2:$B$25,MATCH($D1135,門市主檔!$A$2:$A$25,0))</f>
        <v>桃園中壢店</v>
      </c>
      <c r="F1135" s="9" t="s">
        <v>339</v>
      </c>
      <c r="G1135" s="12" t="str">
        <f aca="false">INDEX(通路主檔!$B$2:$B$5,MATCH($F1135,通路主檔!$A$2:$A$5,0))</f>
        <v>內用</v>
      </c>
      <c r="H1135" s="12" t="str">
        <f aca="false">INDEX(通路主檔!$C$2:$C$5,MATCH($F1135,通路主檔!$A$2:$A$5,0))</f>
        <v>店內</v>
      </c>
      <c r="I1135" s="13" t="n">
        <v>858400</v>
      </c>
      <c r="J1135" s="4" t="n">
        <v>1166</v>
      </c>
      <c r="K1135" s="4" t="n">
        <v>2812</v>
      </c>
      <c r="L1135" s="14" t="n">
        <f aca="false">IF(J1135=0,0,I1135/J1135)</f>
        <v>736.192109777015</v>
      </c>
      <c r="M1135" s="15" t="n">
        <f aca="false">INDEX(通路主檔!$D$2:$D$5,MATCH($F1135,通路主檔!$A$2:$A$5,0))*INDEX(年度參數!$B$2:$B$4,MATCH($B1135,年度參數!$A$2:$A$4,0))</f>
        <v>0</v>
      </c>
      <c r="N1135" s="14" t="n">
        <f aca="false">I1135*M1135</f>
        <v>0</v>
      </c>
      <c r="O1135" s="14" t="n">
        <f aca="false">I1135-N1135</f>
        <v>858400</v>
      </c>
    </row>
    <row r="1136" customFormat="false" ht="15" hidden="false" customHeight="false" outlineLevel="0" collapsed="false">
      <c r="A1136" s="6" t="str">
        <f aca="false">TEXT(B1136,"0")&amp;"-"&amp;TEXT(C1136,"00")</f>
        <v>2025-04</v>
      </c>
      <c r="B1136" s="4" t="n">
        <v>2025</v>
      </c>
      <c r="C1136" s="4" t="n">
        <v>4</v>
      </c>
      <c r="D1136" s="9" t="s">
        <v>288</v>
      </c>
      <c r="E1136" s="12" t="str">
        <f aca="false">INDEX(門市主檔!$B$2:$B$25,MATCH($D1136,門市主檔!$A$2:$A$25,0))</f>
        <v>桃園中壢店</v>
      </c>
      <c r="F1136" s="9" t="s">
        <v>342</v>
      </c>
      <c r="G1136" s="12" t="str">
        <f aca="false">INDEX(通路主檔!$B$2:$B$5,MATCH($F1136,通路主檔!$A$2:$A$5,0))</f>
        <v>外帶</v>
      </c>
      <c r="H1136" s="12" t="str">
        <f aca="false">INDEX(通路主檔!$C$2:$C$5,MATCH($F1136,通路主檔!$A$2:$A$5,0))</f>
        <v>店內</v>
      </c>
      <c r="I1136" s="13" t="n">
        <v>389200</v>
      </c>
      <c r="J1136" s="4" t="n">
        <v>1193</v>
      </c>
      <c r="K1136" s="4" t="n">
        <v>1577</v>
      </c>
      <c r="L1136" s="14" t="n">
        <f aca="false">IF(J1136=0,0,I1136/J1136)</f>
        <v>326.236378876781</v>
      </c>
      <c r="M1136" s="15" t="n">
        <f aca="false">INDEX(通路主檔!$D$2:$D$5,MATCH($F1136,通路主檔!$A$2:$A$5,0))*INDEX(年度參數!$B$2:$B$4,MATCH($B1136,年度參數!$A$2:$A$4,0))</f>
        <v>0</v>
      </c>
      <c r="N1136" s="14" t="n">
        <f aca="false">I1136*M1136</f>
        <v>0</v>
      </c>
      <c r="O1136" s="14" t="n">
        <f aca="false">I1136-N1136</f>
        <v>389200</v>
      </c>
    </row>
    <row r="1137" customFormat="false" ht="15" hidden="false" customHeight="false" outlineLevel="0" collapsed="false">
      <c r="A1137" s="6" t="str">
        <f aca="false">TEXT(B1137,"0")&amp;"-"&amp;TEXT(C1137,"00")</f>
        <v>2025-04</v>
      </c>
      <c r="B1137" s="4" t="n">
        <v>2025</v>
      </c>
      <c r="C1137" s="4" t="n">
        <v>4</v>
      </c>
      <c r="D1137" s="9" t="s">
        <v>288</v>
      </c>
      <c r="E1137" s="12" t="str">
        <f aca="false">INDEX(門市主檔!$B$2:$B$25,MATCH($D1137,門市主檔!$A$2:$A$25,0))</f>
        <v>桃園中壢店</v>
      </c>
      <c r="F1137" s="9" t="s">
        <v>344</v>
      </c>
      <c r="G1137" s="12" t="str">
        <f aca="false">INDEX(通路主檔!$B$2:$B$5,MATCH($F1137,通路主檔!$A$2:$A$5,0))</f>
        <v>外送平台 A</v>
      </c>
      <c r="H1137" s="12" t="str">
        <f aca="false">INDEX(通路主檔!$C$2:$C$5,MATCH($F1137,通路主檔!$A$2:$A$5,0))</f>
        <v>外送平台</v>
      </c>
      <c r="I1137" s="13" t="n">
        <v>364800</v>
      </c>
      <c r="J1137" s="4" t="n">
        <v>638</v>
      </c>
      <c r="K1137" s="4" t="n">
        <v>1207</v>
      </c>
      <c r="L1137" s="14" t="n">
        <f aca="false">IF(J1137=0,0,I1137/J1137)</f>
        <v>571.786833855799</v>
      </c>
      <c r="M1137" s="15" t="n">
        <f aca="false">INDEX(通路主檔!$D$2:$D$5,MATCH($F1137,通路主檔!$A$2:$A$5,0))*INDEX(年度參數!$B$2:$B$4,MATCH($B1137,年度參數!$A$2:$A$4,0))</f>
        <v>0.34</v>
      </c>
      <c r="N1137" s="14" t="n">
        <f aca="false">I1137*M1137</f>
        <v>124032</v>
      </c>
      <c r="O1137" s="14" t="n">
        <f aca="false">I1137-N1137</f>
        <v>240768</v>
      </c>
    </row>
    <row r="1138" customFormat="false" ht="15" hidden="false" customHeight="false" outlineLevel="0" collapsed="false">
      <c r="A1138" s="6" t="str">
        <f aca="false">TEXT(B1138,"0")&amp;"-"&amp;TEXT(C1138,"00")</f>
        <v>2025-04</v>
      </c>
      <c r="B1138" s="4" t="n">
        <v>2025</v>
      </c>
      <c r="C1138" s="4" t="n">
        <v>4</v>
      </c>
      <c r="D1138" s="9" t="s">
        <v>288</v>
      </c>
      <c r="E1138" s="12" t="str">
        <f aca="false">INDEX(門市主檔!$B$2:$B$25,MATCH($D1138,門市主檔!$A$2:$A$25,0))</f>
        <v>桃園中壢店</v>
      </c>
      <c r="F1138" s="9" t="s">
        <v>347</v>
      </c>
      <c r="G1138" s="12" t="str">
        <f aca="false">INDEX(通路主檔!$B$2:$B$5,MATCH($F1138,通路主檔!$A$2:$A$5,0))</f>
        <v>外送平台 B</v>
      </c>
      <c r="H1138" s="12" t="str">
        <f aca="false">INDEX(通路主檔!$C$2:$C$5,MATCH($F1138,通路主檔!$A$2:$A$5,0))</f>
        <v>外送平台</v>
      </c>
      <c r="I1138" s="13" t="n">
        <v>261300</v>
      </c>
      <c r="J1138" s="4" t="n">
        <v>516</v>
      </c>
      <c r="K1138" s="4" t="n">
        <v>991</v>
      </c>
      <c r="L1138" s="14" t="n">
        <f aca="false">IF(J1138=0,0,I1138/J1138)</f>
        <v>506.395348837209</v>
      </c>
      <c r="M1138" s="15" t="n">
        <f aca="false">INDEX(通路主檔!$D$2:$D$5,MATCH($F1138,通路主檔!$A$2:$A$5,0))*INDEX(年度參數!$B$2:$B$4,MATCH($B1138,年度參數!$A$2:$A$4,0))</f>
        <v>0.34</v>
      </c>
      <c r="N1138" s="14" t="n">
        <f aca="false">I1138*M1138</f>
        <v>88842</v>
      </c>
      <c r="O1138" s="14" t="n">
        <f aca="false">I1138-N1138</f>
        <v>172458</v>
      </c>
    </row>
    <row r="1139" customFormat="false" ht="15" hidden="false" customHeight="false" outlineLevel="0" collapsed="false">
      <c r="A1139" s="6" t="str">
        <f aca="false">TEXT(B1139,"0")&amp;"-"&amp;TEXT(C1139,"00")</f>
        <v>2025-04</v>
      </c>
      <c r="B1139" s="4" t="n">
        <v>2025</v>
      </c>
      <c r="C1139" s="4" t="n">
        <v>4</v>
      </c>
      <c r="D1139" s="9" t="s">
        <v>292</v>
      </c>
      <c r="E1139" s="12" t="str">
        <f aca="false">INDEX(門市主檔!$B$2:$B$25,MATCH($D1139,門市主檔!$A$2:$A$25,0))</f>
        <v>桃園藝文店</v>
      </c>
      <c r="F1139" s="9" t="s">
        <v>339</v>
      </c>
      <c r="G1139" s="12" t="str">
        <f aca="false">INDEX(通路主檔!$B$2:$B$5,MATCH($F1139,通路主檔!$A$2:$A$5,0))</f>
        <v>內用</v>
      </c>
      <c r="H1139" s="12" t="str">
        <f aca="false">INDEX(通路主檔!$C$2:$C$5,MATCH($F1139,通路主檔!$A$2:$A$5,0))</f>
        <v>店內</v>
      </c>
      <c r="I1139" s="13" t="n">
        <v>735400</v>
      </c>
      <c r="J1139" s="4" t="n">
        <v>963</v>
      </c>
      <c r="K1139" s="4" t="n">
        <v>2269</v>
      </c>
      <c r="L1139" s="14" t="n">
        <f aca="false">IF(J1139=0,0,I1139/J1139)</f>
        <v>763.655244029076</v>
      </c>
      <c r="M1139" s="15" t="n">
        <f aca="false">INDEX(通路主檔!$D$2:$D$5,MATCH($F1139,通路主檔!$A$2:$A$5,0))*INDEX(年度參數!$B$2:$B$4,MATCH($B1139,年度參數!$A$2:$A$4,0))</f>
        <v>0</v>
      </c>
      <c r="N1139" s="14" t="n">
        <f aca="false">I1139*M1139</f>
        <v>0</v>
      </c>
      <c r="O1139" s="14" t="n">
        <f aca="false">I1139-N1139</f>
        <v>735400</v>
      </c>
    </row>
    <row r="1140" customFormat="false" ht="15" hidden="false" customHeight="false" outlineLevel="0" collapsed="false">
      <c r="A1140" s="6" t="str">
        <f aca="false">TEXT(B1140,"0")&amp;"-"&amp;TEXT(C1140,"00")</f>
        <v>2025-04</v>
      </c>
      <c r="B1140" s="4" t="n">
        <v>2025</v>
      </c>
      <c r="C1140" s="4" t="n">
        <v>4</v>
      </c>
      <c r="D1140" s="9" t="s">
        <v>292</v>
      </c>
      <c r="E1140" s="12" t="str">
        <f aca="false">INDEX(門市主檔!$B$2:$B$25,MATCH($D1140,門市主檔!$A$2:$A$25,0))</f>
        <v>桃園藝文店</v>
      </c>
      <c r="F1140" s="9" t="s">
        <v>342</v>
      </c>
      <c r="G1140" s="12" t="str">
        <f aca="false">INDEX(通路主檔!$B$2:$B$5,MATCH($F1140,通路主檔!$A$2:$A$5,0))</f>
        <v>外帶</v>
      </c>
      <c r="H1140" s="12" t="str">
        <f aca="false">INDEX(通路主檔!$C$2:$C$5,MATCH($F1140,通路主檔!$A$2:$A$5,0))</f>
        <v>店內</v>
      </c>
      <c r="I1140" s="13" t="n">
        <v>377300</v>
      </c>
      <c r="J1140" s="4" t="n">
        <v>1047</v>
      </c>
      <c r="K1140" s="4" t="n">
        <v>1306</v>
      </c>
      <c r="L1140" s="14" t="n">
        <f aca="false">IF(J1140=0,0,I1140/J1140)</f>
        <v>360.3629417383</v>
      </c>
      <c r="M1140" s="15" t="n">
        <f aca="false">INDEX(通路主檔!$D$2:$D$5,MATCH($F1140,通路主檔!$A$2:$A$5,0))*INDEX(年度參數!$B$2:$B$4,MATCH($B1140,年度參數!$A$2:$A$4,0))</f>
        <v>0</v>
      </c>
      <c r="N1140" s="14" t="n">
        <f aca="false">I1140*M1140</f>
        <v>0</v>
      </c>
      <c r="O1140" s="14" t="n">
        <f aca="false">I1140-N1140</f>
        <v>377300</v>
      </c>
    </row>
    <row r="1141" customFormat="false" ht="15" hidden="false" customHeight="false" outlineLevel="0" collapsed="false">
      <c r="A1141" s="6" t="str">
        <f aca="false">TEXT(B1141,"0")&amp;"-"&amp;TEXT(C1141,"00")</f>
        <v>2025-04</v>
      </c>
      <c r="B1141" s="4" t="n">
        <v>2025</v>
      </c>
      <c r="C1141" s="4" t="n">
        <v>4</v>
      </c>
      <c r="D1141" s="9" t="s">
        <v>292</v>
      </c>
      <c r="E1141" s="12" t="str">
        <f aca="false">INDEX(門市主檔!$B$2:$B$25,MATCH($D1141,門市主檔!$A$2:$A$25,0))</f>
        <v>桃園藝文店</v>
      </c>
      <c r="F1141" s="9" t="s">
        <v>344</v>
      </c>
      <c r="G1141" s="12" t="str">
        <f aca="false">INDEX(通路主檔!$B$2:$B$5,MATCH($F1141,通路主檔!$A$2:$A$5,0))</f>
        <v>外送平台 A</v>
      </c>
      <c r="H1141" s="12" t="str">
        <f aca="false">INDEX(通路主檔!$C$2:$C$5,MATCH($F1141,通路主檔!$A$2:$A$5,0))</f>
        <v>外送平台</v>
      </c>
      <c r="I1141" s="13" t="n">
        <v>312800</v>
      </c>
      <c r="J1141" s="4" t="n">
        <v>617</v>
      </c>
      <c r="K1141" s="4" t="n">
        <v>1081</v>
      </c>
      <c r="L1141" s="14" t="n">
        <f aca="false">IF(J1141=0,0,I1141/J1141)</f>
        <v>506.969205834684</v>
      </c>
      <c r="M1141" s="15" t="n">
        <f aca="false">INDEX(通路主檔!$D$2:$D$5,MATCH($F1141,通路主檔!$A$2:$A$5,0))*INDEX(年度參數!$B$2:$B$4,MATCH($B1141,年度參數!$A$2:$A$4,0))</f>
        <v>0.34</v>
      </c>
      <c r="N1141" s="14" t="n">
        <f aca="false">I1141*M1141</f>
        <v>106352</v>
      </c>
      <c r="O1141" s="14" t="n">
        <f aca="false">I1141-N1141</f>
        <v>206448</v>
      </c>
    </row>
    <row r="1142" customFormat="false" ht="15" hidden="false" customHeight="false" outlineLevel="0" collapsed="false">
      <c r="A1142" s="6" t="str">
        <f aca="false">TEXT(B1142,"0")&amp;"-"&amp;TEXT(C1142,"00")</f>
        <v>2025-04</v>
      </c>
      <c r="B1142" s="4" t="n">
        <v>2025</v>
      </c>
      <c r="C1142" s="4" t="n">
        <v>4</v>
      </c>
      <c r="D1142" s="9" t="s">
        <v>292</v>
      </c>
      <c r="E1142" s="12" t="str">
        <f aca="false">INDEX(門市主檔!$B$2:$B$25,MATCH($D1142,門市主檔!$A$2:$A$25,0))</f>
        <v>桃園藝文店</v>
      </c>
      <c r="F1142" s="9" t="s">
        <v>347</v>
      </c>
      <c r="G1142" s="12" t="str">
        <f aca="false">INDEX(通路主檔!$B$2:$B$5,MATCH($F1142,通路主檔!$A$2:$A$5,0))</f>
        <v>外送平台 B</v>
      </c>
      <c r="H1142" s="12" t="str">
        <f aca="false">INDEX(通路主檔!$C$2:$C$5,MATCH($F1142,通路主檔!$A$2:$A$5,0))</f>
        <v>外送平台</v>
      </c>
      <c r="I1142" s="13" t="n">
        <v>196500</v>
      </c>
      <c r="J1142" s="4" t="n">
        <v>424</v>
      </c>
      <c r="K1142" s="4" t="n">
        <v>744</v>
      </c>
      <c r="L1142" s="14" t="n">
        <f aca="false">IF(J1142=0,0,I1142/J1142)</f>
        <v>463.443396226415</v>
      </c>
      <c r="M1142" s="15" t="n">
        <f aca="false">INDEX(通路主檔!$D$2:$D$5,MATCH($F1142,通路主檔!$A$2:$A$5,0))*INDEX(年度參數!$B$2:$B$4,MATCH($B1142,年度參數!$A$2:$A$4,0))</f>
        <v>0.34</v>
      </c>
      <c r="N1142" s="14" t="n">
        <f aca="false">I1142*M1142</f>
        <v>66810</v>
      </c>
      <c r="O1142" s="14" t="n">
        <f aca="false">I1142-N1142</f>
        <v>129690</v>
      </c>
    </row>
    <row r="1143" customFormat="false" ht="15" hidden="false" customHeight="false" outlineLevel="0" collapsed="false">
      <c r="A1143" s="6" t="str">
        <f aca="false">TEXT(B1143,"0")&amp;"-"&amp;TEXT(C1143,"00")</f>
        <v>2025-04</v>
      </c>
      <c r="B1143" s="4" t="n">
        <v>2025</v>
      </c>
      <c r="C1143" s="4" t="n">
        <v>4</v>
      </c>
      <c r="D1143" s="9" t="s">
        <v>315</v>
      </c>
      <c r="E1143" s="12" t="str">
        <f aca="false">INDEX(門市主檔!$B$2:$B$25,MATCH($D1143,門市主檔!$A$2:$A$25,0))</f>
        <v>雲林斗六店</v>
      </c>
      <c r="F1143" s="9" t="s">
        <v>339</v>
      </c>
      <c r="G1143" s="12" t="str">
        <f aca="false">INDEX(通路主檔!$B$2:$B$5,MATCH($F1143,通路主檔!$A$2:$A$5,0))</f>
        <v>內用</v>
      </c>
      <c r="H1143" s="12" t="str">
        <f aca="false">INDEX(通路主檔!$C$2:$C$5,MATCH($F1143,通路主檔!$A$2:$A$5,0))</f>
        <v>店內</v>
      </c>
      <c r="I1143" s="13" t="n">
        <v>638900</v>
      </c>
      <c r="J1143" s="4" t="n">
        <v>873</v>
      </c>
      <c r="K1143" s="4" t="n">
        <v>2190</v>
      </c>
      <c r="L1143" s="14" t="n">
        <f aca="false">IF(J1143=0,0,I1143/J1143)</f>
        <v>731.84421534937</v>
      </c>
      <c r="M1143" s="15" t="n">
        <f aca="false">INDEX(通路主檔!$D$2:$D$5,MATCH($F1143,通路主檔!$A$2:$A$5,0))*INDEX(年度參數!$B$2:$B$4,MATCH($B1143,年度參數!$A$2:$A$4,0))</f>
        <v>0</v>
      </c>
      <c r="N1143" s="14" t="n">
        <f aca="false">I1143*M1143</f>
        <v>0</v>
      </c>
      <c r="O1143" s="14" t="n">
        <f aca="false">I1143-N1143</f>
        <v>638900</v>
      </c>
    </row>
    <row r="1144" customFormat="false" ht="15" hidden="false" customHeight="false" outlineLevel="0" collapsed="false">
      <c r="A1144" s="6" t="str">
        <f aca="false">TEXT(B1144,"0")&amp;"-"&amp;TEXT(C1144,"00")</f>
        <v>2025-04</v>
      </c>
      <c r="B1144" s="4" t="n">
        <v>2025</v>
      </c>
      <c r="C1144" s="4" t="n">
        <v>4</v>
      </c>
      <c r="D1144" s="9" t="s">
        <v>315</v>
      </c>
      <c r="E1144" s="12" t="str">
        <f aca="false">INDEX(門市主檔!$B$2:$B$25,MATCH($D1144,門市主檔!$A$2:$A$25,0))</f>
        <v>雲林斗六店</v>
      </c>
      <c r="F1144" s="9" t="s">
        <v>342</v>
      </c>
      <c r="G1144" s="12" t="str">
        <f aca="false">INDEX(通路主檔!$B$2:$B$5,MATCH($F1144,通路主檔!$A$2:$A$5,0))</f>
        <v>外帶</v>
      </c>
      <c r="H1144" s="12" t="str">
        <f aca="false">INDEX(通路主檔!$C$2:$C$5,MATCH($F1144,通路主檔!$A$2:$A$5,0))</f>
        <v>店內</v>
      </c>
      <c r="I1144" s="13" t="n">
        <v>302600</v>
      </c>
      <c r="J1144" s="4" t="n">
        <v>868</v>
      </c>
      <c r="K1144" s="4" t="n">
        <v>1184</v>
      </c>
      <c r="L1144" s="14" t="n">
        <f aca="false">IF(J1144=0,0,I1144/J1144)</f>
        <v>348.617511520737</v>
      </c>
      <c r="M1144" s="15" t="n">
        <f aca="false">INDEX(通路主檔!$D$2:$D$5,MATCH($F1144,通路主檔!$A$2:$A$5,0))*INDEX(年度參數!$B$2:$B$4,MATCH($B1144,年度參數!$A$2:$A$4,0))</f>
        <v>0</v>
      </c>
      <c r="N1144" s="14" t="n">
        <f aca="false">I1144*M1144</f>
        <v>0</v>
      </c>
      <c r="O1144" s="14" t="n">
        <f aca="false">I1144-N1144</f>
        <v>302600</v>
      </c>
    </row>
    <row r="1145" customFormat="false" ht="15" hidden="false" customHeight="false" outlineLevel="0" collapsed="false">
      <c r="A1145" s="6" t="str">
        <f aca="false">TEXT(B1145,"0")&amp;"-"&amp;TEXT(C1145,"00")</f>
        <v>2025-04</v>
      </c>
      <c r="B1145" s="4" t="n">
        <v>2025</v>
      </c>
      <c r="C1145" s="4" t="n">
        <v>4</v>
      </c>
      <c r="D1145" s="9" t="s">
        <v>315</v>
      </c>
      <c r="E1145" s="12" t="str">
        <f aca="false">INDEX(門市主檔!$B$2:$B$25,MATCH($D1145,門市主檔!$A$2:$A$25,0))</f>
        <v>雲林斗六店</v>
      </c>
      <c r="F1145" s="9" t="s">
        <v>344</v>
      </c>
      <c r="G1145" s="12" t="str">
        <f aca="false">INDEX(通路主檔!$B$2:$B$5,MATCH($F1145,通路主檔!$A$2:$A$5,0))</f>
        <v>外送平台 A</v>
      </c>
      <c r="H1145" s="12" t="str">
        <f aca="false">INDEX(通路主檔!$C$2:$C$5,MATCH($F1145,通路主檔!$A$2:$A$5,0))</f>
        <v>外送平台</v>
      </c>
      <c r="I1145" s="13" t="n">
        <v>290700</v>
      </c>
      <c r="J1145" s="4" t="n">
        <v>571</v>
      </c>
      <c r="K1145" s="4" t="n">
        <v>1018</v>
      </c>
      <c r="L1145" s="14" t="n">
        <f aca="false">IF(J1145=0,0,I1145/J1145)</f>
        <v>509.106830122592</v>
      </c>
      <c r="M1145" s="15" t="n">
        <f aca="false">INDEX(通路主檔!$D$2:$D$5,MATCH($F1145,通路主檔!$A$2:$A$5,0))*INDEX(年度參數!$B$2:$B$4,MATCH($B1145,年度參數!$A$2:$A$4,0))</f>
        <v>0.34</v>
      </c>
      <c r="N1145" s="14" t="n">
        <f aca="false">I1145*M1145</f>
        <v>98838</v>
      </c>
      <c r="O1145" s="14" t="n">
        <f aca="false">I1145-N1145</f>
        <v>191862</v>
      </c>
    </row>
    <row r="1146" customFormat="false" ht="15" hidden="false" customHeight="false" outlineLevel="0" collapsed="false">
      <c r="A1146" s="6" t="str">
        <f aca="false">TEXT(B1146,"0")&amp;"-"&amp;TEXT(C1146,"00")</f>
        <v>2025-04</v>
      </c>
      <c r="B1146" s="4" t="n">
        <v>2025</v>
      </c>
      <c r="C1146" s="4" t="n">
        <v>4</v>
      </c>
      <c r="D1146" s="9" t="s">
        <v>315</v>
      </c>
      <c r="E1146" s="12" t="str">
        <f aca="false">INDEX(門市主檔!$B$2:$B$25,MATCH($D1146,門市主檔!$A$2:$A$25,0))</f>
        <v>雲林斗六店</v>
      </c>
      <c r="F1146" s="9" t="s">
        <v>347</v>
      </c>
      <c r="G1146" s="12" t="str">
        <f aca="false">INDEX(通路主檔!$B$2:$B$5,MATCH($F1146,通路主檔!$A$2:$A$5,0))</f>
        <v>外送平台 B</v>
      </c>
      <c r="H1146" s="12" t="str">
        <f aca="false">INDEX(通路主檔!$C$2:$C$5,MATCH($F1146,通路主檔!$A$2:$A$5,0))</f>
        <v>外送平台</v>
      </c>
      <c r="I1146" s="13" t="n">
        <v>198100</v>
      </c>
      <c r="J1146" s="4" t="n">
        <v>413</v>
      </c>
      <c r="K1146" s="4" t="n">
        <v>799</v>
      </c>
      <c r="L1146" s="14" t="n">
        <f aca="false">IF(J1146=0,0,I1146/J1146)</f>
        <v>479.661016949153</v>
      </c>
      <c r="M1146" s="15" t="n">
        <f aca="false">INDEX(通路主檔!$D$2:$D$5,MATCH($F1146,通路主檔!$A$2:$A$5,0))*INDEX(年度參數!$B$2:$B$4,MATCH($B1146,年度參數!$A$2:$A$4,0))</f>
        <v>0.34</v>
      </c>
      <c r="N1146" s="14" t="n">
        <f aca="false">I1146*M1146</f>
        <v>67354</v>
      </c>
      <c r="O1146" s="14" t="n">
        <f aca="false">I1146-N1146</f>
        <v>130746</v>
      </c>
    </row>
    <row r="1147" customFormat="false" ht="15" hidden="false" customHeight="false" outlineLevel="0" collapsed="false">
      <c r="A1147" s="6" t="str">
        <f aca="false">TEXT(B1147,"0")&amp;"-"&amp;TEXT(C1147,"00")</f>
        <v>2025-05</v>
      </c>
      <c r="B1147" s="4" t="n">
        <v>2025</v>
      </c>
      <c r="C1147" s="4" t="n">
        <v>5</v>
      </c>
      <c r="D1147" s="9" t="s">
        <v>294</v>
      </c>
      <c r="E1147" s="12" t="str">
        <f aca="false">INDEX(門市主檔!$B$2:$B$25,MATCH($D1147,門市主檔!$A$2:$A$25,0))</f>
        <v>新竹巨城店</v>
      </c>
      <c r="F1147" s="9" t="s">
        <v>339</v>
      </c>
      <c r="G1147" s="12" t="str">
        <f aca="false">INDEX(通路主檔!$B$2:$B$5,MATCH($F1147,通路主檔!$A$2:$A$5,0))</f>
        <v>內用</v>
      </c>
      <c r="H1147" s="12" t="str">
        <f aca="false">INDEX(通路主檔!$C$2:$C$5,MATCH($F1147,通路主檔!$A$2:$A$5,0))</f>
        <v>店內</v>
      </c>
      <c r="I1147" s="13" t="n">
        <v>1452800</v>
      </c>
      <c r="J1147" s="4" t="n">
        <v>1832</v>
      </c>
      <c r="K1147" s="4" t="n">
        <v>4577</v>
      </c>
      <c r="L1147" s="14" t="n">
        <f aca="false">IF(J1147=0,0,I1147/J1147)</f>
        <v>793.013100436681</v>
      </c>
      <c r="M1147" s="15" t="n">
        <f aca="false">INDEX(通路主檔!$D$2:$D$5,MATCH($F1147,通路主檔!$A$2:$A$5,0))*INDEX(年度參數!$B$2:$B$4,MATCH($B1147,年度參數!$A$2:$A$4,0))</f>
        <v>0</v>
      </c>
      <c r="N1147" s="14" t="n">
        <f aca="false">I1147*M1147</f>
        <v>0</v>
      </c>
      <c r="O1147" s="14" t="n">
        <f aca="false">I1147-N1147</f>
        <v>1452800</v>
      </c>
    </row>
    <row r="1148" customFormat="false" ht="15" hidden="false" customHeight="false" outlineLevel="0" collapsed="false">
      <c r="A1148" s="6" t="str">
        <f aca="false">TEXT(B1148,"0")&amp;"-"&amp;TEXT(C1148,"00")</f>
        <v>2025-05</v>
      </c>
      <c r="B1148" s="4" t="n">
        <v>2025</v>
      </c>
      <c r="C1148" s="4" t="n">
        <v>5</v>
      </c>
      <c r="D1148" s="9" t="s">
        <v>294</v>
      </c>
      <c r="E1148" s="12" t="str">
        <f aca="false">INDEX(門市主檔!$B$2:$B$25,MATCH($D1148,門市主檔!$A$2:$A$25,0))</f>
        <v>新竹巨城店</v>
      </c>
      <c r="F1148" s="9" t="s">
        <v>342</v>
      </c>
      <c r="G1148" s="12" t="str">
        <f aca="false">INDEX(通路主檔!$B$2:$B$5,MATCH($F1148,通路主檔!$A$2:$A$5,0))</f>
        <v>外帶</v>
      </c>
      <c r="H1148" s="12" t="str">
        <f aca="false">INDEX(通路主檔!$C$2:$C$5,MATCH($F1148,通路主檔!$A$2:$A$5,0))</f>
        <v>店內</v>
      </c>
      <c r="I1148" s="13" t="n">
        <v>577400</v>
      </c>
      <c r="J1148" s="4" t="n">
        <v>1801</v>
      </c>
      <c r="K1148" s="4" t="n">
        <v>2249</v>
      </c>
      <c r="L1148" s="14" t="n">
        <f aca="false">IF(J1148=0,0,I1148/J1148)</f>
        <v>320.599666851749</v>
      </c>
      <c r="M1148" s="15" t="n">
        <f aca="false">INDEX(通路主檔!$D$2:$D$5,MATCH($F1148,通路主檔!$A$2:$A$5,0))*INDEX(年度參數!$B$2:$B$4,MATCH($B1148,年度參數!$A$2:$A$4,0))</f>
        <v>0</v>
      </c>
      <c r="N1148" s="14" t="n">
        <f aca="false">I1148*M1148</f>
        <v>0</v>
      </c>
      <c r="O1148" s="14" t="n">
        <f aca="false">I1148-N1148</f>
        <v>577400</v>
      </c>
    </row>
    <row r="1149" customFormat="false" ht="15" hidden="false" customHeight="false" outlineLevel="0" collapsed="false">
      <c r="A1149" s="6" t="str">
        <f aca="false">TEXT(B1149,"0")&amp;"-"&amp;TEXT(C1149,"00")</f>
        <v>2025-05</v>
      </c>
      <c r="B1149" s="4" t="n">
        <v>2025</v>
      </c>
      <c r="C1149" s="4" t="n">
        <v>5</v>
      </c>
      <c r="D1149" s="9" t="s">
        <v>294</v>
      </c>
      <c r="E1149" s="12" t="str">
        <f aca="false">INDEX(門市主檔!$B$2:$B$25,MATCH($D1149,門市主檔!$A$2:$A$25,0))</f>
        <v>新竹巨城店</v>
      </c>
      <c r="F1149" s="9" t="s">
        <v>344</v>
      </c>
      <c r="G1149" s="12" t="str">
        <f aca="false">INDEX(通路主檔!$B$2:$B$5,MATCH($F1149,通路主檔!$A$2:$A$5,0))</f>
        <v>外送平台 A</v>
      </c>
      <c r="H1149" s="12" t="str">
        <f aca="false">INDEX(通路主檔!$C$2:$C$5,MATCH($F1149,通路主檔!$A$2:$A$5,0))</f>
        <v>外送平台</v>
      </c>
      <c r="I1149" s="13" t="n">
        <v>515900</v>
      </c>
      <c r="J1149" s="4" t="n">
        <v>921</v>
      </c>
      <c r="K1149" s="4" t="n">
        <v>1735</v>
      </c>
      <c r="L1149" s="14" t="n">
        <f aca="false">IF(J1149=0,0,I1149/J1149)</f>
        <v>560.152008686211</v>
      </c>
      <c r="M1149" s="15" t="n">
        <f aca="false">INDEX(通路主檔!$D$2:$D$5,MATCH($F1149,通路主檔!$A$2:$A$5,0))*INDEX(年度參數!$B$2:$B$4,MATCH($B1149,年度參數!$A$2:$A$4,0))</f>
        <v>0.34</v>
      </c>
      <c r="N1149" s="14" t="n">
        <f aca="false">I1149*M1149</f>
        <v>175406</v>
      </c>
      <c r="O1149" s="14" t="n">
        <f aca="false">I1149-N1149</f>
        <v>340494</v>
      </c>
    </row>
    <row r="1150" customFormat="false" ht="15" hidden="false" customHeight="false" outlineLevel="0" collapsed="false">
      <c r="A1150" s="6" t="str">
        <f aca="false">TEXT(B1150,"0")&amp;"-"&amp;TEXT(C1150,"00")</f>
        <v>2025-05</v>
      </c>
      <c r="B1150" s="4" t="n">
        <v>2025</v>
      </c>
      <c r="C1150" s="4" t="n">
        <v>5</v>
      </c>
      <c r="D1150" s="9" t="s">
        <v>294</v>
      </c>
      <c r="E1150" s="12" t="str">
        <f aca="false">INDEX(門市主檔!$B$2:$B$25,MATCH($D1150,門市主檔!$A$2:$A$25,0))</f>
        <v>新竹巨城店</v>
      </c>
      <c r="F1150" s="9" t="s">
        <v>347</v>
      </c>
      <c r="G1150" s="12" t="str">
        <f aca="false">INDEX(通路主檔!$B$2:$B$5,MATCH($F1150,通路主檔!$A$2:$A$5,0))</f>
        <v>外送平台 B</v>
      </c>
      <c r="H1150" s="12" t="str">
        <f aca="false">INDEX(通路主檔!$C$2:$C$5,MATCH($F1150,通路主檔!$A$2:$A$5,0))</f>
        <v>外送平台</v>
      </c>
      <c r="I1150" s="13" t="n">
        <v>292500</v>
      </c>
      <c r="J1150" s="4" t="n">
        <v>581</v>
      </c>
      <c r="K1150" s="4" t="n">
        <v>1061</v>
      </c>
      <c r="L1150" s="14" t="n">
        <f aca="false">IF(J1150=0,0,I1150/J1150)</f>
        <v>503.442340791738</v>
      </c>
      <c r="M1150" s="15" t="n">
        <f aca="false">INDEX(通路主檔!$D$2:$D$5,MATCH($F1150,通路主檔!$A$2:$A$5,0))*INDEX(年度參數!$B$2:$B$4,MATCH($B1150,年度參數!$A$2:$A$4,0))</f>
        <v>0.34</v>
      </c>
      <c r="N1150" s="14" t="n">
        <f aca="false">I1150*M1150</f>
        <v>99450</v>
      </c>
      <c r="O1150" s="14" t="n">
        <f aca="false">I1150-N1150</f>
        <v>193050</v>
      </c>
    </row>
    <row r="1151" customFormat="false" ht="15" hidden="false" customHeight="false" outlineLevel="0" collapsed="false">
      <c r="A1151" s="6" t="str">
        <f aca="false">TEXT(B1151,"0")&amp;"-"&amp;TEXT(C1151,"00")</f>
        <v>2025-05</v>
      </c>
      <c r="B1151" s="4" t="n">
        <v>2025</v>
      </c>
      <c r="C1151" s="4" t="n">
        <v>5</v>
      </c>
      <c r="D1151" s="9" t="s">
        <v>325</v>
      </c>
      <c r="E1151" s="12" t="str">
        <f aca="false">INDEX(門市主檔!$B$2:$B$25,MATCH($D1151,門市主檔!$A$2:$A$25,0))</f>
        <v>高雄左營店</v>
      </c>
      <c r="F1151" s="9" t="s">
        <v>339</v>
      </c>
      <c r="G1151" s="12" t="str">
        <f aca="false">INDEX(通路主檔!$B$2:$B$5,MATCH($F1151,通路主檔!$A$2:$A$5,0))</f>
        <v>內用</v>
      </c>
      <c r="H1151" s="12" t="str">
        <f aca="false">INDEX(通路主檔!$C$2:$C$5,MATCH($F1151,通路主檔!$A$2:$A$5,0))</f>
        <v>店內</v>
      </c>
      <c r="I1151" s="13" t="n">
        <v>1260500</v>
      </c>
      <c r="J1151" s="4" t="n">
        <v>1702</v>
      </c>
      <c r="K1151" s="4" t="n">
        <v>4354</v>
      </c>
      <c r="L1151" s="14" t="n">
        <f aca="false">IF(J1151=0,0,I1151/J1151)</f>
        <v>740.599294947121</v>
      </c>
      <c r="M1151" s="15" t="n">
        <f aca="false">INDEX(通路主檔!$D$2:$D$5,MATCH($F1151,通路主檔!$A$2:$A$5,0))*INDEX(年度參數!$B$2:$B$4,MATCH($B1151,年度參數!$A$2:$A$4,0))</f>
        <v>0</v>
      </c>
      <c r="N1151" s="14" t="n">
        <f aca="false">I1151*M1151</f>
        <v>0</v>
      </c>
      <c r="O1151" s="14" t="n">
        <f aca="false">I1151-N1151</f>
        <v>1260500</v>
      </c>
    </row>
    <row r="1152" customFormat="false" ht="15" hidden="false" customHeight="false" outlineLevel="0" collapsed="false">
      <c r="A1152" s="6" t="str">
        <f aca="false">TEXT(B1152,"0")&amp;"-"&amp;TEXT(C1152,"00")</f>
        <v>2025-05</v>
      </c>
      <c r="B1152" s="4" t="n">
        <v>2025</v>
      </c>
      <c r="C1152" s="4" t="n">
        <v>5</v>
      </c>
      <c r="D1152" s="9" t="s">
        <v>325</v>
      </c>
      <c r="E1152" s="12" t="str">
        <f aca="false">INDEX(門市主檔!$B$2:$B$25,MATCH($D1152,門市主檔!$A$2:$A$25,0))</f>
        <v>高雄左營店</v>
      </c>
      <c r="F1152" s="9" t="s">
        <v>342</v>
      </c>
      <c r="G1152" s="12" t="str">
        <f aca="false">INDEX(通路主檔!$B$2:$B$5,MATCH($F1152,通路主檔!$A$2:$A$5,0))</f>
        <v>外帶</v>
      </c>
      <c r="H1152" s="12" t="str">
        <f aca="false">INDEX(通路主檔!$C$2:$C$5,MATCH($F1152,通路主檔!$A$2:$A$5,0))</f>
        <v>店內</v>
      </c>
      <c r="I1152" s="13" t="n">
        <v>466200</v>
      </c>
      <c r="J1152" s="4" t="n">
        <v>1494</v>
      </c>
      <c r="K1152" s="4" t="n">
        <v>1970</v>
      </c>
      <c r="L1152" s="14" t="n">
        <f aca="false">IF(J1152=0,0,I1152/J1152)</f>
        <v>312.048192771084</v>
      </c>
      <c r="M1152" s="15" t="n">
        <f aca="false">INDEX(通路主檔!$D$2:$D$5,MATCH($F1152,通路主檔!$A$2:$A$5,0))*INDEX(年度參數!$B$2:$B$4,MATCH($B1152,年度參數!$A$2:$A$4,0))</f>
        <v>0</v>
      </c>
      <c r="N1152" s="14" t="n">
        <f aca="false">I1152*M1152</f>
        <v>0</v>
      </c>
      <c r="O1152" s="14" t="n">
        <f aca="false">I1152-N1152</f>
        <v>466200</v>
      </c>
    </row>
    <row r="1153" customFormat="false" ht="15" hidden="false" customHeight="false" outlineLevel="0" collapsed="false">
      <c r="A1153" s="6" t="str">
        <f aca="false">TEXT(B1153,"0")&amp;"-"&amp;TEXT(C1153,"00")</f>
        <v>2025-05</v>
      </c>
      <c r="B1153" s="4" t="n">
        <v>2025</v>
      </c>
      <c r="C1153" s="4" t="n">
        <v>5</v>
      </c>
      <c r="D1153" s="9" t="s">
        <v>325</v>
      </c>
      <c r="E1153" s="12" t="str">
        <f aca="false">INDEX(門市主檔!$B$2:$B$25,MATCH($D1153,門市主檔!$A$2:$A$25,0))</f>
        <v>高雄左營店</v>
      </c>
      <c r="F1153" s="9" t="s">
        <v>344</v>
      </c>
      <c r="G1153" s="12" t="str">
        <f aca="false">INDEX(通路主檔!$B$2:$B$5,MATCH($F1153,通路主檔!$A$2:$A$5,0))</f>
        <v>外送平台 A</v>
      </c>
      <c r="H1153" s="12" t="str">
        <f aca="false">INDEX(通路主檔!$C$2:$C$5,MATCH($F1153,通路主檔!$A$2:$A$5,0))</f>
        <v>外送平台</v>
      </c>
      <c r="I1153" s="13" t="n">
        <v>359300</v>
      </c>
      <c r="J1153" s="4" t="n">
        <v>641</v>
      </c>
      <c r="K1153" s="4" t="n">
        <v>1226</v>
      </c>
      <c r="L1153" s="14" t="n">
        <f aca="false">IF(J1153=0,0,I1153/J1153)</f>
        <v>560.530421216849</v>
      </c>
      <c r="M1153" s="15" t="n">
        <f aca="false">INDEX(通路主檔!$D$2:$D$5,MATCH($F1153,通路主檔!$A$2:$A$5,0))*INDEX(年度參數!$B$2:$B$4,MATCH($B1153,年度參數!$A$2:$A$4,0))</f>
        <v>0.34</v>
      </c>
      <c r="N1153" s="14" t="n">
        <f aca="false">I1153*M1153</f>
        <v>122162</v>
      </c>
      <c r="O1153" s="14" t="n">
        <f aca="false">I1153-N1153</f>
        <v>237138</v>
      </c>
    </row>
    <row r="1154" customFormat="false" ht="15" hidden="false" customHeight="false" outlineLevel="0" collapsed="false">
      <c r="A1154" s="6" t="str">
        <f aca="false">TEXT(B1154,"0")&amp;"-"&amp;TEXT(C1154,"00")</f>
        <v>2025-05</v>
      </c>
      <c r="B1154" s="4" t="n">
        <v>2025</v>
      </c>
      <c r="C1154" s="4" t="n">
        <v>5</v>
      </c>
      <c r="D1154" s="9" t="s">
        <v>325</v>
      </c>
      <c r="E1154" s="12" t="str">
        <f aca="false">INDEX(門市主檔!$B$2:$B$25,MATCH($D1154,門市主檔!$A$2:$A$25,0))</f>
        <v>高雄左營店</v>
      </c>
      <c r="F1154" s="9" t="s">
        <v>347</v>
      </c>
      <c r="G1154" s="12" t="str">
        <f aca="false">INDEX(通路主檔!$B$2:$B$5,MATCH($F1154,通路主檔!$A$2:$A$5,0))</f>
        <v>外送平台 B</v>
      </c>
      <c r="H1154" s="12" t="str">
        <f aca="false">INDEX(通路主檔!$C$2:$C$5,MATCH($F1154,通路主檔!$A$2:$A$5,0))</f>
        <v>外送平台</v>
      </c>
      <c r="I1154" s="13" t="n">
        <v>240900</v>
      </c>
      <c r="J1154" s="4" t="n">
        <v>519</v>
      </c>
      <c r="K1154" s="4" t="n">
        <v>875</v>
      </c>
      <c r="L1154" s="14" t="n">
        <f aca="false">IF(J1154=0,0,I1154/J1154)</f>
        <v>464.161849710983</v>
      </c>
      <c r="M1154" s="15" t="n">
        <f aca="false">INDEX(通路主檔!$D$2:$D$5,MATCH($F1154,通路主檔!$A$2:$A$5,0))*INDEX(年度參數!$B$2:$B$4,MATCH($B1154,年度參數!$A$2:$A$4,0))</f>
        <v>0.34</v>
      </c>
      <c r="N1154" s="14" t="n">
        <f aca="false">I1154*M1154</f>
        <v>81906</v>
      </c>
      <c r="O1154" s="14" t="n">
        <f aca="false">I1154-N1154</f>
        <v>158994</v>
      </c>
    </row>
    <row r="1155" customFormat="false" ht="15" hidden="false" customHeight="false" outlineLevel="0" collapsed="false">
      <c r="A1155" s="6" t="str">
        <f aca="false">TEXT(B1155,"0")&amp;"-"&amp;TEXT(C1155,"00")</f>
        <v>2025-05</v>
      </c>
      <c r="B1155" s="4" t="n">
        <v>2025</v>
      </c>
      <c r="C1155" s="4" t="n">
        <v>5</v>
      </c>
      <c r="D1155" s="9" t="s">
        <v>328</v>
      </c>
      <c r="E1155" s="12" t="str">
        <f aca="false">INDEX(門市主檔!$B$2:$B$25,MATCH($D1155,門市主檔!$A$2:$A$25,0))</f>
        <v>高雄三多店</v>
      </c>
      <c r="F1155" s="9" t="s">
        <v>339</v>
      </c>
      <c r="G1155" s="12" t="str">
        <f aca="false">INDEX(通路主檔!$B$2:$B$5,MATCH($F1155,通路主檔!$A$2:$A$5,0))</f>
        <v>內用</v>
      </c>
      <c r="H1155" s="12" t="str">
        <f aca="false">INDEX(通路主檔!$C$2:$C$5,MATCH($F1155,通路主檔!$A$2:$A$5,0))</f>
        <v>店內</v>
      </c>
      <c r="I1155" s="13" t="n">
        <v>850000</v>
      </c>
      <c r="J1155" s="4" t="n">
        <v>1112</v>
      </c>
      <c r="K1155" s="4" t="n">
        <v>2601</v>
      </c>
      <c r="L1155" s="14" t="n">
        <f aca="false">IF(J1155=0,0,I1155/J1155)</f>
        <v>764.388489208633</v>
      </c>
      <c r="M1155" s="15" t="n">
        <f aca="false">INDEX(通路主檔!$D$2:$D$5,MATCH($F1155,通路主檔!$A$2:$A$5,0))*INDEX(年度參數!$B$2:$B$4,MATCH($B1155,年度參數!$A$2:$A$4,0))</f>
        <v>0</v>
      </c>
      <c r="N1155" s="14" t="n">
        <f aca="false">I1155*M1155</f>
        <v>0</v>
      </c>
      <c r="O1155" s="14" t="n">
        <f aca="false">I1155-N1155</f>
        <v>850000</v>
      </c>
    </row>
    <row r="1156" customFormat="false" ht="15" hidden="false" customHeight="false" outlineLevel="0" collapsed="false">
      <c r="A1156" s="6" t="str">
        <f aca="false">TEXT(B1156,"0")&amp;"-"&amp;TEXT(C1156,"00")</f>
        <v>2025-05</v>
      </c>
      <c r="B1156" s="4" t="n">
        <v>2025</v>
      </c>
      <c r="C1156" s="4" t="n">
        <v>5</v>
      </c>
      <c r="D1156" s="9" t="s">
        <v>328</v>
      </c>
      <c r="E1156" s="12" t="str">
        <f aca="false">INDEX(門市主檔!$B$2:$B$25,MATCH($D1156,門市主檔!$A$2:$A$25,0))</f>
        <v>高雄三多店</v>
      </c>
      <c r="F1156" s="9" t="s">
        <v>342</v>
      </c>
      <c r="G1156" s="12" t="str">
        <f aca="false">INDEX(通路主檔!$B$2:$B$5,MATCH($F1156,通路主檔!$A$2:$A$5,0))</f>
        <v>外帶</v>
      </c>
      <c r="H1156" s="12" t="str">
        <f aca="false">INDEX(通路主檔!$C$2:$C$5,MATCH($F1156,通路主檔!$A$2:$A$5,0))</f>
        <v>店內</v>
      </c>
      <c r="I1156" s="13" t="n">
        <v>398000</v>
      </c>
      <c r="J1156" s="4" t="n">
        <v>1123</v>
      </c>
      <c r="K1156" s="4" t="n">
        <v>1479</v>
      </c>
      <c r="L1156" s="14" t="n">
        <f aca="false">IF(J1156=0,0,I1156/J1156)</f>
        <v>354.407836153161</v>
      </c>
      <c r="M1156" s="15" t="n">
        <f aca="false">INDEX(通路主檔!$D$2:$D$5,MATCH($F1156,通路主檔!$A$2:$A$5,0))*INDEX(年度參數!$B$2:$B$4,MATCH($B1156,年度參數!$A$2:$A$4,0))</f>
        <v>0</v>
      </c>
      <c r="N1156" s="14" t="n">
        <f aca="false">I1156*M1156</f>
        <v>0</v>
      </c>
      <c r="O1156" s="14" t="n">
        <f aca="false">I1156-N1156</f>
        <v>398000</v>
      </c>
    </row>
    <row r="1157" customFormat="false" ht="15" hidden="false" customHeight="false" outlineLevel="0" collapsed="false">
      <c r="A1157" s="6" t="str">
        <f aca="false">TEXT(B1157,"0")&amp;"-"&amp;TEXT(C1157,"00")</f>
        <v>2025-05</v>
      </c>
      <c r="B1157" s="4" t="n">
        <v>2025</v>
      </c>
      <c r="C1157" s="4" t="n">
        <v>5</v>
      </c>
      <c r="D1157" s="9" t="s">
        <v>328</v>
      </c>
      <c r="E1157" s="12" t="str">
        <f aca="false">INDEX(門市主檔!$B$2:$B$25,MATCH($D1157,門市主檔!$A$2:$A$25,0))</f>
        <v>高雄三多店</v>
      </c>
      <c r="F1157" s="9" t="s">
        <v>344</v>
      </c>
      <c r="G1157" s="12" t="str">
        <f aca="false">INDEX(通路主檔!$B$2:$B$5,MATCH($F1157,通路主檔!$A$2:$A$5,0))</f>
        <v>外送平台 A</v>
      </c>
      <c r="H1157" s="12" t="str">
        <f aca="false">INDEX(通路主檔!$C$2:$C$5,MATCH($F1157,通路主檔!$A$2:$A$5,0))</f>
        <v>外送平台</v>
      </c>
      <c r="I1157" s="13" t="n">
        <v>369500</v>
      </c>
      <c r="J1157" s="4" t="n">
        <v>677</v>
      </c>
      <c r="K1157" s="4" t="n">
        <v>1195</v>
      </c>
      <c r="L1157" s="14" t="n">
        <f aca="false">IF(J1157=0,0,I1157/J1157)</f>
        <v>545.790251107829</v>
      </c>
      <c r="M1157" s="15" t="n">
        <f aca="false">INDEX(通路主檔!$D$2:$D$5,MATCH($F1157,通路主檔!$A$2:$A$5,0))*INDEX(年度參數!$B$2:$B$4,MATCH($B1157,年度參數!$A$2:$A$4,0))</f>
        <v>0.34</v>
      </c>
      <c r="N1157" s="14" t="n">
        <f aca="false">I1157*M1157</f>
        <v>125630</v>
      </c>
      <c r="O1157" s="14" t="n">
        <f aca="false">I1157-N1157</f>
        <v>243870</v>
      </c>
    </row>
    <row r="1158" customFormat="false" ht="15" hidden="false" customHeight="false" outlineLevel="0" collapsed="false">
      <c r="A1158" s="6" t="str">
        <f aca="false">TEXT(B1158,"0")&amp;"-"&amp;TEXT(C1158,"00")</f>
        <v>2025-05</v>
      </c>
      <c r="B1158" s="4" t="n">
        <v>2025</v>
      </c>
      <c r="C1158" s="4" t="n">
        <v>5</v>
      </c>
      <c r="D1158" s="9" t="s">
        <v>328</v>
      </c>
      <c r="E1158" s="12" t="str">
        <f aca="false">INDEX(門市主檔!$B$2:$B$25,MATCH($D1158,門市主檔!$A$2:$A$25,0))</f>
        <v>高雄三多店</v>
      </c>
      <c r="F1158" s="9" t="s">
        <v>347</v>
      </c>
      <c r="G1158" s="12" t="str">
        <f aca="false">INDEX(通路主檔!$B$2:$B$5,MATCH($F1158,通路主檔!$A$2:$A$5,0))</f>
        <v>外送平台 B</v>
      </c>
      <c r="H1158" s="12" t="str">
        <f aca="false">INDEX(通路主檔!$C$2:$C$5,MATCH($F1158,通路主檔!$A$2:$A$5,0))</f>
        <v>外送平台</v>
      </c>
      <c r="I1158" s="13" t="n">
        <v>236400</v>
      </c>
      <c r="J1158" s="4" t="n">
        <v>467</v>
      </c>
      <c r="K1158" s="4" t="n">
        <v>811</v>
      </c>
      <c r="L1158" s="14" t="n">
        <f aca="false">IF(J1158=0,0,I1158/J1158)</f>
        <v>506.209850107066</v>
      </c>
      <c r="M1158" s="15" t="n">
        <f aca="false">INDEX(通路主檔!$D$2:$D$5,MATCH($F1158,通路主檔!$A$2:$A$5,0))*INDEX(年度參數!$B$2:$B$4,MATCH($B1158,年度參數!$A$2:$A$4,0))</f>
        <v>0.34</v>
      </c>
      <c r="N1158" s="14" t="n">
        <f aca="false">I1158*M1158</f>
        <v>80376</v>
      </c>
      <c r="O1158" s="14" t="n">
        <f aca="false">I1158-N1158</f>
        <v>156024</v>
      </c>
    </row>
    <row r="1159" customFormat="false" ht="15" hidden="false" customHeight="false" outlineLevel="0" collapsed="false">
      <c r="A1159" s="6" t="str">
        <f aca="false">TEXT(B1159,"0")&amp;"-"&amp;TEXT(C1159,"00")</f>
        <v>2025-05</v>
      </c>
      <c r="B1159" s="4" t="n">
        <v>2025</v>
      </c>
      <c r="C1159" s="4" t="n">
        <v>5</v>
      </c>
      <c r="D1159" s="9" t="s">
        <v>280</v>
      </c>
      <c r="E1159" s="12" t="str">
        <f aca="false">INDEX(門市主檔!$B$2:$B$25,MATCH($D1159,門市主檔!$A$2:$A$25,0))</f>
        <v>新北板橋店</v>
      </c>
      <c r="F1159" s="9" t="s">
        <v>339</v>
      </c>
      <c r="G1159" s="12" t="str">
        <f aca="false">INDEX(通路主檔!$B$2:$B$5,MATCH($F1159,通路主檔!$A$2:$A$5,0))</f>
        <v>內用</v>
      </c>
      <c r="H1159" s="12" t="str">
        <f aca="false">INDEX(通路主檔!$C$2:$C$5,MATCH($F1159,通路主檔!$A$2:$A$5,0))</f>
        <v>店內</v>
      </c>
      <c r="I1159" s="13" t="n">
        <v>1021200</v>
      </c>
      <c r="J1159" s="4" t="n">
        <v>1305</v>
      </c>
      <c r="K1159" s="4" t="n">
        <v>3040</v>
      </c>
      <c r="L1159" s="14" t="n">
        <f aca="false">IF(J1159=0,0,I1159/J1159)</f>
        <v>782.528735632184</v>
      </c>
      <c r="M1159" s="15" t="n">
        <f aca="false">INDEX(通路主檔!$D$2:$D$5,MATCH($F1159,通路主檔!$A$2:$A$5,0))*INDEX(年度參數!$B$2:$B$4,MATCH($B1159,年度參數!$A$2:$A$4,0))</f>
        <v>0</v>
      </c>
      <c r="N1159" s="14" t="n">
        <f aca="false">I1159*M1159</f>
        <v>0</v>
      </c>
      <c r="O1159" s="14" t="n">
        <f aca="false">I1159-N1159</f>
        <v>1021200</v>
      </c>
    </row>
    <row r="1160" customFormat="false" ht="15" hidden="false" customHeight="false" outlineLevel="0" collapsed="false">
      <c r="A1160" s="6" t="str">
        <f aca="false">TEXT(B1160,"0")&amp;"-"&amp;TEXT(C1160,"00")</f>
        <v>2025-05</v>
      </c>
      <c r="B1160" s="4" t="n">
        <v>2025</v>
      </c>
      <c r="C1160" s="4" t="n">
        <v>5</v>
      </c>
      <c r="D1160" s="9" t="s">
        <v>280</v>
      </c>
      <c r="E1160" s="12" t="str">
        <f aca="false">INDEX(門市主檔!$B$2:$B$25,MATCH($D1160,門市主檔!$A$2:$A$25,0))</f>
        <v>新北板橋店</v>
      </c>
      <c r="F1160" s="9" t="s">
        <v>342</v>
      </c>
      <c r="G1160" s="12" t="str">
        <f aca="false">INDEX(通路主檔!$B$2:$B$5,MATCH($F1160,通路主檔!$A$2:$A$5,0))</f>
        <v>外帶</v>
      </c>
      <c r="H1160" s="12" t="str">
        <f aca="false">INDEX(通路主檔!$C$2:$C$5,MATCH($F1160,通路主檔!$A$2:$A$5,0))</f>
        <v>店內</v>
      </c>
      <c r="I1160" s="13" t="n">
        <v>470900</v>
      </c>
      <c r="J1160" s="4" t="n">
        <v>1408</v>
      </c>
      <c r="K1160" s="4" t="n">
        <v>1813</v>
      </c>
      <c r="L1160" s="14" t="n">
        <f aca="false">IF(J1160=0,0,I1160/J1160)</f>
        <v>334.446022727273</v>
      </c>
      <c r="M1160" s="15" t="n">
        <f aca="false">INDEX(通路主檔!$D$2:$D$5,MATCH($F1160,通路主檔!$A$2:$A$5,0))*INDEX(年度參數!$B$2:$B$4,MATCH($B1160,年度參數!$A$2:$A$4,0))</f>
        <v>0</v>
      </c>
      <c r="N1160" s="14" t="n">
        <f aca="false">I1160*M1160</f>
        <v>0</v>
      </c>
      <c r="O1160" s="14" t="n">
        <f aca="false">I1160-N1160</f>
        <v>470900</v>
      </c>
    </row>
    <row r="1161" customFormat="false" ht="15" hidden="false" customHeight="false" outlineLevel="0" collapsed="false">
      <c r="A1161" s="6" t="str">
        <f aca="false">TEXT(B1161,"0")&amp;"-"&amp;TEXT(C1161,"00")</f>
        <v>2025-05</v>
      </c>
      <c r="B1161" s="4" t="n">
        <v>2025</v>
      </c>
      <c r="C1161" s="4" t="n">
        <v>5</v>
      </c>
      <c r="D1161" s="9" t="s">
        <v>280</v>
      </c>
      <c r="E1161" s="12" t="str">
        <f aca="false">INDEX(門市主檔!$B$2:$B$25,MATCH($D1161,門市主檔!$A$2:$A$25,0))</f>
        <v>新北板橋店</v>
      </c>
      <c r="F1161" s="9" t="s">
        <v>344</v>
      </c>
      <c r="G1161" s="12" t="str">
        <f aca="false">INDEX(通路主檔!$B$2:$B$5,MATCH($F1161,通路主檔!$A$2:$A$5,0))</f>
        <v>外送平台 A</v>
      </c>
      <c r="H1161" s="12" t="str">
        <f aca="false">INDEX(通路主檔!$C$2:$C$5,MATCH($F1161,通路主檔!$A$2:$A$5,0))</f>
        <v>外送平台</v>
      </c>
      <c r="I1161" s="13" t="n">
        <v>442900</v>
      </c>
      <c r="J1161" s="4" t="n">
        <v>887</v>
      </c>
      <c r="K1161" s="4" t="n">
        <v>1800</v>
      </c>
      <c r="L1161" s="14" t="n">
        <f aca="false">IF(J1161=0,0,I1161/J1161)</f>
        <v>499.323562570462</v>
      </c>
      <c r="M1161" s="15" t="n">
        <f aca="false">INDEX(通路主檔!$D$2:$D$5,MATCH($F1161,通路主檔!$A$2:$A$5,0))*INDEX(年度參數!$B$2:$B$4,MATCH($B1161,年度參數!$A$2:$A$4,0))</f>
        <v>0.34</v>
      </c>
      <c r="N1161" s="14" t="n">
        <f aca="false">I1161*M1161</f>
        <v>150586</v>
      </c>
      <c r="O1161" s="14" t="n">
        <f aca="false">I1161-N1161</f>
        <v>292314</v>
      </c>
    </row>
    <row r="1162" customFormat="false" ht="15" hidden="false" customHeight="false" outlineLevel="0" collapsed="false">
      <c r="A1162" s="6" t="str">
        <f aca="false">TEXT(B1162,"0")&amp;"-"&amp;TEXT(C1162,"00")</f>
        <v>2025-05</v>
      </c>
      <c r="B1162" s="4" t="n">
        <v>2025</v>
      </c>
      <c r="C1162" s="4" t="n">
        <v>5</v>
      </c>
      <c r="D1162" s="9" t="s">
        <v>280</v>
      </c>
      <c r="E1162" s="12" t="str">
        <f aca="false">INDEX(門市主檔!$B$2:$B$25,MATCH($D1162,門市主檔!$A$2:$A$25,0))</f>
        <v>新北板橋店</v>
      </c>
      <c r="F1162" s="9" t="s">
        <v>347</v>
      </c>
      <c r="G1162" s="12" t="str">
        <f aca="false">INDEX(通路主檔!$B$2:$B$5,MATCH($F1162,通路主檔!$A$2:$A$5,0))</f>
        <v>外送平台 B</v>
      </c>
      <c r="H1162" s="12" t="str">
        <f aca="false">INDEX(通路主檔!$C$2:$C$5,MATCH($F1162,通路主檔!$A$2:$A$5,0))</f>
        <v>外送平台</v>
      </c>
      <c r="I1162" s="13" t="n">
        <v>270000</v>
      </c>
      <c r="J1162" s="4" t="n">
        <v>499</v>
      </c>
      <c r="K1162" s="4" t="n">
        <v>942</v>
      </c>
      <c r="L1162" s="14" t="n">
        <f aca="false">IF(J1162=0,0,I1162/J1162)</f>
        <v>541.082164328657</v>
      </c>
      <c r="M1162" s="15" t="n">
        <f aca="false">INDEX(通路主檔!$D$2:$D$5,MATCH($F1162,通路主檔!$A$2:$A$5,0))*INDEX(年度參數!$B$2:$B$4,MATCH($B1162,年度參數!$A$2:$A$4,0))</f>
        <v>0.34</v>
      </c>
      <c r="N1162" s="14" t="n">
        <f aca="false">I1162*M1162</f>
        <v>91800</v>
      </c>
      <c r="O1162" s="14" t="n">
        <f aca="false">I1162-N1162</f>
        <v>178200</v>
      </c>
    </row>
    <row r="1163" customFormat="false" ht="15" hidden="false" customHeight="false" outlineLevel="0" collapsed="false">
      <c r="A1163" s="6" t="str">
        <f aca="false">TEXT(B1163,"0")&amp;"-"&amp;TEXT(C1163,"00")</f>
        <v>2025-05</v>
      </c>
      <c r="B1163" s="4" t="n">
        <v>2025</v>
      </c>
      <c r="C1163" s="4" t="n">
        <v>5</v>
      </c>
      <c r="D1163" s="9" t="s">
        <v>283</v>
      </c>
      <c r="E1163" s="12" t="str">
        <f aca="false">INDEX(門市主檔!$B$2:$B$25,MATCH($D1163,門市主檔!$A$2:$A$25,0))</f>
        <v>新北新莊店</v>
      </c>
      <c r="F1163" s="9" t="s">
        <v>339</v>
      </c>
      <c r="G1163" s="12" t="str">
        <f aca="false">INDEX(通路主檔!$B$2:$B$5,MATCH($F1163,通路主檔!$A$2:$A$5,0))</f>
        <v>內用</v>
      </c>
      <c r="H1163" s="12" t="str">
        <f aca="false">INDEX(通路主檔!$C$2:$C$5,MATCH($F1163,通路主檔!$A$2:$A$5,0))</f>
        <v>店內</v>
      </c>
      <c r="I1163" s="13" t="n">
        <v>898000</v>
      </c>
      <c r="J1163" s="4" t="n">
        <v>1202</v>
      </c>
      <c r="K1163" s="4" t="n">
        <v>2943</v>
      </c>
      <c r="L1163" s="14" t="n">
        <f aca="false">IF(J1163=0,0,I1163/J1163)</f>
        <v>747.088186356073</v>
      </c>
      <c r="M1163" s="15" t="n">
        <f aca="false">INDEX(通路主檔!$D$2:$D$5,MATCH($F1163,通路主檔!$A$2:$A$5,0))*INDEX(年度參數!$B$2:$B$4,MATCH($B1163,年度參數!$A$2:$A$4,0))</f>
        <v>0</v>
      </c>
      <c r="N1163" s="14" t="n">
        <f aca="false">I1163*M1163</f>
        <v>0</v>
      </c>
      <c r="O1163" s="14" t="n">
        <f aca="false">I1163-N1163</f>
        <v>898000</v>
      </c>
    </row>
    <row r="1164" customFormat="false" ht="15" hidden="false" customHeight="false" outlineLevel="0" collapsed="false">
      <c r="A1164" s="6" t="str">
        <f aca="false">TEXT(B1164,"0")&amp;"-"&amp;TEXT(C1164,"00")</f>
        <v>2025-05</v>
      </c>
      <c r="B1164" s="4" t="n">
        <v>2025</v>
      </c>
      <c r="C1164" s="4" t="n">
        <v>5</v>
      </c>
      <c r="D1164" s="9" t="s">
        <v>283</v>
      </c>
      <c r="E1164" s="12" t="str">
        <f aca="false">INDEX(門市主檔!$B$2:$B$25,MATCH($D1164,門市主檔!$A$2:$A$25,0))</f>
        <v>新北新莊店</v>
      </c>
      <c r="F1164" s="9" t="s">
        <v>342</v>
      </c>
      <c r="G1164" s="12" t="str">
        <f aca="false">INDEX(通路主檔!$B$2:$B$5,MATCH($F1164,通路主檔!$A$2:$A$5,0))</f>
        <v>外帶</v>
      </c>
      <c r="H1164" s="12" t="str">
        <f aca="false">INDEX(通路主檔!$C$2:$C$5,MATCH($F1164,通路主檔!$A$2:$A$5,0))</f>
        <v>店內</v>
      </c>
      <c r="I1164" s="13" t="n">
        <v>414600</v>
      </c>
      <c r="J1164" s="4" t="n">
        <v>1331</v>
      </c>
      <c r="K1164" s="4" t="n">
        <v>1710</v>
      </c>
      <c r="L1164" s="14" t="n">
        <f aca="false">IF(J1164=0,0,I1164/J1164)</f>
        <v>311.495116453794</v>
      </c>
      <c r="M1164" s="15" t="n">
        <f aca="false">INDEX(通路主檔!$D$2:$D$5,MATCH($F1164,通路主檔!$A$2:$A$5,0))*INDEX(年度參數!$B$2:$B$4,MATCH($B1164,年度參數!$A$2:$A$4,0))</f>
        <v>0</v>
      </c>
      <c r="N1164" s="14" t="n">
        <f aca="false">I1164*M1164</f>
        <v>0</v>
      </c>
      <c r="O1164" s="14" t="n">
        <f aca="false">I1164-N1164</f>
        <v>414600</v>
      </c>
    </row>
    <row r="1165" customFormat="false" ht="15" hidden="false" customHeight="false" outlineLevel="0" collapsed="false">
      <c r="A1165" s="6" t="str">
        <f aca="false">TEXT(B1165,"0")&amp;"-"&amp;TEXT(C1165,"00")</f>
        <v>2025-05</v>
      </c>
      <c r="B1165" s="4" t="n">
        <v>2025</v>
      </c>
      <c r="C1165" s="4" t="n">
        <v>5</v>
      </c>
      <c r="D1165" s="9" t="s">
        <v>283</v>
      </c>
      <c r="E1165" s="12" t="str">
        <f aca="false">INDEX(門市主檔!$B$2:$B$25,MATCH($D1165,門市主檔!$A$2:$A$25,0))</f>
        <v>新北新莊店</v>
      </c>
      <c r="F1165" s="9" t="s">
        <v>344</v>
      </c>
      <c r="G1165" s="12" t="str">
        <f aca="false">INDEX(通路主檔!$B$2:$B$5,MATCH($F1165,通路主檔!$A$2:$A$5,0))</f>
        <v>外送平台 A</v>
      </c>
      <c r="H1165" s="12" t="str">
        <f aca="false">INDEX(通路主檔!$C$2:$C$5,MATCH($F1165,通路主檔!$A$2:$A$5,0))</f>
        <v>外送平台</v>
      </c>
      <c r="I1165" s="13" t="n">
        <v>427500</v>
      </c>
      <c r="J1165" s="4" t="n">
        <v>749</v>
      </c>
      <c r="K1165" s="4" t="n">
        <v>1354</v>
      </c>
      <c r="L1165" s="14" t="n">
        <f aca="false">IF(J1165=0,0,I1165/J1165)</f>
        <v>570.761014686248</v>
      </c>
      <c r="M1165" s="15" t="n">
        <f aca="false">INDEX(通路主檔!$D$2:$D$5,MATCH($F1165,通路主檔!$A$2:$A$5,0))*INDEX(年度參數!$B$2:$B$4,MATCH($B1165,年度參數!$A$2:$A$4,0))</f>
        <v>0.34</v>
      </c>
      <c r="N1165" s="14" t="n">
        <f aca="false">I1165*M1165</f>
        <v>145350</v>
      </c>
      <c r="O1165" s="14" t="n">
        <f aca="false">I1165-N1165</f>
        <v>282150</v>
      </c>
    </row>
    <row r="1166" customFormat="false" ht="15" hidden="false" customHeight="false" outlineLevel="0" collapsed="false">
      <c r="A1166" s="6" t="str">
        <f aca="false">TEXT(B1166,"0")&amp;"-"&amp;TEXT(C1166,"00")</f>
        <v>2025-05</v>
      </c>
      <c r="B1166" s="4" t="n">
        <v>2025</v>
      </c>
      <c r="C1166" s="4" t="n">
        <v>5</v>
      </c>
      <c r="D1166" s="9" t="s">
        <v>283</v>
      </c>
      <c r="E1166" s="12" t="str">
        <f aca="false">INDEX(門市主檔!$B$2:$B$25,MATCH($D1166,門市主檔!$A$2:$A$25,0))</f>
        <v>新北新莊店</v>
      </c>
      <c r="F1166" s="9" t="s">
        <v>347</v>
      </c>
      <c r="G1166" s="12" t="str">
        <f aca="false">INDEX(通路主檔!$B$2:$B$5,MATCH($F1166,通路主檔!$A$2:$A$5,0))</f>
        <v>外送平台 B</v>
      </c>
      <c r="H1166" s="12" t="str">
        <f aca="false">INDEX(通路主檔!$C$2:$C$5,MATCH($F1166,通路主檔!$A$2:$A$5,0))</f>
        <v>外送平台</v>
      </c>
      <c r="I1166" s="13" t="n">
        <v>274600</v>
      </c>
      <c r="J1166" s="4" t="n">
        <v>560</v>
      </c>
      <c r="K1166" s="4" t="n">
        <v>982</v>
      </c>
      <c r="L1166" s="14" t="n">
        <f aca="false">IF(J1166=0,0,I1166/J1166)</f>
        <v>490.357142857143</v>
      </c>
      <c r="M1166" s="15" t="n">
        <f aca="false">INDEX(通路主檔!$D$2:$D$5,MATCH($F1166,通路主檔!$A$2:$A$5,0))*INDEX(年度參數!$B$2:$B$4,MATCH($B1166,年度參數!$A$2:$A$4,0))</f>
        <v>0.34</v>
      </c>
      <c r="N1166" s="14" t="n">
        <f aca="false">I1166*M1166</f>
        <v>93364</v>
      </c>
      <c r="O1166" s="14" t="n">
        <f aca="false">I1166-N1166</f>
        <v>181236</v>
      </c>
    </row>
    <row r="1167" customFormat="false" ht="15" hidden="false" customHeight="false" outlineLevel="0" collapsed="false">
      <c r="A1167" s="6" t="str">
        <f aca="false">TEXT(B1167,"0")&amp;"-"&amp;TEXT(C1167,"00")</f>
        <v>2025-05</v>
      </c>
      <c r="B1167" s="4" t="n">
        <v>2025</v>
      </c>
      <c r="C1167" s="4" t="n">
        <v>5</v>
      </c>
      <c r="D1167" s="9" t="s">
        <v>285</v>
      </c>
      <c r="E1167" s="12" t="str">
        <f aca="false">INDEX(門市主檔!$B$2:$B$25,MATCH($D1167,門市主檔!$A$2:$A$25,0))</f>
        <v>新北三重店</v>
      </c>
      <c r="F1167" s="9" t="s">
        <v>339</v>
      </c>
      <c r="G1167" s="12" t="str">
        <f aca="false">INDEX(通路主檔!$B$2:$B$5,MATCH($F1167,通路主檔!$A$2:$A$5,0))</f>
        <v>內用</v>
      </c>
      <c r="H1167" s="12" t="str">
        <f aca="false">INDEX(通路主檔!$C$2:$C$5,MATCH($F1167,通路主檔!$A$2:$A$5,0))</f>
        <v>店內</v>
      </c>
      <c r="I1167" s="13" t="n">
        <v>461800</v>
      </c>
      <c r="J1167" s="4" t="n">
        <v>579</v>
      </c>
      <c r="K1167" s="4" t="n">
        <v>1425</v>
      </c>
      <c r="L1167" s="14" t="n">
        <f aca="false">IF(J1167=0,0,I1167/J1167)</f>
        <v>797.582037996546</v>
      </c>
      <c r="M1167" s="15" t="n">
        <f aca="false">INDEX(通路主檔!$D$2:$D$5,MATCH($F1167,通路主檔!$A$2:$A$5,0))*INDEX(年度參數!$B$2:$B$4,MATCH($B1167,年度參數!$A$2:$A$4,0))</f>
        <v>0</v>
      </c>
      <c r="N1167" s="14" t="n">
        <f aca="false">I1167*M1167</f>
        <v>0</v>
      </c>
      <c r="O1167" s="14" t="n">
        <f aca="false">I1167-N1167</f>
        <v>461800</v>
      </c>
    </row>
    <row r="1168" customFormat="false" ht="15" hidden="false" customHeight="false" outlineLevel="0" collapsed="false">
      <c r="A1168" s="6" t="str">
        <f aca="false">TEXT(B1168,"0")&amp;"-"&amp;TEXT(C1168,"00")</f>
        <v>2025-05</v>
      </c>
      <c r="B1168" s="4" t="n">
        <v>2025</v>
      </c>
      <c r="C1168" s="4" t="n">
        <v>5</v>
      </c>
      <c r="D1168" s="9" t="s">
        <v>285</v>
      </c>
      <c r="E1168" s="12" t="str">
        <f aca="false">INDEX(門市主檔!$B$2:$B$25,MATCH($D1168,門市主檔!$A$2:$A$25,0))</f>
        <v>新北三重店</v>
      </c>
      <c r="F1168" s="9" t="s">
        <v>342</v>
      </c>
      <c r="G1168" s="12" t="str">
        <f aca="false">INDEX(通路主檔!$B$2:$B$5,MATCH($F1168,通路主檔!$A$2:$A$5,0))</f>
        <v>外帶</v>
      </c>
      <c r="H1168" s="12" t="str">
        <f aca="false">INDEX(通路主檔!$C$2:$C$5,MATCH($F1168,通路主檔!$A$2:$A$5,0))</f>
        <v>店內</v>
      </c>
      <c r="I1168" s="13" t="n">
        <v>448700</v>
      </c>
      <c r="J1168" s="4" t="n">
        <v>1356</v>
      </c>
      <c r="K1168" s="4" t="n">
        <v>1683</v>
      </c>
      <c r="L1168" s="14" t="n">
        <f aca="false">IF(J1168=0,0,I1168/J1168)</f>
        <v>330.899705014749</v>
      </c>
      <c r="M1168" s="15" t="n">
        <f aca="false">INDEX(通路主檔!$D$2:$D$5,MATCH($F1168,通路主檔!$A$2:$A$5,0))*INDEX(年度參數!$B$2:$B$4,MATCH($B1168,年度參數!$A$2:$A$4,0))</f>
        <v>0</v>
      </c>
      <c r="N1168" s="14" t="n">
        <f aca="false">I1168*M1168</f>
        <v>0</v>
      </c>
      <c r="O1168" s="14" t="n">
        <f aca="false">I1168-N1168</f>
        <v>448700</v>
      </c>
    </row>
    <row r="1169" customFormat="false" ht="15" hidden="false" customHeight="false" outlineLevel="0" collapsed="false">
      <c r="A1169" s="6" t="str">
        <f aca="false">TEXT(B1169,"0")&amp;"-"&amp;TEXT(C1169,"00")</f>
        <v>2025-05</v>
      </c>
      <c r="B1169" s="4" t="n">
        <v>2025</v>
      </c>
      <c r="C1169" s="4" t="n">
        <v>5</v>
      </c>
      <c r="D1169" s="9" t="s">
        <v>285</v>
      </c>
      <c r="E1169" s="12" t="str">
        <f aca="false">INDEX(門市主檔!$B$2:$B$25,MATCH($D1169,門市主檔!$A$2:$A$25,0))</f>
        <v>新北三重店</v>
      </c>
      <c r="F1169" s="9" t="s">
        <v>344</v>
      </c>
      <c r="G1169" s="12" t="str">
        <f aca="false">INDEX(通路主檔!$B$2:$B$5,MATCH($F1169,通路主檔!$A$2:$A$5,0))</f>
        <v>外送平台 A</v>
      </c>
      <c r="H1169" s="12" t="str">
        <f aca="false">INDEX(通路主檔!$C$2:$C$5,MATCH($F1169,通路主檔!$A$2:$A$5,0))</f>
        <v>外送平台</v>
      </c>
      <c r="I1169" s="13" t="n">
        <v>355300</v>
      </c>
      <c r="J1169" s="4" t="n">
        <v>704</v>
      </c>
      <c r="K1169" s="4" t="n">
        <v>1419</v>
      </c>
      <c r="L1169" s="14" t="n">
        <f aca="false">IF(J1169=0,0,I1169/J1169)</f>
        <v>504.6875</v>
      </c>
      <c r="M1169" s="15" t="n">
        <f aca="false">INDEX(通路主檔!$D$2:$D$5,MATCH($F1169,通路主檔!$A$2:$A$5,0))*INDEX(年度參數!$B$2:$B$4,MATCH($B1169,年度參數!$A$2:$A$4,0))</f>
        <v>0.34</v>
      </c>
      <c r="N1169" s="14" t="n">
        <f aca="false">I1169*M1169</f>
        <v>120802</v>
      </c>
      <c r="O1169" s="14" t="n">
        <f aca="false">I1169-N1169</f>
        <v>234498</v>
      </c>
    </row>
    <row r="1170" customFormat="false" ht="15" hidden="false" customHeight="false" outlineLevel="0" collapsed="false">
      <c r="A1170" s="6" t="str">
        <f aca="false">TEXT(B1170,"0")&amp;"-"&amp;TEXT(C1170,"00")</f>
        <v>2025-05</v>
      </c>
      <c r="B1170" s="4" t="n">
        <v>2025</v>
      </c>
      <c r="C1170" s="4" t="n">
        <v>5</v>
      </c>
      <c r="D1170" s="9" t="s">
        <v>285</v>
      </c>
      <c r="E1170" s="12" t="str">
        <f aca="false">INDEX(門市主檔!$B$2:$B$25,MATCH($D1170,門市主檔!$A$2:$A$25,0))</f>
        <v>新北三重店</v>
      </c>
      <c r="F1170" s="9" t="s">
        <v>347</v>
      </c>
      <c r="G1170" s="12" t="str">
        <f aca="false">INDEX(通路主檔!$B$2:$B$5,MATCH($F1170,通路主檔!$A$2:$A$5,0))</f>
        <v>外送平台 B</v>
      </c>
      <c r="H1170" s="12" t="str">
        <f aca="false">INDEX(通路主檔!$C$2:$C$5,MATCH($F1170,通路主檔!$A$2:$A$5,0))</f>
        <v>外送平台</v>
      </c>
      <c r="I1170" s="13" t="n">
        <v>245300</v>
      </c>
      <c r="J1170" s="4" t="n">
        <v>484</v>
      </c>
      <c r="K1170" s="4" t="n">
        <v>903</v>
      </c>
      <c r="L1170" s="14" t="n">
        <f aca="false">IF(J1170=0,0,I1170/J1170)</f>
        <v>506.818181818182</v>
      </c>
      <c r="M1170" s="15" t="n">
        <f aca="false">INDEX(通路主檔!$D$2:$D$5,MATCH($F1170,通路主檔!$A$2:$A$5,0))*INDEX(年度參數!$B$2:$B$4,MATCH($B1170,年度參數!$A$2:$A$4,0))</f>
        <v>0.34</v>
      </c>
      <c r="N1170" s="14" t="n">
        <f aca="false">I1170*M1170</f>
        <v>83402</v>
      </c>
      <c r="O1170" s="14" t="n">
        <f aca="false">I1170-N1170</f>
        <v>161898</v>
      </c>
    </row>
    <row r="1171" customFormat="false" ht="15" hidden="false" customHeight="false" outlineLevel="0" collapsed="false">
      <c r="A1171" s="6" t="str">
        <f aca="false">TEXT(B1171,"0")&amp;"-"&amp;TEXT(C1171,"00")</f>
        <v>2025-05</v>
      </c>
      <c r="B1171" s="4" t="n">
        <v>2025</v>
      </c>
      <c r="C1171" s="4" t="n">
        <v>5</v>
      </c>
      <c r="D1171" s="9" t="s">
        <v>300</v>
      </c>
      <c r="E1171" s="12" t="str">
        <f aca="false">INDEX(門市主檔!$B$2:$B$25,MATCH($D1171,門市主檔!$A$2:$A$25,0))</f>
        <v>台中逢甲店</v>
      </c>
      <c r="F1171" s="9" t="s">
        <v>339</v>
      </c>
      <c r="G1171" s="12" t="str">
        <f aca="false">INDEX(通路主檔!$B$2:$B$5,MATCH($F1171,通路主檔!$A$2:$A$5,0))</f>
        <v>內用</v>
      </c>
      <c r="H1171" s="12" t="str">
        <f aca="false">INDEX(通路主檔!$C$2:$C$5,MATCH($F1171,通路主檔!$A$2:$A$5,0))</f>
        <v>店內</v>
      </c>
      <c r="I1171" s="13" t="n">
        <v>1207800</v>
      </c>
      <c r="J1171" s="4" t="n">
        <v>1474</v>
      </c>
      <c r="K1171" s="4" t="n">
        <v>3690</v>
      </c>
      <c r="L1171" s="14" t="n">
        <f aca="false">IF(J1171=0,0,I1171/J1171)</f>
        <v>819.402985074627</v>
      </c>
      <c r="M1171" s="15" t="n">
        <f aca="false">INDEX(通路主檔!$D$2:$D$5,MATCH($F1171,通路主檔!$A$2:$A$5,0))*INDEX(年度參數!$B$2:$B$4,MATCH($B1171,年度參數!$A$2:$A$4,0))</f>
        <v>0</v>
      </c>
      <c r="N1171" s="14" t="n">
        <f aca="false">I1171*M1171</f>
        <v>0</v>
      </c>
      <c r="O1171" s="14" t="n">
        <f aca="false">I1171-N1171</f>
        <v>1207800</v>
      </c>
    </row>
    <row r="1172" customFormat="false" ht="15" hidden="false" customHeight="false" outlineLevel="0" collapsed="false">
      <c r="A1172" s="6" t="str">
        <f aca="false">TEXT(B1172,"0")&amp;"-"&amp;TEXT(C1172,"00")</f>
        <v>2025-05</v>
      </c>
      <c r="B1172" s="4" t="n">
        <v>2025</v>
      </c>
      <c r="C1172" s="4" t="n">
        <v>5</v>
      </c>
      <c r="D1172" s="9" t="s">
        <v>300</v>
      </c>
      <c r="E1172" s="12" t="str">
        <f aca="false">INDEX(門市主檔!$B$2:$B$25,MATCH($D1172,門市主檔!$A$2:$A$25,0))</f>
        <v>台中逢甲店</v>
      </c>
      <c r="F1172" s="9" t="s">
        <v>342</v>
      </c>
      <c r="G1172" s="12" t="str">
        <f aca="false">INDEX(通路主檔!$B$2:$B$5,MATCH($F1172,通路主檔!$A$2:$A$5,0))</f>
        <v>外帶</v>
      </c>
      <c r="H1172" s="12" t="str">
        <f aca="false">INDEX(通路主檔!$C$2:$C$5,MATCH($F1172,通路主檔!$A$2:$A$5,0))</f>
        <v>店內</v>
      </c>
      <c r="I1172" s="13" t="n">
        <v>530300</v>
      </c>
      <c r="J1172" s="4" t="n">
        <v>1560</v>
      </c>
      <c r="K1172" s="4" t="n">
        <v>1985</v>
      </c>
      <c r="L1172" s="14" t="n">
        <f aca="false">IF(J1172=0,0,I1172/J1172)</f>
        <v>339.935897435897</v>
      </c>
      <c r="M1172" s="15" t="n">
        <f aca="false">INDEX(通路主檔!$D$2:$D$5,MATCH($F1172,通路主檔!$A$2:$A$5,0))*INDEX(年度參數!$B$2:$B$4,MATCH($B1172,年度參數!$A$2:$A$4,0))</f>
        <v>0</v>
      </c>
      <c r="N1172" s="14" t="n">
        <f aca="false">I1172*M1172</f>
        <v>0</v>
      </c>
      <c r="O1172" s="14" t="n">
        <f aca="false">I1172-N1172</f>
        <v>530300</v>
      </c>
    </row>
    <row r="1173" customFormat="false" ht="15" hidden="false" customHeight="false" outlineLevel="0" collapsed="false">
      <c r="A1173" s="6" t="str">
        <f aca="false">TEXT(B1173,"0")&amp;"-"&amp;TEXT(C1173,"00")</f>
        <v>2025-05</v>
      </c>
      <c r="B1173" s="4" t="n">
        <v>2025</v>
      </c>
      <c r="C1173" s="4" t="n">
        <v>5</v>
      </c>
      <c r="D1173" s="9" t="s">
        <v>300</v>
      </c>
      <c r="E1173" s="12" t="str">
        <f aca="false">INDEX(門市主檔!$B$2:$B$25,MATCH($D1173,門市主檔!$A$2:$A$25,0))</f>
        <v>台中逢甲店</v>
      </c>
      <c r="F1173" s="9" t="s">
        <v>344</v>
      </c>
      <c r="G1173" s="12" t="str">
        <f aca="false">INDEX(通路主檔!$B$2:$B$5,MATCH($F1173,通路主檔!$A$2:$A$5,0))</f>
        <v>外送平台 A</v>
      </c>
      <c r="H1173" s="12" t="str">
        <f aca="false">INDEX(通路主檔!$C$2:$C$5,MATCH($F1173,通路主檔!$A$2:$A$5,0))</f>
        <v>外送平台</v>
      </c>
      <c r="I1173" s="13" t="n">
        <v>541500</v>
      </c>
      <c r="J1173" s="4" t="n">
        <v>957</v>
      </c>
      <c r="K1173" s="4" t="n">
        <v>1716</v>
      </c>
      <c r="L1173" s="14" t="n">
        <f aca="false">IF(J1173=0,0,I1173/J1173)</f>
        <v>565.830721003135</v>
      </c>
      <c r="M1173" s="15" t="n">
        <f aca="false">INDEX(通路主檔!$D$2:$D$5,MATCH($F1173,通路主檔!$A$2:$A$5,0))*INDEX(年度參數!$B$2:$B$4,MATCH($B1173,年度參數!$A$2:$A$4,0))</f>
        <v>0.34</v>
      </c>
      <c r="N1173" s="14" t="n">
        <f aca="false">I1173*M1173</f>
        <v>184110</v>
      </c>
      <c r="O1173" s="14" t="n">
        <f aca="false">I1173-N1173</f>
        <v>357390</v>
      </c>
    </row>
    <row r="1174" customFormat="false" ht="15" hidden="false" customHeight="false" outlineLevel="0" collapsed="false">
      <c r="A1174" s="6" t="str">
        <f aca="false">TEXT(B1174,"0")&amp;"-"&amp;TEXT(C1174,"00")</f>
        <v>2025-05</v>
      </c>
      <c r="B1174" s="4" t="n">
        <v>2025</v>
      </c>
      <c r="C1174" s="4" t="n">
        <v>5</v>
      </c>
      <c r="D1174" s="9" t="s">
        <v>300</v>
      </c>
      <c r="E1174" s="12" t="str">
        <f aca="false">INDEX(門市主檔!$B$2:$B$25,MATCH($D1174,門市主檔!$A$2:$A$25,0))</f>
        <v>台中逢甲店</v>
      </c>
      <c r="F1174" s="9" t="s">
        <v>347</v>
      </c>
      <c r="G1174" s="12" t="str">
        <f aca="false">INDEX(通路主檔!$B$2:$B$5,MATCH($F1174,通路主檔!$A$2:$A$5,0))</f>
        <v>外送平台 B</v>
      </c>
      <c r="H1174" s="12" t="str">
        <f aca="false">INDEX(通路主檔!$C$2:$C$5,MATCH($F1174,通路主檔!$A$2:$A$5,0))</f>
        <v>外送平台</v>
      </c>
      <c r="I1174" s="13" t="n">
        <v>319100</v>
      </c>
      <c r="J1174" s="4" t="n">
        <v>648</v>
      </c>
      <c r="K1174" s="4" t="n">
        <v>1151</v>
      </c>
      <c r="L1174" s="14" t="n">
        <f aca="false">IF(J1174=0,0,I1174/J1174)</f>
        <v>492.438271604938</v>
      </c>
      <c r="M1174" s="15" t="n">
        <f aca="false">INDEX(通路主檔!$D$2:$D$5,MATCH($F1174,通路主檔!$A$2:$A$5,0))*INDEX(年度參數!$B$2:$B$4,MATCH($B1174,年度參數!$A$2:$A$4,0))</f>
        <v>0.34</v>
      </c>
      <c r="N1174" s="14" t="n">
        <f aca="false">I1174*M1174</f>
        <v>108494</v>
      </c>
      <c r="O1174" s="14" t="n">
        <f aca="false">I1174-N1174</f>
        <v>210606</v>
      </c>
    </row>
    <row r="1175" customFormat="false" ht="15" hidden="false" customHeight="false" outlineLevel="0" collapsed="false">
      <c r="A1175" s="6" t="str">
        <f aca="false">TEXT(B1175,"0")&amp;"-"&amp;TEXT(C1175,"00")</f>
        <v>2025-05</v>
      </c>
      <c r="B1175" s="4" t="n">
        <v>2025</v>
      </c>
      <c r="C1175" s="4" t="n">
        <v>5</v>
      </c>
      <c r="D1175" s="9" t="s">
        <v>305</v>
      </c>
      <c r="E1175" s="12" t="str">
        <f aca="false">INDEX(門市主檔!$B$2:$B$25,MATCH($D1175,門市主檔!$A$2:$A$25,0))</f>
        <v>台中七期店</v>
      </c>
      <c r="F1175" s="9" t="s">
        <v>339</v>
      </c>
      <c r="G1175" s="12" t="str">
        <f aca="false">INDEX(通路主檔!$B$2:$B$5,MATCH($F1175,通路主檔!$A$2:$A$5,0))</f>
        <v>內用</v>
      </c>
      <c r="H1175" s="12" t="str">
        <f aca="false">INDEX(通路主檔!$C$2:$C$5,MATCH($F1175,通路主檔!$A$2:$A$5,0))</f>
        <v>店內</v>
      </c>
      <c r="I1175" s="13" t="n">
        <v>1157400</v>
      </c>
      <c r="J1175" s="4" t="n">
        <v>1561</v>
      </c>
      <c r="K1175" s="4" t="n">
        <v>4034</v>
      </c>
      <c r="L1175" s="14" t="n">
        <f aca="false">IF(J1175=0,0,I1175/J1175)</f>
        <v>741.447789878283</v>
      </c>
      <c r="M1175" s="15" t="n">
        <f aca="false">INDEX(通路主檔!$D$2:$D$5,MATCH($F1175,通路主檔!$A$2:$A$5,0))*INDEX(年度參數!$B$2:$B$4,MATCH($B1175,年度參數!$A$2:$A$4,0))</f>
        <v>0</v>
      </c>
      <c r="N1175" s="14" t="n">
        <f aca="false">I1175*M1175</f>
        <v>0</v>
      </c>
      <c r="O1175" s="14" t="n">
        <f aca="false">I1175-N1175</f>
        <v>1157400</v>
      </c>
    </row>
    <row r="1176" customFormat="false" ht="15" hidden="false" customHeight="false" outlineLevel="0" collapsed="false">
      <c r="A1176" s="6" t="str">
        <f aca="false">TEXT(B1176,"0")&amp;"-"&amp;TEXT(C1176,"00")</f>
        <v>2025-05</v>
      </c>
      <c r="B1176" s="4" t="n">
        <v>2025</v>
      </c>
      <c r="C1176" s="4" t="n">
        <v>5</v>
      </c>
      <c r="D1176" s="9" t="s">
        <v>305</v>
      </c>
      <c r="E1176" s="12" t="str">
        <f aca="false">INDEX(門市主檔!$B$2:$B$25,MATCH($D1176,門市主檔!$A$2:$A$25,0))</f>
        <v>台中七期店</v>
      </c>
      <c r="F1176" s="9" t="s">
        <v>342</v>
      </c>
      <c r="G1176" s="12" t="str">
        <f aca="false">INDEX(通路主檔!$B$2:$B$5,MATCH($F1176,通路主檔!$A$2:$A$5,0))</f>
        <v>外帶</v>
      </c>
      <c r="H1176" s="12" t="str">
        <f aca="false">INDEX(通路主檔!$C$2:$C$5,MATCH($F1176,通路主檔!$A$2:$A$5,0))</f>
        <v>店內</v>
      </c>
      <c r="I1176" s="13" t="n">
        <v>463000</v>
      </c>
      <c r="J1176" s="4" t="n">
        <v>1459</v>
      </c>
      <c r="K1176" s="4" t="n">
        <v>1961</v>
      </c>
      <c r="L1176" s="14" t="n">
        <f aca="false">IF(J1176=0,0,I1176/J1176)</f>
        <v>317.340644276902</v>
      </c>
      <c r="M1176" s="15" t="n">
        <f aca="false">INDEX(通路主檔!$D$2:$D$5,MATCH($F1176,通路主檔!$A$2:$A$5,0))*INDEX(年度參數!$B$2:$B$4,MATCH($B1176,年度參數!$A$2:$A$4,0))</f>
        <v>0</v>
      </c>
      <c r="N1176" s="14" t="n">
        <f aca="false">I1176*M1176</f>
        <v>0</v>
      </c>
      <c r="O1176" s="14" t="n">
        <f aca="false">I1176-N1176</f>
        <v>463000</v>
      </c>
    </row>
    <row r="1177" customFormat="false" ht="15" hidden="false" customHeight="false" outlineLevel="0" collapsed="false">
      <c r="A1177" s="6" t="str">
        <f aca="false">TEXT(B1177,"0")&amp;"-"&amp;TEXT(C1177,"00")</f>
        <v>2025-05</v>
      </c>
      <c r="B1177" s="4" t="n">
        <v>2025</v>
      </c>
      <c r="C1177" s="4" t="n">
        <v>5</v>
      </c>
      <c r="D1177" s="9" t="s">
        <v>305</v>
      </c>
      <c r="E1177" s="12" t="str">
        <f aca="false">INDEX(門市主檔!$B$2:$B$25,MATCH($D1177,門市主檔!$A$2:$A$25,0))</f>
        <v>台中七期店</v>
      </c>
      <c r="F1177" s="9" t="s">
        <v>344</v>
      </c>
      <c r="G1177" s="12" t="str">
        <f aca="false">INDEX(通路主檔!$B$2:$B$5,MATCH($F1177,通路主檔!$A$2:$A$5,0))</f>
        <v>外送平台 A</v>
      </c>
      <c r="H1177" s="12" t="str">
        <f aca="false">INDEX(通路主檔!$C$2:$C$5,MATCH($F1177,通路主檔!$A$2:$A$5,0))</f>
        <v>外送平台</v>
      </c>
      <c r="I1177" s="13" t="n">
        <v>399200</v>
      </c>
      <c r="J1177" s="4" t="n">
        <v>723</v>
      </c>
      <c r="K1177" s="4" t="n">
        <v>1452</v>
      </c>
      <c r="L1177" s="14" t="n">
        <f aca="false">IF(J1177=0,0,I1177/J1177)</f>
        <v>552.143845089903</v>
      </c>
      <c r="M1177" s="15" t="n">
        <f aca="false">INDEX(通路主檔!$D$2:$D$5,MATCH($F1177,通路主檔!$A$2:$A$5,0))*INDEX(年度參數!$B$2:$B$4,MATCH($B1177,年度參數!$A$2:$A$4,0))</f>
        <v>0.34</v>
      </c>
      <c r="N1177" s="14" t="n">
        <f aca="false">I1177*M1177</f>
        <v>135728</v>
      </c>
      <c r="O1177" s="14" t="n">
        <f aca="false">I1177-N1177</f>
        <v>263472</v>
      </c>
    </row>
    <row r="1178" customFormat="false" ht="15" hidden="false" customHeight="false" outlineLevel="0" collapsed="false">
      <c r="A1178" s="6" t="str">
        <f aca="false">TEXT(B1178,"0")&amp;"-"&amp;TEXT(C1178,"00")</f>
        <v>2025-05</v>
      </c>
      <c r="B1178" s="4" t="n">
        <v>2025</v>
      </c>
      <c r="C1178" s="4" t="n">
        <v>5</v>
      </c>
      <c r="D1178" s="9" t="s">
        <v>305</v>
      </c>
      <c r="E1178" s="12" t="str">
        <f aca="false">INDEX(門市主檔!$B$2:$B$25,MATCH($D1178,門市主檔!$A$2:$A$25,0))</f>
        <v>台中七期店</v>
      </c>
      <c r="F1178" s="9" t="s">
        <v>347</v>
      </c>
      <c r="G1178" s="12" t="str">
        <f aca="false">INDEX(通路主檔!$B$2:$B$5,MATCH($F1178,通路主檔!$A$2:$A$5,0))</f>
        <v>外送平台 B</v>
      </c>
      <c r="H1178" s="12" t="str">
        <f aca="false">INDEX(通路主檔!$C$2:$C$5,MATCH($F1178,通路主檔!$A$2:$A$5,0))</f>
        <v>外送平台</v>
      </c>
      <c r="I1178" s="13" t="n">
        <v>239000</v>
      </c>
      <c r="J1178" s="4" t="n">
        <v>508</v>
      </c>
      <c r="K1178" s="4" t="n">
        <v>945</v>
      </c>
      <c r="L1178" s="14" t="n">
        <f aca="false">IF(J1178=0,0,I1178/J1178)</f>
        <v>470.472440944882</v>
      </c>
      <c r="M1178" s="15" t="n">
        <f aca="false">INDEX(通路主檔!$D$2:$D$5,MATCH($F1178,通路主檔!$A$2:$A$5,0))*INDEX(年度參數!$B$2:$B$4,MATCH($B1178,年度參數!$A$2:$A$4,0))</f>
        <v>0.34</v>
      </c>
      <c r="N1178" s="14" t="n">
        <f aca="false">I1178*M1178</f>
        <v>81260</v>
      </c>
      <c r="O1178" s="14" t="n">
        <f aca="false">I1178-N1178</f>
        <v>157740</v>
      </c>
    </row>
    <row r="1179" customFormat="false" ht="15" hidden="false" customHeight="false" outlineLevel="0" collapsed="false">
      <c r="A1179" s="6" t="str">
        <f aca="false">TEXT(B1179,"0")&amp;"-"&amp;TEXT(C1179,"00")</f>
        <v>2025-05</v>
      </c>
      <c r="B1179" s="4" t="n">
        <v>2025</v>
      </c>
      <c r="C1179" s="4" t="n">
        <v>5</v>
      </c>
      <c r="D1179" s="9" t="s">
        <v>307</v>
      </c>
      <c r="E1179" s="12" t="str">
        <f aca="false">INDEX(門市主檔!$B$2:$B$25,MATCH($D1179,門市主檔!$A$2:$A$25,0))</f>
        <v>台中一中店</v>
      </c>
      <c r="F1179" s="9" t="s">
        <v>339</v>
      </c>
      <c r="G1179" s="12" t="str">
        <f aca="false">INDEX(通路主檔!$B$2:$B$5,MATCH($F1179,通路主檔!$A$2:$A$5,0))</f>
        <v>內用</v>
      </c>
      <c r="H1179" s="12" t="str">
        <f aca="false">INDEX(通路主檔!$C$2:$C$5,MATCH($F1179,通路主檔!$A$2:$A$5,0))</f>
        <v>店內</v>
      </c>
      <c r="I1179" s="13" t="n">
        <v>532000</v>
      </c>
      <c r="J1179" s="4" t="n">
        <v>675</v>
      </c>
      <c r="K1179" s="4" t="n">
        <v>1492</v>
      </c>
      <c r="L1179" s="14" t="n">
        <f aca="false">IF(J1179=0,0,I1179/J1179)</f>
        <v>788.148148148148</v>
      </c>
      <c r="M1179" s="15" t="n">
        <f aca="false">INDEX(通路主檔!$D$2:$D$5,MATCH($F1179,通路主檔!$A$2:$A$5,0))*INDEX(年度參數!$B$2:$B$4,MATCH($B1179,年度參數!$A$2:$A$4,0))</f>
        <v>0</v>
      </c>
      <c r="N1179" s="14" t="n">
        <f aca="false">I1179*M1179</f>
        <v>0</v>
      </c>
      <c r="O1179" s="14" t="n">
        <f aca="false">I1179-N1179</f>
        <v>532000</v>
      </c>
    </row>
    <row r="1180" customFormat="false" ht="15" hidden="false" customHeight="false" outlineLevel="0" collapsed="false">
      <c r="A1180" s="6" t="str">
        <f aca="false">TEXT(B1180,"0")&amp;"-"&amp;TEXT(C1180,"00")</f>
        <v>2025-05</v>
      </c>
      <c r="B1180" s="4" t="n">
        <v>2025</v>
      </c>
      <c r="C1180" s="4" t="n">
        <v>5</v>
      </c>
      <c r="D1180" s="9" t="s">
        <v>307</v>
      </c>
      <c r="E1180" s="12" t="str">
        <f aca="false">INDEX(門市主檔!$B$2:$B$25,MATCH($D1180,門市主檔!$A$2:$A$25,0))</f>
        <v>台中一中店</v>
      </c>
      <c r="F1180" s="9" t="s">
        <v>342</v>
      </c>
      <c r="G1180" s="12" t="str">
        <f aca="false">INDEX(通路主檔!$B$2:$B$5,MATCH($F1180,通路主檔!$A$2:$A$5,0))</f>
        <v>外帶</v>
      </c>
      <c r="H1180" s="12" t="str">
        <f aca="false">INDEX(通路主檔!$C$2:$C$5,MATCH($F1180,通路主檔!$A$2:$A$5,0))</f>
        <v>店內</v>
      </c>
      <c r="I1180" s="13" t="n">
        <v>533200</v>
      </c>
      <c r="J1180" s="4" t="n">
        <v>1507</v>
      </c>
      <c r="K1180" s="4" t="n">
        <v>1917</v>
      </c>
      <c r="L1180" s="14" t="n">
        <f aca="false">IF(J1180=0,0,I1180/J1180)</f>
        <v>353.815527538155</v>
      </c>
      <c r="M1180" s="15" t="n">
        <f aca="false">INDEX(通路主檔!$D$2:$D$5,MATCH($F1180,通路主檔!$A$2:$A$5,0))*INDEX(年度參數!$B$2:$B$4,MATCH($B1180,年度參數!$A$2:$A$4,0))</f>
        <v>0</v>
      </c>
      <c r="N1180" s="14" t="n">
        <f aca="false">I1180*M1180</f>
        <v>0</v>
      </c>
      <c r="O1180" s="14" t="n">
        <f aca="false">I1180-N1180</f>
        <v>533200</v>
      </c>
    </row>
    <row r="1181" customFormat="false" ht="15" hidden="false" customHeight="false" outlineLevel="0" collapsed="false">
      <c r="A1181" s="6" t="str">
        <f aca="false">TEXT(B1181,"0")&amp;"-"&amp;TEXT(C1181,"00")</f>
        <v>2025-05</v>
      </c>
      <c r="B1181" s="4" t="n">
        <v>2025</v>
      </c>
      <c r="C1181" s="4" t="n">
        <v>5</v>
      </c>
      <c r="D1181" s="9" t="s">
        <v>307</v>
      </c>
      <c r="E1181" s="12" t="str">
        <f aca="false">INDEX(門市主檔!$B$2:$B$25,MATCH($D1181,門市主檔!$A$2:$A$25,0))</f>
        <v>台中一中店</v>
      </c>
      <c r="F1181" s="9" t="s">
        <v>344</v>
      </c>
      <c r="G1181" s="12" t="str">
        <f aca="false">INDEX(通路主檔!$B$2:$B$5,MATCH($F1181,通路主檔!$A$2:$A$5,0))</f>
        <v>外送平台 A</v>
      </c>
      <c r="H1181" s="12" t="str">
        <f aca="false">INDEX(通路主檔!$C$2:$C$5,MATCH($F1181,通路主檔!$A$2:$A$5,0))</f>
        <v>外送平台</v>
      </c>
      <c r="I1181" s="13" t="n">
        <v>434600</v>
      </c>
      <c r="J1181" s="4" t="n">
        <v>771</v>
      </c>
      <c r="K1181" s="4" t="n">
        <v>1519</v>
      </c>
      <c r="L1181" s="14" t="n">
        <f aca="false">IF(J1181=0,0,I1181/J1181)</f>
        <v>563.683527885863</v>
      </c>
      <c r="M1181" s="15" t="n">
        <f aca="false">INDEX(通路主檔!$D$2:$D$5,MATCH($F1181,通路主檔!$A$2:$A$5,0))*INDEX(年度參數!$B$2:$B$4,MATCH($B1181,年度參數!$A$2:$A$4,0))</f>
        <v>0.34</v>
      </c>
      <c r="N1181" s="14" t="n">
        <f aca="false">I1181*M1181</f>
        <v>147764</v>
      </c>
      <c r="O1181" s="14" t="n">
        <f aca="false">I1181-N1181</f>
        <v>286836</v>
      </c>
    </row>
    <row r="1182" customFormat="false" ht="15" hidden="false" customHeight="false" outlineLevel="0" collapsed="false">
      <c r="A1182" s="6" t="str">
        <f aca="false">TEXT(B1182,"0")&amp;"-"&amp;TEXT(C1182,"00")</f>
        <v>2025-05</v>
      </c>
      <c r="B1182" s="4" t="n">
        <v>2025</v>
      </c>
      <c r="C1182" s="4" t="n">
        <v>5</v>
      </c>
      <c r="D1182" s="9" t="s">
        <v>307</v>
      </c>
      <c r="E1182" s="12" t="str">
        <f aca="false">INDEX(門市主檔!$B$2:$B$25,MATCH($D1182,門市主檔!$A$2:$A$25,0))</f>
        <v>台中一中店</v>
      </c>
      <c r="F1182" s="9" t="s">
        <v>347</v>
      </c>
      <c r="G1182" s="12" t="str">
        <f aca="false">INDEX(通路主檔!$B$2:$B$5,MATCH($F1182,通路主檔!$A$2:$A$5,0))</f>
        <v>外送平台 B</v>
      </c>
      <c r="H1182" s="12" t="str">
        <f aca="false">INDEX(通路主檔!$C$2:$C$5,MATCH($F1182,通路主檔!$A$2:$A$5,0))</f>
        <v>外送平台</v>
      </c>
      <c r="I1182" s="13" t="n">
        <v>289800</v>
      </c>
      <c r="J1182" s="4" t="n">
        <v>584</v>
      </c>
      <c r="K1182" s="4" t="n">
        <v>1134</v>
      </c>
      <c r="L1182" s="14" t="n">
        <f aca="false">IF(J1182=0,0,I1182/J1182)</f>
        <v>496.232876712329</v>
      </c>
      <c r="M1182" s="15" t="n">
        <f aca="false">INDEX(通路主檔!$D$2:$D$5,MATCH($F1182,通路主檔!$A$2:$A$5,0))*INDEX(年度參數!$B$2:$B$4,MATCH($B1182,年度參數!$A$2:$A$4,0))</f>
        <v>0.34</v>
      </c>
      <c r="N1182" s="14" t="n">
        <f aca="false">I1182*M1182</f>
        <v>98532</v>
      </c>
      <c r="O1182" s="14" t="n">
        <f aca="false">I1182-N1182</f>
        <v>191268</v>
      </c>
    </row>
    <row r="1183" customFormat="false" ht="15" hidden="false" customHeight="false" outlineLevel="0" collapsed="false">
      <c r="A1183" s="6" t="str">
        <f aca="false">TEXT(B1183,"0")&amp;"-"&amp;TEXT(C1183,"00")</f>
        <v>2025-05</v>
      </c>
      <c r="B1183" s="4" t="n">
        <v>2025</v>
      </c>
      <c r="C1183" s="4" t="n">
        <v>5</v>
      </c>
      <c r="D1183" s="9" t="s">
        <v>310</v>
      </c>
      <c r="E1183" s="12" t="str">
        <f aca="false">INDEX(門市主檔!$B$2:$B$25,MATCH($D1183,門市主檔!$A$2:$A$25,0))</f>
        <v>台中大里店</v>
      </c>
      <c r="F1183" s="9" t="s">
        <v>342</v>
      </c>
      <c r="G1183" s="12" t="str">
        <f aca="false">INDEX(通路主檔!$B$2:$B$5,MATCH($F1183,通路主檔!$A$2:$A$5,0))</f>
        <v>外帶</v>
      </c>
      <c r="H1183" s="12" t="str">
        <f aca="false">INDEX(通路主檔!$C$2:$C$5,MATCH($F1183,通路主檔!$A$2:$A$5,0))</f>
        <v>店內</v>
      </c>
      <c r="I1183" s="13" t="n">
        <v>459500</v>
      </c>
      <c r="J1183" s="4" t="n">
        <v>1352</v>
      </c>
      <c r="K1183" s="4" t="n">
        <v>1854</v>
      </c>
      <c r="L1183" s="14" t="n">
        <f aca="false">IF(J1183=0,0,I1183/J1183)</f>
        <v>339.866863905325</v>
      </c>
      <c r="M1183" s="15" t="n">
        <f aca="false">INDEX(通路主檔!$D$2:$D$5,MATCH($F1183,通路主檔!$A$2:$A$5,0))*INDEX(年度參數!$B$2:$B$4,MATCH($B1183,年度參數!$A$2:$A$4,0))</f>
        <v>0</v>
      </c>
      <c r="N1183" s="14" t="n">
        <f aca="false">I1183*M1183</f>
        <v>0</v>
      </c>
      <c r="O1183" s="14" t="n">
        <f aca="false">I1183-N1183</f>
        <v>459500</v>
      </c>
    </row>
    <row r="1184" customFormat="false" ht="15" hidden="false" customHeight="false" outlineLevel="0" collapsed="false">
      <c r="A1184" s="6" t="str">
        <f aca="false">TEXT(B1184,"0")&amp;"-"&amp;TEXT(C1184,"00")</f>
        <v>2025-05</v>
      </c>
      <c r="B1184" s="4" t="n">
        <v>2025</v>
      </c>
      <c r="C1184" s="4" t="n">
        <v>5</v>
      </c>
      <c r="D1184" s="9" t="s">
        <v>310</v>
      </c>
      <c r="E1184" s="12" t="str">
        <f aca="false">INDEX(門市主檔!$B$2:$B$25,MATCH($D1184,門市主檔!$A$2:$A$25,0))</f>
        <v>台中大里店</v>
      </c>
      <c r="F1184" s="9" t="s">
        <v>344</v>
      </c>
      <c r="G1184" s="12" t="str">
        <f aca="false">INDEX(通路主檔!$B$2:$B$5,MATCH($F1184,通路主檔!$A$2:$A$5,0))</f>
        <v>外送平台 A</v>
      </c>
      <c r="H1184" s="12" t="str">
        <f aca="false">INDEX(通路主檔!$C$2:$C$5,MATCH($F1184,通路主檔!$A$2:$A$5,0))</f>
        <v>外送平台</v>
      </c>
      <c r="I1184" s="13" t="n">
        <v>356600</v>
      </c>
      <c r="J1184" s="4" t="n">
        <v>629</v>
      </c>
      <c r="K1184" s="4" t="n">
        <v>1226</v>
      </c>
      <c r="L1184" s="14" t="n">
        <f aca="false">IF(J1184=0,0,I1184/J1184)</f>
        <v>566.931637519873</v>
      </c>
      <c r="M1184" s="15" t="n">
        <f aca="false">INDEX(通路主檔!$D$2:$D$5,MATCH($F1184,通路主檔!$A$2:$A$5,0))*INDEX(年度參數!$B$2:$B$4,MATCH($B1184,年度參數!$A$2:$A$4,0))</f>
        <v>0.34</v>
      </c>
      <c r="N1184" s="14" t="n">
        <f aca="false">I1184*M1184</f>
        <v>121244</v>
      </c>
      <c r="O1184" s="14" t="n">
        <f aca="false">I1184-N1184</f>
        <v>235356</v>
      </c>
    </row>
    <row r="1185" customFormat="false" ht="15" hidden="false" customHeight="false" outlineLevel="0" collapsed="false">
      <c r="A1185" s="6" t="str">
        <f aca="false">TEXT(B1185,"0")&amp;"-"&amp;TEXT(C1185,"00")</f>
        <v>2025-05</v>
      </c>
      <c r="B1185" s="4" t="n">
        <v>2025</v>
      </c>
      <c r="C1185" s="4" t="n">
        <v>5</v>
      </c>
      <c r="D1185" s="9" t="s">
        <v>310</v>
      </c>
      <c r="E1185" s="12" t="str">
        <f aca="false">INDEX(門市主檔!$B$2:$B$25,MATCH($D1185,門市主檔!$A$2:$A$25,0))</f>
        <v>台中大里店</v>
      </c>
      <c r="F1185" s="9" t="s">
        <v>347</v>
      </c>
      <c r="G1185" s="12" t="str">
        <f aca="false">INDEX(通路主檔!$B$2:$B$5,MATCH($F1185,通路主檔!$A$2:$A$5,0))</f>
        <v>外送平台 B</v>
      </c>
      <c r="H1185" s="12" t="str">
        <f aca="false">INDEX(通路主檔!$C$2:$C$5,MATCH($F1185,通路主檔!$A$2:$A$5,0))</f>
        <v>外送平台</v>
      </c>
      <c r="I1185" s="13" t="n">
        <v>257000</v>
      </c>
      <c r="J1185" s="4" t="n">
        <v>536</v>
      </c>
      <c r="K1185" s="4" t="n">
        <v>961</v>
      </c>
      <c r="L1185" s="14" t="n">
        <f aca="false">IF(J1185=0,0,I1185/J1185)</f>
        <v>479.477611940299</v>
      </c>
      <c r="M1185" s="15" t="n">
        <f aca="false">INDEX(通路主檔!$D$2:$D$5,MATCH($F1185,通路主檔!$A$2:$A$5,0))*INDEX(年度參數!$B$2:$B$4,MATCH($B1185,年度參數!$A$2:$A$4,0))</f>
        <v>0.34</v>
      </c>
      <c r="N1185" s="14" t="n">
        <f aca="false">I1185*M1185</f>
        <v>87380</v>
      </c>
      <c r="O1185" s="14" t="n">
        <f aca="false">I1185-N1185</f>
        <v>169620</v>
      </c>
    </row>
    <row r="1186" customFormat="false" ht="15" hidden="false" customHeight="false" outlineLevel="0" collapsed="false">
      <c r="A1186" s="6" t="str">
        <f aca="false">TEXT(B1186,"0")&amp;"-"&amp;TEXT(C1186,"00")</f>
        <v>2025-05</v>
      </c>
      <c r="B1186" s="4" t="n">
        <v>2025</v>
      </c>
      <c r="C1186" s="4" t="n">
        <v>5</v>
      </c>
      <c r="D1186" s="9" t="s">
        <v>318</v>
      </c>
      <c r="E1186" s="12" t="str">
        <f aca="false">INDEX(門市主檔!$B$2:$B$25,MATCH($D1186,門市主檔!$A$2:$A$25,0))</f>
        <v>台南中西店</v>
      </c>
      <c r="F1186" s="9" t="s">
        <v>339</v>
      </c>
      <c r="G1186" s="12" t="str">
        <f aca="false">INDEX(通路主檔!$B$2:$B$5,MATCH($F1186,通路主檔!$A$2:$A$5,0))</f>
        <v>內用</v>
      </c>
      <c r="H1186" s="12" t="str">
        <f aca="false">INDEX(通路主檔!$C$2:$C$5,MATCH($F1186,通路主檔!$A$2:$A$5,0))</f>
        <v>店內</v>
      </c>
      <c r="I1186" s="13" t="n">
        <v>820900</v>
      </c>
      <c r="J1186" s="4" t="n">
        <v>1155</v>
      </c>
      <c r="K1186" s="4" t="n">
        <v>2634</v>
      </c>
      <c r="L1186" s="14" t="n">
        <f aca="false">IF(J1186=0,0,I1186/J1186)</f>
        <v>710.735930735931</v>
      </c>
      <c r="M1186" s="15" t="n">
        <f aca="false">INDEX(通路主檔!$D$2:$D$5,MATCH($F1186,通路主檔!$A$2:$A$5,0))*INDEX(年度參數!$B$2:$B$4,MATCH($B1186,年度參數!$A$2:$A$4,0))</f>
        <v>0</v>
      </c>
      <c r="N1186" s="14" t="n">
        <f aca="false">I1186*M1186</f>
        <v>0</v>
      </c>
      <c r="O1186" s="14" t="n">
        <f aca="false">I1186-N1186</f>
        <v>820900</v>
      </c>
    </row>
    <row r="1187" customFormat="false" ht="15" hidden="false" customHeight="false" outlineLevel="0" collapsed="false">
      <c r="A1187" s="6" t="str">
        <f aca="false">TEXT(B1187,"0")&amp;"-"&amp;TEXT(C1187,"00")</f>
        <v>2025-05</v>
      </c>
      <c r="B1187" s="4" t="n">
        <v>2025</v>
      </c>
      <c r="C1187" s="4" t="n">
        <v>5</v>
      </c>
      <c r="D1187" s="9" t="s">
        <v>318</v>
      </c>
      <c r="E1187" s="12" t="str">
        <f aca="false">INDEX(門市主檔!$B$2:$B$25,MATCH($D1187,門市主檔!$A$2:$A$25,0))</f>
        <v>台南中西店</v>
      </c>
      <c r="F1187" s="9" t="s">
        <v>342</v>
      </c>
      <c r="G1187" s="12" t="str">
        <f aca="false">INDEX(通路主檔!$B$2:$B$5,MATCH($F1187,通路主檔!$A$2:$A$5,0))</f>
        <v>外帶</v>
      </c>
      <c r="H1187" s="12" t="str">
        <f aca="false">INDEX(通路主檔!$C$2:$C$5,MATCH($F1187,通路主檔!$A$2:$A$5,0))</f>
        <v>店內</v>
      </c>
      <c r="I1187" s="13" t="n">
        <v>380400</v>
      </c>
      <c r="J1187" s="4" t="n">
        <v>1237</v>
      </c>
      <c r="K1187" s="4" t="n">
        <v>1589</v>
      </c>
      <c r="L1187" s="14" t="n">
        <f aca="false">IF(J1187=0,0,I1187/J1187)</f>
        <v>307.51818916734</v>
      </c>
      <c r="M1187" s="15" t="n">
        <f aca="false">INDEX(通路主檔!$D$2:$D$5,MATCH($F1187,通路主檔!$A$2:$A$5,0))*INDEX(年度參數!$B$2:$B$4,MATCH($B1187,年度參數!$A$2:$A$4,0))</f>
        <v>0</v>
      </c>
      <c r="N1187" s="14" t="n">
        <f aca="false">I1187*M1187</f>
        <v>0</v>
      </c>
      <c r="O1187" s="14" t="n">
        <f aca="false">I1187-N1187</f>
        <v>380400</v>
      </c>
    </row>
    <row r="1188" customFormat="false" ht="15" hidden="false" customHeight="false" outlineLevel="0" collapsed="false">
      <c r="A1188" s="6" t="str">
        <f aca="false">TEXT(B1188,"0")&amp;"-"&amp;TEXT(C1188,"00")</f>
        <v>2025-05</v>
      </c>
      <c r="B1188" s="4" t="n">
        <v>2025</v>
      </c>
      <c r="C1188" s="4" t="n">
        <v>5</v>
      </c>
      <c r="D1188" s="9" t="s">
        <v>318</v>
      </c>
      <c r="E1188" s="12" t="str">
        <f aca="false">INDEX(門市主檔!$B$2:$B$25,MATCH($D1188,門市主檔!$A$2:$A$25,0))</f>
        <v>台南中西店</v>
      </c>
      <c r="F1188" s="9" t="s">
        <v>344</v>
      </c>
      <c r="G1188" s="12" t="str">
        <f aca="false">INDEX(通路主檔!$B$2:$B$5,MATCH($F1188,通路主檔!$A$2:$A$5,0))</f>
        <v>外送平台 A</v>
      </c>
      <c r="H1188" s="12" t="str">
        <f aca="false">INDEX(通路主檔!$C$2:$C$5,MATCH($F1188,通路主檔!$A$2:$A$5,0))</f>
        <v>外送平台</v>
      </c>
      <c r="I1188" s="13" t="n">
        <v>361900</v>
      </c>
      <c r="J1188" s="4" t="n">
        <v>686</v>
      </c>
      <c r="K1188" s="4" t="n">
        <v>1234</v>
      </c>
      <c r="L1188" s="14" t="n">
        <f aca="false">IF(J1188=0,0,I1188/J1188)</f>
        <v>527.551020408163</v>
      </c>
      <c r="M1188" s="15" t="n">
        <f aca="false">INDEX(通路主檔!$D$2:$D$5,MATCH($F1188,通路主檔!$A$2:$A$5,0))*INDEX(年度參數!$B$2:$B$4,MATCH($B1188,年度參數!$A$2:$A$4,0))</f>
        <v>0.34</v>
      </c>
      <c r="N1188" s="14" t="n">
        <f aca="false">I1188*M1188</f>
        <v>123046</v>
      </c>
      <c r="O1188" s="14" t="n">
        <f aca="false">I1188-N1188</f>
        <v>238854</v>
      </c>
    </row>
    <row r="1189" customFormat="false" ht="15" hidden="false" customHeight="false" outlineLevel="0" collapsed="false">
      <c r="A1189" s="6" t="str">
        <f aca="false">TEXT(B1189,"0")&amp;"-"&amp;TEXT(C1189,"00")</f>
        <v>2025-05</v>
      </c>
      <c r="B1189" s="4" t="n">
        <v>2025</v>
      </c>
      <c r="C1189" s="4" t="n">
        <v>5</v>
      </c>
      <c r="D1189" s="9" t="s">
        <v>318</v>
      </c>
      <c r="E1189" s="12" t="str">
        <f aca="false">INDEX(門市主檔!$B$2:$B$25,MATCH($D1189,門市主檔!$A$2:$A$25,0))</f>
        <v>台南中西店</v>
      </c>
      <c r="F1189" s="9" t="s">
        <v>347</v>
      </c>
      <c r="G1189" s="12" t="str">
        <f aca="false">INDEX(通路主檔!$B$2:$B$5,MATCH($F1189,通路主檔!$A$2:$A$5,0))</f>
        <v>外送平台 B</v>
      </c>
      <c r="H1189" s="12" t="str">
        <f aca="false">INDEX(通路主檔!$C$2:$C$5,MATCH($F1189,通路主檔!$A$2:$A$5,0))</f>
        <v>外送平台</v>
      </c>
      <c r="I1189" s="13" t="n">
        <v>223300</v>
      </c>
      <c r="J1189" s="4" t="n">
        <v>416</v>
      </c>
      <c r="K1189" s="4" t="n">
        <v>754</v>
      </c>
      <c r="L1189" s="14" t="n">
        <f aca="false">IF(J1189=0,0,I1189/J1189)</f>
        <v>536.778846153846</v>
      </c>
      <c r="M1189" s="15" t="n">
        <f aca="false">INDEX(通路主檔!$D$2:$D$5,MATCH($F1189,通路主檔!$A$2:$A$5,0))*INDEX(年度參數!$B$2:$B$4,MATCH($B1189,年度參數!$A$2:$A$4,0))</f>
        <v>0.34</v>
      </c>
      <c r="N1189" s="14" t="n">
        <f aca="false">I1189*M1189</f>
        <v>75922</v>
      </c>
      <c r="O1189" s="14" t="n">
        <f aca="false">I1189-N1189</f>
        <v>147378</v>
      </c>
    </row>
    <row r="1190" customFormat="false" ht="15" hidden="false" customHeight="false" outlineLevel="0" collapsed="false">
      <c r="A1190" s="6" t="str">
        <f aca="false">TEXT(B1190,"0")&amp;"-"&amp;TEXT(C1190,"00")</f>
        <v>2025-05</v>
      </c>
      <c r="B1190" s="4" t="n">
        <v>2025</v>
      </c>
      <c r="C1190" s="4" t="n">
        <v>5</v>
      </c>
      <c r="D1190" s="9" t="s">
        <v>323</v>
      </c>
      <c r="E1190" s="12" t="str">
        <f aca="false">INDEX(門市主檔!$B$2:$B$25,MATCH($D1190,門市主檔!$A$2:$A$25,0))</f>
        <v>台南東寧店</v>
      </c>
      <c r="F1190" s="9" t="s">
        <v>339</v>
      </c>
      <c r="G1190" s="12" t="str">
        <f aca="false">INDEX(通路主檔!$B$2:$B$5,MATCH($F1190,通路主檔!$A$2:$A$5,0))</f>
        <v>內用</v>
      </c>
      <c r="H1190" s="12" t="str">
        <f aca="false">INDEX(通路主檔!$C$2:$C$5,MATCH($F1190,通路主檔!$A$2:$A$5,0))</f>
        <v>店內</v>
      </c>
      <c r="I1190" s="13" t="n">
        <v>479000</v>
      </c>
      <c r="J1190" s="4" t="n">
        <v>668</v>
      </c>
      <c r="K1190" s="4" t="n">
        <v>1652</v>
      </c>
      <c r="L1190" s="14" t="n">
        <f aca="false">IF(J1190=0,0,I1190/J1190)</f>
        <v>717.065868263473</v>
      </c>
      <c r="M1190" s="15" t="n">
        <f aca="false">INDEX(通路主檔!$D$2:$D$5,MATCH($F1190,通路主檔!$A$2:$A$5,0))*INDEX(年度參數!$B$2:$B$4,MATCH($B1190,年度參數!$A$2:$A$4,0))</f>
        <v>0</v>
      </c>
      <c r="N1190" s="14" t="n">
        <f aca="false">I1190*M1190</f>
        <v>0</v>
      </c>
      <c r="O1190" s="14" t="n">
        <f aca="false">I1190-N1190</f>
        <v>479000</v>
      </c>
    </row>
    <row r="1191" customFormat="false" ht="15" hidden="false" customHeight="false" outlineLevel="0" collapsed="false">
      <c r="A1191" s="6" t="str">
        <f aca="false">TEXT(B1191,"0")&amp;"-"&amp;TEXT(C1191,"00")</f>
        <v>2025-05</v>
      </c>
      <c r="B1191" s="4" t="n">
        <v>2025</v>
      </c>
      <c r="C1191" s="4" t="n">
        <v>5</v>
      </c>
      <c r="D1191" s="9" t="s">
        <v>323</v>
      </c>
      <c r="E1191" s="12" t="str">
        <f aca="false">INDEX(門市主檔!$B$2:$B$25,MATCH($D1191,門市主檔!$A$2:$A$25,0))</f>
        <v>台南東寧店</v>
      </c>
      <c r="F1191" s="9" t="s">
        <v>342</v>
      </c>
      <c r="G1191" s="12" t="str">
        <f aca="false">INDEX(通路主檔!$B$2:$B$5,MATCH($F1191,通路主檔!$A$2:$A$5,0))</f>
        <v>外帶</v>
      </c>
      <c r="H1191" s="12" t="str">
        <f aca="false">INDEX(通路主檔!$C$2:$C$5,MATCH($F1191,通路主檔!$A$2:$A$5,0))</f>
        <v>店內</v>
      </c>
      <c r="I1191" s="13" t="n">
        <v>403500</v>
      </c>
      <c r="J1191" s="4" t="n">
        <v>1271</v>
      </c>
      <c r="K1191" s="4" t="n">
        <v>1687</v>
      </c>
      <c r="L1191" s="14" t="n">
        <f aca="false">IF(J1191=0,0,I1191/J1191)</f>
        <v>317.466561762392</v>
      </c>
      <c r="M1191" s="15" t="n">
        <f aca="false">INDEX(通路主檔!$D$2:$D$5,MATCH($F1191,通路主檔!$A$2:$A$5,0))*INDEX(年度參數!$B$2:$B$4,MATCH($B1191,年度參數!$A$2:$A$4,0))</f>
        <v>0</v>
      </c>
      <c r="N1191" s="14" t="n">
        <f aca="false">I1191*M1191</f>
        <v>0</v>
      </c>
      <c r="O1191" s="14" t="n">
        <f aca="false">I1191-N1191</f>
        <v>403500</v>
      </c>
    </row>
    <row r="1192" customFormat="false" ht="15" hidden="false" customHeight="false" outlineLevel="0" collapsed="false">
      <c r="A1192" s="6" t="str">
        <f aca="false">TEXT(B1192,"0")&amp;"-"&amp;TEXT(C1192,"00")</f>
        <v>2025-05</v>
      </c>
      <c r="B1192" s="4" t="n">
        <v>2025</v>
      </c>
      <c r="C1192" s="4" t="n">
        <v>5</v>
      </c>
      <c r="D1192" s="9" t="s">
        <v>323</v>
      </c>
      <c r="E1192" s="12" t="str">
        <f aca="false">INDEX(門市主檔!$B$2:$B$25,MATCH($D1192,門市主檔!$A$2:$A$25,0))</f>
        <v>台南東寧店</v>
      </c>
      <c r="F1192" s="9" t="s">
        <v>344</v>
      </c>
      <c r="G1192" s="12" t="str">
        <f aca="false">INDEX(通路主檔!$B$2:$B$5,MATCH($F1192,通路主檔!$A$2:$A$5,0))</f>
        <v>外送平台 A</v>
      </c>
      <c r="H1192" s="12" t="str">
        <f aca="false">INDEX(通路主檔!$C$2:$C$5,MATCH($F1192,通路主檔!$A$2:$A$5,0))</f>
        <v>外送平台</v>
      </c>
      <c r="I1192" s="13" t="n">
        <v>327200</v>
      </c>
      <c r="J1192" s="4" t="n">
        <v>656</v>
      </c>
      <c r="K1192" s="4" t="n">
        <v>1314</v>
      </c>
      <c r="L1192" s="14" t="n">
        <f aca="false">IF(J1192=0,0,I1192/J1192)</f>
        <v>498.780487804878</v>
      </c>
      <c r="M1192" s="15" t="n">
        <f aca="false">INDEX(通路主檔!$D$2:$D$5,MATCH($F1192,通路主檔!$A$2:$A$5,0))*INDEX(年度參數!$B$2:$B$4,MATCH($B1192,年度參數!$A$2:$A$4,0))</f>
        <v>0.34</v>
      </c>
      <c r="N1192" s="14" t="n">
        <f aca="false">I1192*M1192</f>
        <v>111248</v>
      </c>
      <c r="O1192" s="14" t="n">
        <f aca="false">I1192-N1192</f>
        <v>215952</v>
      </c>
    </row>
    <row r="1193" customFormat="false" ht="15" hidden="false" customHeight="false" outlineLevel="0" collapsed="false">
      <c r="A1193" s="6" t="str">
        <f aca="false">TEXT(B1193,"0")&amp;"-"&amp;TEXT(C1193,"00")</f>
        <v>2025-05</v>
      </c>
      <c r="B1193" s="4" t="n">
        <v>2025</v>
      </c>
      <c r="C1193" s="4" t="n">
        <v>5</v>
      </c>
      <c r="D1193" s="9" t="s">
        <v>323</v>
      </c>
      <c r="E1193" s="12" t="str">
        <f aca="false">INDEX(門市主檔!$B$2:$B$25,MATCH($D1193,門市主檔!$A$2:$A$25,0))</f>
        <v>台南東寧店</v>
      </c>
      <c r="F1193" s="9" t="s">
        <v>347</v>
      </c>
      <c r="G1193" s="12" t="str">
        <f aca="false">INDEX(通路主檔!$B$2:$B$5,MATCH($F1193,通路主檔!$A$2:$A$5,0))</f>
        <v>外送平台 B</v>
      </c>
      <c r="H1193" s="12" t="str">
        <f aca="false">INDEX(通路主檔!$C$2:$C$5,MATCH($F1193,通路主檔!$A$2:$A$5,0))</f>
        <v>外送平台</v>
      </c>
      <c r="I1193" s="13" t="n">
        <v>218500</v>
      </c>
      <c r="J1193" s="4" t="n">
        <v>454</v>
      </c>
      <c r="K1193" s="4" t="n">
        <v>844</v>
      </c>
      <c r="L1193" s="14" t="n">
        <f aca="false">IF(J1193=0,0,I1193/J1193)</f>
        <v>481.277533039648</v>
      </c>
      <c r="M1193" s="15" t="n">
        <f aca="false">INDEX(通路主檔!$D$2:$D$5,MATCH($F1193,通路主檔!$A$2:$A$5,0))*INDEX(年度參數!$B$2:$B$4,MATCH($B1193,年度參數!$A$2:$A$4,0))</f>
        <v>0.34</v>
      </c>
      <c r="N1193" s="14" t="n">
        <f aca="false">I1193*M1193</f>
        <v>74290</v>
      </c>
      <c r="O1193" s="14" t="n">
        <f aca="false">I1193-N1193</f>
        <v>144210</v>
      </c>
    </row>
    <row r="1194" customFormat="false" ht="15" hidden="false" customHeight="false" outlineLevel="0" collapsed="false">
      <c r="A1194" s="6" t="str">
        <f aca="false">TEXT(B1194,"0")&amp;"-"&amp;TEXT(C1194,"00")</f>
        <v>2025-05</v>
      </c>
      <c r="B1194" s="4" t="n">
        <v>2025</v>
      </c>
      <c r="C1194" s="4" t="n">
        <v>5</v>
      </c>
      <c r="D1194" s="9" t="s">
        <v>262</v>
      </c>
      <c r="E1194" s="12" t="str">
        <f aca="false">INDEX(門市主檔!$B$2:$B$25,MATCH($D1194,門市主檔!$A$2:$A$25,0))</f>
        <v>台北信義旗艦店</v>
      </c>
      <c r="F1194" s="9" t="s">
        <v>339</v>
      </c>
      <c r="G1194" s="12" t="str">
        <f aca="false">INDEX(通路主檔!$B$2:$B$5,MATCH($F1194,通路主檔!$A$2:$A$5,0))</f>
        <v>內用</v>
      </c>
      <c r="H1194" s="12" t="str">
        <f aca="false">INDEX(通路主檔!$C$2:$C$5,MATCH($F1194,通路主檔!$A$2:$A$5,0))</f>
        <v>店內</v>
      </c>
      <c r="I1194" s="13" t="n">
        <v>1542600</v>
      </c>
      <c r="J1194" s="4" t="n">
        <v>1957</v>
      </c>
      <c r="K1194" s="4" t="n">
        <v>4970</v>
      </c>
      <c r="L1194" s="14" t="n">
        <f aca="false">IF(J1194=0,0,I1194/J1194)</f>
        <v>788.247317322432</v>
      </c>
      <c r="M1194" s="15" t="n">
        <f aca="false">INDEX(通路主檔!$D$2:$D$5,MATCH($F1194,通路主檔!$A$2:$A$5,0))*INDEX(年度參數!$B$2:$B$4,MATCH($B1194,年度參數!$A$2:$A$4,0))</f>
        <v>0</v>
      </c>
      <c r="N1194" s="14" t="n">
        <f aca="false">I1194*M1194</f>
        <v>0</v>
      </c>
      <c r="O1194" s="14" t="n">
        <f aca="false">I1194-N1194</f>
        <v>1542600</v>
      </c>
    </row>
    <row r="1195" customFormat="false" ht="15" hidden="false" customHeight="false" outlineLevel="0" collapsed="false">
      <c r="A1195" s="6" t="str">
        <f aca="false">TEXT(B1195,"0")&amp;"-"&amp;TEXT(C1195,"00")</f>
        <v>2025-05</v>
      </c>
      <c r="B1195" s="4" t="n">
        <v>2025</v>
      </c>
      <c r="C1195" s="4" t="n">
        <v>5</v>
      </c>
      <c r="D1195" s="9" t="s">
        <v>262</v>
      </c>
      <c r="E1195" s="12" t="str">
        <f aca="false">INDEX(門市主檔!$B$2:$B$25,MATCH($D1195,門市主檔!$A$2:$A$25,0))</f>
        <v>台北信義旗艦店</v>
      </c>
      <c r="F1195" s="9" t="s">
        <v>342</v>
      </c>
      <c r="G1195" s="12" t="str">
        <f aca="false">INDEX(通路主檔!$B$2:$B$5,MATCH($F1195,通路主檔!$A$2:$A$5,0))</f>
        <v>外帶</v>
      </c>
      <c r="H1195" s="12" t="str">
        <f aca="false">INDEX(通路主檔!$C$2:$C$5,MATCH($F1195,通路主檔!$A$2:$A$5,0))</f>
        <v>店內</v>
      </c>
      <c r="I1195" s="13" t="n">
        <v>613300</v>
      </c>
      <c r="J1195" s="4" t="n">
        <v>1725</v>
      </c>
      <c r="K1195" s="4" t="n">
        <v>2102</v>
      </c>
      <c r="L1195" s="14" t="n">
        <f aca="false">IF(J1195=0,0,I1195/J1195)</f>
        <v>355.536231884058</v>
      </c>
      <c r="M1195" s="15" t="n">
        <f aca="false">INDEX(通路主檔!$D$2:$D$5,MATCH($F1195,通路主檔!$A$2:$A$5,0))*INDEX(年度參數!$B$2:$B$4,MATCH($B1195,年度參數!$A$2:$A$4,0))</f>
        <v>0</v>
      </c>
      <c r="N1195" s="14" t="n">
        <f aca="false">I1195*M1195</f>
        <v>0</v>
      </c>
      <c r="O1195" s="14" t="n">
        <f aca="false">I1195-N1195</f>
        <v>613300</v>
      </c>
    </row>
    <row r="1196" customFormat="false" ht="15" hidden="false" customHeight="false" outlineLevel="0" collapsed="false">
      <c r="A1196" s="6" t="str">
        <f aca="false">TEXT(B1196,"0")&amp;"-"&amp;TEXT(C1196,"00")</f>
        <v>2025-05</v>
      </c>
      <c r="B1196" s="4" t="n">
        <v>2025</v>
      </c>
      <c r="C1196" s="4" t="n">
        <v>5</v>
      </c>
      <c r="D1196" s="9" t="s">
        <v>262</v>
      </c>
      <c r="E1196" s="12" t="str">
        <f aca="false">INDEX(門市主檔!$B$2:$B$25,MATCH($D1196,門市主檔!$A$2:$A$25,0))</f>
        <v>台北信義旗艦店</v>
      </c>
      <c r="F1196" s="9" t="s">
        <v>344</v>
      </c>
      <c r="G1196" s="12" t="str">
        <f aca="false">INDEX(通路主檔!$B$2:$B$5,MATCH($F1196,通路主檔!$A$2:$A$5,0))</f>
        <v>外送平台 A</v>
      </c>
      <c r="H1196" s="12" t="str">
        <f aca="false">INDEX(通路主檔!$C$2:$C$5,MATCH($F1196,通路主檔!$A$2:$A$5,0))</f>
        <v>外送平台</v>
      </c>
      <c r="I1196" s="13" t="n">
        <v>496400</v>
      </c>
      <c r="J1196" s="4" t="n">
        <v>887</v>
      </c>
      <c r="K1196" s="4" t="n">
        <v>1621</v>
      </c>
      <c r="L1196" s="14" t="n">
        <f aca="false">IF(J1196=0,0,I1196/J1196)</f>
        <v>559.639233370913</v>
      </c>
      <c r="M1196" s="15" t="n">
        <f aca="false">INDEX(通路主檔!$D$2:$D$5,MATCH($F1196,通路主檔!$A$2:$A$5,0))*INDEX(年度參數!$B$2:$B$4,MATCH($B1196,年度參數!$A$2:$A$4,0))</f>
        <v>0.34</v>
      </c>
      <c r="N1196" s="14" t="n">
        <f aca="false">I1196*M1196</f>
        <v>168776</v>
      </c>
      <c r="O1196" s="14" t="n">
        <f aca="false">I1196-N1196</f>
        <v>327624</v>
      </c>
    </row>
    <row r="1197" customFormat="false" ht="15" hidden="false" customHeight="false" outlineLevel="0" collapsed="false">
      <c r="A1197" s="6" t="str">
        <f aca="false">TEXT(B1197,"0")&amp;"-"&amp;TEXT(C1197,"00")</f>
        <v>2025-05</v>
      </c>
      <c r="B1197" s="4" t="n">
        <v>2025</v>
      </c>
      <c r="C1197" s="4" t="n">
        <v>5</v>
      </c>
      <c r="D1197" s="9" t="s">
        <v>262</v>
      </c>
      <c r="E1197" s="12" t="str">
        <f aca="false">INDEX(門市主檔!$B$2:$B$25,MATCH($D1197,門市主檔!$A$2:$A$25,0))</f>
        <v>台北信義旗艦店</v>
      </c>
      <c r="F1197" s="9" t="s">
        <v>347</v>
      </c>
      <c r="G1197" s="12" t="str">
        <f aca="false">INDEX(通路主檔!$B$2:$B$5,MATCH($F1197,通路主檔!$A$2:$A$5,0))</f>
        <v>外送平台 B</v>
      </c>
      <c r="H1197" s="12" t="str">
        <f aca="false">INDEX(通路主檔!$C$2:$C$5,MATCH($F1197,通路主檔!$A$2:$A$5,0))</f>
        <v>外送平台</v>
      </c>
      <c r="I1197" s="13" t="n">
        <v>331400</v>
      </c>
      <c r="J1197" s="4" t="n">
        <v>661</v>
      </c>
      <c r="K1197" s="4" t="n">
        <v>1202</v>
      </c>
      <c r="L1197" s="14" t="n">
        <f aca="false">IF(J1197=0,0,I1197/J1197)</f>
        <v>501.361573373676</v>
      </c>
      <c r="M1197" s="15" t="n">
        <f aca="false">INDEX(通路主檔!$D$2:$D$5,MATCH($F1197,通路主檔!$A$2:$A$5,0))*INDEX(年度參數!$B$2:$B$4,MATCH($B1197,年度參數!$A$2:$A$4,0))</f>
        <v>0.34</v>
      </c>
      <c r="N1197" s="14" t="n">
        <f aca="false">I1197*M1197</f>
        <v>112676</v>
      </c>
      <c r="O1197" s="14" t="n">
        <f aca="false">I1197-N1197</f>
        <v>218724</v>
      </c>
    </row>
    <row r="1198" customFormat="false" ht="15" hidden="false" customHeight="false" outlineLevel="0" collapsed="false">
      <c r="A1198" s="6" t="str">
        <f aca="false">TEXT(B1198,"0")&amp;"-"&amp;TEXT(C1198,"00")</f>
        <v>2025-05</v>
      </c>
      <c r="B1198" s="4" t="n">
        <v>2025</v>
      </c>
      <c r="C1198" s="4" t="n">
        <v>5</v>
      </c>
      <c r="D1198" s="9" t="s">
        <v>269</v>
      </c>
      <c r="E1198" s="12" t="str">
        <f aca="false">INDEX(門市主檔!$B$2:$B$25,MATCH($D1198,門市主檔!$A$2:$A$25,0))</f>
        <v>台北中山店</v>
      </c>
      <c r="F1198" s="9" t="s">
        <v>339</v>
      </c>
      <c r="G1198" s="12" t="str">
        <f aca="false">INDEX(通路主檔!$B$2:$B$5,MATCH($F1198,通路主檔!$A$2:$A$5,0))</f>
        <v>內用</v>
      </c>
      <c r="H1198" s="12" t="str">
        <f aca="false">INDEX(通路主檔!$C$2:$C$5,MATCH($F1198,通路主檔!$A$2:$A$5,0))</f>
        <v>店內</v>
      </c>
      <c r="I1198" s="13" t="n">
        <v>1066200</v>
      </c>
      <c r="J1198" s="4" t="n">
        <v>1476</v>
      </c>
      <c r="K1198" s="4" t="n">
        <v>3670</v>
      </c>
      <c r="L1198" s="14" t="n">
        <f aca="false">IF(J1198=0,0,I1198/J1198)</f>
        <v>722.357723577236</v>
      </c>
      <c r="M1198" s="15" t="n">
        <f aca="false">INDEX(通路主檔!$D$2:$D$5,MATCH($F1198,通路主檔!$A$2:$A$5,0))*INDEX(年度參數!$B$2:$B$4,MATCH($B1198,年度參數!$A$2:$A$4,0))</f>
        <v>0</v>
      </c>
      <c r="N1198" s="14" t="n">
        <f aca="false">I1198*M1198</f>
        <v>0</v>
      </c>
      <c r="O1198" s="14" t="n">
        <f aca="false">I1198-N1198</f>
        <v>1066200</v>
      </c>
    </row>
    <row r="1199" customFormat="false" ht="15" hidden="false" customHeight="false" outlineLevel="0" collapsed="false">
      <c r="A1199" s="6" t="str">
        <f aca="false">TEXT(B1199,"0")&amp;"-"&amp;TEXT(C1199,"00")</f>
        <v>2025-05</v>
      </c>
      <c r="B1199" s="4" t="n">
        <v>2025</v>
      </c>
      <c r="C1199" s="4" t="n">
        <v>5</v>
      </c>
      <c r="D1199" s="9" t="s">
        <v>269</v>
      </c>
      <c r="E1199" s="12" t="str">
        <f aca="false">INDEX(門市主檔!$B$2:$B$25,MATCH($D1199,門市主檔!$A$2:$A$25,0))</f>
        <v>台北中山店</v>
      </c>
      <c r="F1199" s="9" t="s">
        <v>342</v>
      </c>
      <c r="G1199" s="12" t="str">
        <f aca="false">INDEX(通路主檔!$B$2:$B$5,MATCH($F1199,通路主檔!$A$2:$A$5,0))</f>
        <v>外帶</v>
      </c>
      <c r="H1199" s="12" t="str">
        <f aca="false">INDEX(通路主檔!$C$2:$C$5,MATCH($F1199,通路主檔!$A$2:$A$5,0))</f>
        <v>店內</v>
      </c>
      <c r="I1199" s="13" t="n">
        <v>488000</v>
      </c>
      <c r="J1199" s="4" t="n">
        <v>1434</v>
      </c>
      <c r="K1199" s="4" t="n">
        <v>1800</v>
      </c>
      <c r="L1199" s="14" t="n">
        <f aca="false">IF(J1199=0,0,I1199/J1199)</f>
        <v>340.306834030683</v>
      </c>
      <c r="M1199" s="15" t="n">
        <f aca="false">INDEX(通路主檔!$D$2:$D$5,MATCH($F1199,通路主檔!$A$2:$A$5,0))*INDEX(年度參數!$B$2:$B$4,MATCH($B1199,年度參數!$A$2:$A$4,0))</f>
        <v>0</v>
      </c>
      <c r="N1199" s="14" t="n">
        <f aca="false">I1199*M1199</f>
        <v>0</v>
      </c>
      <c r="O1199" s="14" t="n">
        <f aca="false">I1199-N1199</f>
        <v>488000</v>
      </c>
    </row>
    <row r="1200" customFormat="false" ht="15" hidden="false" customHeight="false" outlineLevel="0" collapsed="false">
      <c r="A1200" s="6" t="str">
        <f aca="false">TEXT(B1200,"0")&amp;"-"&amp;TEXT(C1200,"00")</f>
        <v>2025-05</v>
      </c>
      <c r="B1200" s="4" t="n">
        <v>2025</v>
      </c>
      <c r="C1200" s="4" t="n">
        <v>5</v>
      </c>
      <c r="D1200" s="9" t="s">
        <v>269</v>
      </c>
      <c r="E1200" s="12" t="str">
        <f aca="false">INDEX(門市主檔!$B$2:$B$25,MATCH($D1200,門市主檔!$A$2:$A$25,0))</f>
        <v>台北中山店</v>
      </c>
      <c r="F1200" s="9" t="s">
        <v>344</v>
      </c>
      <c r="G1200" s="12" t="str">
        <f aca="false">INDEX(通路主檔!$B$2:$B$5,MATCH($F1200,通路主檔!$A$2:$A$5,0))</f>
        <v>外送平台 A</v>
      </c>
      <c r="H1200" s="12" t="str">
        <f aca="false">INDEX(通路主檔!$C$2:$C$5,MATCH($F1200,通路主檔!$A$2:$A$5,0))</f>
        <v>外送平台</v>
      </c>
      <c r="I1200" s="13" t="n">
        <v>500500</v>
      </c>
      <c r="J1200" s="4" t="n">
        <v>935</v>
      </c>
      <c r="K1200" s="4" t="n">
        <v>1804</v>
      </c>
      <c r="L1200" s="14" t="n">
        <f aca="false">IF(J1200=0,0,I1200/J1200)</f>
        <v>535.294117647059</v>
      </c>
      <c r="M1200" s="15" t="n">
        <f aca="false">INDEX(通路主檔!$D$2:$D$5,MATCH($F1200,通路主檔!$A$2:$A$5,0))*INDEX(年度參數!$B$2:$B$4,MATCH($B1200,年度參數!$A$2:$A$4,0))</f>
        <v>0.34</v>
      </c>
      <c r="N1200" s="14" t="n">
        <f aca="false">I1200*M1200</f>
        <v>170170</v>
      </c>
      <c r="O1200" s="14" t="n">
        <f aca="false">I1200-N1200</f>
        <v>330330</v>
      </c>
    </row>
    <row r="1201" customFormat="false" ht="15" hidden="false" customHeight="false" outlineLevel="0" collapsed="false">
      <c r="A1201" s="6" t="str">
        <f aca="false">TEXT(B1201,"0")&amp;"-"&amp;TEXT(C1201,"00")</f>
        <v>2025-05</v>
      </c>
      <c r="B1201" s="4" t="n">
        <v>2025</v>
      </c>
      <c r="C1201" s="4" t="n">
        <v>5</v>
      </c>
      <c r="D1201" s="9" t="s">
        <v>269</v>
      </c>
      <c r="E1201" s="12" t="str">
        <f aca="false">INDEX(門市主檔!$B$2:$B$25,MATCH($D1201,門市主檔!$A$2:$A$25,0))</f>
        <v>台北中山店</v>
      </c>
      <c r="F1201" s="9" t="s">
        <v>347</v>
      </c>
      <c r="G1201" s="12" t="str">
        <f aca="false">INDEX(通路主檔!$B$2:$B$5,MATCH($F1201,通路主檔!$A$2:$A$5,0))</f>
        <v>外送平台 B</v>
      </c>
      <c r="H1201" s="12" t="str">
        <f aca="false">INDEX(通路主檔!$C$2:$C$5,MATCH($F1201,通路主檔!$A$2:$A$5,0))</f>
        <v>外送平台</v>
      </c>
      <c r="I1201" s="13" t="n">
        <v>322000</v>
      </c>
      <c r="J1201" s="4" t="n">
        <v>650</v>
      </c>
      <c r="K1201" s="4" t="n">
        <v>1109</v>
      </c>
      <c r="L1201" s="14" t="n">
        <f aca="false">IF(J1201=0,0,I1201/J1201)</f>
        <v>495.384615384615</v>
      </c>
      <c r="M1201" s="15" t="n">
        <f aca="false">INDEX(通路主檔!$D$2:$D$5,MATCH($F1201,通路主檔!$A$2:$A$5,0))*INDEX(年度參數!$B$2:$B$4,MATCH($B1201,年度參數!$A$2:$A$4,0))</f>
        <v>0.34</v>
      </c>
      <c r="N1201" s="14" t="n">
        <f aca="false">I1201*M1201</f>
        <v>109480</v>
      </c>
      <c r="O1201" s="14" t="n">
        <f aca="false">I1201-N1201</f>
        <v>212520</v>
      </c>
    </row>
    <row r="1202" customFormat="false" ht="15" hidden="false" customHeight="false" outlineLevel="0" collapsed="false">
      <c r="A1202" s="6" t="str">
        <f aca="false">TEXT(B1202,"0")&amp;"-"&amp;TEXT(C1202,"00")</f>
        <v>2025-05</v>
      </c>
      <c r="B1202" s="4" t="n">
        <v>2025</v>
      </c>
      <c r="C1202" s="4" t="n">
        <v>5</v>
      </c>
      <c r="D1202" s="9" t="s">
        <v>273</v>
      </c>
      <c r="E1202" s="12" t="str">
        <f aca="false">INDEX(門市主檔!$B$2:$B$25,MATCH($D1202,門市主檔!$A$2:$A$25,0))</f>
        <v>台北東門店</v>
      </c>
      <c r="F1202" s="9" t="s">
        <v>339</v>
      </c>
      <c r="G1202" s="12" t="str">
        <f aca="false">INDEX(通路主檔!$B$2:$B$5,MATCH($F1202,通路主檔!$A$2:$A$5,0))</f>
        <v>內用</v>
      </c>
      <c r="H1202" s="12" t="str">
        <f aca="false">INDEX(通路主檔!$C$2:$C$5,MATCH($F1202,通路主檔!$A$2:$A$5,0))</f>
        <v>店內</v>
      </c>
      <c r="I1202" s="13" t="n">
        <v>548500</v>
      </c>
      <c r="J1202" s="4" t="n">
        <v>765</v>
      </c>
      <c r="K1202" s="4" t="n">
        <v>1722</v>
      </c>
      <c r="L1202" s="14" t="n">
        <f aca="false">IF(J1202=0,0,I1202/J1202)</f>
        <v>716.993464052288</v>
      </c>
      <c r="M1202" s="15" t="n">
        <f aca="false">INDEX(通路主檔!$D$2:$D$5,MATCH($F1202,通路主檔!$A$2:$A$5,0))*INDEX(年度參數!$B$2:$B$4,MATCH($B1202,年度參數!$A$2:$A$4,0))</f>
        <v>0</v>
      </c>
      <c r="N1202" s="14" t="n">
        <f aca="false">I1202*M1202</f>
        <v>0</v>
      </c>
      <c r="O1202" s="14" t="n">
        <f aca="false">I1202-N1202</f>
        <v>548500</v>
      </c>
    </row>
    <row r="1203" customFormat="false" ht="15" hidden="false" customHeight="false" outlineLevel="0" collapsed="false">
      <c r="A1203" s="6" t="str">
        <f aca="false">TEXT(B1203,"0")&amp;"-"&amp;TEXT(C1203,"00")</f>
        <v>2025-05</v>
      </c>
      <c r="B1203" s="4" t="n">
        <v>2025</v>
      </c>
      <c r="C1203" s="4" t="n">
        <v>5</v>
      </c>
      <c r="D1203" s="9" t="s">
        <v>273</v>
      </c>
      <c r="E1203" s="12" t="str">
        <f aca="false">INDEX(門市主檔!$B$2:$B$25,MATCH($D1203,門市主檔!$A$2:$A$25,0))</f>
        <v>台北東門店</v>
      </c>
      <c r="F1203" s="9" t="s">
        <v>342</v>
      </c>
      <c r="G1203" s="12" t="str">
        <f aca="false">INDEX(通路主檔!$B$2:$B$5,MATCH($F1203,通路主檔!$A$2:$A$5,0))</f>
        <v>外帶</v>
      </c>
      <c r="H1203" s="12" t="str">
        <f aca="false">INDEX(通路主檔!$C$2:$C$5,MATCH($F1203,通路主檔!$A$2:$A$5,0))</f>
        <v>店內</v>
      </c>
      <c r="I1203" s="13" t="n">
        <v>501500</v>
      </c>
      <c r="J1203" s="4" t="n">
        <v>1424</v>
      </c>
      <c r="K1203" s="4" t="n">
        <v>1980</v>
      </c>
      <c r="L1203" s="14" t="n">
        <f aca="false">IF(J1203=0,0,I1203/J1203)</f>
        <v>352.176966292135</v>
      </c>
      <c r="M1203" s="15" t="n">
        <f aca="false">INDEX(通路主檔!$D$2:$D$5,MATCH($F1203,通路主檔!$A$2:$A$5,0))*INDEX(年度參數!$B$2:$B$4,MATCH($B1203,年度參數!$A$2:$A$4,0))</f>
        <v>0</v>
      </c>
      <c r="N1203" s="14" t="n">
        <f aca="false">I1203*M1203</f>
        <v>0</v>
      </c>
      <c r="O1203" s="14" t="n">
        <f aca="false">I1203-N1203</f>
        <v>501500</v>
      </c>
    </row>
    <row r="1204" customFormat="false" ht="15" hidden="false" customHeight="false" outlineLevel="0" collapsed="false">
      <c r="A1204" s="6" t="str">
        <f aca="false">TEXT(B1204,"0")&amp;"-"&amp;TEXT(C1204,"00")</f>
        <v>2025-05</v>
      </c>
      <c r="B1204" s="4" t="n">
        <v>2025</v>
      </c>
      <c r="C1204" s="4" t="n">
        <v>5</v>
      </c>
      <c r="D1204" s="9" t="s">
        <v>273</v>
      </c>
      <c r="E1204" s="12" t="str">
        <f aca="false">INDEX(門市主檔!$B$2:$B$25,MATCH($D1204,門市主檔!$A$2:$A$25,0))</f>
        <v>台北東門店</v>
      </c>
      <c r="F1204" s="9" t="s">
        <v>344</v>
      </c>
      <c r="G1204" s="12" t="str">
        <f aca="false">INDEX(通路主檔!$B$2:$B$5,MATCH($F1204,通路主檔!$A$2:$A$5,0))</f>
        <v>外送平台 A</v>
      </c>
      <c r="H1204" s="12" t="str">
        <f aca="false">INDEX(通路主檔!$C$2:$C$5,MATCH($F1204,通路主檔!$A$2:$A$5,0))</f>
        <v>外送平台</v>
      </c>
      <c r="I1204" s="13" t="n">
        <v>390800</v>
      </c>
      <c r="J1204" s="4" t="n">
        <v>715</v>
      </c>
      <c r="K1204" s="4" t="n">
        <v>1437</v>
      </c>
      <c r="L1204" s="14" t="n">
        <f aca="false">IF(J1204=0,0,I1204/J1204)</f>
        <v>546.573426573427</v>
      </c>
      <c r="M1204" s="15" t="n">
        <f aca="false">INDEX(通路主檔!$D$2:$D$5,MATCH($F1204,通路主檔!$A$2:$A$5,0))*INDEX(年度參數!$B$2:$B$4,MATCH($B1204,年度參數!$A$2:$A$4,0))</f>
        <v>0.34</v>
      </c>
      <c r="N1204" s="14" t="n">
        <f aca="false">I1204*M1204</f>
        <v>132872</v>
      </c>
      <c r="O1204" s="14" t="n">
        <f aca="false">I1204-N1204</f>
        <v>257928</v>
      </c>
    </row>
    <row r="1205" customFormat="false" ht="15" hidden="false" customHeight="false" outlineLevel="0" collapsed="false">
      <c r="A1205" s="6" t="str">
        <f aca="false">TEXT(B1205,"0")&amp;"-"&amp;TEXT(C1205,"00")</f>
        <v>2025-05</v>
      </c>
      <c r="B1205" s="4" t="n">
        <v>2025</v>
      </c>
      <c r="C1205" s="4" t="n">
        <v>5</v>
      </c>
      <c r="D1205" s="9" t="s">
        <v>273</v>
      </c>
      <c r="E1205" s="12" t="str">
        <f aca="false">INDEX(門市主檔!$B$2:$B$25,MATCH($D1205,門市主檔!$A$2:$A$25,0))</f>
        <v>台北東門店</v>
      </c>
      <c r="F1205" s="9" t="s">
        <v>347</v>
      </c>
      <c r="G1205" s="12" t="str">
        <f aca="false">INDEX(通路主檔!$B$2:$B$5,MATCH($F1205,通路主檔!$A$2:$A$5,0))</f>
        <v>外送平台 B</v>
      </c>
      <c r="H1205" s="12" t="str">
        <f aca="false">INDEX(通路主檔!$C$2:$C$5,MATCH($F1205,通路主檔!$A$2:$A$5,0))</f>
        <v>外送平台</v>
      </c>
      <c r="I1205" s="13" t="n">
        <v>247800</v>
      </c>
      <c r="J1205" s="4" t="n">
        <v>534</v>
      </c>
      <c r="K1205" s="4" t="n">
        <v>953</v>
      </c>
      <c r="L1205" s="14" t="n">
        <f aca="false">IF(J1205=0,0,I1205/J1205)</f>
        <v>464.044943820225</v>
      </c>
      <c r="M1205" s="15" t="n">
        <f aca="false">INDEX(通路主檔!$D$2:$D$5,MATCH($F1205,通路主檔!$A$2:$A$5,0))*INDEX(年度參數!$B$2:$B$4,MATCH($B1205,年度參數!$A$2:$A$4,0))</f>
        <v>0.34</v>
      </c>
      <c r="N1205" s="14" t="n">
        <f aca="false">I1205*M1205</f>
        <v>84252</v>
      </c>
      <c r="O1205" s="14" t="n">
        <f aca="false">I1205-N1205</f>
        <v>163548</v>
      </c>
    </row>
    <row r="1206" customFormat="false" ht="15" hidden="false" customHeight="false" outlineLevel="0" collapsed="false">
      <c r="A1206" s="6" t="str">
        <f aca="false">TEXT(B1206,"0")&amp;"-"&amp;TEXT(C1206,"00")</f>
        <v>2025-05</v>
      </c>
      <c r="B1206" s="4" t="n">
        <v>2025</v>
      </c>
      <c r="C1206" s="4" t="n">
        <v>5</v>
      </c>
      <c r="D1206" s="9" t="s">
        <v>277</v>
      </c>
      <c r="E1206" s="12" t="str">
        <f aca="false">INDEX(門市主檔!$B$2:$B$25,MATCH($D1206,門市主檔!$A$2:$A$25,0))</f>
        <v>台北松江店</v>
      </c>
      <c r="F1206" s="9" t="s">
        <v>342</v>
      </c>
      <c r="G1206" s="12" t="str">
        <f aca="false">INDEX(通路主檔!$B$2:$B$5,MATCH($F1206,通路主檔!$A$2:$A$5,0))</f>
        <v>外帶</v>
      </c>
      <c r="H1206" s="12" t="str">
        <f aca="false">INDEX(通路主檔!$C$2:$C$5,MATCH($F1206,通路主檔!$A$2:$A$5,0))</f>
        <v>店內</v>
      </c>
      <c r="I1206" s="13" t="n">
        <v>568200</v>
      </c>
      <c r="J1206" s="4" t="n">
        <v>1861</v>
      </c>
      <c r="K1206" s="4" t="n">
        <v>2545</v>
      </c>
      <c r="L1206" s="14" t="n">
        <f aca="false">IF(J1206=0,0,I1206/J1206)</f>
        <v>305.319720580333</v>
      </c>
      <c r="M1206" s="15" t="n">
        <f aca="false">INDEX(通路主檔!$D$2:$D$5,MATCH($F1206,通路主檔!$A$2:$A$5,0))*INDEX(年度參數!$B$2:$B$4,MATCH($B1206,年度參數!$A$2:$A$4,0))</f>
        <v>0</v>
      </c>
      <c r="N1206" s="14" t="n">
        <f aca="false">I1206*M1206</f>
        <v>0</v>
      </c>
      <c r="O1206" s="14" t="n">
        <f aca="false">I1206-N1206</f>
        <v>568200</v>
      </c>
    </row>
    <row r="1207" customFormat="false" ht="15" hidden="false" customHeight="false" outlineLevel="0" collapsed="false">
      <c r="A1207" s="6" t="str">
        <f aca="false">TEXT(B1207,"0")&amp;"-"&amp;TEXT(C1207,"00")</f>
        <v>2025-05</v>
      </c>
      <c r="B1207" s="4" t="n">
        <v>2025</v>
      </c>
      <c r="C1207" s="4" t="n">
        <v>5</v>
      </c>
      <c r="D1207" s="9" t="s">
        <v>277</v>
      </c>
      <c r="E1207" s="12" t="str">
        <f aca="false">INDEX(門市主檔!$B$2:$B$25,MATCH($D1207,門市主檔!$A$2:$A$25,0))</f>
        <v>台北松江店</v>
      </c>
      <c r="F1207" s="9" t="s">
        <v>344</v>
      </c>
      <c r="G1207" s="12" t="str">
        <f aca="false">INDEX(通路主檔!$B$2:$B$5,MATCH($F1207,通路主檔!$A$2:$A$5,0))</f>
        <v>外送平台 A</v>
      </c>
      <c r="H1207" s="12" t="str">
        <f aca="false">INDEX(通路主檔!$C$2:$C$5,MATCH($F1207,通路主檔!$A$2:$A$5,0))</f>
        <v>外送平台</v>
      </c>
      <c r="I1207" s="13" t="n">
        <v>412400</v>
      </c>
      <c r="J1207" s="4" t="n">
        <v>744</v>
      </c>
      <c r="K1207" s="4" t="n">
        <v>1495</v>
      </c>
      <c r="L1207" s="14" t="n">
        <f aca="false">IF(J1207=0,0,I1207/J1207)</f>
        <v>554.301075268817</v>
      </c>
      <c r="M1207" s="15" t="n">
        <f aca="false">INDEX(通路主檔!$D$2:$D$5,MATCH($F1207,通路主檔!$A$2:$A$5,0))*INDEX(年度參數!$B$2:$B$4,MATCH($B1207,年度參數!$A$2:$A$4,0))</f>
        <v>0.34</v>
      </c>
      <c r="N1207" s="14" t="n">
        <f aca="false">I1207*M1207</f>
        <v>140216</v>
      </c>
      <c r="O1207" s="14" t="n">
        <f aca="false">I1207-N1207</f>
        <v>272184</v>
      </c>
    </row>
    <row r="1208" customFormat="false" ht="15" hidden="false" customHeight="false" outlineLevel="0" collapsed="false">
      <c r="A1208" s="6" t="str">
        <f aca="false">TEXT(B1208,"0")&amp;"-"&amp;TEXT(C1208,"00")</f>
        <v>2025-05</v>
      </c>
      <c r="B1208" s="4" t="n">
        <v>2025</v>
      </c>
      <c r="C1208" s="4" t="n">
        <v>5</v>
      </c>
      <c r="D1208" s="9" t="s">
        <v>277</v>
      </c>
      <c r="E1208" s="12" t="str">
        <f aca="false">INDEX(門市主檔!$B$2:$B$25,MATCH($D1208,門市主檔!$A$2:$A$25,0))</f>
        <v>台北松江店</v>
      </c>
      <c r="F1208" s="9" t="s">
        <v>347</v>
      </c>
      <c r="G1208" s="12" t="str">
        <f aca="false">INDEX(通路主檔!$B$2:$B$5,MATCH($F1208,通路主檔!$A$2:$A$5,0))</f>
        <v>外送平台 B</v>
      </c>
      <c r="H1208" s="12" t="str">
        <f aca="false">INDEX(通路主檔!$C$2:$C$5,MATCH($F1208,通路主檔!$A$2:$A$5,0))</f>
        <v>外送平台</v>
      </c>
      <c r="I1208" s="13" t="n">
        <v>328400</v>
      </c>
      <c r="J1208" s="4" t="n">
        <v>714</v>
      </c>
      <c r="K1208" s="4" t="n">
        <v>1195</v>
      </c>
      <c r="L1208" s="14" t="n">
        <f aca="false">IF(J1208=0,0,I1208/J1208)</f>
        <v>459.943977591036</v>
      </c>
      <c r="M1208" s="15" t="n">
        <f aca="false">INDEX(通路主檔!$D$2:$D$5,MATCH($F1208,通路主檔!$A$2:$A$5,0))*INDEX(年度參數!$B$2:$B$4,MATCH($B1208,年度參數!$A$2:$A$4,0))</f>
        <v>0.34</v>
      </c>
      <c r="N1208" s="14" t="n">
        <f aca="false">I1208*M1208</f>
        <v>111656</v>
      </c>
      <c r="O1208" s="14" t="n">
        <f aca="false">I1208-N1208</f>
        <v>216744</v>
      </c>
    </row>
    <row r="1209" customFormat="false" ht="15" hidden="false" customHeight="false" outlineLevel="0" collapsed="false">
      <c r="A1209" s="6" t="str">
        <f aca="false">TEXT(B1209,"0")&amp;"-"&amp;TEXT(C1209,"00")</f>
        <v>2025-05</v>
      </c>
      <c r="B1209" s="4" t="n">
        <v>2025</v>
      </c>
      <c r="C1209" s="4" t="n">
        <v>5</v>
      </c>
      <c r="D1209" s="9" t="s">
        <v>288</v>
      </c>
      <c r="E1209" s="12" t="str">
        <f aca="false">INDEX(門市主檔!$B$2:$B$25,MATCH($D1209,門市主檔!$A$2:$A$25,0))</f>
        <v>桃園中壢店</v>
      </c>
      <c r="F1209" s="9" t="s">
        <v>339</v>
      </c>
      <c r="G1209" s="12" t="str">
        <f aca="false">INDEX(通路主檔!$B$2:$B$5,MATCH($F1209,通路主檔!$A$2:$A$5,0))</f>
        <v>內用</v>
      </c>
      <c r="H1209" s="12" t="str">
        <f aca="false">INDEX(通路主檔!$C$2:$C$5,MATCH($F1209,通路主檔!$A$2:$A$5,0))</f>
        <v>店內</v>
      </c>
      <c r="I1209" s="13" t="n">
        <v>794500</v>
      </c>
      <c r="J1209" s="4" t="n">
        <v>990</v>
      </c>
      <c r="K1209" s="4" t="n">
        <v>2413</v>
      </c>
      <c r="L1209" s="14" t="n">
        <f aca="false">IF(J1209=0,0,I1209/J1209)</f>
        <v>802.525252525253</v>
      </c>
      <c r="M1209" s="15" t="n">
        <f aca="false">INDEX(通路主檔!$D$2:$D$5,MATCH($F1209,通路主檔!$A$2:$A$5,0))*INDEX(年度參數!$B$2:$B$4,MATCH($B1209,年度參數!$A$2:$A$4,0))</f>
        <v>0</v>
      </c>
      <c r="N1209" s="14" t="n">
        <f aca="false">I1209*M1209</f>
        <v>0</v>
      </c>
      <c r="O1209" s="14" t="n">
        <f aca="false">I1209-N1209</f>
        <v>794500</v>
      </c>
    </row>
    <row r="1210" customFormat="false" ht="15" hidden="false" customHeight="false" outlineLevel="0" collapsed="false">
      <c r="A1210" s="6" t="str">
        <f aca="false">TEXT(B1210,"0")&amp;"-"&amp;TEXT(C1210,"00")</f>
        <v>2025-05</v>
      </c>
      <c r="B1210" s="4" t="n">
        <v>2025</v>
      </c>
      <c r="C1210" s="4" t="n">
        <v>5</v>
      </c>
      <c r="D1210" s="9" t="s">
        <v>288</v>
      </c>
      <c r="E1210" s="12" t="str">
        <f aca="false">INDEX(門市主檔!$B$2:$B$25,MATCH($D1210,門市主檔!$A$2:$A$25,0))</f>
        <v>桃園中壢店</v>
      </c>
      <c r="F1210" s="9" t="s">
        <v>342</v>
      </c>
      <c r="G1210" s="12" t="str">
        <f aca="false">INDEX(通路主檔!$B$2:$B$5,MATCH($F1210,通路主檔!$A$2:$A$5,0))</f>
        <v>外帶</v>
      </c>
      <c r="H1210" s="12" t="str">
        <f aca="false">INDEX(通路主檔!$C$2:$C$5,MATCH($F1210,通路主檔!$A$2:$A$5,0))</f>
        <v>店內</v>
      </c>
      <c r="I1210" s="13" t="n">
        <v>391700</v>
      </c>
      <c r="J1210" s="4" t="n">
        <v>1185</v>
      </c>
      <c r="K1210" s="4" t="n">
        <v>1514</v>
      </c>
      <c r="L1210" s="14" t="n">
        <f aca="false">IF(J1210=0,0,I1210/J1210)</f>
        <v>330.548523206751</v>
      </c>
      <c r="M1210" s="15" t="n">
        <f aca="false">INDEX(通路主檔!$D$2:$D$5,MATCH($F1210,通路主檔!$A$2:$A$5,0))*INDEX(年度參數!$B$2:$B$4,MATCH($B1210,年度參數!$A$2:$A$4,0))</f>
        <v>0</v>
      </c>
      <c r="N1210" s="14" t="n">
        <f aca="false">I1210*M1210</f>
        <v>0</v>
      </c>
      <c r="O1210" s="14" t="n">
        <f aca="false">I1210-N1210</f>
        <v>391700</v>
      </c>
    </row>
    <row r="1211" customFormat="false" ht="15" hidden="false" customHeight="false" outlineLevel="0" collapsed="false">
      <c r="A1211" s="6" t="str">
        <f aca="false">TEXT(B1211,"0")&amp;"-"&amp;TEXT(C1211,"00")</f>
        <v>2025-05</v>
      </c>
      <c r="B1211" s="4" t="n">
        <v>2025</v>
      </c>
      <c r="C1211" s="4" t="n">
        <v>5</v>
      </c>
      <c r="D1211" s="9" t="s">
        <v>288</v>
      </c>
      <c r="E1211" s="12" t="str">
        <f aca="false">INDEX(門市主檔!$B$2:$B$25,MATCH($D1211,門市主檔!$A$2:$A$25,0))</f>
        <v>桃園中壢店</v>
      </c>
      <c r="F1211" s="9" t="s">
        <v>344</v>
      </c>
      <c r="G1211" s="12" t="str">
        <f aca="false">INDEX(通路主檔!$B$2:$B$5,MATCH($F1211,通路主檔!$A$2:$A$5,0))</f>
        <v>外送平台 A</v>
      </c>
      <c r="H1211" s="12" t="str">
        <f aca="false">INDEX(通路主檔!$C$2:$C$5,MATCH($F1211,通路主檔!$A$2:$A$5,0))</f>
        <v>外送平台</v>
      </c>
      <c r="I1211" s="13" t="n">
        <v>364700</v>
      </c>
      <c r="J1211" s="4" t="n">
        <v>757</v>
      </c>
      <c r="K1211" s="4" t="n">
        <v>1376</v>
      </c>
      <c r="L1211" s="14" t="n">
        <f aca="false">IF(J1211=0,0,I1211/J1211)</f>
        <v>481.770145310436</v>
      </c>
      <c r="M1211" s="15" t="n">
        <f aca="false">INDEX(通路主檔!$D$2:$D$5,MATCH($F1211,通路主檔!$A$2:$A$5,0))*INDEX(年度參數!$B$2:$B$4,MATCH($B1211,年度參數!$A$2:$A$4,0))</f>
        <v>0.34</v>
      </c>
      <c r="N1211" s="14" t="n">
        <f aca="false">I1211*M1211</f>
        <v>123998</v>
      </c>
      <c r="O1211" s="14" t="n">
        <f aca="false">I1211-N1211</f>
        <v>240702</v>
      </c>
    </row>
    <row r="1212" customFormat="false" ht="15" hidden="false" customHeight="false" outlineLevel="0" collapsed="false">
      <c r="A1212" s="6" t="str">
        <f aca="false">TEXT(B1212,"0")&amp;"-"&amp;TEXT(C1212,"00")</f>
        <v>2025-05</v>
      </c>
      <c r="B1212" s="4" t="n">
        <v>2025</v>
      </c>
      <c r="C1212" s="4" t="n">
        <v>5</v>
      </c>
      <c r="D1212" s="9" t="s">
        <v>288</v>
      </c>
      <c r="E1212" s="12" t="str">
        <f aca="false">INDEX(門市主檔!$B$2:$B$25,MATCH($D1212,門市主檔!$A$2:$A$25,0))</f>
        <v>桃園中壢店</v>
      </c>
      <c r="F1212" s="9" t="s">
        <v>347</v>
      </c>
      <c r="G1212" s="12" t="str">
        <f aca="false">INDEX(通路主檔!$B$2:$B$5,MATCH($F1212,通路主檔!$A$2:$A$5,0))</f>
        <v>外送平台 B</v>
      </c>
      <c r="H1212" s="12" t="str">
        <f aca="false">INDEX(通路主檔!$C$2:$C$5,MATCH($F1212,通路主檔!$A$2:$A$5,0))</f>
        <v>外送平台</v>
      </c>
      <c r="I1212" s="13" t="n">
        <v>230300</v>
      </c>
      <c r="J1212" s="4" t="n">
        <v>495</v>
      </c>
      <c r="K1212" s="4" t="n">
        <v>904</v>
      </c>
      <c r="L1212" s="14" t="n">
        <f aca="false">IF(J1212=0,0,I1212/J1212)</f>
        <v>465.252525252525</v>
      </c>
      <c r="M1212" s="15" t="n">
        <f aca="false">INDEX(通路主檔!$D$2:$D$5,MATCH($F1212,通路主檔!$A$2:$A$5,0))*INDEX(年度參數!$B$2:$B$4,MATCH($B1212,年度參數!$A$2:$A$4,0))</f>
        <v>0.34</v>
      </c>
      <c r="N1212" s="14" t="n">
        <f aca="false">I1212*M1212</f>
        <v>78302</v>
      </c>
      <c r="O1212" s="14" t="n">
        <f aca="false">I1212-N1212</f>
        <v>151998</v>
      </c>
    </row>
    <row r="1213" customFormat="false" ht="15" hidden="false" customHeight="false" outlineLevel="0" collapsed="false">
      <c r="A1213" s="6" t="str">
        <f aca="false">TEXT(B1213,"0")&amp;"-"&amp;TEXT(C1213,"00")</f>
        <v>2025-05</v>
      </c>
      <c r="B1213" s="4" t="n">
        <v>2025</v>
      </c>
      <c r="C1213" s="4" t="n">
        <v>5</v>
      </c>
      <c r="D1213" s="9" t="s">
        <v>292</v>
      </c>
      <c r="E1213" s="12" t="str">
        <f aca="false">INDEX(門市主檔!$B$2:$B$25,MATCH($D1213,門市主檔!$A$2:$A$25,0))</f>
        <v>桃園藝文店</v>
      </c>
      <c r="F1213" s="9" t="s">
        <v>339</v>
      </c>
      <c r="G1213" s="12" t="str">
        <f aca="false">INDEX(通路主檔!$B$2:$B$5,MATCH($F1213,通路主檔!$A$2:$A$5,0))</f>
        <v>內用</v>
      </c>
      <c r="H1213" s="12" t="str">
        <f aca="false">INDEX(通路主檔!$C$2:$C$5,MATCH($F1213,通路主檔!$A$2:$A$5,0))</f>
        <v>店內</v>
      </c>
      <c r="I1213" s="13" t="n">
        <v>824900</v>
      </c>
      <c r="J1213" s="4" t="n">
        <v>1001</v>
      </c>
      <c r="K1213" s="4" t="n">
        <v>2541</v>
      </c>
      <c r="L1213" s="14" t="n">
        <f aca="false">IF(J1213=0,0,I1213/J1213)</f>
        <v>824.075924075924</v>
      </c>
      <c r="M1213" s="15" t="n">
        <f aca="false">INDEX(通路主檔!$D$2:$D$5,MATCH($F1213,通路主檔!$A$2:$A$5,0))*INDEX(年度參數!$B$2:$B$4,MATCH($B1213,年度參數!$A$2:$A$4,0))</f>
        <v>0</v>
      </c>
      <c r="N1213" s="14" t="n">
        <f aca="false">I1213*M1213</f>
        <v>0</v>
      </c>
      <c r="O1213" s="14" t="n">
        <f aca="false">I1213-N1213</f>
        <v>824900</v>
      </c>
    </row>
    <row r="1214" customFormat="false" ht="15" hidden="false" customHeight="false" outlineLevel="0" collapsed="false">
      <c r="A1214" s="6" t="str">
        <f aca="false">TEXT(B1214,"0")&amp;"-"&amp;TEXT(C1214,"00")</f>
        <v>2025-05</v>
      </c>
      <c r="B1214" s="4" t="n">
        <v>2025</v>
      </c>
      <c r="C1214" s="4" t="n">
        <v>5</v>
      </c>
      <c r="D1214" s="9" t="s">
        <v>292</v>
      </c>
      <c r="E1214" s="12" t="str">
        <f aca="false">INDEX(門市主檔!$B$2:$B$25,MATCH($D1214,門市主檔!$A$2:$A$25,0))</f>
        <v>桃園藝文店</v>
      </c>
      <c r="F1214" s="9" t="s">
        <v>342</v>
      </c>
      <c r="G1214" s="12" t="str">
        <f aca="false">INDEX(通路主檔!$B$2:$B$5,MATCH($F1214,通路主檔!$A$2:$A$5,0))</f>
        <v>外帶</v>
      </c>
      <c r="H1214" s="12" t="str">
        <f aca="false">INDEX(通路主檔!$C$2:$C$5,MATCH($F1214,通路主檔!$A$2:$A$5,0))</f>
        <v>店內</v>
      </c>
      <c r="I1214" s="13" t="n">
        <v>442200</v>
      </c>
      <c r="J1214" s="4" t="n">
        <v>1389</v>
      </c>
      <c r="K1214" s="4" t="n">
        <v>1672</v>
      </c>
      <c r="L1214" s="14" t="n">
        <f aca="false">IF(J1214=0,0,I1214/J1214)</f>
        <v>318.358531317495</v>
      </c>
      <c r="M1214" s="15" t="n">
        <f aca="false">INDEX(通路主檔!$D$2:$D$5,MATCH($F1214,通路主檔!$A$2:$A$5,0))*INDEX(年度參數!$B$2:$B$4,MATCH($B1214,年度參數!$A$2:$A$4,0))</f>
        <v>0</v>
      </c>
      <c r="N1214" s="14" t="n">
        <f aca="false">I1214*M1214</f>
        <v>0</v>
      </c>
      <c r="O1214" s="14" t="n">
        <f aca="false">I1214-N1214</f>
        <v>442200</v>
      </c>
    </row>
    <row r="1215" customFormat="false" ht="15" hidden="false" customHeight="false" outlineLevel="0" collapsed="false">
      <c r="A1215" s="6" t="str">
        <f aca="false">TEXT(B1215,"0")&amp;"-"&amp;TEXT(C1215,"00")</f>
        <v>2025-05</v>
      </c>
      <c r="B1215" s="4" t="n">
        <v>2025</v>
      </c>
      <c r="C1215" s="4" t="n">
        <v>5</v>
      </c>
      <c r="D1215" s="9" t="s">
        <v>292</v>
      </c>
      <c r="E1215" s="12" t="str">
        <f aca="false">INDEX(門市主檔!$B$2:$B$25,MATCH($D1215,門市主檔!$A$2:$A$25,0))</f>
        <v>桃園藝文店</v>
      </c>
      <c r="F1215" s="9" t="s">
        <v>344</v>
      </c>
      <c r="G1215" s="12" t="str">
        <f aca="false">INDEX(通路主檔!$B$2:$B$5,MATCH($F1215,通路主檔!$A$2:$A$5,0))</f>
        <v>外送平台 A</v>
      </c>
      <c r="H1215" s="12" t="str">
        <f aca="false">INDEX(通路主檔!$C$2:$C$5,MATCH($F1215,通路主檔!$A$2:$A$5,0))</f>
        <v>外送平台</v>
      </c>
      <c r="I1215" s="13" t="n">
        <v>379200</v>
      </c>
      <c r="J1215" s="4" t="n">
        <v>754</v>
      </c>
      <c r="K1215" s="4" t="n">
        <v>1470</v>
      </c>
      <c r="L1215" s="14" t="n">
        <f aca="false">IF(J1215=0,0,I1215/J1215)</f>
        <v>502.917771883289</v>
      </c>
      <c r="M1215" s="15" t="n">
        <f aca="false">INDEX(通路主檔!$D$2:$D$5,MATCH($F1215,通路主檔!$A$2:$A$5,0))*INDEX(年度參數!$B$2:$B$4,MATCH($B1215,年度參數!$A$2:$A$4,0))</f>
        <v>0.34</v>
      </c>
      <c r="N1215" s="14" t="n">
        <f aca="false">I1215*M1215</f>
        <v>128928</v>
      </c>
      <c r="O1215" s="14" t="n">
        <f aca="false">I1215-N1215</f>
        <v>250272</v>
      </c>
    </row>
    <row r="1216" customFormat="false" ht="15" hidden="false" customHeight="false" outlineLevel="0" collapsed="false">
      <c r="A1216" s="6" t="str">
        <f aca="false">TEXT(B1216,"0")&amp;"-"&amp;TEXT(C1216,"00")</f>
        <v>2025-05</v>
      </c>
      <c r="B1216" s="4" t="n">
        <v>2025</v>
      </c>
      <c r="C1216" s="4" t="n">
        <v>5</v>
      </c>
      <c r="D1216" s="9" t="s">
        <v>292</v>
      </c>
      <c r="E1216" s="12" t="str">
        <f aca="false">INDEX(門市主檔!$B$2:$B$25,MATCH($D1216,門市主檔!$A$2:$A$25,0))</f>
        <v>桃園藝文店</v>
      </c>
      <c r="F1216" s="9" t="s">
        <v>347</v>
      </c>
      <c r="G1216" s="12" t="str">
        <f aca="false">INDEX(通路主檔!$B$2:$B$5,MATCH($F1216,通路主檔!$A$2:$A$5,0))</f>
        <v>外送平台 B</v>
      </c>
      <c r="H1216" s="12" t="str">
        <f aca="false">INDEX(通路主檔!$C$2:$C$5,MATCH($F1216,通路主檔!$A$2:$A$5,0))</f>
        <v>外送平台</v>
      </c>
      <c r="I1216" s="13" t="n">
        <v>236000</v>
      </c>
      <c r="J1216" s="4" t="n">
        <v>498</v>
      </c>
      <c r="K1216" s="4" t="n">
        <v>913</v>
      </c>
      <c r="L1216" s="14" t="n">
        <f aca="false">IF(J1216=0,0,I1216/J1216)</f>
        <v>473.895582329317</v>
      </c>
      <c r="M1216" s="15" t="n">
        <f aca="false">INDEX(通路主檔!$D$2:$D$5,MATCH($F1216,通路主檔!$A$2:$A$5,0))*INDEX(年度參數!$B$2:$B$4,MATCH($B1216,年度參數!$A$2:$A$4,0))</f>
        <v>0.34</v>
      </c>
      <c r="N1216" s="14" t="n">
        <f aca="false">I1216*M1216</f>
        <v>80240</v>
      </c>
      <c r="O1216" s="14" t="n">
        <f aca="false">I1216-N1216</f>
        <v>155760</v>
      </c>
    </row>
    <row r="1217" customFormat="false" ht="15" hidden="false" customHeight="false" outlineLevel="0" collapsed="false">
      <c r="A1217" s="6" t="str">
        <f aca="false">TEXT(B1217,"0")&amp;"-"&amp;TEXT(C1217,"00")</f>
        <v>2025-05</v>
      </c>
      <c r="B1217" s="4" t="n">
        <v>2025</v>
      </c>
      <c r="C1217" s="4" t="n">
        <v>5</v>
      </c>
      <c r="D1217" s="9" t="s">
        <v>315</v>
      </c>
      <c r="E1217" s="12" t="str">
        <f aca="false">INDEX(門市主檔!$B$2:$B$25,MATCH($D1217,門市主檔!$A$2:$A$25,0))</f>
        <v>雲林斗六店</v>
      </c>
      <c r="F1217" s="9" t="s">
        <v>339</v>
      </c>
      <c r="G1217" s="12" t="str">
        <f aca="false">INDEX(通路主檔!$B$2:$B$5,MATCH($F1217,通路主檔!$A$2:$A$5,0))</f>
        <v>內用</v>
      </c>
      <c r="H1217" s="12" t="str">
        <f aca="false">INDEX(通路主檔!$C$2:$C$5,MATCH($F1217,通路主檔!$A$2:$A$5,0))</f>
        <v>店內</v>
      </c>
      <c r="I1217" s="13" t="n">
        <v>617400</v>
      </c>
      <c r="J1217" s="4" t="n">
        <v>751</v>
      </c>
      <c r="K1217" s="4" t="n">
        <v>1887</v>
      </c>
      <c r="L1217" s="14" t="n">
        <f aca="false">IF(J1217=0,0,I1217/J1217)</f>
        <v>822.103861517976</v>
      </c>
      <c r="M1217" s="15" t="n">
        <f aca="false">INDEX(通路主檔!$D$2:$D$5,MATCH($F1217,通路主檔!$A$2:$A$5,0))*INDEX(年度參數!$B$2:$B$4,MATCH($B1217,年度參數!$A$2:$A$4,0))</f>
        <v>0</v>
      </c>
      <c r="N1217" s="14" t="n">
        <f aca="false">I1217*M1217</f>
        <v>0</v>
      </c>
      <c r="O1217" s="14" t="n">
        <f aca="false">I1217-N1217</f>
        <v>617400</v>
      </c>
    </row>
    <row r="1218" customFormat="false" ht="15" hidden="false" customHeight="false" outlineLevel="0" collapsed="false">
      <c r="A1218" s="6" t="str">
        <f aca="false">TEXT(B1218,"0")&amp;"-"&amp;TEXT(C1218,"00")</f>
        <v>2025-05</v>
      </c>
      <c r="B1218" s="4" t="n">
        <v>2025</v>
      </c>
      <c r="C1218" s="4" t="n">
        <v>5</v>
      </c>
      <c r="D1218" s="9" t="s">
        <v>315</v>
      </c>
      <c r="E1218" s="12" t="str">
        <f aca="false">INDEX(門市主檔!$B$2:$B$25,MATCH($D1218,門市主檔!$A$2:$A$25,0))</f>
        <v>雲林斗六店</v>
      </c>
      <c r="F1218" s="9" t="s">
        <v>342</v>
      </c>
      <c r="G1218" s="12" t="str">
        <f aca="false">INDEX(通路主檔!$B$2:$B$5,MATCH($F1218,通路主檔!$A$2:$A$5,0))</f>
        <v>外帶</v>
      </c>
      <c r="H1218" s="12" t="str">
        <f aca="false">INDEX(通路主檔!$C$2:$C$5,MATCH($F1218,通路主檔!$A$2:$A$5,0))</f>
        <v>店內</v>
      </c>
      <c r="I1218" s="13" t="n">
        <v>302400</v>
      </c>
      <c r="J1218" s="4" t="n">
        <v>969</v>
      </c>
      <c r="K1218" s="4" t="n">
        <v>1269</v>
      </c>
      <c r="L1218" s="14" t="n">
        <f aca="false">IF(J1218=0,0,I1218/J1218)</f>
        <v>312.074303405573</v>
      </c>
      <c r="M1218" s="15" t="n">
        <f aca="false">INDEX(通路主檔!$D$2:$D$5,MATCH($F1218,通路主檔!$A$2:$A$5,0))*INDEX(年度參數!$B$2:$B$4,MATCH($B1218,年度參數!$A$2:$A$4,0))</f>
        <v>0</v>
      </c>
      <c r="N1218" s="14" t="n">
        <f aca="false">I1218*M1218</f>
        <v>0</v>
      </c>
      <c r="O1218" s="14" t="n">
        <f aca="false">I1218-N1218</f>
        <v>302400</v>
      </c>
    </row>
    <row r="1219" customFormat="false" ht="15" hidden="false" customHeight="false" outlineLevel="0" collapsed="false">
      <c r="A1219" s="6" t="str">
        <f aca="false">TEXT(B1219,"0")&amp;"-"&amp;TEXT(C1219,"00")</f>
        <v>2025-05</v>
      </c>
      <c r="B1219" s="4" t="n">
        <v>2025</v>
      </c>
      <c r="C1219" s="4" t="n">
        <v>5</v>
      </c>
      <c r="D1219" s="9" t="s">
        <v>315</v>
      </c>
      <c r="E1219" s="12" t="str">
        <f aca="false">INDEX(門市主檔!$B$2:$B$25,MATCH($D1219,門市主檔!$A$2:$A$25,0))</f>
        <v>雲林斗六店</v>
      </c>
      <c r="F1219" s="9" t="s">
        <v>344</v>
      </c>
      <c r="G1219" s="12" t="str">
        <f aca="false">INDEX(通路主檔!$B$2:$B$5,MATCH($F1219,通路主檔!$A$2:$A$5,0))</f>
        <v>外送平台 A</v>
      </c>
      <c r="H1219" s="12" t="str">
        <f aca="false">INDEX(通路主檔!$C$2:$C$5,MATCH($F1219,通路主檔!$A$2:$A$5,0))</f>
        <v>外送平台</v>
      </c>
      <c r="I1219" s="13" t="n">
        <v>282600</v>
      </c>
      <c r="J1219" s="4" t="n">
        <v>566</v>
      </c>
      <c r="K1219" s="4" t="n">
        <v>1005</v>
      </c>
      <c r="L1219" s="14" t="n">
        <f aca="false">IF(J1219=0,0,I1219/J1219)</f>
        <v>499.293286219081</v>
      </c>
      <c r="M1219" s="15" t="n">
        <f aca="false">INDEX(通路主檔!$D$2:$D$5,MATCH($F1219,通路主檔!$A$2:$A$5,0))*INDEX(年度參數!$B$2:$B$4,MATCH($B1219,年度參數!$A$2:$A$4,0))</f>
        <v>0.34</v>
      </c>
      <c r="N1219" s="14" t="n">
        <f aca="false">I1219*M1219</f>
        <v>96084</v>
      </c>
      <c r="O1219" s="14" t="n">
        <f aca="false">I1219-N1219</f>
        <v>186516</v>
      </c>
    </row>
    <row r="1220" customFormat="false" ht="15" hidden="false" customHeight="false" outlineLevel="0" collapsed="false">
      <c r="A1220" s="6" t="str">
        <f aca="false">TEXT(B1220,"0")&amp;"-"&amp;TEXT(C1220,"00")</f>
        <v>2025-05</v>
      </c>
      <c r="B1220" s="4" t="n">
        <v>2025</v>
      </c>
      <c r="C1220" s="4" t="n">
        <v>5</v>
      </c>
      <c r="D1220" s="9" t="s">
        <v>315</v>
      </c>
      <c r="E1220" s="12" t="str">
        <f aca="false">INDEX(門市主檔!$B$2:$B$25,MATCH($D1220,門市主檔!$A$2:$A$25,0))</f>
        <v>雲林斗六店</v>
      </c>
      <c r="F1220" s="9" t="s">
        <v>347</v>
      </c>
      <c r="G1220" s="12" t="str">
        <f aca="false">INDEX(通路主檔!$B$2:$B$5,MATCH($F1220,通路主檔!$A$2:$A$5,0))</f>
        <v>外送平台 B</v>
      </c>
      <c r="H1220" s="12" t="str">
        <f aca="false">INDEX(通路主檔!$C$2:$C$5,MATCH($F1220,通路主檔!$A$2:$A$5,0))</f>
        <v>外送平台</v>
      </c>
      <c r="I1220" s="13" t="n">
        <v>204400</v>
      </c>
      <c r="J1220" s="4" t="n">
        <v>434</v>
      </c>
      <c r="K1220" s="4" t="n">
        <v>817</v>
      </c>
      <c r="L1220" s="14" t="n">
        <f aca="false">IF(J1220=0,0,I1220/J1220)</f>
        <v>470.967741935484</v>
      </c>
      <c r="M1220" s="15" t="n">
        <f aca="false">INDEX(通路主檔!$D$2:$D$5,MATCH($F1220,通路主檔!$A$2:$A$5,0))*INDEX(年度參數!$B$2:$B$4,MATCH($B1220,年度參數!$A$2:$A$4,0))</f>
        <v>0.34</v>
      </c>
      <c r="N1220" s="14" t="n">
        <f aca="false">I1220*M1220</f>
        <v>69496</v>
      </c>
      <c r="O1220" s="14" t="n">
        <f aca="false">I1220-N1220</f>
        <v>134904</v>
      </c>
    </row>
    <row r="1221" customFormat="false" ht="15" hidden="false" customHeight="false" outlineLevel="0" collapsed="false">
      <c r="A1221" s="6" t="str">
        <f aca="false">TEXT(B1221,"0")&amp;"-"&amp;TEXT(C1221,"00")</f>
        <v>2025-06</v>
      </c>
      <c r="B1221" s="4" t="n">
        <v>2025</v>
      </c>
      <c r="C1221" s="4" t="n">
        <v>6</v>
      </c>
      <c r="D1221" s="9" t="s">
        <v>294</v>
      </c>
      <c r="E1221" s="12" t="str">
        <f aca="false">INDEX(門市主檔!$B$2:$B$25,MATCH($D1221,門市主檔!$A$2:$A$25,0))</f>
        <v>新竹巨城店</v>
      </c>
      <c r="F1221" s="9" t="s">
        <v>339</v>
      </c>
      <c r="G1221" s="12" t="str">
        <f aca="false">INDEX(通路主檔!$B$2:$B$5,MATCH($F1221,通路主檔!$A$2:$A$5,0))</f>
        <v>內用</v>
      </c>
      <c r="H1221" s="12" t="str">
        <f aca="false">INDEX(通路主檔!$C$2:$C$5,MATCH($F1221,通路主檔!$A$2:$A$5,0))</f>
        <v>店內</v>
      </c>
      <c r="I1221" s="13" t="n">
        <v>1520800</v>
      </c>
      <c r="J1221" s="4" t="n">
        <v>2141</v>
      </c>
      <c r="K1221" s="4" t="n">
        <v>5032</v>
      </c>
      <c r="L1221" s="14" t="n">
        <f aca="false">IF(J1221=0,0,I1221/J1221)</f>
        <v>710.322279308734</v>
      </c>
      <c r="M1221" s="15" t="n">
        <f aca="false">INDEX(通路主檔!$D$2:$D$5,MATCH($F1221,通路主檔!$A$2:$A$5,0))*INDEX(年度參數!$B$2:$B$4,MATCH($B1221,年度參數!$A$2:$A$4,0))</f>
        <v>0</v>
      </c>
      <c r="N1221" s="14" t="n">
        <f aca="false">I1221*M1221</f>
        <v>0</v>
      </c>
      <c r="O1221" s="14" t="n">
        <f aca="false">I1221-N1221</f>
        <v>1520800</v>
      </c>
    </row>
    <row r="1222" customFormat="false" ht="15" hidden="false" customHeight="false" outlineLevel="0" collapsed="false">
      <c r="A1222" s="6" t="str">
        <f aca="false">TEXT(B1222,"0")&amp;"-"&amp;TEXT(C1222,"00")</f>
        <v>2025-06</v>
      </c>
      <c r="B1222" s="4" t="n">
        <v>2025</v>
      </c>
      <c r="C1222" s="4" t="n">
        <v>6</v>
      </c>
      <c r="D1222" s="9" t="s">
        <v>294</v>
      </c>
      <c r="E1222" s="12" t="str">
        <f aca="false">INDEX(門市主檔!$B$2:$B$25,MATCH($D1222,門市主檔!$A$2:$A$25,0))</f>
        <v>新竹巨城店</v>
      </c>
      <c r="F1222" s="9" t="s">
        <v>342</v>
      </c>
      <c r="G1222" s="12" t="str">
        <f aca="false">INDEX(通路主檔!$B$2:$B$5,MATCH($F1222,通路主檔!$A$2:$A$5,0))</f>
        <v>外帶</v>
      </c>
      <c r="H1222" s="12" t="str">
        <f aca="false">INDEX(通路主檔!$C$2:$C$5,MATCH($F1222,通路主檔!$A$2:$A$5,0))</f>
        <v>店內</v>
      </c>
      <c r="I1222" s="13" t="n">
        <v>525600</v>
      </c>
      <c r="J1222" s="4" t="n">
        <v>1548</v>
      </c>
      <c r="K1222" s="4" t="n">
        <v>1962</v>
      </c>
      <c r="L1222" s="14" t="n">
        <f aca="false">IF(J1222=0,0,I1222/J1222)</f>
        <v>339.53488372093</v>
      </c>
      <c r="M1222" s="15" t="n">
        <f aca="false">INDEX(通路主檔!$D$2:$D$5,MATCH($F1222,通路主檔!$A$2:$A$5,0))*INDEX(年度參數!$B$2:$B$4,MATCH($B1222,年度參數!$A$2:$A$4,0))</f>
        <v>0</v>
      </c>
      <c r="N1222" s="14" t="n">
        <f aca="false">I1222*M1222</f>
        <v>0</v>
      </c>
      <c r="O1222" s="14" t="n">
        <f aca="false">I1222-N1222</f>
        <v>525600</v>
      </c>
    </row>
    <row r="1223" customFormat="false" ht="15" hidden="false" customHeight="false" outlineLevel="0" collapsed="false">
      <c r="A1223" s="6" t="str">
        <f aca="false">TEXT(B1223,"0")&amp;"-"&amp;TEXT(C1223,"00")</f>
        <v>2025-06</v>
      </c>
      <c r="B1223" s="4" t="n">
        <v>2025</v>
      </c>
      <c r="C1223" s="4" t="n">
        <v>6</v>
      </c>
      <c r="D1223" s="9" t="s">
        <v>294</v>
      </c>
      <c r="E1223" s="12" t="str">
        <f aca="false">INDEX(門市主檔!$B$2:$B$25,MATCH($D1223,門市主檔!$A$2:$A$25,0))</f>
        <v>新竹巨城店</v>
      </c>
      <c r="F1223" s="9" t="s">
        <v>344</v>
      </c>
      <c r="G1223" s="12" t="str">
        <f aca="false">INDEX(通路主檔!$B$2:$B$5,MATCH($F1223,通路主檔!$A$2:$A$5,0))</f>
        <v>外送平台 A</v>
      </c>
      <c r="H1223" s="12" t="str">
        <f aca="false">INDEX(通路主檔!$C$2:$C$5,MATCH($F1223,通路主檔!$A$2:$A$5,0))</f>
        <v>外送平台</v>
      </c>
      <c r="I1223" s="13" t="n">
        <v>432600</v>
      </c>
      <c r="J1223" s="4" t="n">
        <v>867</v>
      </c>
      <c r="K1223" s="4" t="n">
        <v>1612</v>
      </c>
      <c r="L1223" s="14" t="n">
        <f aca="false">IF(J1223=0,0,I1223/J1223)</f>
        <v>498.961937716263</v>
      </c>
      <c r="M1223" s="15" t="n">
        <f aca="false">INDEX(通路主檔!$D$2:$D$5,MATCH($F1223,通路主檔!$A$2:$A$5,0))*INDEX(年度參數!$B$2:$B$4,MATCH($B1223,年度參數!$A$2:$A$4,0))</f>
        <v>0.34</v>
      </c>
      <c r="N1223" s="14" t="n">
        <f aca="false">I1223*M1223</f>
        <v>147084</v>
      </c>
      <c r="O1223" s="14" t="n">
        <f aca="false">I1223-N1223</f>
        <v>285516</v>
      </c>
    </row>
    <row r="1224" customFormat="false" ht="15" hidden="false" customHeight="false" outlineLevel="0" collapsed="false">
      <c r="A1224" s="6" t="str">
        <f aca="false">TEXT(B1224,"0")&amp;"-"&amp;TEXT(C1224,"00")</f>
        <v>2025-06</v>
      </c>
      <c r="B1224" s="4" t="n">
        <v>2025</v>
      </c>
      <c r="C1224" s="4" t="n">
        <v>6</v>
      </c>
      <c r="D1224" s="9" t="s">
        <v>294</v>
      </c>
      <c r="E1224" s="12" t="str">
        <f aca="false">INDEX(門市主檔!$B$2:$B$25,MATCH($D1224,門市主檔!$A$2:$A$25,0))</f>
        <v>新竹巨城店</v>
      </c>
      <c r="F1224" s="9" t="s">
        <v>347</v>
      </c>
      <c r="G1224" s="12" t="str">
        <f aca="false">INDEX(通路主檔!$B$2:$B$5,MATCH($F1224,通路主檔!$A$2:$A$5,0))</f>
        <v>外送平台 B</v>
      </c>
      <c r="H1224" s="12" t="str">
        <f aca="false">INDEX(通路主檔!$C$2:$C$5,MATCH($F1224,通路主檔!$A$2:$A$5,0))</f>
        <v>外送平台</v>
      </c>
      <c r="I1224" s="13" t="n">
        <v>318100</v>
      </c>
      <c r="J1224" s="4" t="n">
        <v>672</v>
      </c>
      <c r="K1224" s="4" t="n">
        <v>1128</v>
      </c>
      <c r="L1224" s="14" t="n">
        <f aca="false">IF(J1224=0,0,I1224/J1224)</f>
        <v>473.363095238095</v>
      </c>
      <c r="M1224" s="15" t="n">
        <f aca="false">INDEX(通路主檔!$D$2:$D$5,MATCH($F1224,通路主檔!$A$2:$A$5,0))*INDEX(年度參數!$B$2:$B$4,MATCH($B1224,年度參數!$A$2:$A$4,0))</f>
        <v>0.34</v>
      </c>
      <c r="N1224" s="14" t="n">
        <f aca="false">I1224*M1224</f>
        <v>108154</v>
      </c>
      <c r="O1224" s="14" t="n">
        <f aca="false">I1224-N1224</f>
        <v>209946</v>
      </c>
    </row>
    <row r="1225" customFormat="false" ht="15" hidden="false" customHeight="false" outlineLevel="0" collapsed="false">
      <c r="A1225" s="6" t="str">
        <f aca="false">TEXT(B1225,"0")&amp;"-"&amp;TEXT(C1225,"00")</f>
        <v>2025-06</v>
      </c>
      <c r="B1225" s="4" t="n">
        <v>2025</v>
      </c>
      <c r="C1225" s="4" t="n">
        <v>6</v>
      </c>
      <c r="D1225" s="9" t="s">
        <v>325</v>
      </c>
      <c r="E1225" s="12" t="str">
        <f aca="false">INDEX(門市主檔!$B$2:$B$25,MATCH($D1225,門市主檔!$A$2:$A$25,0))</f>
        <v>高雄左營店</v>
      </c>
      <c r="F1225" s="9" t="s">
        <v>339</v>
      </c>
      <c r="G1225" s="12" t="str">
        <f aca="false">INDEX(通路主檔!$B$2:$B$5,MATCH($F1225,通路主檔!$A$2:$A$5,0))</f>
        <v>內用</v>
      </c>
      <c r="H1225" s="12" t="str">
        <f aca="false">INDEX(通路主檔!$C$2:$C$5,MATCH($F1225,通路主檔!$A$2:$A$5,0))</f>
        <v>店內</v>
      </c>
      <c r="I1225" s="13" t="n">
        <v>1301600</v>
      </c>
      <c r="J1225" s="4" t="n">
        <v>1842</v>
      </c>
      <c r="K1225" s="4" t="n">
        <v>4488</v>
      </c>
      <c r="L1225" s="14" t="n">
        <f aca="false">IF(J1225=0,0,I1225/J1225)</f>
        <v>706.623235613464</v>
      </c>
      <c r="M1225" s="15" t="n">
        <f aca="false">INDEX(通路主檔!$D$2:$D$5,MATCH($F1225,通路主檔!$A$2:$A$5,0))*INDEX(年度參數!$B$2:$B$4,MATCH($B1225,年度參數!$A$2:$A$4,0))</f>
        <v>0</v>
      </c>
      <c r="N1225" s="14" t="n">
        <f aca="false">I1225*M1225</f>
        <v>0</v>
      </c>
      <c r="O1225" s="14" t="n">
        <f aca="false">I1225-N1225</f>
        <v>1301600</v>
      </c>
    </row>
    <row r="1226" customFormat="false" ht="15" hidden="false" customHeight="false" outlineLevel="0" collapsed="false">
      <c r="A1226" s="6" t="str">
        <f aca="false">TEXT(B1226,"0")&amp;"-"&amp;TEXT(C1226,"00")</f>
        <v>2025-06</v>
      </c>
      <c r="B1226" s="4" t="n">
        <v>2025</v>
      </c>
      <c r="C1226" s="4" t="n">
        <v>6</v>
      </c>
      <c r="D1226" s="9" t="s">
        <v>325</v>
      </c>
      <c r="E1226" s="12" t="str">
        <f aca="false">INDEX(門市主檔!$B$2:$B$25,MATCH($D1226,門市主檔!$A$2:$A$25,0))</f>
        <v>高雄左營店</v>
      </c>
      <c r="F1226" s="9" t="s">
        <v>342</v>
      </c>
      <c r="G1226" s="12" t="str">
        <f aca="false">INDEX(通路主檔!$B$2:$B$5,MATCH($F1226,通路主檔!$A$2:$A$5,0))</f>
        <v>外帶</v>
      </c>
      <c r="H1226" s="12" t="str">
        <f aca="false">INDEX(通路主檔!$C$2:$C$5,MATCH($F1226,通路主檔!$A$2:$A$5,0))</f>
        <v>店內</v>
      </c>
      <c r="I1226" s="13" t="n">
        <v>428700</v>
      </c>
      <c r="J1226" s="4" t="n">
        <v>1183</v>
      </c>
      <c r="K1226" s="4" t="n">
        <v>1660</v>
      </c>
      <c r="L1226" s="14" t="n">
        <f aca="false">IF(J1226=0,0,I1226/J1226)</f>
        <v>362.383770076078</v>
      </c>
      <c r="M1226" s="15" t="n">
        <f aca="false">INDEX(通路主檔!$D$2:$D$5,MATCH($F1226,通路主檔!$A$2:$A$5,0))*INDEX(年度參數!$B$2:$B$4,MATCH($B1226,年度參數!$A$2:$A$4,0))</f>
        <v>0</v>
      </c>
      <c r="N1226" s="14" t="n">
        <f aca="false">I1226*M1226</f>
        <v>0</v>
      </c>
      <c r="O1226" s="14" t="n">
        <f aca="false">I1226-N1226</f>
        <v>428700</v>
      </c>
    </row>
    <row r="1227" customFormat="false" ht="15" hidden="false" customHeight="false" outlineLevel="0" collapsed="false">
      <c r="A1227" s="6" t="str">
        <f aca="false">TEXT(B1227,"0")&amp;"-"&amp;TEXT(C1227,"00")</f>
        <v>2025-06</v>
      </c>
      <c r="B1227" s="4" t="n">
        <v>2025</v>
      </c>
      <c r="C1227" s="4" t="n">
        <v>6</v>
      </c>
      <c r="D1227" s="9" t="s">
        <v>325</v>
      </c>
      <c r="E1227" s="12" t="str">
        <f aca="false">INDEX(門市主檔!$B$2:$B$25,MATCH($D1227,門市主檔!$A$2:$A$25,0))</f>
        <v>高雄左營店</v>
      </c>
      <c r="F1227" s="9" t="s">
        <v>344</v>
      </c>
      <c r="G1227" s="12" t="str">
        <f aca="false">INDEX(通路主檔!$B$2:$B$5,MATCH($F1227,通路主檔!$A$2:$A$5,0))</f>
        <v>外送平台 A</v>
      </c>
      <c r="H1227" s="12" t="str">
        <f aca="false">INDEX(通路主檔!$C$2:$C$5,MATCH($F1227,通路主檔!$A$2:$A$5,0))</f>
        <v>外送平台</v>
      </c>
      <c r="I1227" s="13" t="n">
        <v>422500</v>
      </c>
      <c r="J1227" s="4" t="n">
        <v>844</v>
      </c>
      <c r="K1227" s="4" t="n">
        <v>1694</v>
      </c>
      <c r="L1227" s="14" t="n">
        <f aca="false">IF(J1227=0,0,I1227/J1227)</f>
        <v>500.592417061611</v>
      </c>
      <c r="M1227" s="15" t="n">
        <f aca="false">INDEX(通路主檔!$D$2:$D$5,MATCH($F1227,通路主檔!$A$2:$A$5,0))*INDEX(年度參數!$B$2:$B$4,MATCH($B1227,年度參數!$A$2:$A$4,0))</f>
        <v>0.34</v>
      </c>
      <c r="N1227" s="14" t="n">
        <f aca="false">I1227*M1227</f>
        <v>143650</v>
      </c>
      <c r="O1227" s="14" t="n">
        <f aca="false">I1227-N1227</f>
        <v>278850</v>
      </c>
    </row>
    <row r="1228" customFormat="false" ht="15" hidden="false" customHeight="false" outlineLevel="0" collapsed="false">
      <c r="A1228" s="6" t="str">
        <f aca="false">TEXT(B1228,"0")&amp;"-"&amp;TEXT(C1228,"00")</f>
        <v>2025-06</v>
      </c>
      <c r="B1228" s="4" t="n">
        <v>2025</v>
      </c>
      <c r="C1228" s="4" t="n">
        <v>6</v>
      </c>
      <c r="D1228" s="9" t="s">
        <v>325</v>
      </c>
      <c r="E1228" s="12" t="str">
        <f aca="false">INDEX(門市主檔!$B$2:$B$25,MATCH($D1228,門市主檔!$A$2:$A$25,0))</f>
        <v>高雄左營店</v>
      </c>
      <c r="F1228" s="9" t="s">
        <v>347</v>
      </c>
      <c r="G1228" s="12" t="str">
        <f aca="false">INDEX(通路主檔!$B$2:$B$5,MATCH($F1228,通路主檔!$A$2:$A$5,0))</f>
        <v>外送平台 B</v>
      </c>
      <c r="H1228" s="12" t="str">
        <f aca="false">INDEX(通路主檔!$C$2:$C$5,MATCH($F1228,通路主檔!$A$2:$A$5,0))</f>
        <v>外送平台</v>
      </c>
      <c r="I1228" s="13" t="n">
        <v>240900</v>
      </c>
      <c r="J1228" s="4" t="n">
        <v>506</v>
      </c>
      <c r="K1228" s="4" t="n">
        <v>854</v>
      </c>
      <c r="L1228" s="14" t="n">
        <f aca="false">IF(J1228=0,0,I1228/J1228)</f>
        <v>476.086956521739</v>
      </c>
      <c r="M1228" s="15" t="n">
        <f aca="false">INDEX(通路主檔!$D$2:$D$5,MATCH($F1228,通路主檔!$A$2:$A$5,0))*INDEX(年度參數!$B$2:$B$4,MATCH($B1228,年度參數!$A$2:$A$4,0))</f>
        <v>0.34</v>
      </c>
      <c r="N1228" s="14" t="n">
        <f aca="false">I1228*M1228</f>
        <v>81906</v>
      </c>
      <c r="O1228" s="14" t="n">
        <f aca="false">I1228-N1228</f>
        <v>158994</v>
      </c>
    </row>
    <row r="1229" customFormat="false" ht="15" hidden="false" customHeight="false" outlineLevel="0" collapsed="false">
      <c r="A1229" s="6" t="str">
        <f aca="false">TEXT(B1229,"0")&amp;"-"&amp;TEXT(C1229,"00")</f>
        <v>2025-06</v>
      </c>
      <c r="B1229" s="4" t="n">
        <v>2025</v>
      </c>
      <c r="C1229" s="4" t="n">
        <v>6</v>
      </c>
      <c r="D1229" s="9" t="s">
        <v>328</v>
      </c>
      <c r="E1229" s="12" t="str">
        <f aca="false">INDEX(門市主檔!$B$2:$B$25,MATCH($D1229,門市主檔!$A$2:$A$25,0))</f>
        <v>高雄三多店</v>
      </c>
      <c r="F1229" s="9" t="s">
        <v>339</v>
      </c>
      <c r="G1229" s="12" t="str">
        <f aca="false">INDEX(通路主檔!$B$2:$B$5,MATCH($F1229,通路主檔!$A$2:$A$5,0))</f>
        <v>內用</v>
      </c>
      <c r="H1229" s="12" t="str">
        <f aca="false">INDEX(通路主檔!$C$2:$C$5,MATCH($F1229,通路主檔!$A$2:$A$5,0))</f>
        <v>店內</v>
      </c>
      <c r="I1229" s="13" t="n">
        <v>857400</v>
      </c>
      <c r="J1229" s="4" t="n">
        <v>1118</v>
      </c>
      <c r="K1229" s="4" t="n">
        <v>2637</v>
      </c>
      <c r="L1229" s="14" t="n">
        <f aca="false">IF(J1229=0,0,I1229/J1229)</f>
        <v>766.90518783542</v>
      </c>
      <c r="M1229" s="15" t="n">
        <f aca="false">INDEX(通路主檔!$D$2:$D$5,MATCH($F1229,通路主檔!$A$2:$A$5,0))*INDEX(年度參數!$B$2:$B$4,MATCH($B1229,年度參數!$A$2:$A$4,0))</f>
        <v>0</v>
      </c>
      <c r="N1229" s="14" t="n">
        <f aca="false">I1229*M1229</f>
        <v>0</v>
      </c>
      <c r="O1229" s="14" t="n">
        <f aca="false">I1229-N1229</f>
        <v>857400</v>
      </c>
    </row>
    <row r="1230" customFormat="false" ht="15" hidden="false" customHeight="false" outlineLevel="0" collapsed="false">
      <c r="A1230" s="6" t="str">
        <f aca="false">TEXT(B1230,"0")&amp;"-"&amp;TEXT(C1230,"00")</f>
        <v>2025-06</v>
      </c>
      <c r="B1230" s="4" t="n">
        <v>2025</v>
      </c>
      <c r="C1230" s="4" t="n">
        <v>6</v>
      </c>
      <c r="D1230" s="9" t="s">
        <v>328</v>
      </c>
      <c r="E1230" s="12" t="str">
        <f aca="false">INDEX(門市主檔!$B$2:$B$25,MATCH($D1230,門市主檔!$A$2:$A$25,0))</f>
        <v>高雄三多店</v>
      </c>
      <c r="F1230" s="9" t="s">
        <v>342</v>
      </c>
      <c r="G1230" s="12" t="str">
        <f aca="false">INDEX(通路主檔!$B$2:$B$5,MATCH($F1230,通路主檔!$A$2:$A$5,0))</f>
        <v>外帶</v>
      </c>
      <c r="H1230" s="12" t="str">
        <f aca="false">INDEX(通路主檔!$C$2:$C$5,MATCH($F1230,通路主檔!$A$2:$A$5,0))</f>
        <v>店內</v>
      </c>
      <c r="I1230" s="13" t="n">
        <v>367400</v>
      </c>
      <c r="J1230" s="4" t="n">
        <v>1072</v>
      </c>
      <c r="K1230" s="4" t="n">
        <v>1310</v>
      </c>
      <c r="L1230" s="14" t="n">
        <f aca="false">IF(J1230=0,0,I1230/J1230)</f>
        <v>342.723880597015</v>
      </c>
      <c r="M1230" s="15" t="n">
        <f aca="false">INDEX(通路主檔!$D$2:$D$5,MATCH($F1230,通路主檔!$A$2:$A$5,0))*INDEX(年度參數!$B$2:$B$4,MATCH($B1230,年度參數!$A$2:$A$4,0))</f>
        <v>0</v>
      </c>
      <c r="N1230" s="14" t="n">
        <f aca="false">I1230*M1230</f>
        <v>0</v>
      </c>
      <c r="O1230" s="14" t="n">
        <f aca="false">I1230-N1230</f>
        <v>367400</v>
      </c>
    </row>
    <row r="1231" customFormat="false" ht="15" hidden="false" customHeight="false" outlineLevel="0" collapsed="false">
      <c r="A1231" s="6" t="str">
        <f aca="false">TEXT(B1231,"0")&amp;"-"&amp;TEXT(C1231,"00")</f>
        <v>2025-06</v>
      </c>
      <c r="B1231" s="4" t="n">
        <v>2025</v>
      </c>
      <c r="C1231" s="4" t="n">
        <v>6</v>
      </c>
      <c r="D1231" s="9" t="s">
        <v>328</v>
      </c>
      <c r="E1231" s="12" t="str">
        <f aca="false">INDEX(門市主檔!$B$2:$B$25,MATCH($D1231,門市主檔!$A$2:$A$25,0))</f>
        <v>高雄三多店</v>
      </c>
      <c r="F1231" s="9" t="s">
        <v>344</v>
      </c>
      <c r="G1231" s="12" t="str">
        <f aca="false">INDEX(通路主檔!$B$2:$B$5,MATCH($F1231,通路主檔!$A$2:$A$5,0))</f>
        <v>外送平台 A</v>
      </c>
      <c r="H1231" s="12" t="str">
        <f aca="false">INDEX(通路主檔!$C$2:$C$5,MATCH($F1231,通路主檔!$A$2:$A$5,0))</f>
        <v>外送平台</v>
      </c>
      <c r="I1231" s="13" t="n">
        <v>343900</v>
      </c>
      <c r="J1231" s="4" t="n">
        <v>624</v>
      </c>
      <c r="K1231" s="4" t="n">
        <v>1173</v>
      </c>
      <c r="L1231" s="14" t="n">
        <f aca="false">IF(J1231=0,0,I1231/J1231)</f>
        <v>551.121794871795</v>
      </c>
      <c r="M1231" s="15" t="n">
        <f aca="false">INDEX(通路主檔!$D$2:$D$5,MATCH($F1231,通路主檔!$A$2:$A$5,0))*INDEX(年度參數!$B$2:$B$4,MATCH($B1231,年度參數!$A$2:$A$4,0))</f>
        <v>0.34</v>
      </c>
      <c r="N1231" s="14" t="n">
        <f aca="false">I1231*M1231</f>
        <v>116926</v>
      </c>
      <c r="O1231" s="14" t="n">
        <f aca="false">I1231-N1231</f>
        <v>226974</v>
      </c>
    </row>
    <row r="1232" customFormat="false" ht="15" hidden="false" customHeight="false" outlineLevel="0" collapsed="false">
      <c r="A1232" s="6" t="str">
        <f aca="false">TEXT(B1232,"0")&amp;"-"&amp;TEXT(C1232,"00")</f>
        <v>2025-06</v>
      </c>
      <c r="B1232" s="4" t="n">
        <v>2025</v>
      </c>
      <c r="C1232" s="4" t="n">
        <v>6</v>
      </c>
      <c r="D1232" s="9" t="s">
        <v>328</v>
      </c>
      <c r="E1232" s="12" t="str">
        <f aca="false">INDEX(門市主檔!$B$2:$B$25,MATCH($D1232,門市主檔!$A$2:$A$25,0))</f>
        <v>高雄三多店</v>
      </c>
      <c r="F1232" s="9" t="s">
        <v>347</v>
      </c>
      <c r="G1232" s="12" t="str">
        <f aca="false">INDEX(通路主檔!$B$2:$B$5,MATCH($F1232,通路主檔!$A$2:$A$5,0))</f>
        <v>外送平台 B</v>
      </c>
      <c r="H1232" s="12" t="str">
        <f aca="false">INDEX(通路主檔!$C$2:$C$5,MATCH($F1232,通路主檔!$A$2:$A$5,0))</f>
        <v>外送平台</v>
      </c>
      <c r="I1232" s="13" t="n">
        <v>221600</v>
      </c>
      <c r="J1232" s="4" t="n">
        <v>429</v>
      </c>
      <c r="K1232" s="4" t="n">
        <v>718</v>
      </c>
      <c r="L1232" s="14" t="n">
        <f aca="false">IF(J1232=0,0,I1232/J1232)</f>
        <v>516.550116550117</v>
      </c>
      <c r="M1232" s="15" t="n">
        <f aca="false">INDEX(通路主檔!$D$2:$D$5,MATCH($F1232,通路主檔!$A$2:$A$5,0))*INDEX(年度參數!$B$2:$B$4,MATCH($B1232,年度參數!$A$2:$A$4,0))</f>
        <v>0.34</v>
      </c>
      <c r="N1232" s="14" t="n">
        <f aca="false">I1232*M1232</f>
        <v>75344</v>
      </c>
      <c r="O1232" s="14" t="n">
        <f aca="false">I1232-N1232</f>
        <v>146256</v>
      </c>
    </row>
    <row r="1233" customFormat="false" ht="15" hidden="false" customHeight="false" outlineLevel="0" collapsed="false">
      <c r="A1233" s="6" t="str">
        <f aca="false">TEXT(B1233,"0")&amp;"-"&amp;TEXT(C1233,"00")</f>
        <v>2025-06</v>
      </c>
      <c r="B1233" s="4" t="n">
        <v>2025</v>
      </c>
      <c r="C1233" s="4" t="n">
        <v>6</v>
      </c>
      <c r="D1233" s="9" t="s">
        <v>280</v>
      </c>
      <c r="E1233" s="12" t="str">
        <f aca="false">INDEX(門市主檔!$B$2:$B$25,MATCH($D1233,門市主檔!$A$2:$A$25,0))</f>
        <v>新北板橋店</v>
      </c>
      <c r="F1233" s="9" t="s">
        <v>339</v>
      </c>
      <c r="G1233" s="12" t="str">
        <f aca="false">INDEX(通路主檔!$B$2:$B$5,MATCH($F1233,通路主檔!$A$2:$A$5,0))</f>
        <v>內用</v>
      </c>
      <c r="H1233" s="12" t="str">
        <f aca="false">INDEX(通路主檔!$C$2:$C$5,MATCH($F1233,通路主檔!$A$2:$A$5,0))</f>
        <v>店內</v>
      </c>
      <c r="I1233" s="13" t="n">
        <v>1200600</v>
      </c>
      <c r="J1233" s="4" t="n">
        <v>1610</v>
      </c>
      <c r="K1233" s="4" t="n">
        <v>4155</v>
      </c>
      <c r="L1233" s="14" t="n">
        <f aca="false">IF(J1233=0,0,I1233/J1233)</f>
        <v>745.714285714286</v>
      </c>
      <c r="M1233" s="15" t="n">
        <f aca="false">INDEX(通路主檔!$D$2:$D$5,MATCH($F1233,通路主檔!$A$2:$A$5,0))*INDEX(年度參數!$B$2:$B$4,MATCH($B1233,年度參數!$A$2:$A$4,0))</f>
        <v>0</v>
      </c>
      <c r="N1233" s="14" t="n">
        <f aca="false">I1233*M1233</f>
        <v>0</v>
      </c>
      <c r="O1233" s="14" t="n">
        <f aca="false">I1233-N1233</f>
        <v>1200600</v>
      </c>
    </row>
    <row r="1234" customFormat="false" ht="15" hidden="false" customHeight="false" outlineLevel="0" collapsed="false">
      <c r="A1234" s="6" t="str">
        <f aca="false">TEXT(B1234,"0")&amp;"-"&amp;TEXT(C1234,"00")</f>
        <v>2025-06</v>
      </c>
      <c r="B1234" s="4" t="n">
        <v>2025</v>
      </c>
      <c r="C1234" s="4" t="n">
        <v>6</v>
      </c>
      <c r="D1234" s="9" t="s">
        <v>280</v>
      </c>
      <c r="E1234" s="12" t="str">
        <f aca="false">INDEX(門市主檔!$B$2:$B$25,MATCH($D1234,門市主檔!$A$2:$A$25,0))</f>
        <v>新北板橋店</v>
      </c>
      <c r="F1234" s="9" t="s">
        <v>342</v>
      </c>
      <c r="G1234" s="12" t="str">
        <f aca="false">INDEX(通路主檔!$B$2:$B$5,MATCH($F1234,通路主檔!$A$2:$A$5,0))</f>
        <v>外帶</v>
      </c>
      <c r="H1234" s="12" t="str">
        <f aca="false">INDEX(通路主檔!$C$2:$C$5,MATCH($F1234,通路主檔!$A$2:$A$5,0))</f>
        <v>店內</v>
      </c>
      <c r="I1234" s="13" t="n">
        <v>540400</v>
      </c>
      <c r="J1234" s="4" t="n">
        <v>1581</v>
      </c>
      <c r="K1234" s="4" t="n">
        <v>2140</v>
      </c>
      <c r="L1234" s="14" t="n">
        <f aca="false">IF(J1234=0,0,I1234/J1234)</f>
        <v>341.808981657179</v>
      </c>
      <c r="M1234" s="15" t="n">
        <f aca="false">INDEX(通路主檔!$D$2:$D$5,MATCH($F1234,通路主檔!$A$2:$A$5,0))*INDEX(年度參數!$B$2:$B$4,MATCH($B1234,年度參數!$A$2:$A$4,0))</f>
        <v>0</v>
      </c>
      <c r="N1234" s="14" t="n">
        <f aca="false">I1234*M1234</f>
        <v>0</v>
      </c>
      <c r="O1234" s="14" t="n">
        <f aca="false">I1234-N1234</f>
        <v>540400</v>
      </c>
    </row>
    <row r="1235" customFormat="false" ht="15" hidden="false" customHeight="false" outlineLevel="0" collapsed="false">
      <c r="A1235" s="6" t="str">
        <f aca="false">TEXT(B1235,"0")&amp;"-"&amp;TEXT(C1235,"00")</f>
        <v>2025-06</v>
      </c>
      <c r="B1235" s="4" t="n">
        <v>2025</v>
      </c>
      <c r="C1235" s="4" t="n">
        <v>6</v>
      </c>
      <c r="D1235" s="9" t="s">
        <v>280</v>
      </c>
      <c r="E1235" s="12" t="str">
        <f aca="false">INDEX(門市主檔!$B$2:$B$25,MATCH($D1235,門市主檔!$A$2:$A$25,0))</f>
        <v>新北板橋店</v>
      </c>
      <c r="F1235" s="9" t="s">
        <v>344</v>
      </c>
      <c r="G1235" s="12" t="str">
        <f aca="false">INDEX(通路主檔!$B$2:$B$5,MATCH($F1235,通路主檔!$A$2:$A$5,0))</f>
        <v>外送平台 A</v>
      </c>
      <c r="H1235" s="12" t="str">
        <f aca="false">INDEX(通路主檔!$C$2:$C$5,MATCH($F1235,通路主檔!$A$2:$A$5,0))</f>
        <v>外送平台</v>
      </c>
      <c r="I1235" s="13" t="n">
        <v>505700</v>
      </c>
      <c r="J1235" s="4" t="n">
        <v>909</v>
      </c>
      <c r="K1235" s="4" t="n">
        <v>1724</v>
      </c>
      <c r="L1235" s="14" t="n">
        <f aca="false">IF(J1235=0,0,I1235/J1235)</f>
        <v>556.325632563256</v>
      </c>
      <c r="M1235" s="15" t="n">
        <f aca="false">INDEX(通路主檔!$D$2:$D$5,MATCH($F1235,通路主檔!$A$2:$A$5,0))*INDEX(年度參數!$B$2:$B$4,MATCH($B1235,年度參數!$A$2:$A$4,0))</f>
        <v>0.34</v>
      </c>
      <c r="N1235" s="14" t="n">
        <f aca="false">I1235*M1235</f>
        <v>171938</v>
      </c>
      <c r="O1235" s="14" t="n">
        <f aca="false">I1235-N1235</f>
        <v>333762</v>
      </c>
    </row>
    <row r="1236" customFormat="false" ht="15" hidden="false" customHeight="false" outlineLevel="0" collapsed="false">
      <c r="A1236" s="6" t="str">
        <f aca="false">TEXT(B1236,"0")&amp;"-"&amp;TEXT(C1236,"00")</f>
        <v>2025-06</v>
      </c>
      <c r="B1236" s="4" t="n">
        <v>2025</v>
      </c>
      <c r="C1236" s="4" t="n">
        <v>6</v>
      </c>
      <c r="D1236" s="9" t="s">
        <v>280</v>
      </c>
      <c r="E1236" s="12" t="str">
        <f aca="false">INDEX(門市主檔!$B$2:$B$25,MATCH($D1236,門市主檔!$A$2:$A$25,0))</f>
        <v>新北板橋店</v>
      </c>
      <c r="F1236" s="9" t="s">
        <v>347</v>
      </c>
      <c r="G1236" s="12" t="str">
        <f aca="false">INDEX(通路主檔!$B$2:$B$5,MATCH($F1236,通路主檔!$A$2:$A$5,0))</f>
        <v>外送平台 B</v>
      </c>
      <c r="H1236" s="12" t="str">
        <f aca="false">INDEX(通路主檔!$C$2:$C$5,MATCH($F1236,通路主檔!$A$2:$A$5,0))</f>
        <v>外送平台</v>
      </c>
      <c r="I1236" s="13" t="n">
        <v>346600</v>
      </c>
      <c r="J1236" s="4" t="n">
        <v>668</v>
      </c>
      <c r="K1236" s="4" t="n">
        <v>1139</v>
      </c>
      <c r="L1236" s="14" t="n">
        <f aca="false">IF(J1236=0,0,I1236/J1236)</f>
        <v>518.862275449102</v>
      </c>
      <c r="M1236" s="15" t="n">
        <f aca="false">INDEX(通路主檔!$D$2:$D$5,MATCH($F1236,通路主檔!$A$2:$A$5,0))*INDEX(年度參數!$B$2:$B$4,MATCH($B1236,年度參數!$A$2:$A$4,0))</f>
        <v>0.34</v>
      </c>
      <c r="N1236" s="14" t="n">
        <f aca="false">I1236*M1236</f>
        <v>117844</v>
      </c>
      <c r="O1236" s="14" t="n">
        <f aca="false">I1236-N1236</f>
        <v>228756</v>
      </c>
    </row>
    <row r="1237" customFormat="false" ht="15" hidden="false" customHeight="false" outlineLevel="0" collapsed="false">
      <c r="A1237" s="6" t="str">
        <f aca="false">TEXT(B1237,"0")&amp;"-"&amp;TEXT(C1237,"00")</f>
        <v>2025-06</v>
      </c>
      <c r="B1237" s="4" t="n">
        <v>2025</v>
      </c>
      <c r="C1237" s="4" t="n">
        <v>6</v>
      </c>
      <c r="D1237" s="9" t="s">
        <v>283</v>
      </c>
      <c r="E1237" s="12" t="str">
        <f aca="false">INDEX(門市主檔!$B$2:$B$25,MATCH($D1237,門市主檔!$A$2:$A$25,0))</f>
        <v>新北新莊店</v>
      </c>
      <c r="F1237" s="9" t="s">
        <v>339</v>
      </c>
      <c r="G1237" s="12" t="str">
        <f aca="false">INDEX(通路主檔!$B$2:$B$5,MATCH($F1237,通路主檔!$A$2:$A$5,0))</f>
        <v>內用</v>
      </c>
      <c r="H1237" s="12" t="str">
        <f aca="false">INDEX(通路主檔!$C$2:$C$5,MATCH($F1237,通路主檔!$A$2:$A$5,0))</f>
        <v>店內</v>
      </c>
      <c r="I1237" s="13" t="n">
        <v>976800</v>
      </c>
      <c r="J1237" s="4" t="n">
        <v>1344</v>
      </c>
      <c r="K1237" s="4" t="n">
        <v>3076</v>
      </c>
      <c r="L1237" s="14" t="n">
        <f aca="false">IF(J1237=0,0,I1237/J1237)</f>
        <v>726.785714285714</v>
      </c>
      <c r="M1237" s="15" t="n">
        <f aca="false">INDEX(通路主檔!$D$2:$D$5,MATCH($F1237,通路主檔!$A$2:$A$5,0))*INDEX(年度參數!$B$2:$B$4,MATCH($B1237,年度參數!$A$2:$A$4,0))</f>
        <v>0</v>
      </c>
      <c r="N1237" s="14" t="n">
        <f aca="false">I1237*M1237</f>
        <v>0</v>
      </c>
      <c r="O1237" s="14" t="n">
        <f aca="false">I1237-N1237</f>
        <v>976800</v>
      </c>
    </row>
    <row r="1238" customFormat="false" ht="15" hidden="false" customHeight="false" outlineLevel="0" collapsed="false">
      <c r="A1238" s="6" t="str">
        <f aca="false">TEXT(B1238,"0")&amp;"-"&amp;TEXT(C1238,"00")</f>
        <v>2025-06</v>
      </c>
      <c r="B1238" s="4" t="n">
        <v>2025</v>
      </c>
      <c r="C1238" s="4" t="n">
        <v>6</v>
      </c>
      <c r="D1238" s="9" t="s">
        <v>283</v>
      </c>
      <c r="E1238" s="12" t="str">
        <f aca="false">INDEX(門市主檔!$B$2:$B$25,MATCH($D1238,門市主檔!$A$2:$A$25,0))</f>
        <v>新北新莊店</v>
      </c>
      <c r="F1238" s="9" t="s">
        <v>342</v>
      </c>
      <c r="G1238" s="12" t="str">
        <f aca="false">INDEX(通路主檔!$B$2:$B$5,MATCH($F1238,通路主檔!$A$2:$A$5,0))</f>
        <v>外帶</v>
      </c>
      <c r="H1238" s="12" t="str">
        <f aca="false">INDEX(通路主檔!$C$2:$C$5,MATCH($F1238,通路主檔!$A$2:$A$5,0))</f>
        <v>店內</v>
      </c>
      <c r="I1238" s="13" t="n">
        <v>474100</v>
      </c>
      <c r="J1238" s="4" t="n">
        <v>1403</v>
      </c>
      <c r="K1238" s="4" t="n">
        <v>1810</v>
      </c>
      <c r="L1238" s="14" t="n">
        <f aca="false">IF(J1238=0,0,I1238/J1238)</f>
        <v>337.91874554526</v>
      </c>
      <c r="M1238" s="15" t="n">
        <f aca="false">INDEX(通路主檔!$D$2:$D$5,MATCH($F1238,通路主檔!$A$2:$A$5,0))*INDEX(年度參數!$B$2:$B$4,MATCH($B1238,年度參數!$A$2:$A$4,0))</f>
        <v>0</v>
      </c>
      <c r="N1238" s="14" t="n">
        <f aca="false">I1238*M1238</f>
        <v>0</v>
      </c>
      <c r="O1238" s="14" t="n">
        <f aca="false">I1238-N1238</f>
        <v>474100</v>
      </c>
    </row>
    <row r="1239" customFormat="false" ht="15" hidden="false" customHeight="false" outlineLevel="0" collapsed="false">
      <c r="A1239" s="6" t="str">
        <f aca="false">TEXT(B1239,"0")&amp;"-"&amp;TEXT(C1239,"00")</f>
        <v>2025-06</v>
      </c>
      <c r="B1239" s="4" t="n">
        <v>2025</v>
      </c>
      <c r="C1239" s="4" t="n">
        <v>6</v>
      </c>
      <c r="D1239" s="9" t="s">
        <v>283</v>
      </c>
      <c r="E1239" s="12" t="str">
        <f aca="false">INDEX(門市主檔!$B$2:$B$25,MATCH($D1239,門市主檔!$A$2:$A$25,0))</f>
        <v>新北新莊店</v>
      </c>
      <c r="F1239" s="9" t="s">
        <v>344</v>
      </c>
      <c r="G1239" s="12" t="str">
        <f aca="false">INDEX(通路主檔!$B$2:$B$5,MATCH($F1239,通路主檔!$A$2:$A$5,0))</f>
        <v>外送平台 A</v>
      </c>
      <c r="H1239" s="12" t="str">
        <f aca="false">INDEX(通路主檔!$C$2:$C$5,MATCH($F1239,通路主檔!$A$2:$A$5,0))</f>
        <v>外送平台</v>
      </c>
      <c r="I1239" s="13" t="n">
        <v>401400</v>
      </c>
      <c r="J1239" s="4" t="n">
        <v>829</v>
      </c>
      <c r="K1239" s="4" t="n">
        <v>1696</v>
      </c>
      <c r="L1239" s="14" t="n">
        <f aca="false">IF(J1239=0,0,I1239/J1239)</f>
        <v>484.197828709288</v>
      </c>
      <c r="M1239" s="15" t="n">
        <f aca="false">INDEX(通路主檔!$D$2:$D$5,MATCH($F1239,通路主檔!$A$2:$A$5,0))*INDEX(年度參數!$B$2:$B$4,MATCH($B1239,年度參數!$A$2:$A$4,0))</f>
        <v>0.34</v>
      </c>
      <c r="N1239" s="14" t="n">
        <f aca="false">I1239*M1239</f>
        <v>136476</v>
      </c>
      <c r="O1239" s="14" t="n">
        <f aca="false">I1239-N1239</f>
        <v>264924</v>
      </c>
    </row>
    <row r="1240" customFormat="false" ht="15" hidden="false" customHeight="false" outlineLevel="0" collapsed="false">
      <c r="A1240" s="6" t="str">
        <f aca="false">TEXT(B1240,"0")&amp;"-"&amp;TEXT(C1240,"00")</f>
        <v>2025-06</v>
      </c>
      <c r="B1240" s="4" t="n">
        <v>2025</v>
      </c>
      <c r="C1240" s="4" t="n">
        <v>6</v>
      </c>
      <c r="D1240" s="9" t="s">
        <v>283</v>
      </c>
      <c r="E1240" s="12" t="str">
        <f aca="false">INDEX(門市主檔!$B$2:$B$25,MATCH($D1240,門市主檔!$A$2:$A$25,0))</f>
        <v>新北新莊店</v>
      </c>
      <c r="F1240" s="9" t="s">
        <v>347</v>
      </c>
      <c r="G1240" s="12" t="str">
        <f aca="false">INDEX(通路主檔!$B$2:$B$5,MATCH($F1240,通路主檔!$A$2:$A$5,0))</f>
        <v>外送平台 B</v>
      </c>
      <c r="H1240" s="12" t="str">
        <f aca="false">INDEX(通路主檔!$C$2:$C$5,MATCH($F1240,通路主檔!$A$2:$A$5,0))</f>
        <v>外送平台</v>
      </c>
      <c r="I1240" s="13" t="n">
        <v>268300</v>
      </c>
      <c r="J1240" s="4" t="n">
        <v>556</v>
      </c>
      <c r="K1240" s="4" t="n">
        <v>1010</v>
      </c>
      <c r="L1240" s="14" t="n">
        <f aca="false">IF(J1240=0,0,I1240/J1240)</f>
        <v>482.553956834532</v>
      </c>
      <c r="M1240" s="15" t="n">
        <f aca="false">INDEX(通路主檔!$D$2:$D$5,MATCH($F1240,通路主檔!$A$2:$A$5,0))*INDEX(年度參數!$B$2:$B$4,MATCH($B1240,年度參數!$A$2:$A$4,0))</f>
        <v>0.34</v>
      </c>
      <c r="N1240" s="14" t="n">
        <f aca="false">I1240*M1240</f>
        <v>91222</v>
      </c>
      <c r="O1240" s="14" t="n">
        <f aca="false">I1240-N1240</f>
        <v>177078</v>
      </c>
    </row>
    <row r="1241" customFormat="false" ht="15" hidden="false" customHeight="false" outlineLevel="0" collapsed="false">
      <c r="A1241" s="6" t="str">
        <f aca="false">TEXT(B1241,"0")&amp;"-"&amp;TEXT(C1241,"00")</f>
        <v>2025-06</v>
      </c>
      <c r="B1241" s="4" t="n">
        <v>2025</v>
      </c>
      <c r="C1241" s="4" t="n">
        <v>6</v>
      </c>
      <c r="D1241" s="9" t="s">
        <v>285</v>
      </c>
      <c r="E1241" s="12" t="str">
        <f aca="false">INDEX(門市主檔!$B$2:$B$25,MATCH($D1241,門市主檔!$A$2:$A$25,0))</f>
        <v>新北三重店</v>
      </c>
      <c r="F1241" s="9" t="s">
        <v>339</v>
      </c>
      <c r="G1241" s="12" t="str">
        <f aca="false">INDEX(通路主檔!$B$2:$B$5,MATCH($F1241,通路主檔!$A$2:$A$5,0))</f>
        <v>內用</v>
      </c>
      <c r="H1241" s="12" t="str">
        <f aca="false">INDEX(通路主檔!$C$2:$C$5,MATCH($F1241,通路主檔!$A$2:$A$5,0))</f>
        <v>店內</v>
      </c>
      <c r="I1241" s="13" t="n">
        <v>483900</v>
      </c>
      <c r="J1241" s="4" t="n">
        <v>617</v>
      </c>
      <c r="K1241" s="4" t="n">
        <v>1449</v>
      </c>
      <c r="L1241" s="14" t="n">
        <f aca="false">IF(J1241=0,0,I1241/J1241)</f>
        <v>784.278768233387</v>
      </c>
      <c r="M1241" s="15" t="n">
        <f aca="false">INDEX(通路主檔!$D$2:$D$5,MATCH($F1241,通路主檔!$A$2:$A$5,0))*INDEX(年度參數!$B$2:$B$4,MATCH($B1241,年度參數!$A$2:$A$4,0))</f>
        <v>0</v>
      </c>
      <c r="N1241" s="14" t="n">
        <f aca="false">I1241*M1241</f>
        <v>0</v>
      </c>
      <c r="O1241" s="14" t="n">
        <f aca="false">I1241-N1241</f>
        <v>483900</v>
      </c>
    </row>
    <row r="1242" customFormat="false" ht="15" hidden="false" customHeight="false" outlineLevel="0" collapsed="false">
      <c r="A1242" s="6" t="str">
        <f aca="false">TEXT(B1242,"0")&amp;"-"&amp;TEXT(C1242,"00")</f>
        <v>2025-06</v>
      </c>
      <c r="B1242" s="4" t="n">
        <v>2025</v>
      </c>
      <c r="C1242" s="4" t="n">
        <v>6</v>
      </c>
      <c r="D1242" s="9" t="s">
        <v>285</v>
      </c>
      <c r="E1242" s="12" t="str">
        <f aca="false">INDEX(門市主檔!$B$2:$B$25,MATCH($D1242,門市主檔!$A$2:$A$25,0))</f>
        <v>新北三重店</v>
      </c>
      <c r="F1242" s="9" t="s">
        <v>342</v>
      </c>
      <c r="G1242" s="12" t="str">
        <f aca="false">INDEX(通路主檔!$B$2:$B$5,MATCH($F1242,通路主檔!$A$2:$A$5,0))</f>
        <v>外帶</v>
      </c>
      <c r="H1242" s="12" t="str">
        <f aca="false">INDEX(通路主檔!$C$2:$C$5,MATCH($F1242,通路主檔!$A$2:$A$5,0))</f>
        <v>店內</v>
      </c>
      <c r="I1242" s="13" t="n">
        <v>395200</v>
      </c>
      <c r="J1242" s="4" t="n">
        <v>1243</v>
      </c>
      <c r="K1242" s="4" t="n">
        <v>1624</v>
      </c>
      <c r="L1242" s="14" t="n">
        <f aca="false">IF(J1242=0,0,I1242/J1242)</f>
        <v>317.940466613033</v>
      </c>
      <c r="M1242" s="15" t="n">
        <f aca="false">INDEX(通路主檔!$D$2:$D$5,MATCH($F1242,通路主檔!$A$2:$A$5,0))*INDEX(年度參數!$B$2:$B$4,MATCH($B1242,年度參數!$A$2:$A$4,0))</f>
        <v>0</v>
      </c>
      <c r="N1242" s="14" t="n">
        <f aca="false">I1242*M1242</f>
        <v>0</v>
      </c>
      <c r="O1242" s="14" t="n">
        <f aca="false">I1242-N1242</f>
        <v>395200</v>
      </c>
    </row>
    <row r="1243" customFormat="false" ht="15" hidden="false" customHeight="false" outlineLevel="0" collapsed="false">
      <c r="A1243" s="6" t="str">
        <f aca="false">TEXT(B1243,"0")&amp;"-"&amp;TEXT(C1243,"00")</f>
        <v>2025-06</v>
      </c>
      <c r="B1243" s="4" t="n">
        <v>2025</v>
      </c>
      <c r="C1243" s="4" t="n">
        <v>6</v>
      </c>
      <c r="D1243" s="9" t="s">
        <v>285</v>
      </c>
      <c r="E1243" s="12" t="str">
        <f aca="false">INDEX(門市主檔!$B$2:$B$25,MATCH($D1243,門市主檔!$A$2:$A$25,0))</f>
        <v>新北三重店</v>
      </c>
      <c r="F1243" s="9" t="s">
        <v>344</v>
      </c>
      <c r="G1243" s="12" t="str">
        <f aca="false">INDEX(通路主檔!$B$2:$B$5,MATCH($F1243,通路主檔!$A$2:$A$5,0))</f>
        <v>外送平台 A</v>
      </c>
      <c r="H1243" s="12" t="str">
        <f aca="false">INDEX(通路主檔!$C$2:$C$5,MATCH($F1243,通路主檔!$A$2:$A$5,0))</f>
        <v>外送平台</v>
      </c>
      <c r="I1243" s="13" t="n">
        <v>356200</v>
      </c>
      <c r="J1243" s="4" t="n">
        <v>719</v>
      </c>
      <c r="K1243" s="4" t="n">
        <v>1437</v>
      </c>
      <c r="L1243" s="14" t="n">
        <f aca="false">IF(J1243=0,0,I1243/J1243)</f>
        <v>495.410292072323</v>
      </c>
      <c r="M1243" s="15" t="n">
        <f aca="false">INDEX(通路主檔!$D$2:$D$5,MATCH($F1243,通路主檔!$A$2:$A$5,0))*INDEX(年度參數!$B$2:$B$4,MATCH($B1243,年度參數!$A$2:$A$4,0))</f>
        <v>0.34</v>
      </c>
      <c r="N1243" s="14" t="n">
        <f aca="false">I1243*M1243</f>
        <v>121108</v>
      </c>
      <c r="O1243" s="14" t="n">
        <f aca="false">I1243-N1243</f>
        <v>235092</v>
      </c>
    </row>
    <row r="1244" customFormat="false" ht="15" hidden="false" customHeight="false" outlineLevel="0" collapsed="false">
      <c r="A1244" s="6" t="str">
        <f aca="false">TEXT(B1244,"0")&amp;"-"&amp;TEXT(C1244,"00")</f>
        <v>2025-06</v>
      </c>
      <c r="B1244" s="4" t="n">
        <v>2025</v>
      </c>
      <c r="C1244" s="4" t="n">
        <v>6</v>
      </c>
      <c r="D1244" s="9" t="s">
        <v>285</v>
      </c>
      <c r="E1244" s="12" t="str">
        <f aca="false">INDEX(門市主檔!$B$2:$B$25,MATCH($D1244,門市主檔!$A$2:$A$25,0))</f>
        <v>新北三重店</v>
      </c>
      <c r="F1244" s="9" t="s">
        <v>347</v>
      </c>
      <c r="G1244" s="12" t="str">
        <f aca="false">INDEX(通路主檔!$B$2:$B$5,MATCH($F1244,通路主檔!$A$2:$A$5,0))</f>
        <v>外送平台 B</v>
      </c>
      <c r="H1244" s="12" t="str">
        <f aca="false">INDEX(通路主檔!$C$2:$C$5,MATCH($F1244,通路主檔!$A$2:$A$5,0))</f>
        <v>外送平台</v>
      </c>
      <c r="I1244" s="13" t="n">
        <v>234000</v>
      </c>
      <c r="J1244" s="4" t="n">
        <v>458</v>
      </c>
      <c r="K1244" s="4" t="n">
        <v>763</v>
      </c>
      <c r="L1244" s="14" t="n">
        <f aca="false">IF(J1244=0,0,I1244/J1244)</f>
        <v>510.917030567686</v>
      </c>
      <c r="M1244" s="15" t="n">
        <f aca="false">INDEX(通路主檔!$D$2:$D$5,MATCH($F1244,通路主檔!$A$2:$A$5,0))*INDEX(年度參數!$B$2:$B$4,MATCH($B1244,年度參數!$A$2:$A$4,0))</f>
        <v>0.34</v>
      </c>
      <c r="N1244" s="14" t="n">
        <f aca="false">I1244*M1244</f>
        <v>79560</v>
      </c>
      <c r="O1244" s="14" t="n">
        <f aca="false">I1244-N1244</f>
        <v>154440</v>
      </c>
    </row>
    <row r="1245" customFormat="false" ht="15" hidden="false" customHeight="false" outlineLevel="0" collapsed="false">
      <c r="A1245" s="6" t="str">
        <f aca="false">TEXT(B1245,"0")&amp;"-"&amp;TEXT(C1245,"00")</f>
        <v>2025-06</v>
      </c>
      <c r="B1245" s="4" t="n">
        <v>2025</v>
      </c>
      <c r="C1245" s="4" t="n">
        <v>6</v>
      </c>
      <c r="D1245" s="9" t="s">
        <v>300</v>
      </c>
      <c r="E1245" s="12" t="str">
        <f aca="false">INDEX(門市主檔!$B$2:$B$25,MATCH($D1245,門市主檔!$A$2:$A$25,0))</f>
        <v>台中逢甲店</v>
      </c>
      <c r="F1245" s="9" t="s">
        <v>339</v>
      </c>
      <c r="G1245" s="12" t="str">
        <f aca="false">INDEX(通路主檔!$B$2:$B$5,MATCH($F1245,通路主檔!$A$2:$A$5,0))</f>
        <v>內用</v>
      </c>
      <c r="H1245" s="12" t="str">
        <f aca="false">INDEX(通路主檔!$C$2:$C$5,MATCH($F1245,通路主檔!$A$2:$A$5,0))</f>
        <v>店內</v>
      </c>
      <c r="I1245" s="13" t="n">
        <v>1158900</v>
      </c>
      <c r="J1245" s="4" t="n">
        <v>1445</v>
      </c>
      <c r="K1245" s="4" t="n">
        <v>3679</v>
      </c>
      <c r="L1245" s="14" t="n">
        <f aca="false">IF(J1245=0,0,I1245/J1245)</f>
        <v>802.006920415225</v>
      </c>
      <c r="M1245" s="15" t="n">
        <f aca="false">INDEX(通路主檔!$D$2:$D$5,MATCH($F1245,通路主檔!$A$2:$A$5,0))*INDEX(年度參數!$B$2:$B$4,MATCH($B1245,年度參數!$A$2:$A$4,0))</f>
        <v>0</v>
      </c>
      <c r="N1245" s="14" t="n">
        <f aca="false">I1245*M1245</f>
        <v>0</v>
      </c>
      <c r="O1245" s="14" t="n">
        <f aca="false">I1245-N1245</f>
        <v>1158900</v>
      </c>
    </row>
    <row r="1246" customFormat="false" ht="15" hidden="false" customHeight="false" outlineLevel="0" collapsed="false">
      <c r="A1246" s="6" t="str">
        <f aca="false">TEXT(B1246,"0")&amp;"-"&amp;TEXT(C1246,"00")</f>
        <v>2025-06</v>
      </c>
      <c r="B1246" s="4" t="n">
        <v>2025</v>
      </c>
      <c r="C1246" s="4" t="n">
        <v>6</v>
      </c>
      <c r="D1246" s="9" t="s">
        <v>300</v>
      </c>
      <c r="E1246" s="12" t="str">
        <f aca="false">INDEX(門市主檔!$B$2:$B$25,MATCH($D1246,門市主檔!$A$2:$A$25,0))</f>
        <v>台中逢甲店</v>
      </c>
      <c r="F1246" s="9" t="s">
        <v>342</v>
      </c>
      <c r="G1246" s="12" t="str">
        <f aca="false">INDEX(通路主檔!$B$2:$B$5,MATCH($F1246,通路主檔!$A$2:$A$5,0))</f>
        <v>外帶</v>
      </c>
      <c r="H1246" s="12" t="str">
        <f aca="false">INDEX(通路主檔!$C$2:$C$5,MATCH($F1246,通路主檔!$A$2:$A$5,0))</f>
        <v>店內</v>
      </c>
      <c r="I1246" s="13" t="n">
        <v>578900</v>
      </c>
      <c r="J1246" s="4" t="n">
        <v>1900</v>
      </c>
      <c r="K1246" s="4" t="n">
        <v>2559</v>
      </c>
      <c r="L1246" s="14" t="n">
        <f aca="false">IF(J1246=0,0,I1246/J1246)</f>
        <v>304.684210526316</v>
      </c>
      <c r="M1246" s="15" t="n">
        <f aca="false">INDEX(通路主檔!$D$2:$D$5,MATCH($F1246,通路主檔!$A$2:$A$5,0))*INDEX(年度參數!$B$2:$B$4,MATCH($B1246,年度參數!$A$2:$A$4,0))</f>
        <v>0</v>
      </c>
      <c r="N1246" s="14" t="n">
        <f aca="false">I1246*M1246</f>
        <v>0</v>
      </c>
      <c r="O1246" s="14" t="n">
        <f aca="false">I1246-N1246</f>
        <v>578900</v>
      </c>
    </row>
    <row r="1247" customFormat="false" ht="15" hidden="false" customHeight="false" outlineLevel="0" collapsed="false">
      <c r="A1247" s="6" t="str">
        <f aca="false">TEXT(B1247,"0")&amp;"-"&amp;TEXT(C1247,"00")</f>
        <v>2025-06</v>
      </c>
      <c r="B1247" s="4" t="n">
        <v>2025</v>
      </c>
      <c r="C1247" s="4" t="n">
        <v>6</v>
      </c>
      <c r="D1247" s="9" t="s">
        <v>300</v>
      </c>
      <c r="E1247" s="12" t="str">
        <f aca="false">INDEX(門市主檔!$B$2:$B$25,MATCH($D1247,門市主檔!$A$2:$A$25,0))</f>
        <v>台中逢甲店</v>
      </c>
      <c r="F1247" s="9" t="s">
        <v>344</v>
      </c>
      <c r="G1247" s="12" t="str">
        <f aca="false">INDEX(通路主檔!$B$2:$B$5,MATCH($F1247,通路主檔!$A$2:$A$5,0))</f>
        <v>外送平台 A</v>
      </c>
      <c r="H1247" s="12" t="str">
        <f aca="false">INDEX(通路主檔!$C$2:$C$5,MATCH($F1247,通路主檔!$A$2:$A$5,0))</f>
        <v>外送平台</v>
      </c>
      <c r="I1247" s="13" t="n">
        <v>497000</v>
      </c>
      <c r="J1247" s="4" t="n">
        <v>1012</v>
      </c>
      <c r="K1247" s="4" t="n">
        <v>1776</v>
      </c>
      <c r="L1247" s="14" t="n">
        <f aca="false">IF(J1247=0,0,I1247/J1247)</f>
        <v>491.106719367589</v>
      </c>
      <c r="M1247" s="15" t="n">
        <f aca="false">INDEX(通路主檔!$D$2:$D$5,MATCH($F1247,通路主檔!$A$2:$A$5,0))*INDEX(年度參數!$B$2:$B$4,MATCH($B1247,年度參數!$A$2:$A$4,0))</f>
        <v>0.34</v>
      </c>
      <c r="N1247" s="14" t="n">
        <f aca="false">I1247*M1247</f>
        <v>168980</v>
      </c>
      <c r="O1247" s="14" t="n">
        <f aca="false">I1247-N1247</f>
        <v>328020</v>
      </c>
    </row>
    <row r="1248" customFormat="false" ht="15" hidden="false" customHeight="false" outlineLevel="0" collapsed="false">
      <c r="A1248" s="6" t="str">
        <f aca="false">TEXT(B1248,"0")&amp;"-"&amp;TEXT(C1248,"00")</f>
        <v>2025-06</v>
      </c>
      <c r="B1248" s="4" t="n">
        <v>2025</v>
      </c>
      <c r="C1248" s="4" t="n">
        <v>6</v>
      </c>
      <c r="D1248" s="9" t="s">
        <v>300</v>
      </c>
      <c r="E1248" s="12" t="str">
        <f aca="false">INDEX(門市主檔!$B$2:$B$25,MATCH($D1248,門市主檔!$A$2:$A$25,0))</f>
        <v>台中逢甲店</v>
      </c>
      <c r="F1248" s="9" t="s">
        <v>347</v>
      </c>
      <c r="G1248" s="12" t="str">
        <f aca="false">INDEX(通路主檔!$B$2:$B$5,MATCH($F1248,通路主檔!$A$2:$A$5,0))</f>
        <v>外送平台 B</v>
      </c>
      <c r="H1248" s="12" t="str">
        <f aca="false">INDEX(通路主檔!$C$2:$C$5,MATCH($F1248,通路主檔!$A$2:$A$5,0))</f>
        <v>外送平台</v>
      </c>
      <c r="I1248" s="13" t="n">
        <v>330100</v>
      </c>
      <c r="J1248" s="4" t="n">
        <v>706</v>
      </c>
      <c r="K1248" s="4" t="n">
        <v>1370</v>
      </c>
      <c r="L1248" s="14" t="n">
        <f aca="false">IF(J1248=0,0,I1248/J1248)</f>
        <v>467.563739376771</v>
      </c>
      <c r="M1248" s="15" t="n">
        <f aca="false">INDEX(通路主檔!$D$2:$D$5,MATCH($F1248,通路主檔!$A$2:$A$5,0))*INDEX(年度參數!$B$2:$B$4,MATCH($B1248,年度參數!$A$2:$A$4,0))</f>
        <v>0.34</v>
      </c>
      <c r="N1248" s="14" t="n">
        <f aca="false">I1248*M1248</f>
        <v>112234</v>
      </c>
      <c r="O1248" s="14" t="n">
        <f aca="false">I1248-N1248</f>
        <v>217866</v>
      </c>
    </row>
    <row r="1249" customFormat="false" ht="15" hidden="false" customHeight="false" outlineLevel="0" collapsed="false">
      <c r="A1249" s="6" t="str">
        <f aca="false">TEXT(B1249,"0")&amp;"-"&amp;TEXT(C1249,"00")</f>
        <v>2025-06</v>
      </c>
      <c r="B1249" s="4" t="n">
        <v>2025</v>
      </c>
      <c r="C1249" s="4" t="n">
        <v>6</v>
      </c>
      <c r="D1249" s="9" t="s">
        <v>305</v>
      </c>
      <c r="E1249" s="12" t="str">
        <f aca="false">INDEX(門市主檔!$B$2:$B$25,MATCH($D1249,門市主檔!$A$2:$A$25,0))</f>
        <v>台中七期店</v>
      </c>
      <c r="F1249" s="9" t="s">
        <v>339</v>
      </c>
      <c r="G1249" s="12" t="str">
        <f aca="false">INDEX(通路主檔!$B$2:$B$5,MATCH($F1249,通路主檔!$A$2:$A$5,0))</f>
        <v>內用</v>
      </c>
      <c r="H1249" s="12" t="str">
        <f aca="false">INDEX(通路主檔!$C$2:$C$5,MATCH($F1249,通路主檔!$A$2:$A$5,0))</f>
        <v>店內</v>
      </c>
      <c r="I1249" s="13" t="n">
        <v>1170200</v>
      </c>
      <c r="J1249" s="4" t="n">
        <v>1547</v>
      </c>
      <c r="K1249" s="4" t="n">
        <v>3476</v>
      </c>
      <c r="L1249" s="14" t="n">
        <f aca="false">IF(J1249=0,0,I1249/J1249)</f>
        <v>756.431803490627</v>
      </c>
      <c r="M1249" s="15" t="n">
        <f aca="false">INDEX(通路主檔!$D$2:$D$5,MATCH($F1249,通路主檔!$A$2:$A$5,0))*INDEX(年度參數!$B$2:$B$4,MATCH($B1249,年度參數!$A$2:$A$4,0))</f>
        <v>0</v>
      </c>
      <c r="N1249" s="14" t="n">
        <f aca="false">I1249*M1249</f>
        <v>0</v>
      </c>
      <c r="O1249" s="14" t="n">
        <f aca="false">I1249-N1249</f>
        <v>1170200</v>
      </c>
    </row>
    <row r="1250" customFormat="false" ht="15" hidden="false" customHeight="false" outlineLevel="0" collapsed="false">
      <c r="A1250" s="6" t="str">
        <f aca="false">TEXT(B1250,"0")&amp;"-"&amp;TEXT(C1250,"00")</f>
        <v>2025-06</v>
      </c>
      <c r="B1250" s="4" t="n">
        <v>2025</v>
      </c>
      <c r="C1250" s="4" t="n">
        <v>6</v>
      </c>
      <c r="D1250" s="9" t="s">
        <v>305</v>
      </c>
      <c r="E1250" s="12" t="str">
        <f aca="false">INDEX(門市主檔!$B$2:$B$25,MATCH($D1250,門市主檔!$A$2:$A$25,0))</f>
        <v>台中七期店</v>
      </c>
      <c r="F1250" s="9" t="s">
        <v>342</v>
      </c>
      <c r="G1250" s="12" t="str">
        <f aca="false">INDEX(通路主檔!$B$2:$B$5,MATCH($F1250,通路主檔!$A$2:$A$5,0))</f>
        <v>外帶</v>
      </c>
      <c r="H1250" s="12" t="str">
        <f aca="false">INDEX(通路主檔!$C$2:$C$5,MATCH($F1250,通路主檔!$A$2:$A$5,0))</f>
        <v>店內</v>
      </c>
      <c r="I1250" s="13" t="n">
        <v>422500</v>
      </c>
      <c r="J1250" s="4" t="n">
        <v>1357</v>
      </c>
      <c r="K1250" s="4" t="n">
        <v>1747</v>
      </c>
      <c r="L1250" s="14" t="n">
        <f aca="false">IF(J1250=0,0,I1250/J1250)</f>
        <v>311.348563006632</v>
      </c>
      <c r="M1250" s="15" t="n">
        <f aca="false">INDEX(通路主檔!$D$2:$D$5,MATCH($F1250,通路主檔!$A$2:$A$5,0))*INDEX(年度參數!$B$2:$B$4,MATCH($B1250,年度參數!$A$2:$A$4,0))</f>
        <v>0</v>
      </c>
      <c r="N1250" s="14" t="n">
        <f aca="false">I1250*M1250</f>
        <v>0</v>
      </c>
      <c r="O1250" s="14" t="n">
        <f aca="false">I1250-N1250</f>
        <v>422500</v>
      </c>
    </row>
    <row r="1251" customFormat="false" ht="15" hidden="false" customHeight="false" outlineLevel="0" collapsed="false">
      <c r="A1251" s="6" t="str">
        <f aca="false">TEXT(B1251,"0")&amp;"-"&amp;TEXT(C1251,"00")</f>
        <v>2025-06</v>
      </c>
      <c r="B1251" s="4" t="n">
        <v>2025</v>
      </c>
      <c r="C1251" s="4" t="n">
        <v>6</v>
      </c>
      <c r="D1251" s="9" t="s">
        <v>305</v>
      </c>
      <c r="E1251" s="12" t="str">
        <f aca="false">INDEX(門市主檔!$B$2:$B$25,MATCH($D1251,門市主檔!$A$2:$A$25,0))</f>
        <v>台中七期店</v>
      </c>
      <c r="F1251" s="9" t="s">
        <v>344</v>
      </c>
      <c r="G1251" s="12" t="str">
        <f aca="false">INDEX(通路主檔!$B$2:$B$5,MATCH($F1251,通路主檔!$A$2:$A$5,0))</f>
        <v>外送平台 A</v>
      </c>
      <c r="H1251" s="12" t="str">
        <f aca="false">INDEX(通路主檔!$C$2:$C$5,MATCH($F1251,通路主檔!$A$2:$A$5,0))</f>
        <v>外送平台</v>
      </c>
      <c r="I1251" s="13" t="n">
        <v>420800</v>
      </c>
      <c r="J1251" s="4" t="n">
        <v>861</v>
      </c>
      <c r="K1251" s="4" t="n">
        <v>1722</v>
      </c>
      <c r="L1251" s="14" t="n">
        <f aca="false">IF(J1251=0,0,I1251/J1251)</f>
        <v>488.734030197445</v>
      </c>
      <c r="M1251" s="15" t="n">
        <f aca="false">INDEX(通路主檔!$D$2:$D$5,MATCH($F1251,通路主檔!$A$2:$A$5,0))*INDEX(年度參數!$B$2:$B$4,MATCH($B1251,年度參數!$A$2:$A$4,0))</f>
        <v>0.34</v>
      </c>
      <c r="N1251" s="14" t="n">
        <f aca="false">I1251*M1251</f>
        <v>143072</v>
      </c>
      <c r="O1251" s="14" t="n">
        <f aca="false">I1251-N1251</f>
        <v>277728</v>
      </c>
    </row>
    <row r="1252" customFormat="false" ht="15" hidden="false" customHeight="false" outlineLevel="0" collapsed="false">
      <c r="A1252" s="6" t="str">
        <f aca="false">TEXT(B1252,"0")&amp;"-"&amp;TEXT(C1252,"00")</f>
        <v>2025-06</v>
      </c>
      <c r="B1252" s="4" t="n">
        <v>2025</v>
      </c>
      <c r="C1252" s="4" t="n">
        <v>6</v>
      </c>
      <c r="D1252" s="9" t="s">
        <v>305</v>
      </c>
      <c r="E1252" s="12" t="str">
        <f aca="false">INDEX(門市主檔!$B$2:$B$25,MATCH($D1252,門市主檔!$A$2:$A$25,0))</f>
        <v>台中七期店</v>
      </c>
      <c r="F1252" s="9" t="s">
        <v>347</v>
      </c>
      <c r="G1252" s="12" t="str">
        <f aca="false">INDEX(通路主檔!$B$2:$B$5,MATCH($F1252,通路主檔!$A$2:$A$5,0))</f>
        <v>外送平台 B</v>
      </c>
      <c r="H1252" s="12" t="str">
        <f aca="false">INDEX(通路主檔!$C$2:$C$5,MATCH($F1252,通路主檔!$A$2:$A$5,0))</f>
        <v>外送平台</v>
      </c>
      <c r="I1252" s="13" t="n">
        <v>245900</v>
      </c>
      <c r="J1252" s="4" t="n">
        <v>490</v>
      </c>
      <c r="K1252" s="4" t="n">
        <v>914</v>
      </c>
      <c r="L1252" s="14" t="n">
        <f aca="false">IF(J1252=0,0,I1252/J1252)</f>
        <v>501.836734693878</v>
      </c>
      <c r="M1252" s="15" t="n">
        <f aca="false">INDEX(通路主檔!$D$2:$D$5,MATCH($F1252,通路主檔!$A$2:$A$5,0))*INDEX(年度參數!$B$2:$B$4,MATCH($B1252,年度參數!$A$2:$A$4,0))</f>
        <v>0.34</v>
      </c>
      <c r="N1252" s="14" t="n">
        <f aca="false">I1252*M1252</f>
        <v>83606</v>
      </c>
      <c r="O1252" s="14" t="n">
        <f aca="false">I1252-N1252</f>
        <v>162294</v>
      </c>
    </row>
    <row r="1253" customFormat="false" ht="15" hidden="false" customHeight="false" outlineLevel="0" collapsed="false">
      <c r="A1253" s="6" t="str">
        <f aca="false">TEXT(B1253,"0")&amp;"-"&amp;TEXT(C1253,"00")</f>
        <v>2025-06</v>
      </c>
      <c r="B1253" s="4" t="n">
        <v>2025</v>
      </c>
      <c r="C1253" s="4" t="n">
        <v>6</v>
      </c>
      <c r="D1253" s="9" t="s">
        <v>307</v>
      </c>
      <c r="E1253" s="12" t="str">
        <f aca="false">INDEX(門市主檔!$B$2:$B$25,MATCH($D1253,門市主檔!$A$2:$A$25,0))</f>
        <v>台中一中店</v>
      </c>
      <c r="F1253" s="9" t="s">
        <v>339</v>
      </c>
      <c r="G1253" s="12" t="str">
        <f aca="false">INDEX(通路主檔!$B$2:$B$5,MATCH($F1253,通路主檔!$A$2:$A$5,0))</f>
        <v>內用</v>
      </c>
      <c r="H1253" s="12" t="str">
        <f aca="false">INDEX(通路主檔!$C$2:$C$5,MATCH($F1253,通路主檔!$A$2:$A$5,0))</f>
        <v>店內</v>
      </c>
      <c r="I1253" s="13" t="n">
        <v>512400</v>
      </c>
      <c r="J1253" s="4" t="n">
        <v>666</v>
      </c>
      <c r="K1253" s="4" t="n">
        <v>1545</v>
      </c>
      <c r="L1253" s="14" t="n">
        <f aca="false">IF(J1253=0,0,I1253/J1253)</f>
        <v>769.369369369369</v>
      </c>
      <c r="M1253" s="15" t="n">
        <f aca="false">INDEX(通路主檔!$D$2:$D$5,MATCH($F1253,通路主檔!$A$2:$A$5,0))*INDEX(年度參數!$B$2:$B$4,MATCH($B1253,年度參數!$A$2:$A$4,0))</f>
        <v>0</v>
      </c>
      <c r="N1253" s="14" t="n">
        <f aca="false">I1253*M1253</f>
        <v>0</v>
      </c>
      <c r="O1253" s="14" t="n">
        <f aca="false">I1253-N1253</f>
        <v>512400</v>
      </c>
    </row>
    <row r="1254" customFormat="false" ht="15" hidden="false" customHeight="false" outlineLevel="0" collapsed="false">
      <c r="A1254" s="6" t="str">
        <f aca="false">TEXT(B1254,"0")&amp;"-"&amp;TEXT(C1254,"00")</f>
        <v>2025-06</v>
      </c>
      <c r="B1254" s="4" t="n">
        <v>2025</v>
      </c>
      <c r="C1254" s="4" t="n">
        <v>6</v>
      </c>
      <c r="D1254" s="9" t="s">
        <v>307</v>
      </c>
      <c r="E1254" s="12" t="str">
        <f aca="false">INDEX(門市主檔!$B$2:$B$25,MATCH($D1254,門市主檔!$A$2:$A$25,0))</f>
        <v>台中一中店</v>
      </c>
      <c r="F1254" s="9" t="s">
        <v>342</v>
      </c>
      <c r="G1254" s="12" t="str">
        <f aca="false">INDEX(通路主檔!$B$2:$B$5,MATCH($F1254,通路主檔!$A$2:$A$5,0))</f>
        <v>外帶</v>
      </c>
      <c r="H1254" s="12" t="str">
        <f aca="false">INDEX(通路主檔!$C$2:$C$5,MATCH($F1254,通路主檔!$A$2:$A$5,0))</f>
        <v>店內</v>
      </c>
      <c r="I1254" s="13" t="n">
        <v>443800</v>
      </c>
      <c r="J1254" s="4" t="n">
        <v>1303</v>
      </c>
      <c r="K1254" s="4" t="n">
        <v>1659</v>
      </c>
      <c r="L1254" s="14" t="n">
        <f aca="false">IF(J1254=0,0,I1254/J1254)</f>
        <v>340.598618572525</v>
      </c>
      <c r="M1254" s="15" t="n">
        <f aca="false">INDEX(通路主檔!$D$2:$D$5,MATCH($F1254,通路主檔!$A$2:$A$5,0))*INDEX(年度參數!$B$2:$B$4,MATCH($B1254,年度參數!$A$2:$A$4,0))</f>
        <v>0</v>
      </c>
      <c r="N1254" s="14" t="n">
        <f aca="false">I1254*M1254</f>
        <v>0</v>
      </c>
      <c r="O1254" s="14" t="n">
        <f aca="false">I1254-N1254</f>
        <v>443800</v>
      </c>
    </row>
    <row r="1255" customFormat="false" ht="15" hidden="false" customHeight="false" outlineLevel="0" collapsed="false">
      <c r="A1255" s="6" t="str">
        <f aca="false">TEXT(B1255,"0")&amp;"-"&amp;TEXT(C1255,"00")</f>
        <v>2025-06</v>
      </c>
      <c r="B1255" s="4" t="n">
        <v>2025</v>
      </c>
      <c r="C1255" s="4" t="n">
        <v>6</v>
      </c>
      <c r="D1255" s="9" t="s">
        <v>307</v>
      </c>
      <c r="E1255" s="12" t="str">
        <f aca="false">INDEX(門市主檔!$B$2:$B$25,MATCH($D1255,門市主檔!$A$2:$A$25,0))</f>
        <v>台中一中店</v>
      </c>
      <c r="F1255" s="9" t="s">
        <v>344</v>
      </c>
      <c r="G1255" s="12" t="str">
        <f aca="false">INDEX(通路主檔!$B$2:$B$5,MATCH($F1255,通路主檔!$A$2:$A$5,0))</f>
        <v>外送平台 A</v>
      </c>
      <c r="H1255" s="12" t="str">
        <f aca="false">INDEX(通路主檔!$C$2:$C$5,MATCH($F1255,通路主檔!$A$2:$A$5,0))</f>
        <v>外送平台</v>
      </c>
      <c r="I1255" s="13" t="n">
        <v>368300</v>
      </c>
      <c r="J1255" s="4" t="n">
        <v>739</v>
      </c>
      <c r="K1255" s="4" t="n">
        <v>1485</v>
      </c>
      <c r="L1255" s="14" t="n">
        <f aca="false">IF(J1255=0,0,I1255/J1255)</f>
        <v>498.376184032476</v>
      </c>
      <c r="M1255" s="15" t="n">
        <f aca="false">INDEX(通路主檔!$D$2:$D$5,MATCH($F1255,通路主檔!$A$2:$A$5,0))*INDEX(年度參數!$B$2:$B$4,MATCH($B1255,年度參數!$A$2:$A$4,0))</f>
        <v>0.34</v>
      </c>
      <c r="N1255" s="14" t="n">
        <f aca="false">I1255*M1255</f>
        <v>125222</v>
      </c>
      <c r="O1255" s="14" t="n">
        <f aca="false">I1255-N1255</f>
        <v>243078</v>
      </c>
    </row>
    <row r="1256" customFormat="false" ht="15" hidden="false" customHeight="false" outlineLevel="0" collapsed="false">
      <c r="A1256" s="6" t="str">
        <f aca="false">TEXT(B1256,"0")&amp;"-"&amp;TEXT(C1256,"00")</f>
        <v>2025-06</v>
      </c>
      <c r="B1256" s="4" t="n">
        <v>2025</v>
      </c>
      <c r="C1256" s="4" t="n">
        <v>6</v>
      </c>
      <c r="D1256" s="9" t="s">
        <v>307</v>
      </c>
      <c r="E1256" s="12" t="str">
        <f aca="false">INDEX(門市主檔!$B$2:$B$25,MATCH($D1256,門市主檔!$A$2:$A$25,0))</f>
        <v>台中一中店</v>
      </c>
      <c r="F1256" s="9" t="s">
        <v>347</v>
      </c>
      <c r="G1256" s="12" t="str">
        <f aca="false">INDEX(通路主檔!$B$2:$B$5,MATCH($F1256,通路主檔!$A$2:$A$5,0))</f>
        <v>外送平台 B</v>
      </c>
      <c r="H1256" s="12" t="str">
        <f aca="false">INDEX(通路主檔!$C$2:$C$5,MATCH($F1256,通路主檔!$A$2:$A$5,0))</f>
        <v>外送平台</v>
      </c>
      <c r="I1256" s="13" t="n">
        <v>246000</v>
      </c>
      <c r="J1256" s="4" t="n">
        <v>527</v>
      </c>
      <c r="K1256" s="4" t="n">
        <v>886</v>
      </c>
      <c r="L1256" s="14" t="n">
        <f aca="false">IF(J1256=0,0,I1256/J1256)</f>
        <v>466.793168880455</v>
      </c>
      <c r="M1256" s="15" t="n">
        <f aca="false">INDEX(通路主檔!$D$2:$D$5,MATCH($F1256,通路主檔!$A$2:$A$5,0))*INDEX(年度參數!$B$2:$B$4,MATCH($B1256,年度參數!$A$2:$A$4,0))</f>
        <v>0.34</v>
      </c>
      <c r="N1256" s="14" t="n">
        <f aca="false">I1256*M1256</f>
        <v>83640</v>
      </c>
      <c r="O1256" s="14" t="n">
        <f aca="false">I1256-N1256</f>
        <v>162360</v>
      </c>
    </row>
    <row r="1257" customFormat="false" ht="15" hidden="false" customHeight="false" outlineLevel="0" collapsed="false">
      <c r="A1257" s="6" t="str">
        <f aca="false">TEXT(B1257,"0")&amp;"-"&amp;TEXT(C1257,"00")</f>
        <v>2025-06</v>
      </c>
      <c r="B1257" s="4" t="n">
        <v>2025</v>
      </c>
      <c r="C1257" s="4" t="n">
        <v>6</v>
      </c>
      <c r="D1257" s="9" t="s">
        <v>310</v>
      </c>
      <c r="E1257" s="12" t="str">
        <f aca="false">INDEX(門市主檔!$B$2:$B$25,MATCH($D1257,門市主檔!$A$2:$A$25,0))</f>
        <v>台中大里店</v>
      </c>
      <c r="F1257" s="9" t="s">
        <v>342</v>
      </c>
      <c r="G1257" s="12" t="str">
        <f aca="false">INDEX(通路主檔!$B$2:$B$5,MATCH($F1257,通路主檔!$A$2:$A$5,0))</f>
        <v>外帶</v>
      </c>
      <c r="H1257" s="12" t="str">
        <f aca="false">INDEX(通路主檔!$C$2:$C$5,MATCH($F1257,通路主檔!$A$2:$A$5,0))</f>
        <v>店內</v>
      </c>
      <c r="I1257" s="13" t="n">
        <v>484300</v>
      </c>
      <c r="J1257" s="4" t="n">
        <v>1455</v>
      </c>
      <c r="K1257" s="4" t="n">
        <v>1944</v>
      </c>
      <c r="L1257" s="14" t="n">
        <f aca="false">IF(J1257=0,0,I1257/J1257)</f>
        <v>332.852233676976</v>
      </c>
      <c r="M1257" s="15" t="n">
        <f aca="false">INDEX(通路主檔!$D$2:$D$5,MATCH($F1257,通路主檔!$A$2:$A$5,0))*INDEX(年度參數!$B$2:$B$4,MATCH($B1257,年度參數!$A$2:$A$4,0))</f>
        <v>0</v>
      </c>
      <c r="N1257" s="14" t="n">
        <f aca="false">I1257*M1257</f>
        <v>0</v>
      </c>
      <c r="O1257" s="14" t="n">
        <f aca="false">I1257-N1257</f>
        <v>484300</v>
      </c>
    </row>
    <row r="1258" customFormat="false" ht="15" hidden="false" customHeight="false" outlineLevel="0" collapsed="false">
      <c r="A1258" s="6" t="str">
        <f aca="false">TEXT(B1258,"0")&amp;"-"&amp;TEXT(C1258,"00")</f>
        <v>2025-06</v>
      </c>
      <c r="B1258" s="4" t="n">
        <v>2025</v>
      </c>
      <c r="C1258" s="4" t="n">
        <v>6</v>
      </c>
      <c r="D1258" s="9" t="s">
        <v>310</v>
      </c>
      <c r="E1258" s="12" t="str">
        <f aca="false">INDEX(門市主檔!$B$2:$B$25,MATCH($D1258,門市主檔!$A$2:$A$25,0))</f>
        <v>台中大里店</v>
      </c>
      <c r="F1258" s="9" t="s">
        <v>344</v>
      </c>
      <c r="G1258" s="12" t="str">
        <f aca="false">INDEX(通路主檔!$B$2:$B$5,MATCH($F1258,通路主檔!$A$2:$A$5,0))</f>
        <v>外送平台 A</v>
      </c>
      <c r="H1258" s="12" t="str">
        <f aca="false">INDEX(通路主檔!$C$2:$C$5,MATCH($F1258,通路主檔!$A$2:$A$5,0))</f>
        <v>外送平台</v>
      </c>
      <c r="I1258" s="13" t="n">
        <v>367100</v>
      </c>
      <c r="J1258" s="4" t="n">
        <v>666</v>
      </c>
      <c r="K1258" s="4" t="n">
        <v>1273</v>
      </c>
      <c r="L1258" s="14" t="n">
        <f aca="false">IF(J1258=0,0,I1258/J1258)</f>
        <v>551.201201201201</v>
      </c>
      <c r="M1258" s="15" t="n">
        <f aca="false">INDEX(通路主檔!$D$2:$D$5,MATCH($F1258,通路主檔!$A$2:$A$5,0))*INDEX(年度參數!$B$2:$B$4,MATCH($B1258,年度參數!$A$2:$A$4,0))</f>
        <v>0.34</v>
      </c>
      <c r="N1258" s="14" t="n">
        <f aca="false">I1258*M1258</f>
        <v>124814</v>
      </c>
      <c r="O1258" s="14" t="n">
        <f aca="false">I1258-N1258</f>
        <v>242286</v>
      </c>
    </row>
    <row r="1259" customFormat="false" ht="15" hidden="false" customHeight="false" outlineLevel="0" collapsed="false">
      <c r="A1259" s="6" t="str">
        <f aca="false">TEXT(B1259,"0")&amp;"-"&amp;TEXT(C1259,"00")</f>
        <v>2025-06</v>
      </c>
      <c r="B1259" s="4" t="n">
        <v>2025</v>
      </c>
      <c r="C1259" s="4" t="n">
        <v>6</v>
      </c>
      <c r="D1259" s="9" t="s">
        <v>310</v>
      </c>
      <c r="E1259" s="12" t="str">
        <f aca="false">INDEX(門市主檔!$B$2:$B$25,MATCH($D1259,門市主檔!$A$2:$A$25,0))</f>
        <v>台中大里店</v>
      </c>
      <c r="F1259" s="9" t="s">
        <v>347</v>
      </c>
      <c r="G1259" s="12" t="str">
        <f aca="false">INDEX(通路主檔!$B$2:$B$5,MATCH($F1259,通路主檔!$A$2:$A$5,0))</f>
        <v>外送平台 B</v>
      </c>
      <c r="H1259" s="12" t="str">
        <f aca="false">INDEX(通路主檔!$C$2:$C$5,MATCH($F1259,通路主檔!$A$2:$A$5,0))</f>
        <v>外送平台</v>
      </c>
      <c r="I1259" s="13" t="n">
        <v>278700</v>
      </c>
      <c r="J1259" s="4" t="n">
        <v>593</v>
      </c>
      <c r="K1259" s="4" t="n">
        <v>1064</v>
      </c>
      <c r="L1259" s="14" t="n">
        <f aca="false">IF(J1259=0,0,I1259/J1259)</f>
        <v>469.983136593592</v>
      </c>
      <c r="M1259" s="15" t="n">
        <f aca="false">INDEX(通路主檔!$D$2:$D$5,MATCH($F1259,通路主檔!$A$2:$A$5,0))*INDEX(年度參數!$B$2:$B$4,MATCH($B1259,年度參數!$A$2:$A$4,0))</f>
        <v>0.34</v>
      </c>
      <c r="N1259" s="14" t="n">
        <f aca="false">I1259*M1259</f>
        <v>94758</v>
      </c>
      <c r="O1259" s="14" t="n">
        <f aca="false">I1259-N1259</f>
        <v>183942</v>
      </c>
    </row>
    <row r="1260" customFormat="false" ht="15" hidden="false" customHeight="false" outlineLevel="0" collapsed="false">
      <c r="A1260" s="6" t="str">
        <f aca="false">TEXT(B1260,"0")&amp;"-"&amp;TEXT(C1260,"00")</f>
        <v>2025-06</v>
      </c>
      <c r="B1260" s="4" t="n">
        <v>2025</v>
      </c>
      <c r="C1260" s="4" t="n">
        <v>6</v>
      </c>
      <c r="D1260" s="9" t="s">
        <v>318</v>
      </c>
      <c r="E1260" s="12" t="str">
        <f aca="false">INDEX(門市主檔!$B$2:$B$25,MATCH($D1260,門市主檔!$A$2:$A$25,0))</f>
        <v>台南中西店</v>
      </c>
      <c r="F1260" s="9" t="s">
        <v>339</v>
      </c>
      <c r="G1260" s="12" t="str">
        <f aca="false">INDEX(通路主檔!$B$2:$B$5,MATCH($F1260,通路主檔!$A$2:$A$5,0))</f>
        <v>內用</v>
      </c>
      <c r="H1260" s="12" t="str">
        <f aca="false">INDEX(通路主檔!$C$2:$C$5,MATCH($F1260,通路主檔!$A$2:$A$5,0))</f>
        <v>店內</v>
      </c>
      <c r="I1260" s="13" t="n">
        <v>784800</v>
      </c>
      <c r="J1260" s="4" t="n">
        <v>1021</v>
      </c>
      <c r="K1260" s="4" t="n">
        <v>2490</v>
      </c>
      <c r="L1260" s="14" t="n">
        <f aca="false">IF(J1260=0,0,I1260/J1260)</f>
        <v>768.658178256611</v>
      </c>
      <c r="M1260" s="15" t="n">
        <f aca="false">INDEX(通路主檔!$D$2:$D$5,MATCH($F1260,通路主檔!$A$2:$A$5,0))*INDEX(年度參數!$B$2:$B$4,MATCH($B1260,年度參數!$A$2:$A$4,0))</f>
        <v>0</v>
      </c>
      <c r="N1260" s="14" t="n">
        <f aca="false">I1260*M1260</f>
        <v>0</v>
      </c>
      <c r="O1260" s="14" t="n">
        <f aca="false">I1260-N1260</f>
        <v>784800</v>
      </c>
    </row>
    <row r="1261" customFormat="false" ht="15" hidden="false" customHeight="false" outlineLevel="0" collapsed="false">
      <c r="A1261" s="6" t="str">
        <f aca="false">TEXT(B1261,"0")&amp;"-"&amp;TEXT(C1261,"00")</f>
        <v>2025-06</v>
      </c>
      <c r="B1261" s="4" t="n">
        <v>2025</v>
      </c>
      <c r="C1261" s="4" t="n">
        <v>6</v>
      </c>
      <c r="D1261" s="9" t="s">
        <v>318</v>
      </c>
      <c r="E1261" s="12" t="str">
        <f aca="false">INDEX(門市主檔!$B$2:$B$25,MATCH($D1261,門市主檔!$A$2:$A$25,0))</f>
        <v>台南中西店</v>
      </c>
      <c r="F1261" s="9" t="s">
        <v>342</v>
      </c>
      <c r="G1261" s="12" t="str">
        <f aca="false">INDEX(通路主檔!$B$2:$B$5,MATCH($F1261,通路主檔!$A$2:$A$5,0))</f>
        <v>外帶</v>
      </c>
      <c r="H1261" s="12" t="str">
        <f aca="false">INDEX(通路主檔!$C$2:$C$5,MATCH($F1261,通路主檔!$A$2:$A$5,0))</f>
        <v>店內</v>
      </c>
      <c r="I1261" s="13" t="n">
        <v>378700</v>
      </c>
      <c r="J1261" s="4" t="n">
        <v>1162</v>
      </c>
      <c r="K1261" s="4" t="n">
        <v>1503</v>
      </c>
      <c r="L1261" s="14" t="n">
        <f aca="false">IF(J1261=0,0,I1261/J1261)</f>
        <v>325.903614457831</v>
      </c>
      <c r="M1261" s="15" t="n">
        <f aca="false">INDEX(通路主檔!$D$2:$D$5,MATCH($F1261,通路主檔!$A$2:$A$5,0))*INDEX(年度參數!$B$2:$B$4,MATCH($B1261,年度參數!$A$2:$A$4,0))</f>
        <v>0</v>
      </c>
      <c r="N1261" s="14" t="n">
        <f aca="false">I1261*M1261</f>
        <v>0</v>
      </c>
      <c r="O1261" s="14" t="n">
        <f aca="false">I1261-N1261</f>
        <v>378700</v>
      </c>
    </row>
    <row r="1262" customFormat="false" ht="15" hidden="false" customHeight="false" outlineLevel="0" collapsed="false">
      <c r="A1262" s="6" t="str">
        <f aca="false">TEXT(B1262,"0")&amp;"-"&amp;TEXT(C1262,"00")</f>
        <v>2025-06</v>
      </c>
      <c r="B1262" s="4" t="n">
        <v>2025</v>
      </c>
      <c r="C1262" s="4" t="n">
        <v>6</v>
      </c>
      <c r="D1262" s="9" t="s">
        <v>318</v>
      </c>
      <c r="E1262" s="12" t="str">
        <f aca="false">INDEX(門市主檔!$B$2:$B$25,MATCH($D1262,門市主檔!$A$2:$A$25,0))</f>
        <v>台南中西店</v>
      </c>
      <c r="F1262" s="9" t="s">
        <v>344</v>
      </c>
      <c r="G1262" s="12" t="str">
        <f aca="false">INDEX(通路主檔!$B$2:$B$5,MATCH($F1262,通路主檔!$A$2:$A$5,0))</f>
        <v>外送平台 A</v>
      </c>
      <c r="H1262" s="12" t="str">
        <f aca="false">INDEX(通路主檔!$C$2:$C$5,MATCH($F1262,通路主檔!$A$2:$A$5,0))</f>
        <v>外送平台</v>
      </c>
      <c r="I1262" s="13" t="n">
        <v>383900</v>
      </c>
      <c r="J1262" s="4" t="n">
        <v>792</v>
      </c>
      <c r="K1262" s="4" t="n">
        <v>1549</v>
      </c>
      <c r="L1262" s="14" t="n">
        <f aca="false">IF(J1262=0,0,I1262/J1262)</f>
        <v>484.722222222222</v>
      </c>
      <c r="M1262" s="15" t="n">
        <f aca="false">INDEX(通路主檔!$D$2:$D$5,MATCH($F1262,通路主檔!$A$2:$A$5,0))*INDEX(年度參數!$B$2:$B$4,MATCH($B1262,年度參數!$A$2:$A$4,0))</f>
        <v>0.34</v>
      </c>
      <c r="N1262" s="14" t="n">
        <f aca="false">I1262*M1262</f>
        <v>130526</v>
      </c>
      <c r="O1262" s="14" t="n">
        <f aca="false">I1262-N1262</f>
        <v>253374</v>
      </c>
    </row>
    <row r="1263" customFormat="false" ht="15" hidden="false" customHeight="false" outlineLevel="0" collapsed="false">
      <c r="A1263" s="6" t="str">
        <f aca="false">TEXT(B1263,"0")&amp;"-"&amp;TEXT(C1263,"00")</f>
        <v>2025-06</v>
      </c>
      <c r="B1263" s="4" t="n">
        <v>2025</v>
      </c>
      <c r="C1263" s="4" t="n">
        <v>6</v>
      </c>
      <c r="D1263" s="9" t="s">
        <v>318</v>
      </c>
      <c r="E1263" s="12" t="str">
        <f aca="false">INDEX(門市主檔!$B$2:$B$25,MATCH($D1263,門市主檔!$A$2:$A$25,0))</f>
        <v>台南中西店</v>
      </c>
      <c r="F1263" s="9" t="s">
        <v>347</v>
      </c>
      <c r="G1263" s="12" t="str">
        <f aca="false">INDEX(通路主檔!$B$2:$B$5,MATCH($F1263,通路主檔!$A$2:$A$5,0))</f>
        <v>外送平台 B</v>
      </c>
      <c r="H1263" s="12" t="str">
        <f aca="false">INDEX(通路主檔!$C$2:$C$5,MATCH($F1263,通路主檔!$A$2:$A$5,0))</f>
        <v>外送平台</v>
      </c>
      <c r="I1263" s="13" t="n">
        <v>227200</v>
      </c>
      <c r="J1263" s="4" t="n">
        <v>420</v>
      </c>
      <c r="K1263" s="4" t="n">
        <v>764</v>
      </c>
      <c r="L1263" s="14" t="n">
        <f aca="false">IF(J1263=0,0,I1263/J1263)</f>
        <v>540.952380952381</v>
      </c>
      <c r="M1263" s="15" t="n">
        <f aca="false">INDEX(通路主檔!$D$2:$D$5,MATCH($F1263,通路主檔!$A$2:$A$5,0))*INDEX(年度參數!$B$2:$B$4,MATCH($B1263,年度參數!$A$2:$A$4,0))</f>
        <v>0.34</v>
      </c>
      <c r="N1263" s="14" t="n">
        <f aca="false">I1263*M1263</f>
        <v>77248</v>
      </c>
      <c r="O1263" s="14" t="n">
        <f aca="false">I1263-N1263</f>
        <v>149952</v>
      </c>
    </row>
    <row r="1264" customFormat="false" ht="15" hidden="false" customHeight="false" outlineLevel="0" collapsed="false">
      <c r="A1264" s="6" t="str">
        <f aca="false">TEXT(B1264,"0")&amp;"-"&amp;TEXT(C1264,"00")</f>
        <v>2025-06</v>
      </c>
      <c r="B1264" s="4" t="n">
        <v>2025</v>
      </c>
      <c r="C1264" s="4" t="n">
        <v>6</v>
      </c>
      <c r="D1264" s="9" t="s">
        <v>323</v>
      </c>
      <c r="E1264" s="12" t="str">
        <f aca="false">INDEX(門市主檔!$B$2:$B$25,MATCH($D1264,門市主檔!$A$2:$A$25,0))</f>
        <v>台南東寧店</v>
      </c>
      <c r="F1264" s="9" t="s">
        <v>339</v>
      </c>
      <c r="G1264" s="12" t="str">
        <f aca="false">INDEX(通路主檔!$B$2:$B$5,MATCH($F1264,通路主檔!$A$2:$A$5,0))</f>
        <v>內用</v>
      </c>
      <c r="H1264" s="12" t="str">
        <f aca="false">INDEX(通路主檔!$C$2:$C$5,MATCH($F1264,通路主檔!$A$2:$A$5,0))</f>
        <v>店內</v>
      </c>
      <c r="I1264" s="13" t="n">
        <v>439300</v>
      </c>
      <c r="J1264" s="4" t="n">
        <v>561</v>
      </c>
      <c r="K1264" s="4" t="n">
        <v>1306</v>
      </c>
      <c r="L1264" s="14" t="n">
        <f aca="false">IF(J1264=0,0,I1264/J1264)</f>
        <v>783.065953654189</v>
      </c>
      <c r="M1264" s="15" t="n">
        <f aca="false">INDEX(通路主檔!$D$2:$D$5,MATCH($F1264,通路主檔!$A$2:$A$5,0))*INDEX(年度參數!$B$2:$B$4,MATCH($B1264,年度參數!$A$2:$A$4,0))</f>
        <v>0</v>
      </c>
      <c r="N1264" s="14" t="n">
        <f aca="false">I1264*M1264</f>
        <v>0</v>
      </c>
      <c r="O1264" s="14" t="n">
        <f aca="false">I1264-N1264</f>
        <v>439300</v>
      </c>
    </row>
    <row r="1265" customFormat="false" ht="15" hidden="false" customHeight="false" outlineLevel="0" collapsed="false">
      <c r="A1265" s="6" t="str">
        <f aca="false">TEXT(B1265,"0")&amp;"-"&amp;TEXT(C1265,"00")</f>
        <v>2025-06</v>
      </c>
      <c r="B1265" s="4" t="n">
        <v>2025</v>
      </c>
      <c r="C1265" s="4" t="n">
        <v>6</v>
      </c>
      <c r="D1265" s="9" t="s">
        <v>323</v>
      </c>
      <c r="E1265" s="12" t="str">
        <f aca="false">INDEX(門市主檔!$B$2:$B$25,MATCH($D1265,門市主檔!$A$2:$A$25,0))</f>
        <v>台南東寧店</v>
      </c>
      <c r="F1265" s="9" t="s">
        <v>342</v>
      </c>
      <c r="G1265" s="12" t="str">
        <f aca="false">INDEX(通路主檔!$B$2:$B$5,MATCH($F1265,通路主檔!$A$2:$A$5,0))</f>
        <v>外帶</v>
      </c>
      <c r="H1265" s="12" t="str">
        <f aca="false">INDEX(通路主檔!$C$2:$C$5,MATCH($F1265,通路主檔!$A$2:$A$5,0))</f>
        <v>店內</v>
      </c>
      <c r="I1265" s="13" t="n">
        <v>370500</v>
      </c>
      <c r="J1265" s="4" t="n">
        <v>1036</v>
      </c>
      <c r="K1265" s="4" t="n">
        <v>1355</v>
      </c>
      <c r="L1265" s="14" t="n">
        <f aca="false">IF(J1265=0,0,I1265/J1265)</f>
        <v>357.625482625483</v>
      </c>
      <c r="M1265" s="15" t="n">
        <f aca="false">INDEX(通路主檔!$D$2:$D$5,MATCH($F1265,通路主檔!$A$2:$A$5,0))*INDEX(年度參數!$B$2:$B$4,MATCH($B1265,年度參數!$A$2:$A$4,0))</f>
        <v>0</v>
      </c>
      <c r="N1265" s="14" t="n">
        <f aca="false">I1265*M1265</f>
        <v>0</v>
      </c>
      <c r="O1265" s="14" t="n">
        <f aca="false">I1265-N1265</f>
        <v>370500</v>
      </c>
    </row>
    <row r="1266" customFormat="false" ht="15" hidden="false" customHeight="false" outlineLevel="0" collapsed="false">
      <c r="A1266" s="6" t="str">
        <f aca="false">TEXT(B1266,"0")&amp;"-"&amp;TEXT(C1266,"00")</f>
        <v>2025-06</v>
      </c>
      <c r="B1266" s="4" t="n">
        <v>2025</v>
      </c>
      <c r="C1266" s="4" t="n">
        <v>6</v>
      </c>
      <c r="D1266" s="9" t="s">
        <v>323</v>
      </c>
      <c r="E1266" s="12" t="str">
        <f aca="false">INDEX(門市主檔!$B$2:$B$25,MATCH($D1266,門市主檔!$A$2:$A$25,0))</f>
        <v>台南東寧店</v>
      </c>
      <c r="F1266" s="9" t="s">
        <v>344</v>
      </c>
      <c r="G1266" s="12" t="str">
        <f aca="false">INDEX(通路主檔!$B$2:$B$5,MATCH($F1266,通路主檔!$A$2:$A$5,0))</f>
        <v>外送平台 A</v>
      </c>
      <c r="H1266" s="12" t="str">
        <f aca="false">INDEX(通路主檔!$C$2:$C$5,MATCH($F1266,通路主檔!$A$2:$A$5,0))</f>
        <v>外送平台</v>
      </c>
      <c r="I1266" s="13" t="n">
        <v>308100</v>
      </c>
      <c r="J1266" s="4" t="n">
        <v>575</v>
      </c>
      <c r="K1266" s="4" t="n">
        <v>1046</v>
      </c>
      <c r="L1266" s="14" t="n">
        <f aca="false">IF(J1266=0,0,I1266/J1266)</f>
        <v>535.826086956522</v>
      </c>
      <c r="M1266" s="15" t="n">
        <f aca="false">INDEX(通路主檔!$D$2:$D$5,MATCH($F1266,通路主檔!$A$2:$A$5,0))*INDEX(年度參數!$B$2:$B$4,MATCH($B1266,年度參數!$A$2:$A$4,0))</f>
        <v>0.34</v>
      </c>
      <c r="N1266" s="14" t="n">
        <f aca="false">I1266*M1266</f>
        <v>104754</v>
      </c>
      <c r="O1266" s="14" t="n">
        <f aca="false">I1266-N1266</f>
        <v>203346</v>
      </c>
    </row>
    <row r="1267" customFormat="false" ht="15" hidden="false" customHeight="false" outlineLevel="0" collapsed="false">
      <c r="A1267" s="6" t="str">
        <f aca="false">TEXT(B1267,"0")&amp;"-"&amp;TEXT(C1267,"00")</f>
        <v>2025-06</v>
      </c>
      <c r="B1267" s="4" t="n">
        <v>2025</v>
      </c>
      <c r="C1267" s="4" t="n">
        <v>6</v>
      </c>
      <c r="D1267" s="9" t="s">
        <v>323</v>
      </c>
      <c r="E1267" s="12" t="str">
        <f aca="false">INDEX(門市主檔!$B$2:$B$25,MATCH($D1267,門市主檔!$A$2:$A$25,0))</f>
        <v>台南東寧店</v>
      </c>
      <c r="F1267" s="9" t="s">
        <v>347</v>
      </c>
      <c r="G1267" s="12" t="str">
        <f aca="false">INDEX(通路主檔!$B$2:$B$5,MATCH($F1267,通路主檔!$A$2:$A$5,0))</f>
        <v>外送平台 B</v>
      </c>
      <c r="H1267" s="12" t="str">
        <f aca="false">INDEX(通路主檔!$C$2:$C$5,MATCH($F1267,通路主檔!$A$2:$A$5,0))</f>
        <v>外送平台</v>
      </c>
      <c r="I1267" s="13" t="n">
        <v>211300</v>
      </c>
      <c r="J1267" s="4" t="n">
        <v>463</v>
      </c>
      <c r="K1267" s="4" t="n">
        <v>831</v>
      </c>
      <c r="L1267" s="14" t="n">
        <f aca="false">IF(J1267=0,0,I1267/J1267)</f>
        <v>456.371490280778</v>
      </c>
      <c r="M1267" s="15" t="n">
        <f aca="false">INDEX(通路主檔!$D$2:$D$5,MATCH($F1267,通路主檔!$A$2:$A$5,0))*INDEX(年度參數!$B$2:$B$4,MATCH($B1267,年度參數!$A$2:$A$4,0))</f>
        <v>0.34</v>
      </c>
      <c r="N1267" s="14" t="n">
        <f aca="false">I1267*M1267</f>
        <v>71842</v>
      </c>
      <c r="O1267" s="14" t="n">
        <f aca="false">I1267-N1267</f>
        <v>139458</v>
      </c>
    </row>
    <row r="1268" customFormat="false" ht="15" hidden="false" customHeight="false" outlineLevel="0" collapsed="false">
      <c r="A1268" s="6" t="str">
        <f aca="false">TEXT(B1268,"0")&amp;"-"&amp;TEXT(C1268,"00")</f>
        <v>2025-06</v>
      </c>
      <c r="B1268" s="4" t="n">
        <v>2025</v>
      </c>
      <c r="C1268" s="4" t="n">
        <v>6</v>
      </c>
      <c r="D1268" s="9" t="s">
        <v>262</v>
      </c>
      <c r="E1268" s="12" t="str">
        <f aca="false">INDEX(門市主檔!$B$2:$B$25,MATCH($D1268,門市主檔!$A$2:$A$25,0))</f>
        <v>台北信義旗艦店</v>
      </c>
      <c r="F1268" s="9" t="s">
        <v>339</v>
      </c>
      <c r="G1268" s="12" t="str">
        <f aca="false">INDEX(通路主檔!$B$2:$B$5,MATCH($F1268,通路主檔!$A$2:$A$5,0))</f>
        <v>內用</v>
      </c>
      <c r="H1268" s="12" t="str">
        <f aca="false">INDEX(通路主檔!$C$2:$C$5,MATCH($F1268,通路主檔!$A$2:$A$5,0))</f>
        <v>店內</v>
      </c>
      <c r="I1268" s="13" t="n">
        <v>1539900</v>
      </c>
      <c r="J1268" s="4" t="n">
        <v>1950</v>
      </c>
      <c r="K1268" s="4" t="n">
        <v>4396</v>
      </c>
      <c r="L1268" s="14" t="n">
        <f aca="false">IF(J1268=0,0,I1268/J1268)</f>
        <v>789.692307692308</v>
      </c>
      <c r="M1268" s="15" t="n">
        <f aca="false">INDEX(通路主檔!$D$2:$D$5,MATCH($F1268,通路主檔!$A$2:$A$5,0))*INDEX(年度參數!$B$2:$B$4,MATCH($B1268,年度參數!$A$2:$A$4,0))</f>
        <v>0</v>
      </c>
      <c r="N1268" s="14" t="n">
        <f aca="false">I1268*M1268</f>
        <v>0</v>
      </c>
      <c r="O1268" s="14" t="n">
        <f aca="false">I1268-N1268</f>
        <v>1539900</v>
      </c>
    </row>
    <row r="1269" customFormat="false" ht="15" hidden="false" customHeight="false" outlineLevel="0" collapsed="false">
      <c r="A1269" s="6" t="str">
        <f aca="false">TEXT(B1269,"0")&amp;"-"&amp;TEXT(C1269,"00")</f>
        <v>2025-06</v>
      </c>
      <c r="B1269" s="4" t="n">
        <v>2025</v>
      </c>
      <c r="C1269" s="4" t="n">
        <v>6</v>
      </c>
      <c r="D1269" s="9" t="s">
        <v>262</v>
      </c>
      <c r="E1269" s="12" t="str">
        <f aca="false">INDEX(門市主檔!$B$2:$B$25,MATCH($D1269,門市主檔!$A$2:$A$25,0))</f>
        <v>台北信義旗艦店</v>
      </c>
      <c r="F1269" s="9" t="s">
        <v>342</v>
      </c>
      <c r="G1269" s="12" t="str">
        <f aca="false">INDEX(通路主檔!$B$2:$B$5,MATCH($F1269,通路主檔!$A$2:$A$5,0))</f>
        <v>外帶</v>
      </c>
      <c r="H1269" s="12" t="str">
        <f aca="false">INDEX(通路主檔!$C$2:$C$5,MATCH($F1269,通路主檔!$A$2:$A$5,0))</f>
        <v>店內</v>
      </c>
      <c r="I1269" s="13" t="n">
        <v>657900</v>
      </c>
      <c r="J1269" s="4" t="n">
        <v>2045</v>
      </c>
      <c r="K1269" s="4" t="n">
        <v>2809</v>
      </c>
      <c r="L1269" s="14" t="n">
        <f aca="false">IF(J1269=0,0,I1269/J1269)</f>
        <v>321.711491442543</v>
      </c>
      <c r="M1269" s="15" t="n">
        <f aca="false">INDEX(通路主檔!$D$2:$D$5,MATCH($F1269,通路主檔!$A$2:$A$5,0))*INDEX(年度參數!$B$2:$B$4,MATCH($B1269,年度參數!$A$2:$A$4,0))</f>
        <v>0</v>
      </c>
      <c r="N1269" s="14" t="n">
        <f aca="false">I1269*M1269</f>
        <v>0</v>
      </c>
      <c r="O1269" s="14" t="n">
        <f aca="false">I1269-N1269</f>
        <v>657900</v>
      </c>
    </row>
    <row r="1270" customFormat="false" ht="15" hidden="false" customHeight="false" outlineLevel="0" collapsed="false">
      <c r="A1270" s="6" t="str">
        <f aca="false">TEXT(B1270,"0")&amp;"-"&amp;TEXT(C1270,"00")</f>
        <v>2025-06</v>
      </c>
      <c r="B1270" s="4" t="n">
        <v>2025</v>
      </c>
      <c r="C1270" s="4" t="n">
        <v>6</v>
      </c>
      <c r="D1270" s="9" t="s">
        <v>262</v>
      </c>
      <c r="E1270" s="12" t="str">
        <f aca="false">INDEX(門市主檔!$B$2:$B$25,MATCH($D1270,門市主檔!$A$2:$A$25,0))</f>
        <v>台北信義旗艦店</v>
      </c>
      <c r="F1270" s="9" t="s">
        <v>344</v>
      </c>
      <c r="G1270" s="12" t="str">
        <f aca="false">INDEX(通路主檔!$B$2:$B$5,MATCH($F1270,通路主檔!$A$2:$A$5,0))</f>
        <v>外送平台 A</v>
      </c>
      <c r="H1270" s="12" t="str">
        <f aca="false">INDEX(通路主檔!$C$2:$C$5,MATCH($F1270,通路主檔!$A$2:$A$5,0))</f>
        <v>外送平台</v>
      </c>
      <c r="I1270" s="13" t="n">
        <v>550700</v>
      </c>
      <c r="J1270" s="4" t="n">
        <v>1109</v>
      </c>
      <c r="K1270" s="4" t="n">
        <v>2023</v>
      </c>
      <c r="L1270" s="14" t="n">
        <f aca="false">IF(J1270=0,0,I1270/J1270)</f>
        <v>496.573489630298</v>
      </c>
      <c r="M1270" s="15" t="n">
        <f aca="false">INDEX(通路主檔!$D$2:$D$5,MATCH($F1270,通路主檔!$A$2:$A$5,0))*INDEX(年度參數!$B$2:$B$4,MATCH($B1270,年度參數!$A$2:$A$4,0))</f>
        <v>0.34</v>
      </c>
      <c r="N1270" s="14" t="n">
        <f aca="false">I1270*M1270</f>
        <v>187238</v>
      </c>
      <c r="O1270" s="14" t="n">
        <f aca="false">I1270-N1270</f>
        <v>363462</v>
      </c>
    </row>
    <row r="1271" customFormat="false" ht="15" hidden="false" customHeight="false" outlineLevel="0" collapsed="false">
      <c r="A1271" s="6" t="str">
        <f aca="false">TEXT(B1271,"0")&amp;"-"&amp;TEXT(C1271,"00")</f>
        <v>2025-06</v>
      </c>
      <c r="B1271" s="4" t="n">
        <v>2025</v>
      </c>
      <c r="C1271" s="4" t="n">
        <v>6</v>
      </c>
      <c r="D1271" s="9" t="s">
        <v>262</v>
      </c>
      <c r="E1271" s="12" t="str">
        <f aca="false">INDEX(門市主檔!$B$2:$B$25,MATCH($D1271,門市主檔!$A$2:$A$25,0))</f>
        <v>台北信義旗艦店</v>
      </c>
      <c r="F1271" s="9" t="s">
        <v>347</v>
      </c>
      <c r="G1271" s="12" t="str">
        <f aca="false">INDEX(通路主檔!$B$2:$B$5,MATCH($F1271,通路主檔!$A$2:$A$5,0))</f>
        <v>外送平台 B</v>
      </c>
      <c r="H1271" s="12" t="str">
        <f aca="false">INDEX(通路主檔!$C$2:$C$5,MATCH($F1271,通路主檔!$A$2:$A$5,0))</f>
        <v>外送平台</v>
      </c>
      <c r="I1271" s="13" t="n">
        <v>319000</v>
      </c>
      <c r="J1271" s="4" t="n">
        <v>639</v>
      </c>
      <c r="K1271" s="4" t="n">
        <v>1059</v>
      </c>
      <c r="L1271" s="14" t="n">
        <f aca="false">IF(J1271=0,0,I1271/J1271)</f>
        <v>499.217527386541</v>
      </c>
      <c r="M1271" s="15" t="n">
        <f aca="false">INDEX(通路主檔!$D$2:$D$5,MATCH($F1271,通路主檔!$A$2:$A$5,0))*INDEX(年度參數!$B$2:$B$4,MATCH($B1271,年度參數!$A$2:$A$4,0))</f>
        <v>0.34</v>
      </c>
      <c r="N1271" s="14" t="n">
        <f aca="false">I1271*M1271</f>
        <v>108460</v>
      </c>
      <c r="O1271" s="14" t="n">
        <f aca="false">I1271-N1271</f>
        <v>210540</v>
      </c>
    </row>
    <row r="1272" customFormat="false" ht="15" hidden="false" customHeight="false" outlineLevel="0" collapsed="false">
      <c r="A1272" s="6" t="str">
        <f aca="false">TEXT(B1272,"0")&amp;"-"&amp;TEXT(C1272,"00")</f>
        <v>2025-06</v>
      </c>
      <c r="B1272" s="4" t="n">
        <v>2025</v>
      </c>
      <c r="C1272" s="4" t="n">
        <v>6</v>
      </c>
      <c r="D1272" s="9" t="s">
        <v>269</v>
      </c>
      <c r="E1272" s="12" t="str">
        <f aca="false">INDEX(門市主檔!$B$2:$B$25,MATCH($D1272,門市主檔!$A$2:$A$25,0))</f>
        <v>台北中山店</v>
      </c>
      <c r="F1272" s="9" t="s">
        <v>339</v>
      </c>
      <c r="G1272" s="12" t="str">
        <f aca="false">INDEX(通路主檔!$B$2:$B$5,MATCH($F1272,通路主檔!$A$2:$A$5,0))</f>
        <v>內用</v>
      </c>
      <c r="H1272" s="12" t="str">
        <f aca="false">INDEX(通路主檔!$C$2:$C$5,MATCH($F1272,通路主檔!$A$2:$A$5,0))</f>
        <v>店內</v>
      </c>
      <c r="I1272" s="13" t="n">
        <v>1124000</v>
      </c>
      <c r="J1272" s="4" t="n">
        <v>1552</v>
      </c>
      <c r="K1272" s="4" t="n">
        <v>3485</v>
      </c>
      <c r="L1272" s="14" t="n">
        <f aca="false">IF(J1272=0,0,I1272/J1272)</f>
        <v>724.226804123711</v>
      </c>
      <c r="M1272" s="15" t="n">
        <f aca="false">INDEX(通路主檔!$D$2:$D$5,MATCH($F1272,通路主檔!$A$2:$A$5,0))*INDEX(年度參數!$B$2:$B$4,MATCH($B1272,年度參數!$A$2:$A$4,0))</f>
        <v>0</v>
      </c>
      <c r="N1272" s="14" t="n">
        <f aca="false">I1272*M1272</f>
        <v>0</v>
      </c>
      <c r="O1272" s="14" t="n">
        <f aca="false">I1272-N1272</f>
        <v>1124000</v>
      </c>
    </row>
    <row r="1273" customFormat="false" ht="15" hidden="false" customHeight="false" outlineLevel="0" collapsed="false">
      <c r="A1273" s="6" t="str">
        <f aca="false">TEXT(B1273,"0")&amp;"-"&amp;TEXT(C1273,"00")</f>
        <v>2025-06</v>
      </c>
      <c r="B1273" s="4" t="n">
        <v>2025</v>
      </c>
      <c r="C1273" s="4" t="n">
        <v>6</v>
      </c>
      <c r="D1273" s="9" t="s">
        <v>269</v>
      </c>
      <c r="E1273" s="12" t="str">
        <f aca="false">INDEX(門市主檔!$B$2:$B$25,MATCH($D1273,門市主檔!$A$2:$A$25,0))</f>
        <v>台北中山店</v>
      </c>
      <c r="F1273" s="9" t="s">
        <v>342</v>
      </c>
      <c r="G1273" s="12" t="str">
        <f aca="false">INDEX(通路主檔!$B$2:$B$5,MATCH($F1273,通路主檔!$A$2:$A$5,0))</f>
        <v>外帶</v>
      </c>
      <c r="H1273" s="12" t="str">
        <f aca="false">INDEX(通路主檔!$C$2:$C$5,MATCH($F1273,通路主檔!$A$2:$A$5,0))</f>
        <v>店內</v>
      </c>
      <c r="I1273" s="13" t="n">
        <v>471300</v>
      </c>
      <c r="J1273" s="4" t="n">
        <v>1497</v>
      </c>
      <c r="K1273" s="4" t="n">
        <v>2059</v>
      </c>
      <c r="L1273" s="14" t="n">
        <f aca="false">IF(J1273=0,0,I1273/J1273)</f>
        <v>314.829659318637</v>
      </c>
      <c r="M1273" s="15" t="n">
        <f aca="false">INDEX(通路主檔!$D$2:$D$5,MATCH($F1273,通路主檔!$A$2:$A$5,0))*INDEX(年度參數!$B$2:$B$4,MATCH($B1273,年度參數!$A$2:$A$4,0))</f>
        <v>0</v>
      </c>
      <c r="N1273" s="14" t="n">
        <f aca="false">I1273*M1273</f>
        <v>0</v>
      </c>
      <c r="O1273" s="14" t="n">
        <f aca="false">I1273-N1273</f>
        <v>471300</v>
      </c>
    </row>
    <row r="1274" customFormat="false" ht="15" hidden="false" customHeight="false" outlineLevel="0" collapsed="false">
      <c r="A1274" s="6" t="str">
        <f aca="false">TEXT(B1274,"0")&amp;"-"&amp;TEXT(C1274,"00")</f>
        <v>2025-06</v>
      </c>
      <c r="B1274" s="4" t="n">
        <v>2025</v>
      </c>
      <c r="C1274" s="4" t="n">
        <v>6</v>
      </c>
      <c r="D1274" s="9" t="s">
        <v>269</v>
      </c>
      <c r="E1274" s="12" t="str">
        <f aca="false">INDEX(門市主檔!$B$2:$B$25,MATCH($D1274,門市主檔!$A$2:$A$25,0))</f>
        <v>台北中山店</v>
      </c>
      <c r="F1274" s="9" t="s">
        <v>344</v>
      </c>
      <c r="G1274" s="12" t="str">
        <f aca="false">INDEX(通路主檔!$B$2:$B$5,MATCH($F1274,通路主檔!$A$2:$A$5,0))</f>
        <v>外送平台 A</v>
      </c>
      <c r="H1274" s="12" t="str">
        <f aca="false">INDEX(通路主檔!$C$2:$C$5,MATCH($F1274,通路主檔!$A$2:$A$5,0))</f>
        <v>外送平台</v>
      </c>
      <c r="I1274" s="13" t="n">
        <v>464400</v>
      </c>
      <c r="J1274" s="4" t="n">
        <v>871</v>
      </c>
      <c r="K1274" s="4" t="n">
        <v>1695</v>
      </c>
      <c r="L1274" s="14" t="n">
        <f aca="false">IF(J1274=0,0,I1274/J1274)</f>
        <v>533.180252583238</v>
      </c>
      <c r="M1274" s="15" t="n">
        <f aca="false">INDEX(通路主檔!$D$2:$D$5,MATCH($F1274,通路主檔!$A$2:$A$5,0))*INDEX(年度參數!$B$2:$B$4,MATCH($B1274,年度參數!$A$2:$A$4,0))</f>
        <v>0.34</v>
      </c>
      <c r="N1274" s="14" t="n">
        <f aca="false">I1274*M1274</f>
        <v>157896</v>
      </c>
      <c r="O1274" s="14" t="n">
        <f aca="false">I1274-N1274</f>
        <v>306504</v>
      </c>
    </row>
    <row r="1275" customFormat="false" ht="15" hidden="false" customHeight="false" outlineLevel="0" collapsed="false">
      <c r="A1275" s="6" t="str">
        <f aca="false">TEXT(B1275,"0")&amp;"-"&amp;TEXT(C1275,"00")</f>
        <v>2025-06</v>
      </c>
      <c r="B1275" s="4" t="n">
        <v>2025</v>
      </c>
      <c r="C1275" s="4" t="n">
        <v>6</v>
      </c>
      <c r="D1275" s="9" t="s">
        <v>269</v>
      </c>
      <c r="E1275" s="12" t="str">
        <f aca="false">INDEX(門市主檔!$B$2:$B$25,MATCH($D1275,門市主檔!$A$2:$A$25,0))</f>
        <v>台北中山店</v>
      </c>
      <c r="F1275" s="9" t="s">
        <v>347</v>
      </c>
      <c r="G1275" s="12" t="str">
        <f aca="false">INDEX(通路主檔!$B$2:$B$5,MATCH($F1275,通路主檔!$A$2:$A$5,0))</f>
        <v>外送平台 B</v>
      </c>
      <c r="H1275" s="12" t="str">
        <f aca="false">INDEX(通路主檔!$C$2:$C$5,MATCH($F1275,通路主檔!$A$2:$A$5,0))</f>
        <v>外送平台</v>
      </c>
      <c r="I1275" s="13" t="n">
        <v>283700</v>
      </c>
      <c r="J1275" s="4" t="n">
        <v>565</v>
      </c>
      <c r="K1275" s="4" t="n">
        <v>1086</v>
      </c>
      <c r="L1275" s="14" t="n">
        <f aca="false">IF(J1275=0,0,I1275/J1275)</f>
        <v>502.12389380531</v>
      </c>
      <c r="M1275" s="15" t="n">
        <f aca="false">INDEX(通路主檔!$D$2:$D$5,MATCH($F1275,通路主檔!$A$2:$A$5,0))*INDEX(年度參數!$B$2:$B$4,MATCH($B1275,年度參數!$A$2:$A$4,0))</f>
        <v>0.34</v>
      </c>
      <c r="N1275" s="14" t="n">
        <f aca="false">I1275*M1275</f>
        <v>96458</v>
      </c>
      <c r="O1275" s="14" t="n">
        <f aca="false">I1275-N1275</f>
        <v>187242</v>
      </c>
    </row>
    <row r="1276" customFormat="false" ht="15" hidden="false" customHeight="false" outlineLevel="0" collapsed="false">
      <c r="A1276" s="6" t="str">
        <f aca="false">TEXT(B1276,"0")&amp;"-"&amp;TEXT(C1276,"00")</f>
        <v>2025-06</v>
      </c>
      <c r="B1276" s="4" t="n">
        <v>2025</v>
      </c>
      <c r="C1276" s="4" t="n">
        <v>6</v>
      </c>
      <c r="D1276" s="9" t="s">
        <v>273</v>
      </c>
      <c r="E1276" s="12" t="str">
        <f aca="false">INDEX(門市主檔!$B$2:$B$25,MATCH($D1276,門市主檔!$A$2:$A$25,0))</f>
        <v>台北東門店</v>
      </c>
      <c r="F1276" s="9" t="s">
        <v>339</v>
      </c>
      <c r="G1276" s="12" t="str">
        <f aca="false">INDEX(通路主檔!$B$2:$B$5,MATCH($F1276,通路主檔!$A$2:$A$5,0))</f>
        <v>內用</v>
      </c>
      <c r="H1276" s="12" t="str">
        <f aca="false">INDEX(通路主檔!$C$2:$C$5,MATCH($F1276,通路主檔!$A$2:$A$5,0))</f>
        <v>店內</v>
      </c>
      <c r="I1276" s="13" t="n">
        <v>484800</v>
      </c>
      <c r="J1276" s="4" t="n">
        <v>582</v>
      </c>
      <c r="K1276" s="4" t="n">
        <v>1361</v>
      </c>
      <c r="L1276" s="14" t="n">
        <f aca="false">IF(J1276=0,0,I1276/J1276)</f>
        <v>832.98969072165</v>
      </c>
      <c r="M1276" s="15" t="n">
        <f aca="false">INDEX(通路主檔!$D$2:$D$5,MATCH($F1276,通路主檔!$A$2:$A$5,0))*INDEX(年度參數!$B$2:$B$4,MATCH($B1276,年度參數!$A$2:$A$4,0))</f>
        <v>0</v>
      </c>
      <c r="N1276" s="14" t="n">
        <f aca="false">I1276*M1276</f>
        <v>0</v>
      </c>
      <c r="O1276" s="14" t="n">
        <f aca="false">I1276-N1276</f>
        <v>484800</v>
      </c>
    </row>
    <row r="1277" customFormat="false" ht="15" hidden="false" customHeight="false" outlineLevel="0" collapsed="false">
      <c r="A1277" s="6" t="str">
        <f aca="false">TEXT(B1277,"0")&amp;"-"&amp;TEXT(C1277,"00")</f>
        <v>2025-06</v>
      </c>
      <c r="B1277" s="4" t="n">
        <v>2025</v>
      </c>
      <c r="C1277" s="4" t="n">
        <v>6</v>
      </c>
      <c r="D1277" s="9" t="s">
        <v>273</v>
      </c>
      <c r="E1277" s="12" t="str">
        <f aca="false">INDEX(門市主檔!$B$2:$B$25,MATCH($D1277,門市主檔!$A$2:$A$25,0))</f>
        <v>台北東門店</v>
      </c>
      <c r="F1277" s="9" t="s">
        <v>342</v>
      </c>
      <c r="G1277" s="12" t="str">
        <f aca="false">INDEX(通路主檔!$B$2:$B$5,MATCH($F1277,通路主檔!$A$2:$A$5,0))</f>
        <v>外帶</v>
      </c>
      <c r="H1277" s="12" t="str">
        <f aca="false">INDEX(通路主檔!$C$2:$C$5,MATCH($F1277,通路主檔!$A$2:$A$5,0))</f>
        <v>店內</v>
      </c>
      <c r="I1277" s="13" t="n">
        <v>455500</v>
      </c>
      <c r="J1277" s="4" t="n">
        <v>1500</v>
      </c>
      <c r="K1277" s="4" t="n">
        <v>1802</v>
      </c>
      <c r="L1277" s="14" t="n">
        <f aca="false">IF(J1277=0,0,I1277/J1277)</f>
        <v>303.666666666667</v>
      </c>
      <c r="M1277" s="15" t="n">
        <f aca="false">INDEX(通路主檔!$D$2:$D$5,MATCH($F1277,通路主檔!$A$2:$A$5,0))*INDEX(年度參數!$B$2:$B$4,MATCH($B1277,年度參數!$A$2:$A$4,0))</f>
        <v>0</v>
      </c>
      <c r="N1277" s="14" t="n">
        <f aca="false">I1277*M1277</f>
        <v>0</v>
      </c>
      <c r="O1277" s="14" t="n">
        <f aca="false">I1277-N1277</f>
        <v>455500</v>
      </c>
    </row>
    <row r="1278" customFormat="false" ht="15" hidden="false" customHeight="false" outlineLevel="0" collapsed="false">
      <c r="A1278" s="6" t="str">
        <f aca="false">TEXT(B1278,"0")&amp;"-"&amp;TEXT(C1278,"00")</f>
        <v>2025-06</v>
      </c>
      <c r="B1278" s="4" t="n">
        <v>2025</v>
      </c>
      <c r="C1278" s="4" t="n">
        <v>6</v>
      </c>
      <c r="D1278" s="9" t="s">
        <v>273</v>
      </c>
      <c r="E1278" s="12" t="str">
        <f aca="false">INDEX(門市主檔!$B$2:$B$25,MATCH($D1278,門市主檔!$A$2:$A$25,0))</f>
        <v>台北東門店</v>
      </c>
      <c r="F1278" s="9" t="s">
        <v>344</v>
      </c>
      <c r="G1278" s="12" t="str">
        <f aca="false">INDEX(通路主檔!$B$2:$B$5,MATCH($F1278,通路主檔!$A$2:$A$5,0))</f>
        <v>外送平台 A</v>
      </c>
      <c r="H1278" s="12" t="str">
        <f aca="false">INDEX(通路主檔!$C$2:$C$5,MATCH($F1278,通路主檔!$A$2:$A$5,0))</f>
        <v>外送平台</v>
      </c>
      <c r="I1278" s="13" t="n">
        <v>377100</v>
      </c>
      <c r="J1278" s="4" t="n">
        <v>782</v>
      </c>
      <c r="K1278" s="4" t="n">
        <v>1500</v>
      </c>
      <c r="L1278" s="14" t="n">
        <f aca="false">IF(J1278=0,0,I1278/J1278)</f>
        <v>482.225063938619</v>
      </c>
      <c r="M1278" s="15" t="n">
        <f aca="false">INDEX(通路主檔!$D$2:$D$5,MATCH($F1278,通路主檔!$A$2:$A$5,0))*INDEX(年度參數!$B$2:$B$4,MATCH($B1278,年度參數!$A$2:$A$4,0))</f>
        <v>0.34</v>
      </c>
      <c r="N1278" s="14" t="n">
        <f aca="false">I1278*M1278</f>
        <v>128214</v>
      </c>
      <c r="O1278" s="14" t="n">
        <f aca="false">I1278-N1278</f>
        <v>248886</v>
      </c>
    </row>
    <row r="1279" customFormat="false" ht="15" hidden="false" customHeight="false" outlineLevel="0" collapsed="false">
      <c r="A1279" s="6" t="str">
        <f aca="false">TEXT(B1279,"0")&amp;"-"&amp;TEXT(C1279,"00")</f>
        <v>2025-06</v>
      </c>
      <c r="B1279" s="4" t="n">
        <v>2025</v>
      </c>
      <c r="C1279" s="4" t="n">
        <v>6</v>
      </c>
      <c r="D1279" s="9" t="s">
        <v>273</v>
      </c>
      <c r="E1279" s="12" t="str">
        <f aca="false">INDEX(門市主檔!$B$2:$B$25,MATCH($D1279,門市主檔!$A$2:$A$25,0))</f>
        <v>台北東門店</v>
      </c>
      <c r="F1279" s="9" t="s">
        <v>347</v>
      </c>
      <c r="G1279" s="12" t="str">
        <f aca="false">INDEX(通路主檔!$B$2:$B$5,MATCH($F1279,通路主檔!$A$2:$A$5,0))</f>
        <v>外送平台 B</v>
      </c>
      <c r="H1279" s="12" t="str">
        <f aca="false">INDEX(通路主檔!$C$2:$C$5,MATCH($F1279,通路主檔!$A$2:$A$5,0))</f>
        <v>外送平台</v>
      </c>
      <c r="I1279" s="13" t="n">
        <v>234600</v>
      </c>
      <c r="J1279" s="4" t="n">
        <v>506</v>
      </c>
      <c r="K1279" s="4" t="n">
        <v>938</v>
      </c>
      <c r="L1279" s="14" t="n">
        <f aca="false">IF(J1279=0,0,I1279/J1279)</f>
        <v>463.636363636364</v>
      </c>
      <c r="M1279" s="15" t="n">
        <f aca="false">INDEX(通路主檔!$D$2:$D$5,MATCH($F1279,通路主檔!$A$2:$A$5,0))*INDEX(年度參數!$B$2:$B$4,MATCH($B1279,年度參數!$A$2:$A$4,0))</f>
        <v>0.34</v>
      </c>
      <c r="N1279" s="14" t="n">
        <f aca="false">I1279*M1279</f>
        <v>79764</v>
      </c>
      <c r="O1279" s="14" t="n">
        <f aca="false">I1279-N1279</f>
        <v>154836</v>
      </c>
    </row>
    <row r="1280" customFormat="false" ht="15" hidden="false" customHeight="false" outlineLevel="0" collapsed="false">
      <c r="A1280" s="6" t="str">
        <f aca="false">TEXT(B1280,"0")&amp;"-"&amp;TEXT(C1280,"00")</f>
        <v>2025-06</v>
      </c>
      <c r="B1280" s="4" t="n">
        <v>2025</v>
      </c>
      <c r="C1280" s="4" t="n">
        <v>6</v>
      </c>
      <c r="D1280" s="9" t="s">
        <v>277</v>
      </c>
      <c r="E1280" s="12" t="str">
        <f aca="false">INDEX(門市主檔!$B$2:$B$25,MATCH($D1280,門市主檔!$A$2:$A$25,0))</f>
        <v>台北松江店</v>
      </c>
      <c r="F1280" s="9" t="s">
        <v>342</v>
      </c>
      <c r="G1280" s="12" t="str">
        <f aca="false">INDEX(通路主檔!$B$2:$B$5,MATCH($F1280,通路主檔!$A$2:$A$5,0))</f>
        <v>外帶</v>
      </c>
      <c r="H1280" s="12" t="str">
        <f aca="false">INDEX(通路主檔!$C$2:$C$5,MATCH($F1280,通路主檔!$A$2:$A$5,0))</f>
        <v>店內</v>
      </c>
      <c r="I1280" s="13" t="n">
        <v>485800</v>
      </c>
      <c r="J1280" s="4" t="n">
        <v>1523</v>
      </c>
      <c r="K1280" s="4" t="n">
        <v>2045</v>
      </c>
      <c r="L1280" s="14" t="n">
        <f aca="false">IF(J1280=0,0,I1280/J1280)</f>
        <v>318.97570584373</v>
      </c>
      <c r="M1280" s="15" t="n">
        <f aca="false">INDEX(通路主檔!$D$2:$D$5,MATCH($F1280,通路主檔!$A$2:$A$5,0))*INDEX(年度參數!$B$2:$B$4,MATCH($B1280,年度參數!$A$2:$A$4,0))</f>
        <v>0</v>
      </c>
      <c r="N1280" s="14" t="n">
        <f aca="false">I1280*M1280</f>
        <v>0</v>
      </c>
      <c r="O1280" s="14" t="n">
        <f aca="false">I1280-N1280</f>
        <v>485800</v>
      </c>
    </row>
    <row r="1281" customFormat="false" ht="15" hidden="false" customHeight="false" outlineLevel="0" collapsed="false">
      <c r="A1281" s="6" t="str">
        <f aca="false">TEXT(B1281,"0")&amp;"-"&amp;TEXT(C1281,"00")</f>
        <v>2025-06</v>
      </c>
      <c r="B1281" s="4" t="n">
        <v>2025</v>
      </c>
      <c r="C1281" s="4" t="n">
        <v>6</v>
      </c>
      <c r="D1281" s="9" t="s">
        <v>277</v>
      </c>
      <c r="E1281" s="12" t="str">
        <f aca="false">INDEX(門市主檔!$B$2:$B$25,MATCH($D1281,門市主檔!$A$2:$A$25,0))</f>
        <v>台北松江店</v>
      </c>
      <c r="F1281" s="9" t="s">
        <v>344</v>
      </c>
      <c r="G1281" s="12" t="str">
        <f aca="false">INDEX(通路主檔!$B$2:$B$5,MATCH($F1281,通路主檔!$A$2:$A$5,0))</f>
        <v>外送平台 A</v>
      </c>
      <c r="H1281" s="12" t="str">
        <f aca="false">INDEX(通路主檔!$C$2:$C$5,MATCH($F1281,通路主檔!$A$2:$A$5,0))</f>
        <v>外送平台</v>
      </c>
      <c r="I1281" s="13" t="n">
        <v>385900</v>
      </c>
      <c r="J1281" s="4" t="n">
        <v>725</v>
      </c>
      <c r="K1281" s="4" t="n">
        <v>1440</v>
      </c>
      <c r="L1281" s="14" t="n">
        <f aca="false">IF(J1281=0,0,I1281/J1281)</f>
        <v>532.275862068966</v>
      </c>
      <c r="M1281" s="15" t="n">
        <f aca="false">INDEX(通路主檔!$D$2:$D$5,MATCH($F1281,通路主檔!$A$2:$A$5,0))*INDEX(年度參數!$B$2:$B$4,MATCH($B1281,年度參數!$A$2:$A$4,0))</f>
        <v>0.34</v>
      </c>
      <c r="N1281" s="14" t="n">
        <f aca="false">I1281*M1281</f>
        <v>131206</v>
      </c>
      <c r="O1281" s="14" t="n">
        <f aca="false">I1281-N1281</f>
        <v>254694</v>
      </c>
    </row>
    <row r="1282" customFormat="false" ht="15" hidden="false" customHeight="false" outlineLevel="0" collapsed="false">
      <c r="A1282" s="6" t="str">
        <f aca="false">TEXT(B1282,"0")&amp;"-"&amp;TEXT(C1282,"00")</f>
        <v>2025-06</v>
      </c>
      <c r="B1282" s="4" t="n">
        <v>2025</v>
      </c>
      <c r="C1282" s="4" t="n">
        <v>6</v>
      </c>
      <c r="D1282" s="9" t="s">
        <v>277</v>
      </c>
      <c r="E1282" s="12" t="str">
        <f aca="false">INDEX(門市主檔!$B$2:$B$25,MATCH($D1282,門市主檔!$A$2:$A$25,0))</f>
        <v>台北松江店</v>
      </c>
      <c r="F1282" s="9" t="s">
        <v>347</v>
      </c>
      <c r="G1282" s="12" t="str">
        <f aca="false">INDEX(通路主檔!$B$2:$B$5,MATCH($F1282,通路主檔!$A$2:$A$5,0))</f>
        <v>外送平台 B</v>
      </c>
      <c r="H1282" s="12" t="str">
        <f aca="false">INDEX(通路主檔!$C$2:$C$5,MATCH($F1282,通路主檔!$A$2:$A$5,0))</f>
        <v>外送平台</v>
      </c>
      <c r="I1282" s="13" t="n">
        <v>260200</v>
      </c>
      <c r="J1282" s="4" t="n">
        <v>482</v>
      </c>
      <c r="K1282" s="4" t="n">
        <v>932</v>
      </c>
      <c r="L1282" s="14" t="n">
        <f aca="false">IF(J1282=0,0,I1282/J1282)</f>
        <v>539.834024896266</v>
      </c>
      <c r="M1282" s="15" t="n">
        <f aca="false">INDEX(通路主檔!$D$2:$D$5,MATCH($F1282,通路主檔!$A$2:$A$5,0))*INDEX(年度參數!$B$2:$B$4,MATCH($B1282,年度參數!$A$2:$A$4,0))</f>
        <v>0.34</v>
      </c>
      <c r="N1282" s="14" t="n">
        <f aca="false">I1282*M1282</f>
        <v>88468</v>
      </c>
      <c r="O1282" s="14" t="n">
        <f aca="false">I1282-N1282</f>
        <v>171732</v>
      </c>
    </row>
    <row r="1283" customFormat="false" ht="15" hidden="false" customHeight="false" outlineLevel="0" collapsed="false">
      <c r="A1283" s="6" t="str">
        <f aca="false">TEXT(B1283,"0")&amp;"-"&amp;TEXT(C1283,"00")</f>
        <v>2025-06</v>
      </c>
      <c r="B1283" s="4" t="n">
        <v>2025</v>
      </c>
      <c r="C1283" s="4" t="n">
        <v>6</v>
      </c>
      <c r="D1283" s="9" t="s">
        <v>288</v>
      </c>
      <c r="E1283" s="12" t="str">
        <f aca="false">INDEX(門市主檔!$B$2:$B$25,MATCH($D1283,門市主檔!$A$2:$A$25,0))</f>
        <v>桃園中壢店</v>
      </c>
      <c r="F1283" s="9" t="s">
        <v>339</v>
      </c>
      <c r="G1283" s="12" t="str">
        <f aca="false">INDEX(通路主檔!$B$2:$B$5,MATCH($F1283,通路主檔!$A$2:$A$5,0))</f>
        <v>內用</v>
      </c>
      <c r="H1283" s="12" t="str">
        <f aca="false">INDEX(通路主檔!$C$2:$C$5,MATCH($F1283,通路主檔!$A$2:$A$5,0))</f>
        <v>店內</v>
      </c>
      <c r="I1283" s="13" t="n">
        <v>798000</v>
      </c>
      <c r="J1283" s="4" t="n">
        <v>986</v>
      </c>
      <c r="K1283" s="4" t="n">
        <v>2263</v>
      </c>
      <c r="L1283" s="14" t="n">
        <f aca="false">IF(J1283=0,0,I1283/J1283)</f>
        <v>809.330628803245</v>
      </c>
      <c r="M1283" s="15" t="n">
        <f aca="false">INDEX(通路主檔!$D$2:$D$5,MATCH($F1283,通路主檔!$A$2:$A$5,0))*INDEX(年度參數!$B$2:$B$4,MATCH($B1283,年度參數!$A$2:$A$4,0))</f>
        <v>0</v>
      </c>
      <c r="N1283" s="14" t="n">
        <f aca="false">I1283*M1283</f>
        <v>0</v>
      </c>
      <c r="O1283" s="14" t="n">
        <f aca="false">I1283-N1283</f>
        <v>798000</v>
      </c>
    </row>
    <row r="1284" customFormat="false" ht="15" hidden="false" customHeight="false" outlineLevel="0" collapsed="false">
      <c r="A1284" s="6" t="str">
        <f aca="false">TEXT(B1284,"0")&amp;"-"&amp;TEXT(C1284,"00")</f>
        <v>2025-06</v>
      </c>
      <c r="B1284" s="4" t="n">
        <v>2025</v>
      </c>
      <c r="C1284" s="4" t="n">
        <v>6</v>
      </c>
      <c r="D1284" s="9" t="s">
        <v>288</v>
      </c>
      <c r="E1284" s="12" t="str">
        <f aca="false">INDEX(門市主檔!$B$2:$B$25,MATCH($D1284,門市主檔!$A$2:$A$25,0))</f>
        <v>桃園中壢店</v>
      </c>
      <c r="F1284" s="9" t="s">
        <v>342</v>
      </c>
      <c r="G1284" s="12" t="str">
        <f aca="false">INDEX(通路主檔!$B$2:$B$5,MATCH($F1284,通路主檔!$A$2:$A$5,0))</f>
        <v>外帶</v>
      </c>
      <c r="H1284" s="12" t="str">
        <f aca="false">INDEX(通路主檔!$C$2:$C$5,MATCH($F1284,通路主檔!$A$2:$A$5,0))</f>
        <v>店內</v>
      </c>
      <c r="I1284" s="13" t="n">
        <v>396600</v>
      </c>
      <c r="J1284" s="4" t="n">
        <v>1155</v>
      </c>
      <c r="K1284" s="4" t="n">
        <v>1479</v>
      </c>
      <c r="L1284" s="14" t="n">
        <f aca="false">IF(J1284=0,0,I1284/J1284)</f>
        <v>343.376623376623</v>
      </c>
      <c r="M1284" s="15" t="n">
        <f aca="false">INDEX(通路主檔!$D$2:$D$5,MATCH($F1284,通路主檔!$A$2:$A$5,0))*INDEX(年度參數!$B$2:$B$4,MATCH($B1284,年度參數!$A$2:$A$4,0))</f>
        <v>0</v>
      </c>
      <c r="N1284" s="14" t="n">
        <f aca="false">I1284*M1284</f>
        <v>0</v>
      </c>
      <c r="O1284" s="14" t="n">
        <f aca="false">I1284-N1284</f>
        <v>396600</v>
      </c>
    </row>
    <row r="1285" customFormat="false" ht="15" hidden="false" customHeight="false" outlineLevel="0" collapsed="false">
      <c r="A1285" s="6" t="str">
        <f aca="false">TEXT(B1285,"0")&amp;"-"&amp;TEXT(C1285,"00")</f>
        <v>2025-06</v>
      </c>
      <c r="B1285" s="4" t="n">
        <v>2025</v>
      </c>
      <c r="C1285" s="4" t="n">
        <v>6</v>
      </c>
      <c r="D1285" s="9" t="s">
        <v>288</v>
      </c>
      <c r="E1285" s="12" t="str">
        <f aca="false">INDEX(門市主檔!$B$2:$B$25,MATCH($D1285,門市主檔!$A$2:$A$25,0))</f>
        <v>桃園中壢店</v>
      </c>
      <c r="F1285" s="9" t="s">
        <v>344</v>
      </c>
      <c r="G1285" s="12" t="str">
        <f aca="false">INDEX(通路主檔!$B$2:$B$5,MATCH($F1285,通路主檔!$A$2:$A$5,0))</f>
        <v>外送平台 A</v>
      </c>
      <c r="H1285" s="12" t="str">
        <f aca="false">INDEX(通路主檔!$C$2:$C$5,MATCH($F1285,通路主檔!$A$2:$A$5,0))</f>
        <v>外送平台</v>
      </c>
      <c r="I1285" s="13" t="n">
        <v>371400</v>
      </c>
      <c r="J1285" s="4" t="n">
        <v>699</v>
      </c>
      <c r="K1285" s="4" t="n">
        <v>1225</v>
      </c>
      <c r="L1285" s="14" t="n">
        <f aca="false">IF(J1285=0,0,I1285/J1285)</f>
        <v>531.330472103004</v>
      </c>
      <c r="M1285" s="15" t="n">
        <f aca="false">INDEX(通路主檔!$D$2:$D$5,MATCH($F1285,通路主檔!$A$2:$A$5,0))*INDEX(年度參數!$B$2:$B$4,MATCH($B1285,年度參數!$A$2:$A$4,0))</f>
        <v>0.34</v>
      </c>
      <c r="N1285" s="14" t="n">
        <f aca="false">I1285*M1285</f>
        <v>126276</v>
      </c>
      <c r="O1285" s="14" t="n">
        <f aca="false">I1285-N1285</f>
        <v>245124</v>
      </c>
    </row>
    <row r="1286" customFormat="false" ht="15" hidden="false" customHeight="false" outlineLevel="0" collapsed="false">
      <c r="A1286" s="6" t="str">
        <f aca="false">TEXT(B1286,"0")&amp;"-"&amp;TEXT(C1286,"00")</f>
        <v>2025-06</v>
      </c>
      <c r="B1286" s="4" t="n">
        <v>2025</v>
      </c>
      <c r="C1286" s="4" t="n">
        <v>6</v>
      </c>
      <c r="D1286" s="9" t="s">
        <v>288</v>
      </c>
      <c r="E1286" s="12" t="str">
        <f aca="false">INDEX(門市主檔!$B$2:$B$25,MATCH($D1286,門市主檔!$A$2:$A$25,0))</f>
        <v>桃園中壢店</v>
      </c>
      <c r="F1286" s="9" t="s">
        <v>347</v>
      </c>
      <c r="G1286" s="12" t="str">
        <f aca="false">INDEX(通路主檔!$B$2:$B$5,MATCH($F1286,通路主檔!$A$2:$A$5,0))</f>
        <v>外送平台 B</v>
      </c>
      <c r="H1286" s="12" t="str">
        <f aca="false">INDEX(通路主檔!$C$2:$C$5,MATCH($F1286,通路主檔!$A$2:$A$5,0))</f>
        <v>外送平台</v>
      </c>
      <c r="I1286" s="13" t="n">
        <v>220000</v>
      </c>
      <c r="J1286" s="4" t="n">
        <v>443</v>
      </c>
      <c r="K1286" s="4" t="n">
        <v>840</v>
      </c>
      <c r="L1286" s="14" t="n">
        <f aca="false">IF(J1286=0,0,I1286/J1286)</f>
        <v>496.613995485327</v>
      </c>
      <c r="M1286" s="15" t="n">
        <f aca="false">INDEX(通路主檔!$D$2:$D$5,MATCH($F1286,通路主檔!$A$2:$A$5,0))*INDEX(年度參數!$B$2:$B$4,MATCH($B1286,年度參數!$A$2:$A$4,0))</f>
        <v>0.34</v>
      </c>
      <c r="N1286" s="14" t="n">
        <f aca="false">I1286*M1286</f>
        <v>74800</v>
      </c>
      <c r="O1286" s="14" t="n">
        <f aca="false">I1286-N1286</f>
        <v>145200</v>
      </c>
    </row>
    <row r="1287" customFormat="false" ht="15" hidden="false" customHeight="false" outlineLevel="0" collapsed="false">
      <c r="A1287" s="6" t="str">
        <f aca="false">TEXT(B1287,"0")&amp;"-"&amp;TEXT(C1287,"00")</f>
        <v>2025-06</v>
      </c>
      <c r="B1287" s="4" t="n">
        <v>2025</v>
      </c>
      <c r="C1287" s="4" t="n">
        <v>6</v>
      </c>
      <c r="D1287" s="9" t="s">
        <v>292</v>
      </c>
      <c r="E1287" s="12" t="str">
        <f aca="false">INDEX(門市主檔!$B$2:$B$25,MATCH($D1287,門市主檔!$A$2:$A$25,0))</f>
        <v>桃園藝文店</v>
      </c>
      <c r="F1287" s="9" t="s">
        <v>339</v>
      </c>
      <c r="G1287" s="12" t="str">
        <f aca="false">INDEX(通路主檔!$B$2:$B$5,MATCH($F1287,通路主檔!$A$2:$A$5,0))</f>
        <v>內用</v>
      </c>
      <c r="H1287" s="12" t="str">
        <f aca="false">INDEX(通路主檔!$C$2:$C$5,MATCH($F1287,通路主檔!$A$2:$A$5,0))</f>
        <v>店內</v>
      </c>
      <c r="I1287" s="13" t="n">
        <v>865400</v>
      </c>
      <c r="J1287" s="4" t="n">
        <v>1152</v>
      </c>
      <c r="K1287" s="4" t="n">
        <v>2827</v>
      </c>
      <c r="L1287" s="14" t="n">
        <f aca="false">IF(J1287=0,0,I1287/J1287)</f>
        <v>751.215277777778</v>
      </c>
      <c r="M1287" s="15" t="n">
        <f aca="false">INDEX(通路主檔!$D$2:$D$5,MATCH($F1287,通路主檔!$A$2:$A$5,0))*INDEX(年度參數!$B$2:$B$4,MATCH($B1287,年度參數!$A$2:$A$4,0))</f>
        <v>0</v>
      </c>
      <c r="N1287" s="14" t="n">
        <f aca="false">I1287*M1287</f>
        <v>0</v>
      </c>
      <c r="O1287" s="14" t="n">
        <f aca="false">I1287-N1287</f>
        <v>865400</v>
      </c>
    </row>
    <row r="1288" customFormat="false" ht="15" hidden="false" customHeight="false" outlineLevel="0" collapsed="false">
      <c r="A1288" s="6" t="str">
        <f aca="false">TEXT(B1288,"0")&amp;"-"&amp;TEXT(C1288,"00")</f>
        <v>2025-06</v>
      </c>
      <c r="B1288" s="4" t="n">
        <v>2025</v>
      </c>
      <c r="C1288" s="4" t="n">
        <v>6</v>
      </c>
      <c r="D1288" s="9" t="s">
        <v>292</v>
      </c>
      <c r="E1288" s="12" t="str">
        <f aca="false">INDEX(門市主檔!$B$2:$B$25,MATCH($D1288,門市主檔!$A$2:$A$25,0))</f>
        <v>桃園藝文店</v>
      </c>
      <c r="F1288" s="9" t="s">
        <v>342</v>
      </c>
      <c r="G1288" s="12" t="str">
        <f aca="false">INDEX(通路主檔!$B$2:$B$5,MATCH($F1288,通路主檔!$A$2:$A$5,0))</f>
        <v>外帶</v>
      </c>
      <c r="H1288" s="12" t="str">
        <f aca="false">INDEX(通路主檔!$C$2:$C$5,MATCH($F1288,通路主檔!$A$2:$A$5,0))</f>
        <v>店內</v>
      </c>
      <c r="I1288" s="13" t="n">
        <v>425900</v>
      </c>
      <c r="J1288" s="4" t="n">
        <v>1251</v>
      </c>
      <c r="K1288" s="4" t="n">
        <v>1563</v>
      </c>
      <c r="L1288" s="14" t="n">
        <f aca="false">IF(J1288=0,0,I1288/J1288)</f>
        <v>340.447641886491</v>
      </c>
      <c r="M1288" s="15" t="n">
        <f aca="false">INDEX(通路主檔!$D$2:$D$5,MATCH($F1288,通路主檔!$A$2:$A$5,0))*INDEX(年度參數!$B$2:$B$4,MATCH($B1288,年度參數!$A$2:$A$4,0))</f>
        <v>0</v>
      </c>
      <c r="N1288" s="14" t="n">
        <f aca="false">I1288*M1288</f>
        <v>0</v>
      </c>
      <c r="O1288" s="14" t="n">
        <f aca="false">I1288-N1288</f>
        <v>425900</v>
      </c>
    </row>
    <row r="1289" customFormat="false" ht="15" hidden="false" customHeight="false" outlineLevel="0" collapsed="false">
      <c r="A1289" s="6" t="str">
        <f aca="false">TEXT(B1289,"0")&amp;"-"&amp;TEXT(C1289,"00")</f>
        <v>2025-06</v>
      </c>
      <c r="B1289" s="4" t="n">
        <v>2025</v>
      </c>
      <c r="C1289" s="4" t="n">
        <v>6</v>
      </c>
      <c r="D1289" s="9" t="s">
        <v>292</v>
      </c>
      <c r="E1289" s="12" t="str">
        <f aca="false">INDEX(門市主檔!$B$2:$B$25,MATCH($D1289,門市主檔!$A$2:$A$25,0))</f>
        <v>桃園藝文店</v>
      </c>
      <c r="F1289" s="9" t="s">
        <v>344</v>
      </c>
      <c r="G1289" s="12" t="str">
        <f aca="false">INDEX(通路主檔!$B$2:$B$5,MATCH($F1289,通路主檔!$A$2:$A$5,0))</f>
        <v>外送平台 A</v>
      </c>
      <c r="H1289" s="12" t="str">
        <f aca="false">INDEX(通路主檔!$C$2:$C$5,MATCH($F1289,通路主檔!$A$2:$A$5,0))</f>
        <v>外送平台</v>
      </c>
      <c r="I1289" s="13" t="n">
        <v>358200</v>
      </c>
      <c r="J1289" s="4" t="n">
        <v>658</v>
      </c>
      <c r="K1289" s="4" t="n">
        <v>1154</v>
      </c>
      <c r="L1289" s="14" t="n">
        <f aca="false">IF(J1289=0,0,I1289/J1289)</f>
        <v>544.376899696049</v>
      </c>
      <c r="M1289" s="15" t="n">
        <f aca="false">INDEX(通路主檔!$D$2:$D$5,MATCH($F1289,通路主檔!$A$2:$A$5,0))*INDEX(年度參數!$B$2:$B$4,MATCH($B1289,年度參數!$A$2:$A$4,0))</f>
        <v>0.34</v>
      </c>
      <c r="N1289" s="14" t="n">
        <f aca="false">I1289*M1289</f>
        <v>121788</v>
      </c>
      <c r="O1289" s="14" t="n">
        <f aca="false">I1289-N1289</f>
        <v>236412</v>
      </c>
    </row>
    <row r="1290" customFormat="false" ht="15" hidden="false" customHeight="false" outlineLevel="0" collapsed="false">
      <c r="A1290" s="6" t="str">
        <f aca="false">TEXT(B1290,"0")&amp;"-"&amp;TEXT(C1290,"00")</f>
        <v>2025-06</v>
      </c>
      <c r="B1290" s="4" t="n">
        <v>2025</v>
      </c>
      <c r="C1290" s="4" t="n">
        <v>6</v>
      </c>
      <c r="D1290" s="9" t="s">
        <v>292</v>
      </c>
      <c r="E1290" s="12" t="str">
        <f aca="false">INDEX(門市主檔!$B$2:$B$25,MATCH($D1290,門市主檔!$A$2:$A$25,0))</f>
        <v>桃園藝文店</v>
      </c>
      <c r="F1290" s="9" t="s">
        <v>347</v>
      </c>
      <c r="G1290" s="12" t="str">
        <f aca="false">INDEX(通路主檔!$B$2:$B$5,MATCH($F1290,通路主檔!$A$2:$A$5,0))</f>
        <v>外送平台 B</v>
      </c>
      <c r="H1290" s="12" t="str">
        <f aca="false">INDEX(通路主檔!$C$2:$C$5,MATCH($F1290,通路主檔!$A$2:$A$5,0))</f>
        <v>外送平台</v>
      </c>
      <c r="I1290" s="13" t="n">
        <v>237500</v>
      </c>
      <c r="J1290" s="4" t="n">
        <v>442</v>
      </c>
      <c r="K1290" s="4" t="n">
        <v>789</v>
      </c>
      <c r="L1290" s="14" t="n">
        <f aca="false">IF(J1290=0,0,I1290/J1290)</f>
        <v>537.330316742081</v>
      </c>
      <c r="M1290" s="15" t="n">
        <f aca="false">INDEX(通路主檔!$D$2:$D$5,MATCH($F1290,通路主檔!$A$2:$A$5,0))*INDEX(年度參數!$B$2:$B$4,MATCH($B1290,年度參數!$A$2:$A$4,0))</f>
        <v>0.34</v>
      </c>
      <c r="N1290" s="14" t="n">
        <f aca="false">I1290*M1290</f>
        <v>80750</v>
      </c>
      <c r="O1290" s="14" t="n">
        <f aca="false">I1290-N1290</f>
        <v>156750</v>
      </c>
    </row>
    <row r="1291" customFormat="false" ht="15" hidden="false" customHeight="false" outlineLevel="0" collapsed="false">
      <c r="A1291" s="6" t="str">
        <f aca="false">TEXT(B1291,"0")&amp;"-"&amp;TEXT(C1291,"00")</f>
        <v>2025-06</v>
      </c>
      <c r="B1291" s="4" t="n">
        <v>2025</v>
      </c>
      <c r="C1291" s="4" t="n">
        <v>6</v>
      </c>
      <c r="D1291" s="9" t="s">
        <v>315</v>
      </c>
      <c r="E1291" s="12" t="str">
        <f aca="false">INDEX(門市主檔!$B$2:$B$25,MATCH($D1291,門市主檔!$A$2:$A$25,0))</f>
        <v>雲林斗六店</v>
      </c>
      <c r="F1291" s="9" t="s">
        <v>339</v>
      </c>
      <c r="G1291" s="12" t="str">
        <f aca="false">INDEX(通路主檔!$B$2:$B$5,MATCH($F1291,通路主檔!$A$2:$A$5,0))</f>
        <v>內用</v>
      </c>
      <c r="H1291" s="12" t="str">
        <f aca="false">INDEX(通路主檔!$C$2:$C$5,MATCH($F1291,通路主檔!$A$2:$A$5,0))</f>
        <v>店內</v>
      </c>
      <c r="I1291" s="13" t="n">
        <v>779600</v>
      </c>
      <c r="J1291" s="4" t="n">
        <v>1072</v>
      </c>
      <c r="K1291" s="4" t="n">
        <v>2399</v>
      </c>
      <c r="L1291" s="14" t="n">
        <f aca="false">IF(J1291=0,0,I1291/J1291)</f>
        <v>727.238805970149</v>
      </c>
      <c r="M1291" s="15" t="n">
        <f aca="false">INDEX(通路主檔!$D$2:$D$5,MATCH($F1291,通路主檔!$A$2:$A$5,0))*INDEX(年度參數!$B$2:$B$4,MATCH($B1291,年度參數!$A$2:$A$4,0))</f>
        <v>0</v>
      </c>
      <c r="N1291" s="14" t="n">
        <f aca="false">I1291*M1291</f>
        <v>0</v>
      </c>
      <c r="O1291" s="14" t="n">
        <f aca="false">I1291-N1291</f>
        <v>779600</v>
      </c>
    </row>
    <row r="1292" customFormat="false" ht="15" hidden="false" customHeight="false" outlineLevel="0" collapsed="false">
      <c r="A1292" s="6" t="str">
        <f aca="false">TEXT(B1292,"0")&amp;"-"&amp;TEXT(C1292,"00")</f>
        <v>2025-06</v>
      </c>
      <c r="B1292" s="4" t="n">
        <v>2025</v>
      </c>
      <c r="C1292" s="4" t="n">
        <v>6</v>
      </c>
      <c r="D1292" s="9" t="s">
        <v>315</v>
      </c>
      <c r="E1292" s="12" t="str">
        <f aca="false">INDEX(門市主檔!$B$2:$B$25,MATCH($D1292,門市主檔!$A$2:$A$25,0))</f>
        <v>雲林斗六店</v>
      </c>
      <c r="F1292" s="9" t="s">
        <v>342</v>
      </c>
      <c r="G1292" s="12" t="str">
        <f aca="false">INDEX(通路主檔!$B$2:$B$5,MATCH($F1292,通路主檔!$A$2:$A$5,0))</f>
        <v>外帶</v>
      </c>
      <c r="H1292" s="12" t="str">
        <f aca="false">INDEX(通路主檔!$C$2:$C$5,MATCH($F1292,通路主檔!$A$2:$A$5,0))</f>
        <v>店內</v>
      </c>
      <c r="I1292" s="13" t="n">
        <v>378300</v>
      </c>
      <c r="J1292" s="4" t="n">
        <v>1099</v>
      </c>
      <c r="K1292" s="4" t="n">
        <v>1467</v>
      </c>
      <c r="L1292" s="14" t="n">
        <f aca="false">IF(J1292=0,0,I1292/J1292)</f>
        <v>344.222020018198</v>
      </c>
      <c r="M1292" s="15" t="n">
        <f aca="false">INDEX(通路主檔!$D$2:$D$5,MATCH($F1292,通路主檔!$A$2:$A$5,0))*INDEX(年度參數!$B$2:$B$4,MATCH($B1292,年度參數!$A$2:$A$4,0))</f>
        <v>0</v>
      </c>
      <c r="N1292" s="14" t="n">
        <f aca="false">I1292*M1292</f>
        <v>0</v>
      </c>
      <c r="O1292" s="14" t="n">
        <f aca="false">I1292-N1292</f>
        <v>378300</v>
      </c>
    </row>
    <row r="1293" customFormat="false" ht="15" hidden="false" customHeight="false" outlineLevel="0" collapsed="false">
      <c r="A1293" s="6" t="str">
        <f aca="false">TEXT(B1293,"0")&amp;"-"&amp;TEXT(C1293,"00")</f>
        <v>2025-06</v>
      </c>
      <c r="B1293" s="4" t="n">
        <v>2025</v>
      </c>
      <c r="C1293" s="4" t="n">
        <v>6</v>
      </c>
      <c r="D1293" s="9" t="s">
        <v>315</v>
      </c>
      <c r="E1293" s="12" t="str">
        <f aca="false">INDEX(門市主檔!$B$2:$B$25,MATCH($D1293,門市主檔!$A$2:$A$25,0))</f>
        <v>雲林斗六店</v>
      </c>
      <c r="F1293" s="9" t="s">
        <v>344</v>
      </c>
      <c r="G1293" s="12" t="str">
        <f aca="false">INDEX(通路主檔!$B$2:$B$5,MATCH($F1293,通路主檔!$A$2:$A$5,0))</f>
        <v>外送平台 A</v>
      </c>
      <c r="H1293" s="12" t="str">
        <f aca="false">INDEX(通路主檔!$C$2:$C$5,MATCH($F1293,通路主檔!$A$2:$A$5,0))</f>
        <v>外送平台</v>
      </c>
      <c r="I1293" s="13" t="n">
        <v>311600</v>
      </c>
      <c r="J1293" s="4" t="n">
        <v>570</v>
      </c>
      <c r="K1293" s="4" t="n">
        <v>1101</v>
      </c>
      <c r="L1293" s="14" t="n">
        <f aca="false">IF(J1293=0,0,I1293/J1293)</f>
        <v>546.666666666667</v>
      </c>
      <c r="M1293" s="15" t="n">
        <f aca="false">INDEX(通路主檔!$D$2:$D$5,MATCH($F1293,通路主檔!$A$2:$A$5,0))*INDEX(年度參數!$B$2:$B$4,MATCH($B1293,年度參數!$A$2:$A$4,0))</f>
        <v>0.34</v>
      </c>
      <c r="N1293" s="14" t="n">
        <f aca="false">I1293*M1293</f>
        <v>105944</v>
      </c>
      <c r="O1293" s="14" t="n">
        <f aca="false">I1293-N1293</f>
        <v>205656</v>
      </c>
    </row>
    <row r="1294" customFormat="false" ht="15" hidden="false" customHeight="false" outlineLevel="0" collapsed="false">
      <c r="A1294" s="6" t="str">
        <f aca="false">TEXT(B1294,"0")&amp;"-"&amp;TEXT(C1294,"00")</f>
        <v>2025-06</v>
      </c>
      <c r="B1294" s="4" t="n">
        <v>2025</v>
      </c>
      <c r="C1294" s="4" t="n">
        <v>6</v>
      </c>
      <c r="D1294" s="9" t="s">
        <v>315</v>
      </c>
      <c r="E1294" s="12" t="str">
        <f aca="false">INDEX(門市主檔!$B$2:$B$25,MATCH($D1294,門市主檔!$A$2:$A$25,0))</f>
        <v>雲林斗六店</v>
      </c>
      <c r="F1294" s="9" t="s">
        <v>347</v>
      </c>
      <c r="G1294" s="12" t="str">
        <f aca="false">INDEX(通路主檔!$B$2:$B$5,MATCH($F1294,通路主檔!$A$2:$A$5,0))</f>
        <v>外送平台 B</v>
      </c>
      <c r="H1294" s="12" t="str">
        <f aca="false">INDEX(通路主檔!$C$2:$C$5,MATCH($F1294,通路主檔!$A$2:$A$5,0))</f>
        <v>外送平台</v>
      </c>
      <c r="I1294" s="13" t="n">
        <v>192500</v>
      </c>
      <c r="J1294" s="4" t="n">
        <v>377</v>
      </c>
      <c r="K1294" s="4" t="n">
        <v>688</v>
      </c>
      <c r="L1294" s="14" t="n">
        <f aca="false">IF(J1294=0,0,I1294/J1294)</f>
        <v>510.610079575597</v>
      </c>
      <c r="M1294" s="15" t="n">
        <f aca="false">INDEX(通路主檔!$D$2:$D$5,MATCH($F1294,通路主檔!$A$2:$A$5,0))*INDEX(年度參數!$B$2:$B$4,MATCH($B1294,年度參數!$A$2:$A$4,0))</f>
        <v>0.34</v>
      </c>
      <c r="N1294" s="14" t="n">
        <f aca="false">I1294*M1294</f>
        <v>65450</v>
      </c>
      <c r="O1294" s="14" t="n">
        <f aca="false">I1294-N1294</f>
        <v>127050</v>
      </c>
    </row>
    <row r="1295" customFormat="false" ht="15" hidden="false" customHeight="false" outlineLevel="0" collapsed="false">
      <c r="A1295" s="6" t="str">
        <f aca="false">TEXT(B1295,"0")&amp;"-"&amp;TEXT(C1295,"00")</f>
        <v>2025-07</v>
      </c>
      <c r="B1295" s="4" t="n">
        <v>2025</v>
      </c>
      <c r="C1295" s="4" t="n">
        <v>7</v>
      </c>
      <c r="D1295" s="9" t="s">
        <v>294</v>
      </c>
      <c r="E1295" s="12" t="str">
        <f aca="false">INDEX(門市主檔!$B$2:$B$25,MATCH($D1295,門市主檔!$A$2:$A$25,0))</f>
        <v>新竹巨城店</v>
      </c>
      <c r="F1295" s="9" t="s">
        <v>339</v>
      </c>
      <c r="G1295" s="12" t="str">
        <f aca="false">INDEX(通路主檔!$B$2:$B$5,MATCH($F1295,通路主檔!$A$2:$A$5,0))</f>
        <v>內用</v>
      </c>
      <c r="H1295" s="12" t="str">
        <f aca="false">INDEX(通路主檔!$C$2:$C$5,MATCH($F1295,通路主檔!$A$2:$A$5,0))</f>
        <v>店內</v>
      </c>
      <c r="I1295" s="13" t="n">
        <v>1442900</v>
      </c>
      <c r="J1295" s="4" t="n">
        <v>1814</v>
      </c>
      <c r="K1295" s="4" t="n">
        <v>4526</v>
      </c>
      <c r="L1295" s="14" t="n">
        <f aca="false">IF(J1295=0,0,I1295/J1295)</f>
        <v>795.42447629548</v>
      </c>
      <c r="M1295" s="15" t="n">
        <f aca="false">INDEX(通路主檔!$D$2:$D$5,MATCH($F1295,通路主檔!$A$2:$A$5,0))*INDEX(年度參數!$B$2:$B$4,MATCH($B1295,年度參數!$A$2:$A$4,0))</f>
        <v>0</v>
      </c>
      <c r="N1295" s="14" t="n">
        <f aca="false">I1295*M1295</f>
        <v>0</v>
      </c>
      <c r="O1295" s="14" t="n">
        <f aca="false">I1295-N1295</f>
        <v>1442900</v>
      </c>
    </row>
    <row r="1296" customFormat="false" ht="15" hidden="false" customHeight="false" outlineLevel="0" collapsed="false">
      <c r="A1296" s="6" t="str">
        <f aca="false">TEXT(B1296,"0")&amp;"-"&amp;TEXT(C1296,"00")</f>
        <v>2025-07</v>
      </c>
      <c r="B1296" s="4" t="n">
        <v>2025</v>
      </c>
      <c r="C1296" s="4" t="n">
        <v>7</v>
      </c>
      <c r="D1296" s="9" t="s">
        <v>294</v>
      </c>
      <c r="E1296" s="12" t="str">
        <f aca="false">INDEX(門市主檔!$B$2:$B$25,MATCH($D1296,門市主檔!$A$2:$A$25,0))</f>
        <v>新竹巨城店</v>
      </c>
      <c r="F1296" s="9" t="s">
        <v>342</v>
      </c>
      <c r="G1296" s="12" t="str">
        <f aca="false">INDEX(通路主檔!$B$2:$B$5,MATCH($F1296,通路主檔!$A$2:$A$5,0))</f>
        <v>外帶</v>
      </c>
      <c r="H1296" s="12" t="str">
        <f aca="false">INDEX(通路主檔!$C$2:$C$5,MATCH($F1296,通路主檔!$A$2:$A$5,0))</f>
        <v>店內</v>
      </c>
      <c r="I1296" s="13" t="n">
        <v>604900</v>
      </c>
      <c r="J1296" s="4" t="n">
        <v>1735</v>
      </c>
      <c r="K1296" s="4" t="n">
        <v>2091</v>
      </c>
      <c r="L1296" s="14" t="n">
        <f aca="false">IF(J1296=0,0,I1296/J1296)</f>
        <v>348.64553314121</v>
      </c>
      <c r="M1296" s="15" t="n">
        <f aca="false">INDEX(通路主檔!$D$2:$D$5,MATCH($F1296,通路主檔!$A$2:$A$5,0))*INDEX(年度參數!$B$2:$B$4,MATCH($B1296,年度參數!$A$2:$A$4,0))</f>
        <v>0</v>
      </c>
      <c r="N1296" s="14" t="n">
        <f aca="false">I1296*M1296</f>
        <v>0</v>
      </c>
      <c r="O1296" s="14" t="n">
        <f aca="false">I1296-N1296</f>
        <v>604900</v>
      </c>
    </row>
    <row r="1297" customFormat="false" ht="15" hidden="false" customHeight="false" outlineLevel="0" collapsed="false">
      <c r="A1297" s="6" t="str">
        <f aca="false">TEXT(B1297,"0")&amp;"-"&amp;TEXT(C1297,"00")</f>
        <v>2025-07</v>
      </c>
      <c r="B1297" s="4" t="n">
        <v>2025</v>
      </c>
      <c r="C1297" s="4" t="n">
        <v>7</v>
      </c>
      <c r="D1297" s="9" t="s">
        <v>294</v>
      </c>
      <c r="E1297" s="12" t="str">
        <f aca="false">INDEX(門市主檔!$B$2:$B$25,MATCH($D1297,門市主檔!$A$2:$A$25,0))</f>
        <v>新竹巨城店</v>
      </c>
      <c r="F1297" s="9" t="s">
        <v>344</v>
      </c>
      <c r="G1297" s="12" t="str">
        <f aca="false">INDEX(通路主檔!$B$2:$B$5,MATCH($F1297,通路主檔!$A$2:$A$5,0))</f>
        <v>外送平台 A</v>
      </c>
      <c r="H1297" s="12" t="str">
        <f aca="false">INDEX(通路主檔!$C$2:$C$5,MATCH($F1297,通路主檔!$A$2:$A$5,0))</f>
        <v>外送平台</v>
      </c>
      <c r="I1297" s="13" t="n">
        <v>464600</v>
      </c>
      <c r="J1297" s="4" t="n">
        <v>960</v>
      </c>
      <c r="K1297" s="4" t="n">
        <v>1717</v>
      </c>
      <c r="L1297" s="14" t="n">
        <f aca="false">IF(J1297=0,0,I1297/J1297)</f>
        <v>483.958333333333</v>
      </c>
      <c r="M1297" s="15" t="n">
        <f aca="false">INDEX(通路主檔!$D$2:$D$5,MATCH($F1297,通路主檔!$A$2:$A$5,0))*INDEX(年度參數!$B$2:$B$4,MATCH($B1297,年度參數!$A$2:$A$4,0))</f>
        <v>0.34</v>
      </c>
      <c r="N1297" s="14" t="n">
        <f aca="false">I1297*M1297</f>
        <v>157964</v>
      </c>
      <c r="O1297" s="14" t="n">
        <f aca="false">I1297-N1297</f>
        <v>306636</v>
      </c>
    </row>
    <row r="1298" customFormat="false" ht="15" hidden="false" customHeight="false" outlineLevel="0" collapsed="false">
      <c r="A1298" s="6" t="str">
        <f aca="false">TEXT(B1298,"0")&amp;"-"&amp;TEXT(C1298,"00")</f>
        <v>2025-07</v>
      </c>
      <c r="B1298" s="4" t="n">
        <v>2025</v>
      </c>
      <c r="C1298" s="4" t="n">
        <v>7</v>
      </c>
      <c r="D1298" s="9" t="s">
        <v>294</v>
      </c>
      <c r="E1298" s="12" t="str">
        <f aca="false">INDEX(門市主檔!$B$2:$B$25,MATCH($D1298,門市主檔!$A$2:$A$25,0))</f>
        <v>新竹巨城店</v>
      </c>
      <c r="F1298" s="9" t="s">
        <v>347</v>
      </c>
      <c r="G1298" s="12" t="str">
        <f aca="false">INDEX(通路主檔!$B$2:$B$5,MATCH($F1298,通路主檔!$A$2:$A$5,0))</f>
        <v>外送平台 B</v>
      </c>
      <c r="H1298" s="12" t="str">
        <f aca="false">INDEX(通路主檔!$C$2:$C$5,MATCH($F1298,通路主檔!$A$2:$A$5,0))</f>
        <v>外送平台</v>
      </c>
      <c r="I1298" s="13" t="n">
        <v>313600</v>
      </c>
      <c r="J1298" s="4" t="n">
        <v>626</v>
      </c>
      <c r="K1298" s="4" t="n">
        <v>1171</v>
      </c>
      <c r="L1298" s="14" t="n">
        <f aca="false">IF(J1298=0,0,I1298/J1298)</f>
        <v>500.958466453674</v>
      </c>
      <c r="M1298" s="15" t="n">
        <f aca="false">INDEX(通路主檔!$D$2:$D$5,MATCH($F1298,通路主檔!$A$2:$A$5,0))*INDEX(年度參數!$B$2:$B$4,MATCH($B1298,年度參數!$A$2:$A$4,0))</f>
        <v>0.34</v>
      </c>
      <c r="N1298" s="14" t="n">
        <f aca="false">I1298*M1298</f>
        <v>106624</v>
      </c>
      <c r="O1298" s="14" t="n">
        <f aca="false">I1298-N1298</f>
        <v>206976</v>
      </c>
    </row>
    <row r="1299" customFormat="false" ht="15" hidden="false" customHeight="false" outlineLevel="0" collapsed="false">
      <c r="A1299" s="6" t="str">
        <f aca="false">TEXT(B1299,"0")&amp;"-"&amp;TEXT(C1299,"00")</f>
        <v>2025-07</v>
      </c>
      <c r="B1299" s="4" t="n">
        <v>2025</v>
      </c>
      <c r="C1299" s="4" t="n">
        <v>7</v>
      </c>
      <c r="D1299" s="9" t="s">
        <v>297</v>
      </c>
      <c r="E1299" s="12" t="str">
        <f aca="false">INDEX(門市主檔!$B$2:$B$25,MATCH($D1299,門市主檔!$A$2:$A$25,0))</f>
        <v>新竹竹北店</v>
      </c>
      <c r="F1299" s="9" t="s">
        <v>339</v>
      </c>
      <c r="G1299" s="12" t="str">
        <f aca="false">INDEX(通路主檔!$B$2:$B$5,MATCH($F1299,通路主檔!$A$2:$A$5,0))</f>
        <v>內用</v>
      </c>
      <c r="H1299" s="12" t="str">
        <f aca="false">INDEX(通路主檔!$C$2:$C$5,MATCH($F1299,通路主檔!$A$2:$A$5,0))</f>
        <v>店內</v>
      </c>
      <c r="I1299" s="13" t="n">
        <v>556500</v>
      </c>
      <c r="J1299" s="4" t="n">
        <v>689</v>
      </c>
      <c r="K1299" s="4" t="n">
        <v>1648</v>
      </c>
      <c r="L1299" s="14" t="n">
        <f aca="false">IF(J1299=0,0,I1299/J1299)</f>
        <v>807.692307692308</v>
      </c>
      <c r="M1299" s="15" t="n">
        <f aca="false">INDEX(通路主檔!$D$2:$D$5,MATCH($F1299,通路主檔!$A$2:$A$5,0))*INDEX(年度參數!$B$2:$B$4,MATCH($B1299,年度參數!$A$2:$A$4,0))</f>
        <v>0</v>
      </c>
      <c r="N1299" s="14" t="n">
        <f aca="false">I1299*M1299</f>
        <v>0</v>
      </c>
      <c r="O1299" s="14" t="n">
        <f aca="false">I1299-N1299</f>
        <v>556500</v>
      </c>
    </row>
    <row r="1300" customFormat="false" ht="15" hidden="false" customHeight="false" outlineLevel="0" collapsed="false">
      <c r="A1300" s="6" t="str">
        <f aca="false">TEXT(B1300,"0")&amp;"-"&amp;TEXT(C1300,"00")</f>
        <v>2025-07</v>
      </c>
      <c r="B1300" s="4" t="n">
        <v>2025</v>
      </c>
      <c r="C1300" s="4" t="n">
        <v>7</v>
      </c>
      <c r="D1300" s="9" t="s">
        <v>297</v>
      </c>
      <c r="E1300" s="12" t="str">
        <f aca="false">INDEX(門市主檔!$B$2:$B$25,MATCH($D1300,門市主檔!$A$2:$A$25,0))</f>
        <v>新竹竹北店</v>
      </c>
      <c r="F1300" s="9" t="s">
        <v>342</v>
      </c>
      <c r="G1300" s="12" t="str">
        <f aca="false">INDEX(通路主檔!$B$2:$B$5,MATCH($F1300,通路主檔!$A$2:$A$5,0))</f>
        <v>外帶</v>
      </c>
      <c r="H1300" s="12" t="str">
        <f aca="false">INDEX(通路主檔!$C$2:$C$5,MATCH($F1300,通路主檔!$A$2:$A$5,0))</f>
        <v>店內</v>
      </c>
      <c r="I1300" s="13" t="n">
        <v>258200</v>
      </c>
      <c r="J1300" s="4" t="n">
        <v>810</v>
      </c>
      <c r="K1300" s="4" t="n">
        <v>1038</v>
      </c>
      <c r="L1300" s="14" t="n">
        <f aca="false">IF(J1300=0,0,I1300/J1300)</f>
        <v>318.765432098765</v>
      </c>
      <c r="M1300" s="15" t="n">
        <f aca="false">INDEX(通路主檔!$D$2:$D$5,MATCH($F1300,通路主檔!$A$2:$A$5,0))*INDEX(年度參數!$B$2:$B$4,MATCH($B1300,年度參數!$A$2:$A$4,0))</f>
        <v>0</v>
      </c>
      <c r="N1300" s="14" t="n">
        <f aca="false">I1300*M1300</f>
        <v>0</v>
      </c>
      <c r="O1300" s="14" t="n">
        <f aca="false">I1300-N1300</f>
        <v>258200</v>
      </c>
    </row>
    <row r="1301" customFormat="false" ht="15" hidden="false" customHeight="false" outlineLevel="0" collapsed="false">
      <c r="A1301" s="6" t="str">
        <f aca="false">TEXT(B1301,"0")&amp;"-"&amp;TEXT(C1301,"00")</f>
        <v>2025-07</v>
      </c>
      <c r="B1301" s="4" t="n">
        <v>2025</v>
      </c>
      <c r="C1301" s="4" t="n">
        <v>7</v>
      </c>
      <c r="D1301" s="9" t="s">
        <v>297</v>
      </c>
      <c r="E1301" s="12" t="str">
        <f aca="false">INDEX(門市主檔!$B$2:$B$25,MATCH($D1301,門市主檔!$A$2:$A$25,0))</f>
        <v>新竹竹北店</v>
      </c>
      <c r="F1301" s="9" t="s">
        <v>344</v>
      </c>
      <c r="G1301" s="12" t="str">
        <f aca="false">INDEX(通路主檔!$B$2:$B$5,MATCH($F1301,通路主檔!$A$2:$A$5,0))</f>
        <v>外送平台 A</v>
      </c>
      <c r="H1301" s="12" t="str">
        <f aca="false">INDEX(通路主檔!$C$2:$C$5,MATCH($F1301,通路主檔!$A$2:$A$5,0))</f>
        <v>外送平台</v>
      </c>
      <c r="I1301" s="13" t="n">
        <v>246800</v>
      </c>
      <c r="J1301" s="4" t="n">
        <v>436</v>
      </c>
      <c r="K1301" s="4" t="n">
        <v>877</v>
      </c>
      <c r="L1301" s="14" t="n">
        <f aca="false">IF(J1301=0,0,I1301/J1301)</f>
        <v>566.05504587156</v>
      </c>
      <c r="M1301" s="15" t="n">
        <f aca="false">INDEX(通路主檔!$D$2:$D$5,MATCH($F1301,通路主檔!$A$2:$A$5,0))*INDEX(年度參數!$B$2:$B$4,MATCH($B1301,年度參數!$A$2:$A$4,0))</f>
        <v>0.34</v>
      </c>
      <c r="N1301" s="14" t="n">
        <f aca="false">I1301*M1301</f>
        <v>83912</v>
      </c>
      <c r="O1301" s="14" t="n">
        <f aca="false">I1301-N1301</f>
        <v>162888</v>
      </c>
    </row>
    <row r="1302" customFormat="false" ht="15" hidden="false" customHeight="false" outlineLevel="0" collapsed="false">
      <c r="A1302" s="6" t="str">
        <f aca="false">TEXT(B1302,"0")&amp;"-"&amp;TEXT(C1302,"00")</f>
        <v>2025-07</v>
      </c>
      <c r="B1302" s="4" t="n">
        <v>2025</v>
      </c>
      <c r="C1302" s="4" t="n">
        <v>7</v>
      </c>
      <c r="D1302" s="9" t="s">
        <v>297</v>
      </c>
      <c r="E1302" s="12" t="str">
        <f aca="false">INDEX(門市主檔!$B$2:$B$25,MATCH($D1302,門市主檔!$A$2:$A$25,0))</f>
        <v>新竹竹北店</v>
      </c>
      <c r="F1302" s="9" t="s">
        <v>347</v>
      </c>
      <c r="G1302" s="12" t="str">
        <f aca="false">INDEX(通路主檔!$B$2:$B$5,MATCH($F1302,通路主檔!$A$2:$A$5,0))</f>
        <v>外送平台 B</v>
      </c>
      <c r="H1302" s="12" t="str">
        <f aca="false">INDEX(通路主檔!$C$2:$C$5,MATCH($F1302,通路主檔!$A$2:$A$5,0))</f>
        <v>外送平台</v>
      </c>
      <c r="I1302" s="13" t="n">
        <v>166200</v>
      </c>
      <c r="J1302" s="4" t="n">
        <v>364</v>
      </c>
      <c r="K1302" s="4" t="n">
        <v>618</v>
      </c>
      <c r="L1302" s="14" t="n">
        <f aca="false">IF(J1302=0,0,I1302/J1302)</f>
        <v>456.593406593407</v>
      </c>
      <c r="M1302" s="15" t="n">
        <f aca="false">INDEX(通路主檔!$D$2:$D$5,MATCH($F1302,通路主檔!$A$2:$A$5,0))*INDEX(年度參數!$B$2:$B$4,MATCH($B1302,年度參數!$A$2:$A$4,0))</f>
        <v>0.34</v>
      </c>
      <c r="N1302" s="14" t="n">
        <f aca="false">I1302*M1302</f>
        <v>56508</v>
      </c>
      <c r="O1302" s="14" t="n">
        <f aca="false">I1302-N1302</f>
        <v>109692</v>
      </c>
    </row>
    <row r="1303" customFormat="false" ht="15" hidden="false" customHeight="false" outlineLevel="0" collapsed="false">
      <c r="A1303" s="6" t="str">
        <f aca="false">TEXT(B1303,"0")&amp;"-"&amp;TEXT(C1303,"00")</f>
        <v>2025-07</v>
      </c>
      <c r="B1303" s="4" t="n">
        <v>2025</v>
      </c>
      <c r="C1303" s="4" t="n">
        <v>7</v>
      </c>
      <c r="D1303" s="9" t="s">
        <v>325</v>
      </c>
      <c r="E1303" s="12" t="str">
        <f aca="false">INDEX(門市主檔!$B$2:$B$25,MATCH($D1303,門市主檔!$A$2:$A$25,0))</f>
        <v>高雄左營店</v>
      </c>
      <c r="F1303" s="9" t="s">
        <v>339</v>
      </c>
      <c r="G1303" s="12" t="str">
        <f aca="false">INDEX(通路主檔!$B$2:$B$5,MATCH($F1303,通路主檔!$A$2:$A$5,0))</f>
        <v>內用</v>
      </c>
      <c r="H1303" s="12" t="str">
        <f aca="false">INDEX(通路主檔!$C$2:$C$5,MATCH($F1303,通路主檔!$A$2:$A$5,0))</f>
        <v>店內</v>
      </c>
      <c r="I1303" s="13" t="n">
        <v>1402600</v>
      </c>
      <c r="J1303" s="4" t="n">
        <v>1858</v>
      </c>
      <c r="K1303" s="4" t="n">
        <v>4618</v>
      </c>
      <c r="L1303" s="14" t="n">
        <f aca="false">IF(J1303=0,0,I1303/J1303)</f>
        <v>754.897739504844</v>
      </c>
      <c r="M1303" s="15" t="n">
        <f aca="false">INDEX(通路主檔!$D$2:$D$5,MATCH($F1303,通路主檔!$A$2:$A$5,0))*INDEX(年度參數!$B$2:$B$4,MATCH($B1303,年度參數!$A$2:$A$4,0))</f>
        <v>0</v>
      </c>
      <c r="N1303" s="14" t="n">
        <f aca="false">I1303*M1303</f>
        <v>0</v>
      </c>
      <c r="O1303" s="14" t="n">
        <f aca="false">I1303-N1303</f>
        <v>1402600</v>
      </c>
    </row>
    <row r="1304" customFormat="false" ht="15" hidden="false" customHeight="false" outlineLevel="0" collapsed="false">
      <c r="A1304" s="6" t="str">
        <f aca="false">TEXT(B1304,"0")&amp;"-"&amp;TEXT(C1304,"00")</f>
        <v>2025-07</v>
      </c>
      <c r="B1304" s="4" t="n">
        <v>2025</v>
      </c>
      <c r="C1304" s="4" t="n">
        <v>7</v>
      </c>
      <c r="D1304" s="9" t="s">
        <v>325</v>
      </c>
      <c r="E1304" s="12" t="str">
        <f aca="false">INDEX(門市主檔!$B$2:$B$25,MATCH($D1304,門市主檔!$A$2:$A$25,0))</f>
        <v>高雄左營店</v>
      </c>
      <c r="F1304" s="9" t="s">
        <v>342</v>
      </c>
      <c r="G1304" s="12" t="str">
        <f aca="false">INDEX(通路主檔!$B$2:$B$5,MATCH($F1304,通路主檔!$A$2:$A$5,0))</f>
        <v>外帶</v>
      </c>
      <c r="H1304" s="12" t="str">
        <f aca="false">INDEX(通路主檔!$C$2:$C$5,MATCH($F1304,通路主檔!$A$2:$A$5,0))</f>
        <v>店內</v>
      </c>
      <c r="I1304" s="13" t="n">
        <v>569100</v>
      </c>
      <c r="J1304" s="4" t="n">
        <v>1569</v>
      </c>
      <c r="K1304" s="4" t="n">
        <v>2148</v>
      </c>
      <c r="L1304" s="14" t="n">
        <f aca="false">IF(J1304=0,0,I1304/J1304)</f>
        <v>362.715105162524</v>
      </c>
      <c r="M1304" s="15" t="n">
        <f aca="false">INDEX(通路主檔!$D$2:$D$5,MATCH($F1304,通路主檔!$A$2:$A$5,0))*INDEX(年度參數!$B$2:$B$4,MATCH($B1304,年度參數!$A$2:$A$4,0))</f>
        <v>0</v>
      </c>
      <c r="N1304" s="14" t="n">
        <f aca="false">I1304*M1304</f>
        <v>0</v>
      </c>
      <c r="O1304" s="14" t="n">
        <f aca="false">I1304-N1304</f>
        <v>569100</v>
      </c>
    </row>
    <row r="1305" customFormat="false" ht="15" hidden="false" customHeight="false" outlineLevel="0" collapsed="false">
      <c r="A1305" s="6" t="str">
        <f aca="false">TEXT(B1305,"0")&amp;"-"&amp;TEXT(C1305,"00")</f>
        <v>2025-07</v>
      </c>
      <c r="B1305" s="4" t="n">
        <v>2025</v>
      </c>
      <c r="C1305" s="4" t="n">
        <v>7</v>
      </c>
      <c r="D1305" s="9" t="s">
        <v>325</v>
      </c>
      <c r="E1305" s="12" t="str">
        <f aca="false">INDEX(門市主檔!$B$2:$B$25,MATCH($D1305,門市主檔!$A$2:$A$25,0))</f>
        <v>高雄左營店</v>
      </c>
      <c r="F1305" s="9" t="s">
        <v>344</v>
      </c>
      <c r="G1305" s="12" t="str">
        <f aca="false">INDEX(通路主檔!$B$2:$B$5,MATCH($F1305,通路主檔!$A$2:$A$5,0))</f>
        <v>外送平台 A</v>
      </c>
      <c r="H1305" s="12" t="str">
        <f aca="false">INDEX(通路主檔!$C$2:$C$5,MATCH($F1305,通路主檔!$A$2:$A$5,0))</f>
        <v>外送平台</v>
      </c>
      <c r="I1305" s="13" t="n">
        <v>501600</v>
      </c>
      <c r="J1305" s="4" t="n">
        <v>882</v>
      </c>
      <c r="K1305" s="4" t="n">
        <v>1734</v>
      </c>
      <c r="L1305" s="14" t="n">
        <f aca="false">IF(J1305=0,0,I1305/J1305)</f>
        <v>568.707482993197</v>
      </c>
      <c r="M1305" s="15" t="n">
        <f aca="false">INDEX(通路主檔!$D$2:$D$5,MATCH($F1305,通路主檔!$A$2:$A$5,0))*INDEX(年度參數!$B$2:$B$4,MATCH($B1305,年度參數!$A$2:$A$4,0))</f>
        <v>0.34</v>
      </c>
      <c r="N1305" s="14" t="n">
        <f aca="false">I1305*M1305</f>
        <v>170544</v>
      </c>
      <c r="O1305" s="14" t="n">
        <f aca="false">I1305-N1305</f>
        <v>331056</v>
      </c>
    </row>
    <row r="1306" customFormat="false" ht="15" hidden="false" customHeight="false" outlineLevel="0" collapsed="false">
      <c r="A1306" s="6" t="str">
        <f aca="false">TEXT(B1306,"0")&amp;"-"&amp;TEXT(C1306,"00")</f>
        <v>2025-07</v>
      </c>
      <c r="B1306" s="4" t="n">
        <v>2025</v>
      </c>
      <c r="C1306" s="4" t="n">
        <v>7</v>
      </c>
      <c r="D1306" s="9" t="s">
        <v>325</v>
      </c>
      <c r="E1306" s="12" t="str">
        <f aca="false">INDEX(門市主檔!$B$2:$B$25,MATCH($D1306,門市主檔!$A$2:$A$25,0))</f>
        <v>高雄左營店</v>
      </c>
      <c r="F1306" s="9" t="s">
        <v>347</v>
      </c>
      <c r="G1306" s="12" t="str">
        <f aca="false">INDEX(通路主檔!$B$2:$B$5,MATCH($F1306,通路主檔!$A$2:$A$5,0))</f>
        <v>外送平台 B</v>
      </c>
      <c r="H1306" s="12" t="str">
        <f aca="false">INDEX(通路主檔!$C$2:$C$5,MATCH($F1306,通路主檔!$A$2:$A$5,0))</f>
        <v>外送平台</v>
      </c>
      <c r="I1306" s="13" t="n">
        <v>303000</v>
      </c>
      <c r="J1306" s="4" t="n">
        <v>607</v>
      </c>
      <c r="K1306" s="4" t="n">
        <v>1170</v>
      </c>
      <c r="L1306" s="14" t="n">
        <f aca="false">IF(J1306=0,0,I1306/J1306)</f>
        <v>499.176276771005</v>
      </c>
      <c r="M1306" s="15" t="n">
        <f aca="false">INDEX(通路主檔!$D$2:$D$5,MATCH($F1306,通路主檔!$A$2:$A$5,0))*INDEX(年度參數!$B$2:$B$4,MATCH($B1306,年度參數!$A$2:$A$4,0))</f>
        <v>0.34</v>
      </c>
      <c r="N1306" s="14" t="n">
        <f aca="false">I1306*M1306</f>
        <v>103020</v>
      </c>
      <c r="O1306" s="14" t="n">
        <f aca="false">I1306-N1306</f>
        <v>199980</v>
      </c>
    </row>
    <row r="1307" customFormat="false" ht="15" hidden="false" customHeight="false" outlineLevel="0" collapsed="false">
      <c r="A1307" s="6" t="str">
        <f aca="false">TEXT(B1307,"0")&amp;"-"&amp;TEXT(C1307,"00")</f>
        <v>2025-07</v>
      </c>
      <c r="B1307" s="4" t="n">
        <v>2025</v>
      </c>
      <c r="C1307" s="4" t="n">
        <v>7</v>
      </c>
      <c r="D1307" s="9" t="s">
        <v>328</v>
      </c>
      <c r="E1307" s="12" t="str">
        <f aca="false">INDEX(門市主檔!$B$2:$B$25,MATCH($D1307,門市主檔!$A$2:$A$25,0))</f>
        <v>高雄三多店</v>
      </c>
      <c r="F1307" s="9" t="s">
        <v>339</v>
      </c>
      <c r="G1307" s="12" t="str">
        <f aca="false">INDEX(通路主檔!$B$2:$B$5,MATCH($F1307,通路主檔!$A$2:$A$5,0))</f>
        <v>內用</v>
      </c>
      <c r="H1307" s="12" t="str">
        <f aca="false">INDEX(通路主檔!$C$2:$C$5,MATCH($F1307,通路主檔!$A$2:$A$5,0))</f>
        <v>店內</v>
      </c>
      <c r="I1307" s="13" t="n">
        <v>936700</v>
      </c>
      <c r="J1307" s="4" t="n">
        <v>1297</v>
      </c>
      <c r="K1307" s="4" t="n">
        <v>2926</v>
      </c>
      <c r="L1307" s="14" t="n">
        <f aca="false">IF(J1307=0,0,I1307/J1307)</f>
        <v>722.205088666153</v>
      </c>
      <c r="M1307" s="15" t="n">
        <f aca="false">INDEX(通路主檔!$D$2:$D$5,MATCH($F1307,通路主檔!$A$2:$A$5,0))*INDEX(年度參數!$B$2:$B$4,MATCH($B1307,年度參數!$A$2:$A$4,0))</f>
        <v>0</v>
      </c>
      <c r="N1307" s="14" t="n">
        <f aca="false">I1307*M1307</f>
        <v>0</v>
      </c>
      <c r="O1307" s="14" t="n">
        <f aca="false">I1307-N1307</f>
        <v>936700</v>
      </c>
    </row>
    <row r="1308" customFormat="false" ht="15" hidden="false" customHeight="false" outlineLevel="0" collapsed="false">
      <c r="A1308" s="6" t="str">
        <f aca="false">TEXT(B1308,"0")&amp;"-"&amp;TEXT(C1308,"00")</f>
        <v>2025-07</v>
      </c>
      <c r="B1308" s="4" t="n">
        <v>2025</v>
      </c>
      <c r="C1308" s="4" t="n">
        <v>7</v>
      </c>
      <c r="D1308" s="9" t="s">
        <v>328</v>
      </c>
      <c r="E1308" s="12" t="str">
        <f aca="false">INDEX(門市主檔!$B$2:$B$25,MATCH($D1308,門市主檔!$A$2:$A$25,0))</f>
        <v>高雄三多店</v>
      </c>
      <c r="F1308" s="9" t="s">
        <v>342</v>
      </c>
      <c r="G1308" s="12" t="str">
        <f aca="false">INDEX(通路主檔!$B$2:$B$5,MATCH($F1308,通路主檔!$A$2:$A$5,0))</f>
        <v>外帶</v>
      </c>
      <c r="H1308" s="12" t="str">
        <f aca="false">INDEX(通路主檔!$C$2:$C$5,MATCH($F1308,通路主檔!$A$2:$A$5,0))</f>
        <v>店內</v>
      </c>
      <c r="I1308" s="13" t="n">
        <v>436700</v>
      </c>
      <c r="J1308" s="4" t="n">
        <v>1291</v>
      </c>
      <c r="K1308" s="4" t="n">
        <v>1661</v>
      </c>
      <c r="L1308" s="14" t="n">
        <f aca="false">IF(J1308=0,0,I1308/J1308)</f>
        <v>338.264910921766</v>
      </c>
      <c r="M1308" s="15" t="n">
        <f aca="false">INDEX(通路主檔!$D$2:$D$5,MATCH($F1308,通路主檔!$A$2:$A$5,0))*INDEX(年度參數!$B$2:$B$4,MATCH($B1308,年度參數!$A$2:$A$4,0))</f>
        <v>0</v>
      </c>
      <c r="N1308" s="14" t="n">
        <f aca="false">I1308*M1308</f>
        <v>0</v>
      </c>
      <c r="O1308" s="14" t="n">
        <f aca="false">I1308-N1308</f>
        <v>436700</v>
      </c>
    </row>
    <row r="1309" customFormat="false" ht="15" hidden="false" customHeight="false" outlineLevel="0" collapsed="false">
      <c r="A1309" s="6" t="str">
        <f aca="false">TEXT(B1309,"0")&amp;"-"&amp;TEXT(C1309,"00")</f>
        <v>2025-07</v>
      </c>
      <c r="B1309" s="4" t="n">
        <v>2025</v>
      </c>
      <c r="C1309" s="4" t="n">
        <v>7</v>
      </c>
      <c r="D1309" s="9" t="s">
        <v>328</v>
      </c>
      <c r="E1309" s="12" t="str">
        <f aca="false">INDEX(門市主檔!$B$2:$B$25,MATCH($D1309,門市主檔!$A$2:$A$25,0))</f>
        <v>高雄三多店</v>
      </c>
      <c r="F1309" s="9" t="s">
        <v>344</v>
      </c>
      <c r="G1309" s="12" t="str">
        <f aca="false">INDEX(通路主檔!$B$2:$B$5,MATCH($F1309,通路主檔!$A$2:$A$5,0))</f>
        <v>外送平台 A</v>
      </c>
      <c r="H1309" s="12" t="str">
        <f aca="false">INDEX(通路主檔!$C$2:$C$5,MATCH($F1309,通路主檔!$A$2:$A$5,0))</f>
        <v>外送平台</v>
      </c>
      <c r="I1309" s="13" t="n">
        <v>382100</v>
      </c>
      <c r="J1309" s="4" t="n">
        <v>736</v>
      </c>
      <c r="K1309" s="4" t="n">
        <v>1321</v>
      </c>
      <c r="L1309" s="14" t="n">
        <f aca="false">IF(J1309=0,0,I1309/J1309)</f>
        <v>519.157608695652</v>
      </c>
      <c r="M1309" s="15" t="n">
        <f aca="false">INDEX(通路主檔!$D$2:$D$5,MATCH($F1309,通路主檔!$A$2:$A$5,0))*INDEX(年度參數!$B$2:$B$4,MATCH($B1309,年度參數!$A$2:$A$4,0))</f>
        <v>0.34</v>
      </c>
      <c r="N1309" s="14" t="n">
        <f aca="false">I1309*M1309</f>
        <v>129914</v>
      </c>
      <c r="O1309" s="14" t="n">
        <f aca="false">I1309-N1309</f>
        <v>252186</v>
      </c>
    </row>
    <row r="1310" customFormat="false" ht="15" hidden="false" customHeight="false" outlineLevel="0" collapsed="false">
      <c r="A1310" s="6" t="str">
        <f aca="false">TEXT(B1310,"0")&amp;"-"&amp;TEXT(C1310,"00")</f>
        <v>2025-07</v>
      </c>
      <c r="B1310" s="4" t="n">
        <v>2025</v>
      </c>
      <c r="C1310" s="4" t="n">
        <v>7</v>
      </c>
      <c r="D1310" s="9" t="s">
        <v>328</v>
      </c>
      <c r="E1310" s="12" t="str">
        <f aca="false">INDEX(門市主檔!$B$2:$B$25,MATCH($D1310,門市主檔!$A$2:$A$25,0))</f>
        <v>高雄三多店</v>
      </c>
      <c r="F1310" s="9" t="s">
        <v>347</v>
      </c>
      <c r="G1310" s="12" t="str">
        <f aca="false">INDEX(通路主檔!$B$2:$B$5,MATCH($F1310,通路主檔!$A$2:$A$5,0))</f>
        <v>外送平台 B</v>
      </c>
      <c r="H1310" s="12" t="str">
        <f aca="false">INDEX(通路主檔!$C$2:$C$5,MATCH($F1310,通路主檔!$A$2:$A$5,0))</f>
        <v>外送平台</v>
      </c>
      <c r="I1310" s="13" t="n">
        <v>253000</v>
      </c>
      <c r="J1310" s="4" t="n">
        <v>499</v>
      </c>
      <c r="K1310" s="4" t="n">
        <v>960</v>
      </c>
      <c r="L1310" s="14" t="n">
        <f aca="false">IF(J1310=0,0,I1310/J1310)</f>
        <v>507.014028056112</v>
      </c>
      <c r="M1310" s="15" t="n">
        <f aca="false">INDEX(通路主檔!$D$2:$D$5,MATCH($F1310,通路主檔!$A$2:$A$5,0))*INDEX(年度參數!$B$2:$B$4,MATCH($B1310,年度參數!$A$2:$A$4,0))</f>
        <v>0.34</v>
      </c>
      <c r="N1310" s="14" t="n">
        <f aca="false">I1310*M1310</f>
        <v>86020</v>
      </c>
      <c r="O1310" s="14" t="n">
        <f aca="false">I1310-N1310</f>
        <v>166980</v>
      </c>
    </row>
    <row r="1311" customFormat="false" ht="15" hidden="false" customHeight="false" outlineLevel="0" collapsed="false">
      <c r="A1311" s="6" t="str">
        <f aca="false">TEXT(B1311,"0")&amp;"-"&amp;TEXT(C1311,"00")</f>
        <v>2025-07</v>
      </c>
      <c r="B1311" s="4" t="n">
        <v>2025</v>
      </c>
      <c r="C1311" s="4" t="n">
        <v>7</v>
      </c>
      <c r="D1311" s="9" t="s">
        <v>280</v>
      </c>
      <c r="E1311" s="12" t="str">
        <f aca="false">INDEX(門市主檔!$B$2:$B$25,MATCH($D1311,門市主檔!$A$2:$A$25,0))</f>
        <v>新北板橋店</v>
      </c>
      <c r="F1311" s="9" t="s">
        <v>339</v>
      </c>
      <c r="G1311" s="12" t="str">
        <f aca="false">INDEX(通路主檔!$B$2:$B$5,MATCH($F1311,通路主檔!$A$2:$A$5,0))</f>
        <v>內用</v>
      </c>
      <c r="H1311" s="12" t="str">
        <f aca="false">INDEX(通路主檔!$C$2:$C$5,MATCH($F1311,通路主檔!$A$2:$A$5,0))</f>
        <v>店內</v>
      </c>
      <c r="I1311" s="13" t="n">
        <v>1178800</v>
      </c>
      <c r="J1311" s="4" t="n">
        <v>1562</v>
      </c>
      <c r="K1311" s="4" t="n">
        <v>3728</v>
      </c>
      <c r="L1311" s="14" t="n">
        <f aca="false">IF(J1311=0,0,I1311/J1311)</f>
        <v>754.673495518566</v>
      </c>
      <c r="M1311" s="15" t="n">
        <f aca="false">INDEX(通路主檔!$D$2:$D$5,MATCH($F1311,通路主檔!$A$2:$A$5,0))*INDEX(年度參數!$B$2:$B$4,MATCH($B1311,年度參數!$A$2:$A$4,0))</f>
        <v>0</v>
      </c>
      <c r="N1311" s="14" t="n">
        <f aca="false">I1311*M1311</f>
        <v>0</v>
      </c>
      <c r="O1311" s="14" t="n">
        <f aca="false">I1311-N1311</f>
        <v>1178800</v>
      </c>
    </row>
    <row r="1312" customFormat="false" ht="15" hidden="false" customHeight="false" outlineLevel="0" collapsed="false">
      <c r="A1312" s="6" t="str">
        <f aca="false">TEXT(B1312,"0")&amp;"-"&amp;TEXT(C1312,"00")</f>
        <v>2025-07</v>
      </c>
      <c r="B1312" s="4" t="n">
        <v>2025</v>
      </c>
      <c r="C1312" s="4" t="n">
        <v>7</v>
      </c>
      <c r="D1312" s="9" t="s">
        <v>280</v>
      </c>
      <c r="E1312" s="12" t="str">
        <f aca="false">INDEX(門市主檔!$B$2:$B$25,MATCH($D1312,門市主檔!$A$2:$A$25,0))</f>
        <v>新北板橋店</v>
      </c>
      <c r="F1312" s="9" t="s">
        <v>342</v>
      </c>
      <c r="G1312" s="12" t="str">
        <f aca="false">INDEX(通路主檔!$B$2:$B$5,MATCH($F1312,通路主檔!$A$2:$A$5,0))</f>
        <v>外帶</v>
      </c>
      <c r="H1312" s="12" t="str">
        <f aca="false">INDEX(通路主檔!$C$2:$C$5,MATCH($F1312,通路主檔!$A$2:$A$5,0))</f>
        <v>店內</v>
      </c>
      <c r="I1312" s="13" t="n">
        <v>659800</v>
      </c>
      <c r="J1312" s="4" t="n">
        <v>1923</v>
      </c>
      <c r="K1312" s="4" t="n">
        <v>2303</v>
      </c>
      <c r="L1312" s="14" t="n">
        <f aca="false">IF(J1312=0,0,I1312/J1312)</f>
        <v>343.109724388976</v>
      </c>
      <c r="M1312" s="15" t="n">
        <f aca="false">INDEX(通路主檔!$D$2:$D$5,MATCH($F1312,通路主檔!$A$2:$A$5,0))*INDEX(年度參數!$B$2:$B$4,MATCH($B1312,年度參數!$A$2:$A$4,0))</f>
        <v>0</v>
      </c>
      <c r="N1312" s="14" t="n">
        <f aca="false">I1312*M1312</f>
        <v>0</v>
      </c>
      <c r="O1312" s="14" t="n">
        <f aca="false">I1312-N1312</f>
        <v>659800</v>
      </c>
    </row>
    <row r="1313" customFormat="false" ht="15" hidden="false" customHeight="false" outlineLevel="0" collapsed="false">
      <c r="A1313" s="6" t="str">
        <f aca="false">TEXT(B1313,"0")&amp;"-"&amp;TEXT(C1313,"00")</f>
        <v>2025-07</v>
      </c>
      <c r="B1313" s="4" t="n">
        <v>2025</v>
      </c>
      <c r="C1313" s="4" t="n">
        <v>7</v>
      </c>
      <c r="D1313" s="9" t="s">
        <v>280</v>
      </c>
      <c r="E1313" s="12" t="str">
        <f aca="false">INDEX(門市主檔!$B$2:$B$25,MATCH($D1313,門市主檔!$A$2:$A$25,0))</f>
        <v>新北板橋店</v>
      </c>
      <c r="F1313" s="9" t="s">
        <v>344</v>
      </c>
      <c r="G1313" s="12" t="str">
        <f aca="false">INDEX(通路主檔!$B$2:$B$5,MATCH($F1313,通路主檔!$A$2:$A$5,0))</f>
        <v>外送平台 A</v>
      </c>
      <c r="H1313" s="12" t="str">
        <f aca="false">INDEX(通路主檔!$C$2:$C$5,MATCH($F1313,通路主檔!$A$2:$A$5,0))</f>
        <v>外送平台</v>
      </c>
      <c r="I1313" s="13" t="n">
        <v>544300</v>
      </c>
      <c r="J1313" s="4" t="n">
        <v>1134</v>
      </c>
      <c r="K1313" s="4" t="n">
        <v>2259</v>
      </c>
      <c r="L1313" s="14" t="n">
        <f aca="false">IF(J1313=0,0,I1313/J1313)</f>
        <v>479.982363315697</v>
      </c>
      <c r="M1313" s="15" t="n">
        <f aca="false">INDEX(通路主檔!$D$2:$D$5,MATCH($F1313,通路主檔!$A$2:$A$5,0))*INDEX(年度參數!$B$2:$B$4,MATCH($B1313,年度參數!$A$2:$A$4,0))</f>
        <v>0.34</v>
      </c>
      <c r="N1313" s="14" t="n">
        <f aca="false">I1313*M1313</f>
        <v>185062</v>
      </c>
      <c r="O1313" s="14" t="n">
        <f aca="false">I1313-N1313</f>
        <v>359238</v>
      </c>
    </row>
    <row r="1314" customFormat="false" ht="15" hidden="false" customHeight="false" outlineLevel="0" collapsed="false">
      <c r="A1314" s="6" t="str">
        <f aca="false">TEXT(B1314,"0")&amp;"-"&amp;TEXT(C1314,"00")</f>
        <v>2025-07</v>
      </c>
      <c r="B1314" s="4" t="n">
        <v>2025</v>
      </c>
      <c r="C1314" s="4" t="n">
        <v>7</v>
      </c>
      <c r="D1314" s="9" t="s">
        <v>280</v>
      </c>
      <c r="E1314" s="12" t="str">
        <f aca="false">INDEX(門市主檔!$B$2:$B$25,MATCH($D1314,門市主檔!$A$2:$A$25,0))</f>
        <v>新北板橋店</v>
      </c>
      <c r="F1314" s="9" t="s">
        <v>347</v>
      </c>
      <c r="G1314" s="12" t="str">
        <f aca="false">INDEX(通路主檔!$B$2:$B$5,MATCH($F1314,通路主檔!$A$2:$A$5,0))</f>
        <v>外送平台 B</v>
      </c>
      <c r="H1314" s="12" t="str">
        <f aca="false">INDEX(通路主檔!$C$2:$C$5,MATCH($F1314,通路主檔!$A$2:$A$5,0))</f>
        <v>外送平台</v>
      </c>
      <c r="I1314" s="13" t="n">
        <v>353400</v>
      </c>
      <c r="J1314" s="4" t="n">
        <v>724</v>
      </c>
      <c r="K1314" s="4" t="n">
        <v>1211</v>
      </c>
      <c r="L1314" s="14" t="n">
        <f aca="false">IF(J1314=0,0,I1314/J1314)</f>
        <v>488.121546961326</v>
      </c>
      <c r="M1314" s="15" t="n">
        <f aca="false">INDEX(通路主檔!$D$2:$D$5,MATCH($F1314,通路主檔!$A$2:$A$5,0))*INDEX(年度參數!$B$2:$B$4,MATCH($B1314,年度參數!$A$2:$A$4,0))</f>
        <v>0.34</v>
      </c>
      <c r="N1314" s="14" t="n">
        <f aca="false">I1314*M1314</f>
        <v>120156</v>
      </c>
      <c r="O1314" s="14" t="n">
        <f aca="false">I1314-N1314</f>
        <v>233244</v>
      </c>
    </row>
    <row r="1315" customFormat="false" ht="15" hidden="false" customHeight="false" outlineLevel="0" collapsed="false">
      <c r="A1315" s="6" t="str">
        <f aca="false">TEXT(B1315,"0")&amp;"-"&amp;TEXT(C1315,"00")</f>
        <v>2025-07</v>
      </c>
      <c r="B1315" s="4" t="n">
        <v>2025</v>
      </c>
      <c r="C1315" s="4" t="n">
        <v>7</v>
      </c>
      <c r="D1315" s="9" t="s">
        <v>283</v>
      </c>
      <c r="E1315" s="12" t="str">
        <f aca="false">INDEX(門市主檔!$B$2:$B$25,MATCH($D1315,門市主檔!$A$2:$A$25,0))</f>
        <v>新北新莊店</v>
      </c>
      <c r="F1315" s="9" t="s">
        <v>339</v>
      </c>
      <c r="G1315" s="12" t="str">
        <f aca="false">INDEX(通路主檔!$B$2:$B$5,MATCH($F1315,通路主檔!$A$2:$A$5,0))</f>
        <v>內用</v>
      </c>
      <c r="H1315" s="12" t="str">
        <f aca="false">INDEX(通路主檔!$C$2:$C$5,MATCH($F1315,通路主檔!$A$2:$A$5,0))</f>
        <v>店內</v>
      </c>
      <c r="I1315" s="13" t="n">
        <v>1059400</v>
      </c>
      <c r="J1315" s="4" t="n">
        <v>1303</v>
      </c>
      <c r="K1315" s="4" t="n">
        <v>3065</v>
      </c>
      <c r="L1315" s="14" t="n">
        <f aca="false">IF(J1315=0,0,I1315/J1315)</f>
        <v>813.04681504221</v>
      </c>
      <c r="M1315" s="15" t="n">
        <f aca="false">INDEX(通路主檔!$D$2:$D$5,MATCH($F1315,通路主檔!$A$2:$A$5,0))*INDEX(年度參數!$B$2:$B$4,MATCH($B1315,年度參數!$A$2:$A$4,0))</f>
        <v>0</v>
      </c>
      <c r="N1315" s="14" t="n">
        <f aca="false">I1315*M1315</f>
        <v>0</v>
      </c>
      <c r="O1315" s="14" t="n">
        <f aca="false">I1315-N1315</f>
        <v>1059400</v>
      </c>
    </row>
    <row r="1316" customFormat="false" ht="15" hidden="false" customHeight="false" outlineLevel="0" collapsed="false">
      <c r="A1316" s="6" t="str">
        <f aca="false">TEXT(B1316,"0")&amp;"-"&amp;TEXT(C1316,"00")</f>
        <v>2025-07</v>
      </c>
      <c r="B1316" s="4" t="n">
        <v>2025</v>
      </c>
      <c r="C1316" s="4" t="n">
        <v>7</v>
      </c>
      <c r="D1316" s="9" t="s">
        <v>283</v>
      </c>
      <c r="E1316" s="12" t="str">
        <f aca="false">INDEX(門市主檔!$B$2:$B$25,MATCH($D1316,門市主檔!$A$2:$A$25,0))</f>
        <v>新北新莊店</v>
      </c>
      <c r="F1316" s="9" t="s">
        <v>342</v>
      </c>
      <c r="G1316" s="12" t="str">
        <f aca="false">INDEX(通路主檔!$B$2:$B$5,MATCH($F1316,通路主檔!$A$2:$A$5,0))</f>
        <v>外帶</v>
      </c>
      <c r="H1316" s="12" t="str">
        <f aca="false">INDEX(通路主檔!$C$2:$C$5,MATCH($F1316,通路主檔!$A$2:$A$5,0))</f>
        <v>店內</v>
      </c>
      <c r="I1316" s="13" t="n">
        <v>484200</v>
      </c>
      <c r="J1316" s="4" t="n">
        <v>1370</v>
      </c>
      <c r="K1316" s="4" t="n">
        <v>1810</v>
      </c>
      <c r="L1316" s="14" t="n">
        <f aca="false">IF(J1316=0,0,I1316/J1316)</f>
        <v>353.430656934307</v>
      </c>
      <c r="M1316" s="15" t="n">
        <f aca="false">INDEX(通路主檔!$D$2:$D$5,MATCH($F1316,通路主檔!$A$2:$A$5,0))*INDEX(年度參數!$B$2:$B$4,MATCH($B1316,年度參數!$A$2:$A$4,0))</f>
        <v>0</v>
      </c>
      <c r="N1316" s="14" t="n">
        <f aca="false">I1316*M1316</f>
        <v>0</v>
      </c>
      <c r="O1316" s="14" t="n">
        <f aca="false">I1316-N1316</f>
        <v>484200</v>
      </c>
    </row>
    <row r="1317" customFormat="false" ht="15" hidden="false" customHeight="false" outlineLevel="0" collapsed="false">
      <c r="A1317" s="6" t="str">
        <f aca="false">TEXT(B1317,"0")&amp;"-"&amp;TEXT(C1317,"00")</f>
        <v>2025-07</v>
      </c>
      <c r="B1317" s="4" t="n">
        <v>2025</v>
      </c>
      <c r="C1317" s="4" t="n">
        <v>7</v>
      </c>
      <c r="D1317" s="9" t="s">
        <v>283</v>
      </c>
      <c r="E1317" s="12" t="str">
        <f aca="false">INDEX(門市主檔!$B$2:$B$25,MATCH($D1317,門市主檔!$A$2:$A$25,0))</f>
        <v>新北新莊店</v>
      </c>
      <c r="F1317" s="9" t="s">
        <v>344</v>
      </c>
      <c r="G1317" s="12" t="str">
        <f aca="false">INDEX(通路主檔!$B$2:$B$5,MATCH($F1317,通路主檔!$A$2:$A$5,0))</f>
        <v>外送平台 A</v>
      </c>
      <c r="H1317" s="12" t="str">
        <f aca="false">INDEX(通路主檔!$C$2:$C$5,MATCH($F1317,通路主檔!$A$2:$A$5,0))</f>
        <v>外送平台</v>
      </c>
      <c r="I1317" s="13" t="n">
        <v>409200</v>
      </c>
      <c r="J1317" s="4" t="n">
        <v>737</v>
      </c>
      <c r="K1317" s="4" t="n">
        <v>1486</v>
      </c>
      <c r="L1317" s="14" t="n">
        <f aca="false">IF(J1317=0,0,I1317/J1317)</f>
        <v>555.223880597015</v>
      </c>
      <c r="M1317" s="15" t="n">
        <f aca="false">INDEX(通路主檔!$D$2:$D$5,MATCH($F1317,通路主檔!$A$2:$A$5,0))*INDEX(年度參數!$B$2:$B$4,MATCH($B1317,年度參數!$A$2:$A$4,0))</f>
        <v>0.34</v>
      </c>
      <c r="N1317" s="14" t="n">
        <f aca="false">I1317*M1317</f>
        <v>139128</v>
      </c>
      <c r="O1317" s="14" t="n">
        <f aca="false">I1317-N1317</f>
        <v>270072</v>
      </c>
    </row>
    <row r="1318" customFormat="false" ht="15" hidden="false" customHeight="false" outlineLevel="0" collapsed="false">
      <c r="A1318" s="6" t="str">
        <f aca="false">TEXT(B1318,"0")&amp;"-"&amp;TEXT(C1318,"00")</f>
        <v>2025-07</v>
      </c>
      <c r="B1318" s="4" t="n">
        <v>2025</v>
      </c>
      <c r="C1318" s="4" t="n">
        <v>7</v>
      </c>
      <c r="D1318" s="9" t="s">
        <v>283</v>
      </c>
      <c r="E1318" s="12" t="str">
        <f aca="false">INDEX(門市主檔!$B$2:$B$25,MATCH($D1318,門市主檔!$A$2:$A$25,0))</f>
        <v>新北新莊店</v>
      </c>
      <c r="F1318" s="9" t="s">
        <v>347</v>
      </c>
      <c r="G1318" s="12" t="str">
        <f aca="false">INDEX(通路主檔!$B$2:$B$5,MATCH($F1318,通路主檔!$A$2:$A$5,0))</f>
        <v>外送平台 B</v>
      </c>
      <c r="H1318" s="12" t="str">
        <f aca="false">INDEX(通路主檔!$C$2:$C$5,MATCH($F1318,通路主檔!$A$2:$A$5,0))</f>
        <v>外送平台</v>
      </c>
      <c r="I1318" s="13" t="n">
        <v>278400</v>
      </c>
      <c r="J1318" s="4" t="n">
        <v>515</v>
      </c>
      <c r="K1318" s="4" t="n">
        <v>856</v>
      </c>
      <c r="L1318" s="14" t="n">
        <f aca="false">IF(J1318=0,0,I1318/J1318)</f>
        <v>540.582524271845</v>
      </c>
      <c r="M1318" s="15" t="n">
        <f aca="false">INDEX(通路主檔!$D$2:$D$5,MATCH($F1318,通路主檔!$A$2:$A$5,0))*INDEX(年度參數!$B$2:$B$4,MATCH($B1318,年度參數!$A$2:$A$4,0))</f>
        <v>0.34</v>
      </c>
      <c r="N1318" s="14" t="n">
        <f aca="false">I1318*M1318</f>
        <v>94656</v>
      </c>
      <c r="O1318" s="14" t="n">
        <f aca="false">I1318-N1318</f>
        <v>183744</v>
      </c>
    </row>
    <row r="1319" customFormat="false" ht="15" hidden="false" customHeight="false" outlineLevel="0" collapsed="false">
      <c r="A1319" s="6" t="str">
        <f aca="false">TEXT(B1319,"0")&amp;"-"&amp;TEXT(C1319,"00")</f>
        <v>2025-07</v>
      </c>
      <c r="B1319" s="4" t="n">
        <v>2025</v>
      </c>
      <c r="C1319" s="4" t="n">
        <v>7</v>
      </c>
      <c r="D1319" s="9" t="s">
        <v>285</v>
      </c>
      <c r="E1319" s="12" t="str">
        <f aca="false">INDEX(門市主檔!$B$2:$B$25,MATCH($D1319,門市主檔!$A$2:$A$25,0))</f>
        <v>新北三重店</v>
      </c>
      <c r="F1319" s="9" t="s">
        <v>339</v>
      </c>
      <c r="G1319" s="12" t="str">
        <f aca="false">INDEX(通路主檔!$B$2:$B$5,MATCH($F1319,通路主檔!$A$2:$A$5,0))</f>
        <v>內用</v>
      </c>
      <c r="H1319" s="12" t="str">
        <f aca="false">INDEX(通路主檔!$C$2:$C$5,MATCH($F1319,通路主檔!$A$2:$A$5,0))</f>
        <v>店內</v>
      </c>
      <c r="I1319" s="13" t="n">
        <v>524800</v>
      </c>
      <c r="J1319" s="4" t="n">
        <v>738</v>
      </c>
      <c r="K1319" s="4" t="n">
        <v>1890</v>
      </c>
      <c r="L1319" s="14" t="n">
        <f aca="false">IF(J1319=0,0,I1319/J1319)</f>
        <v>711.111111111111</v>
      </c>
      <c r="M1319" s="15" t="n">
        <f aca="false">INDEX(通路主檔!$D$2:$D$5,MATCH($F1319,通路主檔!$A$2:$A$5,0))*INDEX(年度參數!$B$2:$B$4,MATCH($B1319,年度參數!$A$2:$A$4,0))</f>
        <v>0</v>
      </c>
      <c r="N1319" s="14" t="n">
        <f aca="false">I1319*M1319</f>
        <v>0</v>
      </c>
      <c r="O1319" s="14" t="n">
        <f aca="false">I1319-N1319</f>
        <v>524800</v>
      </c>
    </row>
    <row r="1320" customFormat="false" ht="15" hidden="false" customHeight="false" outlineLevel="0" collapsed="false">
      <c r="A1320" s="6" t="str">
        <f aca="false">TEXT(B1320,"0")&amp;"-"&amp;TEXT(C1320,"00")</f>
        <v>2025-07</v>
      </c>
      <c r="B1320" s="4" t="n">
        <v>2025</v>
      </c>
      <c r="C1320" s="4" t="n">
        <v>7</v>
      </c>
      <c r="D1320" s="9" t="s">
        <v>285</v>
      </c>
      <c r="E1320" s="12" t="str">
        <f aca="false">INDEX(門市主檔!$B$2:$B$25,MATCH($D1320,門市主檔!$A$2:$A$25,0))</f>
        <v>新北三重店</v>
      </c>
      <c r="F1320" s="9" t="s">
        <v>342</v>
      </c>
      <c r="G1320" s="12" t="str">
        <f aca="false">INDEX(通路主檔!$B$2:$B$5,MATCH($F1320,通路主檔!$A$2:$A$5,0))</f>
        <v>外帶</v>
      </c>
      <c r="H1320" s="12" t="str">
        <f aca="false">INDEX(通路主檔!$C$2:$C$5,MATCH($F1320,通路主檔!$A$2:$A$5,0))</f>
        <v>店內</v>
      </c>
      <c r="I1320" s="13" t="n">
        <v>480400</v>
      </c>
      <c r="J1320" s="4" t="n">
        <v>1381</v>
      </c>
      <c r="K1320" s="4" t="n">
        <v>1722</v>
      </c>
      <c r="L1320" s="14" t="n">
        <f aca="false">IF(J1320=0,0,I1320/J1320)</f>
        <v>347.863866763215</v>
      </c>
      <c r="M1320" s="15" t="n">
        <f aca="false">INDEX(通路主檔!$D$2:$D$5,MATCH($F1320,通路主檔!$A$2:$A$5,0))*INDEX(年度參數!$B$2:$B$4,MATCH($B1320,年度參數!$A$2:$A$4,0))</f>
        <v>0</v>
      </c>
      <c r="N1320" s="14" t="n">
        <f aca="false">I1320*M1320</f>
        <v>0</v>
      </c>
      <c r="O1320" s="14" t="n">
        <f aca="false">I1320-N1320</f>
        <v>480400</v>
      </c>
    </row>
    <row r="1321" customFormat="false" ht="15" hidden="false" customHeight="false" outlineLevel="0" collapsed="false">
      <c r="A1321" s="6" t="str">
        <f aca="false">TEXT(B1321,"0")&amp;"-"&amp;TEXT(C1321,"00")</f>
        <v>2025-07</v>
      </c>
      <c r="B1321" s="4" t="n">
        <v>2025</v>
      </c>
      <c r="C1321" s="4" t="n">
        <v>7</v>
      </c>
      <c r="D1321" s="9" t="s">
        <v>285</v>
      </c>
      <c r="E1321" s="12" t="str">
        <f aca="false">INDEX(門市主檔!$B$2:$B$25,MATCH($D1321,門市主檔!$A$2:$A$25,0))</f>
        <v>新北三重店</v>
      </c>
      <c r="F1321" s="9" t="s">
        <v>344</v>
      </c>
      <c r="G1321" s="12" t="str">
        <f aca="false">INDEX(通路主檔!$B$2:$B$5,MATCH($F1321,通路主檔!$A$2:$A$5,0))</f>
        <v>外送平台 A</v>
      </c>
      <c r="H1321" s="12" t="str">
        <f aca="false">INDEX(通路主檔!$C$2:$C$5,MATCH($F1321,通路主檔!$A$2:$A$5,0))</f>
        <v>外送平台</v>
      </c>
      <c r="I1321" s="13" t="n">
        <v>420400</v>
      </c>
      <c r="J1321" s="4" t="n">
        <v>749</v>
      </c>
      <c r="K1321" s="4" t="n">
        <v>1374</v>
      </c>
      <c r="L1321" s="14" t="n">
        <f aca="false">IF(J1321=0,0,I1321/J1321)</f>
        <v>561.28170894526</v>
      </c>
      <c r="M1321" s="15" t="n">
        <f aca="false">INDEX(通路主檔!$D$2:$D$5,MATCH($F1321,通路主檔!$A$2:$A$5,0))*INDEX(年度參數!$B$2:$B$4,MATCH($B1321,年度參數!$A$2:$A$4,0))</f>
        <v>0.34</v>
      </c>
      <c r="N1321" s="14" t="n">
        <f aca="false">I1321*M1321</f>
        <v>142936</v>
      </c>
      <c r="O1321" s="14" t="n">
        <f aca="false">I1321-N1321</f>
        <v>277464</v>
      </c>
    </row>
    <row r="1322" customFormat="false" ht="15" hidden="false" customHeight="false" outlineLevel="0" collapsed="false">
      <c r="A1322" s="6" t="str">
        <f aca="false">TEXT(B1322,"0")&amp;"-"&amp;TEXT(C1322,"00")</f>
        <v>2025-07</v>
      </c>
      <c r="B1322" s="4" t="n">
        <v>2025</v>
      </c>
      <c r="C1322" s="4" t="n">
        <v>7</v>
      </c>
      <c r="D1322" s="9" t="s">
        <v>285</v>
      </c>
      <c r="E1322" s="12" t="str">
        <f aca="false">INDEX(門市主檔!$B$2:$B$25,MATCH($D1322,門市主檔!$A$2:$A$25,0))</f>
        <v>新北三重店</v>
      </c>
      <c r="F1322" s="9" t="s">
        <v>347</v>
      </c>
      <c r="G1322" s="12" t="str">
        <f aca="false">INDEX(通路主檔!$B$2:$B$5,MATCH($F1322,通路主檔!$A$2:$A$5,0))</f>
        <v>外送平台 B</v>
      </c>
      <c r="H1322" s="12" t="str">
        <f aca="false">INDEX(通路主檔!$C$2:$C$5,MATCH($F1322,通路主檔!$A$2:$A$5,0))</f>
        <v>外送平台</v>
      </c>
      <c r="I1322" s="13" t="n">
        <v>269700</v>
      </c>
      <c r="J1322" s="4" t="n">
        <v>562</v>
      </c>
      <c r="K1322" s="4" t="n">
        <v>1016</v>
      </c>
      <c r="L1322" s="14" t="n">
        <f aca="false">IF(J1322=0,0,I1322/J1322)</f>
        <v>479.893238434164</v>
      </c>
      <c r="M1322" s="15" t="n">
        <f aca="false">INDEX(通路主檔!$D$2:$D$5,MATCH($F1322,通路主檔!$A$2:$A$5,0))*INDEX(年度參數!$B$2:$B$4,MATCH($B1322,年度參數!$A$2:$A$4,0))</f>
        <v>0.34</v>
      </c>
      <c r="N1322" s="14" t="n">
        <f aca="false">I1322*M1322</f>
        <v>91698</v>
      </c>
      <c r="O1322" s="14" t="n">
        <f aca="false">I1322-N1322</f>
        <v>178002</v>
      </c>
    </row>
    <row r="1323" customFormat="false" ht="15" hidden="false" customHeight="false" outlineLevel="0" collapsed="false">
      <c r="A1323" s="6" t="str">
        <f aca="false">TEXT(B1323,"0")&amp;"-"&amp;TEXT(C1323,"00")</f>
        <v>2025-07</v>
      </c>
      <c r="B1323" s="4" t="n">
        <v>2025</v>
      </c>
      <c r="C1323" s="4" t="n">
        <v>7</v>
      </c>
      <c r="D1323" s="9" t="s">
        <v>332</v>
      </c>
      <c r="E1323" s="12" t="str">
        <f aca="false">INDEX(門市主檔!$B$2:$B$25,MATCH($D1323,門市主檔!$A$2:$A$25,0))</f>
        <v>屏東市區店</v>
      </c>
      <c r="F1323" s="9" t="s">
        <v>339</v>
      </c>
      <c r="G1323" s="12" t="str">
        <f aca="false">INDEX(通路主檔!$B$2:$B$5,MATCH($F1323,通路主檔!$A$2:$A$5,0))</f>
        <v>內用</v>
      </c>
      <c r="H1323" s="12" t="str">
        <f aca="false">INDEX(通路主檔!$C$2:$C$5,MATCH($F1323,通路主檔!$A$2:$A$5,0))</f>
        <v>店內</v>
      </c>
      <c r="I1323" s="13" t="n">
        <v>112000</v>
      </c>
      <c r="J1323" s="4" t="n">
        <v>136</v>
      </c>
      <c r="K1323" s="4" t="n">
        <v>336</v>
      </c>
      <c r="L1323" s="14" t="n">
        <f aca="false">IF(J1323=0,0,I1323/J1323)</f>
        <v>823.529411764706</v>
      </c>
      <c r="M1323" s="15" t="n">
        <f aca="false">INDEX(通路主檔!$D$2:$D$5,MATCH($F1323,通路主檔!$A$2:$A$5,0))*INDEX(年度參數!$B$2:$B$4,MATCH($B1323,年度參數!$A$2:$A$4,0))</f>
        <v>0</v>
      </c>
      <c r="N1323" s="14" t="n">
        <f aca="false">I1323*M1323</f>
        <v>0</v>
      </c>
      <c r="O1323" s="14" t="n">
        <f aca="false">I1323-N1323</f>
        <v>112000</v>
      </c>
    </row>
    <row r="1324" customFormat="false" ht="15" hidden="false" customHeight="false" outlineLevel="0" collapsed="false">
      <c r="A1324" s="6" t="str">
        <f aca="false">TEXT(B1324,"0")&amp;"-"&amp;TEXT(C1324,"00")</f>
        <v>2025-07</v>
      </c>
      <c r="B1324" s="4" t="n">
        <v>2025</v>
      </c>
      <c r="C1324" s="4" t="n">
        <v>7</v>
      </c>
      <c r="D1324" s="9" t="s">
        <v>332</v>
      </c>
      <c r="E1324" s="12" t="str">
        <f aca="false">INDEX(門市主檔!$B$2:$B$25,MATCH($D1324,門市主檔!$A$2:$A$25,0))</f>
        <v>屏東市區店</v>
      </c>
      <c r="F1324" s="9" t="s">
        <v>342</v>
      </c>
      <c r="G1324" s="12" t="str">
        <f aca="false">INDEX(通路主檔!$B$2:$B$5,MATCH($F1324,通路主檔!$A$2:$A$5,0))</f>
        <v>外帶</v>
      </c>
      <c r="H1324" s="12" t="str">
        <f aca="false">INDEX(通路主檔!$C$2:$C$5,MATCH($F1324,通路主檔!$A$2:$A$5,0))</f>
        <v>店內</v>
      </c>
      <c r="I1324" s="13" t="n">
        <v>102400</v>
      </c>
      <c r="J1324" s="4" t="n">
        <v>287</v>
      </c>
      <c r="K1324" s="4" t="n">
        <v>356</v>
      </c>
      <c r="L1324" s="14" t="n">
        <f aca="false">IF(J1324=0,0,I1324/J1324)</f>
        <v>356.794425087108</v>
      </c>
      <c r="M1324" s="15" t="n">
        <f aca="false">INDEX(通路主檔!$D$2:$D$5,MATCH($F1324,通路主檔!$A$2:$A$5,0))*INDEX(年度參數!$B$2:$B$4,MATCH($B1324,年度參數!$A$2:$A$4,0))</f>
        <v>0</v>
      </c>
      <c r="N1324" s="14" t="n">
        <f aca="false">I1324*M1324</f>
        <v>0</v>
      </c>
      <c r="O1324" s="14" t="n">
        <f aca="false">I1324-N1324</f>
        <v>102400</v>
      </c>
    </row>
    <row r="1325" customFormat="false" ht="15" hidden="false" customHeight="false" outlineLevel="0" collapsed="false">
      <c r="A1325" s="6" t="str">
        <f aca="false">TEXT(B1325,"0")&amp;"-"&amp;TEXT(C1325,"00")</f>
        <v>2025-07</v>
      </c>
      <c r="B1325" s="4" t="n">
        <v>2025</v>
      </c>
      <c r="C1325" s="4" t="n">
        <v>7</v>
      </c>
      <c r="D1325" s="9" t="s">
        <v>332</v>
      </c>
      <c r="E1325" s="12" t="str">
        <f aca="false">INDEX(門市主檔!$B$2:$B$25,MATCH($D1325,門市主檔!$A$2:$A$25,0))</f>
        <v>屏東市區店</v>
      </c>
      <c r="F1325" s="9" t="s">
        <v>344</v>
      </c>
      <c r="G1325" s="12" t="str">
        <f aca="false">INDEX(通路主檔!$B$2:$B$5,MATCH($F1325,通路主檔!$A$2:$A$5,0))</f>
        <v>外送平台 A</v>
      </c>
      <c r="H1325" s="12" t="str">
        <f aca="false">INDEX(通路主檔!$C$2:$C$5,MATCH($F1325,通路主檔!$A$2:$A$5,0))</f>
        <v>外送平台</v>
      </c>
      <c r="I1325" s="13" t="n">
        <v>91600</v>
      </c>
      <c r="J1325" s="4" t="n">
        <v>182</v>
      </c>
      <c r="K1325" s="4" t="n">
        <v>332</v>
      </c>
      <c r="L1325" s="14" t="n">
        <f aca="false">IF(J1325=0,0,I1325/J1325)</f>
        <v>503.296703296703</v>
      </c>
      <c r="M1325" s="15" t="n">
        <f aca="false">INDEX(通路主檔!$D$2:$D$5,MATCH($F1325,通路主檔!$A$2:$A$5,0))*INDEX(年度參數!$B$2:$B$4,MATCH($B1325,年度參數!$A$2:$A$4,0))</f>
        <v>0.34</v>
      </c>
      <c r="N1325" s="14" t="n">
        <f aca="false">I1325*M1325</f>
        <v>31144</v>
      </c>
      <c r="O1325" s="14" t="n">
        <f aca="false">I1325-N1325</f>
        <v>60456</v>
      </c>
    </row>
    <row r="1326" customFormat="false" ht="15" hidden="false" customHeight="false" outlineLevel="0" collapsed="false">
      <c r="A1326" s="6" t="str">
        <f aca="false">TEXT(B1326,"0")&amp;"-"&amp;TEXT(C1326,"00")</f>
        <v>2025-07</v>
      </c>
      <c r="B1326" s="4" t="n">
        <v>2025</v>
      </c>
      <c r="C1326" s="4" t="n">
        <v>7</v>
      </c>
      <c r="D1326" s="9" t="s">
        <v>332</v>
      </c>
      <c r="E1326" s="12" t="str">
        <f aca="false">INDEX(門市主檔!$B$2:$B$25,MATCH($D1326,門市主檔!$A$2:$A$25,0))</f>
        <v>屏東市區店</v>
      </c>
      <c r="F1326" s="9" t="s">
        <v>347</v>
      </c>
      <c r="G1326" s="12" t="str">
        <f aca="false">INDEX(通路主檔!$B$2:$B$5,MATCH($F1326,通路主檔!$A$2:$A$5,0))</f>
        <v>外送平台 B</v>
      </c>
      <c r="H1326" s="12" t="str">
        <f aca="false">INDEX(通路主檔!$C$2:$C$5,MATCH($F1326,通路主檔!$A$2:$A$5,0))</f>
        <v>外送平台</v>
      </c>
      <c r="I1326" s="13" t="n">
        <v>53600</v>
      </c>
      <c r="J1326" s="4" t="n">
        <v>116</v>
      </c>
      <c r="K1326" s="4" t="n">
        <v>205</v>
      </c>
      <c r="L1326" s="14" t="n">
        <f aca="false">IF(J1326=0,0,I1326/J1326)</f>
        <v>462.068965517241</v>
      </c>
      <c r="M1326" s="15" t="n">
        <f aca="false">INDEX(通路主檔!$D$2:$D$5,MATCH($F1326,通路主檔!$A$2:$A$5,0))*INDEX(年度參數!$B$2:$B$4,MATCH($B1326,年度參數!$A$2:$A$4,0))</f>
        <v>0.34</v>
      </c>
      <c r="N1326" s="14" t="n">
        <f aca="false">I1326*M1326</f>
        <v>18224</v>
      </c>
      <c r="O1326" s="14" t="n">
        <f aca="false">I1326-N1326</f>
        <v>35376</v>
      </c>
    </row>
    <row r="1327" customFormat="false" ht="15" hidden="false" customHeight="false" outlineLevel="0" collapsed="false">
      <c r="A1327" s="6" t="str">
        <f aca="false">TEXT(B1327,"0")&amp;"-"&amp;TEXT(C1327,"00")</f>
        <v>2025-07</v>
      </c>
      <c r="B1327" s="4" t="n">
        <v>2025</v>
      </c>
      <c r="C1327" s="4" t="n">
        <v>7</v>
      </c>
      <c r="D1327" s="9" t="s">
        <v>300</v>
      </c>
      <c r="E1327" s="12" t="str">
        <f aca="false">INDEX(門市主檔!$B$2:$B$25,MATCH($D1327,門市主檔!$A$2:$A$25,0))</f>
        <v>台中逢甲店</v>
      </c>
      <c r="F1327" s="9" t="s">
        <v>339</v>
      </c>
      <c r="G1327" s="12" t="str">
        <f aca="false">INDEX(通路主檔!$B$2:$B$5,MATCH($F1327,通路主檔!$A$2:$A$5,0))</f>
        <v>內用</v>
      </c>
      <c r="H1327" s="12" t="str">
        <f aca="false">INDEX(通路主檔!$C$2:$C$5,MATCH($F1327,通路主檔!$A$2:$A$5,0))</f>
        <v>店內</v>
      </c>
      <c r="I1327" s="13" t="n">
        <v>1157600</v>
      </c>
      <c r="J1327" s="4" t="n">
        <v>1422</v>
      </c>
      <c r="K1327" s="4" t="n">
        <v>3490</v>
      </c>
      <c r="L1327" s="14" t="n">
        <f aca="false">IF(J1327=0,0,I1327/J1327)</f>
        <v>814.064697609001</v>
      </c>
      <c r="M1327" s="15" t="n">
        <f aca="false">INDEX(通路主檔!$D$2:$D$5,MATCH($F1327,通路主檔!$A$2:$A$5,0))*INDEX(年度參數!$B$2:$B$4,MATCH($B1327,年度參數!$A$2:$A$4,0))</f>
        <v>0</v>
      </c>
      <c r="N1327" s="14" t="n">
        <f aca="false">I1327*M1327</f>
        <v>0</v>
      </c>
      <c r="O1327" s="14" t="n">
        <f aca="false">I1327-N1327</f>
        <v>1157600</v>
      </c>
    </row>
    <row r="1328" customFormat="false" ht="15" hidden="false" customHeight="false" outlineLevel="0" collapsed="false">
      <c r="A1328" s="6" t="str">
        <f aca="false">TEXT(B1328,"0")&amp;"-"&amp;TEXT(C1328,"00")</f>
        <v>2025-07</v>
      </c>
      <c r="B1328" s="4" t="n">
        <v>2025</v>
      </c>
      <c r="C1328" s="4" t="n">
        <v>7</v>
      </c>
      <c r="D1328" s="9" t="s">
        <v>300</v>
      </c>
      <c r="E1328" s="12" t="str">
        <f aca="false">INDEX(門市主檔!$B$2:$B$25,MATCH($D1328,門市主檔!$A$2:$A$25,0))</f>
        <v>台中逢甲店</v>
      </c>
      <c r="F1328" s="9" t="s">
        <v>342</v>
      </c>
      <c r="G1328" s="12" t="str">
        <f aca="false">INDEX(通路主檔!$B$2:$B$5,MATCH($F1328,通路主檔!$A$2:$A$5,0))</f>
        <v>外帶</v>
      </c>
      <c r="H1328" s="12" t="str">
        <f aca="false">INDEX(通路主檔!$C$2:$C$5,MATCH($F1328,通路主檔!$A$2:$A$5,0))</f>
        <v>店內</v>
      </c>
      <c r="I1328" s="13" t="n">
        <v>648500</v>
      </c>
      <c r="J1328" s="4" t="n">
        <v>2092</v>
      </c>
      <c r="K1328" s="4" t="n">
        <v>2702</v>
      </c>
      <c r="L1328" s="14" t="n">
        <f aca="false">IF(J1328=0,0,I1328/J1328)</f>
        <v>309.990439770555</v>
      </c>
      <c r="M1328" s="15" t="n">
        <f aca="false">INDEX(通路主檔!$D$2:$D$5,MATCH($F1328,通路主檔!$A$2:$A$5,0))*INDEX(年度參數!$B$2:$B$4,MATCH($B1328,年度參數!$A$2:$A$4,0))</f>
        <v>0</v>
      </c>
      <c r="N1328" s="14" t="n">
        <f aca="false">I1328*M1328</f>
        <v>0</v>
      </c>
      <c r="O1328" s="14" t="n">
        <f aca="false">I1328-N1328</f>
        <v>648500</v>
      </c>
    </row>
    <row r="1329" customFormat="false" ht="15" hidden="false" customHeight="false" outlineLevel="0" collapsed="false">
      <c r="A1329" s="6" t="str">
        <f aca="false">TEXT(B1329,"0")&amp;"-"&amp;TEXT(C1329,"00")</f>
        <v>2025-07</v>
      </c>
      <c r="B1329" s="4" t="n">
        <v>2025</v>
      </c>
      <c r="C1329" s="4" t="n">
        <v>7</v>
      </c>
      <c r="D1329" s="9" t="s">
        <v>300</v>
      </c>
      <c r="E1329" s="12" t="str">
        <f aca="false">INDEX(門市主檔!$B$2:$B$25,MATCH($D1329,門市主檔!$A$2:$A$25,0))</f>
        <v>台中逢甲店</v>
      </c>
      <c r="F1329" s="9" t="s">
        <v>344</v>
      </c>
      <c r="G1329" s="12" t="str">
        <f aca="false">INDEX(通路主檔!$B$2:$B$5,MATCH($F1329,通路主檔!$A$2:$A$5,0))</f>
        <v>外送平台 A</v>
      </c>
      <c r="H1329" s="12" t="str">
        <f aca="false">INDEX(通路主檔!$C$2:$C$5,MATCH($F1329,通路主檔!$A$2:$A$5,0))</f>
        <v>外送平台</v>
      </c>
      <c r="I1329" s="13" t="n">
        <v>531800</v>
      </c>
      <c r="J1329" s="4" t="n">
        <v>974</v>
      </c>
      <c r="K1329" s="4" t="n">
        <v>1757</v>
      </c>
      <c r="L1329" s="14" t="n">
        <f aca="false">IF(J1329=0,0,I1329/J1329)</f>
        <v>545.995893223819</v>
      </c>
      <c r="M1329" s="15" t="n">
        <f aca="false">INDEX(通路主檔!$D$2:$D$5,MATCH($F1329,通路主檔!$A$2:$A$5,0))*INDEX(年度參數!$B$2:$B$4,MATCH($B1329,年度參數!$A$2:$A$4,0))</f>
        <v>0.34</v>
      </c>
      <c r="N1329" s="14" t="n">
        <f aca="false">I1329*M1329</f>
        <v>180812</v>
      </c>
      <c r="O1329" s="14" t="n">
        <f aca="false">I1329-N1329</f>
        <v>350988</v>
      </c>
    </row>
    <row r="1330" customFormat="false" ht="15" hidden="false" customHeight="false" outlineLevel="0" collapsed="false">
      <c r="A1330" s="6" t="str">
        <f aca="false">TEXT(B1330,"0")&amp;"-"&amp;TEXT(C1330,"00")</f>
        <v>2025-07</v>
      </c>
      <c r="B1330" s="4" t="n">
        <v>2025</v>
      </c>
      <c r="C1330" s="4" t="n">
        <v>7</v>
      </c>
      <c r="D1330" s="9" t="s">
        <v>300</v>
      </c>
      <c r="E1330" s="12" t="str">
        <f aca="false">INDEX(門市主檔!$B$2:$B$25,MATCH($D1330,門市主檔!$A$2:$A$25,0))</f>
        <v>台中逢甲店</v>
      </c>
      <c r="F1330" s="9" t="s">
        <v>347</v>
      </c>
      <c r="G1330" s="12" t="str">
        <f aca="false">INDEX(通路主檔!$B$2:$B$5,MATCH($F1330,通路主檔!$A$2:$A$5,0))</f>
        <v>外送平台 B</v>
      </c>
      <c r="H1330" s="12" t="str">
        <f aca="false">INDEX(通路主檔!$C$2:$C$5,MATCH($F1330,通路主檔!$A$2:$A$5,0))</f>
        <v>外送平台</v>
      </c>
      <c r="I1330" s="13" t="n">
        <v>332900</v>
      </c>
      <c r="J1330" s="4" t="n">
        <v>687</v>
      </c>
      <c r="K1330" s="4" t="n">
        <v>1183</v>
      </c>
      <c r="L1330" s="14" t="n">
        <f aca="false">IF(J1330=0,0,I1330/J1330)</f>
        <v>484.570596797671</v>
      </c>
      <c r="M1330" s="15" t="n">
        <f aca="false">INDEX(通路主檔!$D$2:$D$5,MATCH($F1330,通路主檔!$A$2:$A$5,0))*INDEX(年度參數!$B$2:$B$4,MATCH($B1330,年度參數!$A$2:$A$4,0))</f>
        <v>0.34</v>
      </c>
      <c r="N1330" s="14" t="n">
        <f aca="false">I1330*M1330</f>
        <v>113186</v>
      </c>
      <c r="O1330" s="14" t="n">
        <f aca="false">I1330-N1330</f>
        <v>219714</v>
      </c>
    </row>
    <row r="1331" customFormat="false" ht="15" hidden="false" customHeight="false" outlineLevel="0" collapsed="false">
      <c r="A1331" s="6" t="str">
        <f aca="false">TEXT(B1331,"0")&amp;"-"&amp;TEXT(C1331,"00")</f>
        <v>2025-07</v>
      </c>
      <c r="B1331" s="4" t="n">
        <v>2025</v>
      </c>
      <c r="C1331" s="4" t="n">
        <v>7</v>
      </c>
      <c r="D1331" s="9" t="s">
        <v>305</v>
      </c>
      <c r="E1331" s="12" t="str">
        <f aca="false">INDEX(門市主檔!$B$2:$B$25,MATCH($D1331,門市主檔!$A$2:$A$25,0))</f>
        <v>台中七期店</v>
      </c>
      <c r="F1331" s="9" t="s">
        <v>339</v>
      </c>
      <c r="G1331" s="12" t="str">
        <f aca="false">INDEX(通路主檔!$B$2:$B$5,MATCH($F1331,通路主檔!$A$2:$A$5,0))</f>
        <v>內用</v>
      </c>
      <c r="H1331" s="12" t="str">
        <f aca="false">INDEX(通路主檔!$C$2:$C$5,MATCH($F1331,通路主檔!$A$2:$A$5,0))</f>
        <v>店內</v>
      </c>
      <c r="I1331" s="13" t="n">
        <v>1403500</v>
      </c>
      <c r="J1331" s="4" t="n">
        <v>1780</v>
      </c>
      <c r="K1331" s="4" t="n">
        <v>4048</v>
      </c>
      <c r="L1331" s="14" t="n">
        <f aca="false">IF(J1331=0,0,I1331/J1331)</f>
        <v>788.483146067416</v>
      </c>
      <c r="M1331" s="15" t="n">
        <f aca="false">INDEX(通路主檔!$D$2:$D$5,MATCH($F1331,通路主檔!$A$2:$A$5,0))*INDEX(年度參數!$B$2:$B$4,MATCH($B1331,年度參數!$A$2:$A$4,0))</f>
        <v>0</v>
      </c>
      <c r="N1331" s="14" t="n">
        <f aca="false">I1331*M1331</f>
        <v>0</v>
      </c>
      <c r="O1331" s="14" t="n">
        <f aca="false">I1331-N1331</f>
        <v>1403500</v>
      </c>
    </row>
    <row r="1332" customFormat="false" ht="15" hidden="false" customHeight="false" outlineLevel="0" collapsed="false">
      <c r="A1332" s="6" t="str">
        <f aca="false">TEXT(B1332,"0")&amp;"-"&amp;TEXT(C1332,"00")</f>
        <v>2025-07</v>
      </c>
      <c r="B1332" s="4" t="n">
        <v>2025</v>
      </c>
      <c r="C1332" s="4" t="n">
        <v>7</v>
      </c>
      <c r="D1332" s="9" t="s">
        <v>305</v>
      </c>
      <c r="E1332" s="12" t="str">
        <f aca="false">INDEX(門市主檔!$B$2:$B$25,MATCH($D1332,門市主檔!$A$2:$A$25,0))</f>
        <v>台中七期店</v>
      </c>
      <c r="F1332" s="9" t="s">
        <v>342</v>
      </c>
      <c r="G1332" s="12" t="str">
        <f aca="false">INDEX(通路主檔!$B$2:$B$5,MATCH($F1332,通路主檔!$A$2:$A$5,0))</f>
        <v>外帶</v>
      </c>
      <c r="H1332" s="12" t="str">
        <f aca="false">INDEX(通路主檔!$C$2:$C$5,MATCH($F1332,通路主檔!$A$2:$A$5,0))</f>
        <v>店內</v>
      </c>
      <c r="I1332" s="13" t="n">
        <v>524300</v>
      </c>
      <c r="J1332" s="4" t="n">
        <v>1485</v>
      </c>
      <c r="K1332" s="4" t="n">
        <v>1966</v>
      </c>
      <c r="L1332" s="14" t="n">
        <f aca="false">IF(J1332=0,0,I1332/J1332)</f>
        <v>353.063973063973</v>
      </c>
      <c r="M1332" s="15" t="n">
        <f aca="false">INDEX(通路主檔!$D$2:$D$5,MATCH($F1332,通路主檔!$A$2:$A$5,0))*INDEX(年度參數!$B$2:$B$4,MATCH($B1332,年度參數!$A$2:$A$4,0))</f>
        <v>0</v>
      </c>
      <c r="N1332" s="14" t="n">
        <f aca="false">I1332*M1332</f>
        <v>0</v>
      </c>
      <c r="O1332" s="14" t="n">
        <f aca="false">I1332-N1332</f>
        <v>524300</v>
      </c>
    </row>
    <row r="1333" customFormat="false" ht="15" hidden="false" customHeight="false" outlineLevel="0" collapsed="false">
      <c r="A1333" s="6" t="str">
        <f aca="false">TEXT(B1333,"0")&amp;"-"&amp;TEXT(C1333,"00")</f>
        <v>2025-07</v>
      </c>
      <c r="B1333" s="4" t="n">
        <v>2025</v>
      </c>
      <c r="C1333" s="4" t="n">
        <v>7</v>
      </c>
      <c r="D1333" s="9" t="s">
        <v>305</v>
      </c>
      <c r="E1333" s="12" t="str">
        <f aca="false">INDEX(門市主檔!$B$2:$B$25,MATCH($D1333,門市主檔!$A$2:$A$25,0))</f>
        <v>台中七期店</v>
      </c>
      <c r="F1333" s="9" t="s">
        <v>344</v>
      </c>
      <c r="G1333" s="12" t="str">
        <f aca="false">INDEX(通路主檔!$B$2:$B$5,MATCH($F1333,通路主檔!$A$2:$A$5,0))</f>
        <v>外送平台 A</v>
      </c>
      <c r="H1333" s="12" t="str">
        <f aca="false">INDEX(通路主檔!$C$2:$C$5,MATCH($F1333,通路主檔!$A$2:$A$5,0))</f>
        <v>外送平台</v>
      </c>
      <c r="I1333" s="13" t="n">
        <v>437400</v>
      </c>
      <c r="J1333" s="4" t="n">
        <v>854</v>
      </c>
      <c r="K1333" s="4" t="n">
        <v>1497</v>
      </c>
      <c r="L1333" s="14" t="n">
        <f aca="false">IF(J1333=0,0,I1333/J1333)</f>
        <v>512.177985948478</v>
      </c>
      <c r="M1333" s="15" t="n">
        <f aca="false">INDEX(通路主檔!$D$2:$D$5,MATCH($F1333,通路主檔!$A$2:$A$5,0))*INDEX(年度參數!$B$2:$B$4,MATCH($B1333,年度參數!$A$2:$A$4,0))</f>
        <v>0.34</v>
      </c>
      <c r="N1333" s="14" t="n">
        <f aca="false">I1333*M1333</f>
        <v>148716</v>
      </c>
      <c r="O1333" s="14" t="n">
        <f aca="false">I1333-N1333</f>
        <v>288684</v>
      </c>
    </row>
    <row r="1334" customFormat="false" ht="15" hidden="false" customHeight="false" outlineLevel="0" collapsed="false">
      <c r="A1334" s="6" t="str">
        <f aca="false">TEXT(B1334,"0")&amp;"-"&amp;TEXT(C1334,"00")</f>
        <v>2025-07</v>
      </c>
      <c r="B1334" s="4" t="n">
        <v>2025</v>
      </c>
      <c r="C1334" s="4" t="n">
        <v>7</v>
      </c>
      <c r="D1334" s="9" t="s">
        <v>305</v>
      </c>
      <c r="E1334" s="12" t="str">
        <f aca="false">INDEX(門市主檔!$B$2:$B$25,MATCH($D1334,門市主檔!$A$2:$A$25,0))</f>
        <v>台中七期店</v>
      </c>
      <c r="F1334" s="9" t="s">
        <v>347</v>
      </c>
      <c r="G1334" s="12" t="str">
        <f aca="false">INDEX(通路主檔!$B$2:$B$5,MATCH($F1334,通路主檔!$A$2:$A$5,0))</f>
        <v>外送平台 B</v>
      </c>
      <c r="H1334" s="12" t="str">
        <f aca="false">INDEX(通路主檔!$C$2:$C$5,MATCH($F1334,通路主檔!$A$2:$A$5,0))</f>
        <v>外送平台</v>
      </c>
      <c r="I1334" s="13" t="n">
        <v>303200</v>
      </c>
      <c r="J1334" s="4" t="n">
        <v>662</v>
      </c>
      <c r="K1334" s="4" t="n">
        <v>1276</v>
      </c>
      <c r="L1334" s="14" t="n">
        <f aca="false">IF(J1334=0,0,I1334/J1334)</f>
        <v>458.006042296073</v>
      </c>
      <c r="M1334" s="15" t="n">
        <f aca="false">INDEX(通路主檔!$D$2:$D$5,MATCH($F1334,通路主檔!$A$2:$A$5,0))*INDEX(年度參數!$B$2:$B$4,MATCH($B1334,年度參數!$A$2:$A$4,0))</f>
        <v>0.34</v>
      </c>
      <c r="N1334" s="14" t="n">
        <f aca="false">I1334*M1334</f>
        <v>103088</v>
      </c>
      <c r="O1334" s="14" t="n">
        <f aca="false">I1334-N1334</f>
        <v>200112</v>
      </c>
    </row>
    <row r="1335" customFormat="false" ht="15" hidden="false" customHeight="false" outlineLevel="0" collapsed="false">
      <c r="A1335" s="6" t="str">
        <f aca="false">TEXT(B1335,"0")&amp;"-"&amp;TEXT(C1335,"00")</f>
        <v>2025-07</v>
      </c>
      <c r="B1335" s="4" t="n">
        <v>2025</v>
      </c>
      <c r="C1335" s="4" t="n">
        <v>7</v>
      </c>
      <c r="D1335" s="9" t="s">
        <v>307</v>
      </c>
      <c r="E1335" s="12" t="str">
        <f aca="false">INDEX(門市主檔!$B$2:$B$25,MATCH($D1335,門市主檔!$A$2:$A$25,0))</f>
        <v>台中一中店</v>
      </c>
      <c r="F1335" s="9" t="s">
        <v>339</v>
      </c>
      <c r="G1335" s="12" t="str">
        <f aca="false">INDEX(通路主檔!$B$2:$B$5,MATCH($F1335,通路主檔!$A$2:$A$5,0))</f>
        <v>內用</v>
      </c>
      <c r="H1335" s="12" t="str">
        <f aca="false">INDEX(通路主檔!$C$2:$C$5,MATCH($F1335,通路主檔!$A$2:$A$5,0))</f>
        <v>店內</v>
      </c>
      <c r="I1335" s="13" t="n">
        <v>523600</v>
      </c>
      <c r="J1335" s="4" t="n">
        <v>644</v>
      </c>
      <c r="K1335" s="4" t="n">
        <v>1510</v>
      </c>
      <c r="L1335" s="14" t="n">
        <f aca="false">IF(J1335=0,0,I1335/J1335)</f>
        <v>813.04347826087</v>
      </c>
      <c r="M1335" s="15" t="n">
        <f aca="false">INDEX(通路主檔!$D$2:$D$5,MATCH($F1335,通路主檔!$A$2:$A$5,0))*INDEX(年度參數!$B$2:$B$4,MATCH($B1335,年度參數!$A$2:$A$4,0))</f>
        <v>0</v>
      </c>
      <c r="N1335" s="14" t="n">
        <f aca="false">I1335*M1335</f>
        <v>0</v>
      </c>
      <c r="O1335" s="14" t="n">
        <f aca="false">I1335-N1335</f>
        <v>523600</v>
      </c>
    </row>
    <row r="1336" customFormat="false" ht="15" hidden="false" customHeight="false" outlineLevel="0" collapsed="false">
      <c r="A1336" s="6" t="str">
        <f aca="false">TEXT(B1336,"0")&amp;"-"&amp;TEXT(C1336,"00")</f>
        <v>2025-07</v>
      </c>
      <c r="B1336" s="4" t="n">
        <v>2025</v>
      </c>
      <c r="C1336" s="4" t="n">
        <v>7</v>
      </c>
      <c r="D1336" s="9" t="s">
        <v>307</v>
      </c>
      <c r="E1336" s="12" t="str">
        <f aca="false">INDEX(門市主檔!$B$2:$B$25,MATCH($D1336,門市主檔!$A$2:$A$25,0))</f>
        <v>台中一中店</v>
      </c>
      <c r="F1336" s="9" t="s">
        <v>342</v>
      </c>
      <c r="G1336" s="12" t="str">
        <f aca="false">INDEX(通路主檔!$B$2:$B$5,MATCH($F1336,通路主檔!$A$2:$A$5,0))</f>
        <v>外帶</v>
      </c>
      <c r="H1336" s="12" t="str">
        <f aca="false">INDEX(通路主檔!$C$2:$C$5,MATCH($F1336,通路主檔!$A$2:$A$5,0))</f>
        <v>店內</v>
      </c>
      <c r="I1336" s="13" t="n">
        <v>516900</v>
      </c>
      <c r="J1336" s="4" t="n">
        <v>1582</v>
      </c>
      <c r="K1336" s="4" t="n">
        <v>1893</v>
      </c>
      <c r="L1336" s="14" t="n">
        <f aca="false">IF(J1336=0,0,I1336/J1336)</f>
        <v>326.738305941846</v>
      </c>
      <c r="M1336" s="15" t="n">
        <f aca="false">INDEX(通路主檔!$D$2:$D$5,MATCH($F1336,通路主檔!$A$2:$A$5,0))*INDEX(年度參數!$B$2:$B$4,MATCH($B1336,年度參數!$A$2:$A$4,0))</f>
        <v>0</v>
      </c>
      <c r="N1336" s="14" t="n">
        <f aca="false">I1336*M1336</f>
        <v>0</v>
      </c>
      <c r="O1336" s="14" t="n">
        <f aca="false">I1336-N1336</f>
        <v>516900</v>
      </c>
    </row>
    <row r="1337" customFormat="false" ht="15" hidden="false" customHeight="false" outlineLevel="0" collapsed="false">
      <c r="A1337" s="6" t="str">
        <f aca="false">TEXT(B1337,"0")&amp;"-"&amp;TEXT(C1337,"00")</f>
        <v>2025-07</v>
      </c>
      <c r="B1337" s="4" t="n">
        <v>2025</v>
      </c>
      <c r="C1337" s="4" t="n">
        <v>7</v>
      </c>
      <c r="D1337" s="9" t="s">
        <v>307</v>
      </c>
      <c r="E1337" s="12" t="str">
        <f aca="false">INDEX(門市主檔!$B$2:$B$25,MATCH($D1337,門市主檔!$A$2:$A$25,0))</f>
        <v>台中一中店</v>
      </c>
      <c r="F1337" s="9" t="s">
        <v>344</v>
      </c>
      <c r="G1337" s="12" t="str">
        <f aca="false">INDEX(通路主檔!$B$2:$B$5,MATCH($F1337,通路主檔!$A$2:$A$5,0))</f>
        <v>外送平台 A</v>
      </c>
      <c r="H1337" s="12" t="str">
        <f aca="false">INDEX(通路主檔!$C$2:$C$5,MATCH($F1337,通路主檔!$A$2:$A$5,0))</f>
        <v>外送平台</v>
      </c>
      <c r="I1337" s="13" t="n">
        <v>398700</v>
      </c>
      <c r="J1337" s="4" t="n">
        <v>759</v>
      </c>
      <c r="K1337" s="4" t="n">
        <v>1437</v>
      </c>
      <c r="L1337" s="14" t="n">
        <f aca="false">IF(J1337=0,0,I1337/J1337)</f>
        <v>525.296442687747</v>
      </c>
      <c r="M1337" s="15" t="n">
        <f aca="false">INDEX(通路主檔!$D$2:$D$5,MATCH($F1337,通路主檔!$A$2:$A$5,0))*INDEX(年度參數!$B$2:$B$4,MATCH($B1337,年度參數!$A$2:$A$4,0))</f>
        <v>0.34</v>
      </c>
      <c r="N1337" s="14" t="n">
        <f aca="false">I1337*M1337</f>
        <v>135558</v>
      </c>
      <c r="O1337" s="14" t="n">
        <f aca="false">I1337-N1337</f>
        <v>263142</v>
      </c>
    </row>
    <row r="1338" customFormat="false" ht="15" hidden="false" customHeight="false" outlineLevel="0" collapsed="false">
      <c r="A1338" s="6" t="str">
        <f aca="false">TEXT(B1338,"0")&amp;"-"&amp;TEXT(C1338,"00")</f>
        <v>2025-07</v>
      </c>
      <c r="B1338" s="4" t="n">
        <v>2025</v>
      </c>
      <c r="C1338" s="4" t="n">
        <v>7</v>
      </c>
      <c r="D1338" s="9" t="s">
        <v>307</v>
      </c>
      <c r="E1338" s="12" t="str">
        <f aca="false">INDEX(門市主檔!$B$2:$B$25,MATCH($D1338,門市主檔!$A$2:$A$25,0))</f>
        <v>台中一中店</v>
      </c>
      <c r="F1338" s="9" t="s">
        <v>347</v>
      </c>
      <c r="G1338" s="12" t="str">
        <f aca="false">INDEX(通路主檔!$B$2:$B$5,MATCH($F1338,通路主檔!$A$2:$A$5,0))</f>
        <v>外送平台 B</v>
      </c>
      <c r="H1338" s="12" t="str">
        <f aca="false">INDEX(通路主檔!$C$2:$C$5,MATCH($F1338,通路主檔!$A$2:$A$5,0))</f>
        <v>外送平台</v>
      </c>
      <c r="I1338" s="13" t="n">
        <v>282700</v>
      </c>
      <c r="J1338" s="4" t="n">
        <v>607</v>
      </c>
      <c r="K1338" s="4" t="n">
        <v>1095</v>
      </c>
      <c r="L1338" s="14" t="n">
        <f aca="false">IF(J1338=0,0,I1338/J1338)</f>
        <v>465.733113673806</v>
      </c>
      <c r="M1338" s="15" t="n">
        <f aca="false">INDEX(通路主檔!$D$2:$D$5,MATCH($F1338,通路主檔!$A$2:$A$5,0))*INDEX(年度參數!$B$2:$B$4,MATCH($B1338,年度參數!$A$2:$A$4,0))</f>
        <v>0.34</v>
      </c>
      <c r="N1338" s="14" t="n">
        <f aca="false">I1338*M1338</f>
        <v>96118</v>
      </c>
      <c r="O1338" s="14" t="n">
        <f aca="false">I1338-N1338</f>
        <v>186582</v>
      </c>
    </row>
    <row r="1339" customFormat="false" ht="15" hidden="false" customHeight="false" outlineLevel="0" collapsed="false">
      <c r="A1339" s="6" t="str">
        <f aca="false">TEXT(B1339,"0")&amp;"-"&amp;TEXT(C1339,"00")</f>
        <v>2025-07</v>
      </c>
      <c r="B1339" s="4" t="n">
        <v>2025</v>
      </c>
      <c r="C1339" s="4" t="n">
        <v>7</v>
      </c>
      <c r="D1339" s="9" t="s">
        <v>310</v>
      </c>
      <c r="E1339" s="12" t="str">
        <f aca="false">INDEX(門市主檔!$B$2:$B$25,MATCH($D1339,門市主檔!$A$2:$A$25,0))</f>
        <v>台中大里店</v>
      </c>
      <c r="F1339" s="9" t="s">
        <v>342</v>
      </c>
      <c r="G1339" s="12" t="str">
        <f aca="false">INDEX(通路主檔!$B$2:$B$5,MATCH($F1339,通路主檔!$A$2:$A$5,0))</f>
        <v>外帶</v>
      </c>
      <c r="H1339" s="12" t="str">
        <f aca="false">INDEX(通路主檔!$C$2:$C$5,MATCH($F1339,通路主檔!$A$2:$A$5,0))</f>
        <v>店內</v>
      </c>
      <c r="I1339" s="13" t="n">
        <v>577900</v>
      </c>
      <c r="J1339" s="4" t="n">
        <v>1656</v>
      </c>
      <c r="K1339" s="4" t="n">
        <v>2292</v>
      </c>
      <c r="L1339" s="14" t="n">
        <f aca="false">IF(J1339=0,0,I1339/J1339)</f>
        <v>348.973429951691</v>
      </c>
      <c r="M1339" s="15" t="n">
        <f aca="false">INDEX(通路主檔!$D$2:$D$5,MATCH($F1339,通路主檔!$A$2:$A$5,0))*INDEX(年度參數!$B$2:$B$4,MATCH($B1339,年度參數!$A$2:$A$4,0))</f>
        <v>0</v>
      </c>
      <c r="N1339" s="14" t="n">
        <f aca="false">I1339*M1339</f>
        <v>0</v>
      </c>
      <c r="O1339" s="14" t="n">
        <f aca="false">I1339-N1339</f>
        <v>577900</v>
      </c>
    </row>
    <row r="1340" customFormat="false" ht="15" hidden="false" customHeight="false" outlineLevel="0" collapsed="false">
      <c r="A1340" s="6" t="str">
        <f aca="false">TEXT(B1340,"0")&amp;"-"&amp;TEXT(C1340,"00")</f>
        <v>2025-07</v>
      </c>
      <c r="B1340" s="4" t="n">
        <v>2025</v>
      </c>
      <c r="C1340" s="4" t="n">
        <v>7</v>
      </c>
      <c r="D1340" s="9" t="s">
        <v>310</v>
      </c>
      <c r="E1340" s="12" t="str">
        <f aca="false">INDEX(門市主檔!$B$2:$B$25,MATCH($D1340,門市主檔!$A$2:$A$25,0))</f>
        <v>台中大里店</v>
      </c>
      <c r="F1340" s="9" t="s">
        <v>344</v>
      </c>
      <c r="G1340" s="12" t="str">
        <f aca="false">INDEX(通路主檔!$B$2:$B$5,MATCH($F1340,通路主檔!$A$2:$A$5,0))</f>
        <v>外送平台 A</v>
      </c>
      <c r="H1340" s="12" t="str">
        <f aca="false">INDEX(通路主檔!$C$2:$C$5,MATCH($F1340,通路主檔!$A$2:$A$5,0))</f>
        <v>外送平台</v>
      </c>
      <c r="I1340" s="13" t="n">
        <v>454800</v>
      </c>
      <c r="J1340" s="4" t="n">
        <v>860</v>
      </c>
      <c r="K1340" s="4" t="n">
        <v>1518</v>
      </c>
      <c r="L1340" s="14" t="n">
        <f aca="false">IF(J1340=0,0,I1340/J1340)</f>
        <v>528.837209302326</v>
      </c>
      <c r="M1340" s="15" t="n">
        <f aca="false">INDEX(通路主檔!$D$2:$D$5,MATCH($F1340,通路主檔!$A$2:$A$5,0))*INDEX(年度參數!$B$2:$B$4,MATCH($B1340,年度參數!$A$2:$A$4,0))</f>
        <v>0.34</v>
      </c>
      <c r="N1340" s="14" t="n">
        <f aca="false">I1340*M1340</f>
        <v>154632</v>
      </c>
      <c r="O1340" s="14" t="n">
        <f aca="false">I1340-N1340</f>
        <v>300168</v>
      </c>
    </row>
    <row r="1341" customFormat="false" ht="15" hidden="false" customHeight="false" outlineLevel="0" collapsed="false">
      <c r="A1341" s="6" t="str">
        <f aca="false">TEXT(B1341,"0")&amp;"-"&amp;TEXT(C1341,"00")</f>
        <v>2025-07</v>
      </c>
      <c r="B1341" s="4" t="n">
        <v>2025</v>
      </c>
      <c r="C1341" s="4" t="n">
        <v>7</v>
      </c>
      <c r="D1341" s="9" t="s">
        <v>310</v>
      </c>
      <c r="E1341" s="12" t="str">
        <f aca="false">INDEX(門市主檔!$B$2:$B$25,MATCH($D1341,門市主檔!$A$2:$A$25,0))</f>
        <v>台中大里店</v>
      </c>
      <c r="F1341" s="9" t="s">
        <v>347</v>
      </c>
      <c r="G1341" s="12" t="str">
        <f aca="false">INDEX(通路主檔!$B$2:$B$5,MATCH($F1341,通路主檔!$A$2:$A$5,0))</f>
        <v>外送平台 B</v>
      </c>
      <c r="H1341" s="12" t="str">
        <f aca="false">INDEX(通路主檔!$C$2:$C$5,MATCH($F1341,通路主檔!$A$2:$A$5,0))</f>
        <v>外送平台</v>
      </c>
      <c r="I1341" s="13" t="n">
        <v>338600</v>
      </c>
      <c r="J1341" s="4" t="n">
        <v>666</v>
      </c>
      <c r="K1341" s="4" t="n">
        <v>1224</v>
      </c>
      <c r="L1341" s="14" t="n">
        <f aca="false">IF(J1341=0,0,I1341/J1341)</f>
        <v>508.408408408408</v>
      </c>
      <c r="M1341" s="15" t="n">
        <f aca="false">INDEX(通路主檔!$D$2:$D$5,MATCH($F1341,通路主檔!$A$2:$A$5,0))*INDEX(年度參數!$B$2:$B$4,MATCH($B1341,年度參數!$A$2:$A$4,0))</f>
        <v>0.34</v>
      </c>
      <c r="N1341" s="14" t="n">
        <f aca="false">I1341*M1341</f>
        <v>115124</v>
      </c>
      <c r="O1341" s="14" t="n">
        <f aca="false">I1341-N1341</f>
        <v>223476</v>
      </c>
    </row>
    <row r="1342" customFormat="false" ht="15" hidden="false" customHeight="false" outlineLevel="0" collapsed="false">
      <c r="A1342" s="6" t="str">
        <f aca="false">TEXT(B1342,"0")&amp;"-"&amp;TEXT(C1342,"00")</f>
        <v>2025-07</v>
      </c>
      <c r="B1342" s="4" t="n">
        <v>2025</v>
      </c>
      <c r="C1342" s="4" t="n">
        <v>7</v>
      </c>
      <c r="D1342" s="9" t="s">
        <v>318</v>
      </c>
      <c r="E1342" s="12" t="str">
        <f aca="false">INDEX(門市主檔!$B$2:$B$25,MATCH($D1342,門市主檔!$A$2:$A$25,0))</f>
        <v>台南中西店</v>
      </c>
      <c r="F1342" s="9" t="s">
        <v>339</v>
      </c>
      <c r="G1342" s="12" t="str">
        <f aca="false">INDEX(通路主檔!$B$2:$B$5,MATCH($F1342,通路主檔!$A$2:$A$5,0))</f>
        <v>內用</v>
      </c>
      <c r="H1342" s="12" t="str">
        <f aca="false">INDEX(通路主檔!$C$2:$C$5,MATCH($F1342,通路主檔!$A$2:$A$5,0))</f>
        <v>店內</v>
      </c>
      <c r="I1342" s="13" t="n">
        <v>785300</v>
      </c>
      <c r="J1342" s="4" t="n">
        <v>990</v>
      </c>
      <c r="K1342" s="4" t="n">
        <v>2501</v>
      </c>
      <c r="L1342" s="14" t="n">
        <f aca="false">IF(J1342=0,0,I1342/J1342)</f>
        <v>793.232323232323</v>
      </c>
      <c r="M1342" s="15" t="n">
        <f aca="false">INDEX(通路主檔!$D$2:$D$5,MATCH($F1342,通路主檔!$A$2:$A$5,0))*INDEX(年度參數!$B$2:$B$4,MATCH($B1342,年度參數!$A$2:$A$4,0))</f>
        <v>0</v>
      </c>
      <c r="N1342" s="14" t="n">
        <f aca="false">I1342*M1342</f>
        <v>0</v>
      </c>
      <c r="O1342" s="14" t="n">
        <f aca="false">I1342-N1342</f>
        <v>785300</v>
      </c>
    </row>
    <row r="1343" customFormat="false" ht="15" hidden="false" customHeight="false" outlineLevel="0" collapsed="false">
      <c r="A1343" s="6" t="str">
        <f aca="false">TEXT(B1343,"0")&amp;"-"&amp;TEXT(C1343,"00")</f>
        <v>2025-07</v>
      </c>
      <c r="B1343" s="4" t="n">
        <v>2025</v>
      </c>
      <c r="C1343" s="4" t="n">
        <v>7</v>
      </c>
      <c r="D1343" s="9" t="s">
        <v>318</v>
      </c>
      <c r="E1343" s="12" t="str">
        <f aca="false">INDEX(門市主檔!$B$2:$B$25,MATCH($D1343,門市主檔!$A$2:$A$25,0))</f>
        <v>台南中西店</v>
      </c>
      <c r="F1343" s="9" t="s">
        <v>342</v>
      </c>
      <c r="G1343" s="12" t="str">
        <f aca="false">INDEX(通路主檔!$B$2:$B$5,MATCH($F1343,通路主檔!$A$2:$A$5,0))</f>
        <v>外帶</v>
      </c>
      <c r="H1343" s="12" t="str">
        <f aca="false">INDEX(通路主檔!$C$2:$C$5,MATCH($F1343,通路主檔!$A$2:$A$5,0))</f>
        <v>店內</v>
      </c>
      <c r="I1343" s="13" t="n">
        <v>418700</v>
      </c>
      <c r="J1343" s="4" t="n">
        <v>1266</v>
      </c>
      <c r="K1343" s="4" t="n">
        <v>1660</v>
      </c>
      <c r="L1343" s="14" t="n">
        <f aca="false">IF(J1343=0,0,I1343/J1343)</f>
        <v>330.726698262243</v>
      </c>
      <c r="M1343" s="15" t="n">
        <f aca="false">INDEX(通路主檔!$D$2:$D$5,MATCH($F1343,通路主檔!$A$2:$A$5,0))*INDEX(年度參數!$B$2:$B$4,MATCH($B1343,年度參數!$A$2:$A$4,0))</f>
        <v>0</v>
      </c>
      <c r="N1343" s="14" t="n">
        <f aca="false">I1343*M1343</f>
        <v>0</v>
      </c>
      <c r="O1343" s="14" t="n">
        <f aca="false">I1343-N1343</f>
        <v>418700</v>
      </c>
    </row>
    <row r="1344" customFormat="false" ht="15" hidden="false" customHeight="false" outlineLevel="0" collapsed="false">
      <c r="A1344" s="6" t="str">
        <f aca="false">TEXT(B1344,"0")&amp;"-"&amp;TEXT(C1344,"00")</f>
        <v>2025-07</v>
      </c>
      <c r="B1344" s="4" t="n">
        <v>2025</v>
      </c>
      <c r="C1344" s="4" t="n">
        <v>7</v>
      </c>
      <c r="D1344" s="9" t="s">
        <v>318</v>
      </c>
      <c r="E1344" s="12" t="str">
        <f aca="false">INDEX(門市主檔!$B$2:$B$25,MATCH($D1344,門市主檔!$A$2:$A$25,0))</f>
        <v>台南中西店</v>
      </c>
      <c r="F1344" s="9" t="s">
        <v>344</v>
      </c>
      <c r="G1344" s="12" t="str">
        <f aca="false">INDEX(通路主檔!$B$2:$B$5,MATCH($F1344,通路主檔!$A$2:$A$5,0))</f>
        <v>外送平台 A</v>
      </c>
      <c r="H1344" s="12" t="str">
        <f aca="false">INDEX(通路主檔!$C$2:$C$5,MATCH($F1344,通路主檔!$A$2:$A$5,0))</f>
        <v>外送平台</v>
      </c>
      <c r="I1344" s="13" t="n">
        <v>376600</v>
      </c>
      <c r="J1344" s="4" t="n">
        <v>693</v>
      </c>
      <c r="K1344" s="4" t="n">
        <v>1245</v>
      </c>
      <c r="L1344" s="14" t="n">
        <f aca="false">IF(J1344=0,0,I1344/J1344)</f>
        <v>543.434343434343</v>
      </c>
      <c r="M1344" s="15" t="n">
        <f aca="false">INDEX(通路主檔!$D$2:$D$5,MATCH($F1344,通路主檔!$A$2:$A$5,0))*INDEX(年度參數!$B$2:$B$4,MATCH($B1344,年度參數!$A$2:$A$4,0))</f>
        <v>0.34</v>
      </c>
      <c r="N1344" s="14" t="n">
        <f aca="false">I1344*M1344</f>
        <v>128044</v>
      </c>
      <c r="O1344" s="14" t="n">
        <f aca="false">I1344-N1344</f>
        <v>248556</v>
      </c>
    </row>
    <row r="1345" customFormat="false" ht="15" hidden="false" customHeight="false" outlineLevel="0" collapsed="false">
      <c r="A1345" s="6" t="str">
        <f aca="false">TEXT(B1345,"0")&amp;"-"&amp;TEXT(C1345,"00")</f>
        <v>2025-07</v>
      </c>
      <c r="B1345" s="4" t="n">
        <v>2025</v>
      </c>
      <c r="C1345" s="4" t="n">
        <v>7</v>
      </c>
      <c r="D1345" s="9" t="s">
        <v>318</v>
      </c>
      <c r="E1345" s="12" t="str">
        <f aca="false">INDEX(門市主檔!$B$2:$B$25,MATCH($D1345,門市主檔!$A$2:$A$25,0))</f>
        <v>台南中西店</v>
      </c>
      <c r="F1345" s="9" t="s">
        <v>347</v>
      </c>
      <c r="G1345" s="12" t="str">
        <f aca="false">INDEX(通路主檔!$B$2:$B$5,MATCH($F1345,通路主檔!$A$2:$A$5,0))</f>
        <v>外送平台 B</v>
      </c>
      <c r="H1345" s="12" t="str">
        <f aca="false">INDEX(通路主檔!$C$2:$C$5,MATCH($F1345,通路主檔!$A$2:$A$5,0))</f>
        <v>外送平台</v>
      </c>
      <c r="I1345" s="13" t="n">
        <v>247200</v>
      </c>
      <c r="J1345" s="4" t="n">
        <v>484</v>
      </c>
      <c r="K1345" s="4" t="n">
        <v>895</v>
      </c>
      <c r="L1345" s="14" t="n">
        <f aca="false">IF(J1345=0,0,I1345/J1345)</f>
        <v>510.743801652893</v>
      </c>
      <c r="M1345" s="15" t="n">
        <f aca="false">INDEX(通路主檔!$D$2:$D$5,MATCH($F1345,通路主檔!$A$2:$A$5,0))*INDEX(年度參數!$B$2:$B$4,MATCH($B1345,年度參數!$A$2:$A$4,0))</f>
        <v>0.34</v>
      </c>
      <c r="N1345" s="14" t="n">
        <f aca="false">I1345*M1345</f>
        <v>84048</v>
      </c>
      <c r="O1345" s="14" t="n">
        <f aca="false">I1345-N1345</f>
        <v>163152</v>
      </c>
    </row>
    <row r="1346" customFormat="false" ht="15" hidden="false" customHeight="false" outlineLevel="0" collapsed="false">
      <c r="A1346" s="6" t="str">
        <f aca="false">TEXT(B1346,"0")&amp;"-"&amp;TEXT(C1346,"00")</f>
        <v>2025-07</v>
      </c>
      <c r="B1346" s="4" t="n">
        <v>2025</v>
      </c>
      <c r="C1346" s="4" t="n">
        <v>7</v>
      </c>
      <c r="D1346" s="9" t="s">
        <v>323</v>
      </c>
      <c r="E1346" s="12" t="str">
        <f aca="false">INDEX(門市主檔!$B$2:$B$25,MATCH($D1346,門市主檔!$A$2:$A$25,0))</f>
        <v>台南東寧店</v>
      </c>
      <c r="F1346" s="9" t="s">
        <v>339</v>
      </c>
      <c r="G1346" s="12" t="str">
        <f aca="false">INDEX(通路主檔!$B$2:$B$5,MATCH($F1346,通路主檔!$A$2:$A$5,0))</f>
        <v>內用</v>
      </c>
      <c r="H1346" s="12" t="str">
        <f aca="false">INDEX(通路主檔!$C$2:$C$5,MATCH($F1346,通路主檔!$A$2:$A$5,0))</f>
        <v>店內</v>
      </c>
      <c r="I1346" s="13" t="n">
        <v>466800</v>
      </c>
      <c r="J1346" s="4" t="n">
        <v>646</v>
      </c>
      <c r="K1346" s="4" t="n">
        <v>1505</v>
      </c>
      <c r="L1346" s="14" t="n">
        <f aca="false">IF(J1346=0,0,I1346/J1346)</f>
        <v>722.600619195046</v>
      </c>
      <c r="M1346" s="15" t="n">
        <f aca="false">INDEX(通路主檔!$D$2:$D$5,MATCH($F1346,通路主檔!$A$2:$A$5,0))*INDEX(年度參數!$B$2:$B$4,MATCH($B1346,年度參數!$A$2:$A$4,0))</f>
        <v>0</v>
      </c>
      <c r="N1346" s="14" t="n">
        <f aca="false">I1346*M1346</f>
        <v>0</v>
      </c>
      <c r="O1346" s="14" t="n">
        <f aca="false">I1346-N1346</f>
        <v>466800</v>
      </c>
    </row>
    <row r="1347" customFormat="false" ht="15" hidden="false" customHeight="false" outlineLevel="0" collapsed="false">
      <c r="A1347" s="6" t="str">
        <f aca="false">TEXT(B1347,"0")&amp;"-"&amp;TEXT(C1347,"00")</f>
        <v>2025-07</v>
      </c>
      <c r="B1347" s="4" t="n">
        <v>2025</v>
      </c>
      <c r="C1347" s="4" t="n">
        <v>7</v>
      </c>
      <c r="D1347" s="9" t="s">
        <v>323</v>
      </c>
      <c r="E1347" s="12" t="str">
        <f aca="false">INDEX(門市主檔!$B$2:$B$25,MATCH($D1347,門市主檔!$A$2:$A$25,0))</f>
        <v>台南東寧店</v>
      </c>
      <c r="F1347" s="9" t="s">
        <v>342</v>
      </c>
      <c r="G1347" s="12" t="str">
        <f aca="false">INDEX(通路主檔!$B$2:$B$5,MATCH($F1347,通路主檔!$A$2:$A$5,0))</f>
        <v>外帶</v>
      </c>
      <c r="H1347" s="12" t="str">
        <f aca="false">INDEX(通路主檔!$C$2:$C$5,MATCH($F1347,通路主檔!$A$2:$A$5,0))</f>
        <v>店內</v>
      </c>
      <c r="I1347" s="13" t="n">
        <v>423500</v>
      </c>
      <c r="J1347" s="4" t="n">
        <v>1226</v>
      </c>
      <c r="K1347" s="4" t="n">
        <v>1618</v>
      </c>
      <c r="L1347" s="14" t="n">
        <f aca="false">IF(J1347=0,0,I1347/J1347)</f>
        <v>345.432300163132</v>
      </c>
      <c r="M1347" s="15" t="n">
        <f aca="false">INDEX(通路主檔!$D$2:$D$5,MATCH($F1347,通路主檔!$A$2:$A$5,0))*INDEX(年度參數!$B$2:$B$4,MATCH($B1347,年度參數!$A$2:$A$4,0))</f>
        <v>0</v>
      </c>
      <c r="N1347" s="14" t="n">
        <f aca="false">I1347*M1347</f>
        <v>0</v>
      </c>
      <c r="O1347" s="14" t="n">
        <f aca="false">I1347-N1347</f>
        <v>423500</v>
      </c>
    </row>
    <row r="1348" customFormat="false" ht="15" hidden="false" customHeight="false" outlineLevel="0" collapsed="false">
      <c r="A1348" s="6" t="str">
        <f aca="false">TEXT(B1348,"0")&amp;"-"&amp;TEXT(C1348,"00")</f>
        <v>2025-07</v>
      </c>
      <c r="B1348" s="4" t="n">
        <v>2025</v>
      </c>
      <c r="C1348" s="4" t="n">
        <v>7</v>
      </c>
      <c r="D1348" s="9" t="s">
        <v>323</v>
      </c>
      <c r="E1348" s="12" t="str">
        <f aca="false">INDEX(門市主檔!$B$2:$B$25,MATCH($D1348,門市主檔!$A$2:$A$25,0))</f>
        <v>台南東寧店</v>
      </c>
      <c r="F1348" s="9" t="s">
        <v>344</v>
      </c>
      <c r="G1348" s="12" t="str">
        <f aca="false">INDEX(通路主檔!$B$2:$B$5,MATCH($F1348,通路主檔!$A$2:$A$5,0))</f>
        <v>外送平台 A</v>
      </c>
      <c r="H1348" s="12" t="str">
        <f aca="false">INDEX(通路主檔!$C$2:$C$5,MATCH($F1348,通路主檔!$A$2:$A$5,0))</f>
        <v>外送平台</v>
      </c>
      <c r="I1348" s="13" t="n">
        <v>355500</v>
      </c>
      <c r="J1348" s="4" t="n">
        <v>692</v>
      </c>
      <c r="K1348" s="4" t="n">
        <v>1255</v>
      </c>
      <c r="L1348" s="14" t="n">
        <f aca="false">IF(J1348=0,0,I1348/J1348)</f>
        <v>513.728323699422</v>
      </c>
      <c r="M1348" s="15" t="n">
        <f aca="false">INDEX(通路主檔!$D$2:$D$5,MATCH($F1348,通路主檔!$A$2:$A$5,0))*INDEX(年度參數!$B$2:$B$4,MATCH($B1348,年度參數!$A$2:$A$4,0))</f>
        <v>0.34</v>
      </c>
      <c r="N1348" s="14" t="n">
        <f aca="false">I1348*M1348</f>
        <v>120870</v>
      </c>
      <c r="O1348" s="14" t="n">
        <f aca="false">I1348-N1348</f>
        <v>234630</v>
      </c>
    </row>
    <row r="1349" customFormat="false" ht="15" hidden="false" customHeight="false" outlineLevel="0" collapsed="false">
      <c r="A1349" s="6" t="str">
        <f aca="false">TEXT(B1349,"0")&amp;"-"&amp;TEXT(C1349,"00")</f>
        <v>2025-07</v>
      </c>
      <c r="B1349" s="4" t="n">
        <v>2025</v>
      </c>
      <c r="C1349" s="4" t="n">
        <v>7</v>
      </c>
      <c r="D1349" s="9" t="s">
        <v>323</v>
      </c>
      <c r="E1349" s="12" t="str">
        <f aca="false">INDEX(門市主檔!$B$2:$B$25,MATCH($D1349,門市主檔!$A$2:$A$25,0))</f>
        <v>台南東寧店</v>
      </c>
      <c r="F1349" s="9" t="s">
        <v>347</v>
      </c>
      <c r="G1349" s="12" t="str">
        <f aca="false">INDEX(通路主檔!$B$2:$B$5,MATCH($F1349,通路主檔!$A$2:$A$5,0))</f>
        <v>外送平台 B</v>
      </c>
      <c r="H1349" s="12" t="str">
        <f aca="false">INDEX(通路主檔!$C$2:$C$5,MATCH($F1349,通路主檔!$A$2:$A$5,0))</f>
        <v>外送平台</v>
      </c>
      <c r="I1349" s="13" t="n">
        <v>252700</v>
      </c>
      <c r="J1349" s="4" t="n">
        <v>497</v>
      </c>
      <c r="K1349" s="4" t="n">
        <v>939</v>
      </c>
      <c r="L1349" s="14" t="n">
        <f aca="false">IF(J1349=0,0,I1349/J1349)</f>
        <v>508.450704225352</v>
      </c>
      <c r="M1349" s="15" t="n">
        <f aca="false">INDEX(通路主檔!$D$2:$D$5,MATCH($F1349,通路主檔!$A$2:$A$5,0))*INDEX(年度參數!$B$2:$B$4,MATCH($B1349,年度參數!$A$2:$A$4,0))</f>
        <v>0.34</v>
      </c>
      <c r="N1349" s="14" t="n">
        <f aca="false">I1349*M1349</f>
        <v>85918</v>
      </c>
      <c r="O1349" s="14" t="n">
        <f aca="false">I1349-N1349</f>
        <v>166782</v>
      </c>
    </row>
    <row r="1350" customFormat="false" ht="15" hidden="false" customHeight="false" outlineLevel="0" collapsed="false">
      <c r="A1350" s="6" t="str">
        <f aca="false">TEXT(B1350,"0")&amp;"-"&amp;TEXT(C1350,"00")</f>
        <v>2025-07</v>
      </c>
      <c r="B1350" s="4" t="n">
        <v>2025</v>
      </c>
      <c r="C1350" s="4" t="n">
        <v>7</v>
      </c>
      <c r="D1350" s="9" t="s">
        <v>262</v>
      </c>
      <c r="E1350" s="12" t="str">
        <f aca="false">INDEX(門市主檔!$B$2:$B$25,MATCH($D1350,門市主檔!$A$2:$A$25,0))</f>
        <v>台北信義旗艦店</v>
      </c>
      <c r="F1350" s="9" t="s">
        <v>339</v>
      </c>
      <c r="G1350" s="12" t="str">
        <f aca="false">INDEX(通路主檔!$B$2:$B$5,MATCH($F1350,通路主檔!$A$2:$A$5,0))</f>
        <v>內用</v>
      </c>
      <c r="H1350" s="12" t="str">
        <f aca="false">INDEX(通路主檔!$C$2:$C$5,MATCH($F1350,通路主檔!$A$2:$A$5,0))</f>
        <v>店內</v>
      </c>
      <c r="I1350" s="13" t="n">
        <v>1744800</v>
      </c>
      <c r="J1350" s="4" t="n">
        <v>2246</v>
      </c>
      <c r="K1350" s="4" t="n">
        <v>5106</v>
      </c>
      <c r="L1350" s="14" t="n">
        <f aca="false">IF(J1350=0,0,I1350/J1350)</f>
        <v>776.847729296527</v>
      </c>
      <c r="M1350" s="15" t="n">
        <f aca="false">INDEX(通路主檔!$D$2:$D$5,MATCH($F1350,通路主檔!$A$2:$A$5,0))*INDEX(年度參數!$B$2:$B$4,MATCH($B1350,年度參數!$A$2:$A$4,0))</f>
        <v>0</v>
      </c>
      <c r="N1350" s="14" t="n">
        <f aca="false">I1350*M1350</f>
        <v>0</v>
      </c>
      <c r="O1350" s="14" t="n">
        <f aca="false">I1350-N1350</f>
        <v>1744800</v>
      </c>
    </row>
    <row r="1351" customFormat="false" ht="15" hidden="false" customHeight="false" outlineLevel="0" collapsed="false">
      <c r="A1351" s="6" t="str">
        <f aca="false">TEXT(B1351,"0")&amp;"-"&amp;TEXT(C1351,"00")</f>
        <v>2025-07</v>
      </c>
      <c r="B1351" s="4" t="n">
        <v>2025</v>
      </c>
      <c r="C1351" s="4" t="n">
        <v>7</v>
      </c>
      <c r="D1351" s="9" t="s">
        <v>262</v>
      </c>
      <c r="E1351" s="12" t="str">
        <f aca="false">INDEX(門市主檔!$B$2:$B$25,MATCH($D1351,門市主檔!$A$2:$A$25,0))</f>
        <v>台北信義旗艦店</v>
      </c>
      <c r="F1351" s="9" t="s">
        <v>342</v>
      </c>
      <c r="G1351" s="12" t="str">
        <f aca="false">INDEX(通路主檔!$B$2:$B$5,MATCH($F1351,通路主檔!$A$2:$A$5,0))</f>
        <v>外帶</v>
      </c>
      <c r="H1351" s="12" t="str">
        <f aca="false">INDEX(通路主檔!$C$2:$C$5,MATCH($F1351,通路主檔!$A$2:$A$5,0))</f>
        <v>店內</v>
      </c>
      <c r="I1351" s="13" t="n">
        <v>743800</v>
      </c>
      <c r="J1351" s="4" t="n">
        <v>2176</v>
      </c>
      <c r="K1351" s="4" t="n">
        <v>2603</v>
      </c>
      <c r="L1351" s="14" t="n">
        <f aca="false">IF(J1351=0,0,I1351/J1351)</f>
        <v>341.819852941176</v>
      </c>
      <c r="M1351" s="15" t="n">
        <f aca="false">INDEX(通路主檔!$D$2:$D$5,MATCH($F1351,通路主檔!$A$2:$A$5,0))*INDEX(年度參數!$B$2:$B$4,MATCH($B1351,年度參數!$A$2:$A$4,0))</f>
        <v>0</v>
      </c>
      <c r="N1351" s="14" t="n">
        <f aca="false">I1351*M1351</f>
        <v>0</v>
      </c>
      <c r="O1351" s="14" t="n">
        <f aca="false">I1351-N1351</f>
        <v>743800</v>
      </c>
    </row>
    <row r="1352" customFormat="false" ht="15" hidden="false" customHeight="false" outlineLevel="0" collapsed="false">
      <c r="A1352" s="6" t="str">
        <f aca="false">TEXT(B1352,"0")&amp;"-"&amp;TEXT(C1352,"00")</f>
        <v>2025-07</v>
      </c>
      <c r="B1352" s="4" t="n">
        <v>2025</v>
      </c>
      <c r="C1352" s="4" t="n">
        <v>7</v>
      </c>
      <c r="D1352" s="9" t="s">
        <v>262</v>
      </c>
      <c r="E1352" s="12" t="str">
        <f aca="false">INDEX(門市主檔!$B$2:$B$25,MATCH($D1352,門市主檔!$A$2:$A$25,0))</f>
        <v>台北信義旗艦店</v>
      </c>
      <c r="F1352" s="9" t="s">
        <v>344</v>
      </c>
      <c r="G1352" s="12" t="str">
        <f aca="false">INDEX(通路主檔!$B$2:$B$5,MATCH($F1352,通路主檔!$A$2:$A$5,0))</f>
        <v>外送平台 A</v>
      </c>
      <c r="H1352" s="12" t="str">
        <f aca="false">INDEX(通路主檔!$C$2:$C$5,MATCH($F1352,通路主檔!$A$2:$A$5,0))</f>
        <v>外送平台</v>
      </c>
      <c r="I1352" s="13" t="n">
        <v>620600</v>
      </c>
      <c r="J1352" s="4" t="n">
        <v>1186</v>
      </c>
      <c r="K1352" s="4" t="n">
        <v>2211</v>
      </c>
      <c r="L1352" s="14" t="n">
        <f aca="false">IF(J1352=0,0,I1352/J1352)</f>
        <v>523.27150084317</v>
      </c>
      <c r="M1352" s="15" t="n">
        <f aca="false">INDEX(通路主檔!$D$2:$D$5,MATCH($F1352,通路主檔!$A$2:$A$5,0))*INDEX(年度參數!$B$2:$B$4,MATCH($B1352,年度參數!$A$2:$A$4,0))</f>
        <v>0.34</v>
      </c>
      <c r="N1352" s="14" t="n">
        <f aca="false">I1352*M1352</f>
        <v>211004</v>
      </c>
      <c r="O1352" s="14" t="n">
        <f aca="false">I1352-N1352</f>
        <v>409596</v>
      </c>
    </row>
    <row r="1353" customFormat="false" ht="15" hidden="false" customHeight="false" outlineLevel="0" collapsed="false">
      <c r="A1353" s="6" t="str">
        <f aca="false">TEXT(B1353,"0")&amp;"-"&amp;TEXT(C1353,"00")</f>
        <v>2025-07</v>
      </c>
      <c r="B1353" s="4" t="n">
        <v>2025</v>
      </c>
      <c r="C1353" s="4" t="n">
        <v>7</v>
      </c>
      <c r="D1353" s="9" t="s">
        <v>262</v>
      </c>
      <c r="E1353" s="12" t="str">
        <f aca="false">INDEX(門市主檔!$B$2:$B$25,MATCH($D1353,門市主檔!$A$2:$A$25,0))</f>
        <v>台北信義旗艦店</v>
      </c>
      <c r="F1353" s="9" t="s">
        <v>347</v>
      </c>
      <c r="G1353" s="12" t="str">
        <f aca="false">INDEX(通路主檔!$B$2:$B$5,MATCH($F1353,通路主檔!$A$2:$A$5,0))</f>
        <v>外送平台 B</v>
      </c>
      <c r="H1353" s="12" t="str">
        <f aca="false">INDEX(通路主檔!$C$2:$C$5,MATCH($F1353,通路主檔!$A$2:$A$5,0))</f>
        <v>外送平台</v>
      </c>
      <c r="I1353" s="13" t="n">
        <v>393400</v>
      </c>
      <c r="J1353" s="4" t="n">
        <v>797</v>
      </c>
      <c r="K1353" s="4" t="n">
        <v>1450</v>
      </c>
      <c r="L1353" s="14" t="n">
        <f aca="false">IF(J1353=0,0,I1353/J1353)</f>
        <v>493.601003764115</v>
      </c>
      <c r="M1353" s="15" t="n">
        <f aca="false">INDEX(通路主檔!$D$2:$D$5,MATCH($F1353,通路主檔!$A$2:$A$5,0))*INDEX(年度參數!$B$2:$B$4,MATCH($B1353,年度參數!$A$2:$A$4,0))</f>
        <v>0.34</v>
      </c>
      <c r="N1353" s="14" t="n">
        <f aca="false">I1353*M1353</f>
        <v>133756</v>
      </c>
      <c r="O1353" s="14" t="n">
        <f aca="false">I1353-N1353</f>
        <v>259644</v>
      </c>
    </row>
    <row r="1354" customFormat="false" ht="15" hidden="false" customHeight="false" outlineLevel="0" collapsed="false">
      <c r="A1354" s="6" t="str">
        <f aca="false">TEXT(B1354,"0")&amp;"-"&amp;TEXT(C1354,"00")</f>
        <v>2025-07</v>
      </c>
      <c r="B1354" s="4" t="n">
        <v>2025</v>
      </c>
      <c r="C1354" s="4" t="n">
        <v>7</v>
      </c>
      <c r="D1354" s="9" t="s">
        <v>269</v>
      </c>
      <c r="E1354" s="12" t="str">
        <f aca="false">INDEX(門市主檔!$B$2:$B$25,MATCH($D1354,門市主檔!$A$2:$A$25,0))</f>
        <v>台北中山店</v>
      </c>
      <c r="F1354" s="9" t="s">
        <v>339</v>
      </c>
      <c r="G1354" s="12" t="str">
        <f aca="false">INDEX(通路主檔!$B$2:$B$5,MATCH($F1354,通路主檔!$A$2:$A$5,0))</f>
        <v>內用</v>
      </c>
      <c r="H1354" s="12" t="str">
        <f aca="false">INDEX(通路主檔!$C$2:$C$5,MATCH($F1354,通路主檔!$A$2:$A$5,0))</f>
        <v>店內</v>
      </c>
      <c r="I1354" s="13" t="n">
        <v>1231900</v>
      </c>
      <c r="J1354" s="4" t="n">
        <v>1581</v>
      </c>
      <c r="K1354" s="4" t="n">
        <v>3793</v>
      </c>
      <c r="L1354" s="14" t="n">
        <f aca="false">IF(J1354=0,0,I1354/J1354)</f>
        <v>779.190385831752</v>
      </c>
      <c r="M1354" s="15" t="n">
        <f aca="false">INDEX(通路主檔!$D$2:$D$5,MATCH($F1354,通路主檔!$A$2:$A$5,0))*INDEX(年度參數!$B$2:$B$4,MATCH($B1354,年度參數!$A$2:$A$4,0))</f>
        <v>0</v>
      </c>
      <c r="N1354" s="14" t="n">
        <f aca="false">I1354*M1354</f>
        <v>0</v>
      </c>
      <c r="O1354" s="14" t="n">
        <f aca="false">I1354-N1354</f>
        <v>1231900</v>
      </c>
    </row>
    <row r="1355" customFormat="false" ht="15" hidden="false" customHeight="false" outlineLevel="0" collapsed="false">
      <c r="A1355" s="6" t="str">
        <f aca="false">TEXT(B1355,"0")&amp;"-"&amp;TEXT(C1355,"00")</f>
        <v>2025-07</v>
      </c>
      <c r="B1355" s="4" t="n">
        <v>2025</v>
      </c>
      <c r="C1355" s="4" t="n">
        <v>7</v>
      </c>
      <c r="D1355" s="9" t="s">
        <v>269</v>
      </c>
      <c r="E1355" s="12" t="str">
        <f aca="false">INDEX(門市主檔!$B$2:$B$25,MATCH($D1355,門市主檔!$A$2:$A$25,0))</f>
        <v>台北中山店</v>
      </c>
      <c r="F1355" s="9" t="s">
        <v>342</v>
      </c>
      <c r="G1355" s="12" t="str">
        <f aca="false">INDEX(通路主檔!$B$2:$B$5,MATCH($F1355,通路主檔!$A$2:$A$5,0))</f>
        <v>外帶</v>
      </c>
      <c r="H1355" s="12" t="str">
        <f aca="false">INDEX(通路主檔!$C$2:$C$5,MATCH($F1355,通路主檔!$A$2:$A$5,0))</f>
        <v>店內</v>
      </c>
      <c r="I1355" s="13" t="n">
        <v>559700</v>
      </c>
      <c r="J1355" s="4" t="n">
        <v>1739</v>
      </c>
      <c r="K1355" s="4" t="n">
        <v>2219</v>
      </c>
      <c r="L1355" s="14" t="n">
        <f aca="false">IF(J1355=0,0,I1355/J1355)</f>
        <v>321.851638872916</v>
      </c>
      <c r="M1355" s="15" t="n">
        <f aca="false">INDEX(通路主檔!$D$2:$D$5,MATCH($F1355,通路主檔!$A$2:$A$5,0))*INDEX(年度參數!$B$2:$B$4,MATCH($B1355,年度參數!$A$2:$A$4,0))</f>
        <v>0</v>
      </c>
      <c r="N1355" s="14" t="n">
        <f aca="false">I1355*M1355</f>
        <v>0</v>
      </c>
      <c r="O1355" s="14" t="n">
        <f aca="false">I1355-N1355</f>
        <v>559700</v>
      </c>
    </row>
    <row r="1356" customFormat="false" ht="15" hidden="false" customHeight="false" outlineLevel="0" collapsed="false">
      <c r="A1356" s="6" t="str">
        <f aca="false">TEXT(B1356,"0")&amp;"-"&amp;TEXT(C1356,"00")</f>
        <v>2025-07</v>
      </c>
      <c r="B1356" s="4" t="n">
        <v>2025</v>
      </c>
      <c r="C1356" s="4" t="n">
        <v>7</v>
      </c>
      <c r="D1356" s="9" t="s">
        <v>269</v>
      </c>
      <c r="E1356" s="12" t="str">
        <f aca="false">INDEX(門市主檔!$B$2:$B$25,MATCH($D1356,門市主檔!$A$2:$A$25,0))</f>
        <v>台北中山店</v>
      </c>
      <c r="F1356" s="9" t="s">
        <v>344</v>
      </c>
      <c r="G1356" s="12" t="str">
        <f aca="false">INDEX(通路主檔!$B$2:$B$5,MATCH($F1356,通路主檔!$A$2:$A$5,0))</f>
        <v>外送平台 A</v>
      </c>
      <c r="H1356" s="12" t="str">
        <f aca="false">INDEX(通路主檔!$C$2:$C$5,MATCH($F1356,通路主檔!$A$2:$A$5,0))</f>
        <v>外送平台</v>
      </c>
      <c r="I1356" s="13" t="n">
        <v>553000</v>
      </c>
      <c r="J1356" s="4" t="n">
        <v>1113</v>
      </c>
      <c r="K1356" s="4" t="n">
        <v>2171</v>
      </c>
      <c r="L1356" s="14" t="n">
        <f aca="false">IF(J1356=0,0,I1356/J1356)</f>
        <v>496.85534591195</v>
      </c>
      <c r="M1356" s="15" t="n">
        <f aca="false">INDEX(通路主檔!$D$2:$D$5,MATCH($F1356,通路主檔!$A$2:$A$5,0))*INDEX(年度參數!$B$2:$B$4,MATCH($B1356,年度參數!$A$2:$A$4,0))</f>
        <v>0.34</v>
      </c>
      <c r="N1356" s="14" t="n">
        <f aca="false">I1356*M1356</f>
        <v>188020</v>
      </c>
      <c r="O1356" s="14" t="n">
        <f aca="false">I1356-N1356</f>
        <v>364980</v>
      </c>
    </row>
    <row r="1357" customFormat="false" ht="15" hidden="false" customHeight="false" outlineLevel="0" collapsed="false">
      <c r="A1357" s="6" t="str">
        <f aca="false">TEXT(B1357,"0")&amp;"-"&amp;TEXT(C1357,"00")</f>
        <v>2025-07</v>
      </c>
      <c r="B1357" s="4" t="n">
        <v>2025</v>
      </c>
      <c r="C1357" s="4" t="n">
        <v>7</v>
      </c>
      <c r="D1357" s="9" t="s">
        <v>269</v>
      </c>
      <c r="E1357" s="12" t="str">
        <f aca="false">INDEX(門市主檔!$B$2:$B$25,MATCH($D1357,門市主檔!$A$2:$A$25,0))</f>
        <v>台北中山店</v>
      </c>
      <c r="F1357" s="9" t="s">
        <v>347</v>
      </c>
      <c r="G1357" s="12" t="str">
        <f aca="false">INDEX(通路主檔!$B$2:$B$5,MATCH($F1357,通路主檔!$A$2:$A$5,0))</f>
        <v>外送平台 B</v>
      </c>
      <c r="H1357" s="12" t="str">
        <f aca="false">INDEX(通路主檔!$C$2:$C$5,MATCH($F1357,通路主檔!$A$2:$A$5,0))</f>
        <v>外送平台</v>
      </c>
      <c r="I1357" s="13" t="n">
        <v>351000</v>
      </c>
      <c r="J1357" s="4" t="n">
        <v>653</v>
      </c>
      <c r="K1357" s="4" t="n">
        <v>1268</v>
      </c>
      <c r="L1357" s="14" t="n">
        <f aca="false">IF(J1357=0,0,I1357/J1357)</f>
        <v>537.519142419602</v>
      </c>
      <c r="M1357" s="15" t="n">
        <f aca="false">INDEX(通路主檔!$D$2:$D$5,MATCH($F1357,通路主檔!$A$2:$A$5,0))*INDEX(年度參數!$B$2:$B$4,MATCH($B1357,年度參數!$A$2:$A$4,0))</f>
        <v>0.34</v>
      </c>
      <c r="N1357" s="14" t="n">
        <f aca="false">I1357*M1357</f>
        <v>119340</v>
      </c>
      <c r="O1357" s="14" t="n">
        <f aca="false">I1357-N1357</f>
        <v>231660</v>
      </c>
    </row>
    <row r="1358" customFormat="false" ht="15" hidden="false" customHeight="false" outlineLevel="0" collapsed="false">
      <c r="A1358" s="6" t="str">
        <f aca="false">TEXT(B1358,"0")&amp;"-"&amp;TEXT(C1358,"00")</f>
        <v>2025-07</v>
      </c>
      <c r="B1358" s="4" t="n">
        <v>2025</v>
      </c>
      <c r="C1358" s="4" t="n">
        <v>7</v>
      </c>
      <c r="D1358" s="9" t="s">
        <v>273</v>
      </c>
      <c r="E1358" s="12" t="str">
        <f aca="false">INDEX(門市主檔!$B$2:$B$25,MATCH($D1358,門市主檔!$A$2:$A$25,0))</f>
        <v>台北東門店</v>
      </c>
      <c r="F1358" s="9" t="s">
        <v>339</v>
      </c>
      <c r="G1358" s="12" t="str">
        <f aca="false">INDEX(通路主檔!$B$2:$B$5,MATCH($F1358,通路主檔!$A$2:$A$5,0))</f>
        <v>內用</v>
      </c>
      <c r="H1358" s="12" t="str">
        <f aca="false">INDEX(通路主檔!$C$2:$C$5,MATCH($F1358,通路主檔!$A$2:$A$5,0))</f>
        <v>店內</v>
      </c>
      <c r="I1358" s="13" t="n">
        <v>512700</v>
      </c>
      <c r="J1358" s="4" t="n">
        <v>717</v>
      </c>
      <c r="K1358" s="4" t="n">
        <v>1670</v>
      </c>
      <c r="L1358" s="14" t="n">
        <f aca="false">IF(J1358=0,0,I1358/J1358)</f>
        <v>715.062761506276</v>
      </c>
      <c r="M1358" s="15" t="n">
        <f aca="false">INDEX(通路主檔!$D$2:$D$5,MATCH($F1358,通路主檔!$A$2:$A$5,0))*INDEX(年度參數!$B$2:$B$4,MATCH($B1358,年度參數!$A$2:$A$4,0))</f>
        <v>0</v>
      </c>
      <c r="N1358" s="14" t="n">
        <f aca="false">I1358*M1358</f>
        <v>0</v>
      </c>
      <c r="O1358" s="14" t="n">
        <f aca="false">I1358-N1358</f>
        <v>512700</v>
      </c>
    </row>
    <row r="1359" customFormat="false" ht="15" hidden="false" customHeight="false" outlineLevel="0" collapsed="false">
      <c r="A1359" s="6" t="str">
        <f aca="false">TEXT(B1359,"0")&amp;"-"&amp;TEXT(C1359,"00")</f>
        <v>2025-07</v>
      </c>
      <c r="B1359" s="4" t="n">
        <v>2025</v>
      </c>
      <c r="C1359" s="4" t="n">
        <v>7</v>
      </c>
      <c r="D1359" s="9" t="s">
        <v>273</v>
      </c>
      <c r="E1359" s="12" t="str">
        <f aca="false">INDEX(門市主檔!$B$2:$B$25,MATCH($D1359,門市主檔!$A$2:$A$25,0))</f>
        <v>台北東門店</v>
      </c>
      <c r="F1359" s="9" t="s">
        <v>342</v>
      </c>
      <c r="G1359" s="12" t="str">
        <f aca="false">INDEX(通路主檔!$B$2:$B$5,MATCH($F1359,通路主檔!$A$2:$A$5,0))</f>
        <v>外帶</v>
      </c>
      <c r="H1359" s="12" t="str">
        <f aca="false">INDEX(通路主檔!$C$2:$C$5,MATCH($F1359,通路主檔!$A$2:$A$5,0))</f>
        <v>店內</v>
      </c>
      <c r="I1359" s="13" t="n">
        <v>486100</v>
      </c>
      <c r="J1359" s="4" t="n">
        <v>1597</v>
      </c>
      <c r="K1359" s="4" t="n">
        <v>2214</v>
      </c>
      <c r="L1359" s="14" t="n">
        <f aca="false">IF(J1359=0,0,I1359/J1359)</f>
        <v>304.383218534753</v>
      </c>
      <c r="M1359" s="15" t="n">
        <f aca="false">INDEX(通路主檔!$D$2:$D$5,MATCH($F1359,通路主檔!$A$2:$A$5,0))*INDEX(年度參數!$B$2:$B$4,MATCH($B1359,年度參數!$A$2:$A$4,0))</f>
        <v>0</v>
      </c>
      <c r="N1359" s="14" t="n">
        <f aca="false">I1359*M1359</f>
        <v>0</v>
      </c>
      <c r="O1359" s="14" t="n">
        <f aca="false">I1359-N1359</f>
        <v>486100</v>
      </c>
    </row>
    <row r="1360" customFormat="false" ht="15" hidden="false" customHeight="false" outlineLevel="0" collapsed="false">
      <c r="A1360" s="6" t="str">
        <f aca="false">TEXT(B1360,"0")&amp;"-"&amp;TEXT(C1360,"00")</f>
        <v>2025-07</v>
      </c>
      <c r="B1360" s="4" t="n">
        <v>2025</v>
      </c>
      <c r="C1360" s="4" t="n">
        <v>7</v>
      </c>
      <c r="D1360" s="9" t="s">
        <v>273</v>
      </c>
      <c r="E1360" s="12" t="str">
        <f aca="false">INDEX(門市主檔!$B$2:$B$25,MATCH($D1360,門市主檔!$A$2:$A$25,0))</f>
        <v>台北東門店</v>
      </c>
      <c r="F1360" s="9" t="s">
        <v>344</v>
      </c>
      <c r="G1360" s="12" t="str">
        <f aca="false">INDEX(通路主檔!$B$2:$B$5,MATCH($F1360,通路主檔!$A$2:$A$5,0))</f>
        <v>外送平台 A</v>
      </c>
      <c r="H1360" s="12" t="str">
        <f aca="false">INDEX(通路主檔!$C$2:$C$5,MATCH($F1360,通路主檔!$A$2:$A$5,0))</f>
        <v>外送平台</v>
      </c>
      <c r="I1360" s="13" t="n">
        <v>408000</v>
      </c>
      <c r="J1360" s="4" t="n">
        <v>719</v>
      </c>
      <c r="K1360" s="4" t="n">
        <v>1460</v>
      </c>
      <c r="L1360" s="14" t="n">
        <f aca="false">IF(J1360=0,0,I1360/J1360)</f>
        <v>567.454798331015</v>
      </c>
      <c r="M1360" s="15" t="n">
        <f aca="false">INDEX(通路主檔!$D$2:$D$5,MATCH($F1360,通路主檔!$A$2:$A$5,0))*INDEX(年度參數!$B$2:$B$4,MATCH($B1360,年度參數!$A$2:$A$4,0))</f>
        <v>0.34</v>
      </c>
      <c r="N1360" s="14" t="n">
        <f aca="false">I1360*M1360</f>
        <v>138720</v>
      </c>
      <c r="O1360" s="14" t="n">
        <f aca="false">I1360-N1360</f>
        <v>269280</v>
      </c>
    </row>
    <row r="1361" customFormat="false" ht="15" hidden="false" customHeight="false" outlineLevel="0" collapsed="false">
      <c r="A1361" s="6" t="str">
        <f aca="false">TEXT(B1361,"0")&amp;"-"&amp;TEXT(C1361,"00")</f>
        <v>2025-07</v>
      </c>
      <c r="B1361" s="4" t="n">
        <v>2025</v>
      </c>
      <c r="C1361" s="4" t="n">
        <v>7</v>
      </c>
      <c r="D1361" s="9" t="s">
        <v>273</v>
      </c>
      <c r="E1361" s="12" t="str">
        <f aca="false">INDEX(門市主檔!$B$2:$B$25,MATCH($D1361,門市主檔!$A$2:$A$25,0))</f>
        <v>台北東門店</v>
      </c>
      <c r="F1361" s="9" t="s">
        <v>347</v>
      </c>
      <c r="G1361" s="12" t="str">
        <f aca="false">INDEX(通路主檔!$B$2:$B$5,MATCH($F1361,通路主檔!$A$2:$A$5,0))</f>
        <v>外送平台 B</v>
      </c>
      <c r="H1361" s="12" t="str">
        <f aca="false">INDEX(通路主檔!$C$2:$C$5,MATCH($F1361,通路主檔!$A$2:$A$5,0))</f>
        <v>外送平台</v>
      </c>
      <c r="I1361" s="13" t="n">
        <v>253900</v>
      </c>
      <c r="J1361" s="4" t="n">
        <v>534</v>
      </c>
      <c r="K1361" s="4" t="n">
        <v>985</v>
      </c>
      <c r="L1361" s="14" t="n">
        <f aca="false">IF(J1361=0,0,I1361/J1361)</f>
        <v>475.468164794007</v>
      </c>
      <c r="M1361" s="15" t="n">
        <f aca="false">INDEX(通路主檔!$D$2:$D$5,MATCH($F1361,通路主檔!$A$2:$A$5,0))*INDEX(年度參數!$B$2:$B$4,MATCH($B1361,年度參數!$A$2:$A$4,0))</f>
        <v>0.34</v>
      </c>
      <c r="N1361" s="14" t="n">
        <f aca="false">I1361*M1361</f>
        <v>86326</v>
      </c>
      <c r="O1361" s="14" t="n">
        <f aca="false">I1361-N1361</f>
        <v>167574</v>
      </c>
    </row>
    <row r="1362" customFormat="false" ht="15" hidden="false" customHeight="false" outlineLevel="0" collapsed="false">
      <c r="A1362" s="6" t="str">
        <f aca="false">TEXT(B1362,"0")&amp;"-"&amp;TEXT(C1362,"00")</f>
        <v>2025-07</v>
      </c>
      <c r="B1362" s="4" t="n">
        <v>2025</v>
      </c>
      <c r="C1362" s="4" t="n">
        <v>7</v>
      </c>
      <c r="D1362" s="9" t="s">
        <v>277</v>
      </c>
      <c r="E1362" s="12" t="str">
        <f aca="false">INDEX(門市主檔!$B$2:$B$25,MATCH($D1362,門市主檔!$A$2:$A$25,0))</f>
        <v>台北松江店</v>
      </c>
      <c r="F1362" s="9" t="s">
        <v>342</v>
      </c>
      <c r="G1362" s="12" t="str">
        <f aca="false">INDEX(通路主檔!$B$2:$B$5,MATCH($F1362,通路主檔!$A$2:$A$5,0))</f>
        <v>外帶</v>
      </c>
      <c r="H1362" s="12" t="str">
        <f aca="false">INDEX(通路主檔!$C$2:$C$5,MATCH($F1362,通路主檔!$A$2:$A$5,0))</f>
        <v>店內</v>
      </c>
      <c r="I1362" s="13" t="n">
        <v>537700</v>
      </c>
      <c r="J1362" s="4" t="n">
        <v>1516</v>
      </c>
      <c r="K1362" s="4" t="n">
        <v>2035</v>
      </c>
      <c r="L1362" s="14" t="n">
        <f aca="false">IF(J1362=0,0,I1362/J1362)</f>
        <v>354.683377308707</v>
      </c>
      <c r="M1362" s="15" t="n">
        <f aca="false">INDEX(通路主檔!$D$2:$D$5,MATCH($F1362,通路主檔!$A$2:$A$5,0))*INDEX(年度參數!$B$2:$B$4,MATCH($B1362,年度參數!$A$2:$A$4,0))</f>
        <v>0</v>
      </c>
      <c r="N1362" s="14" t="n">
        <f aca="false">I1362*M1362</f>
        <v>0</v>
      </c>
      <c r="O1362" s="14" t="n">
        <f aca="false">I1362-N1362</f>
        <v>537700</v>
      </c>
    </row>
    <row r="1363" customFormat="false" ht="15" hidden="false" customHeight="false" outlineLevel="0" collapsed="false">
      <c r="A1363" s="6" t="str">
        <f aca="false">TEXT(B1363,"0")&amp;"-"&amp;TEXT(C1363,"00")</f>
        <v>2025-07</v>
      </c>
      <c r="B1363" s="4" t="n">
        <v>2025</v>
      </c>
      <c r="C1363" s="4" t="n">
        <v>7</v>
      </c>
      <c r="D1363" s="9" t="s">
        <v>277</v>
      </c>
      <c r="E1363" s="12" t="str">
        <f aca="false">INDEX(門市主檔!$B$2:$B$25,MATCH($D1363,門市主檔!$A$2:$A$25,0))</f>
        <v>台北松江店</v>
      </c>
      <c r="F1363" s="9" t="s">
        <v>344</v>
      </c>
      <c r="G1363" s="12" t="str">
        <f aca="false">INDEX(通路主檔!$B$2:$B$5,MATCH($F1363,通路主檔!$A$2:$A$5,0))</f>
        <v>外送平台 A</v>
      </c>
      <c r="H1363" s="12" t="str">
        <f aca="false">INDEX(通路主檔!$C$2:$C$5,MATCH($F1363,通路主檔!$A$2:$A$5,0))</f>
        <v>外送平台</v>
      </c>
      <c r="I1363" s="13" t="n">
        <v>471600</v>
      </c>
      <c r="J1363" s="4" t="n">
        <v>833</v>
      </c>
      <c r="K1363" s="4" t="n">
        <v>1709</v>
      </c>
      <c r="L1363" s="14" t="n">
        <f aca="false">IF(J1363=0,0,I1363/J1363)</f>
        <v>566.146458583433</v>
      </c>
      <c r="M1363" s="15" t="n">
        <f aca="false">INDEX(通路主檔!$D$2:$D$5,MATCH($F1363,通路主檔!$A$2:$A$5,0))*INDEX(年度參數!$B$2:$B$4,MATCH($B1363,年度參數!$A$2:$A$4,0))</f>
        <v>0.34</v>
      </c>
      <c r="N1363" s="14" t="n">
        <f aca="false">I1363*M1363</f>
        <v>160344</v>
      </c>
      <c r="O1363" s="14" t="n">
        <f aca="false">I1363-N1363</f>
        <v>311256</v>
      </c>
    </row>
    <row r="1364" customFormat="false" ht="15" hidden="false" customHeight="false" outlineLevel="0" collapsed="false">
      <c r="A1364" s="6" t="str">
        <f aca="false">TEXT(B1364,"0")&amp;"-"&amp;TEXT(C1364,"00")</f>
        <v>2025-07</v>
      </c>
      <c r="B1364" s="4" t="n">
        <v>2025</v>
      </c>
      <c r="C1364" s="4" t="n">
        <v>7</v>
      </c>
      <c r="D1364" s="9" t="s">
        <v>277</v>
      </c>
      <c r="E1364" s="12" t="str">
        <f aca="false">INDEX(門市主檔!$B$2:$B$25,MATCH($D1364,門市主檔!$A$2:$A$25,0))</f>
        <v>台北松江店</v>
      </c>
      <c r="F1364" s="9" t="s">
        <v>347</v>
      </c>
      <c r="G1364" s="12" t="str">
        <f aca="false">INDEX(通路主檔!$B$2:$B$5,MATCH($F1364,通路主檔!$A$2:$A$5,0))</f>
        <v>外送平台 B</v>
      </c>
      <c r="H1364" s="12" t="str">
        <f aca="false">INDEX(通路主檔!$C$2:$C$5,MATCH($F1364,通路主檔!$A$2:$A$5,0))</f>
        <v>外送平台</v>
      </c>
      <c r="I1364" s="13" t="n">
        <v>337800</v>
      </c>
      <c r="J1364" s="4" t="n">
        <v>676</v>
      </c>
      <c r="K1364" s="4" t="n">
        <v>1156</v>
      </c>
      <c r="L1364" s="14" t="n">
        <f aca="false">IF(J1364=0,0,I1364/J1364)</f>
        <v>499.704142011834</v>
      </c>
      <c r="M1364" s="15" t="n">
        <f aca="false">INDEX(通路主檔!$D$2:$D$5,MATCH($F1364,通路主檔!$A$2:$A$5,0))*INDEX(年度參數!$B$2:$B$4,MATCH($B1364,年度參數!$A$2:$A$4,0))</f>
        <v>0.34</v>
      </c>
      <c r="N1364" s="14" t="n">
        <f aca="false">I1364*M1364</f>
        <v>114852</v>
      </c>
      <c r="O1364" s="14" t="n">
        <f aca="false">I1364-N1364</f>
        <v>222948</v>
      </c>
    </row>
    <row r="1365" customFormat="false" ht="15" hidden="false" customHeight="false" outlineLevel="0" collapsed="false">
      <c r="A1365" s="6" t="str">
        <f aca="false">TEXT(B1365,"0")&amp;"-"&amp;TEXT(C1365,"00")</f>
        <v>2025-07</v>
      </c>
      <c r="B1365" s="4" t="n">
        <v>2025</v>
      </c>
      <c r="C1365" s="4" t="n">
        <v>7</v>
      </c>
      <c r="D1365" s="9" t="s">
        <v>288</v>
      </c>
      <c r="E1365" s="12" t="str">
        <f aca="false">INDEX(門市主檔!$B$2:$B$25,MATCH($D1365,門市主檔!$A$2:$A$25,0))</f>
        <v>桃園中壢店</v>
      </c>
      <c r="F1365" s="9" t="s">
        <v>339</v>
      </c>
      <c r="G1365" s="12" t="str">
        <f aca="false">INDEX(通路主檔!$B$2:$B$5,MATCH($F1365,通路主檔!$A$2:$A$5,0))</f>
        <v>內用</v>
      </c>
      <c r="H1365" s="12" t="str">
        <f aca="false">INDEX(通路主檔!$C$2:$C$5,MATCH($F1365,通路主檔!$A$2:$A$5,0))</f>
        <v>店內</v>
      </c>
      <c r="I1365" s="13" t="n">
        <v>979300</v>
      </c>
      <c r="J1365" s="4" t="n">
        <v>1230</v>
      </c>
      <c r="K1365" s="4" t="n">
        <v>3040</v>
      </c>
      <c r="L1365" s="14" t="n">
        <f aca="false">IF(J1365=0,0,I1365/J1365)</f>
        <v>796.178861788618</v>
      </c>
      <c r="M1365" s="15" t="n">
        <f aca="false">INDEX(通路主檔!$D$2:$D$5,MATCH($F1365,通路主檔!$A$2:$A$5,0))*INDEX(年度參數!$B$2:$B$4,MATCH($B1365,年度參數!$A$2:$A$4,0))</f>
        <v>0</v>
      </c>
      <c r="N1365" s="14" t="n">
        <f aca="false">I1365*M1365</f>
        <v>0</v>
      </c>
      <c r="O1365" s="14" t="n">
        <f aca="false">I1365-N1365</f>
        <v>979300</v>
      </c>
    </row>
    <row r="1366" customFormat="false" ht="15" hidden="false" customHeight="false" outlineLevel="0" collapsed="false">
      <c r="A1366" s="6" t="str">
        <f aca="false">TEXT(B1366,"0")&amp;"-"&amp;TEXT(C1366,"00")</f>
        <v>2025-07</v>
      </c>
      <c r="B1366" s="4" t="n">
        <v>2025</v>
      </c>
      <c r="C1366" s="4" t="n">
        <v>7</v>
      </c>
      <c r="D1366" s="9" t="s">
        <v>288</v>
      </c>
      <c r="E1366" s="12" t="str">
        <f aca="false">INDEX(門市主檔!$B$2:$B$25,MATCH($D1366,門市主檔!$A$2:$A$25,0))</f>
        <v>桃園中壢店</v>
      </c>
      <c r="F1366" s="9" t="s">
        <v>342</v>
      </c>
      <c r="G1366" s="12" t="str">
        <f aca="false">INDEX(通路主檔!$B$2:$B$5,MATCH($F1366,通路主檔!$A$2:$A$5,0))</f>
        <v>外帶</v>
      </c>
      <c r="H1366" s="12" t="str">
        <f aca="false">INDEX(通路主檔!$C$2:$C$5,MATCH($F1366,通路主檔!$A$2:$A$5,0))</f>
        <v>店內</v>
      </c>
      <c r="I1366" s="13" t="n">
        <v>484200</v>
      </c>
      <c r="J1366" s="4" t="n">
        <v>1425</v>
      </c>
      <c r="K1366" s="4" t="n">
        <v>1800</v>
      </c>
      <c r="L1366" s="14" t="n">
        <f aca="false">IF(J1366=0,0,I1366/J1366)</f>
        <v>339.789473684211</v>
      </c>
      <c r="M1366" s="15" t="n">
        <f aca="false">INDEX(通路主檔!$D$2:$D$5,MATCH($F1366,通路主檔!$A$2:$A$5,0))*INDEX(年度參數!$B$2:$B$4,MATCH($B1366,年度參數!$A$2:$A$4,0))</f>
        <v>0</v>
      </c>
      <c r="N1366" s="14" t="n">
        <f aca="false">I1366*M1366</f>
        <v>0</v>
      </c>
      <c r="O1366" s="14" t="n">
        <f aca="false">I1366-N1366</f>
        <v>484200</v>
      </c>
    </row>
    <row r="1367" customFormat="false" ht="15" hidden="false" customHeight="false" outlineLevel="0" collapsed="false">
      <c r="A1367" s="6" t="str">
        <f aca="false">TEXT(B1367,"0")&amp;"-"&amp;TEXT(C1367,"00")</f>
        <v>2025-07</v>
      </c>
      <c r="B1367" s="4" t="n">
        <v>2025</v>
      </c>
      <c r="C1367" s="4" t="n">
        <v>7</v>
      </c>
      <c r="D1367" s="9" t="s">
        <v>288</v>
      </c>
      <c r="E1367" s="12" t="str">
        <f aca="false">INDEX(門市主檔!$B$2:$B$25,MATCH($D1367,門市主檔!$A$2:$A$25,0))</f>
        <v>桃園中壢店</v>
      </c>
      <c r="F1367" s="9" t="s">
        <v>344</v>
      </c>
      <c r="G1367" s="12" t="str">
        <f aca="false">INDEX(通路主檔!$B$2:$B$5,MATCH($F1367,通路主檔!$A$2:$A$5,0))</f>
        <v>外送平台 A</v>
      </c>
      <c r="H1367" s="12" t="str">
        <f aca="false">INDEX(通路主檔!$C$2:$C$5,MATCH($F1367,通路主檔!$A$2:$A$5,0))</f>
        <v>外送平台</v>
      </c>
      <c r="I1367" s="13" t="n">
        <v>420600</v>
      </c>
      <c r="J1367" s="4" t="n">
        <v>872</v>
      </c>
      <c r="K1367" s="4" t="n">
        <v>1654</v>
      </c>
      <c r="L1367" s="14" t="n">
        <f aca="false">IF(J1367=0,0,I1367/J1367)</f>
        <v>482.339449541284</v>
      </c>
      <c r="M1367" s="15" t="n">
        <f aca="false">INDEX(通路主檔!$D$2:$D$5,MATCH($F1367,通路主檔!$A$2:$A$5,0))*INDEX(年度參數!$B$2:$B$4,MATCH($B1367,年度參數!$A$2:$A$4,0))</f>
        <v>0.34</v>
      </c>
      <c r="N1367" s="14" t="n">
        <f aca="false">I1367*M1367</f>
        <v>143004</v>
      </c>
      <c r="O1367" s="14" t="n">
        <f aca="false">I1367-N1367</f>
        <v>277596</v>
      </c>
    </row>
    <row r="1368" customFormat="false" ht="15" hidden="false" customHeight="false" outlineLevel="0" collapsed="false">
      <c r="A1368" s="6" t="str">
        <f aca="false">TEXT(B1368,"0")&amp;"-"&amp;TEXT(C1368,"00")</f>
        <v>2025-07</v>
      </c>
      <c r="B1368" s="4" t="n">
        <v>2025</v>
      </c>
      <c r="C1368" s="4" t="n">
        <v>7</v>
      </c>
      <c r="D1368" s="9" t="s">
        <v>288</v>
      </c>
      <c r="E1368" s="12" t="str">
        <f aca="false">INDEX(門市主檔!$B$2:$B$25,MATCH($D1368,門市主檔!$A$2:$A$25,0))</f>
        <v>桃園中壢店</v>
      </c>
      <c r="F1368" s="9" t="s">
        <v>347</v>
      </c>
      <c r="G1368" s="12" t="str">
        <f aca="false">INDEX(通路主檔!$B$2:$B$5,MATCH($F1368,通路主檔!$A$2:$A$5,0))</f>
        <v>外送平台 B</v>
      </c>
      <c r="H1368" s="12" t="str">
        <f aca="false">INDEX(通路主檔!$C$2:$C$5,MATCH($F1368,通路主檔!$A$2:$A$5,0))</f>
        <v>外送平台</v>
      </c>
      <c r="I1368" s="13" t="n">
        <v>268800</v>
      </c>
      <c r="J1368" s="4" t="n">
        <v>522</v>
      </c>
      <c r="K1368" s="4" t="n">
        <v>901</v>
      </c>
      <c r="L1368" s="14" t="n">
        <f aca="false">IF(J1368=0,0,I1368/J1368)</f>
        <v>514.942528735632</v>
      </c>
      <c r="M1368" s="15" t="n">
        <f aca="false">INDEX(通路主檔!$D$2:$D$5,MATCH($F1368,通路主檔!$A$2:$A$5,0))*INDEX(年度參數!$B$2:$B$4,MATCH($B1368,年度參數!$A$2:$A$4,0))</f>
        <v>0.34</v>
      </c>
      <c r="N1368" s="14" t="n">
        <f aca="false">I1368*M1368</f>
        <v>91392</v>
      </c>
      <c r="O1368" s="14" t="n">
        <f aca="false">I1368-N1368</f>
        <v>177408</v>
      </c>
    </row>
    <row r="1369" customFormat="false" ht="15" hidden="false" customHeight="false" outlineLevel="0" collapsed="false">
      <c r="A1369" s="6" t="str">
        <f aca="false">TEXT(B1369,"0")&amp;"-"&amp;TEXT(C1369,"00")</f>
        <v>2025-07</v>
      </c>
      <c r="B1369" s="4" t="n">
        <v>2025</v>
      </c>
      <c r="C1369" s="4" t="n">
        <v>7</v>
      </c>
      <c r="D1369" s="9" t="s">
        <v>292</v>
      </c>
      <c r="E1369" s="12" t="str">
        <f aca="false">INDEX(門市主檔!$B$2:$B$25,MATCH($D1369,門市主檔!$A$2:$A$25,0))</f>
        <v>桃園藝文店</v>
      </c>
      <c r="F1369" s="9" t="s">
        <v>339</v>
      </c>
      <c r="G1369" s="12" t="str">
        <f aca="false">INDEX(通路主檔!$B$2:$B$5,MATCH($F1369,通路主檔!$A$2:$A$5,0))</f>
        <v>內用</v>
      </c>
      <c r="H1369" s="12" t="str">
        <f aca="false">INDEX(通路主檔!$C$2:$C$5,MATCH($F1369,通路主檔!$A$2:$A$5,0))</f>
        <v>店內</v>
      </c>
      <c r="I1369" s="13" t="n">
        <v>889900</v>
      </c>
      <c r="J1369" s="4" t="n">
        <v>1090</v>
      </c>
      <c r="K1369" s="4" t="n">
        <v>2420</v>
      </c>
      <c r="L1369" s="14" t="n">
        <f aca="false">IF(J1369=0,0,I1369/J1369)</f>
        <v>816.422018348624</v>
      </c>
      <c r="M1369" s="15" t="n">
        <f aca="false">INDEX(通路主檔!$D$2:$D$5,MATCH($F1369,通路主檔!$A$2:$A$5,0))*INDEX(年度參數!$B$2:$B$4,MATCH($B1369,年度參數!$A$2:$A$4,0))</f>
        <v>0</v>
      </c>
      <c r="N1369" s="14" t="n">
        <f aca="false">I1369*M1369</f>
        <v>0</v>
      </c>
      <c r="O1369" s="14" t="n">
        <f aca="false">I1369-N1369</f>
        <v>889900</v>
      </c>
    </row>
    <row r="1370" customFormat="false" ht="15" hidden="false" customHeight="false" outlineLevel="0" collapsed="false">
      <c r="A1370" s="6" t="str">
        <f aca="false">TEXT(B1370,"0")&amp;"-"&amp;TEXT(C1370,"00")</f>
        <v>2025-07</v>
      </c>
      <c r="B1370" s="4" t="n">
        <v>2025</v>
      </c>
      <c r="C1370" s="4" t="n">
        <v>7</v>
      </c>
      <c r="D1370" s="9" t="s">
        <v>292</v>
      </c>
      <c r="E1370" s="12" t="str">
        <f aca="false">INDEX(門市主檔!$B$2:$B$25,MATCH($D1370,門市主檔!$A$2:$A$25,0))</f>
        <v>桃園藝文店</v>
      </c>
      <c r="F1370" s="9" t="s">
        <v>342</v>
      </c>
      <c r="G1370" s="12" t="str">
        <f aca="false">INDEX(通路主檔!$B$2:$B$5,MATCH($F1370,通路主檔!$A$2:$A$5,0))</f>
        <v>外帶</v>
      </c>
      <c r="H1370" s="12" t="str">
        <f aca="false">INDEX(通路主檔!$C$2:$C$5,MATCH($F1370,通路主檔!$A$2:$A$5,0))</f>
        <v>店內</v>
      </c>
      <c r="I1370" s="13" t="n">
        <v>463200</v>
      </c>
      <c r="J1370" s="4" t="n">
        <v>1517</v>
      </c>
      <c r="K1370" s="4" t="n">
        <v>1994</v>
      </c>
      <c r="L1370" s="14" t="n">
        <f aca="false">IF(J1370=0,0,I1370/J1370)</f>
        <v>305.339485827291</v>
      </c>
      <c r="M1370" s="15" t="n">
        <f aca="false">INDEX(通路主檔!$D$2:$D$5,MATCH($F1370,通路主檔!$A$2:$A$5,0))*INDEX(年度參數!$B$2:$B$4,MATCH($B1370,年度參數!$A$2:$A$4,0))</f>
        <v>0</v>
      </c>
      <c r="N1370" s="14" t="n">
        <f aca="false">I1370*M1370</f>
        <v>0</v>
      </c>
      <c r="O1370" s="14" t="n">
        <f aca="false">I1370-N1370</f>
        <v>463200</v>
      </c>
    </row>
    <row r="1371" customFormat="false" ht="15" hidden="false" customHeight="false" outlineLevel="0" collapsed="false">
      <c r="A1371" s="6" t="str">
        <f aca="false">TEXT(B1371,"0")&amp;"-"&amp;TEXT(C1371,"00")</f>
        <v>2025-07</v>
      </c>
      <c r="B1371" s="4" t="n">
        <v>2025</v>
      </c>
      <c r="C1371" s="4" t="n">
        <v>7</v>
      </c>
      <c r="D1371" s="9" t="s">
        <v>292</v>
      </c>
      <c r="E1371" s="12" t="str">
        <f aca="false">INDEX(門市主檔!$B$2:$B$25,MATCH($D1371,門市主檔!$A$2:$A$25,0))</f>
        <v>桃園藝文店</v>
      </c>
      <c r="F1371" s="9" t="s">
        <v>344</v>
      </c>
      <c r="G1371" s="12" t="str">
        <f aca="false">INDEX(通路主檔!$B$2:$B$5,MATCH($F1371,通路主檔!$A$2:$A$5,0))</f>
        <v>外送平台 A</v>
      </c>
      <c r="H1371" s="12" t="str">
        <f aca="false">INDEX(通路主檔!$C$2:$C$5,MATCH($F1371,通路主檔!$A$2:$A$5,0))</f>
        <v>外送平台</v>
      </c>
      <c r="I1371" s="13" t="n">
        <v>424800</v>
      </c>
      <c r="J1371" s="4" t="n">
        <v>809</v>
      </c>
      <c r="K1371" s="4" t="n">
        <v>1428</v>
      </c>
      <c r="L1371" s="14" t="n">
        <f aca="false">IF(J1371=0,0,I1371/J1371)</f>
        <v>525.092707045735</v>
      </c>
      <c r="M1371" s="15" t="n">
        <f aca="false">INDEX(通路主檔!$D$2:$D$5,MATCH($F1371,通路主檔!$A$2:$A$5,0))*INDEX(年度參數!$B$2:$B$4,MATCH($B1371,年度參數!$A$2:$A$4,0))</f>
        <v>0.34</v>
      </c>
      <c r="N1371" s="14" t="n">
        <f aca="false">I1371*M1371</f>
        <v>144432</v>
      </c>
      <c r="O1371" s="14" t="n">
        <f aca="false">I1371-N1371</f>
        <v>280368</v>
      </c>
    </row>
    <row r="1372" customFormat="false" ht="15" hidden="false" customHeight="false" outlineLevel="0" collapsed="false">
      <c r="A1372" s="6" t="str">
        <f aca="false">TEXT(B1372,"0")&amp;"-"&amp;TEXT(C1372,"00")</f>
        <v>2025-07</v>
      </c>
      <c r="B1372" s="4" t="n">
        <v>2025</v>
      </c>
      <c r="C1372" s="4" t="n">
        <v>7</v>
      </c>
      <c r="D1372" s="9" t="s">
        <v>292</v>
      </c>
      <c r="E1372" s="12" t="str">
        <f aca="false">INDEX(門市主檔!$B$2:$B$25,MATCH($D1372,門市主檔!$A$2:$A$25,0))</f>
        <v>桃園藝文店</v>
      </c>
      <c r="F1372" s="9" t="s">
        <v>347</v>
      </c>
      <c r="G1372" s="12" t="str">
        <f aca="false">INDEX(通路主檔!$B$2:$B$5,MATCH($F1372,通路主檔!$A$2:$A$5,0))</f>
        <v>外送平台 B</v>
      </c>
      <c r="H1372" s="12" t="str">
        <f aca="false">INDEX(通路主檔!$C$2:$C$5,MATCH($F1372,通路主檔!$A$2:$A$5,0))</f>
        <v>外送平台</v>
      </c>
      <c r="I1372" s="13" t="n">
        <v>250400</v>
      </c>
      <c r="J1372" s="4" t="n">
        <v>477</v>
      </c>
      <c r="K1372" s="4" t="n">
        <v>872</v>
      </c>
      <c r="L1372" s="14" t="n">
        <f aca="false">IF(J1372=0,0,I1372/J1372)</f>
        <v>524.947589098533</v>
      </c>
      <c r="M1372" s="15" t="n">
        <f aca="false">INDEX(通路主檔!$D$2:$D$5,MATCH($F1372,通路主檔!$A$2:$A$5,0))*INDEX(年度參數!$B$2:$B$4,MATCH($B1372,年度參數!$A$2:$A$4,0))</f>
        <v>0.34</v>
      </c>
      <c r="N1372" s="14" t="n">
        <f aca="false">I1372*M1372</f>
        <v>85136</v>
      </c>
      <c r="O1372" s="14" t="n">
        <f aca="false">I1372-N1372</f>
        <v>165264</v>
      </c>
    </row>
    <row r="1373" customFormat="false" ht="15" hidden="false" customHeight="false" outlineLevel="0" collapsed="false">
      <c r="A1373" s="6" t="str">
        <f aca="false">TEXT(B1373,"0")&amp;"-"&amp;TEXT(C1373,"00")</f>
        <v>2025-07</v>
      </c>
      <c r="B1373" s="4" t="n">
        <v>2025</v>
      </c>
      <c r="C1373" s="4" t="n">
        <v>7</v>
      </c>
      <c r="D1373" s="9" t="s">
        <v>315</v>
      </c>
      <c r="E1373" s="12" t="str">
        <f aca="false">INDEX(門市主檔!$B$2:$B$25,MATCH($D1373,門市主檔!$A$2:$A$25,0))</f>
        <v>雲林斗六店</v>
      </c>
      <c r="F1373" s="9" t="s">
        <v>339</v>
      </c>
      <c r="G1373" s="12" t="str">
        <f aca="false">INDEX(通路主檔!$B$2:$B$5,MATCH($F1373,通路主檔!$A$2:$A$5,0))</f>
        <v>內用</v>
      </c>
      <c r="H1373" s="12" t="str">
        <f aca="false">INDEX(通路主檔!$C$2:$C$5,MATCH($F1373,通路主檔!$A$2:$A$5,0))</f>
        <v>店內</v>
      </c>
      <c r="I1373" s="13" t="n">
        <v>711700</v>
      </c>
      <c r="J1373" s="4" t="n">
        <v>913</v>
      </c>
      <c r="K1373" s="4" t="n">
        <v>2214</v>
      </c>
      <c r="L1373" s="14" t="n">
        <f aca="false">IF(J1373=0,0,I1373/J1373)</f>
        <v>779.518072289157</v>
      </c>
      <c r="M1373" s="15" t="n">
        <f aca="false">INDEX(通路主檔!$D$2:$D$5,MATCH($F1373,通路主檔!$A$2:$A$5,0))*INDEX(年度參數!$B$2:$B$4,MATCH($B1373,年度參數!$A$2:$A$4,0))</f>
        <v>0</v>
      </c>
      <c r="N1373" s="14" t="n">
        <f aca="false">I1373*M1373</f>
        <v>0</v>
      </c>
      <c r="O1373" s="14" t="n">
        <f aca="false">I1373-N1373</f>
        <v>711700</v>
      </c>
    </row>
    <row r="1374" customFormat="false" ht="15" hidden="false" customHeight="false" outlineLevel="0" collapsed="false">
      <c r="A1374" s="6" t="str">
        <f aca="false">TEXT(B1374,"0")&amp;"-"&amp;TEXT(C1374,"00")</f>
        <v>2025-07</v>
      </c>
      <c r="B1374" s="4" t="n">
        <v>2025</v>
      </c>
      <c r="C1374" s="4" t="n">
        <v>7</v>
      </c>
      <c r="D1374" s="9" t="s">
        <v>315</v>
      </c>
      <c r="E1374" s="12" t="str">
        <f aca="false">INDEX(門市主檔!$B$2:$B$25,MATCH($D1374,門市主檔!$A$2:$A$25,0))</f>
        <v>雲林斗六店</v>
      </c>
      <c r="F1374" s="9" t="s">
        <v>342</v>
      </c>
      <c r="G1374" s="12" t="str">
        <f aca="false">INDEX(通路主檔!$B$2:$B$5,MATCH($F1374,通路主檔!$A$2:$A$5,0))</f>
        <v>外帶</v>
      </c>
      <c r="H1374" s="12" t="str">
        <f aca="false">INDEX(通路主檔!$C$2:$C$5,MATCH($F1374,通路主檔!$A$2:$A$5,0))</f>
        <v>店內</v>
      </c>
      <c r="I1374" s="13" t="n">
        <v>350200</v>
      </c>
      <c r="J1374" s="4" t="n">
        <v>1009</v>
      </c>
      <c r="K1374" s="4" t="n">
        <v>1256</v>
      </c>
      <c r="L1374" s="14" t="n">
        <f aca="false">IF(J1374=0,0,I1374/J1374)</f>
        <v>347.076313181368</v>
      </c>
      <c r="M1374" s="15" t="n">
        <f aca="false">INDEX(通路主檔!$D$2:$D$5,MATCH($F1374,通路主檔!$A$2:$A$5,0))*INDEX(年度參數!$B$2:$B$4,MATCH($B1374,年度參數!$A$2:$A$4,0))</f>
        <v>0</v>
      </c>
      <c r="N1374" s="14" t="n">
        <f aca="false">I1374*M1374</f>
        <v>0</v>
      </c>
      <c r="O1374" s="14" t="n">
        <f aca="false">I1374-N1374</f>
        <v>350200</v>
      </c>
    </row>
    <row r="1375" customFormat="false" ht="15" hidden="false" customHeight="false" outlineLevel="0" collapsed="false">
      <c r="A1375" s="6" t="str">
        <f aca="false">TEXT(B1375,"0")&amp;"-"&amp;TEXT(C1375,"00")</f>
        <v>2025-07</v>
      </c>
      <c r="B1375" s="4" t="n">
        <v>2025</v>
      </c>
      <c r="C1375" s="4" t="n">
        <v>7</v>
      </c>
      <c r="D1375" s="9" t="s">
        <v>315</v>
      </c>
      <c r="E1375" s="12" t="str">
        <f aca="false">INDEX(門市主檔!$B$2:$B$25,MATCH($D1375,門市主檔!$A$2:$A$25,0))</f>
        <v>雲林斗六店</v>
      </c>
      <c r="F1375" s="9" t="s">
        <v>344</v>
      </c>
      <c r="G1375" s="12" t="str">
        <f aca="false">INDEX(通路主檔!$B$2:$B$5,MATCH($F1375,通路主檔!$A$2:$A$5,0))</f>
        <v>外送平台 A</v>
      </c>
      <c r="H1375" s="12" t="str">
        <f aca="false">INDEX(通路主檔!$C$2:$C$5,MATCH($F1375,通路主檔!$A$2:$A$5,0))</f>
        <v>外送平台</v>
      </c>
      <c r="I1375" s="13" t="n">
        <v>317900</v>
      </c>
      <c r="J1375" s="4" t="n">
        <v>562</v>
      </c>
      <c r="K1375" s="4" t="n">
        <v>1142</v>
      </c>
      <c r="L1375" s="14" t="n">
        <f aca="false">IF(J1375=0,0,I1375/J1375)</f>
        <v>565.658362989324</v>
      </c>
      <c r="M1375" s="15" t="n">
        <f aca="false">INDEX(通路主檔!$D$2:$D$5,MATCH($F1375,通路主檔!$A$2:$A$5,0))*INDEX(年度參數!$B$2:$B$4,MATCH($B1375,年度參數!$A$2:$A$4,0))</f>
        <v>0.34</v>
      </c>
      <c r="N1375" s="14" t="n">
        <f aca="false">I1375*M1375</f>
        <v>108086</v>
      </c>
      <c r="O1375" s="14" t="n">
        <f aca="false">I1375-N1375</f>
        <v>209814</v>
      </c>
    </row>
    <row r="1376" customFormat="false" ht="15" hidden="false" customHeight="false" outlineLevel="0" collapsed="false">
      <c r="A1376" s="6" t="str">
        <f aca="false">TEXT(B1376,"0")&amp;"-"&amp;TEXT(C1376,"00")</f>
        <v>2025-07</v>
      </c>
      <c r="B1376" s="4" t="n">
        <v>2025</v>
      </c>
      <c r="C1376" s="4" t="n">
        <v>7</v>
      </c>
      <c r="D1376" s="9" t="s">
        <v>315</v>
      </c>
      <c r="E1376" s="12" t="str">
        <f aca="false">INDEX(門市主檔!$B$2:$B$25,MATCH($D1376,門市主檔!$A$2:$A$25,0))</f>
        <v>雲林斗六店</v>
      </c>
      <c r="F1376" s="9" t="s">
        <v>347</v>
      </c>
      <c r="G1376" s="12" t="str">
        <f aca="false">INDEX(通路主檔!$B$2:$B$5,MATCH($F1376,通路主檔!$A$2:$A$5,0))</f>
        <v>外送平台 B</v>
      </c>
      <c r="H1376" s="12" t="str">
        <f aca="false">INDEX(通路主檔!$C$2:$C$5,MATCH($F1376,通路主檔!$A$2:$A$5,0))</f>
        <v>外送平台</v>
      </c>
      <c r="I1376" s="13" t="n">
        <v>189500</v>
      </c>
      <c r="J1376" s="4" t="n">
        <v>374</v>
      </c>
      <c r="K1376" s="4" t="n">
        <v>684</v>
      </c>
      <c r="L1376" s="14" t="n">
        <f aca="false">IF(J1376=0,0,I1376/J1376)</f>
        <v>506.68449197861</v>
      </c>
      <c r="M1376" s="15" t="n">
        <f aca="false">INDEX(通路主檔!$D$2:$D$5,MATCH($F1376,通路主檔!$A$2:$A$5,0))*INDEX(年度參數!$B$2:$B$4,MATCH($B1376,年度參數!$A$2:$A$4,0))</f>
        <v>0.34</v>
      </c>
      <c r="N1376" s="14" t="n">
        <f aca="false">I1376*M1376</f>
        <v>64430</v>
      </c>
      <c r="O1376" s="14" t="n">
        <f aca="false">I1376-N1376</f>
        <v>125070</v>
      </c>
    </row>
    <row r="1377" customFormat="false" ht="15" hidden="false" customHeight="false" outlineLevel="0" collapsed="false">
      <c r="A1377" s="6" t="str">
        <f aca="false">TEXT(B1377,"0")&amp;"-"&amp;TEXT(C1377,"00")</f>
        <v>2025-08</v>
      </c>
      <c r="B1377" s="4" t="n">
        <v>2025</v>
      </c>
      <c r="C1377" s="4" t="n">
        <v>8</v>
      </c>
      <c r="D1377" s="9" t="s">
        <v>294</v>
      </c>
      <c r="E1377" s="12" t="str">
        <f aca="false">INDEX(門市主檔!$B$2:$B$25,MATCH($D1377,門市主檔!$A$2:$A$25,0))</f>
        <v>新竹巨城店</v>
      </c>
      <c r="F1377" s="9" t="s">
        <v>339</v>
      </c>
      <c r="G1377" s="12" t="str">
        <f aca="false">INDEX(通路主檔!$B$2:$B$5,MATCH($F1377,通路主檔!$A$2:$A$5,0))</f>
        <v>內用</v>
      </c>
      <c r="H1377" s="12" t="str">
        <f aca="false">INDEX(通路主檔!$C$2:$C$5,MATCH($F1377,通路主檔!$A$2:$A$5,0))</f>
        <v>店內</v>
      </c>
      <c r="I1377" s="13" t="n">
        <v>1440000</v>
      </c>
      <c r="J1377" s="4" t="n">
        <v>1918</v>
      </c>
      <c r="K1377" s="4" t="n">
        <v>4326</v>
      </c>
      <c r="L1377" s="14" t="n">
        <f aca="false">IF(J1377=0,0,I1377/J1377)</f>
        <v>750.782064650678</v>
      </c>
      <c r="M1377" s="15" t="n">
        <f aca="false">INDEX(通路主檔!$D$2:$D$5,MATCH($F1377,通路主檔!$A$2:$A$5,0))*INDEX(年度參數!$B$2:$B$4,MATCH($B1377,年度參數!$A$2:$A$4,0))</f>
        <v>0</v>
      </c>
      <c r="N1377" s="14" t="n">
        <f aca="false">I1377*M1377</f>
        <v>0</v>
      </c>
      <c r="O1377" s="14" t="n">
        <f aca="false">I1377-N1377</f>
        <v>1440000</v>
      </c>
    </row>
    <row r="1378" customFormat="false" ht="15" hidden="false" customHeight="false" outlineLevel="0" collapsed="false">
      <c r="A1378" s="6" t="str">
        <f aca="false">TEXT(B1378,"0")&amp;"-"&amp;TEXT(C1378,"00")</f>
        <v>2025-08</v>
      </c>
      <c r="B1378" s="4" t="n">
        <v>2025</v>
      </c>
      <c r="C1378" s="4" t="n">
        <v>8</v>
      </c>
      <c r="D1378" s="9" t="s">
        <v>294</v>
      </c>
      <c r="E1378" s="12" t="str">
        <f aca="false">INDEX(門市主檔!$B$2:$B$25,MATCH($D1378,門市主檔!$A$2:$A$25,0))</f>
        <v>新竹巨城店</v>
      </c>
      <c r="F1378" s="9" t="s">
        <v>342</v>
      </c>
      <c r="G1378" s="12" t="str">
        <f aca="false">INDEX(通路主檔!$B$2:$B$5,MATCH($F1378,通路主檔!$A$2:$A$5,0))</f>
        <v>外帶</v>
      </c>
      <c r="H1378" s="12" t="str">
        <f aca="false">INDEX(通路主檔!$C$2:$C$5,MATCH($F1378,通路主檔!$A$2:$A$5,0))</f>
        <v>店內</v>
      </c>
      <c r="I1378" s="13" t="n">
        <v>598300</v>
      </c>
      <c r="J1378" s="4" t="n">
        <v>1803</v>
      </c>
      <c r="K1378" s="4" t="n">
        <v>2449</v>
      </c>
      <c r="L1378" s="14" t="n">
        <f aca="false">IF(J1378=0,0,I1378/J1378)</f>
        <v>331.8358291736</v>
      </c>
      <c r="M1378" s="15" t="n">
        <f aca="false">INDEX(通路主檔!$D$2:$D$5,MATCH($F1378,通路主檔!$A$2:$A$5,0))*INDEX(年度參數!$B$2:$B$4,MATCH($B1378,年度參數!$A$2:$A$4,0))</f>
        <v>0</v>
      </c>
      <c r="N1378" s="14" t="n">
        <f aca="false">I1378*M1378</f>
        <v>0</v>
      </c>
      <c r="O1378" s="14" t="n">
        <f aca="false">I1378-N1378</f>
        <v>598300</v>
      </c>
    </row>
    <row r="1379" customFormat="false" ht="15" hidden="false" customHeight="false" outlineLevel="0" collapsed="false">
      <c r="A1379" s="6" t="str">
        <f aca="false">TEXT(B1379,"0")&amp;"-"&amp;TEXT(C1379,"00")</f>
        <v>2025-08</v>
      </c>
      <c r="B1379" s="4" t="n">
        <v>2025</v>
      </c>
      <c r="C1379" s="4" t="n">
        <v>8</v>
      </c>
      <c r="D1379" s="9" t="s">
        <v>294</v>
      </c>
      <c r="E1379" s="12" t="str">
        <f aca="false">INDEX(門市主檔!$B$2:$B$25,MATCH($D1379,門市主檔!$A$2:$A$25,0))</f>
        <v>新竹巨城店</v>
      </c>
      <c r="F1379" s="9" t="s">
        <v>344</v>
      </c>
      <c r="G1379" s="12" t="str">
        <f aca="false">INDEX(通路主檔!$B$2:$B$5,MATCH($F1379,通路主檔!$A$2:$A$5,0))</f>
        <v>外送平台 A</v>
      </c>
      <c r="H1379" s="12" t="str">
        <f aca="false">INDEX(通路主檔!$C$2:$C$5,MATCH($F1379,通路主檔!$A$2:$A$5,0))</f>
        <v>外送平台</v>
      </c>
      <c r="I1379" s="13" t="n">
        <v>462800</v>
      </c>
      <c r="J1379" s="4" t="n">
        <v>817</v>
      </c>
      <c r="K1379" s="4" t="n">
        <v>1667</v>
      </c>
      <c r="L1379" s="14" t="n">
        <f aca="false">IF(J1379=0,0,I1379/J1379)</f>
        <v>566.462668298654</v>
      </c>
      <c r="M1379" s="15" t="n">
        <f aca="false">INDEX(通路主檔!$D$2:$D$5,MATCH($F1379,通路主檔!$A$2:$A$5,0))*INDEX(年度參數!$B$2:$B$4,MATCH($B1379,年度參數!$A$2:$A$4,0))</f>
        <v>0.34</v>
      </c>
      <c r="N1379" s="14" t="n">
        <f aca="false">I1379*M1379</f>
        <v>157352</v>
      </c>
      <c r="O1379" s="14" t="n">
        <f aca="false">I1379-N1379</f>
        <v>305448</v>
      </c>
    </row>
    <row r="1380" customFormat="false" ht="15" hidden="false" customHeight="false" outlineLevel="0" collapsed="false">
      <c r="A1380" s="6" t="str">
        <f aca="false">TEXT(B1380,"0")&amp;"-"&amp;TEXT(C1380,"00")</f>
        <v>2025-08</v>
      </c>
      <c r="B1380" s="4" t="n">
        <v>2025</v>
      </c>
      <c r="C1380" s="4" t="n">
        <v>8</v>
      </c>
      <c r="D1380" s="9" t="s">
        <v>294</v>
      </c>
      <c r="E1380" s="12" t="str">
        <f aca="false">INDEX(門市主檔!$B$2:$B$25,MATCH($D1380,門市主檔!$A$2:$A$25,0))</f>
        <v>新竹巨城店</v>
      </c>
      <c r="F1380" s="9" t="s">
        <v>347</v>
      </c>
      <c r="G1380" s="12" t="str">
        <f aca="false">INDEX(通路主檔!$B$2:$B$5,MATCH($F1380,通路主檔!$A$2:$A$5,0))</f>
        <v>外送平台 B</v>
      </c>
      <c r="H1380" s="12" t="str">
        <f aca="false">INDEX(通路主檔!$C$2:$C$5,MATCH($F1380,通路主檔!$A$2:$A$5,0))</f>
        <v>外送平台</v>
      </c>
      <c r="I1380" s="13" t="n">
        <v>346400</v>
      </c>
      <c r="J1380" s="4" t="n">
        <v>747</v>
      </c>
      <c r="K1380" s="4" t="n">
        <v>1241</v>
      </c>
      <c r="L1380" s="14" t="n">
        <f aca="false">IF(J1380=0,0,I1380/J1380)</f>
        <v>463.721552878179</v>
      </c>
      <c r="M1380" s="15" t="n">
        <f aca="false">INDEX(通路主檔!$D$2:$D$5,MATCH($F1380,通路主檔!$A$2:$A$5,0))*INDEX(年度參數!$B$2:$B$4,MATCH($B1380,年度參數!$A$2:$A$4,0))</f>
        <v>0.34</v>
      </c>
      <c r="N1380" s="14" t="n">
        <f aca="false">I1380*M1380</f>
        <v>117776</v>
      </c>
      <c r="O1380" s="14" t="n">
        <f aca="false">I1380-N1380</f>
        <v>228624</v>
      </c>
    </row>
    <row r="1381" customFormat="false" ht="15" hidden="false" customHeight="false" outlineLevel="0" collapsed="false">
      <c r="A1381" s="6" t="str">
        <f aca="false">TEXT(B1381,"0")&amp;"-"&amp;TEXT(C1381,"00")</f>
        <v>2025-08</v>
      </c>
      <c r="B1381" s="4" t="n">
        <v>2025</v>
      </c>
      <c r="C1381" s="4" t="n">
        <v>8</v>
      </c>
      <c r="D1381" s="9" t="s">
        <v>297</v>
      </c>
      <c r="E1381" s="12" t="str">
        <f aca="false">INDEX(門市主檔!$B$2:$B$25,MATCH($D1381,門市主檔!$A$2:$A$25,0))</f>
        <v>新竹竹北店</v>
      </c>
      <c r="F1381" s="9" t="s">
        <v>339</v>
      </c>
      <c r="G1381" s="12" t="str">
        <f aca="false">INDEX(通路主檔!$B$2:$B$5,MATCH($F1381,通路主檔!$A$2:$A$5,0))</f>
        <v>內用</v>
      </c>
      <c r="H1381" s="12" t="str">
        <f aca="false">INDEX(通路主檔!$C$2:$C$5,MATCH($F1381,通路主檔!$A$2:$A$5,0))</f>
        <v>店內</v>
      </c>
      <c r="I1381" s="13" t="n">
        <v>715700</v>
      </c>
      <c r="J1381" s="4" t="n">
        <v>988</v>
      </c>
      <c r="K1381" s="4" t="n">
        <v>2536</v>
      </c>
      <c r="L1381" s="14" t="n">
        <f aca="false">IF(J1381=0,0,I1381/J1381)</f>
        <v>724.392712550607</v>
      </c>
      <c r="M1381" s="15" t="n">
        <f aca="false">INDEX(通路主檔!$D$2:$D$5,MATCH($F1381,通路主檔!$A$2:$A$5,0))*INDEX(年度參數!$B$2:$B$4,MATCH($B1381,年度參數!$A$2:$A$4,0))</f>
        <v>0</v>
      </c>
      <c r="N1381" s="14" t="n">
        <f aca="false">I1381*M1381</f>
        <v>0</v>
      </c>
      <c r="O1381" s="14" t="n">
        <f aca="false">I1381-N1381</f>
        <v>715700</v>
      </c>
    </row>
    <row r="1382" customFormat="false" ht="15" hidden="false" customHeight="false" outlineLevel="0" collapsed="false">
      <c r="A1382" s="6" t="str">
        <f aca="false">TEXT(B1382,"0")&amp;"-"&amp;TEXT(C1382,"00")</f>
        <v>2025-08</v>
      </c>
      <c r="B1382" s="4" t="n">
        <v>2025</v>
      </c>
      <c r="C1382" s="4" t="n">
        <v>8</v>
      </c>
      <c r="D1382" s="9" t="s">
        <v>297</v>
      </c>
      <c r="E1382" s="12" t="str">
        <f aca="false">INDEX(門市主檔!$B$2:$B$25,MATCH($D1382,門市主檔!$A$2:$A$25,0))</f>
        <v>新竹竹北店</v>
      </c>
      <c r="F1382" s="9" t="s">
        <v>342</v>
      </c>
      <c r="G1382" s="12" t="str">
        <f aca="false">INDEX(通路主檔!$B$2:$B$5,MATCH($F1382,通路主檔!$A$2:$A$5,0))</f>
        <v>外帶</v>
      </c>
      <c r="H1382" s="12" t="str">
        <f aca="false">INDEX(通路主檔!$C$2:$C$5,MATCH($F1382,通路主檔!$A$2:$A$5,0))</f>
        <v>店內</v>
      </c>
      <c r="I1382" s="13" t="n">
        <v>353800</v>
      </c>
      <c r="J1382" s="4" t="n">
        <v>1027</v>
      </c>
      <c r="K1382" s="4" t="n">
        <v>1319</v>
      </c>
      <c r="L1382" s="14" t="n">
        <f aca="false">IF(J1382=0,0,I1382/J1382)</f>
        <v>344.498539435248</v>
      </c>
      <c r="M1382" s="15" t="n">
        <f aca="false">INDEX(通路主檔!$D$2:$D$5,MATCH($F1382,通路主檔!$A$2:$A$5,0))*INDEX(年度參數!$B$2:$B$4,MATCH($B1382,年度參數!$A$2:$A$4,0))</f>
        <v>0</v>
      </c>
      <c r="N1382" s="14" t="n">
        <f aca="false">I1382*M1382</f>
        <v>0</v>
      </c>
      <c r="O1382" s="14" t="n">
        <f aca="false">I1382-N1382</f>
        <v>353800</v>
      </c>
    </row>
    <row r="1383" customFormat="false" ht="15" hidden="false" customHeight="false" outlineLevel="0" collapsed="false">
      <c r="A1383" s="6" t="str">
        <f aca="false">TEXT(B1383,"0")&amp;"-"&amp;TEXT(C1383,"00")</f>
        <v>2025-08</v>
      </c>
      <c r="B1383" s="4" t="n">
        <v>2025</v>
      </c>
      <c r="C1383" s="4" t="n">
        <v>8</v>
      </c>
      <c r="D1383" s="9" t="s">
        <v>297</v>
      </c>
      <c r="E1383" s="12" t="str">
        <f aca="false">INDEX(門市主檔!$B$2:$B$25,MATCH($D1383,門市主檔!$A$2:$A$25,0))</f>
        <v>新竹竹北店</v>
      </c>
      <c r="F1383" s="9" t="s">
        <v>344</v>
      </c>
      <c r="G1383" s="12" t="str">
        <f aca="false">INDEX(通路主檔!$B$2:$B$5,MATCH($F1383,通路主檔!$A$2:$A$5,0))</f>
        <v>外送平台 A</v>
      </c>
      <c r="H1383" s="12" t="str">
        <f aca="false">INDEX(通路主檔!$C$2:$C$5,MATCH($F1383,通路主檔!$A$2:$A$5,0))</f>
        <v>外送平台</v>
      </c>
      <c r="I1383" s="13" t="n">
        <v>299800</v>
      </c>
      <c r="J1383" s="4" t="n">
        <v>563</v>
      </c>
      <c r="K1383" s="4" t="n">
        <v>1128</v>
      </c>
      <c r="L1383" s="14" t="n">
        <f aca="false">IF(J1383=0,0,I1383/J1383)</f>
        <v>532.504440497336</v>
      </c>
      <c r="M1383" s="15" t="n">
        <f aca="false">INDEX(通路主檔!$D$2:$D$5,MATCH($F1383,通路主檔!$A$2:$A$5,0))*INDEX(年度參數!$B$2:$B$4,MATCH($B1383,年度參數!$A$2:$A$4,0))</f>
        <v>0.34</v>
      </c>
      <c r="N1383" s="14" t="n">
        <f aca="false">I1383*M1383</f>
        <v>101932</v>
      </c>
      <c r="O1383" s="14" t="n">
        <f aca="false">I1383-N1383</f>
        <v>197868</v>
      </c>
    </row>
    <row r="1384" customFormat="false" ht="15" hidden="false" customHeight="false" outlineLevel="0" collapsed="false">
      <c r="A1384" s="6" t="str">
        <f aca="false">TEXT(B1384,"0")&amp;"-"&amp;TEXT(C1384,"00")</f>
        <v>2025-08</v>
      </c>
      <c r="B1384" s="4" t="n">
        <v>2025</v>
      </c>
      <c r="C1384" s="4" t="n">
        <v>8</v>
      </c>
      <c r="D1384" s="9" t="s">
        <v>297</v>
      </c>
      <c r="E1384" s="12" t="str">
        <f aca="false">INDEX(門市主檔!$B$2:$B$25,MATCH($D1384,門市主檔!$A$2:$A$25,0))</f>
        <v>新竹竹北店</v>
      </c>
      <c r="F1384" s="9" t="s">
        <v>347</v>
      </c>
      <c r="G1384" s="12" t="str">
        <f aca="false">INDEX(通路主檔!$B$2:$B$5,MATCH($F1384,通路主檔!$A$2:$A$5,0))</f>
        <v>外送平台 B</v>
      </c>
      <c r="H1384" s="12" t="str">
        <f aca="false">INDEX(通路主檔!$C$2:$C$5,MATCH($F1384,通路主檔!$A$2:$A$5,0))</f>
        <v>外送平台</v>
      </c>
      <c r="I1384" s="13" t="n">
        <v>215300</v>
      </c>
      <c r="J1384" s="4" t="n">
        <v>454</v>
      </c>
      <c r="K1384" s="4" t="n">
        <v>862</v>
      </c>
      <c r="L1384" s="14" t="n">
        <f aca="false">IF(J1384=0,0,I1384/J1384)</f>
        <v>474.229074889868</v>
      </c>
      <c r="M1384" s="15" t="n">
        <f aca="false">INDEX(通路主檔!$D$2:$D$5,MATCH($F1384,通路主檔!$A$2:$A$5,0))*INDEX(年度參數!$B$2:$B$4,MATCH($B1384,年度參數!$A$2:$A$4,0))</f>
        <v>0.34</v>
      </c>
      <c r="N1384" s="14" t="n">
        <f aca="false">I1384*M1384</f>
        <v>73202</v>
      </c>
      <c r="O1384" s="14" t="n">
        <f aca="false">I1384-N1384</f>
        <v>142098</v>
      </c>
    </row>
    <row r="1385" customFormat="false" ht="15" hidden="false" customHeight="false" outlineLevel="0" collapsed="false">
      <c r="A1385" s="6" t="str">
        <f aca="false">TEXT(B1385,"0")&amp;"-"&amp;TEXT(C1385,"00")</f>
        <v>2025-08</v>
      </c>
      <c r="B1385" s="4" t="n">
        <v>2025</v>
      </c>
      <c r="C1385" s="4" t="n">
        <v>8</v>
      </c>
      <c r="D1385" s="9" t="s">
        <v>325</v>
      </c>
      <c r="E1385" s="12" t="str">
        <f aca="false">INDEX(門市主檔!$B$2:$B$25,MATCH($D1385,門市主檔!$A$2:$A$25,0))</f>
        <v>高雄左營店</v>
      </c>
      <c r="F1385" s="9" t="s">
        <v>339</v>
      </c>
      <c r="G1385" s="12" t="str">
        <f aca="false">INDEX(通路主檔!$B$2:$B$5,MATCH($F1385,通路主檔!$A$2:$A$5,0))</f>
        <v>內用</v>
      </c>
      <c r="H1385" s="12" t="str">
        <f aca="false">INDEX(通路主檔!$C$2:$C$5,MATCH($F1385,通路主檔!$A$2:$A$5,0))</f>
        <v>店內</v>
      </c>
      <c r="I1385" s="13" t="n">
        <v>1468300</v>
      </c>
      <c r="J1385" s="4" t="n">
        <v>1995</v>
      </c>
      <c r="K1385" s="4" t="n">
        <v>4418</v>
      </c>
      <c r="L1385" s="14" t="n">
        <f aca="false">IF(J1385=0,0,I1385/J1385)</f>
        <v>735.989974937343</v>
      </c>
      <c r="M1385" s="15" t="n">
        <f aca="false">INDEX(通路主檔!$D$2:$D$5,MATCH($F1385,通路主檔!$A$2:$A$5,0))*INDEX(年度參數!$B$2:$B$4,MATCH($B1385,年度參數!$A$2:$A$4,0))</f>
        <v>0</v>
      </c>
      <c r="N1385" s="14" t="n">
        <f aca="false">I1385*M1385</f>
        <v>0</v>
      </c>
      <c r="O1385" s="14" t="n">
        <f aca="false">I1385-N1385</f>
        <v>1468300</v>
      </c>
    </row>
    <row r="1386" customFormat="false" ht="15" hidden="false" customHeight="false" outlineLevel="0" collapsed="false">
      <c r="A1386" s="6" t="str">
        <f aca="false">TEXT(B1386,"0")&amp;"-"&amp;TEXT(C1386,"00")</f>
        <v>2025-08</v>
      </c>
      <c r="B1386" s="4" t="n">
        <v>2025</v>
      </c>
      <c r="C1386" s="4" t="n">
        <v>8</v>
      </c>
      <c r="D1386" s="9" t="s">
        <v>325</v>
      </c>
      <c r="E1386" s="12" t="str">
        <f aca="false">INDEX(門市主檔!$B$2:$B$25,MATCH($D1386,門市主檔!$A$2:$A$25,0))</f>
        <v>高雄左營店</v>
      </c>
      <c r="F1386" s="9" t="s">
        <v>342</v>
      </c>
      <c r="G1386" s="12" t="str">
        <f aca="false">INDEX(通路主檔!$B$2:$B$5,MATCH($F1386,通路主檔!$A$2:$A$5,0))</f>
        <v>外帶</v>
      </c>
      <c r="H1386" s="12" t="str">
        <f aca="false">INDEX(通路主檔!$C$2:$C$5,MATCH($F1386,通路主檔!$A$2:$A$5,0))</f>
        <v>店內</v>
      </c>
      <c r="I1386" s="13" t="n">
        <v>539500</v>
      </c>
      <c r="J1386" s="4" t="n">
        <v>1499</v>
      </c>
      <c r="K1386" s="4" t="n">
        <v>1859</v>
      </c>
      <c r="L1386" s="14" t="n">
        <f aca="false">IF(J1386=0,0,I1386/J1386)</f>
        <v>359.906604402935</v>
      </c>
      <c r="M1386" s="15" t="n">
        <f aca="false">INDEX(通路主檔!$D$2:$D$5,MATCH($F1386,通路主檔!$A$2:$A$5,0))*INDEX(年度參數!$B$2:$B$4,MATCH($B1386,年度參數!$A$2:$A$4,0))</f>
        <v>0</v>
      </c>
      <c r="N1386" s="14" t="n">
        <f aca="false">I1386*M1386</f>
        <v>0</v>
      </c>
      <c r="O1386" s="14" t="n">
        <f aca="false">I1386-N1386</f>
        <v>539500</v>
      </c>
    </row>
    <row r="1387" customFormat="false" ht="15" hidden="false" customHeight="false" outlineLevel="0" collapsed="false">
      <c r="A1387" s="6" t="str">
        <f aca="false">TEXT(B1387,"0")&amp;"-"&amp;TEXT(C1387,"00")</f>
        <v>2025-08</v>
      </c>
      <c r="B1387" s="4" t="n">
        <v>2025</v>
      </c>
      <c r="C1387" s="4" t="n">
        <v>8</v>
      </c>
      <c r="D1387" s="9" t="s">
        <v>325</v>
      </c>
      <c r="E1387" s="12" t="str">
        <f aca="false">INDEX(門市主檔!$B$2:$B$25,MATCH($D1387,門市主檔!$A$2:$A$25,0))</f>
        <v>高雄左營店</v>
      </c>
      <c r="F1387" s="9" t="s">
        <v>344</v>
      </c>
      <c r="G1387" s="12" t="str">
        <f aca="false">INDEX(通路主檔!$B$2:$B$5,MATCH($F1387,通路主檔!$A$2:$A$5,0))</f>
        <v>外送平台 A</v>
      </c>
      <c r="H1387" s="12" t="str">
        <f aca="false">INDEX(通路主檔!$C$2:$C$5,MATCH($F1387,通路主檔!$A$2:$A$5,0))</f>
        <v>外送平台</v>
      </c>
      <c r="I1387" s="13" t="n">
        <v>444400</v>
      </c>
      <c r="J1387" s="4" t="n">
        <v>829</v>
      </c>
      <c r="K1387" s="4" t="n">
        <v>1619</v>
      </c>
      <c r="L1387" s="14" t="n">
        <f aca="false">IF(J1387=0,0,I1387/J1387)</f>
        <v>536.067551266586</v>
      </c>
      <c r="M1387" s="15" t="n">
        <f aca="false">INDEX(通路主檔!$D$2:$D$5,MATCH($F1387,通路主檔!$A$2:$A$5,0))*INDEX(年度參數!$B$2:$B$4,MATCH($B1387,年度參數!$A$2:$A$4,0))</f>
        <v>0.34</v>
      </c>
      <c r="N1387" s="14" t="n">
        <f aca="false">I1387*M1387</f>
        <v>151096</v>
      </c>
      <c r="O1387" s="14" t="n">
        <f aca="false">I1387-N1387</f>
        <v>293304</v>
      </c>
    </row>
    <row r="1388" customFormat="false" ht="15" hidden="false" customHeight="false" outlineLevel="0" collapsed="false">
      <c r="A1388" s="6" t="str">
        <f aca="false">TEXT(B1388,"0")&amp;"-"&amp;TEXT(C1388,"00")</f>
        <v>2025-08</v>
      </c>
      <c r="B1388" s="4" t="n">
        <v>2025</v>
      </c>
      <c r="C1388" s="4" t="n">
        <v>8</v>
      </c>
      <c r="D1388" s="9" t="s">
        <v>325</v>
      </c>
      <c r="E1388" s="12" t="str">
        <f aca="false">INDEX(門市主檔!$B$2:$B$25,MATCH($D1388,門市主檔!$A$2:$A$25,0))</f>
        <v>高雄左營店</v>
      </c>
      <c r="F1388" s="9" t="s">
        <v>347</v>
      </c>
      <c r="G1388" s="12" t="str">
        <f aca="false">INDEX(通路主檔!$B$2:$B$5,MATCH($F1388,通路主檔!$A$2:$A$5,0))</f>
        <v>外送平台 B</v>
      </c>
      <c r="H1388" s="12" t="str">
        <f aca="false">INDEX(通路主檔!$C$2:$C$5,MATCH($F1388,通路主檔!$A$2:$A$5,0))</f>
        <v>外送平台</v>
      </c>
      <c r="I1388" s="13" t="n">
        <v>298100</v>
      </c>
      <c r="J1388" s="4" t="n">
        <v>592</v>
      </c>
      <c r="K1388" s="4" t="n">
        <v>1021</v>
      </c>
      <c r="L1388" s="14" t="n">
        <f aca="false">IF(J1388=0,0,I1388/J1388)</f>
        <v>503.547297297297</v>
      </c>
      <c r="M1388" s="15" t="n">
        <f aca="false">INDEX(通路主檔!$D$2:$D$5,MATCH($F1388,通路主檔!$A$2:$A$5,0))*INDEX(年度參數!$B$2:$B$4,MATCH($B1388,年度參數!$A$2:$A$4,0))</f>
        <v>0.34</v>
      </c>
      <c r="N1388" s="14" t="n">
        <f aca="false">I1388*M1388</f>
        <v>101354</v>
      </c>
      <c r="O1388" s="14" t="n">
        <f aca="false">I1388-N1388</f>
        <v>196746</v>
      </c>
    </row>
    <row r="1389" customFormat="false" ht="15" hidden="false" customHeight="false" outlineLevel="0" collapsed="false">
      <c r="A1389" s="6" t="str">
        <f aca="false">TEXT(B1389,"0")&amp;"-"&amp;TEXT(C1389,"00")</f>
        <v>2025-08</v>
      </c>
      <c r="B1389" s="4" t="n">
        <v>2025</v>
      </c>
      <c r="C1389" s="4" t="n">
        <v>8</v>
      </c>
      <c r="D1389" s="9" t="s">
        <v>328</v>
      </c>
      <c r="E1389" s="12" t="str">
        <f aca="false">INDEX(門市主檔!$B$2:$B$25,MATCH($D1389,門市主檔!$A$2:$A$25,0))</f>
        <v>高雄三多店</v>
      </c>
      <c r="F1389" s="9" t="s">
        <v>339</v>
      </c>
      <c r="G1389" s="12" t="str">
        <f aca="false">INDEX(通路主檔!$B$2:$B$5,MATCH($F1389,通路主檔!$A$2:$A$5,0))</f>
        <v>內用</v>
      </c>
      <c r="H1389" s="12" t="str">
        <f aca="false">INDEX(通路主檔!$C$2:$C$5,MATCH($F1389,通路主檔!$A$2:$A$5,0))</f>
        <v>店內</v>
      </c>
      <c r="I1389" s="13" t="n">
        <v>1063800</v>
      </c>
      <c r="J1389" s="4" t="n">
        <v>1438</v>
      </c>
      <c r="K1389" s="4" t="n">
        <v>3471</v>
      </c>
      <c r="L1389" s="14" t="n">
        <f aca="false">IF(J1389=0,0,I1389/J1389)</f>
        <v>739.777468706537</v>
      </c>
      <c r="M1389" s="15" t="n">
        <f aca="false">INDEX(通路主檔!$D$2:$D$5,MATCH($F1389,通路主檔!$A$2:$A$5,0))*INDEX(年度參數!$B$2:$B$4,MATCH($B1389,年度參數!$A$2:$A$4,0))</f>
        <v>0</v>
      </c>
      <c r="N1389" s="14" t="n">
        <f aca="false">I1389*M1389</f>
        <v>0</v>
      </c>
      <c r="O1389" s="14" t="n">
        <f aca="false">I1389-N1389</f>
        <v>1063800</v>
      </c>
    </row>
    <row r="1390" customFormat="false" ht="15" hidden="false" customHeight="false" outlineLevel="0" collapsed="false">
      <c r="A1390" s="6" t="str">
        <f aca="false">TEXT(B1390,"0")&amp;"-"&amp;TEXT(C1390,"00")</f>
        <v>2025-08</v>
      </c>
      <c r="B1390" s="4" t="n">
        <v>2025</v>
      </c>
      <c r="C1390" s="4" t="n">
        <v>8</v>
      </c>
      <c r="D1390" s="9" t="s">
        <v>328</v>
      </c>
      <c r="E1390" s="12" t="str">
        <f aca="false">INDEX(門市主檔!$B$2:$B$25,MATCH($D1390,門市主檔!$A$2:$A$25,0))</f>
        <v>高雄三多店</v>
      </c>
      <c r="F1390" s="9" t="s">
        <v>342</v>
      </c>
      <c r="G1390" s="12" t="str">
        <f aca="false">INDEX(通路主檔!$B$2:$B$5,MATCH($F1390,通路主檔!$A$2:$A$5,0))</f>
        <v>外帶</v>
      </c>
      <c r="H1390" s="12" t="str">
        <f aca="false">INDEX(通路主檔!$C$2:$C$5,MATCH($F1390,通路主檔!$A$2:$A$5,0))</f>
        <v>店內</v>
      </c>
      <c r="I1390" s="13" t="n">
        <v>527300</v>
      </c>
      <c r="J1390" s="4" t="n">
        <v>1562</v>
      </c>
      <c r="K1390" s="4" t="n">
        <v>1989</v>
      </c>
      <c r="L1390" s="14" t="n">
        <f aca="false">IF(J1390=0,0,I1390/J1390)</f>
        <v>337.580025608195</v>
      </c>
      <c r="M1390" s="15" t="n">
        <f aca="false">INDEX(通路主檔!$D$2:$D$5,MATCH($F1390,通路主檔!$A$2:$A$5,0))*INDEX(年度參數!$B$2:$B$4,MATCH($B1390,年度參數!$A$2:$A$4,0))</f>
        <v>0</v>
      </c>
      <c r="N1390" s="14" t="n">
        <f aca="false">I1390*M1390</f>
        <v>0</v>
      </c>
      <c r="O1390" s="14" t="n">
        <f aca="false">I1390-N1390</f>
        <v>527300</v>
      </c>
    </row>
    <row r="1391" customFormat="false" ht="15" hidden="false" customHeight="false" outlineLevel="0" collapsed="false">
      <c r="A1391" s="6" t="str">
        <f aca="false">TEXT(B1391,"0")&amp;"-"&amp;TEXT(C1391,"00")</f>
        <v>2025-08</v>
      </c>
      <c r="B1391" s="4" t="n">
        <v>2025</v>
      </c>
      <c r="C1391" s="4" t="n">
        <v>8</v>
      </c>
      <c r="D1391" s="9" t="s">
        <v>328</v>
      </c>
      <c r="E1391" s="12" t="str">
        <f aca="false">INDEX(門市主檔!$B$2:$B$25,MATCH($D1391,門市主檔!$A$2:$A$25,0))</f>
        <v>高雄三多店</v>
      </c>
      <c r="F1391" s="9" t="s">
        <v>344</v>
      </c>
      <c r="G1391" s="12" t="str">
        <f aca="false">INDEX(通路主檔!$B$2:$B$5,MATCH($F1391,通路主檔!$A$2:$A$5,0))</f>
        <v>外送平台 A</v>
      </c>
      <c r="H1391" s="12" t="str">
        <f aca="false">INDEX(通路主檔!$C$2:$C$5,MATCH($F1391,通路主檔!$A$2:$A$5,0))</f>
        <v>外送平台</v>
      </c>
      <c r="I1391" s="13" t="n">
        <v>448200</v>
      </c>
      <c r="J1391" s="4" t="n">
        <v>789</v>
      </c>
      <c r="K1391" s="4" t="n">
        <v>1409</v>
      </c>
      <c r="L1391" s="14" t="n">
        <f aca="false">IF(J1391=0,0,I1391/J1391)</f>
        <v>568.060836501901</v>
      </c>
      <c r="M1391" s="15" t="n">
        <f aca="false">INDEX(通路主檔!$D$2:$D$5,MATCH($F1391,通路主檔!$A$2:$A$5,0))*INDEX(年度參數!$B$2:$B$4,MATCH($B1391,年度參數!$A$2:$A$4,0))</f>
        <v>0.34</v>
      </c>
      <c r="N1391" s="14" t="n">
        <f aca="false">I1391*M1391</f>
        <v>152388</v>
      </c>
      <c r="O1391" s="14" t="n">
        <f aca="false">I1391-N1391</f>
        <v>295812</v>
      </c>
    </row>
    <row r="1392" customFormat="false" ht="15" hidden="false" customHeight="false" outlineLevel="0" collapsed="false">
      <c r="A1392" s="6" t="str">
        <f aca="false">TEXT(B1392,"0")&amp;"-"&amp;TEXT(C1392,"00")</f>
        <v>2025-08</v>
      </c>
      <c r="B1392" s="4" t="n">
        <v>2025</v>
      </c>
      <c r="C1392" s="4" t="n">
        <v>8</v>
      </c>
      <c r="D1392" s="9" t="s">
        <v>328</v>
      </c>
      <c r="E1392" s="12" t="str">
        <f aca="false">INDEX(門市主檔!$B$2:$B$25,MATCH($D1392,門市主檔!$A$2:$A$25,0))</f>
        <v>高雄三多店</v>
      </c>
      <c r="F1392" s="9" t="s">
        <v>347</v>
      </c>
      <c r="G1392" s="12" t="str">
        <f aca="false">INDEX(通路主檔!$B$2:$B$5,MATCH($F1392,通路主檔!$A$2:$A$5,0))</f>
        <v>外送平台 B</v>
      </c>
      <c r="H1392" s="12" t="str">
        <f aca="false">INDEX(通路主檔!$C$2:$C$5,MATCH($F1392,通路主檔!$A$2:$A$5,0))</f>
        <v>外送平台</v>
      </c>
      <c r="I1392" s="13" t="n">
        <v>310500</v>
      </c>
      <c r="J1392" s="4" t="n">
        <v>617</v>
      </c>
      <c r="K1392" s="4" t="n">
        <v>1116</v>
      </c>
      <c r="L1392" s="14" t="n">
        <f aca="false">IF(J1392=0,0,I1392/J1392)</f>
        <v>503.2414910859</v>
      </c>
      <c r="M1392" s="15" t="n">
        <f aca="false">INDEX(通路主檔!$D$2:$D$5,MATCH($F1392,通路主檔!$A$2:$A$5,0))*INDEX(年度參數!$B$2:$B$4,MATCH($B1392,年度參數!$A$2:$A$4,0))</f>
        <v>0.34</v>
      </c>
      <c r="N1392" s="14" t="n">
        <f aca="false">I1392*M1392</f>
        <v>105570</v>
      </c>
      <c r="O1392" s="14" t="n">
        <f aca="false">I1392-N1392</f>
        <v>204930</v>
      </c>
    </row>
    <row r="1393" customFormat="false" ht="15" hidden="false" customHeight="false" outlineLevel="0" collapsed="false">
      <c r="A1393" s="6" t="str">
        <f aca="false">TEXT(B1393,"0")&amp;"-"&amp;TEXT(C1393,"00")</f>
        <v>2025-08</v>
      </c>
      <c r="B1393" s="4" t="n">
        <v>2025</v>
      </c>
      <c r="C1393" s="4" t="n">
        <v>8</v>
      </c>
      <c r="D1393" s="9" t="s">
        <v>280</v>
      </c>
      <c r="E1393" s="12" t="str">
        <f aca="false">INDEX(門市主檔!$B$2:$B$25,MATCH($D1393,門市主檔!$A$2:$A$25,0))</f>
        <v>新北板橋店</v>
      </c>
      <c r="F1393" s="9" t="s">
        <v>339</v>
      </c>
      <c r="G1393" s="12" t="str">
        <f aca="false">INDEX(通路主檔!$B$2:$B$5,MATCH($F1393,通路主檔!$A$2:$A$5,0))</f>
        <v>內用</v>
      </c>
      <c r="H1393" s="12" t="str">
        <f aca="false">INDEX(通路主檔!$C$2:$C$5,MATCH($F1393,通路主檔!$A$2:$A$5,0))</f>
        <v>店內</v>
      </c>
      <c r="I1393" s="13" t="n">
        <v>1199400</v>
      </c>
      <c r="J1393" s="4" t="n">
        <v>1669</v>
      </c>
      <c r="K1393" s="4" t="n">
        <v>4082</v>
      </c>
      <c r="L1393" s="14" t="n">
        <f aca="false">IF(J1393=0,0,I1393/J1393)</f>
        <v>718.633912522469</v>
      </c>
      <c r="M1393" s="15" t="n">
        <f aca="false">INDEX(通路主檔!$D$2:$D$5,MATCH($F1393,通路主檔!$A$2:$A$5,0))*INDEX(年度參數!$B$2:$B$4,MATCH($B1393,年度參數!$A$2:$A$4,0))</f>
        <v>0</v>
      </c>
      <c r="N1393" s="14" t="n">
        <f aca="false">I1393*M1393</f>
        <v>0</v>
      </c>
      <c r="O1393" s="14" t="n">
        <f aca="false">I1393-N1393</f>
        <v>1199400</v>
      </c>
    </row>
    <row r="1394" customFormat="false" ht="15" hidden="false" customHeight="false" outlineLevel="0" collapsed="false">
      <c r="A1394" s="6" t="str">
        <f aca="false">TEXT(B1394,"0")&amp;"-"&amp;TEXT(C1394,"00")</f>
        <v>2025-08</v>
      </c>
      <c r="B1394" s="4" t="n">
        <v>2025</v>
      </c>
      <c r="C1394" s="4" t="n">
        <v>8</v>
      </c>
      <c r="D1394" s="9" t="s">
        <v>280</v>
      </c>
      <c r="E1394" s="12" t="str">
        <f aca="false">INDEX(門市主檔!$B$2:$B$25,MATCH($D1394,門市主檔!$A$2:$A$25,0))</f>
        <v>新北板橋店</v>
      </c>
      <c r="F1394" s="9" t="s">
        <v>342</v>
      </c>
      <c r="G1394" s="12" t="str">
        <f aca="false">INDEX(通路主檔!$B$2:$B$5,MATCH($F1394,通路主檔!$A$2:$A$5,0))</f>
        <v>外帶</v>
      </c>
      <c r="H1394" s="12" t="str">
        <f aca="false">INDEX(通路主檔!$C$2:$C$5,MATCH($F1394,通路主檔!$A$2:$A$5,0))</f>
        <v>店內</v>
      </c>
      <c r="I1394" s="13" t="n">
        <v>604400</v>
      </c>
      <c r="J1394" s="4" t="n">
        <v>1669</v>
      </c>
      <c r="K1394" s="4" t="n">
        <v>2338</v>
      </c>
      <c r="L1394" s="14" t="n">
        <f aca="false">IF(J1394=0,0,I1394/J1394)</f>
        <v>362.133013780707</v>
      </c>
      <c r="M1394" s="15" t="n">
        <f aca="false">INDEX(通路主檔!$D$2:$D$5,MATCH($F1394,通路主檔!$A$2:$A$5,0))*INDEX(年度參數!$B$2:$B$4,MATCH($B1394,年度參數!$A$2:$A$4,0))</f>
        <v>0</v>
      </c>
      <c r="N1394" s="14" t="n">
        <f aca="false">I1394*M1394</f>
        <v>0</v>
      </c>
      <c r="O1394" s="14" t="n">
        <f aca="false">I1394-N1394</f>
        <v>604400</v>
      </c>
    </row>
    <row r="1395" customFormat="false" ht="15" hidden="false" customHeight="false" outlineLevel="0" collapsed="false">
      <c r="A1395" s="6" t="str">
        <f aca="false">TEXT(B1395,"0")&amp;"-"&amp;TEXT(C1395,"00")</f>
        <v>2025-08</v>
      </c>
      <c r="B1395" s="4" t="n">
        <v>2025</v>
      </c>
      <c r="C1395" s="4" t="n">
        <v>8</v>
      </c>
      <c r="D1395" s="9" t="s">
        <v>280</v>
      </c>
      <c r="E1395" s="12" t="str">
        <f aca="false">INDEX(門市主檔!$B$2:$B$25,MATCH($D1395,門市主檔!$A$2:$A$25,0))</f>
        <v>新北板橋店</v>
      </c>
      <c r="F1395" s="9" t="s">
        <v>344</v>
      </c>
      <c r="G1395" s="12" t="str">
        <f aca="false">INDEX(通路主檔!$B$2:$B$5,MATCH($F1395,通路主檔!$A$2:$A$5,0))</f>
        <v>外送平台 A</v>
      </c>
      <c r="H1395" s="12" t="str">
        <f aca="false">INDEX(通路主檔!$C$2:$C$5,MATCH($F1395,通路主檔!$A$2:$A$5,0))</f>
        <v>外送平台</v>
      </c>
      <c r="I1395" s="13" t="n">
        <v>538800</v>
      </c>
      <c r="J1395" s="4" t="n">
        <v>1106</v>
      </c>
      <c r="K1395" s="4" t="n">
        <v>2025</v>
      </c>
      <c r="L1395" s="14" t="n">
        <f aca="false">IF(J1395=0,0,I1395/J1395)</f>
        <v>487.160940325497</v>
      </c>
      <c r="M1395" s="15" t="n">
        <f aca="false">INDEX(通路主檔!$D$2:$D$5,MATCH($F1395,通路主檔!$A$2:$A$5,0))*INDEX(年度參數!$B$2:$B$4,MATCH($B1395,年度參數!$A$2:$A$4,0))</f>
        <v>0.34</v>
      </c>
      <c r="N1395" s="14" t="n">
        <f aca="false">I1395*M1395</f>
        <v>183192</v>
      </c>
      <c r="O1395" s="14" t="n">
        <f aca="false">I1395-N1395</f>
        <v>355608</v>
      </c>
    </row>
    <row r="1396" customFormat="false" ht="15" hidden="false" customHeight="false" outlineLevel="0" collapsed="false">
      <c r="A1396" s="6" t="str">
        <f aca="false">TEXT(B1396,"0")&amp;"-"&amp;TEXT(C1396,"00")</f>
        <v>2025-08</v>
      </c>
      <c r="B1396" s="4" t="n">
        <v>2025</v>
      </c>
      <c r="C1396" s="4" t="n">
        <v>8</v>
      </c>
      <c r="D1396" s="9" t="s">
        <v>280</v>
      </c>
      <c r="E1396" s="12" t="str">
        <f aca="false">INDEX(門市主檔!$B$2:$B$25,MATCH($D1396,門市主檔!$A$2:$A$25,0))</f>
        <v>新北板橋店</v>
      </c>
      <c r="F1396" s="9" t="s">
        <v>347</v>
      </c>
      <c r="G1396" s="12" t="str">
        <f aca="false">INDEX(通路主檔!$B$2:$B$5,MATCH($F1396,通路主檔!$A$2:$A$5,0))</f>
        <v>外送平台 B</v>
      </c>
      <c r="H1396" s="12" t="str">
        <f aca="false">INDEX(通路主檔!$C$2:$C$5,MATCH($F1396,通路主檔!$A$2:$A$5,0))</f>
        <v>外送平台</v>
      </c>
      <c r="I1396" s="13" t="n">
        <v>338300</v>
      </c>
      <c r="J1396" s="4" t="n">
        <v>642</v>
      </c>
      <c r="K1396" s="4" t="n">
        <v>1186</v>
      </c>
      <c r="L1396" s="14" t="n">
        <f aca="false">IF(J1396=0,0,I1396/J1396)</f>
        <v>526.947040498442</v>
      </c>
      <c r="M1396" s="15" t="n">
        <f aca="false">INDEX(通路主檔!$D$2:$D$5,MATCH($F1396,通路主檔!$A$2:$A$5,0))*INDEX(年度參數!$B$2:$B$4,MATCH($B1396,年度參數!$A$2:$A$4,0))</f>
        <v>0.34</v>
      </c>
      <c r="N1396" s="14" t="n">
        <f aca="false">I1396*M1396</f>
        <v>115022</v>
      </c>
      <c r="O1396" s="14" t="n">
        <f aca="false">I1396-N1396</f>
        <v>223278</v>
      </c>
    </row>
    <row r="1397" customFormat="false" ht="15" hidden="false" customHeight="false" outlineLevel="0" collapsed="false">
      <c r="A1397" s="6" t="str">
        <f aca="false">TEXT(B1397,"0")&amp;"-"&amp;TEXT(C1397,"00")</f>
        <v>2025-08</v>
      </c>
      <c r="B1397" s="4" t="n">
        <v>2025</v>
      </c>
      <c r="C1397" s="4" t="n">
        <v>8</v>
      </c>
      <c r="D1397" s="9" t="s">
        <v>283</v>
      </c>
      <c r="E1397" s="12" t="str">
        <f aca="false">INDEX(門市主檔!$B$2:$B$25,MATCH($D1397,門市主檔!$A$2:$A$25,0))</f>
        <v>新北新莊店</v>
      </c>
      <c r="F1397" s="9" t="s">
        <v>339</v>
      </c>
      <c r="G1397" s="12" t="str">
        <f aca="false">INDEX(通路主檔!$B$2:$B$5,MATCH($F1397,通路主檔!$A$2:$A$5,0))</f>
        <v>內用</v>
      </c>
      <c r="H1397" s="12" t="str">
        <f aca="false">INDEX(通路主檔!$C$2:$C$5,MATCH($F1397,通路主檔!$A$2:$A$5,0))</f>
        <v>店內</v>
      </c>
      <c r="I1397" s="13" t="n">
        <v>997000</v>
      </c>
      <c r="J1397" s="4" t="n">
        <v>1226</v>
      </c>
      <c r="K1397" s="4" t="n">
        <v>2737</v>
      </c>
      <c r="L1397" s="14" t="n">
        <f aca="false">IF(J1397=0,0,I1397/J1397)</f>
        <v>813.213703099511</v>
      </c>
      <c r="M1397" s="15" t="n">
        <f aca="false">INDEX(通路主檔!$D$2:$D$5,MATCH($F1397,通路主檔!$A$2:$A$5,0))*INDEX(年度參數!$B$2:$B$4,MATCH($B1397,年度參數!$A$2:$A$4,0))</f>
        <v>0</v>
      </c>
      <c r="N1397" s="14" t="n">
        <f aca="false">I1397*M1397</f>
        <v>0</v>
      </c>
      <c r="O1397" s="14" t="n">
        <f aca="false">I1397-N1397</f>
        <v>997000</v>
      </c>
    </row>
    <row r="1398" customFormat="false" ht="15" hidden="false" customHeight="false" outlineLevel="0" collapsed="false">
      <c r="A1398" s="6" t="str">
        <f aca="false">TEXT(B1398,"0")&amp;"-"&amp;TEXT(C1398,"00")</f>
        <v>2025-08</v>
      </c>
      <c r="B1398" s="4" t="n">
        <v>2025</v>
      </c>
      <c r="C1398" s="4" t="n">
        <v>8</v>
      </c>
      <c r="D1398" s="9" t="s">
        <v>283</v>
      </c>
      <c r="E1398" s="12" t="str">
        <f aca="false">INDEX(門市主檔!$B$2:$B$25,MATCH($D1398,門市主檔!$A$2:$A$25,0))</f>
        <v>新北新莊店</v>
      </c>
      <c r="F1398" s="9" t="s">
        <v>342</v>
      </c>
      <c r="G1398" s="12" t="str">
        <f aca="false">INDEX(通路主檔!$B$2:$B$5,MATCH($F1398,通路主檔!$A$2:$A$5,0))</f>
        <v>外帶</v>
      </c>
      <c r="H1398" s="12" t="str">
        <f aca="false">INDEX(通路主檔!$C$2:$C$5,MATCH($F1398,通路主檔!$A$2:$A$5,0))</f>
        <v>店內</v>
      </c>
      <c r="I1398" s="13" t="n">
        <v>563300</v>
      </c>
      <c r="J1398" s="4" t="n">
        <v>1693</v>
      </c>
      <c r="K1398" s="4" t="n">
        <v>2057</v>
      </c>
      <c r="L1398" s="14" t="n">
        <f aca="false">IF(J1398=0,0,I1398/J1398)</f>
        <v>332.722976963969</v>
      </c>
      <c r="M1398" s="15" t="n">
        <f aca="false">INDEX(通路主檔!$D$2:$D$5,MATCH($F1398,通路主檔!$A$2:$A$5,0))*INDEX(年度參數!$B$2:$B$4,MATCH($B1398,年度參數!$A$2:$A$4,0))</f>
        <v>0</v>
      </c>
      <c r="N1398" s="14" t="n">
        <f aca="false">I1398*M1398</f>
        <v>0</v>
      </c>
      <c r="O1398" s="14" t="n">
        <f aca="false">I1398-N1398</f>
        <v>563300</v>
      </c>
    </row>
    <row r="1399" customFormat="false" ht="15" hidden="false" customHeight="false" outlineLevel="0" collapsed="false">
      <c r="A1399" s="6" t="str">
        <f aca="false">TEXT(B1399,"0")&amp;"-"&amp;TEXT(C1399,"00")</f>
        <v>2025-08</v>
      </c>
      <c r="B1399" s="4" t="n">
        <v>2025</v>
      </c>
      <c r="C1399" s="4" t="n">
        <v>8</v>
      </c>
      <c r="D1399" s="9" t="s">
        <v>283</v>
      </c>
      <c r="E1399" s="12" t="str">
        <f aca="false">INDEX(門市主檔!$B$2:$B$25,MATCH($D1399,門市主檔!$A$2:$A$25,0))</f>
        <v>新北新莊店</v>
      </c>
      <c r="F1399" s="9" t="s">
        <v>344</v>
      </c>
      <c r="G1399" s="12" t="str">
        <f aca="false">INDEX(通路主檔!$B$2:$B$5,MATCH($F1399,通路主檔!$A$2:$A$5,0))</f>
        <v>外送平台 A</v>
      </c>
      <c r="H1399" s="12" t="str">
        <f aca="false">INDEX(通路主檔!$C$2:$C$5,MATCH($F1399,通路主檔!$A$2:$A$5,0))</f>
        <v>外送平台</v>
      </c>
      <c r="I1399" s="13" t="n">
        <v>451500</v>
      </c>
      <c r="J1399" s="4" t="n">
        <v>795</v>
      </c>
      <c r="K1399" s="4" t="n">
        <v>1532</v>
      </c>
      <c r="L1399" s="14" t="n">
        <f aca="false">IF(J1399=0,0,I1399/J1399)</f>
        <v>567.924528301887</v>
      </c>
      <c r="M1399" s="15" t="n">
        <f aca="false">INDEX(通路主檔!$D$2:$D$5,MATCH($F1399,通路主檔!$A$2:$A$5,0))*INDEX(年度參數!$B$2:$B$4,MATCH($B1399,年度參數!$A$2:$A$4,0))</f>
        <v>0.34</v>
      </c>
      <c r="N1399" s="14" t="n">
        <f aca="false">I1399*M1399</f>
        <v>153510</v>
      </c>
      <c r="O1399" s="14" t="n">
        <f aca="false">I1399-N1399</f>
        <v>297990</v>
      </c>
    </row>
    <row r="1400" customFormat="false" ht="15" hidden="false" customHeight="false" outlineLevel="0" collapsed="false">
      <c r="A1400" s="6" t="str">
        <f aca="false">TEXT(B1400,"0")&amp;"-"&amp;TEXT(C1400,"00")</f>
        <v>2025-08</v>
      </c>
      <c r="B1400" s="4" t="n">
        <v>2025</v>
      </c>
      <c r="C1400" s="4" t="n">
        <v>8</v>
      </c>
      <c r="D1400" s="9" t="s">
        <v>283</v>
      </c>
      <c r="E1400" s="12" t="str">
        <f aca="false">INDEX(門市主檔!$B$2:$B$25,MATCH($D1400,門市主檔!$A$2:$A$25,0))</f>
        <v>新北新莊店</v>
      </c>
      <c r="F1400" s="9" t="s">
        <v>347</v>
      </c>
      <c r="G1400" s="12" t="str">
        <f aca="false">INDEX(通路主檔!$B$2:$B$5,MATCH($F1400,通路主檔!$A$2:$A$5,0))</f>
        <v>外送平台 B</v>
      </c>
      <c r="H1400" s="12" t="str">
        <f aca="false">INDEX(通路主檔!$C$2:$C$5,MATCH($F1400,通路主檔!$A$2:$A$5,0))</f>
        <v>外送平台</v>
      </c>
      <c r="I1400" s="13" t="n">
        <v>313100</v>
      </c>
      <c r="J1400" s="4" t="n">
        <v>600</v>
      </c>
      <c r="K1400" s="4" t="n">
        <v>1102</v>
      </c>
      <c r="L1400" s="14" t="n">
        <f aca="false">IF(J1400=0,0,I1400/J1400)</f>
        <v>521.833333333333</v>
      </c>
      <c r="M1400" s="15" t="n">
        <f aca="false">INDEX(通路主檔!$D$2:$D$5,MATCH($F1400,通路主檔!$A$2:$A$5,0))*INDEX(年度參數!$B$2:$B$4,MATCH($B1400,年度參數!$A$2:$A$4,0))</f>
        <v>0.34</v>
      </c>
      <c r="N1400" s="14" t="n">
        <f aca="false">I1400*M1400</f>
        <v>106454</v>
      </c>
      <c r="O1400" s="14" t="n">
        <f aca="false">I1400-N1400</f>
        <v>206646</v>
      </c>
    </row>
    <row r="1401" customFormat="false" ht="15" hidden="false" customHeight="false" outlineLevel="0" collapsed="false">
      <c r="A1401" s="6" t="str">
        <f aca="false">TEXT(B1401,"0")&amp;"-"&amp;TEXT(C1401,"00")</f>
        <v>2025-08</v>
      </c>
      <c r="B1401" s="4" t="n">
        <v>2025</v>
      </c>
      <c r="C1401" s="4" t="n">
        <v>8</v>
      </c>
      <c r="D1401" s="9" t="s">
        <v>285</v>
      </c>
      <c r="E1401" s="12" t="str">
        <f aca="false">INDEX(門市主檔!$B$2:$B$25,MATCH($D1401,門市主檔!$A$2:$A$25,0))</f>
        <v>新北三重店</v>
      </c>
      <c r="F1401" s="9" t="s">
        <v>339</v>
      </c>
      <c r="G1401" s="12" t="str">
        <f aca="false">INDEX(通路主檔!$B$2:$B$5,MATCH($F1401,通路主檔!$A$2:$A$5,0))</f>
        <v>內用</v>
      </c>
      <c r="H1401" s="12" t="str">
        <f aca="false">INDEX(通路主檔!$C$2:$C$5,MATCH($F1401,通路主檔!$A$2:$A$5,0))</f>
        <v>店內</v>
      </c>
      <c r="I1401" s="13" t="n">
        <v>576900</v>
      </c>
      <c r="J1401" s="4" t="n">
        <v>806</v>
      </c>
      <c r="K1401" s="4" t="n">
        <v>1810</v>
      </c>
      <c r="L1401" s="14" t="n">
        <f aca="false">IF(J1401=0,0,I1401/J1401)</f>
        <v>715.75682382134</v>
      </c>
      <c r="M1401" s="15" t="n">
        <f aca="false">INDEX(通路主檔!$D$2:$D$5,MATCH($F1401,通路主檔!$A$2:$A$5,0))*INDEX(年度參數!$B$2:$B$4,MATCH($B1401,年度參數!$A$2:$A$4,0))</f>
        <v>0</v>
      </c>
      <c r="N1401" s="14" t="n">
        <f aca="false">I1401*M1401</f>
        <v>0</v>
      </c>
      <c r="O1401" s="14" t="n">
        <f aca="false">I1401-N1401</f>
        <v>576900</v>
      </c>
    </row>
    <row r="1402" customFormat="false" ht="15" hidden="false" customHeight="false" outlineLevel="0" collapsed="false">
      <c r="A1402" s="6" t="str">
        <f aca="false">TEXT(B1402,"0")&amp;"-"&amp;TEXT(C1402,"00")</f>
        <v>2025-08</v>
      </c>
      <c r="B1402" s="4" t="n">
        <v>2025</v>
      </c>
      <c r="C1402" s="4" t="n">
        <v>8</v>
      </c>
      <c r="D1402" s="9" t="s">
        <v>285</v>
      </c>
      <c r="E1402" s="12" t="str">
        <f aca="false">INDEX(門市主檔!$B$2:$B$25,MATCH($D1402,門市主檔!$A$2:$A$25,0))</f>
        <v>新北三重店</v>
      </c>
      <c r="F1402" s="9" t="s">
        <v>342</v>
      </c>
      <c r="G1402" s="12" t="str">
        <f aca="false">INDEX(通路主檔!$B$2:$B$5,MATCH($F1402,通路主檔!$A$2:$A$5,0))</f>
        <v>外帶</v>
      </c>
      <c r="H1402" s="12" t="str">
        <f aca="false">INDEX(通路主檔!$C$2:$C$5,MATCH($F1402,通路主檔!$A$2:$A$5,0))</f>
        <v>店內</v>
      </c>
      <c r="I1402" s="13" t="n">
        <v>451800</v>
      </c>
      <c r="J1402" s="4" t="n">
        <v>1273</v>
      </c>
      <c r="K1402" s="4" t="n">
        <v>1661</v>
      </c>
      <c r="L1402" s="14" t="n">
        <f aca="false">IF(J1402=0,0,I1402/J1402)</f>
        <v>354.90966221524</v>
      </c>
      <c r="M1402" s="15" t="n">
        <f aca="false">INDEX(通路主檔!$D$2:$D$5,MATCH($F1402,通路主檔!$A$2:$A$5,0))*INDEX(年度參數!$B$2:$B$4,MATCH($B1402,年度參數!$A$2:$A$4,0))</f>
        <v>0</v>
      </c>
      <c r="N1402" s="14" t="n">
        <f aca="false">I1402*M1402</f>
        <v>0</v>
      </c>
      <c r="O1402" s="14" t="n">
        <f aca="false">I1402-N1402</f>
        <v>451800</v>
      </c>
    </row>
    <row r="1403" customFormat="false" ht="15" hidden="false" customHeight="false" outlineLevel="0" collapsed="false">
      <c r="A1403" s="6" t="str">
        <f aca="false">TEXT(B1403,"0")&amp;"-"&amp;TEXT(C1403,"00")</f>
        <v>2025-08</v>
      </c>
      <c r="B1403" s="4" t="n">
        <v>2025</v>
      </c>
      <c r="C1403" s="4" t="n">
        <v>8</v>
      </c>
      <c r="D1403" s="9" t="s">
        <v>285</v>
      </c>
      <c r="E1403" s="12" t="str">
        <f aca="false">INDEX(門市主檔!$B$2:$B$25,MATCH($D1403,門市主檔!$A$2:$A$25,0))</f>
        <v>新北三重店</v>
      </c>
      <c r="F1403" s="9" t="s">
        <v>344</v>
      </c>
      <c r="G1403" s="12" t="str">
        <f aca="false">INDEX(通路主檔!$B$2:$B$5,MATCH($F1403,通路主檔!$A$2:$A$5,0))</f>
        <v>外送平台 A</v>
      </c>
      <c r="H1403" s="12" t="str">
        <f aca="false">INDEX(通路主檔!$C$2:$C$5,MATCH($F1403,通路主檔!$A$2:$A$5,0))</f>
        <v>外送平台</v>
      </c>
      <c r="I1403" s="13" t="n">
        <v>379800</v>
      </c>
      <c r="J1403" s="4" t="n">
        <v>668</v>
      </c>
      <c r="K1403" s="4" t="n">
        <v>1180</v>
      </c>
      <c r="L1403" s="14" t="n">
        <f aca="false">IF(J1403=0,0,I1403/J1403)</f>
        <v>568.562874251497</v>
      </c>
      <c r="M1403" s="15" t="n">
        <f aca="false">INDEX(通路主檔!$D$2:$D$5,MATCH($F1403,通路主檔!$A$2:$A$5,0))*INDEX(年度參數!$B$2:$B$4,MATCH($B1403,年度參數!$A$2:$A$4,0))</f>
        <v>0.34</v>
      </c>
      <c r="N1403" s="14" t="n">
        <f aca="false">I1403*M1403</f>
        <v>129132</v>
      </c>
      <c r="O1403" s="14" t="n">
        <f aca="false">I1403-N1403</f>
        <v>250668</v>
      </c>
    </row>
    <row r="1404" customFormat="false" ht="15" hidden="false" customHeight="false" outlineLevel="0" collapsed="false">
      <c r="A1404" s="6" t="str">
        <f aca="false">TEXT(B1404,"0")&amp;"-"&amp;TEXT(C1404,"00")</f>
        <v>2025-08</v>
      </c>
      <c r="B1404" s="4" t="n">
        <v>2025</v>
      </c>
      <c r="C1404" s="4" t="n">
        <v>8</v>
      </c>
      <c r="D1404" s="9" t="s">
        <v>285</v>
      </c>
      <c r="E1404" s="12" t="str">
        <f aca="false">INDEX(門市主檔!$B$2:$B$25,MATCH($D1404,門市主檔!$A$2:$A$25,0))</f>
        <v>新北三重店</v>
      </c>
      <c r="F1404" s="9" t="s">
        <v>347</v>
      </c>
      <c r="G1404" s="12" t="str">
        <f aca="false">INDEX(通路主檔!$B$2:$B$5,MATCH($F1404,通路主檔!$A$2:$A$5,0))</f>
        <v>外送平台 B</v>
      </c>
      <c r="H1404" s="12" t="str">
        <f aca="false">INDEX(通路主檔!$C$2:$C$5,MATCH($F1404,通路主檔!$A$2:$A$5,0))</f>
        <v>外送平台</v>
      </c>
      <c r="I1404" s="13" t="n">
        <v>282800</v>
      </c>
      <c r="J1404" s="4" t="n">
        <v>607</v>
      </c>
      <c r="K1404" s="4" t="n">
        <v>1049</v>
      </c>
      <c r="L1404" s="14" t="n">
        <f aca="false">IF(J1404=0,0,I1404/J1404)</f>
        <v>465.897858319605</v>
      </c>
      <c r="M1404" s="15" t="n">
        <f aca="false">INDEX(通路主檔!$D$2:$D$5,MATCH($F1404,通路主檔!$A$2:$A$5,0))*INDEX(年度參數!$B$2:$B$4,MATCH($B1404,年度參數!$A$2:$A$4,0))</f>
        <v>0.34</v>
      </c>
      <c r="N1404" s="14" t="n">
        <f aca="false">I1404*M1404</f>
        <v>96152</v>
      </c>
      <c r="O1404" s="14" t="n">
        <f aca="false">I1404-N1404</f>
        <v>186648</v>
      </c>
    </row>
    <row r="1405" customFormat="false" ht="15" hidden="false" customHeight="false" outlineLevel="0" collapsed="false">
      <c r="A1405" s="6" t="str">
        <f aca="false">TEXT(B1405,"0")&amp;"-"&amp;TEXT(C1405,"00")</f>
        <v>2025-08</v>
      </c>
      <c r="B1405" s="4" t="n">
        <v>2025</v>
      </c>
      <c r="C1405" s="4" t="n">
        <v>8</v>
      </c>
      <c r="D1405" s="9" t="s">
        <v>332</v>
      </c>
      <c r="E1405" s="12" t="str">
        <f aca="false">INDEX(門市主檔!$B$2:$B$25,MATCH($D1405,門市主檔!$A$2:$A$25,0))</f>
        <v>屏東市區店</v>
      </c>
      <c r="F1405" s="9" t="s">
        <v>339</v>
      </c>
      <c r="G1405" s="12" t="str">
        <f aca="false">INDEX(通路主檔!$B$2:$B$5,MATCH($F1405,通路主檔!$A$2:$A$5,0))</f>
        <v>內用</v>
      </c>
      <c r="H1405" s="12" t="str">
        <f aca="false">INDEX(通路主檔!$C$2:$C$5,MATCH($F1405,通路主檔!$A$2:$A$5,0))</f>
        <v>店內</v>
      </c>
      <c r="I1405" s="13" t="n">
        <v>357800</v>
      </c>
      <c r="J1405" s="4" t="n">
        <v>510</v>
      </c>
      <c r="K1405" s="4" t="n">
        <v>1158</v>
      </c>
      <c r="L1405" s="14" t="n">
        <f aca="false">IF(J1405=0,0,I1405/J1405)</f>
        <v>701.56862745098</v>
      </c>
      <c r="M1405" s="15" t="n">
        <f aca="false">INDEX(通路主檔!$D$2:$D$5,MATCH($F1405,通路主檔!$A$2:$A$5,0))*INDEX(年度參數!$B$2:$B$4,MATCH($B1405,年度參數!$A$2:$A$4,0))</f>
        <v>0</v>
      </c>
      <c r="N1405" s="14" t="n">
        <f aca="false">I1405*M1405</f>
        <v>0</v>
      </c>
      <c r="O1405" s="14" t="n">
        <f aca="false">I1405-N1405</f>
        <v>357800</v>
      </c>
    </row>
    <row r="1406" customFormat="false" ht="15" hidden="false" customHeight="false" outlineLevel="0" collapsed="false">
      <c r="A1406" s="6" t="str">
        <f aca="false">TEXT(B1406,"0")&amp;"-"&amp;TEXT(C1406,"00")</f>
        <v>2025-08</v>
      </c>
      <c r="B1406" s="4" t="n">
        <v>2025</v>
      </c>
      <c r="C1406" s="4" t="n">
        <v>8</v>
      </c>
      <c r="D1406" s="9" t="s">
        <v>332</v>
      </c>
      <c r="E1406" s="12" t="str">
        <f aca="false">INDEX(門市主檔!$B$2:$B$25,MATCH($D1406,門市主檔!$A$2:$A$25,0))</f>
        <v>屏東市區店</v>
      </c>
      <c r="F1406" s="9" t="s">
        <v>342</v>
      </c>
      <c r="G1406" s="12" t="str">
        <f aca="false">INDEX(通路主檔!$B$2:$B$5,MATCH($F1406,通路主檔!$A$2:$A$5,0))</f>
        <v>外帶</v>
      </c>
      <c r="H1406" s="12" t="str">
        <f aca="false">INDEX(通路主檔!$C$2:$C$5,MATCH($F1406,通路主檔!$A$2:$A$5,0))</f>
        <v>店內</v>
      </c>
      <c r="I1406" s="13" t="n">
        <v>328100</v>
      </c>
      <c r="J1406" s="4" t="n">
        <v>1051</v>
      </c>
      <c r="K1406" s="4" t="n">
        <v>1356</v>
      </c>
      <c r="L1406" s="14" t="n">
        <f aca="false">IF(J1406=0,0,I1406/J1406)</f>
        <v>312.178877259753</v>
      </c>
      <c r="M1406" s="15" t="n">
        <f aca="false">INDEX(通路主檔!$D$2:$D$5,MATCH($F1406,通路主檔!$A$2:$A$5,0))*INDEX(年度參數!$B$2:$B$4,MATCH($B1406,年度參數!$A$2:$A$4,0))</f>
        <v>0</v>
      </c>
      <c r="N1406" s="14" t="n">
        <f aca="false">I1406*M1406</f>
        <v>0</v>
      </c>
      <c r="O1406" s="14" t="n">
        <f aca="false">I1406-N1406</f>
        <v>328100</v>
      </c>
    </row>
    <row r="1407" customFormat="false" ht="15" hidden="false" customHeight="false" outlineLevel="0" collapsed="false">
      <c r="A1407" s="6" t="str">
        <f aca="false">TEXT(B1407,"0")&amp;"-"&amp;TEXT(C1407,"00")</f>
        <v>2025-08</v>
      </c>
      <c r="B1407" s="4" t="n">
        <v>2025</v>
      </c>
      <c r="C1407" s="4" t="n">
        <v>8</v>
      </c>
      <c r="D1407" s="9" t="s">
        <v>332</v>
      </c>
      <c r="E1407" s="12" t="str">
        <f aca="false">INDEX(門市主檔!$B$2:$B$25,MATCH($D1407,門市主檔!$A$2:$A$25,0))</f>
        <v>屏東市區店</v>
      </c>
      <c r="F1407" s="9" t="s">
        <v>344</v>
      </c>
      <c r="G1407" s="12" t="str">
        <f aca="false">INDEX(通路主檔!$B$2:$B$5,MATCH($F1407,通路主檔!$A$2:$A$5,0))</f>
        <v>外送平台 A</v>
      </c>
      <c r="H1407" s="12" t="str">
        <f aca="false">INDEX(通路主檔!$C$2:$C$5,MATCH($F1407,通路主檔!$A$2:$A$5,0))</f>
        <v>外送平台</v>
      </c>
      <c r="I1407" s="13" t="n">
        <v>291700</v>
      </c>
      <c r="J1407" s="4" t="n">
        <v>576</v>
      </c>
      <c r="K1407" s="4" t="n">
        <v>1123</v>
      </c>
      <c r="L1407" s="14" t="n">
        <f aca="false">IF(J1407=0,0,I1407/J1407)</f>
        <v>506.423611111111</v>
      </c>
      <c r="M1407" s="15" t="n">
        <f aca="false">INDEX(通路主檔!$D$2:$D$5,MATCH($F1407,通路主檔!$A$2:$A$5,0))*INDEX(年度參數!$B$2:$B$4,MATCH($B1407,年度參數!$A$2:$A$4,0))</f>
        <v>0.34</v>
      </c>
      <c r="N1407" s="14" t="n">
        <f aca="false">I1407*M1407</f>
        <v>99178</v>
      </c>
      <c r="O1407" s="14" t="n">
        <f aca="false">I1407-N1407</f>
        <v>192522</v>
      </c>
    </row>
    <row r="1408" customFormat="false" ht="15" hidden="false" customHeight="false" outlineLevel="0" collapsed="false">
      <c r="A1408" s="6" t="str">
        <f aca="false">TEXT(B1408,"0")&amp;"-"&amp;TEXT(C1408,"00")</f>
        <v>2025-08</v>
      </c>
      <c r="B1408" s="4" t="n">
        <v>2025</v>
      </c>
      <c r="C1408" s="4" t="n">
        <v>8</v>
      </c>
      <c r="D1408" s="9" t="s">
        <v>332</v>
      </c>
      <c r="E1408" s="12" t="str">
        <f aca="false">INDEX(門市主檔!$B$2:$B$25,MATCH($D1408,門市主檔!$A$2:$A$25,0))</f>
        <v>屏東市區店</v>
      </c>
      <c r="F1408" s="9" t="s">
        <v>347</v>
      </c>
      <c r="G1408" s="12" t="str">
        <f aca="false">INDEX(通路主檔!$B$2:$B$5,MATCH($F1408,通路主檔!$A$2:$A$5,0))</f>
        <v>外送平台 B</v>
      </c>
      <c r="H1408" s="12" t="str">
        <f aca="false">INDEX(通路主檔!$C$2:$C$5,MATCH($F1408,通路主檔!$A$2:$A$5,0))</f>
        <v>外送平台</v>
      </c>
      <c r="I1408" s="13" t="n">
        <v>187200</v>
      </c>
      <c r="J1408" s="4" t="n">
        <v>371</v>
      </c>
      <c r="K1408" s="4" t="n">
        <v>648</v>
      </c>
      <c r="L1408" s="14" t="n">
        <f aca="false">IF(J1408=0,0,I1408/J1408)</f>
        <v>504.582210242588</v>
      </c>
      <c r="M1408" s="15" t="n">
        <f aca="false">INDEX(通路主檔!$D$2:$D$5,MATCH($F1408,通路主檔!$A$2:$A$5,0))*INDEX(年度參數!$B$2:$B$4,MATCH($B1408,年度參數!$A$2:$A$4,0))</f>
        <v>0.34</v>
      </c>
      <c r="N1408" s="14" t="n">
        <f aca="false">I1408*M1408</f>
        <v>63648</v>
      </c>
      <c r="O1408" s="14" t="n">
        <f aca="false">I1408-N1408</f>
        <v>123552</v>
      </c>
    </row>
    <row r="1409" customFormat="false" ht="15" hidden="false" customHeight="false" outlineLevel="0" collapsed="false">
      <c r="A1409" s="6" t="str">
        <f aca="false">TEXT(B1409,"0")&amp;"-"&amp;TEXT(C1409,"00")</f>
        <v>2025-08</v>
      </c>
      <c r="B1409" s="4" t="n">
        <v>2025</v>
      </c>
      <c r="C1409" s="4" t="n">
        <v>8</v>
      </c>
      <c r="D1409" s="9" t="s">
        <v>300</v>
      </c>
      <c r="E1409" s="12" t="str">
        <f aca="false">INDEX(門市主檔!$B$2:$B$25,MATCH($D1409,門市主檔!$A$2:$A$25,0))</f>
        <v>台中逢甲店</v>
      </c>
      <c r="F1409" s="9" t="s">
        <v>339</v>
      </c>
      <c r="G1409" s="12" t="str">
        <f aca="false">INDEX(通路主檔!$B$2:$B$5,MATCH($F1409,通路主檔!$A$2:$A$5,0))</f>
        <v>內用</v>
      </c>
      <c r="H1409" s="12" t="str">
        <f aca="false">INDEX(通路主檔!$C$2:$C$5,MATCH($F1409,通路主檔!$A$2:$A$5,0))</f>
        <v>店內</v>
      </c>
      <c r="I1409" s="13" t="n">
        <v>1260200</v>
      </c>
      <c r="J1409" s="4" t="n">
        <v>1593</v>
      </c>
      <c r="K1409" s="4" t="n">
        <v>3788</v>
      </c>
      <c r="L1409" s="14" t="n">
        <f aca="false">IF(J1409=0,0,I1409/J1409)</f>
        <v>791.086001255493</v>
      </c>
      <c r="M1409" s="15" t="n">
        <f aca="false">INDEX(通路主檔!$D$2:$D$5,MATCH($F1409,通路主檔!$A$2:$A$5,0))*INDEX(年度參數!$B$2:$B$4,MATCH($B1409,年度參數!$A$2:$A$4,0))</f>
        <v>0</v>
      </c>
      <c r="N1409" s="14" t="n">
        <f aca="false">I1409*M1409</f>
        <v>0</v>
      </c>
      <c r="O1409" s="14" t="n">
        <f aca="false">I1409-N1409</f>
        <v>1260200</v>
      </c>
    </row>
    <row r="1410" customFormat="false" ht="15" hidden="false" customHeight="false" outlineLevel="0" collapsed="false">
      <c r="A1410" s="6" t="str">
        <f aca="false">TEXT(B1410,"0")&amp;"-"&amp;TEXT(C1410,"00")</f>
        <v>2025-08</v>
      </c>
      <c r="B1410" s="4" t="n">
        <v>2025</v>
      </c>
      <c r="C1410" s="4" t="n">
        <v>8</v>
      </c>
      <c r="D1410" s="9" t="s">
        <v>300</v>
      </c>
      <c r="E1410" s="12" t="str">
        <f aca="false">INDEX(門市主檔!$B$2:$B$25,MATCH($D1410,門市主檔!$A$2:$A$25,0))</f>
        <v>台中逢甲店</v>
      </c>
      <c r="F1410" s="9" t="s">
        <v>342</v>
      </c>
      <c r="G1410" s="12" t="str">
        <f aca="false">INDEX(通路主檔!$B$2:$B$5,MATCH($F1410,通路主檔!$A$2:$A$5,0))</f>
        <v>外帶</v>
      </c>
      <c r="H1410" s="12" t="str">
        <f aca="false">INDEX(通路主檔!$C$2:$C$5,MATCH($F1410,通路主檔!$A$2:$A$5,0))</f>
        <v>店內</v>
      </c>
      <c r="I1410" s="13" t="n">
        <v>675300</v>
      </c>
      <c r="J1410" s="4" t="n">
        <v>2112</v>
      </c>
      <c r="K1410" s="4" t="n">
        <v>2835</v>
      </c>
      <c r="L1410" s="14" t="n">
        <f aca="false">IF(J1410=0,0,I1410/J1410)</f>
        <v>319.744318181818</v>
      </c>
      <c r="M1410" s="15" t="n">
        <f aca="false">INDEX(通路主檔!$D$2:$D$5,MATCH($F1410,通路主檔!$A$2:$A$5,0))*INDEX(年度參數!$B$2:$B$4,MATCH($B1410,年度參數!$A$2:$A$4,0))</f>
        <v>0</v>
      </c>
      <c r="N1410" s="14" t="n">
        <f aca="false">I1410*M1410</f>
        <v>0</v>
      </c>
      <c r="O1410" s="14" t="n">
        <f aca="false">I1410-N1410</f>
        <v>675300</v>
      </c>
    </row>
    <row r="1411" customFormat="false" ht="15" hidden="false" customHeight="false" outlineLevel="0" collapsed="false">
      <c r="A1411" s="6" t="str">
        <f aca="false">TEXT(B1411,"0")&amp;"-"&amp;TEXT(C1411,"00")</f>
        <v>2025-08</v>
      </c>
      <c r="B1411" s="4" t="n">
        <v>2025</v>
      </c>
      <c r="C1411" s="4" t="n">
        <v>8</v>
      </c>
      <c r="D1411" s="9" t="s">
        <v>300</v>
      </c>
      <c r="E1411" s="12" t="str">
        <f aca="false">INDEX(門市主檔!$B$2:$B$25,MATCH($D1411,門市主檔!$A$2:$A$25,0))</f>
        <v>台中逢甲店</v>
      </c>
      <c r="F1411" s="9" t="s">
        <v>344</v>
      </c>
      <c r="G1411" s="12" t="str">
        <f aca="false">INDEX(通路主檔!$B$2:$B$5,MATCH($F1411,通路主檔!$A$2:$A$5,0))</f>
        <v>外送平台 A</v>
      </c>
      <c r="H1411" s="12" t="str">
        <f aca="false">INDEX(通路主檔!$C$2:$C$5,MATCH($F1411,通路主檔!$A$2:$A$5,0))</f>
        <v>外送平台</v>
      </c>
      <c r="I1411" s="13" t="n">
        <v>580700</v>
      </c>
      <c r="J1411" s="4" t="n">
        <v>1134</v>
      </c>
      <c r="K1411" s="4" t="n">
        <v>2312</v>
      </c>
      <c r="L1411" s="14" t="n">
        <f aca="false">IF(J1411=0,0,I1411/J1411)</f>
        <v>512.081128747795</v>
      </c>
      <c r="M1411" s="15" t="n">
        <f aca="false">INDEX(通路主檔!$D$2:$D$5,MATCH($F1411,通路主檔!$A$2:$A$5,0))*INDEX(年度參數!$B$2:$B$4,MATCH($B1411,年度參數!$A$2:$A$4,0))</f>
        <v>0.34</v>
      </c>
      <c r="N1411" s="14" t="n">
        <f aca="false">I1411*M1411</f>
        <v>197438</v>
      </c>
      <c r="O1411" s="14" t="n">
        <f aca="false">I1411-N1411</f>
        <v>383262</v>
      </c>
    </row>
    <row r="1412" customFormat="false" ht="15" hidden="false" customHeight="false" outlineLevel="0" collapsed="false">
      <c r="A1412" s="6" t="str">
        <f aca="false">TEXT(B1412,"0")&amp;"-"&amp;TEXT(C1412,"00")</f>
        <v>2025-08</v>
      </c>
      <c r="B1412" s="4" t="n">
        <v>2025</v>
      </c>
      <c r="C1412" s="4" t="n">
        <v>8</v>
      </c>
      <c r="D1412" s="9" t="s">
        <v>300</v>
      </c>
      <c r="E1412" s="12" t="str">
        <f aca="false">INDEX(門市主檔!$B$2:$B$25,MATCH($D1412,門市主檔!$A$2:$A$25,0))</f>
        <v>台中逢甲店</v>
      </c>
      <c r="F1412" s="9" t="s">
        <v>347</v>
      </c>
      <c r="G1412" s="12" t="str">
        <f aca="false">INDEX(通路主檔!$B$2:$B$5,MATCH($F1412,通路主檔!$A$2:$A$5,0))</f>
        <v>外送平台 B</v>
      </c>
      <c r="H1412" s="12" t="str">
        <f aca="false">INDEX(通路主檔!$C$2:$C$5,MATCH($F1412,通路主檔!$A$2:$A$5,0))</f>
        <v>外送平台</v>
      </c>
      <c r="I1412" s="13" t="n">
        <v>403200</v>
      </c>
      <c r="J1412" s="4" t="n">
        <v>783</v>
      </c>
      <c r="K1412" s="4" t="n">
        <v>1450</v>
      </c>
      <c r="L1412" s="14" t="n">
        <f aca="false">IF(J1412=0,0,I1412/J1412)</f>
        <v>514.942528735632</v>
      </c>
      <c r="M1412" s="15" t="n">
        <f aca="false">INDEX(通路主檔!$D$2:$D$5,MATCH($F1412,通路主檔!$A$2:$A$5,0))*INDEX(年度參數!$B$2:$B$4,MATCH($B1412,年度參數!$A$2:$A$4,0))</f>
        <v>0.34</v>
      </c>
      <c r="N1412" s="14" t="n">
        <f aca="false">I1412*M1412</f>
        <v>137088</v>
      </c>
      <c r="O1412" s="14" t="n">
        <f aca="false">I1412-N1412</f>
        <v>266112</v>
      </c>
    </row>
    <row r="1413" customFormat="false" ht="15" hidden="false" customHeight="false" outlineLevel="0" collapsed="false">
      <c r="A1413" s="6" t="str">
        <f aca="false">TEXT(B1413,"0")&amp;"-"&amp;TEXT(C1413,"00")</f>
        <v>2025-08</v>
      </c>
      <c r="B1413" s="4" t="n">
        <v>2025</v>
      </c>
      <c r="C1413" s="4" t="n">
        <v>8</v>
      </c>
      <c r="D1413" s="9" t="s">
        <v>305</v>
      </c>
      <c r="E1413" s="12" t="str">
        <f aca="false">INDEX(門市主檔!$B$2:$B$25,MATCH($D1413,門市主檔!$A$2:$A$25,0))</f>
        <v>台中七期店</v>
      </c>
      <c r="F1413" s="9" t="s">
        <v>339</v>
      </c>
      <c r="G1413" s="12" t="str">
        <f aca="false">INDEX(通路主檔!$B$2:$B$5,MATCH($F1413,通路主檔!$A$2:$A$5,0))</f>
        <v>內用</v>
      </c>
      <c r="H1413" s="12" t="str">
        <f aca="false">INDEX(通路主檔!$C$2:$C$5,MATCH($F1413,通路主檔!$A$2:$A$5,0))</f>
        <v>店內</v>
      </c>
      <c r="I1413" s="13" t="n">
        <v>1393900</v>
      </c>
      <c r="J1413" s="4" t="n">
        <v>1780</v>
      </c>
      <c r="K1413" s="4" t="n">
        <v>4421</v>
      </c>
      <c r="L1413" s="14" t="n">
        <f aca="false">IF(J1413=0,0,I1413/J1413)</f>
        <v>783.089887640449</v>
      </c>
      <c r="M1413" s="15" t="n">
        <f aca="false">INDEX(通路主檔!$D$2:$D$5,MATCH($F1413,通路主檔!$A$2:$A$5,0))*INDEX(年度參數!$B$2:$B$4,MATCH($B1413,年度參數!$A$2:$A$4,0))</f>
        <v>0</v>
      </c>
      <c r="N1413" s="14" t="n">
        <f aca="false">I1413*M1413</f>
        <v>0</v>
      </c>
      <c r="O1413" s="14" t="n">
        <f aca="false">I1413-N1413</f>
        <v>1393900</v>
      </c>
    </row>
    <row r="1414" customFormat="false" ht="15" hidden="false" customHeight="false" outlineLevel="0" collapsed="false">
      <c r="A1414" s="6" t="str">
        <f aca="false">TEXT(B1414,"0")&amp;"-"&amp;TEXT(C1414,"00")</f>
        <v>2025-08</v>
      </c>
      <c r="B1414" s="4" t="n">
        <v>2025</v>
      </c>
      <c r="C1414" s="4" t="n">
        <v>8</v>
      </c>
      <c r="D1414" s="9" t="s">
        <v>305</v>
      </c>
      <c r="E1414" s="12" t="str">
        <f aca="false">INDEX(門市主檔!$B$2:$B$25,MATCH($D1414,門市主檔!$A$2:$A$25,0))</f>
        <v>台中七期店</v>
      </c>
      <c r="F1414" s="9" t="s">
        <v>342</v>
      </c>
      <c r="G1414" s="12" t="str">
        <f aca="false">INDEX(通路主檔!$B$2:$B$5,MATCH($F1414,通路主檔!$A$2:$A$5,0))</f>
        <v>外帶</v>
      </c>
      <c r="H1414" s="12" t="str">
        <f aca="false">INDEX(通路主檔!$C$2:$C$5,MATCH($F1414,通路主檔!$A$2:$A$5,0))</f>
        <v>店內</v>
      </c>
      <c r="I1414" s="13" t="n">
        <v>598500</v>
      </c>
      <c r="J1414" s="4" t="n">
        <v>1754</v>
      </c>
      <c r="K1414" s="4" t="n">
        <v>2369</v>
      </c>
      <c r="L1414" s="14" t="n">
        <f aca="false">IF(J1414=0,0,I1414/J1414)</f>
        <v>341.220068415051</v>
      </c>
      <c r="M1414" s="15" t="n">
        <f aca="false">INDEX(通路主檔!$D$2:$D$5,MATCH($F1414,通路主檔!$A$2:$A$5,0))*INDEX(年度參數!$B$2:$B$4,MATCH($B1414,年度參數!$A$2:$A$4,0))</f>
        <v>0</v>
      </c>
      <c r="N1414" s="14" t="n">
        <f aca="false">I1414*M1414</f>
        <v>0</v>
      </c>
      <c r="O1414" s="14" t="n">
        <f aca="false">I1414-N1414</f>
        <v>598500</v>
      </c>
    </row>
    <row r="1415" customFormat="false" ht="15" hidden="false" customHeight="false" outlineLevel="0" collapsed="false">
      <c r="A1415" s="6" t="str">
        <f aca="false">TEXT(B1415,"0")&amp;"-"&amp;TEXT(C1415,"00")</f>
        <v>2025-08</v>
      </c>
      <c r="B1415" s="4" t="n">
        <v>2025</v>
      </c>
      <c r="C1415" s="4" t="n">
        <v>8</v>
      </c>
      <c r="D1415" s="9" t="s">
        <v>305</v>
      </c>
      <c r="E1415" s="12" t="str">
        <f aca="false">INDEX(門市主檔!$B$2:$B$25,MATCH($D1415,門市主檔!$A$2:$A$25,0))</f>
        <v>台中七期店</v>
      </c>
      <c r="F1415" s="9" t="s">
        <v>344</v>
      </c>
      <c r="G1415" s="12" t="str">
        <f aca="false">INDEX(通路主檔!$B$2:$B$5,MATCH($F1415,通路主檔!$A$2:$A$5,0))</f>
        <v>外送平台 A</v>
      </c>
      <c r="H1415" s="12" t="str">
        <f aca="false">INDEX(通路主檔!$C$2:$C$5,MATCH($F1415,通路主檔!$A$2:$A$5,0))</f>
        <v>外送平台</v>
      </c>
      <c r="I1415" s="13" t="n">
        <v>490600</v>
      </c>
      <c r="J1415" s="4" t="n">
        <v>903</v>
      </c>
      <c r="K1415" s="4" t="n">
        <v>1602</v>
      </c>
      <c r="L1415" s="14" t="n">
        <f aca="false">IF(J1415=0,0,I1415/J1415)</f>
        <v>543.300110741971</v>
      </c>
      <c r="M1415" s="15" t="n">
        <f aca="false">INDEX(通路主檔!$D$2:$D$5,MATCH($F1415,通路主檔!$A$2:$A$5,0))*INDEX(年度參數!$B$2:$B$4,MATCH($B1415,年度參數!$A$2:$A$4,0))</f>
        <v>0.34</v>
      </c>
      <c r="N1415" s="14" t="n">
        <f aca="false">I1415*M1415</f>
        <v>166804</v>
      </c>
      <c r="O1415" s="14" t="n">
        <f aca="false">I1415-N1415</f>
        <v>323796</v>
      </c>
    </row>
    <row r="1416" customFormat="false" ht="15" hidden="false" customHeight="false" outlineLevel="0" collapsed="false">
      <c r="A1416" s="6" t="str">
        <f aca="false">TEXT(B1416,"0")&amp;"-"&amp;TEXT(C1416,"00")</f>
        <v>2025-08</v>
      </c>
      <c r="B1416" s="4" t="n">
        <v>2025</v>
      </c>
      <c r="C1416" s="4" t="n">
        <v>8</v>
      </c>
      <c r="D1416" s="9" t="s">
        <v>305</v>
      </c>
      <c r="E1416" s="12" t="str">
        <f aca="false">INDEX(門市主檔!$B$2:$B$25,MATCH($D1416,門市主檔!$A$2:$A$25,0))</f>
        <v>台中七期店</v>
      </c>
      <c r="F1416" s="9" t="s">
        <v>347</v>
      </c>
      <c r="G1416" s="12" t="str">
        <f aca="false">INDEX(通路主檔!$B$2:$B$5,MATCH($F1416,通路主檔!$A$2:$A$5,0))</f>
        <v>外送平台 B</v>
      </c>
      <c r="H1416" s="12" t="str">
        <f aca="false">INDEX(通路主檔!$C$2:$C$5,MATCH($F1416,通路主檔!$A$2:$A$5,0))</f>
        <v>外送平台</v>
      </c>
      <c r="I1416" s="13" t="n">
        <v>300000</v>
      </c>
      <c r="J1416" s="4" t="n">
        <v>625</v>
      </c>
      <c r="K1416" s="4" t="n">
        <v>1080</v>
      </c>
      <c r="L1416" s="14" t="n">
        <f aca="false">IF(J1416=0,0,I1416/J1416)</f>
        <v>480</v>
      </c>
      <c r="M1416" s="15" t="n">
        <f aca="false">INDEX(通路主檔!$D$2:$D$5,MATCH($F1416,通路主檔!$A$2:$A$5,0))*INDEX(年度參數!$B$2:$B$4,MATCH($B1416,年度參數!$A$2:$A$4,0))</f>
        <v>0.34</v>
      </c>
      <c r="N1416" s="14" t="n">
        <f aca="false">I1416*M1416</f>
        <v>102000</v>
      </c>
      <c r="O1416" s="14" t="n">
        <f aca="false">I1416-N1416</f>
        <v>198000</v>
      </c>
    </row>
    <row r="1417" customFormat="false" ht="15" hidden="false" customHeight="false" outlineLevel="0" collapsed="false">
      <c r="A1417" s="6" t="str">
        <f aca="false">TEXT(B1417,"0")&amp;"-"&amp;TEXT(C1417,"00")</f>
        <v>2025-08</v>
      </c>
      <c r="B1417" s="4" t="n">
        <v>2025</v>
      </c>
      <c r="C1417" s="4" t="n">
        <v>8</v>
      </c>
      <c r="D1417" s="9" t="s">
        <v>307</v>
      </c>
      <c r="E1417" s="12" t="str">
        <f aca="false">INDEX(門市主檔!$B$2:$B$25,MATCH($D1417,門市主檔!$A$2:$A$25,0))</f>
        <v>台中一中店</v>
      </c>
      <c r="F1417" s="9" t="s">
        <v>339</v>
      </c>
      <c r="G1417" s="12" t="str">
        <f aca="false">INDEX(通路主檔!$B$2:$B$5,MATCH($F1417,通路主檔!$A$2:$A$5,0))</f>
        <v>內用</v>
      </c>
      <c r="H1417" s="12" t="str">
        <f aca="false">INDEX(通路主檔!$C$2:$C$5,MATCH($F1417,通路主檔!$A$2:$A$5,0))</f>
        <v>店內</v>
      </c>
      <c r="I1417" s="13" t="n">
        <v>622500</v>
      </c>
      <c r="J1417" s="4" t="n">
        <v>858</v>
      </c>
      <c r="K1417" s="4" t="n">
        <v>2216</v>
      </c>
      <c r="L1417" s="14" t="n">
        <f aca="false">IF(J1417=0,0,I1417/J1417)</f>
        <v>725.524475524476</v>
      </c>
      <c r="M1417" s="15" t="n">
        <f aca="false">INDEX(通路主檔!$D$2:$D$5,MATCH($F1417,通路主檔!$A$2:$A$5,0))*INDEX(年度參數!$B$2:$B$4,MATCH($B1417,年度參數!$A$2:$A$4,0))</f>
        <v>0</v>
      </c>
      <c r="N1417" s="14" t="n">
        <f aca="false">I1417*M1417</f>
        <v>0</v>
      </c>
      <c r="O1417" s="14" t="n">
        <f aca="false">I1417-N1417</f>
        <v>622500</v>
      </c>
    </row>
    <row r="1418" customFormat="false" ht="15" hidden="false" customHeight="false" outlineLevel="0" collapsed="false">
      <c r="A1418" s="6" t="str">
        <f aca="false">TEXT(B1418,"0")&amp;"-"&amp;TEXT(C1418,"00")</f>
        <v>2025-08</v>
      </c>
      <c r="B1418" s="4" t="n">
        <v>2025</v>
      </c>
      <c r="C1418" s="4" t="n">
        <v>8</v>
      </c>
      <c r="D1418" s="9" t="s">
        <v>307</v>
      </c>
      <c r="E1418" s="12" t="str">
        <f aca="false">INDEX(門市主檔!$B$2:$B$25,MATCH($D1418,門市主檔!$A$2:$A$25,0))</f>
        <v>台中一中店</v>
      </c>
      <c r="F1418" s="9" t="s">
        <v>342</v>
      </c>
      <c r="G1418" s="12" t="str">
        <f aca="false">INDEX(通路主檔!$B$2:$B$5,MATCH($F1418,通路主檔!$A$2:$A$5,0))</f>
        <v>外帶</v>
      </c>
      <c r="H1418" s="12" t="str">
        <f aca="false">INDEX(通路主檔!$C$2:$C$5,MATCH($F1418,通路主檔!$A$2:$A$5,0))</f>
        <v>店內</v>
      </c>
      <c r="I1418" s="13" t="n">
        <v>528900</v>
      </c>
      <c r="J1418" s="4" t="n">
        <v>1498</v>
      </c>
      <c r="K1418" s="4" t="n">
        <v>1796</v>
      </c>
      <c r="L1418" s="14" t="n">
        <f aca="false">IF(J1418=0,0,I1418/J1418)</f>
        <v>353.070761014686</v>
      </c>
      <c r="M1418" s="15" t="n">
        <f aca="false">INDEX(通路主檔!$D$2:$D$5,MATCH($F1418,通路主檔!$A$2:$A$5,0))*INDEX(年度參數!$B$2:$B$4,MATCH($B1418,年度參數!$A$2:$A$4,0))</f>
        <v>0</v>
      </c>
      <c r="N1418" s="14" t="n">
        <f aca="false">I1418*M1418</f>
        <v>0</v>
      </c>
      <c r="O1418" s="14" t="n">
        <f aca="false">I1418-N1418</f>
        <v>528900</v>
      </c>
    </row>
    <row r="1419" customFormat="false" ht="15" hidden="false" customHeight="false" outlineLevel="0" collapsed="false">
      <c r="A1419" s="6" t="str">
        <f aca="false">TEXT(B1419,"0")&amp;"-"&amp;TEXT(C1419,"00")</f>
        <v>2025-08</v>
      </c>
      <c r="B1419" s="4" t="n">
        <v>2025</v>
      </c>
      <c r="C1419" s="4" t="n">
        <v>8</v>
      </c>
      <c r="D1419" s="9" t="s">
        <v>307</v>
      </c>
      <c r="E1419" s="12" t="str">
        <f aca="false">INDEX(門市主檔!$B$2:$B$25,MATCH($D1419,門市主檔!$A$2:$A$25,0))</f>
        <v>台中一中店</v>
      </c>
      <c r="F1419" s="9" t="s">
        <v>344</v>
      </c>
      <c r="G1419" s="12" t="str">
        <f aca="false">INDEX(通路主檔!$B$2:$B$5,MATCH($F1419,通路主檔!$A$2:$A$5,0))</f>
        <v>外送平台 A</v>
      </c>
      <c r="H1419" s="12" t="str">
        <f aca="false">INDEX(通路主檔!$C$2:$C$5,MATCH($F1419,通路主檔!$A$2:$A$5,0))</f>
        <v>外送平台</v>
      </c>
      <c r="I1419" s="13" t="n">
        <v>513600</v>
      </c>
      <c r="J1419" s="4" t="n">
        <v>1055</v>
      </c>
      <c r="K1419" s="4" t="n">
        <v>2128</v>
      </c>
      <c r="L1419" s="14" t="n">
        <f aca="false">IF(J1419=0,0,I1419/J1419)</f>
        <v>486.824644549763</v>
      </c>
      <c r="M1419" s="15" t="n">
        <f aca="false">INDEX(通路主檔!$D$2:$D$5,MATCH($F1419,通路主檔!$A$2:$A$5,0))*INDEX(年度參數!$B$2:$B$4,MATCH($B1419,年度參數!$A$2:$A$4,0))</f>
        <v>0.34</v>
      </c>
      <c r="N1419" s="14" t="n">
        <f aca="false">I1419*M1419</f>
        <v>174624</v>
      </c>
      <c r="O1419" s="14" t="n">
        <f aca="false">I1419-N1419</f>
        <v>338976</v>
      </c>
    </row>
    <row r="1420" customFormat="false" ht="15" hidden="false" customHeight="false" outlineLevel="0" collapsed="false">
      <c r="A1420" s="6" t="str">
        <f aca="false">TEXT(B1420,"0")&amp;"-"&amp;TEXT(C1420,"00")</f>
        <v>2025-08</v>
      </c>
      <c r="B1420" s="4" t="n">
        <v>2025</v>
      </c>
      <c r="C1420" s="4" t="n">
        <v>8</v>
      </c>
      <c r="D1420" s="9" t="s">
        <v>307</v>
      </c>
      <c r="E1420" s="12" t="str">
        <f aca="false">INDEX(門市主檔!$B$2:$B$25,MATCH($D1420,門市主檔!$A$2:$A$25,0))</f>
        <v>台中一中店</v>
      </c>
      <c r="F1420" s="9" t="s">
        <v>347</v>
      </c>
      <c r="G1420" s="12" t="str">
        <f aca="false">INDEX(通路主檔!$B$2:$B$5,MATCH($F1420,通路主檔!$A$2:$A$5,0))</f>
        <v>外送平台 B</v>
      </c>
      <c r="H1420" s="12" t="str">
        <f aca="false">INDEX(通路主檔!$C$2:$C$5,MATCH($F1420,通路主檔!$A$2:$A$5,0))</f>
        <v>外送平台</v>
      </c>
      <c r="I1420" s="13" t="n">
        <v>291500</v>
      </c>
      <c r="J1420" s="4" t="n">
        <v>611</v>
      </c>
      <c r="K1420" s="4" t="n">
        <v>1139</v>
      </c>
      <c r="L1420" s="14" t="n">
        <f aca="false">IF(J1420=0,0,I1420/J1420)</f>
        <v>477.08674304419</v>
      </c>
      <c r="M1420" s="15" t="n">
        <f aca="false">INDEX(通路主檔!$D$2:$D$5,MATCH($F1420,通路主檔!$A$2:$A$5,0))*INDEX(年度參數!$B$2:$B$4,MATCH($B1420,年度參數!$A$2:$A$4,0))</f>
        <v>0.34</v>
      </c>
      <c r="N1420" s="14" t="n">
        <f aca="false">I1420*M1420</f>
        <v>99110</v>
      </c>
      <c r="O1420" s="14" t="n">
        <f aca="false">I1420-N1420</f>
        <v>192390</v>
      </c>
    </row>
    <row r="1421" customFormat="false" ht="15" hidden="false" customHeight="false" outlineLevel="0" collapsed="false">
      <c r="A1421" s="6" t="str">
        <f aca="false">TEXT(B1421,"0")&amp;"-"&amp;TEXT(C1421,"00")</f>
        <v>2025-08</v>
      </c>
      <c r="B1421" s="4" t="n">
        <v>2025</v>
      </c>
      <c r="C1421" s="4" t="n">
        <v>8</v>
      </c>
      <c r="D1421" s="9" t="s">
        <v>310</v>
      </c>
      <c r="E1421" s="12" t="str">
        <f aca="false">INDEX(門市主檔!$B$2:$B$25,MATCH($D1421,門市主檔!$A$2:$A$25,0))</f>
        <v>台中大里店</v>
      </c>
      <c r="F1421" s="9" t="s">
        <v>342</v>
      </c>
      <c r="G1421" s="12" t="str">
        <f aca="false">INDEX(通路主檔!$B$2:$B$5,MATCH($F1421,通路主檔!$A$2:$A$5,0))</f>
        <v>外帶</v>
      </c>
      <c r="H1421" s="12" t="str">
        <f aca="false">INDEX(通路主檔!$C$2:$C$5,MATCH($F1421,通路主檔!$A$2:$A$5,0))</f>
        <v>店內</v>
      </c>
      <c r="I1421" s="13" t="n">
        <v>555100</v>
      </c>
      <c r="J1421" s="4" t="n">
        <v>1812</v>
      </c>
      <c r="K1421" s="4" t="n">
        <v>2199</v>
      </c>
      <c r="L1421" s="14" t="n">
        <f aca="false">IF(J1421=0,0,I1421/J1421)</f>
        <v>306.346578366446</v>
      </c>
      <c r="M1421" s="15" t="n">
        <f aca="false">INDEX(通路主檔!$D$2:$D$5,MATCH($F1421,通路主檔!$A$2:$A$5,0))*INDEX(年度參數!$B$2:$B$4,MATCH($B1421,年度參數!$A$2:$A$4,0))</f>
        <v>0</v>
      </c>
      <c r="N1421" s="14" t="n">
        <f aca="false">I1421*M1421</f>
        <v>0</v>
      </c>
      <c r="O1421" s="14" t="n">
        <f aca="false">I1421-N1421</f>
        <v>555100</v>
      </c>
    </row>
    <row r="1422" customFormat="false" ht="15" hidden="false" customHeight="false" outlineLevel="0" collapsed="false">
      <c r="A1422" s="6" t="str">
        <f aca="false">TEXT(B1422,"0")&amp;"-"&amp;TEXT(C1422,"00")</f>
        <v>2025-08</v>
      </c>
      <c r="B1422" s="4" t="n">
        <v>2025</v>
      </c>
      <c r="C1422" s="4" t="n">
        <v>8</v>
      </c>
      <c r="D1422" s="9" t="s">
        <v>310</v>
      </c>
      <c r="E1422" s="12" t="str">
        <f aca="false">INDEX(門市主檔!$B$2:$B$25,MATCH($D1422,門市主檔!$A$2:$A$25,0))</f>
        <v>台中大里店</v>
      </c>
      <c r="F1422" s="9" t="s">
        <v>344</v>
      </c>
      <c r="G1422" s="12" t="str">
        <f aca="false">INDEX(通路主檔!$B$2:$B$5,MATCH($F1422,通路主檔!$A$2:$A$5,0))</f>
        <v>外送平台 A</v>
      </c>
      <c r="H1422" s="12" t="str">
        <f aca="false">INDEX(通路主檔!$C$2:$C$5,MATCH($F1422,通路主檔!$A$2:$A$5,0))</f>
        <v>外送平台</v>
      </c>
      <c r="I1422" s="13" t="n">
        <v>451700</v>
      </c>
      <c r="J1422" s="4" t="n">
        <v>908</v>
      </c>
      <c r="K1422" s="4" t="n">
        <v>1845</v>
      </c>
      <c r="L1422" s="14" t="n">
        <f aca="false">IF(J1422=0,0,I1422/J1422)</f>
        <v>497.466960352423</v>
      </c>
      <c r="M1422" s="15" t="n">
        <f aca="false">INDEX(通路主檔!$D$2:$D$5,MATCH($F1422,通路主檔!$A$2:$A$5,0))*INDEX(年度參數!$B$2:$B$4,MATCH($B1422,年度參數!$A$2:$A$4,0))</f>
        <v>0.34</v>
      </c>
      <c r="N1422" s="14" t="n">
        <f aca="false">I1422*M1422</f>
        <v>153578</v>
      </c>
      <c r="O1422" s="14" t="n">
        <f aca="false">I1422-N1422</f>
        <v>298122</v>
      </c>
    </row>
    <row r="1423" customFormat="false" ht="15" hidden="false" customHeight="false" outlineLevel="0" collapsed="false">
      <c r="A1423" s="6" t="str">
        <f aca="false">TEXT(B1423,"0")&amp;"-"&amp;TEXT(C1423,"00")</f>
        <v>2025-08</v>
      </c>
      <c r="B1423" s="4" t="n">
        <v>2025</v>
      </c>
      <c r="C1423" s="4" t="n">
        <v>8</v>
      </c>
      <c r="D1423" s="9" t="s">
        <v>310</v>
      </c>
      <c r="E1423" s="12" t="str">
        <f aca="false">INDEX(門市主檔!$B$2:$B$25,MATCH($D1423,門市主檔!$A$2:$A$25,0))</f>
        <v>台中大里店</v>
      </c>
      <c r="F1423" s="9" t="s">
        <v>347</v>
      </c>
      <c r="G1423" s="12" t="str">
        <f aca="false">INDEX(通路主檔!$B$2:$B$5,MATCH($F1423,通路主檔!$A$2:$A$5,0))</f>
        <v>外送平台 B</v>
      </c>
      <c r="H1423" s="12" t="str">
        <f aca="false">INDEX(通路主檔!$C$2:$C$5,MATCH($F1423,通路主檔!$A$2:$A$5,0))</f>
        <v>外送平台</v>
      </c>
      <c r="I1423" s="13" t="n">
        <v>325000</v>
      </c>
      <c r="J1423" s="4" t="n">
        <v>609</v>
      </c>
      <c r="K1423" s="4" t="n">
        <v>1180</v>
      </c>
      <c r="L1423" s="14" t="n">
        <f aca="false">IF(J1423=0,0,I1423/J1423)</f>
        <v>533.661740558292</v>
      </c>
      <c r="M1423" s="15" t="n">
        <f aca="false">INDEX(通路主檔!$D$2:$D$5,MATCH($F1423,通路主檔!$A$2:$A$5,0))*INDEX(年度參數!$B$2:$B$4,MATCH($B1423,年度參數!$A$2:$A$4,0))</f>
        <v>0.34</v>
      </c>
      <c r="N1423" s="14" t="n">
        <f aca="false">I1423*M1423</f>
        <v>110500</v>
      </c>
      <c r="O1423" s="14" t="n">
        <f aca="false">I1423-N1423</f>
        <v>214500</v>
      </c>
    </row>
    <row r="1424" customFormat="false" ht="15" hidden="false" customHeight="false" outlineLevel="0" collapsed="false">
      <c r="A1424" s="6" t="str">
        <f aca="false">TEXT(B1424,"0")&amp;"-"&amp;TEXT(C1424,"00")</f>
        <v>2025-08</v>
      </c>
      <c r="B1424" s="4" t="n">
        <v>2025</v>
      </c>
      <c r="C1424" s="4" t="n">
        <v>8</v>
      </c>
      <c r="D1424" s="9" t="s">
        <v>318</v>
      </c>
      <c r="E1424" s="12" t="str">
        <f aca="false">INDEX(門市主檔!$B$2:$B$25,MATCH($D1424,門市主檔!$A$2:$A$25,0))</f>
        <v>台南中西店</v>
      </c>
      <c r="F1424" s="9" t="s">
        <v>339</v>
      </c>
      <c r="G1424" s="12" t="str">
        <f aca="false">INDEX(通路主檔!$B$2:$B$5,MATCH($F1424,通路主檔!$A$2:$A$5,0))</f>
        <v>內用</v>
      </c>
      <c r="H1424" s="12" t="str">
        <f aca="false">INDEX(通路主檔!$C$2:$C$5,MATCH($F1424,通路主檔!$A$2:$A$5,0))</f>
        <v>店內</v>
      </c>
      <c r="I1424" s="13" t="n">
        <v>884400</v>
      </c>
      <c r="J1424" s="4" t="n">
        <v>1178</v>
      </c>
      <c r="K1424" s="4" t="n">
        <v>2950</v>
      </c>
      <c r="L1424" s="14" t="n">
        <f aca="false">IF(J1424=0,0,I1424/J1424)</f>
        <v>750.764006791172</v>
      </c>
      <c r="M1424" s="15" t="n">
        <f aca="false">INDEX(通路主檔!$D$2:$D$5,MATCH($F1424,通路主檔!$A$2:$A$5,0))*INDEX(年度參數!$B$2:$B$4,MATCH($B1424,年度參數!$A$2:$A$4,0))</f>
        <v>0</v>
      </c>
      <c r="N1424" s="14" t="n">
        <f aca="false">I1424*M1424</f>
        <v>0</v>
      </c>
      <c r="O1424" s="14" t="n">
        <f aca="false">I1424-N1424</f>
        <v>884400</v>
      </c>
    </row>
    <row r="1425" customFormat="false" ht="15" hidden="false" customHeight="false" outlineLevel="0" collapsed="false">
      <c r="A1425" s="6" t="str">
        <f aca="false">TEXT(B1425,"0")&amp;"-"&amp;TEXT(C1425,"00")</f>
        <v>2025-08</v>
      </c>
      <c r="B1425" s="4" t="n">
        <v>2025</v>
      </c>
      <c r="C1425" s="4" t="n">
        <v>8</v>
      </c>
      <c r="D1425" s="9" t="s">
        <v>318</v>
      </c>
      <c r="E1425" s="12" t="str">
        <f aca="false">INDEX(門市主檔!$B$2:$B$25,MATCH($D1425,門市主檔!$A$2:$A$25,0))</f>
        <v>台南中西店</v>
      </c>
      <c r="F1425" s="9" t="s">
        <v>342</v>
      </c>
      <c r="G1425" s="12" t="str">
        <f aca="false">INDEX(通路主檔!$B$2:$B$5,MATCH($F1425,通路主檔!$A$2:$A$5,0))</f>
        <v>外帶</v>
      </c>
      <c r="H1425" s="12" t="str">
        <f aca="false">INDEX(通路主檔!$C$2:$C$5,MATCH($F1425,通路主檔!$A$2:$A$5,0))</f>
        <v>店內</v>
      </c>
      <c r="I1425" s="13" t="n">
        <v>426100</v>
      </c>
      <c r="J1425" s="4" t="n">
        <v>1190</v>
      </c>
      <c r="K1425" s="4" t="n">
        <v>1594</v>
      </c>
      <c r="L1425" s="14" t="n">
        <f aca="false">IF(J1425=0,0,I1425/J1425)</f>
        <v>358.067226890756</v>
      </c>
      <c r="M1425" s="15" t="n">
        <f aca="false">INDEX(通路主檔!$D$2:$D$5,MATCH($F1425,通路主檔!$A$2:$A$5,0))*INDEX(年度參數!$B$2:$B$4,MATCH($B1425,年度參數!$A$2:$A$4,0))</f>
        <v>0</v>
      </c>
      <c r="N1425" s="14" t="n">
        <f aca="false">I1425*M1425</f>
        <v>0</v>
      </c>
      <c r="O1425" s="14" t="n">
        <f aca="false">I1425-N1425</f>
        <v>426100</v>
      </c>
    </row>
    <row r="1426" customFormat="false" ht="15" hidden="false" customHeight="false" outlineLevel="0" collapsed="false">
      <c r="A1426" s="6" t="str">
        <f aca="false">TEXT(B1426,"0")&amp;"-"&amp;TEXT(C1426,"00")</f>
        <v>2025-08</v>
      </c>
      <c r="B1426" s="4" t="n">
        <v>2025</v>
      </c>
      <c r="C1426" s="4" t="n">
        <v>8</v>
      </c>
      <c r="D1426" s="9" t="s">
        <v>318</v>
      </c>
      <c r="E1426" s="12" t="str">
        <f aca="false">INDEX(門市主檔!$B$2:$B$25,MATCH($D1426,門市主檔!$A$2:$A$25,0))</f>
        <v>台南中西店</v>
      </c>
      <c r="F1426" s="9" t="s">
        <v>344</v>
      </c>
      <c r="G1426" s="12" t="str">
        <f aca="false">INDEX(通路主檔!$B$2:$B$5,MATCH($F1426,通路主檔!$A$2:$A$5,0))</f>
        <v>外送平台 A</v>
      </c>
      <c r="H1426" s="12" t="str">
        <f aca="false">INDEX(通路主檔!$C$2:$C$5,MATCH($F1426,通路主檔!$A$2:$A$5,0))</f>
        <v>外送平台</v>
      </c>
      <c r="I1426" s="13" t="n">
        <v>386700</v>
      </c>
      <c r="J1426" s="4" t="n">
        <v>721</v>
      </c>
      <c r="K1426" s="4" t="n">
        <v>1337</v>
      </c>
      <c r="L1426" s="14" t="n">
        <f aca="false">IF(J1426=0,0,I1426/J1426)</f>
        <v>536.338418862691</v>
      </c>
      <c r="M1426" s="15" t="n">
        <f aca="false">INDEX(通路主檔!$D$2:$D$5,MATCH($F1426,通路主檔!$A$2:$A$5,0))*INDEX(年度參數!$B$2:$B$4,MATCH($B1426,年度參數!$A$2:$A$4,0))</f>
        <v>0.34</v>
      </c>
      <c r="N1426" s="14" t="n">
        <f aca="false">I1426*M1426</f>
        <v>131478</v>
      </c>
      <c r="O1426" s="14" t="n">
        <f aca="false">I1426-N1426</f>
        <v>255222</v>
      </c>
    </row>
    <row r="1427" customFormat="false" ht="15" hidden="false" customHeight="false" outlineLevel="0" collapsed="false">
      <c r="A1427" s="6" t="str">
        <f aca="false">TEXT(B1427,"0")&amp;"-"&amp;TEXT(C1427,"00")</f>
        <v>2025-08</v>
      </c>
      <c r="B1427" s="4" t="n">
        <v>2025</v>
      </c>
      <c r="C1427" s="4" t="n">
        <v>8</v>
      </c>
      <c r="D1427" s="9" t="s">
        <v>318</v>
      </c>
      <c r="E1427" s="12" t="str">
        <f aca="false">INDEX(門市主檔!$B$2:$B$25,MATCH($D1427,門市主檔!$A$2:$A$25,0))</f>
        <v>台南中西店</v>
      </c>
      <c r="F1427" s="9" t="s">
        <v>347</v>
      </c>
      <c r="G1427" s="12" t="str">
        <f aca="false">INDEX(通路主檔!$B$2:$B$5,MATCH($F1427,通路主檔!$A$2:$A$5,0))</f>
        <v>外送平台 B</v>
      </c>
      <c r="H1427" s="12" t="str">
        <f aca="false">INDEX(通路主檔!$C$2:$C$5,MATCH($F1427,通路主檔!$A$2:$A$5,0))</f>
        <v>外送平台</v>
      </c>
      <c r="I1427" s="13" t="n">
        <v>248800</v>
      </c>
      <c r="J1427" s="4" t="n">
        <v>492</v>
      </c>
      <c r="K1427" s="4" t="n">
        <v>888</v>
      </c>
      <c r="L1427" s="14" t="n">
        <f aca="false">IF(J1427=0,0,I1427/J1427)</f>
        <v>505.691056910569</v>
      </c>
      <c r="M1427" s="15" t="n">
        <f aca="false">INDEX(通路主檔!$D$2:$D$5,MATCH($F1427,通路主檔!$A$2:$A$5,0))*INDEX(年度參數!$B$2:$B$4,MATCH($B1427,年度參數!$A$2:$A$4,0))</f>
        <v>0.34</v>
      </c>
      <c r="N1427" s="14" t="n">
        <f aca="false">I1427*M1427</f>
        <v>84592</v>
      </c>
      <c r="O1427" s="14" t="n">
        <f aca="false">I1427-N1427</f>
        <v>164208</v>
      </c>
    </row>
    <row r="1428" customFormat="false" ht="15" hidden="false" customHeight="false" outlineLevel="0" collapsed="false">
      <c r="A1428" s="6" t="str">
        <f aca="false">TEXT(B1428,"0")&amp;"-"&amp;TEXT(C1428,"00")</f>
        <v>2025-08</v>
      </c>
      <c r="B1428" s="4" t="n">
        <v>2025</v>
      </c>
      <c r="C1428" s="4" t="n">
        <v>8</v>
      </c>
      <c r="D1428" s="9" t="s">
        <v>323</v>
      </c>
      <c r="E1428" s="12" t="str">
        <f aca="false">INDEX(門市主檔!$B$2:$B$25,MATCH($D1428,門市主檔!$A$2:$A$25,0))</f>
        <v>台南東寧店</v>
      </c>
      <c r="F1428" s="9" t="s">
        <v>339</v>
      </c>
      <c r="G1428" s="12" t="str">
        <f aca="false">INDEX(通路主檔!$B$2:$B$5,MATCH($F1428,通路主檔!$A$2:$A$5,0))</f>
        <v>內用</v>
      </c>
      <c r="H1428" s="12" t="str">
        <f aca="false">INDEX(通路主檔!$C$2:$C$5,MATCH($F1428,通路主檔!$A$2:$A$5,0))</f>
        <v>店內</v>
      </c>
      <c r="I1428" s="13" t="n">
        <v>558500</v>
      </c>
      <c r="J1428" s="4" t="n">
        <v>772</v>
      </c>
      <c r="K1428" s="4" t="n">
        <v>1747</v>
      </c>
      <c r="L1428" s="14" t="n">
        <f aca="false">IF(J1428=0,0,I1428/J1428)</f>
        <v>723.445595854922</v>
      </c>
      <c r="M1428" s="15" t="n">
        <f aca="false">INDEX(通路主檔!$D$2:$D$5,MATCH($F1428,通路主檔!$A$2:$A$5,0))*INDEX(年度參數!$B$2:$B$4,MATCH($B1428,年度參數!$A$2:$A$4,0))</f>
        <v>0</v>
      </c>
      <c r="N1428" s="14" t="n">
        <f aca="false">I1428*M1428</f>
        <v>0</v>
      </c>
      <c r="O1428" s="14" t="n">
        <f aca="false">I1428-N1428</f>
        <v>558500</v>
      </c>
    </row>
    <row r="1429" customFormat="false" ht="15" hidden="false" customHeight="false" outlineLevel="0" collapsed="false">
      <c r="A1429" s="6" t="str">
        <f aca="false">TEXT(B1429,"0")&amp;"-"&amp;TEXT(C1429,"00")</f>
        <v>2025-08</v>
      </c>
      <c r="B1429" s="4" t="n">
        <v>2025</v>
      </c>
      <c r="C1429" s="4" t="n">
        <v>8</v>
      </c>
      <c r="D1429" s="9" t="s">
        <v>323</v>
      </c>
      <c r="E1429" s="12" t="str">
        <f aca="false">INDEX(門市主檔!$B$2:$B$25,MATCH($D1429,門市主檔!$A$2:$A$25,0))</f>
        <v>台南東寧店</v>
      </c>
      <c r="F1429" s="9" t="s">
        <v>342</v>
      </c>
      <c r="G1429" s="12" t="str">
        <f aca="false">INDEX(通路主檔!$B$2:$B$5,MATCH($F1429,通路主檔!$A$2:$A$5,0))</f>
        <v>外帶</v>
      </c>
      <c r="H1429" s="12" t="str">
        <f aca="false">INDEX(通路主檔!$C$2:$C$5,MATCH($F1429,通路主檔!$A$2:$A$5,0))</f>
        <v>店內</v>
      </c>
      <c r="I1429" s="13" t="n">
        <v>495000</v>
      </c>
      <c r="J1429" s="4" t="n">
        <v>1619</v>
      </c>
      <c r="K1429" s="4" t="n">
        <v>2056</v>
      </c>
      <c r="L1429" s="14" t="n">
        <f aca="false">IF(J1429=0,0,I1429/J1429)</f>
        <v>305.744286596665</v>
      </c>
      <c r="M1429" s="15" t="n">
        <f aca="false">INDEX(通路主檔!$D$2:$D$5,MATCH($F1429,通路主檔!$A$2:$A$5,0))*INDEX(年度參數!$B$2:$B$4,MATCH($B1429,年度參數!$A$2:$A$4,0))</f>
        <v>0</v>
      </c>
      <c r="N1429" s="14" t="n">
        <f aca="false">I1429*M1429</f>
        <v>0</v>
      </c>
      <c r="O1429" s="14" t="n">
        <f aca="false">I1429-N1429</f>
        <v>495000</v>
      </c>
    </row>
    <row r="1430" customFormat="false" ht="15" hidden="false" customHeight="false" outlineLevel="0" collapsed="false">
      <c r="A1430" s="6" t="str">
        <f aca="false">TEXT(B1430,"0")&amp;"-"&amp;TEXT(C1430,"00")</f>
        <v>2025-08</v>
      </c>
      <c r="B1430" s="4" t="n">
        <v>2025</v>
      </c>
      <c r="C1430" s="4" t="n">
        <v>8</v>
      </c>
      <c r="D1430" s="9" t="s">
        <v>323</v>
      </c>
      <c r="E1430" s="12" t="str">
        <f aca="false">INDEX(門市主檔!$B$2:$B$25,MATCH($D1430,門市主檔!$A$2:$A$25,0))</f>
        <v>台南東寧店</v>
      </c>
      <c r="F1430" s="9" t="s">
        <v>344</v>
      </c>
      <c r="G1430" s="12" t="str">
        <f aca="false">INDEX(通路主檔!$B$2:$B$5,MATCH($F1430,通路主檔!$A$2:$A$5,0))</f>
        <v>外送平台 A</v>
      </c>
      <c r="H1430" s="12" t="str">
        <f aca="false">INDEX(通路主檔!$C$2:$C$5,MATCH($F1430,通路主檔!$A$2:$A$5,0))</f>
        <v>外送平台</v>
      </c>
      <c r="I1430" s="13" t="n">
        <v>441700</v>
      </c>
      <c r="J1430" s="4" t="n">
        <v>813</v>
      </c>
      <c r="K1430" s="4" t="n">
        <v>1470</v>
      </c>
      <c r="L1430" s="14" t="n">
        <f aca="false">IF(J1430=0,0,I1430/J1430)</f>
        <v>543.29643296433</v>
      </c>
      <c r="M1430" s="15" t="n">
        <f aca="false">INDEX(通路主檔!$D$2:$D$5,MATCH($F1430,通路主檔!$A$2:$A$5,0))*INDEX(年度參數!$B$2:$B$4,MATCH($B1430,年度參數!$A$2:$A$4,0))</f>
        <v>0.34</v>
      </c>
      <c r="N1430" s="14" t="n">
        <f aca="false">I1430*M1430</f>
        <v>150178</v>
      </c>
      <c r="O1430" s="14" t="n">
        <f aca="false">I1430-N1430</f>
        <v>291522</v>
      </c>
    </row>
    <row r="1431" customFormat="false" ht="15" hidden="false" customHeight="false" outlineLevel="0" collapsed="false">
      <c r="A1431" s="6" t="str">
        <f aca="false">TEXT(B1431,"0")&amp;"-"&amp;TEXT(C1431,"00")</f>
        <v>2025-08</v>
      </c>
      <c r="B1431" s="4" t="n">
        <v>2025</v>
      </c>
      <c r="C1431" s="4" t="n">
        <v>8</v>
      </c>
      <c r="D1431" s="9" t="s">
        <v>323</v>
      </c>
      <c r="E1431" s="12" t="str">
        <f aca="false">INDEX(門市主檔!$B$2:$B$25,MATCH($D1431,門市主檔!$A$2:$A$25,0))</f>
        <v>台南東寧店</v>
      </c>
      <c r="F1431" s="9" t="s">
        <v>347</v>
      </c>
      <c r="G1431" s="12" t="str">
        <f aca="false">INDEX(通路主檔!$B$2:$B$5,MATCH($F1431,通路主檔!$A$2:$A$5,0))</f>
        <v>外送平台 B</v>
      </c>
      <c r="H1431" s="12" t="str">
        <f aca="false">INDEX(通路主檔!$C$2:$C$5,MATCH($F1431,通路主檔!$A$2:$A$5,0))</f>
        <v>外送平台</v>
      </c>
      <c r="I1431" s="13" t="n">
        <v>290000</v>
      </c>
      <c r="J1431" s="4" t="n">
        <v>631</v>
      </c>
      <c r="K1431" s="4" t="n">
        <v>1047</v>
      </c>
      <c r="L1431" s="14" t="n">
        <f aca="false">IF(J1431=0,0,I1431/J1431)</f>
        <v>459.587955625991</v>
      </c>
      <c r="M1431" s="15" t="n">
        <f aca="false">INDEX(通路主檔!$D$2:$D$5,MATCH($F1431,通路主檔!$A$2:$A$5,0))*INDEX(年度參數!$B$2:$B$4,MATCH($B1431,年度參數!$A$2:$A$4,0))</f>
        <v>0.34</v>
      </c>
      <c r="N1431" s="14" t="n">
        <f aca="false">I1431*M1431</f>
        <v>98600</v>
      </c>
      <c r="O1431" s="14" t="n">
        <f aca="false">I1431-N1431</f>
        <v>191400</v>
      </c>
    </row>
    <row r="1432" customFormat="false" ht="15" hidden="false" customHeight="false" outlineLevel="0" collapsed="false">
      <c r="A1432" s="6" t="str">
        <f aca="false">TEXT(B1432,"0")&amp;"-"&amp;TEXT(C1432,"00")</f>
        <v>2025-08</v>
      </c>
      <c r="B1432" s="4" t="n">
        <v>2025</v>
      </c>
      <c r="C1432" s="4" t="n">
        <v>8</v>
      </c>
      <c r="D1432" s="9" t="s">
        <v>262</v>
      </c>
      <c r="E1432" s="12" t="str">
        <f aca="false">INDEX(門市主檔!$B$2:$B$25,MATCH($D1432,門市主檔!$A$2:$A$25,0))</f>
        <v>台北信義旗艦店</v>
      </c>
      <c r="F1432" s="9" t="s">
        <v>339</v>
      </c>
      <c r="G1432" s="12" t="str">
        <f aca="false">INDEX(通路主檔!$B$2:$B$5,MATCH($F1432,通路主檔!$A$2:$A$5,0))</f>
        <v>內用</v>
      </c>
      <c r="H1432" s="12" t="str">
        <f aca="false">INDEX(通路主檔!$C$2:$C$5,MATCH($F1432,通路主檔!$A$2:$A$5,0))</f>
        <v>店內</v>
      </c>
      <c r="I1432" s="13" t="n">
        <v>1823900</v>
      </c>
      <c r="J1432" s="4" t="n">
        <v>2528</v>
      </c>
      <c r="K1432" s="4" t="n">
        <v>6344</v>
      </c>
      <c r="L1432" s="14" t="n">
        <f aca="false">IF(J1432=0,0,I1432/J1432)</f>
        <v>721.479430379747</v>
      </c>
      <c r="M1432" s="15" t="n">
        <f aca="false">INDEX(通路主檔!$D$2:$D$5,MATCH($F1432,通路主檔!$A$2:$A$5,0))*INDEX(年度參數!$B$2:$B$4,MATCH($B1432,年度參數!$A$2:$A$4,0))</f>
        <v>0</v>
      </c>
      <c r="N1432" s="14" t="n">
        <f aca="false">I1432*M1432</f>
        <v>0</v>
      </c>
      <c r="O1432" s="14" t="n">
        <f aca="false">I1432-N1432</f>
        <v>1823900</v>
      </c>
    </row>
    <row r="1433" customFormat="false" ht="15" hidden="false" customHeight="false" outlineLevel="0" collapsed="false">
      <c r="A1433" s="6" t="str">
        <f aca="false">TEXT(B1433,"0")&amp;"-"&amp;TEXT(C1433,"00")</f>
        <v>2025-08</v>
      </c>
      <c r="B1433" s="4" t="n">
        <v>2025</v>
      </c>
      <c r="C1433" s="4" t="n">
        <v>8</v>
      </c>
      <c r="D1433" s="9" t="s">
        <v>262</v>
      </c>
      <c r="E1433" s="12" t="str">
        <f aca="false">INDEX(門市主檔!$B$2:$B$25,MATCH($D1433,門市主檔!$A$2:$A$25,0))</f>
        <v>台北信義旗艦店</v>
      </c>
      <c r="F1433" s="9" t="s">
        <v>342</v>
      </c>
      <c r="G1433" s="12" t="str">
        <f aca="false">INDEX(通路主檔!$B$2:$B$5,MATCH($F1433,通路主檔!$A$2:$A$5,0))</f>
        <v>外帶</v>
      </c>
      <c r="H1433" s="12" t="str">
        <f aca="false">INDEX(通路主檔!$C$2:$C$5,MATCH($F1433,通路主檔!$A$2:$A$5,0))</f>
        <v>店內</v>
      </c>
      <c r="I1433" s="13" t="n">
        <v>619100</v>
      </c>
      <c r="J1433" s="4" t="n">
        <v>1706</v>
      </c>
      <c r="K1433" s="4" t="n">
        <v>2279</v>
      </c>
      <c r="L1433" s="14" t="n">
        <f aca="false">IF(J1433=0,0,I1433/J1433)</f>
        <v>362.895662368113</v>
      </c>
      <c r="M1433" s="15" t="n">
        <f aca="false">INDEX(通路主檔!$D$2:$D$5,MATCH($F1433,通路主檔!$A$2:$A$5,0))*INDEX(年度參數!$B$2:$B$4,MATCH($B1433,年度參數!$A$2:$A$4,0))</f>
        <v>0</v>
      </c>
      <c r="N1433" s="14" t="n">
        <f aca="false">I1433*M1433</f>
        <v>0</v>
      </c>
      <c r="O1433" s="14" t="n">
        <f aca="false">I1433-N1433</f>
        <v>619100</v>
      </c>
    </row>
    <row r="1434" customFormat="false" ht="15" hidden="false" customHeight="false" outlineLevel="0" collapsed="false">
      <c r="A1434" s="6" t="str">
        <f aca="false">TEXT(B1434,"0")&amp;"-"&amp;TEXT(C1434,"00")</f>
        <v>2025-08</v>
      </c>
      <c r="B1434" s="4" t="n">
        <v>2025</v>
      </c>
      <c r="C1434" s="4" t="n">
        <v>8</v>
      </c>
      <c r="D1434" s="9" t="s">
        <v>262</v>
      </c>
      <c r="E1434" s="12" t="str">
        <f aca="false">INDEX(門市主檔!$B$2:$B$25,MATCH($D1434,門市主檔!$A$2:$A$25,0))</f>
        <v>台北信義旗艦店</v>
      </c>
      <c r="F1434" s="9" t="s">
        <v>344</v>
      </c>
      <c r="G1434" s="12" t="str">
        <f aca="false">INDEX(通路主檔!$B$2:$B$5,MATCH($F1434,通路主檔!$A$2:$A$5,0))</f>
        <v>外送平台 A</v>
      </c>
      <c r="H1434" s="12" t="str">
        <f aca="false">INDEX(通路主檔!$C$2:$C$5,MATCH($F1434,通路主檔!$A$2:$A$5,0))</f>
        <v>外送平台</v>
      </c>
      <c r="I1434" s="13" t="n">
        <v>520000</v>
      </c>
      <c r="J1434" s="4" t="n">
        <v>1023</v>
      </c>
      <c r="K1434" s="4" t="n">
        <v>1957</v>
      </c>
      <c r="L1434" s="14" t="n">
        <f aca="false">IF(J1434=0,0,I1434/J1434)</f>
        <v>508.30889540567</v>
      </c>
      <c r="M1434" s="15" t="n">
        <f aca="false">INDEX(通路主檔!$D$2:$D$5,MATCH($F1434,通路主檔!$A$2:$A$5,0))*INDEX(年度參數!$B$2:$B$4,MATCH($B1434,年度參數!$A$2:$A$4,0))</f>
        <v>0.34</v>
      </c>
      <c r="N1434" s="14" t="n">
        <f aca="false">I1434*M1434</f>
        <v>176800</v>
      </c>
      <c r="O1434" s="14" t="n">
        <f aca="false">I1434-N1434</f>
        <v>343200</v>
      </c>
    </row>
    <row r="1435" customFormat="false" ht="15" hidden="false" customHeight="false" outlineLevel="0" collapsed="false">
      <c r="A1435" s="6" t="str">
        <f aca="false">TEXT(B1435,"0")&amp;"-"&amp;TEXT(C1435,"00")</f>
        <v>2025-08</v>
      </c>
      <c r="B1435" s="4" t="n">
        <v>2025</v>
      </c>
      <c r="C1435" s="4" t="n">
        <v>8</v>
      </c>
      <c r="D1435" s="9" t="s">
        <v>262</v>
      </c>
      <c r="E1435" s="12" t="str">
        <f aca="false">INDEX(門市主檔!$B$2:$B$25,MATCH($D1435,門市主檔!$A$2:$A$25,0))</f>
        <v>台北信義旗艦店</v>
      </c>
      <c r="F1435" s="9" t="s">
        <v>347</v>
      </c>
      <c r="G1435" s="12" t="str">
        <f aca="false">INDEX(通路主檔!$B$2:$B$5,MATCH($F1435,通路主檔!$A$2:$A$5,0))</f>
        <v>外送平台 B</v>
      </c>
      <c r="H1435" s="12" t="str">
        <f aca="false">INDEX(通路主檔!$C$2:$C$5,MATCH($F1435,通路主檔!$A$2:$A$5,0))</f>
        <v>外送平台</v>
      </c>
      <c r="I1435" s="13" t="n">
        <v>367700</v>
      </c>
      <c r="J1435" s="4" t="n">
        <v>787</v>
      </c>
      <c r="K1435" s="4" t="n">
        <v>1421</v>
      </c>
      <c r="L1435" s="14" t="n">
        <f aca="false">IF(J1435=0,0,I1435/J1435)</f>
        <v>467.217280813215</v>
      </c>
      <c r="M1435" s="15" t="n">
        <f aca="false">INDEX(通路主檔!$D$2:$D$5,MATCH($F1435,通路主檔!$A$2:$A$5,0))*INDEX(年度參數!$B$2:$B$4,MATCH($B1435,年度參數!$A$2:$A$4,0))</f>
        <v>0.34</v>
      </c>
      <c r="N1435" s="14" t="n">
        <f aca="false">I1435*M1435</f>
        <v>125018</v>
      </c>
      <c r="O1435" s="14" t="n">
        <f aca="false">I1435-N1435</f>
        <v>242682</v>
      </c>
    </row>
    <row r="1436" customFormat="false" ht="15" hidden="false" customHeight="false" outlineLevel="0" collapsed="false">
      <c r="A1436" s="6" t="str">
        <f aca="false">TEXT(B1436,"0")&amp;"-"&amp;TEXT(C1436,"00")</f>
        <v>2025-08</v>
      </c>
      <c r="B1436" s="4" t="n">
        <v>2025</v>
      </c>
      <c r="C1436" s="4" t="n">
        <v>8</v>
      </c>
      <c r="D1436" s="9" t="s">
        <v>269</v>
      </c>
      <c r="E1436" s="12" t="str">
        <f aca="false">INDEX(門市主檔!$B$2:$B$25,MATCH($D1436,門市主檔!$A$2:$A$25,0))</f>
        <v>台北中山店</v>
      </c>
      <c r="F1436" s="9" t="s">
        <v>339</v>
      </c>
      <c r="G1436" s="12" t="str">
        <f aca="false">INDEX(通路主檔!$B$2:$B$5,MATCH($F1436,通路主檔!$A$2:$A$5,0))</f>
        <v>內用</v>
      </c>
      <c r="H1436" s="12" t="str">
        <f aca="false">INDEX(通路主檔!$C$2:$C$5,MATCH($F1436,通路主檔!$A$2:$A$5,0))</f>
        <v>店內</v>
      </c>
      <c r="I1436" s="13" t="n">
        <v>1176400</v>
      </c>
      <c r="J1436" s="4" t="n">
        <v>1421</v>
      </c>
      <c r="K1436" s="4" t="n">
        <v>3607</v>
      </c>
      <c r="L1436" s="14" t="n">
        <f aca="false">IF(J1436=0,0,I1436/J1436)</f>
        <v>827.867698803659</v>
      </c>
      <c r="M1436" s="15" t="n">
        <f aca="false">INDEX(通路主檔!$D$2:$D$5,MATCH($F1436,通路主檔!$A$2:$A$5,0))*INDEX(年度參數!$B$2:$B$4,MATCH($B1436,年度參數!$A$2:$A$4,0))</f>
        <v>0</v>
      </c>
      <c r="N1436" s="14" t="n">
        <f aca="false">I1436*M1436</f>
        <v>0</v>
      </c>
      <c r="O1436" s="14" t="n">
        <f aca="false">I1436-N1436</f>
        <v>1176400</v>
      </c>
    </row>
    <row r="1437" customFormat="false" ht="15" hidden="false" customHeight="false" outlineLevel="0" collapsed="false">
      <c r="A1437" s="6" t="str">
        <f aca="false">TEXT(B1437,"0")&amp;"-"&amp;TEXT(C1437,"00")</f>
        <v>2025-08</v>
      </c>
      <c r="B1437" s="4" t="n">
        <v>2025</v>
      </c>
      <c r="C1437" s="4" t="n">
        <v>8</v>
      </c>
      <c r="D1437" s="9" t="s">
        <v>269</v>
      </c>
      <c r="E1437" s="12" t="str">
        <f aca="false">INDEX(門市主檔!$B$2:$B$25,MATCH($D1437,門市主檔!$A$2:$A$25,0))</f>
        <v>台北中山店</v>
      </c>
      <c r="F1437" s="9" t="s">
        <v>342</v>
      </c>
      <c r="G1437" s="12" t="str">
        <f aca="false">INDEX(通路主檔!$B$2:$B$5,MATCH($F1437,通路主檔!$A$2:$A$5,0))</f>
        <v>外帶</v>
      </c>
      <c r="H1437" s="12" t="str">
        <f aca="false">INDEX(通路主檔!$C$2:$C$5,MATCH($F1437,通路主檔!$A$2:$A$5,0))</f>
        <v>店內</v>
      </c>
      <c r="I1437" s="13" t="n">
        <v>631900</v>
      </c>
      <c r="J1437" s="4" t="n">
        <v>1854</v>
      </c>
      <c r="K1437" s="4" t="n">
        <v>2369</v>
      </c>
      <c r="L1437" s="14" t="n">
        <f aca="false">IF(J1437=0,0,I1437/J1437)</f>
        <v>340.830636461704</v>
      </c>
      <c r="M1437" s="15" t="n">
        <f aca="false">INDEX(通路主檔!$D$2:$D$5,MATCH($F1437,通路主檔!$A$2:$A$5,0))*INDEX(年度參數!$B$2:$B$4,MATCH($B1437,年度參數!$A$2:$A$4,0))</f>
        <v>0</v>
      </c>
      <c r="N1437" s="14" t="n">
        <f aca="false">I1437*M1437</f>
        <v>0</v>
      </c>
      <c r="O1437" s="14" t="n">
        <f aca="false">I1437-N1437</f>
        <v>631900</v>
      </c>
    </row>
    <row r="1438" customFormat="false" ht="15" hidden="false" customHeight="false" outlineLevel="0" collapsed="false">
      <c r="A1438" s="6" t="str">
        <f aca="false">TEXT(B1438,"0")&amp;"-"&amp;TEXT(C1438,"00")</f>
        <v>2025-08</v>
      </c>
      <c r="B1438" s="4" t="n">
        <v>2025</v>
      </c>
      <c r="C1438" s="4" t="n">
        <v>8</v>
      </c>
      <c r="D1438" s="9" t="s">
        <v>269</v>
      </c>
      <c r="E1438" s="12" t="str">
        <f aca="false">INDEX(門市主檔!$B$2:$B$25,MATCH($D1438,門市主檔!$A$2:$A$25,0))</f>
        <v>台北中山店</v>
      </c>
      <c r="F1438" s="9" t="s">
        <v>344</v>
      </c>
      <c r="G1438" s="12" t="str">
        <f aca="false">INDEX(通路主檔!$B$2:$B$5,MATCH($F1438,通路主檔!$A$2:$A$5,0))</f>
        <v>外送平台 A</v>
      </c>
      <c r="H1438" s="12" t="str">
        <f aca="false">INDEX(通路主檔!$C$2:$C$5,MATCH($F1438,通路主檔!$A$2:$A$5,0))</f>
        <v>外送平台</v>
      </c>
      <c r="I1438" s="13" t="n">
        <v>570600</v>
      </c>
      <c r="J1438" s="4" t="n">
        <v>1006</v>
      </c>
      <c r="K1438" s="4" t="n">
        <v>2005</v>
      </c>
      <c r="L1438" s="14" t="n">
        <f aca="false">IF(J1438=0,0,I1438/J1438)</f>
        <v>567.196819085487</v>
      </c>
      <c r="M1438" s="15" t="n">
        <f aca="false">INDEX(通路主檔!$D$2:$D$5,MATCH($F1438,通路主檔!$A$2:$A$5,0))*INDEX(年度參數!$B$2:$B$4,MATCH($B1438,年度參數!$A$2:$A$4,0))</f>
        <v>0.34</v>
      </c>
      <c r="N1438" s="14" t="n">
        <f aca="false">I1438*M1438</f>
        <v>194004</v>
      </c>
      <c r="O1438" s="14" t="n">
        <f aca="false">I1438-N1438</f>
        <v>376596</v>
      </c>
    </row>
    <row r="1439" customFormat="false" ht="15" hidden="false" customHeight="false" outlineLevel="0" collapsed="false">
      <c r="A1439" s="6" t="str">
        <f aca="false">TEXT(B1439,"0")&amp;"-"&amp;TEXT(C1439,"00")</f>
        <v>2025-08</v>
      </c>
      <c r="B1439" s="4" t="n">
        <v>2025</v>
      </c>
      <c r="C1439" s="4" t="n">
        <v>8</v>
      </c>
      <c r="D1439" s="9" t="s">
        <v>269</v>
      </c>
      <c r="E1439" s="12" t="str">
        <f aca="false">INDEX(門市主檔!$B$2:$B$25,MATCH($D1439,門市主檔!$A$2:$A$25,0))</f>
        <v>台北中山店</v>
      </c>
      <c r="F1439" s="9" t="s">
        <v>347</v>
      </c>
      <c r="G1439" s="12" t="str">
        <f aca="false">INDEX(通路主檔!$B$2:$B$5,MATCH($F1439,通路主檔!$A$2:$A$5,0))</f>
        <v>外送平台 B</v>
      </c>
      <c r="H1439" s="12" t="str">
        <f aca="false">INDEX(通路主檔!$C$2:$C$5,MATCH($F1439,通路主檔!$A$2:$A$5,0))</f>
        <v>外送平台</v>
      </c>
      <c r="I1439" s="13" t="n">
        <v>351600</v>
      </c>
      <c r="J1439" s="4" t="n">
        <v>691</v>
      </c>
      <c r="K1439" s="4" t="n">
        <v>1298</v>
      </c>
      <c r="L1439" s="14" t="n">
        <f aca="false">IF(J1439=0,0,I1439/J1439)</f>
        <v>508.827785817656</v>
      </c>
      <c r="M1439" s="15" t="n">
        <f aca="false">INDEX(通路主檔!$D$2:$D$5,MATCH($F1439,通路主檔!$A$2:$A$5,0))*INDEX(年度參數!$B$2:$B$4,MATCH($B1439,年度參數!$A$2:$A$4,0))</f>
        <v>0.34</v>
      </c>
      <c r="N1439" s="14" t="n">
        <f aca="false">I1439*M1439</f>
        <v>119544</v>
      </c>
      <c r="O1439" s="14" t="n">
        <f aca="false">I1439-N1439</f>
        <v>232056</v>
      </c>
    </row>
    <row r="1440" customFormat="false" ht="15" hidden="false" customHeight="false" outlineLevel="0" collapsed="false">
      <c r="A1440" s="6" t="str">
        <f aca="false">TEXT(B1440,"0")&amp;"-"&amp;TEXT(C1440,"00")</f>
        <v>2025-08</v>
      </c>
      <c r="B1440" s="4" t="n">
        <v>2025</v>
      </c>
      <c r="C1440" s="4" t="n">
        <v>8</v>
      </c>
      <c r="D1440" s="9" t="s">
        <v>273</v>
      </c>
      <c r="E1440" s="12" t="str">
        <f aca="false">INDEX(門市主檔!$B$2:$B$25,MATCH($D1440,門市主檔!$A$2:$A$25,0))</f>
        <v>台北東門店</v>
      </c>
      <c r="F1440" s="9" t="s">
        <v>339</v>
      </c>
      <c r="G1440" s="12" t="str">
        <f aca="false">INDEX(通路主檔!$B$2:$B$5,MATCH($F1440,通路主檔!$A$2:$A$5,0))</f>
        <v>內用</v>
      </c>
      <c r="H1440" s="12" t="str">
        <f aca="false">INDEX(通路主檔!$C$2:$C$5,MATCH($F1440,通路主檔!$A$2:$A$5,0))</f>
        <v>店內</v>
      </c>
      <c r="I1440" s="13" t="n">
        <v>578300</v>
      </c>
      <c r="J1440" s="4" t="n">
        <v>733</v>
      </c>
      <c r="K1440" s="4" t="n">
        <v>1736</v>
      </c>
      <c r="L1440" s="14" t="n">
        <f aca="false">IF(J1440=0,0,I1440/J1440)</f>
        <v>788.949522510232</v>
      </c>
      <c r="M1440" s="15" t="n">
        <f aca="false">INDEX(通路主檔!$D$2:$D$5,MATCH($F1440,通路主檔!$A$2:$A$5,0))*INDEX(年度參數!$B$2:$B$4,MATCH($B1440,年度參數!$A$2:$A$4,0))</f>
        <v>0</v>
      </c>
      <c r="N1440" s="14" t="n">
        <f aca="false">I1440*M1440</f>
        <v>0</v>
      </c>
      <c r="O1440" s="14" t="n">
        <f aca="false">I1440-N1440</f>
        <v>578300</v>
      </c>
    </row>
    <row r="1441" customFormat="false" ht="15" hidden="false" customHeight="false" outlineLevel="0" collapsed="false">
      <c r="A1441" s="6" t="str">
        <f aca="false">TEXT(B1441,"0")&amp;"-"&amp;TEXT(C1441,"00")</f>
        <v>2025-08</v>
      </c>
      <c r="B1441" s="4" t="n">
        <v>2025</v>
      </c>
      <c r="C1441" s="4" t="n">
        <v>8</v>
      </c>
      <c r="D1441" s="9" t="s">
        <v>273</v>
      </c>
      <c r="E1441" s="12" t="str">
        <f aca="false">INDEX(門市主檔!$B$2:$B$25,MATCH($D1441,門市主檔!$A$2:$A$25,0))</f>
        <v>台北東門店</v>
      </c>
      <c r="F1441" s="9" t="s">
        <v>342</v>
      </c>
      <c r="G1441" s="12" t="str">
        <f aca="false">INDEX(通路主檔!$B$2:$B$5,MATCH($F1441,通路主檔!$A$2:$A$5,0))</f>
        <v>外帶</v>
      </c>
      <c r="H1441" s="12" t="str">
        <f aca="false">INDEX(通路主檔!$C$2:$C$5,MATCH($F1441,通路主檔!$A$2:$A$5,0))</f>
        <v>店內</v>
      </c>
      <c r="I1441" s="13" t="n">
        <v>493400</v>
      </c>
      <c r="J1441" s="4" t="n">
        <v>1478</v>
      </c>
      <c r="K1441" s="4" t="n">
        <v>1787</v>
      </c>
      <c r="L1441" s="14" t="n">
        <f aca="false">IF(J1441=0,0,I1441/J1441)</f>
        <v>333.82949932341</v>
      </c>
      <c r="M1441" s="15" t="n">
        <f aca="false">INDEX(通路主檔!$D$2:$D$5,MATCH($F1441,通路主檔!$A$2:$A$5,0))*INDEX(年度參數!$B$2:$B$4,MATCH($B1441,年度參數!$A$2:$A$4,0))</f>
        <v>0</v>
      </c>
      <c r="N1441" s="14" t="n">
        <f aca="false">I1441*M1441</f>
        <v>0</v>
      </c>
      <c r="O1441" s="14" t="n">
        <f aca="false">I1441-N1441</f>
        <v>493400</v>
      </c>
    </row>
    <row r="1442" customFormat="false" ht="15" hidden="false" customHeight="false" outlineLevel="0" collapsed="false">
      <c r="A1442" s="6" t="str">
        <f aca="false">TEXT(B1442,"0")&amp;"-"&amp;TEXT(C1442,"00")</f>
        <v>2025-08</v>
      </c>
      <c r="B1442" s="4" t="n">
        <v>2025</v>
      </c>
      <c r="C1442" s="4" t="n">
        <v>8</v>
      </c>
      <c r="D1442" s="9" t="s">
        <v>273</v>
      </c>
      <c r="E1442" s="12" t="str">
        <f aca="false">INDEX(門市主檔!$B$2:$B$25,MATCH($D1442,門市主檔!$A$2:$A$25,0))</f>
        <v>台北東門店</v>
      </c>
      <c r="F1442" s="9" t="s">
        <v>344</v>
      </c>
      <c r="G1442" s="12" t="str">
        <f aca="false">INDEX(通路主檔!$B$2:$B$5,MATCH($F1442,通路主檔!$A$2:$A$5,0))</f>
        <v>外送平台 A</v>
      </c>
      <c r="H1442" s="12" t="str">
        <f aca="false">INDEX(通路主檔!$C$2:$C$5,MATCH($F1442,通路主檔!$A$2:$A$5,0))</f>
        <v>外送平台</v>
      </c>
      <c r="I1442" s="13" t="n">
        <v>458300</v>
      </c>
      <c r="J1442" s="4" t="n">
        <v>921</v>
      </c>
      <c r="K1442" s="4" t="n">
        <v>1783</v>
      </c>
      <c r="L1442" s="14" t="n">
        <f aca="false">IF(J1442=0,0,I1442/J1442)</f>
        <v>497.611292073833</v>
      </c>
      <c r="M1442" s="15" t="n">
        <f aca="false">INDEX(通路主檔!$D$2:$D$5,MATCH($F1442,通路主檔!$A$2:$A$5,0))*INDEX(年度參數!$B$2:$B$4,MATCH($B1442,年度參數!$A$2:$A$4,0))</f>
        <v>0.34</v>
      </c>
      <c r="N1442" s="14" t="n">
        <f aca="false">I1442*M1442</f>
        <v>155822</v>
      </c>
      <c r="O1442" s="14" t="n">
        <f aca="false">I1442-N1442</f>
        <v>302478</v>
      </c>
    </row>
    <row r="1443" customFormat="false" ht="15" hidden="false" customHeight="false" outlineLevel="0" collapsed="false">
      <c r="A1443" s="6" t="str">
        <f aca="false">TEXT(B1443,"0")&amp;"-"&amp;TEXT(C1443,"00")</f>
        <v>2025-08</v>
      </c>
      <c r="B1443" s="4" t="n">
        <v>2025</v>
      </c>
      <c r="C1443" s="4" t="n">
        <v>8</v>
      </c>
      <c r="D1443" s="9" t="s">
        <v>273</v>
      </c>
      <c r="E1443" s="12" t="str">
        <f aca="false">INDEX(門市主檔!$B$2:$B$25,MATCH($D1443,門市主檔!$A$2:$A$25,0))</f>
        <v>台北東門店</v>
      </c>
      <c r="F1443" s="9" t="s">
        <v>347</v>
      </c>
      <c r="G1443" s="12" t="str">
        <f aca="false">INDEX(通路主檔!$B$2:$B$5,MATCH($F1443,通路主檔!$A$2:$A$5,0))</f>
        <v>外送平台 B</v>
      </c>
      <c r="H1443" s="12" t="str">
        <f aca="false">INDEX(通路主檔!$C$2:$C$5,MATCH($F1443,通路主檔!$A$2:$A$5,0))</f>
        <v>外送平台</v>
      </c>
      <c r="I1443" s="13" t="n">
        <v>290100</v>
      </c>
      <c r="J1443" s="4" t="n">
        <v>538</v>
      </c>
      <c r="K1443" s="4" t="n">
        <v>1028</v>
      </c>
      <c r="L1443" s="14" t="n">
        <f aca="false">IF(J1443=0,0,I1443/J1443)</f>
        <v>539.219330855019</v>
      </c>
      <c r="M1443" s="15" t="n">
        <f aca="false">INDEX(通路主檔!$D$2:$D$5,MATCH($F1443,通路主檔!$A$2:$A$5,0))*INDEX(年度參數!$B$2:$B$4,MATCH($B1443,年度參數!$A$2:$A$4,0))</f>
        <v>0.34</v>
      </c>
      <c r="N1443" s="14" t="n">
        <f aca="false">I1443*M1443</f>
        <v>98634</v>
      </c>
      <c r="O1443" s="14" t="n">
        <f aca="false">I1443-N1443</f>
        <v>191466</v>
      </c>
    </row>
    <row r="1444" customFormat="false" ht="15" hidden="false" customHeight="false" outlineLevel="0" collapsed="false">
      <c r="A1444" s="6" t="str">
        <f aca="false">TEXT(B1444,"0")&amp;"-"&amp;TEXT(C1444,"00")</f>
        <v>2025-08</v>
      </c>
      <c r="B1444" s="4" t="n">
        <v>2025</v>
      </c>
      <c r="C1444" s="4" t="n">
        <v>8</v>
      </c>
      <c r="D1444" s="9" t="s">
        <v>277</v>
      </c>
      <c r="E1444" s="12" t="str">
        <f aca="false">INDEX(門市主檔!$B$2:$B$25,MATCH($D1444,門市主檔!$A$2:$A$25,0))</f>
        <v>台北松江店</v>
      </c>
      <c r="F1444" s="9" t="s">
        <v>342</v>
      </c>
      <c r="G1444" s="12" t="str">
        <f aca="false">INDEX(通路主檔!$B$2:$B$5,MATCH($F1444,通路主檔!$A$2:$A$5,0))</f>
        <v>外帶</v>
      </c>
      <c r="H1444" s="12" t="str">
        <f aca="false">INDEX(通路主檔!$C$2:$C$5,MATCH($F1444,通路主檔!$A$2:$A$5,0))</f>
        <v>店內</v>
      </c>
      <c r="I1444" s="13" t="n">
        <v>560600</v>
      </c>
      <c r="J1444" s="4" t="n">
        <v>1681</v>
      </c>
      <c r="K1444" s="4" t="n">
        <v>2147</v>
      </c>
      <c r="L1444" s="14" t="n">
        <f aca="false">IF(J1444=0,0,I1444/J1444)</f>
        <v>333.491969066032</v>
      </c>
      <c r="M1444" s="15" t="n">
        <f aca="false">INDEX(通路主檔!$D$2:$D$5,MATCH($F1444,通路主檔!$A$2:$A$5,0))*INDEX(年度參數!$B$2:$B$4,MATCH($B1444,年度參數!$A$2:$A$4,0))</f>
        <v>0</v>
      </c>
      <c r="N1444" s="14" t="n">
        <f aca="false">I1444*M1444</f>
        <v>0</v>
      </c>
      <c r="O1444" s="14" t="n">
        <f aca="false">I1444-N1444</f>
        <v>560600</v>
      </c>
    </row>
    <row r="1445" customFormat="false" ht="15" hidden="false" customHeight="false" outlineLevel="0" collapsed="false">
      <c r="A1445" s="6" t="str">
        <f aca="false">TEXT(B1445,"0")&amp;"-"&amp;TEXT(C1445,"00")</f>
        <v>2025-08</v>
      </c>
      <c r="B1445" s="4" t="n">
        <v>2025</v>
      </c>
      <c r="C1445" s="4" t="n">
        <v>8</v>
      </c>
      <c r="D1445" s="9" t="s">
        <v>277</v>
      </c>
      <c r="E1445" s="12" t="str">
        <f aca="false">INDEX(門市主檔!$B$2:$B$25,MATCH($D1445,門市主檔!$A$2:$A$25,0))</f>
        <v>台北松江店</v>
      </c>
      <c r="F1445" s="9" t="s">
        <v>344</v>
      </c>
      <c r="G1445" s="12" t="str">
        <f aca="false">INDEX(通路主檔!$B$2:$B$5,MATCH($F1445,通路主檔!$A$2:$A$5,0))</f>
        <v>外送平台 A</v>
      </c>
      <c r="H1445" s="12" t="str">
        <f aca="false">INDEX(通路主檔!$C$2:$C$5,MATCH($F1445,通路主檔!$A$2:$A$5,0))</f>
        <v>外送平台</v>
      </c>
      <c r="I1445" s="13" t="n">
        <v>519300</v>
      </c>
      <c r="J1445" s="4" t="n">
        <v>1073</v>
      </c>
      <c r="K1445" s="4" t="n">
        <v>1915</v>
      </c>
      <c r="L1445" s="14" t="n">
        <f aca="false">IF(J1445=0,0,I1445/J1445)</f>
        <v>483.970177073625</v>
      </c>
      <c r="M1445" s="15" t="n">
        <f aca="false">INDEX(通路主檔!$D$2:$D$5,MATCH($F1445,通路主檔!$A$2:$A$5,0))*INDEX(年度參數!$B$2:$B$4,MATCH($B1445,年度參數!$A$2:$A$4,0))</f>
        <v>0.34</v>
      </c>
      <c r="N1445" s="14" t="n">
        <f aca="false">I1445*M1445</f>
        <v>176562</v>
      </c>
      <c r="O1445" s="14" t="n">
        <f aca="false">I1445-N1445</f>
        <v>342738</v>
      </c>
    </row>
    <row r="1446" customFormat="false" ht="15" hidden="false" customHeight="false" outlineLevel="0" collapsed="false">
      <c r="A1446" s="6" t="str">
        <f aca="false">TEXT(B1446,"0")&amp;"-"&amp;TEXT(C1446,"00")</f>
        <v>2025-08</v>
      </c>
      <c r="B1446" s="4" t="n">
        <v>2025</v>
      </c>
      <c r="C1446" s="4" t="n">
        <v>8</v>
      </c>
      <c r="D1446" s="9" t="s">
        <v>277</v>
      </c>
      <c r="E1446" s="12" t="str">
        <f aca="false">INDEX(門市主檔!$B$2:$B$25,MATCH($D1446,門市主檔!$A$2:$A$25,0))</f>
        <v>台北松江店</v>
      </c>
      <c r="F1446" s="9" t="s">
        <v>347</v>
      </c>
      <c r="G1446" s="12" t="str">
        <f aca="false">INDEX(通路主檔!$B$2:$B$5,MATCH($F1446,通路主檔!$A$2:$A$5,0))</f>
        <v>外送平台 B</v>
      </c>
      <c r="H1446" s="12" t="str">
        <f aca="false">INDEX(通路主檔!$C$2:$C$5,MATCH($F1446,通路主檔!$A$2:$A$5,0))</f>
        <v>外送平台</v>
      </c>
      <c r="I1446" s="13" t="n">
        <v>321600</v>
      </c>
      <c r="J1446" s="4" t="n">
        <v>675</v>
      </c>
      <c r="K1446" s="4" t="n">
        <v>1285</v>
      </c>
      <c r="L1446" s="14" t="n">
        <f aca="false">IF(J1446=0,0,I1446/J1446)</f>
        <v>476.444444444444</v>
      </c>
      <c r="M1446" s="15" t="n">
        <f aca="false">INDEX(通路主檔!$D$2:$D$5,MATCH($F1446,通路主檔!$A$2:$A$5,0))*INDEX(年度參數!$B$2:$B$4,MATCH($B1446,年度參數!$A$2:$A$4,0))</f>
        <v>0.34</v>
      </c>
      <c r="N1446" s="14" t="n">
        <f aca="false">I1446*M1446</f>
        <v>109344</v>
      </c>
      <c r="O1446" s="14" t="n">
        <f aca="false">I1446-N1446</f>
        <v>212256</v>
      </c>
    </row>
    <row r="1447" customFormat="false" ht="15" hidden="false" customHeight="false" outlineLevel="0" collapsed="false">
      <c r="A1447" s="6" t="str">
        <f aca="false">TEXT(B1447,"0")&amp;"-"&amp;TEXT(C1447,"00")</f>
        <v>2025-08</v>
      </c>
      <c r="B1447" s="4" t="n">
        <v>2025</v>
      </c>
      <c r="C1447" s="4" t="n">
        <v>8</v>
      </c>
      <c r="D1447" s="9" t="s">
        <v>288</v>
      </c>
      <c r="E1447" s="12" t="str">
        <f aca="false">INDEX(門市主檔!$B$2:$B$25,MATCH($D1447,門市主檔!$A$2:$A$25,0))</f>
        <v>桃園中壢店</v>
      </c>
      <c r="F1447" s="9" t="s">
        <v>339</v>
      </c>
      <c r="G1447" s="12" t="str">
        <f aca="false">INDEX(通路主檔!$B$2:$B$5,MATCH($F1447,通路主檔!$A$2:$A$5,0))</f>
        <v>內用</v>
      </c>
      <c r="H1447" s="12" t="str">
        <f aca="false">INDEX(通路主檔!$C$2:$C$5,MATCH($F1447,通路主檔!$A$2:$A$5,0))</f>
        <v>店內</v>
      </c>
      <c r="I1447" s="13" t="n">
        <v>1072600</v>
      </c>
      <c r="J1447" s="4" t="n">
        <v>1510</v>
      </c>
      <c r="K1447" s="4" t="n">
        <v>3700</v>
      </c>
      <c r="L1447" s="14" t="n">
        <f aca="false">IF(J1447=0,0,I1447/J1447)</f>
        <v>710.331125827815</v>
      </c>
      <c r="M1447" s="15" t="n">
        <f aca="false">INDEX(通路主檔!$D$2:$D$5,MATCH($F1447,通路主檔!$A$2:$A$5,0))*INDEX(年度參數!$B$2:$B$4,MATCH($B1447,年度參數!$A$2:$A$4,0))</f>
        <v>0</v>
      </c>
      <c r="N1447" s="14" t="n">
        <f aca="false">I1447*M1447</f>
        <v>0</v>
      </c>
      <c r="O1447" s="14" t="n">
        <f aca="false">I1447-N1447</f>
        <v>1072600</v>
      </c>
    </row>
    <row r="1448" customFormat="false" ht="15" hidden="false" customHeight="false" outlineLevel="0" collapsed="false">
      <c r="A1448" s="6" t="str">
        <f aca="false">TEXT(B1448,"0")&amp;"-"&amp;TEXT(C1448,"00")</f>
        <v>2025-08</v>
      </c>
      <c r="B1448" s="4" t="n">
        <v>2025</v>
      </c>
      <c r="C1448" s="4" t="n">
        <v>8</v>
      </c>
      <c r="D1448" s="9" t="s">
        <v>288</v>
      </c>
      <c r="E1448" s="12" t="str">
        <f aca="false">INDEX(門市主檔!$B$2:$B$25,MATCH($D1448,門市主檔!$A$2:$A$25,0))</f>
        <v>桃園中壢店</v>
      </c>
      <c r="F1448" s="9" t="s">
        <v>342</v>
      </c>
      <c r="G1448" s="12" t="str">
        <f aca="false">INDEX(通路主檔!$B$2:$B$5,MATCH($F1448,通路主檔!$A$2:$A$5,0))</f>
        <v>外帶</v>
      </c>
      <c r="H1448" s="12" t="str">
        <f aca="false">INDEX(通路主檔!$C$2:$C$5,MATCH($F1448,通路主檔!$A$2:$A$5,0))</f>
        <v>店內</v>
      </c>
      <c r="I1448" s="13" t="n">
        <v>484200</v>
      </c>
      <c r="J1448" s="4" t="n">
        <v>1481</v>
      </c>
      <c r="K1448" s="4" t="n">
        <v>1995</v>
      </c>
      <c r="L1448" s="14" t="n">
        <f aca="false">IF(J1448=0,0,I1448/J1448)</f>
        <v>326.94125590817</v>
      </c>
      <c r="M1448" s="15" t="n">
        <f aca="false">INDEX(通路主檔!$D$2:$D$5,MATCH($F1448,通路主檔!$A$2:$A$5,0))*INDEX(年度參數!$B$2:$B$4,MATCH($B1448,年度參數!$A$2:$A$4,0))</f>
        <v>0</v>
      </c>
      <c r="N1448" s="14" t="n">
        <f aca="false">I1448*M1448</f>
        <v>0</v>
      </c>
      <c r="O1448" s="14" t="n">
        <f aca="false">I1448-N1448</f>
        <v>484200</v>
      </c>
    </row>
    <row r="1449" customFormat="false" ht="15" hidden="false" customHeight="false" outlineLevel="0" collapsed="false">
      <c r="A1449" s="6" t="str">
        <f aca="false">TEXT(B1449,"0")&amp;"-"&amp;TEXT(C1449,"00")</f>
        <v>2025-08</v>
      </c>
      <c r="B1449" s="4" t="n">
        <v>2025</v>
      </c>
      <c r="C1449" s="4" t="n">
        <v>8</v>
      </c>
      <c r="D1449" s="9" t="s">
        <v>288</v>
      </c>
      <c r="E1449" s="12" t="str">
        <f aca="false">INDEX(門市主檔!$B$2:$B$25,MATCH($D1449,門市主檔!$A$2:$A$25,0))</f>
        <v>桃園中壢店</v>
      </c>
      <c r="F1449" s="9" t="s">
        <v>344</v>
      </c>
      <c r="G1449" s="12" t="str">
        <f aca="false">INDEX(通路主檔!$B$2:$B$5,MATCH($F1449,通路主檔!$A$2:$A$5,0))</f>
        <v>外送平台 A</v>
      </c>
      <c r="H1449" s="12" t="str">
        <f aca="false">INDEX(通路主檔!$C$2:$C$5,MATCH($F1449,通路主檔!$A$2:$A$5,0))</f>
        <v>外送平台</v>
      </c>
      <c r="I1449" s="13" t="n">
        <v>471500</v>
      </c>
      <c r="J1449" s="4" t="n">
        <v>852</v>
      </c>
      <c r="K1449" s="4" t="n">
        <v>1716</v>
      </c>
      <c r="L1449" s="14" t="n">
        <f aca="false">IF(J1449=0,0,I1449/J1449)</f>
        <v>553.403755868545</v>
      </c>
      <c r="M1449" s="15" t="n">
        <f aca="false">INDEX(通路主檔!$D$2:$D$5,MATCH($F1449,通路主檔!$A$2:$A$5,0))*INDEX(年度參數!$B$2:$B$4,MATCH($B1449,年度參數!$A$2:$A$4,0))</f>
        <v>0.34</v>
      </c>
      <c r="N1449" s="14" t="n">
        <f aca="false">I1449*M1449</f>
        <v>160310</v>
      </c>
      <c r="O1449" s="14" t="n">
        <f aca="false">I1449-N1449</f>
        <v>311190</v>
      </c>
    </row>
    <row r="1450" customFormat="false" ht="15" hidden="false" customHeight="false" outlineLevel="0" collapsed="false">
      <c r="A1450" s="6" t="str">
        <f aca="false">TEXT(B1450,"0")&amp;"-"&amp;TEXT(C1450,"00")</f>
        <v>2025-08</v>
      </c>
      <c r="B1450" s="4" t="n">
        <v>2025</v>
      </c>
      <c r="C1450" s="4" t="n">
        <v>8</v>
      </c>
      <c r="D1450" s="9" t="s">
        <v>288</v>
      </c>
      <c r="E1450" s="12" t="str">
        <f aca="false">INDEX(門市主檔!$B$2:$B$25,MATCH($D1450,門市主檔!$A$2:$A$25,0))</f>
        <v>桃園中壢店</v>
      </c>
      <c r="F1450" s="9" t="s">
        <v>347</v>
      </c>
      <c r="G1450" s="12" t="str">
        <f aca="false">INDEX(通路主檔!$B$2:$B$5,MATCH($F1450,通路主檔!$A$2:$A$5,0))</f>
        <v>外送平台 B</v>
      </c>
      <c r="H1450" s="12" t="str">
        <f aca="false">INDEX(通路主檔!$C$2:$C$5,MATCH($F1450,通路主檔!$A$2:$A$5,0))</f>
        <v>外送平台</v>
      </c>
      <c r="I1450" s="13" t="n">
        <v>303600</v>
      </c>
      <c r="J1450" s="4" t="n">
        <v>588</v>
      </c>
      <c r="K1450" s="4" t="n">
        <v>997</v>
      </c>
      <c r="L1450" s="14" t="n">
        <f aca="false">IF(J1450=0,0,I1450/J1450)</f>
        <v>516.326530612245</v>
      </c>
      <c r="M1450" s="15" t="n">
        <f aca="false">INDEX(通路主檔!$D$2:$D$5,MATCH($F1450,通路主檔!$A$2:$A$5,0))*INDEX(年度參數!$B$2:$B$4,MATCH($B1450,年度參數!$A$2:$A$4,0))</f>
        <v>0.34</v>
      </c>
      <c r="N1450" s="14" t="n">
        <f aca="false">I1450*M1450</f>
        <v>103224</v>
      </c>
      <c r="O1450" s="14" t="n">
        <f aca="false">I1450-N1450</f>
        <v>200376</v>
      </c>
    </row>
    <row r="1451" customFormat="false" ht="15" hidden="false" customHeight="false" outlineLevel="0" collapsed="false">
      <c r="A1451" s="6" t="str">
        <f aca="false">TEXT(B1451,"0")&amp;"-"&amp;TEXT(C1451,"00")</f>
        <v>2025-08</v>
      </c>
      <c r="B1451" s="4" t="n">
        <v>2025</v>
      </c>
      <c r="C1451" s="4" t="n">
        <v>8</v>
      </c>
      <c r="D1451" s="9" t="s">
        <v>292</v>
      </c>
      <c r="E1451" s="12" t="str">
        <f aca="false">INDEX(門市主檔!$B$2:$B$25,MATCH($D1451,門市主檔!$A$2:$A$25,0))</f>
        <v>桃園藝文店</v>
      </c>
      <c r="F1451" s="9" t="s">
        <v>339</v>
      </c>
      <c r="G1451" s="12" t="str">
        <f aca="false">INDEX(通路主檔!$B$2:$B$5,MATCH($F1451,通路主檔!$A$2:$A$5,0))</f>
        <v>內用</v>
      </c>
      <c r="H1451" s="12" t="str">
        <f aca="false">INDEX(通路主檔!$C$2:$C$5,MATCH($F1451,通路主檔!$A$2:$A$5,0))</f>
        <v>店內</v>
      </c>
      <c r="I1451" s="13" t="n">
        <v>844100</v>
      </c>
      <c r="J1451" s="4" t="n">
        <v>1173</v>
      </c>
      <c r="K1451" s="4" t="n">
        <v>2897</v>
      </c>
      <c r="L1451" s="14" t="n">
        <f aca="false">IF(J1451=0,0,I1451/J1451)</f>
        <v>719.607843137255</v>
      </c>
      <c r="M1451" s="15" t="n">
        <f aca="false">INDEX(通路主檔!$D$2:$D$5,MATCH($F1451,通路主檔!$A$2:$A$5,0))*INDEX(年度參數!$B$2:$B$4,MATCH($B1451,年度參數!$A$2:$A$4,0))</f>
        <v>0</v>
      </c>
      <c r="N1451" s="14" t="n">
        <f aca="false">I1451*M1451</f>
        <v>0</v>
      </c>
      <c r="O1451" s="14" t="n">
        <f aca="false">I1451-N1451</f>
        <v>844100</v>
      </c>
    </row>
    <row r="1452" customFormat="false" ht="15" hidden="false" customHeight="false" outlineLevel="0" collapsed="false">
      <c r="A1452" s="6" t="str">
        <f aca="false">TEXT(B1452,"0")&amp;"-"&amp;TEXT(C1452,"00")</f>
        <v>2025-08</v>
      </c>
      <c r="B1452" s="4" t="n">
        <v>2025</v>
      </c>
      <c r="C1452" s="4" t="n">
        <v>8</v>
      </c>
      <c r="D1452" s="9" t="s">
        <v>292</v>
      </c>
      <c r="E1452" s="12" t="str">
        <f aca="false">INDEX(門市主檔!$B$2:$B$25,MATCH($D1452,門市主檔!$A$2:$A$25,0))</f>
        <v>桃園藝文店</v>
      </c>
      <c r="F1452" s="9" t="s">
        <v>342</v>
      </c>
      <c r="G1452" s="12" t="str">
        <f aca="false">INDEX(通路主檔!$B$2:$B$5,MATCH($F1452,通路主檔!$A$2:$A$5,0))</f>
        <v>外帶</v>
      </c>
      <c r="H1452" s="12" t="str">
        <f aca="false">INDEX(通路主檔!$C$2:$C$5,MATCH($F1452,通路主檔!$A$2:$A$5,0))</f>
        <v>店內</v>
      </c>
      <c r="I1452" s="13" t="n">
        <v>439300</v>
      </c>
      <c r="J1452" s="4" t="n">
        <v>1429</v>
      </c>
      <c r="K1452" s="4" t="n">
        <v>1988</v>
      </c>
      <c r="L1452" s="14" t="n">
        <f aca="false">IF(J1452=0,0,I1452/J1452)</f>
        <v>307.4177746676</v>
      </c>
      <c r="M1452" s="15" t="n">
        <f aca="false">INDEX(通路主檔!$D$2:$D$5,MATCH($F1452,通路主檔!$A$2:$A$5,0))*INDEX(年度參數!$B$2:$B$4,MATCH($B1452,年度參數!$A$2:$A$4,0))</f>
        <v>0</v>
      </c>
      <c r="N1452" s="14" t="n">
        <f aca="false">I1452*M1452</f>
        <v>0</v>
      </c>
      <c r="O1452" s="14" t="n">
        <f aca="false">I1452-N1452</f>
        <v>439300</v>
      </c>
    </row>
    <row r="1453" customFormat="false" ht="15" hidden="false" customHeight="false" outlineLevel="0" collapsed="false">
      <c r="A1453" s="6" t="str">
        <f aca="false">TEXT(B1453,"0")&amp;"-"&amp;TEXT(C1453,"00")</f>
        <v>2025-08</v>
      </c>
      <c r="B1453" s="4" t="n">
        <v>2025</v>
      </c>
      <c r="C1453" s="4" t="n">
        <v>8</v>
      </c>
      <c r="D1453" s="9" t="s">
        <v>292</v>
      </c>
      <c r="E1453" s="12" t="str">
        <f aca="false">INDEX(門市主檔!$B$2:$B$25,MATCH($D1453,門市主檔!$A$2:$A$25,0))</f>
        <v>桃園藝文店</v>
      </c>
      <c r="F1453" s="9" t="s">
        <v>344</v>
      </c>
      <c r="G1453" s="12" t="str">
        <f aca="false">INDEX(通路主檔!$B$2:$B$5,MATCH($F1453,通路主檔!$A$2:$A$5,0))</f>
        <v>外送平台 A</v>
      </c>
      <c r="H1453" s="12" t="str">
        <f aca="false">INDEX(通路主檔!$C$2:$C$5,MATCH($F1453,通路主檔!$A$2:$A$5,0))</f>
        <v>外送平台</v>
      </c>
      <c r="I1453" s="13" t="n">
        <v>386800</v>
      </c>
      <c r="J1453" s="4" t="n">
        <v>780</v>
      </c>
      <c r="K1453" s="4" t="n">
        <v>1581</v>
      </c>
      <c r="L1453" s="14" t="n">
        <f aca="false">IF(J1453=0,0,I1453/J1453)</f>
        <v>495.897435897436</v>
      </c>
      <c r="M1453" s="15" t="n">
        <f aca="false">INDEX(通路主檔!$D$2:$D$5,MATCH($F1453,通路主檔!$A$2:$A$5,0))*INDEX(年度參數!$B$2:$B$4,MATCH($B1453,年度參數!$A$2:$A$4,0))</f>
        <v>0.34</v>
      </c>
      <c r="N1453" s="14" t="n">
        <f aca="false">I1453*M1453</f>
        <v>131512</v>
      </c>
      <c r="O1453" s="14" t="n">
        <f aca="false">I1453-N1453</f>
        <v>255288</v>
      </c>
    </row>
    <row r="1454" customFormat="false" ht="15" hidden="false" customHeight="false" outlineLevel="0" collapsed="false">
      <c r="A1454" s="6" t="str">
        <f aca="false">TEXT(B1454,"0")&amp;"-"&amp;TEXT(C1454,"00")</f>
        <v>2025-08</v>
      </c>
      <c r="B1454" s="4" t="n">
        <v>2025</v>
      </c>
      <c r="C1454" s="4" t="n">
        <v>8</v>
      </c>
      <c r="D1454" s="9" t="s">
        <v>292</v>
      </c>
      <c r="E1454" s="12" t="str">
        <f aca="false">INDEX(門市主檔!$B$2:$B$25,MATCH($D1454,門市主檔!$A$2:$A$25,0))</f>
        <v>桃園藝文店</v>
      </c>
      <c r="F1454" s="9" t="s">
        <v>347</v>
      </c>
      <c r="G1454" s="12" t="str">
        <f aca="false">INDEX(通路主檔!$B$2:$B$5,MATCH($F1454,通路主檔!$A$2:$A$5,0))</f>
        <v>外送平台 B</v>
      </c>
      <c r="H1454" s="12" t="str">
        <f aca="false">INDEX(通路主檔!$C$2:$C$5,MATCH($F1454,通路主檔!$A$2:$A$5,0))</f>
        <v>外送平台</v>
      </c>
      <c r="I1454" s="13" t="n">
        <v>249400</v>
      </c>
      <c r="J1454" s="4" t="n">
        <v>504</v>
      </c>
      <c r="K1454" s="4" t="n">
        <v>959</v>
      </c>
      <c r="L1454" s="14" t="n">
        <f aca="false">IF(J1454=0,0,I1454/J1454)</f>
        <v>494.84126984127</v>
      </c>
      <c r="M1454" s="15" t="n">
        <f aca="false">INDEX(通路主檔!$D$2:$D$5,MATCH($F1454,通路主檔!$A$2:$A$5,0))*INDEX(年度參數!$B$2:$B$4,MATCH($B1454,年度參數!$A$2:$A$4,0))</f>
        <v>0.34</v>
      </c>
      <c r="N1454" s="14" t="n">
        <f aca="false">I1454*M1454</f>
        <v>84796</v>
      </c>
      <c r="O1454" s="14" t="n">
        <f aca="false">I1454-N1454</f>
        <v>164604</v>
      </c>
    </row>
    <row r="1455" customFormat="false" ht="15" hidden="false" customHeight="false" outlineLevel="0" collapsed="false">
      <c r="A1455" s="6" t="str">
        <f aca="false">TEXT(B1455,"0")&amp;"-"&amp;TEXT(C1455,"00")</f>
        <v>2025-08</v>
      </c>
      <c r="B1455" s="4" t="n">
        <v>2025</v>
      </c>
      <c r="C1455" s="4" t="n">
        <v>8</v>
      </c>
      <c r="D1455" s="9" t="s">
        <v>315</v>
      </c>
      <c r="E1455" s="12" t="str">
        <f aca="false">INDEX(門市主檔!$B$2:$B$25,MATCH($D1455,門市主檔!$A$2:$A$25,0))</f>
        <v>雲林斗六店</v>
      </c>
      <c r="F1455" s="9" t="s">
        <v>339</v>
      </c>
      <c r="G1455" s="12" t="str">
        <f aca="false">INDEX(通路主檔!$B$2:$B$5,MATCH($F1455,通路主檔!$A$2:$A$5,0))</f>
        <v>內用</v>
      </c>
      <c r="H1455" s="12" t="str">
        <f aca="false">INDEX(通路主檔!$C$2:$C$5,MATCH($F1455,通路主檔!$A$2:$A$5,0))</f>
        <v>店內</v>
      </c>
      <c r="I1455" s="13" t="n">
        <v>760000</v>
      </c>
      <c r="J1455" s="4" t="n">
        <v>955</v>
      </c>
      <c r="K1455" s="4" t="n">
        <v>2284</v>
      </c>
      <c r="L1455" s="14" t="n">
        <f aca="false">IF(J1455=0,0,I1455/J1455)</f>
        <v>795.811518324607</v>
      </c>
      <c r="M1455" s="15" t="n">
        <f aca="false">INDEX(通路主檔!$D$2:$D$5,MATCH($F1455,通路主檔!$A$2:$A$5,0))*INDEX(年度參數!$B$2:$B$4,MATCH($B1455,年度參數!$A$2:$A$4,0))</f>
        <v>0</v>
      </c>
      <c r="N1455" s="14" t="n">
        <f aca="false">I1455*M1455</f>
        <v>0</v>
      </c>
      <c r="O1455" s="14" t="n">
        <f aca="false">I1455-N1455</f>
        <v>760000</v>
      </c>
    </row>
    <row r="1456" customFormat="false" ht="15" hidden="false" customHeight="false" outlineLevel="0" collapsed="false">
      <c r="A1456" s="6" t="str">
        <f aca="false">TEXT(B1456,"0")&amp;"-"&amp;TEXT(C1456,"00")</f>
        <v>2025-08</v>
      </c>
      <c r="B1456" s="4" t="n">
        <v>2025</v>
      </c>
      <c r="C1456" s="4" t="n">
        <v>8</v>
      </c>
      <c r="D1456" s="9" t="s">
        <v>315</v>
      </c>
      <c r="E1456" s="12" t="str">
        <f aca="false">INDEX(門市主檔!$B$2:$B$25,MATCH($D1456,門市主檔!$A$2:$A$25,0))</f>
        <v>雲林斗六店</v>
      </c>
      <c r="F1456" s="9" t="s">
        <v>342</v>
      </c>
      <c r="G1456" s="12" t="str">
        <f aca="false">INDEX(通路主檔!$B$2:$B$5,MATCH($F1456,通路主檔!$A$2:$A$5,0))</f>
        <v>外帶</v>
      </c>
      <c r="H1456" s="12" t="str">
        <f aca="false">INDEX(通路主檔!$C$2:$C$5,MATCH($F1456,通路主檔!$A$2:$A$5,0))</f>
        <v>店內</v>
      </c>
      <c r="I1456" s="13" t="n">
        <v>387800</v>
      </c>
      <c r="J1456" s="4" t="n">
        <v>1186</v>
      </c>
      <c r="K1456" s="4" t="n">
        <v>1652</v>
      </c>
      <c r="L1456" s="14" t="n">
        <f aca="false">IF(J1456=0,0,I1456/J1456)</f>
        <v>326.981450252951</v>
      </c>
      <c r="M1456" s="15" t="n">
        <f aca="false">INDEX(通路主檔!$D$2:$D$5,MATCH($F1456,通路主檔!$A$2:$A$5,0))*INDEX(年度參數!$B$2:$B$4,MATCH($B1456,年度參數!$A$2:$A$4,0))</f>
        <v>0</v>
      </c>
      <c r="N1456" s="14" t="n">
        <f aca="false">I1456*M1456</f>
        <v>0</v>
      </c>
      <c r="O1456" s="14" t="n">
        <f aca="false">I1456-N1456</f>
        <v>387800</v>
      </c>
    </row>
    <row r="1457" customFormat="false" ht="15" hidden="false" customHeight="false" outlineLevel="0" collapsed="false">
      <c r="A1457" s="6" t="str">
        <f aca="false">TEXT(B1457,"0")&amp;"-"&amp;TEXT(C1457,"00")</f>
        <v>2025-08</v>
      </c>
      <c r="B1457" s="4" t="n">
        <v>2025</v>
      </c>
      <c r="C1457" s="4" t="n">
        <v>8</v>
      </c>
      <c r="D1457" s="9" t="s">
        <v>315</v>
      </c>
      <c r="E1457" s="12" t="str">
        <f aca="false">INDEX(門市主檔!$B$2:$B$25,MATCH($D1457,門市主檔!$A$2:$A$25,0))</f>
        <v>雲林斗六店</v>
      </c>
      <c r="F1457" s="9" t="s">
        <v>344</v>
      </c>
      <c r="G1457" s="12" t="str">
        <f aca="false">INDEX(通路主檔!$B$2:$B$5,MATCH($F1457,通路主檔!$A$2:$A$5,0))</f>
        <v>外送平台 A</v>
      </c>
      <c r="H1457" s="12" t="str">
        <f aca="false">INDEX(通路主檔!$C$2:$C$5,MATCH($F1457,通路主檔!$A$2:$A$5,0))</f>
        <v>外送平台</v>
      </c>
      <c r="I1457" s="13" t="n">
        <v>326300</v>
      </c>
      <c r="J1457" s="4" t="n">
        <v>590</v>
      </c>
      <c r="K1457" s="4" t="n">
        <v>1160</v>
      </c>
      <c r="L1457" s="14" t="n">
        <f aca="false">IF(J1457=0,0,I1457/J1457)</f>
        <v>553.050847457627</v>
      </c>
      <c r="M1457" s="15" t="n">
        <f aca="false">INDEX(通路主檔!$D$2:$D$5,MATCH($F1457,通路主檔!$A$2:$A$5,0))*INDEX(年度參數!$B$2:$B$4,MATCH($B1457,年度參數!$A$2:$A$4,0))</f>
        <v>0.34</v>
      </c>
      <c r="N1457" s="14" t="n">
        <f aca="false">I1457*M1457</f>
        <v>110942</v>
      </c>
      <c r="O1457" s="14" t="n">
        <f aca="false">I1457-N1457</f>
        <v>215358</v>
      </c>
    </row>
    <row r="1458" customFormat="false" ht="15" hidden="false" customHeight="false" outlineLevel="0" collapsed="false">
      <c r="A1458" s="6" t="str">
        <f aca="false">TEXT(B1458,"0")&amp;"-"&amp;TEXT(C1458,"00")</f>
        <v>2025-08</v>
      </c>
      <c r="B1458" s="4" t="n">
        <v>2025</v>
      </c>
      <c r="C1458" s="4" t="n">
        <v>8</v>
      </c>
      <c r="D1458" s="9" t="s">
        <v>315</v>
      </c>
      <c r="E1458" s="12" t="str">
        <f aca="false">INDEX(門市主檔!$B$2:$B$25,MATCH($D1458,門市主檔!$A$2:$A$25,0))</f>
        <v>雲林斗六店</v>
      </c>
      <c r="F1458" s="9" t="s">
        <v>347</v>
      </c>
      <c r="G1458" s="12" t="str">
        <f aca="false">INDEX(通路主檔!$B$2:$B$5,MATCH($F1458,通路主檔!$A$2:$A$5,0))</f>
        <v>外送平台 B</v>
      </c>
      <c r="H1458" s="12" t="str">
        <f aca="false">INDEX(通路主檔!$C$2:$C$5,MATCH($F1458,通路主檔!$A$2:$A$5,0))</f>
        <v>外送平台</v>
      </c>
      <c r="I1458" s="13" t="n">
        <v>207000</v>
      </c>
      <c r="J1458" s="4" t="n">
        <v>420</v>
      </c>
      <c r="K1458" s="4" t="n">
        <v>787</v>
      </c>
      <c r="L1458" s="14" t="n">
        <f aca="false">IF(J1458=0,0,I1458/J1458)</f>
        <v>492.857142857143</v>
      </c>
      <c r="M1458" s="15" t="n">
        <f aca="false">INDEX(通路主檔!$D$2:$D$5,MATCH($F1458,通路主檔!$A$2:$A$5,0))*INDEX(年度參數!$B$2:$B$4,MATCH($B1458,年度參數!$A$2:$A$4,0))</f>
        <v>0.34</v>
      </c>
      <c r="N1458" s="14" t="n">
        <f aca="false">I1458*M1458</f>
        <v>70380</v>
      </c>
      <c r="O1458" s="14" t="n">
        <f aca="false">I1458-N1458</f>
        <v>136620</v>
      </c>
    </row>
    <row r="1459" customFormat="false" ht="15" hidden="false" customHeight="false" outlineLevel="0" collapsed="false">
      <c r="A1459" s="6" t="str">
        <f aca="false">TEXT(B1459,"0")&amp;"-"&amp;TEXT(C1459,"00")</f>
        <v>2025-09</v>
      </c>
      <c r="B1459" s="4" t="n">
        <v>2025</v>
      </c>
      <c r="C1459" s="4" t="n">
        <v>9</v>
      </c>
      <c r="D1459" s="9" t="s">
        <v>294</v>
      </c>
      <c r="E1459" s="12" t="str">
        <f aca="false">INDEX(門市主檔!$B$2:$B$25,MATCH($D1459,門市主檔!$A$2:$A$25,0))</f>
        <v>新竹巨城店</v>
      </c>
      <c r="F1459" s="9" t="s">
        <v>339</v>
      </c>
      <c r="G1459" s="12" t="str">
        <f aca="false">INDEX(通路主檔!$B$2:$B$5,MATCH($F1459,通路主檔!$A$2:$A$5,0))</f>
        <v>內用</v>
      </c>
      <c r="H1459" s="12" t="str">
        <f aca="false">INDEX(通路主檔!$C$2:$C$5,MATCH($F1459,通路主檔!$A$2:$A$5,0))</f>
        <v>店內</v>
      </c>
      <c r="I1459" s="13" t="n">
        <v>1413700</v>
      </c>
      <c r="J1459" s="4" t="n">
        <v>1974</v>
      </c>
      <c r="K1459" s="4" t="n">
        <v>4365</v>
      </c>
      <c r="L1459" s="14" t="n">
        <f aca="false">IF(J1459=0,0,I1459/J1459)</f>
        <v>716.160081053698</v>
      </c>
      <c r="M1459" s="15" t="n">
        <f aca="false">INDEX(通路主檔!$D$2:$D$5,MATCH($F1459,通路主檔!$A$2:$A$5,0))*INDEX(年度參數!$B$2:$B$4,MATCH($B1459,年度參數!$A$2:$A$4,0))</f>
        <v>0</v>
      </c>
      <c r="N1459" s="14" t="n">
        <f aca="false">I1459*M1459</f>
        <v>0</v>
      </c>
      <c r="O1459" s="14" t="n">
        <f aca="false">I1459-N1459</f>
        <v>1413700</v>
      </c>
    </row>
    <row r="1460" customFormat="false" ht="15" hidden="false" customHeight="false" outlineLevel="0" collapsed="false">
      <c r="A1460" s="6" t="str">
        <f aca="false">TEXT(B1460,"0")&amp;"-"&amp;TEXT(C1460,"00")</f>
        <v>2025-09</v>
      </c>
      <c r="B1460" s="4" t="n">
        <v>2025</v>
      </c>
      <c r="C1460" s="4" t="n">
        <v>9</v>
      </c>
      <c r="D1460" s="9" t="s">
        <v>294</v>
      </c>
      <c r="E1460" s="12" t="str">
        <f aca="false">INDEX(門市主檔!$B$2:$B$25,MATCH($D1460,門市主檔!$A$2:$A$25,0))</f>
        <v>新竹巨城店</v>
      </c>
      <c r="F1460" s="9" t="s">
        <v>342</v>
      </c>
      <c r="G1460" s="12" t="str">
        <f aca="false">INDEX(通路主檔!$B$2:$B$5,MATCH($F1460,通路主檔!$A$2:$A$5,0))</f>
        <v>外帶</v>
      </c>
      <c r="H1460" s="12" t="str">
        <f aca="false">INDEX(通路主檔!$C$2:$C$5,MATCH($F1460,通路主檔!$A$2:$A$5,0))</f>
        <v>店內</v>
      </c>
      <c r="I1460" s="13" t="n">
        <v>485000</v>
      </c>
      <c r="J1460" s="4" t="n">
        <v>1534</v>
      </c>
      <c r="K1460" s="4" t="n">
        <v>1842</v>
      </c>
      <c r="L1460" s="14" t="n">
        <f aca="false">IF(J1460=0,0,I1460/J1460)</f>
        <v>316.166883963494</v>
      </c>
      <c r="M1460" s="15" t="n">
        <f aca="false">INDEX(通路主檔!$D$2:$D$5,MATCH($F1460,通路主檔!$A$2:$A$5,0))*INDEX(年度參數!$B$2:$B$4,MATCH($B1460,年度參數!$A$2:$A$4,0))</f>
        <v>0</v>
      </c>
      <c r="N1460" s="14" t="n">
        <f aca="false">I1460*M1460</f>
        <v>0</v>
      </c>
      <c r="O1460" s="14" t="n">
        <f aca="false">I1460-N1460</f>
        <v>485000</v>
      </c>
    </row>
    <row r="1461" customFormat="false" ht="15" hidden="false" customHeight="false" outlineLevel="0" collapsed="false">
      <c r="A1461" s="6" t="str">
        <f aca="false">TEXT(B1461,"0")&amp;"-"&amp;TEXT(C1461,"00")</f>
        <v>2025-09</v>
      </c>
      <c r="B1461" s="4" t="n">
        <v>2025</v>
      </c>
      <c r="C1461" s="4" t="n">
        <v>9</v>
      </c>
      <c r="D1461" s="9" t="s">
        <v>294</v>
      </c>
      <c r="E1461" s="12" t="str">
        <f aca="false">INDEX(門市主檔!$B$2:$B$25,MATCH($D1461,門市主檔!$A$2:$A$25,0))</f>
        <v>新竹巨城店</v>
      </c>
      <c r="F1461" s="9" t="s">
        <v>344</v>
      </c>
      <c r="G1461" s="12" t="str">
        <f aca="false">INDEX(通路主檔!$B$2:$B$5,MATCH($F1461,通路主檔!$A$2:$A$5,0))</f>
        <v>外送平台 A</v>
      </c>
      <c r="H1461" s="12" t="str">
        <f aca="false">INDEX(通路主檔!$C$2:$C$5,MATCH($F1461,通路主檔!$A$2:$A$5,0))</f>
        <v>外送平台</v>
      </c>
      <c r="I1461" s="13" t="n">
        <v>421700</v>
      </c>
      <c r="J1461" s="4" t="n">
        <v>837</v>
      </c>
      <c r="K1461" s="4" t="n">
        <v>1534</v>
      </c>
      <c r="L1461" s="14" t="n">
        <f aca="false">IF(J1461=0,0,I1461/J1461)</f>
        <v>503.823178016726</v>
      </c>
      <c r="M1461" s="15" t="n">
        <f aca="false">INDEX(通路主檔!$D$2:$D$5,MATCH($F1461,通路主檔!$A$2:$A$5,0))*INDEX(年度參數!$B$2:$B$4,MATCH($B1461,年度參數!$A$2:$A$4,0))</f>
        <v>0.34</v>
      </c>
      <c r="N1461" s="14" t="n">
        <f aca="false">I1461*M1461</f>
        <v>143378</v>
      </c>
      <c r="O1461" s="14" t="n">
        <f aca="false">I1461-N1461</f>
        <v>278322</v>
      </c>
    </row>
    <row r="1462" customFormat="false" ht="15" hidden="false" customHeight="false" outlineLevel="0" collapsed="false">
      <c r="A1462" s="6" t="str">
        <f aca="false">TEXT(B1462,"0")&amp;"-"&amp;TEXT(C1462,"00")</f>
        <v>2025-09</v>
      </c>
      <c r="B1462" s="4" t="n">
        <v>2025</v>
      </c>
      <c r="C1462" s="4" t="n">
        <v>9</v>
      </c>
      <c r="D1462" s="9" t="s">
        <v>294</v>
      </c>
      <c r="E1462" s="12" t="str">
        <f aca="false">INDEX(門市主檔!$B$2:$B$25,MATCH($D1462,門市主檔!$A$2:$A$25,0))</f>
        <v>新竹巨城店</v>
      </c>
      <c r="F1462" s="9" t="s">
        <v>347</v>
      </c>
      <c r="G1462" s="12" t="str">
        <f aca="false">INDEX(通路主檔!$B$2:$B$5,MATCH($F1462,通路主檔!$A$2:$A$5,0))</f>
        <v>外送平台 B</v>
      </c>
      <c r="H1462" s="12" t="str">
        <f aca="false">INDEX(通路主檔!$C$2:$C$5,MATCH($F1462,通路主檔!$A$2:$A$5,0))</f>
        <v>外送平台</v>
      </c>
      <c r="I1462" s="13" t="n">
        <v>276400</v>
      </c>
      <c r="J1462" s="4" t="n">
        <v>548</v>
      </c>
      <c r="K1462" s="4" t="n">
        <v>927</v>
      </c>
      <c r="L1462" s="14" t="n">
        <f aca="false">IF(J1462=0,0,I1462/J1462)</f>
        <v>504.379562043796</v>
      </c>
      <c r="M1462" s="15" t="n">
        <f aca="false">INDEX(通路主檔!$D$2:$D$5,MATCH($F1462,通路主檔!$A$2:$A$5,0))*INDEX(年度參數!$B$2:$B$4,MATCH($B1462,年度參數!$A$2:$A$4,0))</f>
        <v>0.34</v>
      </c>
      <c r="N1462" s="14" t="n">
        <f aca="false">I1462*M1462</f>
        <v>93976</v>
      </c>
      <c r="O1462" s="14" t="n">
        <f aca="false">I1462-N1462</f>
        <v>182424</v>
      </c>
    </row>
    <row r="1463" customFormat="false" ht="15" hidden="false" customHeight="false" outlineLevel="0" collapsed="false">
      <c r="A1463" s="6" t="str">
        <f aca="false">TEXT(B1463,"0")&amp;"-"&amp;TEXT(C1463,"00")</f>
        <v>2025-09</v>
      </c>
      <c r="B1463" s="4" t="n">
        <v>2025</v>
      </c>
      <c r="C1463" s="4" t="n">
        <v>9</v>
      </c>
      <c r="D1463" s="9" t="s">
        <v>297</v>
      </c>
      <c r="E1463" s="12" t="str">
        <f aca="false">INDEX(門市主檔!$B$2:$B$25,MATCH($D1463,門市主檔!$A$2:$A$25,0))</f>
        <v>新竹竹北店</v>
      </c>
      <c r="F1463" s="9" t="s">
        <v>339</v>
      </c>
      <c r="G1463" s="12" t="str">
        <f aca="false">INDEX(通路主檔!$B$2:$B$5,MATCH($F1463,通路主檔!$A$2:$A$5,0))</f>
        <v>內用</v>
      </c>
      <c r="H1463" s="12" t="str">
        <f aca="false">INDEX(通路主檔!$C$2:$C$5,MATCH($F1463,通路主檔!$A$2:$A$5,0))</f>
        <v>店內</v>
      </c>
      <c r="I1463" s="13" t="n">
        <v>743800</v>
      </c>
      <c r="J1463" s="4" t="n">
        <v>1051</v>
      </c>
      <c r="K1463" s="4" t="n">
        <v>2410</v>
      </c>
      <c r="L1463" s="14" t="n">
        <f aca="false">IF(J1463=0,0,I1463/J1463)</f>
        <v>707.706945765937</v>
      </c>
      <c r="M1463" s="15" t="n">
        <f aca="false">INDEX(通路主檔!$D$2:$D$5,MATCH($F1463,通路主檔!$A$2:$A$5,0))*INDEX(年度參數!$B$2:$B$4,MATCH($B1463,年度參數!$A$2:$A$4,0))</f>
        <v>0</v>
      </c>
      <c r="N1463" s="14" t="n">
        <f aca="false">I1463*M1463</f>
        <v>0</v>
      </c>
      <c r="O1463" s="14" t="n">
        <f aca="false">I1463-N1463</f>
        <v>743800</v>
      </c>
    </row>
    <row r="1464" customFormat="false" ht="15" hidden="false" customHeight="false" outlineLevel="0" collapsed="false">
      <c r="A1464" s="6" t="str">
        <f aca="false">TEXT(B1464,"0")&amp;"-"&amp;TEXT(C1464,"00")</f>
        <v>2025-09</v>
      </c>
      <c r="B1464" s="4" t="n">
        <v>2025</v>
      </c>
      <c r="C1464" s="4" t="n">
        <v>9</v>
      </c>
      <c r="D1464" s="9" t="s">
        <v>297</v>
      </c>
      <c r="E1464" s="12" t="str">
        <f aca="false">INDEX(門市主檔!$B$2:$B$25,MATCH($D1464,門市主檔!$A$2:$A$25,0))</f>
        <v>新竹竹北店</v>
      </c>
      <c r="F1464" s="9" t="s">
        <v>342</v>
      </c>
      <c r="G1464" s="12" t="str">
        <f aca="false">INDEX(通路主檔!$B$2:$B$5,MATCH($F1464,通路主檔!$A$2:$A$5,0))</f>
        <v>外帶</v>
      </c>
      <c r="H1464" s="12" t="str">
        <f aca="false">INDEX(通路主檔!$C$2:$C$5,MATCH($F1464,通路主檔!$A$2:$A$5,0))</f>
        <v>店內</v>
      </c>
      <c r="I1464" s="13" t="n">
        <v>404500</v>
      </c>
      <c r="J1464" s="4" t="n">
        <v>1234</v>
      </c>
      <c r="K1464" s="4" t="n">
        <v>1663</v>
      </c>
      <c r="L1464" s="14" t="n">
        <f aca="false">IF(J1464=0,0,I1464/J1464)</f>
        <v>327.795786061588</v>
      </c>
      <c r="M1464" s="15" t="n">
        <f aca="false">INDEX(通路主檔!$D$2:$D$5,MATCH($F1464,通路主檔!$A$2:$A$5,0))*INDEX(年度參數!$B$2:$B$4,MATCH($B1464,年度參數!$A$2:$A$4,0))</f>
        <v>0</v>
      </c>
      <c r="N1464" s="14" t="n">
        <f aca="false">I1464*M1464</f>
        <v>0</v>
      </c>
      <c r="O1464" s="14" t="n">
        <f aca="false">I1464-N1464</f>
        <v>404500</v>
      </c>
    </row>
    <row r="1465" customFormat="false" ht="15" hidden="false" customHeight="false" outlineLevel="0" collapsed="false">
      <c r="A1465" s="6" t="str">
        <f aca="false">TEXT(B1465,"0")&amp;"-"&amp;TEXT(C1465,"00")</f>
        <v>2025-09</v>
      </c>
      <c r="B1465" s="4" t="n">
        <v>2025</v>
      </c>
      <c r="C1465" s="4" t="n">
        <v>9</v>
      </c>
      <c r="D1465" s="9" t="s">
        <v>297</v>
      </c>
      <c r="E1465" s="12" t="str">
        <f aca="false">INDEX(門市主檔!$B$2:$B$25,MATCH($D1465,門市主檔!$A$2:$A$25,0))</f>
        <v>新竹竹北店</v>
      </c>
      <c r="F1465" s="9" t="s">
        <v>344</v>
      </c>
      <c r="G1465" s="12" t="str">
        <f aca="false">INDEX(通路主檔!$B$2:$B$5,MATCH($F1465,通路主檔!$A$2:$A$5,0))</f>
        <v>外送平台 A</v>
      </c>
      <c r="H1465" s="12" t="str">
        <f aca="false">INDEX(通路主檔!$C$2:$C$5,MATCH($F1465,通路主檔!$A$2:$A$5,0))</f>
        <v>外送平台</v>
      </c>
      <c r="I1465" s="13" t="n">
        <v>345700</v>
      </c>
      <c r="J1465" s="4" t="n">
        <v>691</v>
      </c>
      <c r="K1465" s="4" t="n">
        <v>1394</v>
      </c>
      <c r="L1465" s="14" t="n">
        <f aca="false">IF(J1465=0,0,I1465/J1465)</f>
        <v>500.289435600579</v>
      </c>
      <c r="M1465" s="15" t="n">
        <f aca="false">INDEX(通路主檔!$D$2:$D$5,MATCH($F1465,通路主檔!$A$2:$A$5,0))*INDEX(年度參數!$B$2:$B$4,MATCH($B1465,年度參數!$A$2:$A$4,0))</f>
        <v>0.34</v>
      </c>
      <c r="N1465" s="14" t="n">
        <f aca="false">I1465*M1465</f>
        <v>117538</v>
      </c>
      <c r="O1465" s="14" t="n">
        <f aca="false">I1465-N1465</f>
        <v>228162</v>
      </c>
    </row>
    <row r="1466" customFormat="false" ht="15" hidden="false" customHeight="false" outlineLevel="0" collapsed="false">
      <c r="A1466" s="6" t="str">
        <f aca="false">TEXT(B1466,"0")&amp;"-"&amp;TEXT(C1466,"00")</f>
        <v>2025-09</v>
      </c>
      <c r="B1466" s="4" t="n">
        <v>2025</v>
      </c>
      <c r="C1466" s="4" t="n">
        <v>9</v>
      </c>
      <c r="D1466" s="9" t="s">
        <v>297</v>
      </c>
      <c r="E1466" s="12" t="str">
        <f aca="false">INDEX(門市主檔!$B$2:$B$25,MATCH($D1466,門市主檔!$A$2:$A$25,0))</f>
        <v>新竹竹北店</v>
      </c>
      <c r="F1466" s="9" t="s">
        <v>347</v>
      </c>
      <c r="G1466" s="12" t="str">
        <f aca="false">INDEX(通路主檔!$B$2:$B$5,MATCH($F1466,通路主檔!$A$2:$A$5,0))</f>
        <v>外送平台 B</v>
      </c>
      <c r="H1466" s="12" t="str">
        <f aca="false">INDEX(通路主檔!$C$2:$C$5,MATCH($F1466,通路主檔!$A$2:$A$5,0))</f>
        <v>外送平台</v>
      </c>
      <c r="I1466" s="13" t="n">
        <v>215400</v>
      </c>
      <c r="J1466" s="4" t="n">
        <v>422</v>
      </c>
      <c r="K1466" s="4" t="n">
        <v>815</v>
      </c>
      <c r="L1466" s="14" t="n">
        <f aca="false">IF(J1466=0,0,I1466/J1466)</f>
        <v>510.42654028436</v>
      </c>
      <c r="M1466" s="15" t="n">
        <f aca="false">INDEX(通路主檔!$D$2:$D$5,MATCH($F1466,通路主檔!$A$2:$A$5,0))*INDEX(年度參數!$B$2:$B$4,MATCH($B1466,年度參數!$A$2:$A$4,0))</f>
        <v>0.34</v>
      </c>
      <c r="N1466" s="14" t="n">
        <f aca="false">I1466*M1466</f>
        <v>73236</v>
      </c>
      <c r="O1466" s="14" t="n">
        <f aca="false">I1466-N1466</f>
        <v>142164</v>
      </c>
    </row>
    <row r="1467" customFormat="false" ht="15" hidden="false" customHeight="false" outlineLevel="0" collapsed="false">
      <c r="A1467" s="6" t="str">
        <f aca="false">TEXT(B1467,"0")&amp;"-"&amp;TEXT(C1467,"00")</f>
        <v>2025-09</v>
      </c>
      <c r="B1467" s="4" t="n">
        <v>2025</v>
      </c>
      <c r="C1467" s="4" t="n">
        <v>9</v>
      </c>
      <c r="D1467" s="9" t="s">
        <v>325</v>
      </c>
      <c r="E1467" s="12" t="str">
        <f aca="false">INDEX(門市主檔!$B$2:$B$25,MATCH($D1467,門市主檔!$A$2:$A$25,0))</f>
        <v>高雄左營店</v>
      </c>
      <c r="F1467" s="9" t="s">
        <v>339</v>
      </c>
      <c r="G1467" s="12" t="str">
        <f aca="false">INDEX(通路主檔!$B$2:$B$5,MATCH($F1467,通路主檔!$A$2:$A$5,0))</f>
        <v>內用</v>
      </c>
      <c r="H1467" s="12" t="str">
        <f aca="false">INDEX(通路主檔!$C$2:$C$5,MATCH($F1467,通路主檔!$A$2:$A$5,0))</f>
        <v>店內</v>
      </c>
      <c r="I1467" s="13" t="n">
        <v>1350100</v>
      </c>
      <c r="J1467" s="4" t="n">
        <v>1735</v>
      </c>
      <c r="K1467" s="4" t="n">
        <v>4101</v>
      </c>
      <c r="L1467" s="14" t="n">
        <f aca="false">IF(J1467=0,0,I1467/J1467)</f>
        <v>778.155619596542</v>
      </c>
      <c r="M1467" s="15" t="n">
        <f aca="false">INDEX(通路主檔!$D$2:$D$5,MATCH($F1467,通路主檔!$A$2:$A$5,0))*INDEX(年度參數!$B$2:$B$4,MATCH($B1467,年度參數!$A$2:$A$4,0))</f>
        <v>0</v>
      </c>
      <c r="N1467" s="14" t="n">
        <f aca="false">I1467*M1467</f>
        <v>0</v>
      </c>
      <c r="O1467" s="14" t="n">
        <f aca="false">I1467-N1467</f>
        <v>1350100</v>
      </c>
    </row>
    <row r="1468" customFormat="false" ht="15" hidden="false" customHeight="false" outlineLevel="0" collapsed="false">
      <c r="A1468" s="6" t="str">
        <f aca="false">TEXT(B1468,"0")&amp;"-"&amp;TEXT(C1468,"00")</f>
        <v>2025-09</v>
      </c>
      <c r="B1468" s="4" t="n">
        <v>2025</v>
      </c>
      <c r="C1468" s="4" t="n">
        <v>9</v>
      </c>
      <c r="D1468" s="9" t="s">
        <v>325</v>
      </c>
      <c r="E1468" s="12" t="str">
        <f aca="false">INDEX(門市主檔!$B$2:$B$25,MATCH($D1468,門市主檔!$A$2:$A$25,0))</f>
        <v>高雄左營店</v>
      </c>
      <c r="F1468" s="9" t="s">
        <v>342</v>
      </c>
      <c r="G1468" s="12" t="str">
        <f aca="false">INDEX(通路主檔!$B$2:$B$5,MATCH($F1468,通路主檔!$A$2:$A$5,0))</f>
        <v>外帶</v>
      </c>
      <c r="H1468" s="12" t="str">
        <f aca="false">INDEX(通路主檔!$C$2:$C$5,MATCH($F1468,通路主檔!$A$2:$A$5,0))</f>
        <v>店內</v>
      </c>
      <c r="I1468" s="13" t="n">
        <v>474100</v>
      </c>
      <c r="J1468" s="4" t="n">
        <v>1403</v>
      </c>
      <c r="K1468" s="4" t="n">
        <v>1967</v>
      </c>
      <c r="L1468" s="14" t="n">
        <f aca="false">IF(J1468=0,0,I1468/J1468)</f>
        <v>337.91874554526</v>
      </c>
      <c r="M1468" s="15" t="n">
        <f aca="false">INDEX(通路主檔!$D$2:$D$5,MATCH($F1468,通路主檔!$A$2:$A$5,0))*INDEX(年度參數!$B$2:$B$4,MATCH($B1468,年度參數!$A$2:$A$4,0))</f>
        <v>0</v>
      </c>
      <c r="N1468" s="14" t="n">
        <f aca="false">I1468*M1468</f>
        <v>0</v>
      </c>
      <c r="O1468" s="14" t="n">
        <f aca="false">I1468-N1468</f>
        <v>474100</v>
      </c>
    </row>
    <row r="1469" customFormat="false" ht="15" hidden="false" customHeight="false" outlineLevel="0" collapsed="false">
      <c r="A1469" s="6" t="str">
        <f aca="false">TEXT(B1469,"0")&amp;"-"&amp;TEXT(C1469,"00")</f>
        <v>2025-09</v>
      </c>
      <c r="B1469" s="4" t="n">
        <v>2025</v>
      </c>
      <c r="C1469" s="4" t="n">
        <v>9</v>
      </c>
      <c r="D1469" s="9" t="s">
        <v>325</v>
      </c>
      <c r="E1469" s="12" t="str">
        <f aca="false">INDEX(門市主檔!$B$2:$B$25,MATCH($D1469,門市主檔!$A$2:$A$25,0))</f>
        <v>高雄左營店</v>
      </c>
      <c r="F1469" s="9" t="s">
        <v>344</v>
      </c>
      <c r="G1469" s="12" t="str">
        <f aca="false">INDEX(通路主檔!$B$2:$B$5,MATCH($F1469,通路主檔!$A$2:$A$5,0))</f>
        <v>外送平台 A</v>
      </c>
      <c r="H1469" s="12" t="str">
        <f aca="false">INDEX(通路主檔!$C$2:$C$5,MATCH($F1469,通路主檔!$A$2:$A$5,0))</f>
        <v>外送平台</v>
      </c>
      <c r="I1469" s="13" t="n">
        <v>417800</v>
      </c>
      <c r="J1469" s="4" t="n">
        <v>869</v>
      </c>
      <c r="K1469" s="4" t="n">
        <v>1757</v>
      </c>
      <c r="L1469" s="14" t="n">
        <f aca="false">IF(J1469=0,0,I1469/J1469)</f>
        <v>480.78250863061</v>
      </c>
      <c r="M1469" s="15" t="n">
        <f aca="false">INDEX(通路主檔!$D$2:$D$5,MATCH($F1469,通路主檔!$A$2:$A$5,0))*INDEX(年度參數!$B$2:$B$4,MATCH($B1469,年度參數!$A$2:$A$4,0))</f>
        <v>0.34</v>
      </c>
      <c r="N1469" s="14" t="n">
        <f aca="false">I1469*M1469</f>
        <v>142052</v>
      </c>
      <c r="O1469" s="14" t="n">
        <f aca="false">I1469-N1469</f>
        <v>275748</v>
      </c>
    </row>
    <row r="1470" customFormat="false" ht="15" hidden="false" customHeight="false" outlineLevel="0" collapsed="false">
      <c r="A1470" s="6" t="str">
        <f aca="false">TEXT(B1470,"0")&amp;"-"&amp;TEXT(C1470,"00")</f>
        <v>2025-09</v>
      </c>
      <c r="B1470" s="4" t="n">
        <v>2025</v>
      </c>
      <c r="C1470" s="4" t="n">
        <v>9</v>
      </c>
      <c r="D1470" s="9" t="s">
        <v>325</v>
      </c>
      <c r="E1470" s="12" t="str">
        <f aca="false">INDEX(門市主檔!$B$2:$B$25,MATCH($D1470,門市主檔!$A$2:$A$25,0))</f>
        <v>高雄左營店</v>
      </c>
      <c r="F1470" s="9" t="s">
        <v>347</v>
      </c>
      <c r="G1470" s="12" t="str">
        <f aca="false">INDEX(通路主檔!$B$2:$B$5,MATCH($F1470,通路主檔!$A$2:$A$5,0))</f>
        <v>外送平台 B</v>
      </c>
      <c r="H1470" s="12" t="str">
        <f aca="false">INDEX(通路主檔!$C$2:$C$5,MATCH($F1470,通路主檔!$A$2:$A$5,0))</f>
        <v>外送平台</v>
      </c>
      <c r="I1470" s="13" t="n">
        <v>282900</v>
      </c>
      <c r="J1470" s="4" t="n">
        <v>521</v>
      </c>
      <c r="K1470" s="4" t="n">
        <v>864</v>
      </c>
      <c r="L1470" s="14" t="n">
        <f aca="false">IF(J1470=0,0,I1470/J1470)</f>
        <v>542.99424184261</v>
      </c>
      <c r="M1470" s="15" t="n">
        <f aca="false">INDEX(通路主檔!$D$2:$D$5,MATCH($F1470,通路主檔!$A$2:$A$5,0))*INDEX(年度參數!$B$2:$B$4,MATCH($B1470,年度參數!$A$2:$A$4,0))</f>
        <v>0.34</v>
      </c>
      <c r="N1470" s="14" t="n">
        <f aca="false">I1470*M1470</f>
        <v>96186</v>
      </c>
      <c r="O1470" s="14" t="n">
        <f aca="false">I1470-N1470</f>
        <v>186714</v>
      </c>
    </row>
    <row r="1471" customFormat="false" ht="15" hidden="false" customHeight="false" outlineLevel="0" collapsed="false">
      <c r="A1471" s="6" t="str">
        <f aca="false">TEXT(B1471,"0")&amp;"-"&amp;TEXT(C1471,"00")</f>
        <v>2025-09</v>
      </c>
      <c r="B1471" s="4" t="n">
        <v>2025</v>
      </c>
      <c r="C1471" s="4" t="n">
        <v>9</v>
      </c>
      <c r="D1471" s="9" t="s">
        <v>328</v>
      </c>
      <c r="E1471" s="12" t="str">
        <f aca="false">INDEX(門市主檔!$B$2:$B$25,MATCH($D1471,門市主檔!$A$2:$A$25,0))</f>
        <v>高雄三多店</v>
      </c>
      <c r="F1471" s="9" t="s">
        <v>339</v>
      </c>
      <c r="G1471" s="12" t="str">
        <f aca="false">INDEX(通路主檔!$B$2:$B$5,MATCH($F1471,通路主檔!$A$2:$A$5,0))</f>
        <v>內用</v>
      </c>
      <c r="H1471" s="12" t="str">
        <f aca="false">INDEX(通路主檔!$C$2:$C$5,MATCH($F1471,通路主檔!$A$2:$A$5,0))</f>
        <v>店內</v>
      </c>
      <c r="I1471" s="13" t="n">
        <v>763200</v>
      </c>
      <c r="J1471" s="4" t="n">
        <v>980</v>
      </c>
      <c r="K1471" s="4" t="n">
        <v>2190</v>
      </c>
      <c r="L1471" s="14" t="n">
        <f aca="false">IF(J1471=0,0,I1471/J1471)</f>
        <v>778.775510204082</v>
      </c>
      <c r="M1471" s="15" t="n">
        <f aca="false">INDEX(通路主檔!$D$2:$D$5,MATCH($F1471,通路主檔!$A$2:$A$5,0))*INDEX(年度參數!$B$2:$B$4,MATCH($B1471,年度參數!$A$2:$A$4,0))</f>
        <v>0</v>
      </c>
      <c r="N1471" s="14" t="n">
        <f aca="false">I1471*M1471</f>
        <v>0</v>
      </c>
      <c r="O1471" s="14" t="n">
        <f aca="false">I1471-N1471</f>
        <v>763200</v>
      </c>
    </row>
    <row r="1472" customFormat="false" ht="15" hidden="false" customHeight="false" outlineLevel="0" collapsed="false">
      <c r="A1472" s="6" t="str">
        <f aca="false">TEXT(B1472,"0")&amp;"-"&amp;TEXT(C1472,"00")</f>
        <v>2025-09</v>
      </c>
      <c r="B1472" s="4" t="n">
        <v>2025</v>
      </c>
      <c r="C1472" s="4" t="n">
        <v>9</v>
      </c>
      <c r="D1472" s="9" t="s">
        <v>328</v>
      </c>
      <c r="E1472" s="12" t="str">
        <f aca="false">INDEX(門市主檔!$B$2:$B$25,MATCH($D1472,門市主檔!$A$2:$A$25,0))</f>
        <v>高雄三多店</v>
      </c>
      <c r="F1472" s="9" t="s">
        <v>342</v>
      </c>
      <c r="G1472" s="12" t="str">
        <f aca="false">INDEX(通路主檔!$B$2:$B$5,MATCH($F1472,通路主檔!$A$2:$A$5,0))</f>
        <v>外帶</v>
      </c>
      <c r="H1472" s="12" t="str">
        <f aca="false">INDEX(通路主檔!$C$2:$C$5,MATCH($F1472,通路主檔!$A$2:$A$5,0))</f>
        <v>店內</v>
      </c>
      <c r="I1472" s="13" t="n">
        <v>369700</v>
      </c>
      <c r="J1472" s="4" t="n">
        <v>1169</v>
      </c>
      <c r="K1472" s="4" t="n">
        <v>1594</v>
      </c>
      <c r="L1472" s="14" t="n">
        <f aca="false">IF(J1472=0,0,I1472/J1472)</f>
        <v>316.253207869974</v>
      </c>
      <c r="M1472" s="15" t="n">
        <f aca="false">INDEX(通路主檔!$D$2:$D$5,MATCH($F1472,通路主檔!$A$2:$A$5,0))*INDEX(年度參數!$B$2:$B$4,MATCH($B1472,年度參數!$A$2:$A$4,0))</f>
        <v>0</v>
      </c>
      <c r="N1472" s="14" t="n">
        <f aca="false">I1472*M1472</f>
        <v>0</v>
      </c>
      <c r="O1472" s="14" t="n">
        <f aca="false">I1472-N1472</f>
        <v>369700</v>
      </c>
    </row>
    <row r="1473" customFormat="false" ht="15" hidden="false" customHeight="false" outlineLevel="0" collapsed="false">
      <c r="A1473" s="6" t="str">
        <f aca="false">TEXT(B1473,"0")&amp;"-"&amp;TEXT(C1473,"00")</f>
        <v>2025-09</v>
      </c>
      <c r="B1473" s="4" t="n">
        <v>2025</v>
      </c>
      <c r="C1473" s="4" t="n">
        <v>9</v>
      </c>
      <c r="D1473" s="9" t="s">
        <v>328</v>
      </c>
      <c r="E1473" s="12" t="str">
        <f aca="false">INDEX(門市主檔!$B$2:$B$25,MATCH($D1473,門市主檔!$A$2:$A$25,0))</f>
        <v>高雄三多店</v>
      </c>
      <c r="F1473" s="9" t="s">
        <v>344</v>
      </c>
      <c r="G1473" s="12" t="str">
        <f aca="false">INDEX(通路主檔!$B$2:$B$5,MATCH($F1473,通路主檔!$A$2:$A$5,0))</f>
        <v>外送平台 A</v>
      </c>
      <c r="H1473" s="12" t="str">
        <f aca="false">INDEX(通路主檔!$C$2:$C$5,MATCH($F1473,通路主檔!$A$2:$A$5,0))</f>
        <v>外送平台</v>
      </c>
      <c r="I1473" s="13" t="n">
        <v>387800</v>
      </c>
      <c r="J1473" s="4" t="n">
        <v>801</v>
      </c>
      <c r="K1473" s="4" t="n">
        <v>1613</v>
      </c>
      <c r="L1473" s="14" t="n">
        <f aca="false">IF(J1473=0,0,I1473/J1473)</f>
        <v>484.14481897628</v>
      </c>
      <c r="M1473" s="15" t="n">
        <f aca="false">INDEX(通路主檔!$D$2:$D$5,MATCH($F1473,通路主檔!$A$2:$A$5,0))*INDEX(年度參數!$B$2:$B$4,MATCH($B1473,年度參數!$A$2:$A$4,0))</f>
        <v>0.34</v>
      </c>
      <c r="N1473" s="14" t="n">
        <f aca="false">I1473*M1473</f>
        <v>131852</v>
      </c>
      <c r="O1473" s="14" t="n">
        <f aca="false">I1473-N1473</f>
        <v>255948</v>
      </c>
    </row>
    <row r="1474" customFormat="false" ht="15" hidden="false" customHeight="false" outlineLevel="0" collapsed="false">
      <c r="A1474" s="6" t="str">
        <f aca="false">TEXT(B1474,"0")&amp;"-"&amp;TEXT(C1474,"00")</f>
        <v>2025-09</v>
      </c>
      <c r="B1474" s="4" t="n">
        <v>2025</v>
      </c>
      <c r="C1474" s="4" t="n">
        <v>9</v>
      </c>
      <c r="D1474" s="9" t="s">
        <v>328</v>
      </c>
      <c r="E1474" s="12" t="str">
        <f aca="false">INDEX(門市主檔!$B$2:$B$25,MATCH($D1474,門市主檔!$A$2:$A$25,0))</f>
        <v>高雄三多店</v>
      </c>
      <c r="F1474" s="9" t="s">
        <v>347</v>
      </c>
      <c r="G1474" s="12" t="str">
        <f aca="false">INDEX(通路主檔!$B$2:$B$5,MATCH($F1474,通路主檔!$A$2:$A$5,0))</f>
        <v>外送平台 B</v>
      </c>
      <c r="H1474" s="12" t="str">
        <f aca="false">INDEX(通路主檔!$C$2:$C$5,MATCH($F1474,通路主檔!$A$2:$A$5,0))</f>
        <v>外送平台</v>
      </c>
      <c r="I1474" s="13" t="n">
        <v>233400</v>
      </c>
      <c r="J1474" s="4" t="n">
        <v>449</v>
      </c>
      <c r="K1474" s="4" t="n">
        <v>747</v>
      </c>
      <c r="L1474" s="14" t="n">
        <f aca="false">IF(J1474=0,0,I1474/J1474)</f>
        <v>519.821826280624</v>
      </c>
      <c r="M1474" s="15" t="n">
        <f aca="false">INDEX(通路主檔!$D$2:$D$5,MATCH($F1474,通路主檔!$A$2:$A$5,0))*INDEX(年度參數!$B$2:$B$4,MATCH($B1474,年度參數!$A$2:$A$4,0))</f>
        <v>0.34</v>
      </c>
      <c r="N1474" s="14" t="n">
        <f aca="false">I1474*M1474</f>
        <v>79356</v>
      </c>
      <c r="O1474" s="14" t="n">
        <f aca="false">I1474-N1474</f>
        <v>154044</v>
      </c>
    </row>
    <row r="1475" customFormat="false" ht="15" hidden="false" customHeight="false" outlineLevel="0" collapsed="false">
      <c r="A1475" s="6" t="str">
        <f aca="false">TEXT(B1475,"0")&amp;"-"&amp;TEXT(C1475,"00")</f>
        <v>2025-09</v>
      </c>
      <c r="B1475" s="4" t="n">
        <v>2025</v>
      </c>
      <c r="C1475" s="4" t="n">
        <v>9</v>
      </c>
      <c r="D1475" s="9" t="s">
        <v>280</v>
      </c>
      <c r="E1475" s="12" t="str">
        <f aca="false">INDEX(門市主檔!$B$2:$B$25,MATCH($D1475,門市主檔!$A$2:$A$25,0))</f>
        <v>新北板橋店</v>
      </c>
      <c r="F1475" s="9" t="s">
        <v>339</v>
      </c>
      <c r="G1475" s="12" t="str">
        <f aca="false">INDEX(通路主檔!$B$2:$B$5,MATCH($F1475,通路主檔!$A$2:$A$5,0))</f>
        <v>內用</v>
      </c>
      <c r="H1475" s="12" t="str">
        <f aca="false">INDEX(通路主檔!$C$2:$C$5,MATCH($F1475,通路主檔!$A$2:$A$5,0))</f>
        <v>店內</v>
      </c>
      <c r="I1475" s="13" t="n">
        <v>1234600</v>
      </c>
      <c r="J1475" s="4" t="n">
        <v>1529</v>
      </c>
      <c r="K1475" s="4" t="n">
        <v>3569</v>
      </c>
      <c r="L1475" s="14" t="n">
        <f aca="false">IF(J1475=0,0,I1475/J1475)</f>
        <v>807.455853499019</v>
      </c>
      <c r="M1475" s="15" t="n">
        <f aca="false">INDEX(通路主檔!$D$2:$D$5,MATCH($F1475,通路主檔!$A$2:$A$5,0))*INDEX(年度參數!$B$2:$B$4,MATCH($B1475,年度參數!$A$2:$A$4,0))</f>
        <v>0</v>
      </c>
      <c r="N1475" s="14" t="n">
        <f aca="false">I1475*M1475</f>
        <v>0</v>
      </c>
      <c r="O1475" s="14" t="n">
        <f aca="false">I1475-N1475</f>
        <v>1234600</v>
      </c>
    </row>
    <row r="1476" customFormat="false" ht="15" hidden="false" customHeight="false" outlineLevel="0" collapsed="false">
      <c r="A1476" s="6" t="str">
        <f aca="false">TEXT(B1476,"0")&amp;"-"&amp;TEXT(C1476,"00")</f>
        <v>2025-09</v>
      </c>
      <c r="B1476" s="4" t="n">
        <v>2025</v>
      </c>
      <c r="C1476" s="4" t="n">
        <v>9</v>
      </c>
      <c r="D1476" s="9" t="s">
        <v>280</v>
      </c>
      <c r="E1476" s="12" t="str">
        <f aca="false">INDEX(門市主檔!$B$2:$B$25,MATCH($D1476,門市主檔!$A$2:$A$25,0))</f>
        <v>新北板橋店</v>
      </c>
      <c r="F1476" s="9" t="s">
        <v>342</v>
      </c>
      <c r="G1476" s="12" t="str">
        <f aca="false">INDEX(通路主檔!$B$2:$B$5,MATCH($F1476,通路主檔!$A$2:$A$5,0))</f>
        <v>外帶</v>
      </c>
      <c r="H1476" s="12" t="str">
        <f aca="false">INDEX(通路主檔!$C$2:$C$5,MATCH($F1476,通路主檔!$A$2:$A$5,0))</f>
        <v>店內</v>
      </c>
      <c r="I1476" s="13" t="n">
        <v>527100</v>
      </c>
      <c r="J1476" s="4" t="n">
        <v>1517</v>
      </c>
      <c r="K1476" s="4" t="n">
        <v>2008</v>
      </c>
      <c r="L1476" s="14" t="n">
        <f aca="false">IF(J1476=0,0,I1476/J1476)</f>
        <v>347.462096242584</v>
      </c>
      <c r="M1476" s="15" t="n">
        <f aca="false">INDEX(通路主檔!$D$2:$D$5,MATCH($F1476,通路主檔!$A$2:$A$5,0))*INDEX(年度參數!$B$2:$B$4,MATCH($B1476,年度參數!$A$2:$A$4,0))</f>
        <v>0</v>
      </c>
      <c r="N1476" s="14" t="n">
        <f aca="false">I1476*M1476</f>
        <v>0</v>
      </c>
      <c r="O1476" s="14" t="n">
        <f aca="false">I1476-N1476</f>
        <v>527100</v>
      </c>
    </row>
    <row r="1477" customFormat="false" ht="15" hidden="false" customHeight="false" outlineLevel="0" collapsed="false">
      <c r="A1477" s="6" t="str">
        <f aca="false">TEXT(B1477,"0")&amp;"-"&amp;TEXT(C1477,"00")</f>
        <v>2025-09</v>
      </c>
      <c r="B1477" s="4" t="n">
        <v>2025</v>
      </c>
      <c r="C1477" s="4" t="n">
        <v>9</v>
      </c>
      <c r="D1477" s="9" t="s">
        <v>280</v>
      </c>
      <c r="E1477" s="12" t="str">
        <f aca="false">INDEX(門市主檔!$B$2:$B$25,MATCH($D1477,門市主檔!$A$2:$A$25,0))</f>
        <v>新北板橋店</v>
      </c>
      <c r="F1477" s="9" t="s">
        <v>344</v>
      </c>
      <c r="G1477" s="12" t="str">
        <f aca="false">INDEX(通路主檔!$B$2:$B$5,MATCH($F1477,通路主檔!$A$2:$A$5,0))</f>
        <v>外送平台 A</v>
      </c>
      <c r="H1477" s="12" t="str">
        <f aca="false">INDEX(通路主檔!$C$2:$C$5,MATCH($F1477,通路主檔!$A$2:$A$5,0))</f>
        <v>外送平台</v>
      </c>
      <c r="I1477" s="13" t="n">
        <v>521100</v>
      </c>
      <c r="J1477" s="4" t="n">
        <v>1019</v>
      </c>
      <c r="K1477" s="4" t="n">
        <v>1908</v>
      </c>
      <c r="L1477" s="14" t="n">
        <f aca="false">IF(J1477=0,0,I1477/J1477)</f>
        <v>511.383709519136</v>
      </c>
      <c r="M1477" s="15" t="n">
        <f aca="false">INDEX(通路主檔!$D$2:$D$5,MATCH($F1477,通路主檔!$A$2:$A$5,0))*INDEX(年度參數!$B$2:$B$4,MATCH($B1477,年度參數!$A$2:$A$4,0))</f>
        <v>0.34</v>
      </c>
      <c r="N1477" s="14" t="n">
        <f aca="false">I1477*M1477</f>
        <v>177174</v>
      </c>
      <c r="O1477" s="14" t="n">
        <f aca="false">I1477-N1477</f>
        <v>343926</v>
      </c>
    </row>
    <row r="1478" customFormat="false" ht="15" hidden="false" customHeight="false" outlineLevel="0" collapsed="false">
      <c r="A1478" s="6" t="str">
        <f aca="false">TEXT(B1478,"0")&amp;"-"&amp;TEXT(C1478,"00")</f>
        <v>2025-09</v>
      </c>
      <c r="B1478" s="4" t="n">
        <v>2025</v>
      </c>
      <c r="C1478" s="4" t="n">
        <v>9</v>
      </c>
      <c r="D1478" s="9" t="s">
        <v>280</v>
      </c>
      <c r="E1478" s="12" t="str">
        <f aca="false">INDEX(門市主檔!$B$2:$B$25,MATCH($D1478,門市主檔!$A$2:$A$25,0))</f>
        <v>新北板橋店</v>
      </c>
      <c r="F1478" s="9" t="s">
        <v>347</v>
      </c>
      <c r="G1478" s="12" t="str">
        <f aca="false">INDEX(通路主檔!$B$2:$B$5,MATCH($F1478,通路主檔!$A$2:$A$5,0))</f>
        <v>外送平台 B</v>
      </c>
      <c r="H1478" s="12" t="str">
        <f aca="false">INDEX(通路主檔!$C$2:$C$5,MATCH($F1478,通路主檔!$A$2:$A$5,0))</f>
        <v>外送平台</v>
      </c>
      <c r="I1478" s="13" t="n">
        <v>352900</v>
      </c>
      <c r="J1478" s="4" t="n">
        <v>771</v>
      </c>
      <c r="K1478" s="4" t="n">
        <v>1333</v>
      </c>
      <c r="L1478" s="14" t="n">
        <f aca="false">IF(J1478=0,0,I1478/J1478)</f>
        <v>457.717250324254</v>
      </c>
      <c r="M1478" s="15" t="n">
        <f aca="false">INDEX(通路主檔!$D$2:$D$5,MATCH($F1478,通路主檔!$A$2:$A$5,0))*INDEX(年度參數!$B$2:$B$4,MATCH($B1478,年度參數!$A$2:$A$4,0))</f>
        <v>0.34</v>
      </c>
      <c r="N1478" s="14" t="n">
        <f aca="false">I1478*M1478</f>
        <v>119986</v>
      </c>
      <c r="O1478" s="14" t="n">
        <f aca="false">I1478-N1478</f>
        <v>232914</v>
      </c>
    </row>
    <row r="1479" customFormat="false" ht="15" hidden="false" customHeight="false" outlineLevel="0" collapsed="false">
      <c r="A1479" s="6" t="str">
        <f aca="false">TEXT(B1479,"0")&amp;"-"&amp;TEXT(C1479,"00")</f>
        <v>2025-09</v>
      </c>
      <c r="B1479" s="4" t="n">
        <v>2025</v>
      </c>
      <c r="C1479" s="4" t="n">
        <v>9</v>
      </c>
      <c r="D1479" s="9" t="s">
        <v>283</v>
      </c>
      <c r="E1479" s="12" t="str">
        <f aca="false">INDEX(門市主檔!$B$2:$B$25,MATCH($D1479,門市主檔!$A$2:$A$25,0))</f>
        <v>新北新莊店</v>
      </c>
      <c r="F1479" s="9" t="s">
        <v>339</v>
      </c>
      <c r="G1479" s="12" t="str">
        <f aca="false">INDEX(通路主檔!$B$2:$B$5,MATCH($F1479,通路主檔!$A$2:$A$5,0))</f>
        <v>內用</v>
      </c>
      <c r="H1479" s="12" t="str">
        <f aca="false">INDEX(通路主檔!$C$2:$C$5,MATCH($F1479,通路主檔!$A$2:$A$5,0))</f>
        <v>店內</v>
      </c>
      <c r="I1479" s="13" t="n">
        <v>888400</v>
      </c>
      <c r="J1479" s="4" t="n">
        <v>1063</v>
      </c>
      <c r="K1479" s="4" t="n">
        <v>2483</v>
      </c>
      <c r="L1479" s="14" t="n">
        <f aca="false">IF(J1479=0,0,I1479/J1479)</f>
        <v>835.747883349012</v>
      </c>
      <c r="M1479" s="15" t="n">
        <f aca="false">INDEX(通路主檔!$D$2:$D$5,MATCH($F1479,通路主檔!$A$2:$A$5,0))*INDEX(年度參數!$B$2:$B$4,MATCH($B1479,年度參數!$A$2:$A$4,0))</f>
        <v>0</v>
      </c>
      <c r="N1479" s="14" t="n">
        <f aca="false">I1479*M1479</f>
        <v>0</v>
      </c>
      <c r="O1479" s="14" t="n">
        <f aca="false">I1479-N1479</f>
        <v>888400</v>
      </c>
    </row>
    <row r="1480" customFormat="false" ht="15" hidden="false" customHeight="false" outlineLevel="0" collapsed="false">
      <c r="A1480" s="6" t="str">
        <f aca="false">TEXT(B1480,"0")&amp;"-"&amp;TEXT(C1480,"00")</f>
        <v>2025-09</v>
      </c>
      <c r="B1480" s="4" t="n">
        <v>2025</v>
      </c>
      <c r="C1480" s="4" t="n">
        <v>9</v>
      </c>
      <c r="D1480" s="9" t="s">
        <v>283</v>
      </c>
      <c r="E1480" s="12" t="str">
        <f aca="false">INDEX(門市主檔!$B$2:$B$25,MATCH($D1480,門市主檔!$A$2:$A$25,0))</f>
        <v>新北新莊店</v>
      </c>
      <c r="F1480" s="9" t="s">
        <v>342</v>
      </c>
      <c r="G1480" s="12" t="str">
        <f aca="false">INDEX(通路主檔!$B$2:$B$5,MATCH($F1480,通路主檔!$A$2:$A$5,0))</f>
        <v>外帶</v>
      </c>
      <c r="H1480" s="12" t="str">
        <f aca="false">INDEX(通路主檔!$C$2:$C$5,MATCH($F1480,通路主檔!$A$2:$A$5,0))</f>
        <v>店內</v>
      </c>
      <c r="I1480" s="13" t="n">
        <v>433300</v>
      </c>
      <c r="J1480" s="4" t="n">
        <v>1409</v>
      </c>
      <c r="K1480" s="4" t="n">
        <v>1723</v>
      </c>
      <c r="L1480" s="14" t="n">
        <f aca="false">IF(J1480=0,0,I1480/J1480)</f>
        <v>307.523066004258</v>
      </c>
      <c r="M1480" s="15" t="n">
        <f aca="false">INDEX(通路主檔!$D$2:$D$5,MATCH($F1480,通路主檔!$A$2:$A$5,0))*INDEX(年度參數!$B$2:$B$4,MATCH($B1480,年度參數!$A$2:$A$4,0))</f>
        <v>0</v>
      </c>
      <c r="N1480" s="14" t="n">
        <f aca="false">I1480*M1480</f>
        <v>0</v>
      </c>
      <c r="O1480" s="14" t="n">
        <f aca="false">I1480-N1480</f>
        <v>433300</v>
      </c>
    </row>
    <row r="1481" customFormat="false" ht="15" hidden="false" customHeight="false" outlineLevel="0" collapsed="false">
      <c r="A1481" s="6" t="str">
        <f aca="false">TEXT(B1481,"0")&amp;"-"&amp;TEXT(C1481,"00")</f>
        <v>2025-09</v>
      </c>
      <c r="B1481" s="4" t="n">
        <v>2025</v>
      </c>
      <c r="C1481" s="4" t="n">
        <v>9</v>
      </c>
      <c r="D1481" s="9" t="s">
        <v>283</v>
      </c>
      <c r="E1481" s="12" t="str">
        <f aca="false">INDEX(門市主檔!$B$2:$B$25,MATCH($D1481,門市主檔!$A$2:$A$25,0))</f>
        <v>新北新莊店</v>
      </c>
      <c r="F1481" s="9" t="s">
        <v>344</v>
      </c>
      <c r="G1481" s="12" t="str">
        <f aca="false">INDEX(通路主檔!$B$2:$B$5,MATCH($F1481,通路主檔!$A$2:$A$5,0))</f>
        <v>外送平台 A</v>
      </c>
      <c r="H1481" s="12" t="str">
        <f aca="false">INDEX(通路主檔!$C$2:$C$5,MATCH($F1481,通路主檔!$A$2:$A$5,0))</f>
        <v>外送平台</v>
      </c>
      <c r="I1481" s="13" t="n">
        <v>372700</v>
      </c>
      <c r="J1481" s="4" t="n">
        <v>658</v>
      </c>
      <c r="K1481" s="4" t="n">
        <v>1204</v>
      </c>
      <c r="L1481" s="14" t="n">
        <f aca="false">IF(J1481=0,0,I1481/J1481)</f>
        <v>566.413373860182</v>
      </c>
      <c r="M1481" s="15" t="n">
        <f aca="false">INDEX(通路主檔!$D$2:$D$5,MATCH($F1481,通路主檔!$A$2:$A$5,0))*INDEX(年度參數!$B$2:$B$4,MATCH($B1481,年度參數!$A$2:$A$4,0))</f>
        <v>0.34</v>
      </c>
      <c r="N1481" s="14" t="n">
        <f aca="false">I1481*M1481</f>
        <v>126718</v>
      </c>
      <c r="O1481" s="14" t="n">
        <f aca="false">I1481-N1481</f>
        <v>245982</v>
      </c>
    </row>
    <row r="1482" customFormat="false" ht="15" hidden="false" customHeight="false" outlineLevel="0" collapsed="false">
      <c r="A1482" s="6" t="str">
        <f aca="false">TEXT(B1482,"0")&amp;"-"&amp;TEXT(C1482,"00")</f>
        <v>2025-09</v>
      </c>
      <c r="B1482" s="4" t="n">
        <v>2025</v>
      </c>
      <c r="C1482" s="4" t="n">
        <v>9</v>
      </c>
      <c r="D1482" s="9" t="s">
        <v>283</v>
      </c>
      <c r="E1482" s="12" t="str">
        <f aca="false">INDEX(門市主檔!$B$2:$B$25,MATCH($D1482,門市主檔!$A$2:$A$25,0))</f>
        <v>新北新莊店</v>
      </c>
      <c r="F1482" s="9" t="s">
        <v>347</v>
      </c>
      <c r="G1482" s="12" t="str">
        <f aca="false">INDEX(通路主檔!$B$2:$B$5,MATCH($F1482,通路主檔!$A$2:$A$5,0))</f>
        <v>外送平台 B</v>
      </c>
      <c r="H1482" s="12" t="str">
        <f aca="false">INDEX(通路主檔!$C$2:$C$5,MATCH($F1482,通路主檔!$A$2:$A$5,0))</f>
        <v>外送平台</v>
      </c>
      <c r="I1482" s="13" t="n">
        <v>240400</v>
      </c>
      <c r="J1482" s="4" t="n">
        <v>471</v>
      </c>
      <c r="K1482" s="4" t="n">
        <v>905</v>
      </c>
      <c r="L1482" s="14" t="n">
        <f aca="false">IF(J1482=0,0,I1482/J1482)</f>
        <v>510.403397027601</v>
      </c>
      <c r="M1482" s="15" t="n">
        <f aca="false">INDEX(通路主檔!$D$2:$D$5,MATCH($F1482,通路主檔!$A$2:$A$5,0))*INDEX(年度參數!$B$2:$B$4,MATCH($B1482,年度參數!$A$2:$A$4,0))</f>
        <v>0.34</v>
      </c>
      <c r="N1482" s="14" t="n">
        <f aca="false">I1482*M1482</f>
        <v>81736</v>
      </c>
      <c r="O1482" s="14" t="n">
        <f aca="false">I1482-N1482</f>
        <v>158664</v>
      </c>
    </row>
    <row r="1483" customFormat="false" ht="15" hidden="false" customHeight="false" outlineLevel="0" collapsed="false">
      <c r="A1483" s="6" t="str">
        <f aca="false">TEXT(B1483,"0")&amp;"-"&amp;TEXT(C1483,"00")</f>
        <v>2025-09</v>
      </c>
      <c r="B1483" s="4" t="n">
        <v>2025</v>
      </c>
      <c r="C1483" s="4" t="n">
        <v>9</v>
      </c>
      <c r="D1483" s="9" t="s">
        <v>332</v>
      </c>
      <c r="E1483" s="12" t="str">
        <f aca="false">INDEX(門市主檔!$B$2:$B$25,MATCH($D1483,門市主檔!$A$2:$A$25,0))</f>
        <v>屏東市區店</v>
      </c>
      <c r="F1483" s="9" t="s">
        <v>339</v>
      </c>
      <c r="G1483" s="12" t="str">
        <f aca="false">INDEX(通路主檔!$B$2:$B$5,MATCH($F1483,通路主檔!$A$2:$A$5,0))</f>
        <v>內用</v>
      </c>
      <c r="H1483" s="12" t="str">
        <f aca="false">INDEX(通路主檔!$C$2:$C$5,MATCH($F1483,通路主檔!$A$2:$A$5,0))</f>
        <v>店內</v>
      </c>
      <c r="I1483" s="13" t="n">
        <v>342900</v>
      </c>
      <c r="J1483" s="4" t="n">
        <v>414</v>
      </c>
      <c r="K1483" s="4" t="n">
        <v>1039</v>
      </c>
      <c r="L1483" s="14" t="n">
        <f aca="false">IF(J1483=0,0,I1483/J1483)</f>
        <v>828.260869565217</v>
      </c>
      <c r="M1483" s="15" t="n">
        <f aca="false">INDEX(通路主檔!$D$2:$D$5,MATCH($F1483,通路主檔!$A$2:$A$5,0))*INDEX(年度參數!$B$2:$B$4,MATCH($B1483,年度參數!$A$2:$A$4,0))</f>
        <v>0</v>
      </c>
      <c r="N1483" s="14" t="n">
        <f aca="false">I1483*M1483</f>
        <v>0</v>
      </c>
      <c r="O1483" s="14" t="n">
        <f aca="false">I1483-N1483</f>
        <v>342900</v>
      </c>
    </row>
    <row r="1484" customFormat="false" ht="15" hidden="false" customHeight="false" outlineLevel="0" collapsed="false">
      <c r="A1484" s="6" t="str">
        <f aca="false">TEXT(B1484,"0")&amp;"-"&amp;TEXT(C1484,"00")</f>
        <v>2025-09</v>
      </c>
      <c r="B1484" s="4" t="n">
        <v>2025</v>
      </c>
      <c r="C1484" s="4" t="n">
        <v>9</v>
      </c>
      <c r="D1484" s="9" t="s">
        <v>332</v>
      </c>
      <c r="E1484" s="12" t="str">
        <f aca="false">INDEX(門市主檔!$B$2:$B$25,MATCH($D1484,門市主檔!$A$2:$A$25,0))</f>
        <v>屏東市區店</v>
      </c>
      <c r="F1484" s="9" t="s">
        <v>342</v>
      </c>
      <c r="G1484" s="12" t="str">
        <f aca="false">INDEX(通路主檔!$B$2:$B$5,MATCH($F1484,通路主檔!$A$2:$A$5,0))</f>
        <v>外帶</v>
      </c>
      <c r="H1484" s="12" t="str">
        <f aca="false">INDEX(通路主檔!$C$2:$C$5,MATCH($F1484,通路主檔!$A$2:$A$5,0))</f>
        <v>店內</v>
      </c>
      <c r="I1484" s="13" t="n">
        <v>300500</v>
      </c>
      <c r="J1484" s="4" t="n">
        <v>920</v>
      </c>
      <c r="K1484" s="4" t="n">
        <v>1163</v>
      </c>
      <c r="L1484" s="14" t="n">
        <f aca="false">IF(J1484=0,0,I1484/J1484)</f>
        <v>326.630434782609</v>
      </c>
      <c r="M1484" s="15" t="n">
        <f aca="false">INDEX(通路主檔!$D$2:$D$5,MATCH($F1484,通路主檔!$A$2:$A$5,0))*INDEX(年度參數!$B$2:$B$4,MATCH($B1484,年度參數!$A$2:$A$4,0))</f>
        <v>0</v>
      </c>
      <c r="N1484" s="14" t="n">
        <f aca="false">I1484*M1484</f>
        <v>0</v>
      </c>
      <c r="O1484" s="14" t="n">
        <f aca="false">I1484-N1484</f>
        <v>300500</v>
      </c>
    </row>
    <row r="1485" customFormat="false" ht="15" hidden="false" customHeight="false" outlineLevel="0" collapsed="false">
      <c r="A1485" s="6" t="str">
        <f aca="false">TEXT(B1485,"0")&amp;"-"&amp;TEXT(C1485,"00")</f>
        <v>2025-09</v>
      </c>
      <c r="B1485" s="4" t="n">
        <v>2025</v>
      </c>
      <c r="C1485" s="4" t="n">
        <v>9</v>
      </c>
      <c r="D1485" s="9" t="s">
        <v>332</v>
      </c>
      <c r="E1485" s="12" t="str">
        <f aca="false">INDEX(門市主檔!$B$2:$B$25,MATCH($D1485,門市主檔!$A$2:$A$25,0))</f>
        <v>屏東市區店</v>
      </c>
      <c r="F1485" s="9" t="s">
        <v>344</v>
      </c>
      <c r="G1485" s="12" t="str">
        <f aca="false">INDEX(通路主檔!$B$2:$B$5,MATCH($F1485,通路主檔!$A$2:$A$5,0))</f>
        <v>外送平台 A</v>
      </c>
      <c r="H1485" s="12" t="str">
        <f aca="false">INDEX(通路主檔!$C$2:$C$5,MATCH($F1485,通路主檔!$A$2:$A$5,0))</f>
        <v>外送平台</v>
      </c>
      <c r="I1485" s="13" t="n">
        <v>279300</v>
      </c>
      <c r="J1485" s="4" t="n">
        <v>533</v>
      </c>
      <c r="K1485" s="4" t="n">
        <v>1020</v>
      </c>
      <c r="L1485" s="14" t="n">
        <f aca="false">IF(J1485=0,0,I1485/J1485)</f>
        <v>524.015009380863</v>
      </c>
      <c r="M1485" s="15" t="n">
        <f aca="false">INDEX(通路主檔!$D$2:$D$5,MATCH($F1485,通路主檔!$A$2:$A$5,0))*INDEX(年度參數!$B$2:$B$4,MATCH($B1485,年度參數!$A$2:$A$4,0))</f>
        <v>0.34</v>
      </c>
      <c r="N1485" s="14" t="n">
        <f aca="false">I1485*M1485</f>
        <v>94962</v>
      </c>
      <c r="O1485" s="14" t="n">
        <f aca="false">I1485-N1485</f>
        <v>184338</v>
      </c>
    </row>
    <row r="1486" customFormat="false" ht="15" hidden="false" customHeight="false" outlineLevel="0" collapsed="false">
      <c r="A1486" s="6" t="str">
        <f aca="false">TEXT(B1486,"0")&amp;"-"&amp;TEXT(C1486,"00")</f>
        <v>2025-09</v>
      </c>
      <c r="B1486" s="4" t="n">
        <v>2025</v>
      </c>
      <c r="C1486" s="4" t="n">
        <v>9</v>
      </c>
      <c r="D1486" s="9" t="s">
        <v>332</v>
      </c>
      <c r="E1486" s="12" t="str">
        <f aca="false">INDEX(門市主檔!$B$2:$B$25,MATCH($D1486,門市主檔!$A$2:$A$25,0))</f>
        <v>屏東市區店</v>
      </c>
      <c r="F1486" s="9" t="s">
        <v>347</v>
      </c>
      <c r="G1486" s="12" t="str">
        <f aca="false">INDEX(通路主檔!$B$2:$B$5,MATCH($F1486,通路主檔!$A$2:$A$5,0))</f>
        <v>外送平台 B</v>
      </c>
      <c r="H1486" s="12" t="str">
        <f aca="false">INDEX(通路主檔!$C$2:$C$5,MATCH($F1486,通路主檔!$A$2:$A$5,0))</f>
        <v>外送平台</v>
      </c>
      <c r="I1486" s="13" t="n">
        <v>190800</v>
      </c>
      <c r="J1486" s="4" t="n">
        <v>376</v>
      </c>
      <c r="K1486" s="4" t="n">
        <v>635</v>
      </c>
      <c r="L1486" s="14" t="n">
        <f aca="false">IF(J1486=0,0,I1486/J1486)</f>
        <v>507.446808510638</v>
      </c>
      <c r="M1486" s="15" t="n">
        <f aca="false">INDEX(通路主檔!$D$2:$D$5,MATCH($F1486,通路主檔!$A$2:$A$5,0))*INDEX(年度參數!$B$2:$B$4,MATCH($B1486,年度參數!$A$2:$A$4,0))</f>
        <v>0.34</v>
      </c>
      <c r="N1486" s="14" t="n">
        <f aca="false">I1486*M1486</f>
        <v>64872</v>
      </c>
      <c r="O1486" s="14" t="n">
        <f aca="false">I1486-N1486</f>
        <v>125928</v>
      </c>
    </row>
    <row r="1487" customFormat="false" ht="15" hidden="false" customHeight="false" outlineLevel="0" collapsed="false">
      <c r="A1487" s="6" t="str">
        <f aca="false">TEXT(B1487,"0")&amp;"-"&amp;TEXT(C1487,"00")</f>
        <v>2025-09</v>
      </c>
      <c r="B1487" s="4" t="n">
        <v>2025</v>
      </c>
      <c r="C1487" s="4" t="n">
        <v>9</v>
      </c>
      <c r="D1487" s="9" t="s">
        <v>300</v>
      </c>
      <c r="E1487" s="12" t="str">
        <f aca="false">INDEX(門市主檔!$B$2:$B$25,MATCH($D1487,門市主檔!$A$2:$A$25,0))</f>
        <v>台中逢甲店</v>
      </c>
      <c r="F1487" s="9" t="s">
        <v>339</v>
      </c>
      <c r="G1487" s="12" t="str">
        <f aca="false">INDEX(通路主檔!$B$2:$B$5,MATCH($F1487,通路主檔!$A$2:$A$5,0))</f>
        <v>內用</v>
      </c>
      <c r="H1487" s="12" t="str">
        <f aca="false">INDEX(通路主檔!$C$2:$C$5,MATCH($F1487,通路主檔!$A$2:$A$5,0))</f>
        <v>店內</v>
      </c>
      <c r="I1487" s="13" t="n">
        <v>1128200</v>
      </c>
      <c r="J1487" s="4" t="n">
        <v>1446</v>
      </c>
      <c r="K1487" s="4" t="n">
        <v>3501</v>
      </c>
      <c r="L1487" s="14" t="n">
        <f aca="false">IF(J1487=0,0,I1487/J1487)</f>
        <v>780.221300138313</v>
      </c>
      <c r="M1487" s="15" t="n">
        <f aca="false">INDEX(通路主檔!$D$2:$D$5,MATCH($F1487,通路主檔!$A$2:$A$5,0))*INDEX(年度參數!$B$2:$B$4,MATCH($B1487,年度參數!$A$2:$A$4,0))</f>
        <v>0</v>
      </c>
      <c r="N1487" s="14" t="n">
        <f aca="false">I1487*M1487</f>
        <v>0</v>
      </c>
      <c r="O1487" s="14" t="n">
        <f aca="false">I1487-N1487</f>
        <v>1128200</v>
      </c>
    </row>
    <row r="1488" customFormat="false" ht="15" hidden="false" customHeight="false" outlineLevel="0" collapsed="false">
      <c r="A1488" s="6" t="str">
        <f aca="false">TEXT(B1488,"0")&amp;"-"&amp;TEXT(C1488,"00")</f>
        <v>2025-09</v>
      </c>
      <c r="B1488" s="4" t="n">
        <v>2025</v>
      </c>
      <c r="C1488" s="4" t="n">
        <v>9</v>
      </c>
      <c r="D1488" s="9" t="s">
        <v>300</v>
      </c>
      <c r="E1488" s="12" t="str">
        <f aca="false">INDEX(門市主檔!$B$2:$B$25,MATCH($D1488,門市主檔!$A$2:$A$25,0))</f>
        <v>台中逢甲店</v>
      </c>
      <c r="F1488" s="9" t="s">
        <v>342</v>
      </c>
      <c r="G1488" s="12" t="str">
        <f aca="false">INDEX(通路主檔!$B$2:$B$5,MATCH($F1488,通路主檔!$A$2:$A$5,0))</f>
        <v>外帶</v>
      </c>
      <c r="H1488" s="12" t="str">
        <f aca="false">INDEX(通路主檔!$C$2:$C$5,MATCH($F1488,通路主檔!$A$2:$A$5,0))</f>
        <v>店內</v>
      </c>
      <c r="I1488" s="13" t="n">
        <v>617000</v>
      </c>
      <c r="J1488" s="4" t="n">
        <v>1847</v>
      </c>
      <c r="K1488" s="4" t="n">
        <v>2408</v>
      </c>
      <c r="L1488" s="14" t="n">
        <f aca="false">IF(J1488=0,0,I1488/J1488)</f>
        <v>334.055224688684</v>
      </c>
      <c r="M1488" s="15" t="n">
        <f aca="false">INDEX(通路主檔!$D$2:$D$5,MATCH($F1488,通路主檔!$A$2:$A$5,0))*INDEX(年度參數!$B$2:$B$4,MATCH($B1488,年度參數!$A$2:$A$4,0))</f>
        <v>0</v>
      </c>
      <c r="N1488" s="14" t="n">
        <f aca="false">I1488*M1488</f>
        <v>0</v>
      </c>
      <c r="O1488" s="14" t="n">
        <f aca="false">I1488-N1488</f>
        <v>617000</v>
      </c>
    </row>
    <row r="1489" customFormat="false" ht="15" hidden="false" customHeight="false" outlineLevel="0" collapsed="false">
      <c r="A1489" s="6" t="str">
        <f aca="false">TEXT(B1489,"0")&amp;"-"&amp;TEXT(C1489,"00")</f>
        <v>2025-09</v>
      </c>
      <c r="B1489" s="4" t="n">
        <v>2025</v>
      </c>
      <c r="C1489" s="4" t="n">
        <v>9</v>
      </c>
      <c r="D1489" s="9" t="s">
        <v>300</v>
      </c>
      <c r="E1489" s="12" t="str">
        <f aca="false">INDEX(門市主檔!$B$2:$B$25,MATCH($D1489,門市主檔!$A$2:$A$25,0))</f>
        <v>台中逢甲店</v>
      </c>
      <c r="F1489" s="9" t="s">
        <v>344</v>
      </c>
      <c r="G1489" s="12" t="str">
        <f aca="false">INDEX(通路主檔!$B$2:$B$5,MATCH($F1489,通路主檔!$A$2:$A$5,0))</f>
        <v>外送平台 A</v>
      </c>
      <c r="H1489" s="12" t="str">
        <f aca="false">INDEX(通路主檔!$C$2:$C$5,MATCH($F1489,通路主檔!$A$2:$A$5,0))</f>
        <v>外送平台</v>
      </c>
      <c r="I1489" s="13" t="n">
        <v>532900</v>
      </c>
      <c r="J1489" s="4" t="n">
        <v>999</v>
      </c>
      <c r="K1489" s="4" t="n">
        <v>1989</v>
      </c>
      <c r="L1489" s="14" t="n">
        <f aca="false">IF(J1489=0,0,I1489/J1489)</f>
        <v>533.433433433433</v>
      </c>
      <c r="M1489" s="15" t="n">
        <f aca="false">INDEX(通路主檔!$D$2:$D$5,MATCH($F1489,通路主檔!$A$2:$A$5,0))*INDEX(年度參數!$B$2:$B$4,MATCH($B1489,年度參數!$A$2:$A$4,0))</f>
        <v>0.34</v>
      </c>
      <c r="N1489" s="14" t="n">
        <f aca="false">I1489*M1489</f>
        <v>181186</v>
      </c>
      <c r="O1489" s="14" t="n">
        <f aca="false">I1489-N1489</f>
        <v>351714</v>
      </c>
    </row>
    <row r="1490" customFormat="false" ht="15" hidden="false" customHeight="false" outlineLevel="0" collapsed="false">
      <c r="A1490" s="6" t="str">
        <f aca="false">TEXT(B1490,"0")&amp;"-"&amp;TEXT(C1490,"00")</f>
        <v>2025-09</v>
      </c>
      <c r="B1490" s="4" t="n">
        <v>2025</v>
      </c>
      <c r="C1490" s="4" t="n">
        <v>9</v>
      </c>
      <c r="D1490" s="9" t="s">
        <v>300</v>
      </c>
      <c r="E1490" s="12" t="str">
        <f aca="false">INDEX(門市主檔!$B$2:$B$25,MATCH($D1490,門市主檔!$A$2:$A$25,0))</f>
        <v>台中逢甲店</v>
      </c>
      <c r="F1490" s="9" t="s">
        <v>347</v>
      </c>
      <c r="G1490" s="12" t="str">
        <f aca="false">INDEX(通路主檔!$B$2:$B$5,MATCH($F1490,通路主檔!$A$2:$A$5,0))</f>
        <v>外送平台 B</v>
      </c>
      <c r="H1490" s="12" t="str">
        <f aca="false">INDEX(通路主檔!$C$2:$C$5,MATCH($F1490,通路主檔!$A$2:$A$5,0))</f>
        <v>外送平台</v>
      </c>
      <c r="I1490" s="13" t="n">
        <v>333500</v>
      </c>
      <c r="J1490" s="4" t="n">
        <v>724</v>
      </c>
      <c r="K1490" s="4" t="n">
        <v>1279</v>
      </c>
      <c r="L1490" s="14" t="n">
        <f aca="false">IF(J1490=0,0,I1490/J1490)</f>
        <v>460.635359116022</v>
      </c>
      <c r="M1490" s="15" t="n">
        <f aca="false">INDEX(通路主檔!$D$2:$D$5,MATCH($F1490,通路主檔!$A$2:$A$5,0))*INDEX(年度參數!$B$2:$B$4,MATCH($B1490,年度參數!$A$2:$A$4,0))</f>
        <v>0.34</v>
      </c>
      <c r="N1490" s="14" t="n">
        <f aca="false">I1490*M1490</f>
        <v>113390</v>
      </c>
      <c r="O1490" s="14" t="n">
        <f aca="false">I1490-N1490</f>
        <v>220110</v>
      </c>
    </row>
    <row r="1491" customFormat="false" ht="15" hidden="false" customHeight="false" outlineLevel="0" collapsed="false">
      <c r="A1491" s="6" t="str">
        <f aca="false">TEXT(B1491,"0")&amp;"-"&amp;TEXT(C1491,"00")</f>
        <v>2025-09</v>
      </c>
      <c r="B1491" s="4" t="n">
        <v>2025</v>
      </c>
      <c r="C1491" s="4" t="n">
        <v>9</v>
      </c>
      <c r="D1491" s="9" t="s">
        <v>305</v>
      </c>
      <c r="E1491" s="12" t="str">
        <f aca="false">INDEX(門市主檔!$B$2:$B$25,MATCH($D1491,門市主檔!$A$2:$A$25,0))</f>
        <v>台中七期店</v>
      </c>
      <c r="F1491" s="9" t="s">
        <v>339</v>
      </c>
      <c r="G1491" s="12" t="str">
        <f aca="false">INDEX(通路主檔!$B$2:$B$5,MATCH($F1491,通路主檔!$A$2:$A$5,0))</f>
        <v>內用</v>
      </c>
      <c r="H1491" s="12" t="str">
        <f aca="false">INDEX(通路主檔!$C$2:$C$5,MATCH($F1491,通路主檔!$A$2:$A$5,0))</f>
        <v>店內</v>
      </c>
      <c r="I1491" s="13" t="n">
        <v>1430300</v>
      </c>
      <c r="J1491" s="4" t="n">
        <v>1924</v>
      </c>
      <c r="K1491" s="4" t="n">
        <v>4972</v>
      </c>
      <c r="L1491" s="14" t="n">
        <f aca="false">IF(J1491=0,0,I1491/J1491)</f>
        <v>743.399168399168</v>
      </c>
      <c r="M1491" s="15" t="n">
        <f aca="false">INDEX(通路主檔!$D$2:$D$5,MATCH($F1491,通路主檔!$A$2:$A$5,0))*INDEX(年度參數!$B$2:$B$4,MATCH($B1491,年度參數!$A$2:$A$4,0))</f>
        <v>0</v>
      </c>
      <c r="N1491" s="14" t="n">
        <f aca="false">I1491*M1491</f>
        <v>0</v>
      </c>
      <c r="O1491" s="14" t="n">
        <f aca="false">I1491-N1491</f>
        <v>1430300</v>
      </c>
    </row>
    <row r="1492" customFormat="false" ht="15" hidden="false" customHeight="false" outlineLevel="0" collapsed="false">
      <c r="A1492" s="6" t="str">
        <f aca="false">TEXT(B1492,"0")&amp;"-"&amp;TEXT(C1492,"00")</f>
        <v>2025-09</v>
      </c>
      <c r="B1492" s="4" t="n">
        <v>2025</v>
      </c>
      <c r="C1492" s="4" t="n">
        <v>9</v>
      </c>
      <c r="D1492" s="9" t="s">
        <v>305</v>
      </c>
      <c r="E1492" s="12" t="str">
        <f aca="false">INDEX(門市主檔!$B$2:$B$25,MATCH($D1492,門市主檔!$A$2:$A$25,0))</f>
        <v>台中七期店</v>
      </c>
      <c r="F1492" s="9" t="s">
        <v>342</v>
      </c>
      <c r="G1492" s="12" t="str">
        <f aca="false">INDEX(通路主檔!$B$2:$B$5,MATCH($F1492,通路主檔!$A$2:$A$5,0))</f>
        <v>外帶</v>
      </c>
      <c r="H1492" s="12" t="str">
        <f aca="false">INDEX(通路主檔!$C$2:$C$5,MATCH($F1492,通路主檔!$A$2:$A$5,0))</f>
        <v>店內</v>
      </c>
      <c r="I1492" s="13" t="n">
        <v>502400</v>
      </c>
      <c r="J1492" s="4" t="n">
        <v>1505</v>
      </c>
      <c r="K1492" s="4" t="n">
        <v>2098</v>
      </c>
      <c r="L1492" s="14" t="n">
        <f aca="false">IF(J1492=0,0,I1492/J1492)</f>
        <v>333.820598006645</v>
      </c>
      <c r="M1492" s="15" t="n">
        <f aca="false">INDEX(通路主檔!$D$2:$D$5,MATCH($F1492,通路主檔!$A$2:$A$5,0))*INDEX(年度參數!$B$2:$B$4,MATCH($B1492,年度參數!$A$2:$A$4,0))</f>
        <v>0</v>
      </c>
      <c r="N1492" s="14" t="n">
        <f aca="false">I1492*M1492</f>
        <v>0</v>
      </c>
      <c r="O1492" s="14" t="n">
        <f aca="false">I1492-N1492</f>
        <v>502400</v>
      </c>
    </row>
    <row r="1493" customFormat="false" ht="15" hidden="false" customHeight="false" outlineLevel="0" collapsed="false">
      <c r="A1493" s="6" t="str">
        <f aca="false">TEXT(B1493,"0")&amp;"-"&amp;TEXT(C1493,"00")</f>
        <v>2025-09</v>
      </c>
      <c r="B1493" s="4" t="n">
        <v>2025</v>
      </c>
      <c r="C1493" s="4" t="n">
        <v>9</v>
      </c>
      <c r="D1493" s="9" t="s">
        <v>305</v>
      </c>
      <c r="E1493" s="12" t="str">
        <f aca="false">INDEX(門市主檔!$B$2:$B$25,MATCH($D1493,門市主檔!$A$2:$A$25,0))</f>
        <v>台中七期店</v>
      </c>
      <c r="F1493" s="9" t="s">
        <v>344</v>
      </c>
      <c r="G1493" s="12" t="str">
        <f aca="false">INDEX(通路主檔!$B$2:$B$5,MATCH($F1493,通路主檔!$A$2:$A$5,0))</f>
        <v>外送平台 A</v>
      </c>
      <c r="H1493" s="12" t="str">
        <f aca="false">INDEX(通路主檔!$C$2:$C$5,MATCH($F1493,通路主檔!$A$2:$A$5,0))</f>
        <v>外送平台</v>
      </c>
      <c r="I1493" s="13" t="n">
        <v>476400</v>
      </c>
      <c r="J1493" s="4" t="n">
        <v>950</v>
      </c>
      <c r="K1493" s="4" t="n">
        <v>1906</v>
      </c>
      <c r="L1493" s="14" t="n">
        <f aca="false">IF(J1493=0,0,I1493/J1493)</f>
        <v>501.473684210526</v>
      </c>
      <c r="M1493" s="15" t="n">
        <f aca="false">INDEX(通路主檔!$D$2:$D$5,MATCH($F1493,通路主檔!$A$2:$A$5,0))*INDEX(年度參數!$B$2:$B$4,MATCH($B1493,年度參數!$A$2:$A$4,0))</f>
        <v>0.34</v>
      </c>
      <c r="N1493" s="14" t="n">
        <f aca="false">I1493*M1493</f>
        <v>161976</v>
      </c>
      <c r="O1493" s="14" t="n">
        <f aca="false">I1493-N1493</f>
        <v>314424</v>
      </c>
    </row>
    <row r="1494" customFormat="false" ht="15" hidden="false" customHeight="false" outlineLevel="0" collapsed="false">
      <c r="A1494" s="6" t="str">
        <f aca="false">TEXT(B1494,"0")&amp;"-"&amp;TEXT(C1494,"00")</f>
        <v>2025-09</v>
      </c>
      <c r="B1494" s="4" t="n">
        <v>2025</v>
      </c>
      <c r="C1494" s="4" t="n">
        <v>9</v>
      </c>
      <c r="D1494" s="9" t="s">
        <v>305</v>
      </c>
      <c r="E1494" s="12" t="str">
        <f aca="false">INDEX(門市主檔!$B$2:$B$25,MATCH($D1494,門市主檔!$A$2:$A$25,0))</f>
        <v>台中七期店</v>
      </c>
      <c r="F1494" s="9" t="s">
        <v>347</v>
      </c>
      <c r="G1494" s="12" t="str">
        <f aca="false">INDEX(通路主檔!$B$2:$B$5,MATCH($F1494,通路主檔!$A$2:$A$5,0))</f>
        <v>外送平台 B</v>
      </c>
      <c r="H1494" s="12" t="str">
        <f aca="false">INDEX(通路主檔!$C$2:$C$5,MATCH($F1494,通路主檔!$A$2:$A$5,0))</f>
        <v>外送平台</v>
      </c>
      <c r="I1494" s="13" t="n">
        <v>280500</v>
      </c>
      <c r="J1494" s="4" t="n">
        <v>589</v>
      </c>
      <c r="K1494" s="4" t="n">
        <v>1038</v>
      </c>
      <c r="L1494" s="14" t="n">
        <f aca="false">IF(J1494=0,0,I1494/J1494)</f>
        <v>476.230899830221</v>
      </c>
      <c r="M1494" s="15" t="n">
        <f aca="false">INDEX(通路主檔!$D$2:$D$5,MATCH($F1494,通路主檔!$A$2:$A$5,0))*INDEX(年度參數!$B$2:$B$4,MATCH($B1494,年度參數!$A$2:$A$4,0))</f>
        <v>0.34</v>
      </c>
      <c r="N1494" s="14" t="n">
        <f aca="false">I1494*M1494</f>
        <v>95370</v>
      </c>
      <c r="O1494" s="14" t="n">
        <f aca="false">I1494-N1494</f>
        <v>185130</v>
      </c>
    </row>
    <row r="1495" customFormat="false" ht="15" hidden="false" customHeight="false" outlineLevel="0" collapsed="false">
      <c r="A1495" s="6" t="str">
        <f aca="false">TEXT(B1495,"0")&amp;"-"&amp;TEXT(C1495,"00")</f>
        <v>2025-09</v>
      </c>
      <c r="B1495" s="4" t="n">
        <v>2025</v>
      </c>
      <c r="C1495" s="4" t="n">
        <v>9</v>
      </c>
      <c r="D1495" s="9" t="s">
        <v>307</v>
      </c>
      <c r="E1495" s="12" t="str">
        <f aca="false">INDEX(門市主檔!$B$2:$B$25,MATCH($D1495,門市主檔!$A$2:$A$25,0))</f>
        <v>台中一中店</v>
      </c>
      <c r="F1495" s="9" t="s">
        <v>339</v>
      </c>
      <c r="G1495" s="12" t="str">
        <f aca="false">INDEX(通路主檔!$B$2:$B$5,MATCH($F1495,通路主檔!$A$2:$A$5,0))</f>
        <v>內用</v>
      </c>
      <c r="H1495" s="12" t="str">
        <f aca="false">INDEX(通路主檔!$C$2:$C$5,MATCH($F1495,通路主檔!$A$2:$A$5,0))</f>
        <v>店內</v>
      </c>
      <c r="I1495" s="13" t="n">
        <v>521800</v>
      </c>
      <c r="J1495" s="4" t="n">
        <v>736</v>
      </c>
      <c r="K1495" s="4" t="n">
        <v>1837</v>
      </c>
      <c r="L1495" s="14" t="n">
        <f aca="false">IF(J1495=0,0,I1495/J1495)</f>
        <v>708.967391304348</v>
      </c>
      <c r="M1495" s="15" t="n">
        <f aca="false">INDEX(通路主檔!$D$2:$D$5,MATCH($F1495,通路主檔!$A$2:$A$5,0))*INDEX(年度參數!$B$2:$B$4,MATCH($B1495,年度參數!$A$2:$A$4,0))</f>
        <v>0</v>
      </c>
      <c r="N1495" s="14" t="n">
        <f aca="false">I1495*M1495</f>
        <v>0</v>
      </c>
      <c r="O1495" s="14" t="n">
        <f aca="false">I1495-N1495</f>
        <v>521800</v>
      </c>
    </row>
    <row r="1496" customFormat="false" ht="15" hidden="false" customHeight="false" outlineLevel="0" collapsed="false">
      <c r="A1496" s="6" t="str">
        <f aca="false">TEXT(B1496,"0")&amp;"-"&amp;TEXT(C1496,"00")</f>
        <v>2025-09</v>
      </c>
      <c r="B1496" s="4" t="n">
        <v>2025</v>
      </c>
      <c r="C1496" s="4" t="n">
        <v>9</v>
      </c>
      <c r="D1496" s="9" t="s">
        <v>307</v>
      </c>
      <c r="E1496" s="12" t="str">
        <f aca="false">INDEX(門市主檔!$B$2:$B$25,MATCH($D1496,門市主檔!$A$2:$A$25,0))</f>
        <v>台中一中店</v>
      </c>
      <c r="F1496" s="9" t="s">
        <v>342</v>
      </c>
      <c r="G1496" s="12" t="str">
        <f aca="false">INDEX(通路主檔!$B$2:$B$5,MATCH($F1496,通路主檔!$A$2:$A$5,0))</f>
        <v>外帶</v>
      </c>
      <c r="H1496" s="12" t="str">
        <f aca="false">INDEX(通路主檔!$C$2:$C$5,MATCH($F1496,通路主檔!$A$2:$A$5,0))</f>
        <v>店內</v>
      </c>
      <c r="I1496" s="13" t="n">
        <v>501900</v>
      </c>
      <c r="J1496" s="4" t="n">
        <v>1405</v>
      </c>
      <c r="K1496" s="4" t="n">
        <v>1927</v>
      </c>
      <c r="L1496" s="14" t="n">
        <f aca="false">IF(J1496=0,0,I1496/J1496)</f>
        <v>357.224199288256</v>
      </c>
      <c r="M1496" s="15" t="n">
        <f aca="false">INDEX(通路主檔!$D$2:$D$5,MATCH($F1496,通路主檔!$A$2:$A$5,0))*INDEX(年度參數!$B$2:$B$4,MATCH($B1496,年度參數!$A$2:$A$4,0))</f>
        <v>0</v>
      </c>
      <c r="N1496" s="14" t="n">
        <f aca="false">I1496*M1496</f>
        <v>0</v>
      </c>
      <c r="O1496" s="14" t="n">
        <f aca="false">I1496-N1496</f>
        <v>501900</v>
      </c>
    </row>
    <row r="1497" customFormat="false" ht="15" hidden="false" customHeight="false" outlineLevel="0" collapsed="false">
      <c r="A1497" s="6" t="str">
        <f aca="false">TEXT(B1497,"0")&amp;"-"&amp;TEXT(C1497,"00")</f>
        <v>2025-09</v>
      </c>
      <c r="B1497" s="4" t="n">
        <v>2025</v>
      </c>
      <c r="C1497" s="4" t="n">
        <v>9</v>
      </c>
      <c r="D1497" s="9" t="s">
        <v>307</v>
      </c>
      <c r="E1497" s="12" t="str">
        <f aca="false">INDEX(門市主檔!$B$2:$B$25,MATCH($D1497,門市主檔!$A$2:$A$25,0))</f>
        <v>台中一中店</v>
      </c>
      <c r="F1497" s="9" t="s">
        <v>344</v>
      </c>
      <c r="G1497" s="12" t="str">
        <f aca="false">INDEX(通路主檔!$B$2:$B$5,MATCH($F1497,通路主檔!$A$2:$A$5,0))</f>
        <v>外送平台 A</v>
      </c>
      <c r="H1497" s="12" t="str">
        <f aca="false">INDEX(通路主檔!$C$2:$C$5,MATCH($F1497,通路主檔!$A$2:$A$5,0))</f>
        <v>外送平台</v>
      </c>
      <c r="I1497" s="13" t="n">
        <v>440100</v>
      </c>
      <c r="J1497" s="4" t="n">
        <v>844</v>
      </c>
      <c r="K1497" s="4" t="n">
        <v>1653</v>
      </c>
      <c r="L1497" s="14" t="n">
        <f aca="false">IF(J1497=0,0,I1497/J1497)</f>
        <v>521.445497630332</v>
      </c>
      <c r="M1497" s="15" t="n">
        <f aca="false">INDEX(通路主檔!$D$2:$D$5,MATCH($F1497,通路主檔!$A$2:$A$5,0))*INDEX(年度參數!$B$2:$B$4,MATCH($B1497,年度參數!$A$2:$A$4,0))</f>
        <v>0.34</v>
      </c>
      <c r="N1497" s="14" t="n">
        <f aca="false">I1497*M1497</f>
        <v>149634</v>
      </c>
      <c r="O1497" s="14" t="n">
        <f aca="false">I1497-N1497</f>
        <v>290466</v>
      </c>
    </row>
    <row r="1498" customFormat="false" ht="15" hidden="false" customHeight="false" outlineLevel="0" collapsed="false">
      <c r="A1498" s="6" t="str">
        <f aca="false">TEXT(B1498,"0")&amp;"-"&amp;TEXT(C1498,"00")</f>
        <v>2025-09</v>
      </c>
      <c r="B1498" s="4" t="n">
        <v>2025</v>
      </c>
      <c r="C1498" s="4" t="n">
        <v>9</v>
      </c>
      <c r="D1498" s="9" t="s">
        <v>307</v>
      </c>
      <c r="E1498" s="12" t="str">
        <f aca="false">INDEX(門市主檔!$B$2:$B$25,MATCH($D1498,門市主檔!$A$2:$A$25,0))</f>
        <v>台中一中店</v>
      </c>
      <c r="F1498" s="9" t="s">
        <v>347</v>
      </c>
      <c r="G1498" s="12" t="str">
        <f aca="false">INDEX(通路主檔!$B$2:$B$5,MATCH($F1498,通路主檔!$A$2:$A$5,0))</f>
        <v>外送平台 B</v>
      </c>
      <c r="H1498" s="12" t="str">
        <f aca="false">INDEX(通路主檔!$C$2:$C$5,MATCH($F1498,通路主檔!$A$2:$A$5,0))</f>
        <v>外送平台</v>
      </c>
      <c r="I1498" s="13" t="n">
        <v>293000</v>
      </c>
      <c r="J1498" s="4" t="n">
        <v>614</v>
      </c>
      <c r="K1498" s="4" t="n">
        <v>1130</v>
      </c>
      <c r="L1498" s="14" t="n">
        <f aca="false">IF(J1498=0,0,I1498/J1498)</f>
        <v>477.198697068404</v>
      </c>
      <c r="M1498" s="15" t="n">
        <f aca="false">INDEX(通路主檔!$D$2:$D$5,MATCH($F1498,通路主檔!$A$2:$A$5,0))*INDEX(年度參數!$B$2:$B$4,MATCH($B1498,年度參數!$A$2:$A$4,0))</f>
        <v>0.34</v>
      </c>
      <c r="N1498" s="14" t="n">
        <f aca="false">I1498*M1498</f>
        <v>99620</v>
      </c>
      <c r="O1498" s="14" t="n">
        <f aca="false">I1498-N1498</f>
        <v>193380</v>
      </c>
    </row>
    <row r="1499" customFormat="false" ht="15" hidden="false" customHeight="false" outlineLevel="0" collapsed="false">
      <c r="A1499" s="6" t="str">
        <f aca="false">TEXT(B1499,"0")&amp;"-"&amp;TEXT(C1499,"00")</f>
        <v>2025-09</v>
      </c>
      <c r="B1499" s="4" t="n">
        <v>2025</v>
      </c>
      <c r="C1499" s="4" t="n">
        <v>9</v>
      </c>
      <c r="D1499" s="9" t="s">
        <v>310</v>
      </c>
      <c r="E1499" s="12" t="str">
        <f aca="false">INDEX(門市主檔!$B$2:$B$25,MATCH($D1499,門市主檔!$A$2:$A$25,0))</f>
        <v>台中大里店</v>
      </c>
      <c r="F1499" s="9" t="s">
        <v>342</v>
      </c>
      <c r="G1499" s="12" t="str">
        <f aca="false">INDEX(通路主檔!$B$2:$B$5,MATCH($F1499,通路主檔!$A$2:$A$5,0))</f>
        <v>外帶</v>
      </c>
      <c r="H1499" s="12" t="str">
        <f aca="false">INDEX(通路主檔!$C$2:$C$5,MATCH($F1499,通路主檔!$A$2:$A$5,0))</f>
        <v>店內</v>
      </c>
      <c r="I1499" s="13" t="n">
        <v>483000</v>
      </c>
      <c r="J1499" s="4" t="n">
        <v>1394</v>
      </c>
      <c r="K1499" s="4" t="n">
        <v>1813</v>
      </c>
      <c r="L1499" s="14" t="n">
        <f aca="false">IF(J1499=0,0,I1499/J1499)</f>
        <v>346.48493543759</v>
      </c>
      <c r="M1499" s="15" t="n">
        <f aca="false">INDEX(通路主檔!$D$2:$D$5,MATCH($F1499,通路主檔!$A$2:$A$5,0))*INDEX(年度參數!$B$2:$B$4,MATCH($B1499,年度參數!$A$2:$A$4,0))</f>
        <v>0</v>
      </c>
      <c r="N1499" s="14" t="n">
        <f aca="false">I1499*M1499</f>
        <v>0</v>
      </c>
      <c r="O1499" s="14" t="n">
        <f aca="false">I1499-N1499</f>
        <v>483000</v>
      </c>
    </row>
    <row r="1500" customFormat="false" ht="15" hidden="false" customHeight="false" outlineLevel="0" collapsed="false">
      <c r="A1500" s="6" t="str">
        <f aca="false">TEXT(B1500,"0")&amp;"-"&amp;TEXT(C1500,"00")</f>
        <v>2025-09</v>
      </c>
      <c r="B1500" s="4" t="n">
        <v>2025</v>
      </c>
      <c r="C1500" s="4" t="n">
        <v>9</v>
      </c>
      <c r="D1500" s="9" t="s">
        <v>310</v>
      </c>
      <c r="E1500" s="12" t="str">
        <f aca="false">INDEX(門市主檔!$B$2:$B$25,MATCH($D1500,門市主檔!$A$2:$A$25,0))</f>
        <v>台中大里店</v>
      </c>
      <c r="F1500" s="9" t="s">
        <v>344</v>
      </c>
      <c r="G1500" s="12" t="str">
        <f aca="false">INDEX(通路主檔!$B$2:$B$5,MATCH($F1500,通路主檔!$A$2:$A$5,0))</f>
        <v>外送平台 A</v>
      </c>
      <c r="H1500" s="12" t="str">
        <f aca="false">INDEX(通路主檔!$C$2:$C$5,MATCH($F1500,通路主檔!$A$2:$A$5,0))</f>
        <v>外送平台</v>
      </c>
      <c r="I1500" s="13" t="n">
        <v>362600</v>
      </c>
      <c r="J1500" s="4" t="n">
        <v>662</v>
      </c>
      <c r="K1500" s="4" t="n">
        <v>1208</v>
      </c>
      <c r="L1500" s="14" t="n">
        <f aca="false">IF(J1500=0,0,I1500/J1500)</f>
        <v>547.73413897281</v>
      </c>
      <c r="M1500" s="15" t="n">
        <f aca="false">INDEX(通路主檔!$D$2:$D$5,MATCH($F1500,通路主檔!$A$2:$A$5,0))*INDEX(年度參數!$B$2:$B$4,MATCH($B1500,年度參數!$A$2:$A$4,0))</f>
        <v>0.34</v>
      </c>
      <c r="N1500" s="14" t="n">
        <f aca="false">I1500*M1500</f>
        <v>123284</v>
      </c>
      <c r="O1500" s="14" t="n">
        <f aca="false">I1500-N1500</f>
        <v>239316</v>
      </c>
    </row>
    <row r="1501" customFormat="false" ht="15" hidden="false" customHeight="false" outlineLevel="0" collapsed="false">
      <c r="A1501" s="6" t="str">
        <f aca="false">TEXT(B1501,"0")&amp;"-"&amp;TEXT(C1501,"00")</f>
        <v>2025-09</v>
      </c>
      <c r="B1501" s="4" t="n">
        <v>2025</v>
      </c>
      <c r="C1501" s="4" t="n">
        <v>9</v>
      </c>
      <c r="D1501" s="9" t="s">
        <v>310</v>
      </c>
      <c r="E1501" s="12" t="str">
        <f aca="false">INDEX(門市主檔!$B$2:$B$25,MATCH($D1501,門市主檔!$A$2:$A$25,0))</f>
        <v>台中大里店</v>
      </c>
      <c r="F1501" s="9" t="s">
        <v>347</v>
      </c>
      <c r="G1501" s="12" t="str">
        <f aca="false">INDEX(通路主檔!$B$2:$B$5,MATCH($F1501,通路主檔!$A$2:$A$5,0))</f>
        <v>外送平台 B</v>
      </c>
      <c r="H1501" s="12" t="str">
        <f aca="false">INDEX(通路主檔!$C$2:$C$5,MATCH($F1501,通路主檔!$A$2:$A$5,0))</f>
        <v>外送平台</v>
      </c>
      <c r="I1501" s="13" t="n">
        <v>258200</v>
      </c>
      <c r="J1501" s="4" t="n">
        <v>543</v>
      </c>
      <c r="K1501" s="4" t="n">
        <v>987</v>
      </c>
      <c r="L1501" s="14" t="n">
        <f aca="false">IF(J1501=0,0,I1501/J1501)</f>
        <v>475.506445672192</v>
      </c>
      <c r="M1501" s="15" t="n">
        <f aca="false">INDEX(通路主檔!$D$2:$D$5,MATCH($F1501,通路主檔!$A$2:$A$5,0))*INDEX(年度參數!$B$2:$B$4,MATCH($B1501,年度參數!$A$2:$A$4,0))</f>
        <v>0.34</v>
      </c>
      <c r="N1501" s="14" t="n">
        <f aca="false">I1501*M1501</f>
        <v>87788</v>
      </c>
      <c r="O1501" s="14" t="n">
        <f aca="false">I1501-N1501</f>
        <v>170412</v>
      </c>
    </row>
    <row r="1502" customFormat="false" ht="15" hidden="false" customHeight="false" outlineLevel="0" collapsed="false">
      <c r="A1502" s="6" t="str">
        <f aca="false">TEXT(B1502,"0")&amp;"-"&amp;TEXT(C1502,"00")</f>
        <v>2025-09</v>
      </c>
      <c r="B1502" s="4" t="n">
        <v>2025</v>
      </c>
      <c r="C1502" s="4" t="n">
        <v>9</v>
      </c>
      <c r="D1502" s="9" t="s">
        <v>318</v>
      </c>
      <c r="E1502" s="12" t="str">
        <f aca="false">INDEX(門市主檔!$B$2:$B$25,MATCH($D1502,門市主檔!$A$2:$A$25,0))</f>
        <v>台南中西店</v>
      </c>
      <c r="F1502" s="9" t="s">
        <v>339</v>
      </c>
      <c r="G1502" s="12" t="str">
        <f aca="false">INDEX(通路主檔!$B$2:$B$5,MATCH($F1502,通路主檔!$A$2:$A$5,0))</f>
        <v>內用</v>
      </c>
      <c r="H1502" s="12" t="str">
        <f aca="false">INDEX(通路主檔!$C$2:$C$5,MATCH($F1502,通路主檔!$A$2:$A$5,0))</f>
        <v>店內</v>
      </c>
      <c r="I1502" s="13" t="n">
        <v>701300</v>
      </c>
      <c r="J1502" s="4" t="n">
        <v>898</v>
      </c>
      <c r="K1502" s="4" t="n">
        <v>2134</v>
      </c>
      <c r="L1502" s="14" t="n">
        <f aca="false">IF(J1502=0,0,I1502/J1502)</f>
        <v>780.957683741648</v>
      </c>
      <c r="M1502" s="15" t="n">
        <f aca="false">INDEX(通路主檔!$D$2:$D$5,MATCH($F1502,通路主檔!$A$2:$A$5,0))*INDEX(年度參數!$B$2:$B$4,MATCH($B1502,年度參數!$A$2:$A$4,0))</f>
        <v>0</v>
      </c>
      <c r="N1502" s="14" t="n">
        <f aca="false">I1502*M1502</f>
        <v>0</v>
      </c>
      <c r="O1502" s="14" t="n">
        <f aca="false">I1502-N1502</f>
        <v>701300</v>
      </c>
    </row>
    <row r="1503" customFormat="false" ht="15" hidden="false" customHeight="false" outlineLevel="0" collapsed="false">
      <c r="A1503" s="6" t="str">
        <f aca="false">TEXT(B1503,"0")&amp;"-"&amp;TEXT(C1503,"00")</f>
        <v>2025-09</v>
      </c>
      <c r="B1503" s="4" t="n">
        <v>2025</v>
      </c>
      <c r="C1503" s="4" t="n">
        <v>9</v>
      </c>
      <c r="D1503" s="9" t="s">
        <v>318</v>
      </c>
      <c r="E1503" s="12" t="str">
        <f aca="false">INDEX(門市主檔!$B$2:$B$25,MATCH($D1503,門市主檔!$A$2:$A$25,0))</f>
        <v>台南中西店</v>
      </c>
      <c r="F1503" s="9" t="s">
        <v>342</v>
      </c>
      <c r="G1503" s="12" t="str">
        <f aca="false">INDEX(通路主檔!$B$2:$B$5,MATCH($F1503,通路主檔!$A$2:$A$5,0))</f>
        <v>外帶</v>
      </c>
      <c r="H1503" s="12" t="str">
        <f aca="false">INDEX(通路主檔!$C$2:$C$5,MATCH($F1503,通路主檔!$A$2:$A$5,0))</f>
        <v>店內</v>
      </c>
      <c r="I1503" s="13" t="n">
        <v>360700</v>
      </c>
      <c r="J1503" s="4" t="n">
        <v>1086</v>
      </c>
      <c r="K1503" s="4" t="n">
        <v>1349</v>
      </c>
      <c r="L1503" s="14" t="n">
        <f aca="false">IF(J1503=0,0,I1503/J1503)</f>
        <v>332.136279926335</v>
      </c>
      <c r="M1503" s="15" t="n">
        <f aca="false">INDEX(通路主檔!$D$2:$D$5,MATCH($F1503,通路主檔!$A$2:$A$5,0))*INDEX(年度參數!$B$2:$B$4,MATCH($B1503,年度參數!$A$2:$A$4,0))</f>
        <v>0</v>
      </c>
      <c r="N1503" s="14" t="n">
        <f aca="false">I1503*M1503</f>
        <v>0</v>
      </c>
      <c r="O1503" s="14" t="n">
        <f aca="false">I1503-N1503</f>
        <v>360700</v>
      </c>
    </row>
    <row r="1504" customFormat="false" ht="15" hidden="false" customHeight="false" outlineLevel="0" collapsed="false">
      <c r="A1504" s="6" t="str">
        <f aca="false">TEXT(B1504,"0")&amp;"-"&amp;TEXT(C1504,"00")</f>
        <v>2025-09</v>
      </c>
      <c r="B1504" s="4" t="n">
        <v>2025</v>
      </c>
      <c r="C1504" s="4" t="n">
        <v>9</v>
      </c>
      <c r="D1504" s="9" t="s">
        <v>318</v>
      </c>
      <c r="E1504" s="12" t="str">
        <f aca="false">INDEX(門市主檔!$B$2:$B$25,MATCH($D1504,門市主檔!$A$2:$A$25,0))</f>
        <v>台南中西店</v>
      </c>
      <c r="F1504" s="9" t="s">
        <v>344</v>
      </c>
      <c r="G1504" s="12" t="str">
        <f aca="false">INDEX(通路主檔!$B$2:$B$5,MATCH($F1504,通路主檔!$A$2:$A$5,0))</f>
        <v>外送平台 A</v>
      </c>
      <c r="H1504" s="12" t="str">
        <f aca="false">INDEX(通路主檔!$C$2:$C$5,MATCH($F1504,通路主檔!$A$2:$A$5,0))</f>
        <v>外送平台</v>
      </c>
      <c r="I1504" s="13" t="n">
        <v>356200</v>
      </c>
      <c r="J1504" s="4" t="n">
        <v>719</v>
      </c>
      <c r="K1504" s="4" t="n">
        <v>1277</v>
      </c>
      <c r="L1504" s="14" t="n">
        <f aca="false">IF(J1504=0,0,I1504/J1504)</f>
        <v>495.410292072323</v>
      </c>
      <c r="M1504" s="15" t="n">
        <f aca="false">INDEX(通路主檔!$D$2:$D$5,MATCH($F1504,通路主檔!$A$2:$A$5,0))*INDEX(年度參數!$B$2:$B$4,MATCH($B1504,年度參數!$A$2:$A$4,0))</f>
        <v>0.34</v>
      </c>
      <c r="N1504" s="14" t="n">
        <f aca="false">I1504*M1504</f>
        <v>121108</v>
      </c>
      <c r="O1504" s="14" t="n">
        <f aca="false">I1504-N1504</f>
        <v>235092</v>
      </c>
    </row>
    <row r="1505" customFormat="false" ht="15" hidden="false" customHeight="false" outlineLevel="0" collapsed="false">
      <c r="A1505" s="6" t="str">
        <f aca="false">TEXT(B1505,"0")&amp;"-"&amp;TEXT(C1505,"00")</f>
        <v>2025-09</v>
      </c>
      <c r="B1505" s="4" t="n">
        <v>2025</v>
      </c>
      <c r="C1505" s="4" t="n">
        <v>9</v>
      </c>
      <c r="D1505" s="9" t="s">
        <v>318</v>
      </c>
      <c r="E1505" s="12" t="str">
        <f aca="false">INDEX(門市主檔!$B$2:$B$25,MATCH($D1505,門市主檔!$A$2:$A$25,0))</f>
        <v>台南中西店</v>
      </c>
      <c r="F1505" s="9" t="s">
        <v>347</v>
      </c>
      <c r="G1505" s="12" t="str">
        <f aca="false">INDEX(通路主檔!$B$2:$B$5,MATCH($F1505,通路主檔!$A$2:$A$5,0))</f>
        <v>外送平台 B</v>
      </c>
      <c r="H1505" s="12" t="str">
        <f aca="false">INDEX(通路主檔!$C$2:$C$5,MATCH($F1505,通路主檔!$A$2:$A$5,0))</f>
        <v>外送平台</v>
      </c>
      <c r="I1505" s="13" t="n">
        <v>236100</v>
      </c>
      <c r="J1505" s="4" t="n">
        <v>447</v>
      </c>
      <c r="K1505" s="4" t="n">
        <v>830</v>
      </c>
      <c r="L1505" s="14" t="n">
        <f aca="false">IF(J1505=0,0,I1505/J1505)</f>
        <v>528.187919463087</v>
      </c>
      <c r="M1505" s="15" t="n">
        <f aca="false">INDEX(通路主檔!$D$2:$D$5,MATCH($F1505,通路主檔!$A$2:$A$5,0))*INDEX(年度參數!$B$2:$B$4,MATCH($B1505,年度參數!$A$2:$A$4,0))</f>
        <v>0.34</v>
      </c>
      <c r="N1505" s="14" t="n">
        <f aca="false">I1505*M1505</f>
        <v>80274</v>
      </c>
      <c r="O1505" s="14" t="n">
        <f aca="false">I1505-N1505</f>
        <v>155826</v>
      </c>
    </row>
    <row r="1506" customFormat="false" ht="15" hidden="false" customHeight="false" outlineLevel="0" collapsed="false">
      <c r="A1506" s="6" t="str">
        <f aca="false">TEXT(B1506,"0")&amp;"-"&amp;TEXT(C1506,"00")</f>
        <v>2025-09</v>
      </c>
      <c r="B1506" s="4" t="n">
        <v>2025</v>
      </c>
      <c r="C1506" s="4" t="n">
        <v>9</v>
      </c>
      <c r="D1506" s="9" t="s">
        <v>323</v>
      </c>
      <c r="E1506" s="12" t="str">
        <f aca="false">INDEX(門市主檔!$B$2:$B$25,MATCH($D1506,門市主檔!$A$2:$A$25,0))</f>
        <v>台南東寧店</v>
      </c>
      <c r="F1506" s="9" t="s">
        <v>339</v>
      </c>
      <c r="G1506" s="12" t="str">
        <f aca="false">INDEX(通路主檔!$B$2:$B$5,MATCH($F1506,通路主檔!$A$2:$A$5,0))</f>
        <v>內用</v>
      </c>
      <c r="H1506" s="12" t="str">
        <f aca="false">INDEX(通路主檔!$C$2:$C$5,MATCH($F1506,通路主檔!$A$2:$A$5,0))</f>
        <v>店內</v>
      </c>
      <c r="I1506" s="13" t="n">
        <v>437800</v>
      </c>
      <c r="J1506" s="4" t="n">
        <v>550</v>
      </c>
      <c r="K1506" s="4" t="n">
        <v>1290</v>
      </c>
      <c r="L1506" s="14" t="n">
        <f aca="false">IF(J1506=0,0,I1506/J1506)</f>
        <v>796</v>
      </c>
      <c r="M1506" s="15" t="n">
        <f aca="false">INDEX(通路主檔!$D$2:$D$5,MATCH($F1506,通路主檔!$A$2:$A$5,0))*INDEX(年度參數!$B$2:$B$4,MATCH($B1506,年度參數!$A$2:$A$4,0))</f>
        <v>0</v>
      </c>
      <c r="N1506" s="14" t="n">
        <f aca="false">I1506*M1506</f>
        <v>0</v>
      </c>
      <c r="O1506" s="14" t="n">
        <f aca="false">I1506-N1506</f>
        <v>437800</v>
      </c>
    </row>
    <row r="1507" customFormat="false" ht="15" hidden="false" customHeight="false" outlineLevel="0" collapsed="false">
      <c r="A1507" s="6" t="str">
        <f aca="false">TEXT(B1507,"0")&amp;"-"&amp;TEXT(C1507,"00")</f>
        <v>2025-09</v>
      </c>
      <c r="B1507" s="4" t="n">
        <v>2025</v>
      </c>
      <c r="C1507" s="4" t="n">
        <v>9</v>
      </c>
      <c r="D1507" s="9" t="s">
        <v>323</v>
      </c>
      <c r="E1507" s="12" t="str">
        <f aca="false">INDEX(門市主檔!$B$2:$B$25,MATCH($D1507,門市主檔!$A$2:$A$25,0))</f>
        <v>台南東寧店</v>
      </c>
      <c r="F1507" s="9" t="s">
        <v>342</v>
      </c>
      <c r="G1507" s="12" t="str">
        <f aca="false">INDEX(通路主檔!$B$2:$B$5,MATCH($F1507,通路主檔!$A$2:$A$5,0))</f>
        <v>外帶</v>
      </c>
      <c r="H1507" s="12" t="str">
        <f aca="false">INDEX(通路主檔!$C$2:$C$5,MATCH($F1507,通路主檔!$A$2:$A$5,0))</f>
        <v>店內</v>
      </c>
      <c r="I1507" s="13" t="n">
        <v>374300</v>
      </c>
      <c r="J1507" s="4" t="n">
        <v>1089</v>
      </c>
      <c r="K1507" s="4" t="n">
        <v>1345</v>
      </c>
      <c r="L1507" s="14" t="n">
        <f aca="false">IF(J1507=0,0,I1507/J1507)</f>
        <v>343.709825528007</v>
      </c>
      <c r="M1507" s="15" t="n">
        <f aca="false">INDEX(通路主檔!$D$2:$D$5,MATCH($F1507,通路主檔!$A$2:$A$5,0))*INDEX(年度參數!$B$2:$B$4,MATCH($B1507,年度參數!$A$2:$A$4,0))</f>
        <v>0</v>
      </c>
      <c r="N1507" s="14" t="n">
        <f aca="false">I1507*M1507</f>
        <v>0</v>
      </c>
      <c r="O1507" s="14" t="n">
        <f aca="false">I1507-N1507</f>
        <v>374300</v>
      </c>
    </row>
    <row r="1508" customFormat="false" ht="15" hidden="false" customHeight="false" outlineLevel="0" collapsed="false">
      <c r="A1508" s="6" t="str">
        <f aca="false">TEXT(B1508,"0")&amp;"-"&amp;TEXT(C1508,"00")</f>
        <v>2025-09</v>
      </c>
      <c r="B1508" s="4" t="n">
        <v>2025</v>
      </c>
      <c r="C1508" s="4" t="n">
        <v>9</v>
      </c>
      <c r="D1508" s="9" t="s">
        <v>323</v>
      </c>
      <c r="E1508" s="12" t="str">
        <f aca="false">INDEX(門市主檔!$B$2:$B$25,MATCH($D1508,門市主檔!$A$2:$A$25,0))</f>
        <v>台南東寧店</v>
      </c>
      <c r="F1508" s="9" t="s">
        <v>344</v>
      </c>
      <c r="G1508" s="12" t="str">
        <f aca="false">INDEX(通路主檔!$B$2:$B$5,MATCH($F1508,通路主檔!$A$2:$A$5,0))</f>
        <v>外送平台 A</v>
      </c>
      <c r="H1508" s="12" t="str">
        <f aca="false">INDEX(通路主檔!$C$2:$C$5,MATCH($F1508,通路主檔!$A$2:$A$5,0))</f>
        <v>外送平台</v>
      </c>
      <c r="I1508" s="13" t="n">
        <v>338700</v>
      </c>
      <c r="J1508" s="4" t="n">
        <v>600</v>
      </c>
      <c r="K1508" s="4" t="n">
        <v>1052</v>
      </c>
      <c r="L1508" s="14" t="n">
        <f aca="false">IF(J1508=0,0,I1508/J1508)</f>
        <v>564.5</v>
      </c>
      <c r="M1508" s="15" t="n">
        <f aca="false">INDEX(通路主檔!$D$2:$D$5,MATCH($F1508,通路主檔!$A$2:$A$5,0))*INDEX(年度參數!$B$2:$B$4,MATCH($B1508,年度參數!$A$2:$A$4,0))</f>
        <v>0.34</v>
      </c>
      <c r="N1508" s="14" t="n">
        <f aca="false">I1508*M1508</f>
        <v>115158</v>
      </c>
      <c r="O1508" s="14" t="n">
        <f aca="false">I1508-N1508</f>
        <v>223542</v>
      </c>
    </row>
    <row r="1509" customFormat="false" ht="15" hidden="false" customHeight="false" outlineLevel="0" collapsed="false">
      <c r="A1509" s="6" t="str">
        <f aca="false">TEXT(B1509,"0")&amp;"-"&amp;TEXT(C1509,"00")</f>
        <v>2025-09</v>
      </c>
      <c r="B1509" s="4" t="n">
        <v>2025</v>
      </c>
      <c r="C1509" s="4" t="n">
        <v>9</v>
      </c>
      <c r="D1509" s="9" t="s">
        <v>323</v>
      </c>
      <c r="E1509" s="12" t="str">
        <f aca="false">INDEX(門市主檔!$B$2:$B$25,MATCH($D1509,門市主檔!$A$2:$A$25,0))</f>
        <v>台南東寧店</v>
      </c>
      <c r="F1509" s="9" t="s">
        <v>347</v>
      </c>
      <c r="G1509" s="12" t="str">
        <f aca="false">INDEX(通路主檔!$B$2:$B$5,MATCH($F1509,通路主檔!$A$2:$A$5,0))</f>
        <v>外送平台 B</v>
      </c>
      <c r="H1509" s="12" t="str">
        <f aca="false">INDEX(通路主檔!$C$2:$C$5,MATCH($F1509,通路主檔!$A$2:$A$5,0))</f>
        <v>外送平台</v>
      </c>
      <c r="I1509" s="13" t="n">
        <v>209300</v>
      </c>
      <c r="J1509" s="4" t="n">
        <v>448</v>
      </c>
      <c r="K1509" s="4" t="n">
        <v>800</v>
      </c>
      <c r="L1509" s="14" t="n">
        <f aca="false">IF(J1509=0,0,I1509/J1509)</f>
        <v>467.1875</v>
      </c>
      <c r="M1509" s="15" t="n">
        <f aca="false">INDEX(通路主檔!$D$2:$D$5,MATCH($F1509,通路主檔!$A$2:$A$5,0))*INDEX(年度參數!$B$2:$B$4,MATCH($B1509,年度參數!$A$2:$A$4,0))</f>
        <v>0.34</v>
      </c>
      <c r="N1509" s="14" t="n">
        <f aca="false">I1509*M1509</f>
        <v>71162</v>
      </c>
      <c r="O1509" s="14" t="n">
        <f aca="false">I1509-N1509</f>
        <v>138138</v>
      </c>
    </row>
    <row r="1510" customFormat="false" ht="15" hidden="false" customHeight="false" outlineLevel="0" collapsed="false">
      <c r="A1510" s="6" t="str">
        <f aca="false">TEXT(B1510,"0")&amp;"-"&amp;TEXT(C1510,"00")</f>
        <v>2025-09</v>
      </c>
      <c r="B1510" s="4" t="n">
        <v>2025</v>
      </c>
      <c r="C1510" s="4" t="n">
        <v>9</v>
      </c>
      <c r="D1510" s="9" t="s">
        <v>262</v>
      </c>
      <c r="E1510" s="12" t="str">
        <f aca="false">INDEX(門市主檔!$B$2:$B$25,MATCH($D1510,門市主檔!$A$2:$A$25,0))</f>
        <v>台北信義旗艦店</v>
      </c>
      <c r="F1510" s="9" t="s">
        <v>339</v>
      </c>
      <c r="G1510" s="12" t="str">
        <f aca="false">INDEX(通路主檔!$B$2:$B$5,MATCH($F1510,通路主檔!$A$2:$A$5,0))</f>
        <v>內用</v>
      </c>
      <c r="H1510" s="12" t="str">
        <f aca="false">INDEX(通路主檔!$C$2:$C$5,MATCH($F1510,通路主檔!$A$2:$A$5,0))</f>
        <v>店內</v>
      </c>
      <c r="I1510" s="13" t="n">
        <v>1707100</v>
      </c>
      <c r="J1510" s="4" t="n">
        <v>2375</v>
      </c>
      <c r="K1510" s="4" t="n">
        <v>5879</v>
      </c>
      <c r="L1510" s="14" t="n">
        <f aca="false">IF(J1510=0,0,I1510/J1510)</f>
        <v>718.778947368421</v>
      </c>
      <c r="M1510" s="15" t="n">
        <f aca="false">INDEX(通路主檔!$D$2:$D$5,MATCH($F1510,通路主檔!$A$2:$A$5,0))*INDEX(年度參數!$B$2:$B$4,MATCH($B1510,年度參數!$A$2:$A$4,0))</f>
        <v>0</v>
      </c>
      <c r="N1510" s="14" t="n">
        <f aca="false">I1510*M1510</f>
        <v>0</v>
      </c>
      <c r="O1510" s="14" t="n">
        <f aca="false">I1510-N1510</f>
        <v>1707100</v>
      </c>
    </row>
    <row r="1511" customFormat="false" ht="15" hidden="false" customHeight="false" outlineLevel="0" collapsed="false">
      <c r="A1511" s="6" t="str">
        <f aca="false">TEXT(B1511,"0")&amp;"-"&amp;TEXT(C1511,"00")</f>
        <v>2025-09</v>
      </c>
      <c r="B1511" s="4" t="n">
        <v>2025</v>
      </c>
      <c r="C1511" s="4" t="n">
        <v>9</v>
      </c>
      <c r="D1511" s="9" t="s">
        <v>262</v>
      </c>
      <c r="E1511" s="12" t="str">
        <f aca="false">INDEX(門市主檔!$B$2:$B$25,MATCH($D1511,門市主檔!$A$2:$A$25,0))</f>
        <v>台北信義旗艦店</v>
      </c>
      <c r="F1511" s="9" t="s">
        <v>342</v>
      </c>
      <c r="G1511" s="12" t="str">
        <f aca="false">INDEX(通路主檔!$B$2:$B$5,MATCH($F1511,通路主檔!$A$2:$A$5,0))</f>
        <v>外帶</v>
      </c>
      <c r="H1511" s="12" t="str">
        <f aca="false">INDEX(通路主檔!$C$2:$C$5,MATCH($F1511,通路主檔!$A$2:$A$5,0))</f>
        <v>店內</v>
      </c>
      <c r="I1511" s="13" t="n">
        <v>680300</v>
      </c>
      <c r="J1511" s="4" t="n">
        <v>2140</v>
      </c>
      <c r="K1511" s="4" t="n">
        <v>2991</v>
      </c>
      <c r="L1511" s="14" t="n">
        <f aca="false">IF(J1511=0,0,I1511/J1511)</f>
        <v>317.897196261682</v>
      </c>
      <c r="M1511" s="15" t="n">
        <f aca="false">INDEX(通路主檔!$D$2:$D$5,MATCH($F1511,通路主檔!$A$2:$A$5,0))*INDEX(年度參數!$B$2:$B$4,MATCH($B1511,年度參數!$A$2:$A$4,0))</f>
        <v>0</v>
      </c>
      <c r="N1511" s="14" t="n">
        <f aca="false">I1511*M1511</f>
        <v>0</v>
      </c>
      <c r="O1511" s="14" t="n">
        <f aca="false">I1511-N1511</f>
        <v>680300</v>
      </c>
    </row>
    <row r="1512" customFormat="false" ht="15" hidden="false" customHeight="false" outlineLevel="0" collapsed="false">
      <c r="A1512" s="6" t="str">
        <f aca="false">TEXT(B1512,"0")&amp;"-"&amp;TEXT(C1512,"00")</f>
        <v>2025-09</v>
      </c>
      <c r="B1512" s="4" t="n">
        <v>2025</v>
      </c>
      <c r="C1512" s="4" t="n">
        <v>9</v>
      </c>
      <c r="D1512" s="9" t="s">
        <v>262</v>
      </c>
      <c r="E1512" s="12" t="str">
        <f aca="false">INDEX(門市主檔!$B$2:$B$25,MATCH($D1512,門市主檔!$A$2:$A$25,0))</f>
        <v>台北信義旗艦店</v>
      </c>
      <c r="F1512" s="9" t="s">
        <v>344</v>
      </c>
      <c r="G1512" s="12" t="str">
        <f aca="false">INDEX(通路主檔!$B$2:$B$5,MATCH($F1512,通路主檔!$A$2:$A$5,0))</f>
        <v>外送平台 A</v>
      </c>
      <c r="H1512" s="12" t="str">
        <f aca="false">INDEX(通路主檔!$C$2:$C$5,MATCH($F1512,通路主檔!$A$2:$A$5,0))</f>
        <v>外送平台</v>
      </c>
      <c r="I1512" s="13" t="n">
        <v>565300</v>
      </c>
      <c r="J1512" s="4" t="n">
        <v>1165</v>
      </c>
      <c r="K1512" s="4" t="n">
        <v>2388</v>
      </c>
      <c r="L1512" s="14" t="n">
        <f aca="false">IF(J1512=0,0,I1512/J1512)</f>
        <v>485.236051502146</v>
      </c>
      <c r="M1512" s="15" t="n">
        <f aca="false">INDEX(通路主檔!$D$2:$D$5,MATCH($F1512,通路主檔!$A$2:$A$5,0))*INDEX(年度參數!$B$2:$B$4,MATCH($B1512,年度參數!$A$2:$A$4,0))</f>
        <v>0.34</v>
      </c>
      <c r="N1512" s="14" t="n">
        <f aca="false">I1512*M1512</f>
        <v>192202</v>
      </c>
      <c r="O1512" s="14" t="n">
        <f aca="false">I1512-N1512</f>
        <v>373098</v>
      </c>
    </row>
    <row r="1513" customFormat="false" ht="15" hidden="false" customHeight="false" outlineLevel="0" collapsed="false">
      <c r="A1513" s="6" t="str">
        <f aca="false">TEXT(B1513,"0")&amp;"-"&amp;TEXT(C1513,"00")</f>
        <v>2025-09</v>
      </c>
      <c r="B1513" s="4" t="n">
        <v>2025</v>
      </c>
      <c r="C1513" s="4" t="n">
        <v>9</v>
      </c>
      <c r="D1513" s="9" t="s">
        <v>262</v>
      </c>
      <c r="E1513" s="12" t="str">
        <f aca="false">INDEX(門市主檔!$B$2:$B$25,MATCH($D1513,門市主檔!$A$2:$A$25,0))</f>
        <v>台北信義旗艦店</v>
      </c>
      <c r="F1513" s="9" t="s">
        <v>347</v>
      </c>
      <c r="G1513" s="12" t="str">
        <f aca="false">INDEX(通路主檔!$B$2:$B$5,MATCH($F1513,通路主檔!$A$2:$A$5,0))</f>
        <v>外送平台 B</v>
      </c>
      <c r="H1513" s="12" t="str">
        <f aca="false">INDEX(通路主檔!$C$2:$C$5,MATCH($F1513,通路主檔!$A$2:$A$5,0))</f>
        <v>外送平台</v>
      </c>
      <c r="I1513" s="13" t="n">
        <v>350300</v>
      </c>
      <c r="J1513" s="4" t="n">
        <v>704</v>
      </c>
      <c r="K1513" s="4" t="n">
        <v>1259</v>
      </c>
      <c r="L1513" s="14" t="n">
        <f aca="false">IF(J1513=0,0,I1513/J1513)</f>
        <v>497.585227272727</v>
      </c>
      <c r="M1513" s="15" t="n">
        <f aca="false">INDEX(通路主檔!$D$2:$D$5,MATCH($F1513,通路主檔!$A$2:$A$5,0))*INDEX(年度參數!$B$2:$B$4,MATCH($B1513,年度參數!$A$2:$A$4,0))</f>
        <v>0.34</v>
      </c>
      <c r="N1513" s="14" t="n">
        <f aca="false">I1513*M1513</f>
        <v>119102</v>
      </c>
      <c r="O1513" s="14" t="n">
        <f aca="false">I1513-N1513</f>
        <v>231198</v>
      </c>
    </row>
    <row r="1514" customFormat="false" ht="15" hidden="false" customHeight="false" outlineLevel="0" collapsed="false">
      <c r="A1514" s="6" t="str">
        <f aca="false">TEXT(B1514,"0")&amp;"-"&amp;TEXT(C1514,"00")</f>
        <v>2025-09</v>
      </c>
      <c r="B1514" s="4" t="n">
        <v>2025</v>
      </c>
      <c r="C1514" s="4" t="n">
        <v>9</v>
      </c>
      <c r="D1514" s="9" t="s">
        <v>269</v>
      </c>
      <c r="E1514" s="12" t="str">
        <f aca="false">INDEX(門市主檔!$B$2:$B$25,MATCH($D1514,門市主檔!$A$2:$A$25,0))</f>
        <v>台北中山店</v>
      </c>
      <c r="F1514" s="9" t="s">
        <v>339</v>
      </c>
      <c r="G1514" s="12" t="str">
        <f aca="false">INDEX(通路主檔!$B$2:$B$5,MATCH($F1514,通路主檔!$A$2:$A$5,0))</f>
        <v>內用</v>
      </c>
      <c r="H1514" s="12" t="str">
        <f aca="false">INDEX(通路主檔!$C$2:$C$5,MATCH($F1514,通路主檔!$A$2:$A$5,0))</f>
        <v>店內</v>
      </c>
      <c r="I1514" s="13" t="n">
        <v>1012300</v>
      </c>
      <c r="J1514" s="4" t="n">
        <v>1229</v>
      </c>
      <c r="K1514" s="4" t="n">
        <v>3103</v>
      </c>
      <c r="L1514" s="14" t="n">
        <f aca="false">IF(J1514=0,0,I1514/J1514)</f>
        <v>823.677786818552</v>
      </c>
      <c r="M1514" s="15" t="n">
        <f aca="false">INDEX(通路主檔!$D$2:$D$5,MATCH($F1514,通路主檔!$A$2:$A$5,0))*INDEX(年度參數!$B$2:$B$4,MATCH($B1514,年度參數!$A$2:$A$4,0))</f>
        <v>0</v>
      </c>
      <c r="N1514" s="14" t="n">
        <f aca="false">I1514*M1514</f>
        <v>0</v>
      </c>
      <c r="O1514" s="14" t="n">
        <f aca="false">I1514-N1514</f>
        <v>1012300</v>
      </c>
    </row>
    <row r="1515" customFormat="false" ht="15" hidden="false" customHeight="false" outlineLevel="0" collapsed="false">
      <c r="A1515" s="6" t="str">
        <f aca="false">TEXT(B1515,"0")&amp;"-"&amp;TEXT(C1515,"00")</f>
        <v>2025-09</v>
      </c>
      <c r="B1515" s="4" t="n">
        <v>2025</v>
      </c>
      <c r="C1515" s="4" t="n">
        <v>9</v>
      </c>
      <c r="D1515" s="9" t="s">
        <v>269</v>
      </c>
      <c r="E1515" s="12" t="str">
        <f aca="false">INDEX(門市主檔!$B$2:$B$25,MATCH($D1515,門市主檔!$A$2:$A$25,0))</f>
        <v>台北中山店</v>
      </c>
      <c r="F1515" s="9" t="s">
        <v>342</v>
      </c>
      <c r="G1515" s="12" t="str">
        <f aca="false">INDEX(通路主檔!$B$2:$B$5,MATCH($F1515,通路主檔!$A$2:$A$5,0))</f>
        <v>外帶</v>
      </c>
      <c r="H1515" s="12" t="str">
        <f aca="false">INDEX(通路主檔!$C$2:$C$5,MATCH($F1515,通路主檔!$A$2:$A$5,0))</f>
        <v>店內</v>
      </c>
      <c r="I1515" s="13" t="n">
        <v>501900</v>
      </c>
      <c r="J1515" s="4" t="n">
        <v>1503</v>
      </c>
      <c r="K1515" s="4" t="n">
        <v>1952</v>
      </c>
      <c r="L1515" s="14" t="n">
        <f aca="false">IF(J1515=0,0,I1515/J1515)</f>
        <v>333.932135728543</v>
      </c>
      <c r="M1515" s="15" t="n">
        <f aca="false">INDEX(通路主檔!$D$2:$D$5,MATCH($F1515,通路主檔!$A$2:$A$5,0))*INDEX(年度參數!$B$2:$B$4,MATCH($B1515,年度參數!$A$2:$A$4,0))</f>
        <v>0</v>
      </c>
      <c r="N1515" s="14" t="n">
        <f aca="false">I1515*M1515</f>
        <v>0</v>
      </c>
      <c r="O1515" s="14" t="n">
        <f aca="false">I1515-N1515</f>
        <v>501900</v>
      </c>
    </row>
    <row r="1516" customFormat="false" ht="15" hidden="false" customHeight="false" outlineLevel="0" collapsed="false">
      <c r="A1516" s="6" t="str">
        <f aca="false">TEXT(B1516,"0")&amp;"-"&amp;TEXT(C1516,"00")</f>
        <v>2025-09</v>
      </c>
      <c r="B1516" s="4" t="n">
        <v>2025</v>
      </c>
      <c r="C1516" s="4" t="n">
        <v>9</v>
      </c>
      <c r="D1516" s="9" t="s">
        <v>269</v>
      </c>
      <c r="E1516" s="12" t="str">
        <f aca="false">INDEX(門市主檔!$B$2:$B$25,MATCH($D1516,門市主檔!$A$2:$A$25,0))</f>
        <v>台北中山店</v>
      </c>
      <c r="F1516" s="9" t="s">
        <v>344</v>
      </c>
      <c r="G1516" s="12" t="str">
        <f aca="false">INDEX(通路主檔!$B$2:$B$5,MATCH($F1516,通路主檔!$A$2:$A$5,0))</f>
        <v>外送平台 A</v>
      </c>
      <c r="H1516" s="12" t="str">
        <f aca="false">INDEX(通路主檔!$C$2:$C$5,MATCH($F1516,通路主檔!$A$2:$A$5,0))</f>
        <v>外送平台</v>
      </c>
      <c r="I1516" s="13" t="n">
        <v>455000</v>
      </c>
      <c r="J1516" s="4" t="n">
        <v>833</v>
      </c>
      <c r="K1516" s="4" t="n">
        <v>1693</v>
      </c>
      <c r="L1516" s="14" t="n">
        <f aca="false">IF(J1516=0,0,I1516/J1516)</f>
        <v>546.218487394958</v>
      </c>
      <c r="M1516" s="15" t="n">
        <f aca="false">INDEX(通路主檔!$D$2:$D$5,MATCH($F1516,通路主檔!$A$2:$A$5,0))*INDEX(年度參數!$B$2:$B$4,MATCH($B1516,年度參數!$A$2:$A$4,0))</f>
        <v>0.34</v>
      </c>
      <c r="N1516" s="14" t="n">
        <f aca="false">I1516*M1516</f>
        <v>154700</v>
      </c>
      <c r="O1516" s="14" t="n">
        <f aca="false">I1516-N1516</f>
        <v>300300</v>
      </c>
    </row>
    <row r="1517" customFormat="false" ht="15" hidden="false" customHeight="false" outlineLevel="0" collapsed="false">
      <c r="A1517" s="6" t="str">
        <f aca="false">TEXT(B1517,"0")&amp;"-"&amp;TEXT(C1517,"00")</f>
        <v>2025-09</v>
      </c>
      <c r="B1517" s="4" t="n">
        <v>2025</v>
      </c>
      <c r="C1517" s="4" t="n">
        <v>9</v>
      </c>
      <c r="D1517" s="9" t="s">
        <v>269</v>
      </c>
      <c r="E1517" s="12" t="str">
        <f aca="false">INDEX(門市主檔!$B$2:$B$25,MATCH($D1517,門市主檔!$A$2:$A$25,0))</f>
        <v>台北中山店</v>
      </c>
      <c r="F1517" s="9" t="s">
        <v>347</v>
      </c>
      <c r="G1517" s="12" t="str">
        <f aca="false">INDEX(通路主檔!$B$2:$B$5,MATCH($F1517,通路主檔!$A$2:$A$5,0))</f>
        <v>外送平台 B</v>
      </c>
      <c r="H1517" s="12" t="str">
        <f aca="false">INDEX(通路主檔!$C$2:$C$5,MATCH($F1517,通路主檔!$A$2:$A$5,0))</f>
        <v>外送平台</v>
      </c>
      <c r="I1517" s="13" t="n">
        <v>309300</v>
      </c>
      <c r="J1517" s="4" t="n">
        <v>662</v>
      </c>
      <c r="K1517" s="4" t="n">
        <v>1167</v>
      </c>
      <c r="L1517" s="14" t="n">
        <f aca="false">IF(J1517=0,0,I1517/J1517)</f>
        <v>467.220543806647</v>
      </c>
      <c r="M1517" s="15" t="n">
        <f aca="false">INDEX(通路主檔!$D$2:$D$5,MATCH($F1517,通路主檔!$A$2:$A$5,0))*INDEX(年度參數!$B$2:$B$4,MATCH($B1517,年度參數!$A$2:$A$4,0))</f>
        <v>0.34</v>
      </c>
      <c r="N1517" s="14" t="n">
        <f aca="false">I1517*M1517</f>
        <v>105162</v>
      </c>
      <c r="O1517" s="14" t="n">
        <f aca="false">I1517-N1517</f>
        <v>204138</v>
      </c>
    </row>
    <row r="1518" customFormat="false" ht="15" hidden="false" customHeight="false" outlineLevel="0" collapsed="false">
      <c r="A1518" s="6" t="str">
        <f aca="false">TEXT(B1518,"0")&amp;"-"&amp;TEXT(C1518,"00")</f>
        <v>2025-09</v>
      </c>
      <c r="B1518" s="4" t="n">
        <v>2025</v>
      </c>
      <c r="C1518" s="4" t="n">
        <v>9</v>
      </c>
      <c r="D1518" s="9" t="s">
        <v>273</v>
      </c>
      <c r="E1518" s="12" t="str">
        <f aca="false">INDEX(門市主檔!$B$2:$B$25,MATCH($D1518,門市主檔!$A$2:$A$25,0))</f>
        <v>台北東門店</v>
      </c>
      <c r="F1518" s="9" t="s">
        <v>339</v>
      </c>
      <c r="G1518" s="12" t="str">
        <f aca="false">INDEX(通路主檔!$B$2:$B$5,MATCH($F1518,通路主檔!$A$2:$A$5,0))</f>
        <v>內用</v>
      </c>
      <c r="H1518" s="12" t="str">
        <f aca="false">INDEX(通路主檔!$C$2:$C$5,MATCH($F1518,通路主檔!$A$2:$A$5,0))</f>
        <v>店內</v>
      </c>
      <c r="I1518" s="13" t="n">
        <v>458300</v>
      </c>
      <c r="J1518" s="4" t="n">
        <v>652</v>
      </c>
      <c r="K1518" s="4" t="n">
        <v>1671</v>
      </c>
      <c r="L1518" s="14" t="n">
        <f aca="false">IF(J1518=0,0,I1518/J1518)</f>
        <v>702.914110429448</v>
      </c>
      <c r="M1518" s="15" t="n">
        <f aca="false">INDEX(通路主檔!$D$2:$D$5,MATCH($F1518,通路主檔!$A$2:$A$5,0))*INDEX(年度參數!$B$2:$B$4,MATCH($B1518,年度參數!$A$2:$A$4,0))</f>
        <v>0</v>
      </c>
      <c r="N1518" s="14" t="n">
        <f aca="false">I1518*M1518</f>
        <v>0</v>
      </c>
      <c r="O1518" s="14" t="n">
        <f aca="false">I1518-N1518</f>
        <v>458300</v>
      </c>
    </row>
    <row r="1519" customFormat="false" ht="15" hidden="false" customHeight="false" outlineLevel="0" collapsed="false">
      <c r="A1519" s="6" t="str">
        <f aca="false">TEXT(B1519,"0")&amp;"-"&amp;TEXT(C1519,"00")</f>
        <v>2025-09</v>
      </c>
      <c r="B1519" s="4" t="n">
        <v>2025</v>
      </c>
      <c r="C1519" s="4" t="n">
        <v>9</v>
      </c>
      <c r="D1519" s="9" t="s">
        <v>273</v>
      </c>
      <c r="E1519" s="12" t="str">
        <f aca="false">INDEX(門市主檔!$B$2:$B$25,MATCH($D1519,門市主檔!$A$2:$A$25,0))</f>
        <v>台北東門店</v>
      </c>
      <c r="F1519" s="9" t="s">
        <v>342</v>
      </c>
      <c r="G1519" s="12" t="str">
        <f aca="false">INDEX(通路主檔!$B$2:$B$5,MATCH($F1519,通路主檔!$A$2:$A$5,0))</f>
        <v>外帶</v>
      </c>
      <c r="H1519" s="12" t="str">
        <f aca="false">INDEX(通路主檔!$C$2:$C$5,MATCH($F1519,通路主檔!$A$2:$A$5,0))</f>
        <v>店內</v>
      </c>
      <c r="I1519" s="13" t="n">
        <v>436800</v>
      </c>
      <c r="J1519" s="4" t="n">
        <v>1438</v>
      </c>
      <c r="K1519" s="4" t="n">
        <v>1742</v>
      </c>
      <c r="L1519" s="14" t="n">
        <f aca="false">IF(J1519=0,0,I1519/J1519)</f>
        <v>303.755215577191</v>
      </c>
      <c r="M1519" s="15" t="n">
        <f aca="false">INDEX(通路主檔!$D$2:$D$5,MATCH($F1519,通路主檔!$A$2:$A$5,0))*INDEX(年度參數!$B$2:$B$4,MATCH($B1519,年度參數!$A$2:$A$4,0))</f>
        <v>0</v>
      </c>
      <c r="N1519" s="14" t="n">
        <f aca="false">I1519*M1519</f>
        <v>0</v>
      </c>
      <c r="O1519" s="14" t="n">
        <f aca="false">I1519-N1519</f>
        <v>436800</v>
      </c>
    </row>
    <row r="1520" customFormat="false" ht="15" hidden="false" customHeight="false" outlineLevel="0" collapsed="false">
      <c r="A1520" s="6" t="str">
        <f aca="false">TEXT(B1520,"0")&amp;"-"&amp;TEXT(C1520,"00")</f>
        <v>2025-09</v>
      </c>
      <c r="B1520" s="4" t="n">
        <v>2025</v>
      </c>
      <c r="C1520" s="4" t="n">
        <v>9</v>
      </c>
      <c r="D1520" s="9" t="s">
        <v>273</v>
      </c>
      <c r="E1520" s="12" t="str">
        <f aca="false">INDEX(門市主檔!$B$2:$B$25,MATCH($D1520,門市主檔!$A$2:$A$25,0))</f>
        <v>台北東門店</v>
      </c>
      <c r="F1520" s="9" t="s">
        <v>344</v>
      </c>
      <c r="G1520" s="12" t="str">
        <f aca="false">INDEX(通路主檔!$B$2:$B$5,MATCH($F1520,通路主檔!$A$2:$A$5,0))</f>
        <v>外送平台 A</v>
      </c>
      <c r="H1520" s="12" t="str">
        <f aca="false">INDEX(通路主檔!$C$2:$C$5,MATCH($F1520,通路主檔!$A$2:$A$5,0))</f>
        <v>外送平台</v>
      </c>
      <c r="I1520" s="13" t="n">
        <v>374700</v>
      </c>
      <c r="J1520" s="4" t="n">
        <v>738</v>
      </c>
      <c r="K1520" s="4" t="n">
        <v>1371</v>
      </c>
      <c r="L1520" s="14" t="n">
        <f aca="false">IF(J1520=0,0,I1520/J1520)</f>
        <v>507.723577235772</v>
      </c>
      <c r="M1520" s="15" t="n">
        <f aca="false">INDEX(通路主檔!$D$2:$D$5,MATCH($F1520,通路主檔!$A$2:$A$5,0))*INDEX(年度參數!$B$2:$B$4,MATCH($B1520,年度參數!$A$2:$A$4,0))</f>
        <v>0.34</v>
      </c>
      <c r="N1520" s="14" t="n">
        <f aca="false">I1520*M1520</f>
        <v>127398</v>
      </c>
      <c r="O1520" s="14" t="n">
        <f aca="false">I1520-N1520</f>
        <v>247302</v>
      </c>
    </row>
    <row r="1521" customFormat="false" ht="15" hidden="false" customHeight="false" outlineLevel="0" collapsed="false">
      <c r="A1521" s="6" t="str">
        <f aca="false">TEXT(B1521,"0")&amp;"-"&amp;TEXT(C1521,"00")</f>
        <v>2025-09</v>
      </c>
      <c r="B1521" s="4" t="n">
        <v>2025</v>
      </c>
      <c r="C1521" s="4" t="n">
        <v>9</v>
      </c>
      <c r="D1521" s="9" t="s">
        <v>273</v>
      </c>
      <c r="E1521" s="12" t="str">
        <f aca="false">INDEX(門市主檔!$B$2:$B$25,MATCH($D1521,門市主檔!$A$2:$A$25,0))</f>
        <v>台北東門店</v>
      </c>
      <c r="F1521" s="9" t="s">
        <v>347</v>
      </c>
      <c r="G1521" s="12" t="str">
        <f aca="false">INDEX(通路主檔!$B$2:$B$5,MATCH($F1521,通路主檔!$A$2:$A$5,0))</f>
        <v>外送平台 B</v>
      </c>
      <c r="H1521" s="12" t="str">
        <f aca="false">INDEX(通路主檔!$C$2:$C$5,MATCH($F1521,通路主檔!$A$2:$A$5,0))</f>
        <v>外送平台</v>
      </c>
      <c r="I1521" s="13" t="n">
        <v>244300</v>
      </c>
      <c r="J1521" s="4" t="n">
        <v>467</v>
      </c>
      <c r="K1521" s="4" t="n">
        <v>870</v>
      </c>
      <c r="L1521" s="14" t="n">
        <f aca="false">IF(J1521=0,0,I1521/J1521)</f>
        <v>523.126338329765</v>
      </c>
      <c r="M1521" s="15" t="n">
        <f aca="false">INDEX(通路主檔!$D$2:$D$5,MATCH($F1521,通路主檔!$A$2:$A$5,0))*INDEX(年度參數!$B$2:$B$4,MATCH($B1521,年度參數!$A$2:$A$4,0))</f>
        <v>0.34</v>
      </c>
      <c r="N1521" s="14" t="n">
        <f aca="false">I1521*M1521</f>
        <v>83062</v>
      </c>
      <c r="O1521" s="14" t="n">
        <f aca="false">I1521-N1521</f>
        <v>161238</v>
      </c>
    </row>
    <row r="1522" customFormat="false" ht="15" hidden="false" customHeight="false" outlineLevel="0" collapsed="false">
      <c r="A1522" s="6" t="str">
        <f aca="false">TEXT(B1522,"0")&amp;"-"&amp;TEXT(C1522,"00")</f>
        <v>2025-09</v>
      </c>
      <c r="B1522" s="4" t="n">
        <v>2025</v>
      </c>
      <c r="C1522" s="4" t="n">
        <v>9</v>
      </c>
      <c r="D1522" s="9" t="s">
        <v>277</v>
      </c>
      <c r="E1522" s="12" t="str">
        <f aca="false">INDEX(門市主檔!$B$2:$B$25,MATCH($D1522,門市主檔!$A$2:$A$25,0))</f>
        <v>台北松江店</v>
      </c>
      <c r="F1522" s="9" t="s">
        <v>342</v>
      </c>
      <c r="G1522" s="12" t="str">
        <f aca="false">INDEX(通路主檔!$B$2:$B$5,MATCH($F1522,通路主檔!$A$2:$A$5,0))</f>
        <v>外帶</v>
      </c>
      <c r="H1522" s="12" t="str">
        <f aca="false">INDEX(通路主檔!$C$2:$C$5,MATCH($F1522,通路主檔!$A$2:$A$5,0))</f>
        <v>店內</v>
      </c>
      <c r="I1522" s="13" t="n">
        <v>563800</v>
      </c>
      <c r="J1522" s="4" t="n">
        <v>1838</v>
      </c>
      <c r="K1522" s="4" t="n">
        <v>2429</v>
      </c>
      <c r="L1522" s="14" t="n">
        <f aca="false">IF(J1522=0,0,I1522/J1522)</f>
        <v>306.746463547334</v>
      </c>
      <c r="M1522" s="15" t="n">
        <f aca="false">INDEX(通路主檔!$D$2:$D$5,MATCH($F1522,通路主檔!$A$2:$A$5,0))*INDEX(年度參數!$B$2:$B$4,MATCH($B1522,年度參數!$A$2:$A$4,0))</f>
        <v>0</v>
      </c>
      <c r="N1522" s="14" t="n">
        <f aca="false">I1522*M1522</f>
        <v>0</v>
      </c>
      <c r="O1522" s="14" t="n">
        <f aca="false">I1522-N1522</f>
        <v>563800</v>
      </c>
    </row>
    <row r="1523" customFormat="false" ht="15" hidden="false" customHeight="false" outlineLevel="0" collapsed="false">
      <c r="A1523" s="6" t="str">
        <f aca="false">TEXT(B1523,"0")&amp;"-"&amp;TEXT(C1523,"00")</f>
        <v>2025-09</v>
      </c>
      <c r="B1523" s="4" t="n">
        <v>2025</v>
      </c>
      <c r="C1523" s="4" t="n">
        <v>9</v>
      </c>
      <c r="D1523" s="9" t="s">
        <v>277</v>
      </c>
      <c r="E1523" s="12" t="str">
        <f aca="false">INDEX(門市主檔!$B$2:$B$25,MATCH($D1523,門市主檔!$A$2:$A$25,0))</f>
        <v>台北松江店</v>
      </c>
      <c r="F1523" s="9" t="s">
        <v>344</v>
      </c>
      <c r="G1523" s="12" t="str">
        <f aca="false">INDEX(通路主檔!$B$2:$B$5,MATCH($F1523,通路主檔!$A$2:$A$5,0))</f>
        <v>外送平台 A</v>
      </c>
      <c r="H1523" s="12" t="str">
        <f aca="false">INDEX(通路主檔!$C$2:$C$5,MATCH($F1523,通路主檔!$A$2:$A$5,0))</f>
        <v>外送平台</v>
      </c>
      <c r="I1523" s="13" t="n">
        <v>443600</v>
      </c>
      <c r="J1523" s="4" t="n">
        <v>782</v>
      </c>
      <c r="K1523" s="4" t="n">
        <v>1416</v>
      </c>
      <c r="L1523" s="14" t="n">
        <f aca="false">IF(J1523=0,0,I1523/J1523)</f>
        <v>567.263427109974</v>
      </c>
      <c r="M1523" s="15" t="n">
        <f aca="false">INDEX(通路主檔!$D$2:$D$5,MATCH($F1523,通路主檔!$A$2:$A$5,0))*INDEX(年度參數!$B$2:$B$4,MATCH($B1523,年度參數!$A$2:$A$4,0))</f>
        <v>0.34</v>
      </c>
      <c r="N1523" s="14" t="n">
        <f aca="false">I1523*M1523</f>
        <v>150824</v>
      </c>
      <c r="O1523" s="14" t="n">
        <f aca="false">I1523-N1523</f>
        <v>292776</v>
      </c>
    </row>
    <row r="1524" customFormat="false" ht="15" hidden="false" customHeight="false" outlineLevel="0" collapsed="false">
      <c r="A1524" s="6" t="str">
        <f aca="false">TEXT(B1524,"0")&amp;"-"&amp;TEXT(C1524,"00")</f>
        <v>2025-09</v>
      </c>
      <c r="B1524" s="4" t="n">
        <v>2025</v>
      </c>
      <c r="C1524" s="4" t="n">
        <v>9</v>
      </c>
      <c r="D1524" s="9" t="s">
        <v>277</v>
      </c>
      <c r="E1524" s="12" t="str">
        <f aca="false">INDEX(門市主檔!$B$2:$B$25,MATCH($D1524,門市主檔!$A$2:$A$25,0))</f>
        <v>台北松江店</v>
      </c>
      <c r="F1524" s="9" t="s">
        <v>347</v>
      </c>
      <c r="G1524" s="12" t="str">
        <f aca="false">INDEX(通路主檔!$B$2:$B$5,MATCH($F1524,通路主檔!$A$2:$A$5,0))</f>
        <v>外送平台 B</v>
      </c>
      <c r="H1524" s="12" t="str">
        <f aca="false">INDEX(通路主檔!$C$2:$C$5,MATCH($F1524,通路主檔!$A$2:$A$5,0))</f>
        <v>外送平台</v>
      </c>
      <c r="I1524" s="13" t="n">
        <v>315900</v>
      </c>
      <c r="J1524" s="4" t="n">
        <v>692</v>
      </c>
      <c r="K1524" s="4" t="n">
        <v>1280</v>
      </c>
      <c r="L1524" s="14" t="n">
        <f aca="false">IF(J1524=0,0,I1524/J1524)</f>
        <v>456.50289017341</v>
      </c>
      <c r="M1524" s="15" t="n">
        <f aca="false">INDEX(通路主檔!$D$2:$D$5,MATCH($F1524,通路主檔!$A$2:$A$5,0))*INDEX(年度參數!$B$2:$B$4,MATCH($B1524,年度參數!$A$2:$A$4,0))</f>
        <v>0.34</v>
      </c>
      <c r="N1524" s="14" t="n">
        <f aca="false">I1524*M1524</f>
        <v>107406</v>
      </c>
      <c r="O1524" s="14" t="n">
        <f aca="false">I1524-N1524</f>
        <v>208494</v>
      </c>
    </row>
    <row r="1525" customFormat="false" ht="15" hidden="false" customHeight="false" outlineLevel="0" collapsed="false">
      <c r="A1525" s="6" t="str">
        <f aca="false">TEXT(B1525,"0")&amp;"-"&amp;TEXT(C1525,"00")</f>
        <v>2025-09</v>
      </c>
      <c r="B1525" s="4" t="n">
        <v>2025</v>
      </c>
      <c r="C1525" s="4" t="n">
        <v>9</v>
      </c>
      <c r="D1525" s="9" t="s">
        <v>288</v>
      </c>
      <c r="E1525" s="12" t="str">
        <f aca="false">INDEX(門市主檔!$B$2:$B$25,MATCH($D1525,門市主檔!$A$2:$A$25,0))</f>
        <v>桃園中壢店</v>
      </c>
      <c r="F1525" s="9" t="s">
        <v>339</v>
      </c>
      <c r="G1525" s="12" t="str">
        <f aca="false">INDEX(通路主檔!$B$2:$B$5,MATCH($F1525,通路主檔!$A$2:$A$5,0))</f>
        <v>內用</v>
      </c>
      <c r="H1525" s="12" t="str">
        <f aca="false">INDEX(通路主檔!$C$2:$C$5,MATCH($F1525,通路主檔!$A$2:$A$5,0))</f>
        <v>店內</v>
      </c>
      <c r="I1525" s="13" t="n">
        <v>962700</v>
      </c>
      <c r="J1525" s="4" t="n">
        <v>1243</v>
      </c>
      <c r="K1525" s="4" t="n">
        <v>2846</v>
      </c>
      <c r="L1525" s="14" t="n">
        <f aca="false">IF(J1525=0,0,I1525/J1525)</f>
        <v>774.497184231698</v>
      </c>
      <c r="M1525" s="15" t="n">
        <f aca="false">INDEX(通路主檔!$D$2:$D$5,MATCH($F1525,通路主檔!$A$2:$A$5,0))*INDEX(年度參數!$B$2:$B$4,MATCH($B1525,年度參數!$A$2:$A$4,0))</f>
        <v>0</v>
      </c>
      <c r="N1525" s="14" t="n">
        <f aca="false">I1525*M1525</f>
        <v>0</v>
      </c>
      <c r="O1525" s="14" t="n">
        <f aca="false">I1525-N1525</f>
        <v>962700</v>
      </c>
    </row>
    <row r="1526" customFormat="false" ht="15" hidden="false" customHeight="false" outlineLevel="0" collapsed="false">
      <c r="A1526" s="6" t="str">
        <f aca="false">TEXT(B1526,"0")&amp;"-"&amp;TEXT(C1526,"00")</f>
        <v>2025-09</v>
      </c>
      <c r="B1526" s="4" t="n">
        <v>2025</v>
      </c>
      <c r="C1526" s="4" t="n">
        <v>9</v>
      </c>
      <c r="D1526" s="9" t="s">
        <v>288</v>
      </c>
      <c r="E1526" s="12" t="str">
        <f aca="false">INDEX(門市主檔!$B$2:$B$25,MATCH($D1526,門市主檔!$A$2:$A$25,0))</f>
        <v>桃園中壢店</v>
      </c>
      <c r="F1526" s="9" t="s">
        <v>342</v>
      </c>
      <c r="G1526" s="12" t="str">
        <f aca="false">INDEX(通路主檔!$B$2:$B$5,MATCH($F1526,通路主檔!$A$2:$A$5,0))</f>
        <v>外帶</v>
      </c>
      <c r="H1526" s="12" t="str">
        <f aca="false">INDEX(通路主檔!$C$2:$C$5,MATCH($F1526,通路主檔!$A$2:$A$5,0))</f>
        <v>店內</v>
      </c>
      <c r="I1526" s="13" t="n">
        <v>455900</v>
      </c>
      <c r="J1526" s="4" t="n">
        <v>1466</v>
      </c>
      <c r="K1526" s="4" t="n">
        <v>1952</v>
      </c>
      <c r="L1526" s="14" t="n">
        <f aca="false">IF(J1526=0,0,I1526/J1526)</f>
        <v>310.982264665757</v>
      </c>
      <c r="M1526" s="15" t="n">
        <f aca="false">INDEX(通路主檔!$D$2:$D$5,MATCH($F1526,通路主檔!$A$2:$A$5,0))*INDEX(年度參數!$B$2:$B$4,MATCH($B1526,年度參數!$A$2:$A$4,0))</f>
        <v>0</v>
      </c>
      <c r="N1526" s="14" t="n">
        <f aca="false">I1526*M1526</f>
        <v>0</v>
      </c>
      <c r="O1526" s="14" t="n">
        <f aca="false">I1526-N1526</f>
        <v>455900</v>
      </c>
    </row>
    <row r="1527" customFormat="false" ht="15" hidden="false" customHeight="false" outlineLevel="0" collapsed="false">
      <c r="A1527" s="6" t="str">
        <f aca="false">TEXT(B1527,"0")&amp;"-"&amp;TEXT(C1527,"00")</f>
        <v>2025-09</v>
      </c>
      <c r="B1527" s="4" t="n">
        <v>2025</v>
      </c>
      <c r="C1527" s="4" t="n">
        <v>9</v>
      </c>
      <c r="D1527" s="9" t="s">
        <v>288</v>
      </c>
      <c r="E1527" s="12" t="str">
        <f aca="false">INDEX(門市主檔!$B$2:$B$25,MATCH($D1527,門市主檔!$A$2:$A$25,0))</f>
        <v>桃園中壢店</v>
      </c>
      <c r="F1527" s="9" t="s">
        <v>344</v>
      </c>
      <c r="G1527" s="12" t="str">
        <f aca="false">INDEX(通路主檔!$B$2:$B$5,MATCH($F1527,通路主檔!$A$2:$A$5,0))</f>
        <v>外送平台 A</v>
      </c>
      <c r="H1527" s="12" t="str">
        <f aca="false">INDEX(通路主檔!$C$2:$C$5,MATCH($F1527,通路主檔!$A$2:$A$5,0))</f>
        <v>外送平台</v>
      </c>
      <c r="I1527" s="13" t="n">
        <v>417300</v>
      </c>
      <c r="J1527" s="4" t="n">
        <v>761</v>
      </c>
      <c r="K1527" s="4" t="n">
        <v>1528</v>
      </c>
      <c r="L1527" s="14" t="n">
        <f aca="false">IF(J1527=0,0,I1527/J1527)</f>
        <v>548.357424441524</v>
      </c>
      <c r="M1527" s="15" t="n">
        <f aca="false">INDEX(通路主檔!$D$2:$D$5,MATCH($F1527,通路主檔!$A$2:$A$5,0))*INDEX(年度參數!$B$2:$B$4,MATCH($B1527,年度參數!$A$2:$A$4,0))</f>
        <v>0.34</v>
      </c>
      <c r="N1527" s="14" t="n">
        <f aca="false">I1527*M1527</f>
        <v>141882</v>
      </c>
      <c r="O1527" s="14" t="n">
        <f aca="false">I1527-N1527</f>
        <v>275418</v>
      </c>
    </row>
    <row r="1528" customFormat="false" ht="15" hidden="false" customHeight="false" outlineLevel="0" collapsed="false">
      <c r="A1528" s="6" t="str">
        <f aca="false">TEXT(B1528,"0")&amp;"-"&amp;TEXT(C1528,"00")</f>
        <v>2025-09</v>
      </c>
      <c r="B1528" s="4" t="n">
        <v>2025</v>
      </c>
      <c r="C1528" s="4" t="n">
        <v>9</v>
      </c>
      <c r="D1528" s="9" t="s">
        <v>288</v>
      </c>
      <c r="E1528" s="12" t="str">
        <f aca="false">INDEX(門市主檔!$B$2:$B$25,MATCH($D1528,門市主檔!$A$2:$A$25,0))</f>
        <v>桃園中壢店</v>
      </c>
      <c r="F1528" s="9" t="s">
        <v>347</v>
      </c>
      <c r="G1528" s="12" t="str">
        <f aca="false">INDEX(通路主檔!$B$2:$B$5,MATCH($F1528,通路主檔!$A$2:$A$5,0))</f>
        <v>外送平台 B</v>
      </c>
      <c r="H1528" s="12" t="str">
        <f aca="false">INDEX(通路主檔!$C$2:$C$5,MATCH($F1528,通路主檔!$A$2:$A$5,0))</f>
        <v>外送平台</v>
      </c>
      <c r="I1528" s="13" t="n">
        <v>274800</v>
      </c>
      <c r="J1528" s="4" t="n">
        <v>560</v>
      </c>
      <c r="K1528" s="4" t="n">
        <v>1054</v>
      </c>
      <c r="L1528" s="14" t="n">
        <f aca="false">IF(J1528=0,0,I1528/J1528)</f>
        <v>490.714285714286</v>
      </c>
      <c r="M1528" s="15" t="n">
        <f aca="false">INDEX(通路主檔!$D$2:$D$5,MATCH($F1528,通路主檔!$A$2:$A$5,0))*INDEX(年度參數!$B$2:$B$4,MATCH($B1528,年度參數!$A$2:$A$4,0))</f>
        <v>0.34</v>
      </c>
      <c r="N1528" s="14" t="n">
        <f aca="false">I1528*M1528</f>
        <v>93432</v>
      </c>
      <c r="O1528" s="14" t="n">
        <f aca="false">I1528-N1528</f>
        <v>181368</v>
      </c>
    </row>
    <row r="1529" customFormat="false" ht="15" hidden="false" customHeight="false" outlineLevel="0" collapsed="false">
      <c r="A1529" s="6" t="str">
        <f aca="false">TEXT(B1529,"0")&amp;"-"&amp;TEXT(C1529,"00")</f>
        <v>2025-09</v>
      </c>
      <c r="B1529" s="4" t="n">
        <v>2025</v>
      </c>
      <c r="C1529" s="4" t="n">
        <v>9</v>
      </c>
      <c r="D1529" s="9" t="s">
        <v>292</v>
      </c>
      <c r="E1529" s="12" t="str">
        <f aca="false">INDEX(門市主檔!$B$2:$B$25,MATCH($D1529,門市主檔!$A$2:$A$25,0))</f>
        <v>桃園藝文店</v>
      </c>
      <c r="F1529" s="9" t="s">
        <v>339</v>
      </c>
      <c r="G1529" s="12" t="str">
        <f aca="false">INDEX(通路主檔!$B$2:$B$5,MATCH($F1529,通路主檔!$A$2:$A$5,0))</f>
        <v>內用</v>
      </c>
      <c r="H1529" s="12" t="str">
        <f aca="false">INDEX(通路主檔!$C$2:$C$5,MATCH($F1529,通路主檔!$A$2:$A$5,0))</f>
        <v>店內</v>
      </c>
      <c r="I1529" s="13" t="n">
        <v>824800</v>
      </c>
      <c r="J1529" s="4" t="n">
        <v>1002</v>
      </c>
      <c r="K1529" s="4" t="n">
        <v>2536</v>
      </c>
      <c r="L1529" s="14" t="n">
        <f aca="false">IF(J1529=0,0,I1529/J1529)</f>
        <v>823.15369261477</v>
      </c>
      <c r="M1529" s="15" t="n">
        <f aca="false">INDEX(通路主檔!$D$2:$D$5,MATCH($F1529,通路主檔!$A$2:$A$5,0))*INDEX(年度參數!$B$2:$B$4,MATCH($B1529,年度參數!$A$2:$A$4,0))</f>
        <v>0</v>
      </c>
      <c r="N1529" s="14" t="n">
        <f aca="false">I1529*M1529</f>
        <v>0</v>
      </c>
      <c r="O1529" s="14" t="n">
        <f aca="false">I1529-N1529</f>
        <v>824800</v>
      </c>
    </row>
    <row r="1530" customFormat="false" ht="15" hidden="false" customHeight="false" outlineLevel="0" collapsed="false">
      <c r="A1530" s="6" t="str">
        <f aca="false">TEXT(B1530,"0")&amp;"-"&amp;TEXT(C1530,"00")</f>
        <v>2025-09</v>
      </c>
      <c r="B1530" s="4" t="n">
        <v>2025</v>
      </c>
      <c r="C1530" s="4" t="n">
        <v>9</v>
      </c>
      <c r="D1530" s="9" t="s">
        <v>292</v>
      </c>
      <c r="E1530" s="12" t="str">
        <f aca="false">INDEX(門市主檔!$B$2:$B$25,MATCH($D1530,門市主檔!$A$2:$A$25,0))</f>
        <v>桃園藝文店</v>
      </c>
      <c r="F1530" s="9" t="s">
        <v>342</v>
      </c>
      <c r="G1530" s="12" t="str">
        <f aca="false">INDEX(通路主檔!$B$2:$B$5,MATCH($F1530,通路主檔!$A$2:$A$5,0))</f>
        <v>外帶</v>
      </c>
      <c r="H1530" s="12" t="str">
        <f aca="false">INDEX(通路主檔!$C$2:$C$5,MATCH($F1530,通路主檔!$A$2:$A$5,0))</f>
        <v>店內</v>
      </c>
      <c r="I1530" s="13" t="n">
        <v>407100</v>
      </c>
      <c r="J1530" s="4" t="n">
        <v>1216</v>
      </c>
      <c r="K1530" s="4" t="n">
        <v>1482</v>
      </c>
      <c r="L1530" s="14" t="n">
        <f aca="false">IF(J1530=0,0,I1530/J1530)</f>
        <v>334.786184210526</v>
      </c>
      <c r="M1530" s="15" t="n">
        <f aca="false">INDEX(通路主檔!$D$2:$D$5,MATCH($F1530,通路主檔!$A$2:$A$5,0))*INDEX(年度參數!$B$2:$B$4,MATCH($B1530,年度參數!$A$2:$A$4,0))</f>
        <v>0</v>
      </c>
      <c r="N1530" s="14" t="n">
        <f aca="false">I1530*M1530</f>
        <v>0</v>
      </c>
      <c r="O1530" s="14" t="n">
        <f aca="false">I1530-N1530</f>
        <v>407100</v>
      </c>
    </row>
    <row r="1531" customFormat="false" ht="15" hidden="false" customHeight="false" outlineLevel="0" collapsed="false">
      <c r="A1531" s="6" t="str">
        <f aca="false">TEXT(B1531,"0")&amp;"-"&amp;TEXT(C1531,"00")</f>
        <v>2025-09</v>
      </c>
      <c r="B1531" s="4" t="n">
        <v>2025</v>
      </c>
      <c r="C1531" s="4" t="n">
        <v>9</v>
      </c>
      <c r="D1531" s="9" t="s">
        <v>292</v>
      </c>
      <c r="E1531" s="12" t="str">
        <f aca="false">INDEX(門市主檔!$B$2:$B$25,MATCH($D1531,門市主檔!$A$2:$A$25,0))</f>
        <v>桃園藝文店</v>
      </c>
      <c r="F1531" s="9" t="s">
        <v>344</v>
      </c>
      <c r="G1531" s="12" t="str">
        <f aca="false">INDEX(通路主檔!$B$2:$B$5,MATCH($F1531,通路主檔!$A$2:$A$5,0))</f>
        <v>外送平台 A</v>
      </c>
      <c r="H1531" s="12" t="str">
        <f aca="false">INDEX(通路主檔!$C$2:$C$5,MATCH($F1531,通路主檔!$A$2:$A$5,0))</f>
        <v>外送平台</v>
      </c>
      <c r="I1531" s="13" t="n">
        <v>348600</v>
      </c>
      <c r="J1531" s="4" t="n">
        <v>712</v>
      </c>
      <c r="K1531" s="4" t="n">
        <v>1390</v>
      </c>
      <c r="L1531" s="14" t="n">
        <f aca="false">IF(J1531=0,0,I1531/J1531)</f>
        <v>489.606741573034</v>
      </c>
      <c r="M1531" s="15" t="n">
        <f aca="false">INDEX(通路主檔!$D$2:$D$5,MATCH($F1531,通路主檔!$A$2:$A$5,0))*INDEX(年度參數!$B$2:$B$4,MATCH($B1531,年度參數!$A$2:$A$4,0))</f>
        <v>0.34</v>
      </c>
      <c r="N1531" s="14" t="n">
        <f aca="false">I1531*M1531</f>
        <v>118524</v>
      </c>
      <c r="O1531" s="14" t="n">
        <f aca="false">I1531-N1531</f>
        <v>230076</v>
      </c>
    </row>
    <row r="1532" customFormat="false" ht="15" hidden="false" customHeight="false" outlineLevel="0" collapsed="false">
      <c r="A1532" s="6" t="str">
        <f aca="false">TEXT(B1532,"0")&amp;"-"&amp;TEXT(C1532,"00")</f>
        <v>2025-09</v>
      </c>
      <c r="B1532" s="4" t="n">
        <v>2025</v>
      </c>
      <c r="C1532" s="4" t="n">
        <v>9</v>
      </c>
      <c r="D1532" s="9" t="s">
        <v>292</v>
      </c>
      <c r="E1532" s="12" t="str">
        <f aca="false">INDEX(門市主檔!$B$2:$B$25,MATCH($D1532,門市主檔!$A$2:$A$25,0))</f>
        <v>桃園藝文店</v>
      </c>
      <c r="F1532" s="9" t="s">
        <v>347</v>
      </c>
      <c r="G1532" s="12" t="str">
        <f aca="false">INDEX(通路主檔!$B$2:$B$5,MATCH($F1532,通路主檔!$A$2:$A$5,0))</f>
        <v>外送平台 B</v>
      </c>
      <c r="H1532" s="12" t="str">
        <f aca="false">INDEX(通路主檔!$C$2:$C$5,MATCH($F1532,通路主檔!$A$2:$A$5,0))</f>
        <v>外送平台</v>
      </c>
      <c r="I1532" s="13" t="n">
        <v>229000</v>
      </c>
      <c r="J1532" s="4" t="n">
        <v>484</v>
      </c>
      <c r="K1532" s="4" t="n">
        <v>805</v>
      </c>
      <c r="L1532" s="14" t="n">
        <f aca="false">IF(J1532=0,0,I1532/J1532)</f>
        <v>473.140495867769</v>
      </c>
      <c r="M1532" s="15" t="n">
        <f aca="false">INDEX(通路主檔!$D$2:$D$5,MATCH($F1532,通路主檔!$A$2:$A$5,0))*INDEX(年度參數!$B$2:$B$4,MATCH($B1532,年度參數!$A$2:$A$4,0))</f>
        <v>0.34</v>
      </c>
      <c r="N1532" s="14" t="n">
        <f aca="false">I1532*M1532</f>
        <v>77860</v>
      </c>
      <c r="O1532" s="14" t="n">
        <f aca="false">I1532-N1532</f>
        <v>151140</v>
      </c>
    </row>
    <row r="1533" customFormat="false" ht="15" hidden="false" customHeight="false" outlineLevel="0" collapsed="false">
      <c r="A1533" s="6" t="str">
        <f aca="false">TEXT(B1533,"0")&amp;"-"&amp;TEXT(C1533,"00")</f>
        <v>2025-09</v>
      </c>
      <c r="B1533" s="4" t="n">
        <v>2025</v>
      </c>
      <c r="C1533" s="4" t="n">
        <v>9</v>
      </c>
      <c r="D1533" s="9" t="s">
        <v>315</v>
      </c>
      <c r="E1533" s="12" t="str">
        <f aca="false">INDEX(門市主檔!$B$2:$B$25,MATCH($D1533,門市主檔!$A$2:$A$25,0))</f>
        <v>雲林斗六店</v>
      </c>
      <c r="F1533" s="9" t="s">
        <v>339</v>
      </c>
      <c r="G1533" s="12" t="str">
        <f aca="false">INDEX(通路主檔!$B$2:$B$5,MATCH($F1533,通路主檔!$A$2:$A$5,0))</f>
        <v>內用</v>
      </c>
      <c r="H1533" s="12" t="str">
        <f aca="false">INDEX(通路主檔!$C$2:$C$5,MATCH($F1533,通路主檔!$A$2:$A$5,0))</f>
        <v>店內</v>
      </c>
      <c r="I1533" s="13" t="n">
        <v>652300</v>
      </c>
      <c r="J1533" s="4" t="n">
        <v>855</v>
      </c>
      <c r="K1533" s="4" t="n">
        <v>2022</v>
      </c>
      <c r="L1533" s="14" t="n">
        <f aca="false">IF(J1533=0,0,I1533/J1533)</f>
        <v>762.923976608187</v>
      </c>
      <c r="M1533" s="15" t="n">
        <f aca="false">INDEX(通路主檔!$D$2:$D$5,MATCH($F1533,通路主檔!$A$2:$A$5,0))*INDEX(年度參數!$B$2:$B$4,MATCH($B1533,年度參數!$A$2:$A$4,0))</f>
        <v>0</v>
      </c>
      <c r="N1533" s="14" t="n">
        <f aca="false">I1533*M1533</f>
        <v>0</v>
      </c>
      <c r="O1533" s="14" t="n">
        <f aca="false">I1533-N1533</f>
        <v>652300</v>
      </c>
    </row>
    <row r="1534" customFormat="false" ht="15" hidden="false" customHeight="false" outlineLevel="0" collapsed="false">
      <c r="A1534" s="6" t="str">
        <f aca="false">TEXT(B1534,"0")&amp;"-"&amp;TEXT(C1534,"00")</f>
        <v>2025-09</v>
      </c>
      <c r="B1534" s="4" t="n">
        <v>2025</v>
      </c>
      <c r="C1534" s="4" t="n">
        <v>9</v>
      </c>
      <c r="D1534" s="9" t="s">
        <v>315</v>
      </c>
      <c r="E1534" s="12" t="str">
        <f aca="false">INDEX(門市主檔!$B$2:$B$25,MATCH($D1534,門市主檔!$A$2:$A$25,0))</f>
        <v>雲林斗六店</v>
      </c>
      <c r="F1534" s="9" t="s">
        <v>342</v>
      </c>
      <c r="G1534" s="12" t="str">
        <f aca="false">INDEX(通路主檔!$B$2:$B$5,MATCH($F1534,通路主檔!$A$2:$A$5,0))</f>
        <v>外帶</v>
      </c>
      <c r="H1534" s="12" t="str">
        <f aca="false">INDEX(通路主檔!$C$2:$C$5,MATCH($F1534,通路主檔!$A$2:$A$5,0))</f>
        <v>店內</v>
      </c>
      <c r="I1534" s="13" t="n">
        <v>324800</v>
      </c>
      <c r="J1534" s="4" t="n">
        <v>993</v>
      </c>
      <c r="K1534" s="4" t="n">
        <v>1334</v>
      </c>
      <c r="L1534" s="14" t="n">
        <f aca="false">IF(J1534=0,0,I1534/J1534)</f>
        <v>327.089627391742</v>
      </c>
      <c r="M1534" s="15" t="n">
        <f aca="false">INDEX(通路主檔!$D$2:$D$5,MATCH($F1534,通路主檔!$A$2:$A$5,0))*INDEX(年度參數!$B$2:$B$4,MATCH($B1534,年度參數!$A$2:$A$4,0))</f>
        <v>0</v>
      </c>
      <c r="N1534" s="14" t="n">
        <f aca="false">I1534*M1534</f>
        <v>0</v>
      </c>
      <c r="O1534" s="14" t="n">
        <f aca="false">I1534-N1534</f>
        <v>324800</v>
      </c>
    </row>
    <row r="1535" customFormat="false" ht="15" hidden="false" customHeight="false" outlineLevel="0" collapsed="false">
      <c r="A1535" s="6" t="str">
        <f aca="false">TEXT(B1535,"0")&amp;"-"&amp;TEXT(C1535,"00")</f>
        <v>2025-09</v>
      </c>
      <c r="B1535" s="4" t="n">
        <v>2025</v>
      </c>
      <c r="C1535" s="4" t="n">
        <v>9</v>
      </c>
      <c r="D1535" s="9" t="s">
        <v>315</v>
      </c>
      <c r="E1535" s="12" t="str">
        <f aca="false">INDEX(門市主檔!$B$2:$B$25,MATCH($D1535,門市主檔!$A$2:$A$25,0))</f>
        <v>雲林斗六店</v>
      </c>
      <c r="F1535" s="9" t="s">
        <v>344</v>
      </c>
      <c r="G1535" s="12" t="str">
        <f aca="false">INDEX(通路主檔!$B$2:$B$5,MATCH($F1535,通路主檔!$A$2:$A$5,0))</f>
        <v>外送平台 A</v>
      </c>
      <c r="H1535" s="12" t="str">
        <f aca="false">INDEX(通路主檔!$C$2:$C$5,MATCH($F1535,通路主檔!$A$2:$A$5,0))</f>
        <v>外送平台</v>
      </c>
      <c r="I1535" s="13" t="n">
        <v>290700</v>
      </c>
      <c r="J1535" s="4" t="n">
        <v>606</v>
      </c>
      <c r="K1535" s="4" t="n">
        <v>1201</v>
      </c>
      <c r="L1535" s="14" t="n">
        <f aca="false">IF(J1535=0,0,I1535/J1535)</f>
        <v>479.70297029703</v>
      </c>
      <c r="M1535" s="15" t="n">
        <f aca="false">INDEX(通路主檔!$D$2:$D$5,MATCH($F1535,通路主檔!$A$2:$A$5,0))*INDEX(年度參數!$B$2:$B$4,MATCH($B1535,年度參數!$A$2:$A$4,0))</f>
        <v>0.34</v>
      </c>
      <c r="N1535" s="14" t="n">
        <f aca="false">I1535*M1535</f>
        <v>98838</v>
      </c>
      <c r="O1535" s="14" t="n">
        <f aca="false">I1535-N1535</f>
        <v>191862</v>
      </c>
    </row>
    <row r="1536" customFormat="false" ht="15" hidden="false" customHeight="false" outlineLevel="0" collapsed="false">
      <c r="A1536" s="6" t="str">
        <f aca="false">TEXT(B1536,"0")&amp;"-"&amp;TEXT(C1536,"00")</f>
        <v>2025-09</v>
      </c>
      <c r="B1536" s="4" t="n">
        <v>2025</v>
      </c>
      <c r="C1536" s="4" t="n">
        <v>9</v>
      </c>
      <c r="D1536" s="9" t="s">
        <v>315</v>
      </c>
      <c r="E1536" s="12" t="str">
        <f aca="false">INDEX(門市主檔!$B$2:$B$25,MATCH($D1536,門市主檔!$A$2:$A$25,0))</f>
        <v>雲林斗六店</v>
      </c>
      <c r="F1536" s="9" t="s">
        <v>347</v>
      </c>
      <c r="G1536" s="12" t="str">
        <f aca="false">INDEX(通路主檔!$B$2:$B$5,MATCH($F1536,通路主檔!$A$2:$A$5,0))</f>
        <v>外送平台 B</v>
      </c>
      <c r="H1536" s="12" t="str">
        <f aca="false">INDEX(通路主檔!$C$2:$C$5,MATCH($F1536,通路主檔!$A$2:$A$5,0))</f>
        <v>外送平台</v>
      </c>
      <c r="I1536" s="13" t="n">
        <v>206000</v>
      </c>
      <c r="J1536" s="4" t="n">
        <v>403</v>
      </c>
      <c r="K1536" s="4" t="n">
        <v>697</v>
      </c>
      <c r="L1536" s="14" t="n">
        <f aca="false">IF(J1536=0,0,I1536/J1536)</f>
        <v>511.166253101737</v>
      </c>
      <c r="M1536" s="15" t="n">
        <f aca="false">INDEX(通路主檔!$D$2:$D$5,MATCH($F1536,通路主檔!$A$2:$A$5,0))*INDEX(年度參數!$B$2:$B$4,MATCH($B1536,年度參數!$A$2:$A$4,0))</f>
        <v>0.34</v>
      </c>
      <c r="N1536" s="14" t="n">
        <f aca="false">I1536*M1536</f>
        <v>70040</v>
      </c>
      <c r="O1536" s="14" t="n">
        <f aca="false">I1536-N1536</f>
        <v>135960</v>
      </c>
    </row>
    <row r="1537" customFormat="false" ht="15" hidden="false" customHeight="false" outlineLevel="0" collapsed="false">
      <c r="A1537" s="6" t="str">
        <f aca="false">TEXT(B1537,"0")&amp;"-"&amp;TEXT(C1537,"00")</f>
        <v>2025-10</v>
      </c>
      <c r="B1537" s="4" t="n">
        <v>2025</v>
      </c>
      <c r="C1537" s="4" t="n">
        <v>10</v>
      </c>
      <c r="D1537" s="9" t="s">
        <v>294</v>
      </c>
      <c r="E1537" s="12" t="str">
        <f aca="false">INDEX(門市主檔!$B$2:$B$25,MATCH($D1537,門市主檔!$A$2:$A$25,0))</f>
        <v>新竹巨城店</v>
      </c>
      <c r="F1537" s="9" t="s">
        <v>339</v>
      </c>
      <c r="G1537" s="12" t="str">
        <f aca="false">INDEX(通路主檔!$B$2:$B$5,MATCH($F1537,通路主檔!$A$2:$A$5,0))</f>
        <v>內用</v>
      </c>
      <c r="H1537" s="12" t="str">
        <f aca="false">INDEX(通路主檔!$C$2:$C$5,MATCH($F1537,通路主檔!$A$2:$A$5,0))</f>
        <v>店內</v>
      </c>
      <c r="I1537" s="13" t="n">
        <v>1492800</v>
      </c>
      <c r="J1537" s="4" t="n">
        <v>1853</v>
      </c>
      <c r="K1537" s="4" t="n">
        <v>4511</v>
      </c>
      <c r="L1537" s="14" t="n">
        <f aca="false">IF(J1537=0,0,I1537/J1537)</f>
        <v>805.612520237453</v>
      </c>
      <c r="M1537" s="15" t="n">
        <f aca="false">INDEX(通路主檔!$D$2:$D$5,MATCH($F1537,通路主檔!$A$2:$A$5,0))*INDEX(年度參數!$B$2:$B$4,MATCH($B1537,年度參數!$A$2:$A$4,0))</f>
        <v>0</v>
      </c>
      <c r="N1537" s="14" t="n">
        <f aca="false">I1537*M1537</f>
        <v>0</v>
      </c>
      <c r="O1537" s="14" t="n">
        <f aca="false">I1537-N1537</f>
        <v>1492800</v>
      </c>
    </row>
    <row r="1538" customFormat="false" ht="15" hidden="false" customHeight="false" outlineLevel="0" collapsed="false">
      <c r="A1538" s="6" t="str">
        <f aca="false">TEXT(B1538,"0")&amp;"-"&amp;TEXT(C1538,"00")</f>
        <v>2025-10</v>
      </c>
      <c r="B1538" s="4" t="n">
        <v>2025</v>
      </c>
      <c r="C1538" s="4" t="n">
        <v>10</v>
      </c>
      <c r="D1538" s="9" t="s">
        <v>294</v>
      </c>
      <c r="E1538" s="12" t="str">
        <f aca="false">INDEX(門市主檔!$B$2:$B$25,MATCH($D1538,門市主檔!$A$2:$A$25,0))</f>
        <v>新竹巨城店</v>
      </c>
      <c r="F1538" s="9" t="s">
        <v>342</v>
      </c>
      <c r="G1538" s="12" t="str">
        <f aca="false">INDEX(通路主檔!$B$2:$B$5,MATCH($F1538,通路主檔!$A$2:$A$5,0))</f>
        <v>外帶</v>
      </c>
      <c r="H1538" s="12" t="str">
        <f aca="false">INDEX(通路主檔!$C$2:$C$5,MATCH($F1538,通路主檔!$A$2:$A$5,0))</f>
        <v>店內</v>
      </c>
      <c r="I1538" s="13" t="n">
        <v>589100</v>
      </c>
      <c r="J1538" s="4" t="n">
        <v>1741</v>
      </c>
      <c r="K1538" s="4" t="n">
        <v>2444</v>
      </c>
      <c r="L1538" s="14" t="n">
        <f aca="false">IF(J1538=0,0,I1538/J1538)</f>
        <v>338.368753589891</v>
      </c>
      <c r="M1538" s="15" t="n">
        <f aca="false">INDEX(通路主檔!$D$2:$D$5,MATCH($F1538,通路主檔!$A$2:$A$5,0))*INDEX(年度參數!$B$2:$B$4,MATCH($B1538,年度參數!$A$2:$A$4,0))</f>
        <v>0</v>
      </c>
      <c r="N1538" s="14" t="n">
        <f aca="false">I1538*M1538</f>
        <v>0</v>
      </c>
      <c r="O1538" s="14" t="n">
        <f aca="false">I1538-N1538</f>
        <v>589100</v>
      </c>
    </row>
    <row r="1539" customFormat="false" ht="15" hidden="false" customHeight="false" outlineLevel="0" collapsed="false">
      <c r="A1539" s="6" t="str">
        <f aca="false">TEXT(B1539,"0")&amp;"-"&amp;TEXT(C1539,"00")</f>
        <v>2025-10</v>
      </c>
      <c r="B1539" s="4" t="n">
        <v>2025</v>
      </c>
      <c r="C1539" s="4" t="n">
        <v>10</v>
      </c>
      <c r="D1539" s="9" t="s">
        <v>294</v>
      </c>
      <c r="E1539" s="12" t="str">
        <f aca="false">INDEX(門市主檔!$B$2:$B$25,MATCH($D1539,門市主檔!$A$2:$A$25,0))</f>
        <v>新竹巨城店</v>
      </c>
      <c r="F1539" s="9" t="s">
        <v>344</v>
      </c>
      <c r="G1539" s="12" t="str">
        <f aca="false">INDEX(通路主檔!$B$2:$B$5,MATCH($F1539,通路主檔!$A$2:$A$5,0))</f>
        <v>外送平台 A</v>
      </c>
      <c r="H1539" s="12" t="str">
        <f aca="false">INDEX(通路主檔!$C$2:$C$5,MATCH($F1539,通路主檔!$A$2:$A$5,0))</f>
        <v>外送平台</v>
      </c>
      <c r="I1539" s="13" t="n">
        <v>477600</v>
      </c>
      <c r="J1539" s="4" t="n">
        <v>984</v>
      </c>
      <c r="K1539" s="4" t="n">
        <v>1928</v>
      </c>
      <c r="L1539" s="14" t="n">
        <f aca="false">IF(J1539=0,0,I1539/J1539)</f>
        <v>485.365853658537</v>
      </c>
      <c r="M1539" s="15" t="n">
        <f aca="false">INDEX(通路主檔!$D$2:$D$5,MATCH($F1539,通路主檔!$A$2:$A$5,0))*INDEX(年度參數!$B$2:$B$4,MATCH($B1539,年度參數!$A$2:$A$4,0))</f>
        <v>0.34</v>
      </c>
      <c r="N1539" s="14" t="n">
        <f aca="false">I1539*M1539</f>
        <v>162384</v>
      </c>
      <c r="O1539" s="14" t="n">
        <f aca="false">I1539-N1539</f>
        <v>315216</v>
      </c>
    </row>
    <row r="1540" customFormat="false" ht="15" hidden="false" customHeight="false" outlineLevel="0" collapsed="false">
      <c r="A1540" s="6" t="str">
        <f aca="false">TEXT(B1540,"0")&amp;"-"&amp;TEXT(C1540,"00")</f>
        <v>2025-10</v>
      </c>
      <c r="B1540" s="4" t="n">
        <v>2025</v>
      </c>
      <c r="C1540" s="4" t="n">
        <v>10</v>
      </c>
      <c r="D1540" s="9" t="s">
        <v>294</v>
      </c>
      <c r="E1540" s="12" t="str">
        <f aca="false">INDEX(門市主檔!$B$2:$B$25,MATCH($D1540,門市主檔!$A$2:$A$25,0))</f>
        <v>新竹巨城店</v>
      </c>
      <c r="F1540" s="9" t="s">
        <v>347</v>
      </c>
      <c r="G1540" s="12" t="str">
        <f aca="false">INDEX(通路主檔!$B$2:$B$5,MATCH($F1540,通路主檔!$A$2:$A$5,0))</f>
        <v>外送平台 B</v>
      </c>
      <c r="H1540" s="12" t="str">
        <f aca="false">INDEX(通路主檔!$C$2:$C$5,MATCH($F1540,通路主檔!$A$2:$A$5,0))</f>
        <v>外送平台</v>
      </c>
      <c r="I1540" s="13" t="n">
        <v>343600</v>
      </c>
      <c r="J1540" s="4" t="n">
        <v>650</v>
      </c>
      <c r="K1540" s="4" t="n">
        <v>1168</v>
      </c>
      <c r="L1540" s="14" t="n">
        <f aca="false">IF(J1540=0,0,I1540/J1540)</f>
        <v>528.615384615385</v>
      </c>
      <c r="M1540" s="15" t="n">
        <f aca="false">INDEX(通路主檔!$D$2:$D$5,MATCH($F1540,通路主檔!$A$2:$A$5,0))*INDEX(年度參數!$B$2:$B$4,MATCH($B1540,年度參數!$A$2:$A$4,0))</f>
        <v>0.34</v>
      </c>
      <c r="N1540" s="14" t="n">
        <f aca="false">I1540*M1540</f>
        <v>116824</v>
      </c>
      <c r="O1540" s="14" t="n">
        <f aca="false">I1540-N1540</f>
        <v>226776</v>
      </c>
    </row>
    <row r="1541" customFormat="false" ht="15" hidden="false" customHeight="false" outlineLevel="0" collapsed="false">
      <c r="A1541" s="6" t="str">
        <f aca="false">TEXT(B1541,"0")&amp;"-"&amp;TEXT(C1541,"00")</f>
        <v>2025-10</v>
      </c>
      <c r="B1541" s="4" t="n">
        <v>2025</v>
      </c>
      <c r="C1541" s="4" t="n">
        <v>10</v>
      </c>
      <c r="D1541" s="9" t="s">
        <v>297</v>
      </c>
      <c r="E1541" s="12" t="str">
        <f aca="false">INDEX(門市主檔!$B$2:$B$25,MATCH($D1541,門市主檔!$A$2:$A$25,0))</f>
        <v>新竹竹北店</v>
      </c>
      <c r="F1541" s="9" t="s">
        <v>339</v>
      </c>
      <c r="G1541" s="12" t="str">
        <f aca="false">INDEX(通路主檔!$B$2:$B$5,MATCH($F1541,通路主檔!$A$2:$A$5,0))</f>
        <v>內用</v>
      </c>
      <c r="H1541" s="12" t="str">
        <f aca="false">INDEX(通路主檔!$C$2:$C$5,MATCH($F1541,通路主檔!$A$2:$A$5,0))</f>
        <v>店內</v>
      </c>
      <c r="I1541" s="13" t="n">
        <v>831500</v>
      </c>
      <c r="J1541" s="4" t="n">
        <v>1008</v>
      </c>
      <c r="K1541" s="4" t="n">
        <v>2536</v>
      </c>
      <c r="L1541" s="14" t="n">
        <f aca="false">IF(J1541=0,0,I1541/J1541)</f>
        <v>824.900793650794</v>
      </c>
      <c r="M1541" s="15" t="n">
        <f aca="false">INDEX(通路主檔!$D$2:$D$5,MATCH($F1541,通路主檔!$A$2:$A$5,0))*INDEX(年度參數!$B$2:$B$4,MATCH($B1541,年度參數!$A$2:$A$4,0))</f>
        <v>0</v>
      </c>
      <c r="N1541" s="14" t="n">
        <f aca="false">I1541*M1541</f>
        <v>0</v>
      </c>
      <c r="O1541" s="14" t="n">
        <f aca="false">I1541-N1541</f>
        <v>831500</v>
      </c>
    </row>
    <row r="1542" customFormat="false" ht="15" hidden="false" customHeight="false" outlineLevel="0" collapsed="false">
      <c r="A1542" s="6" t="str">
        <f aca="false">TEXT(B1542,"0")&amp;"-"&amp;TEXT(C1542,"00")</f>
        <v>2025-10</v>
      </c>
      <c r="B1542" s="4" t="n">
        <v>2025</v>
      </c>
      <c r="C1542" s="4" t="n">
        <v>10</v>
      </c>
      <c r="D1542" s="9" t="s">
        <v>297</v>
      </c>
      <c r="E1542" s="12" t="str">
        <f aca="false">INDEX(門市主檔!$B$2:$B$25,MATCH($D1542,門市主檔!$A$2:$A$25,0))</f>
        <v>新竹竹北店</v>
      </c>
      <c r="F1542" s="9" t="s">
        <v>342</v>
      </c>
      <c r="G1542" s="12" t="str">
        <f aca="false">INDEX(通路主檔!$B$2:$B$5,MATCH($F1542,通路主檔!$A$2:$A$5,0))</f>
        <v>外帶</v>
      </c>
      <c r="H1542" s="12" t="str">
        <f aca="false">INDEX(通路主檔!$C$2:$C$5,MATCH($F1542,通路主檔!$A$2:$A$5,0))</f>
        <v>店內</v>
      </c>
      <c r="I1542" s="13" t="n">
        <v>427400</v>
      </c>
      <c r="J1542" s="4" t="n">
        <v>1197</v>
      </c>
      <c r="K1542" s="4" t="n">
        <v>1584</v>
      </c>
      <c r="L1542" s="14" t="n">
        <f aca="false">IF(J1542=0,0,I1542/J1542)</f>
        <v>357.059314954052</v>
      </c>
      <c r="M1542" s="15" t="n">
        <f aca="false">INDEX(通路主檔!$D$2:$D$5,MATCH($F1542,通路主檔!$A$2:$A$5,0))*INDEX(年度參數!$B$2:$B$4,MATCH($B1542,年度參數!$A$2:$A$4,0))</f>
        <v>0</v>
      </c>
      <c r="N1542" s="14" t="n">
        <f aca="false">I1542*M1542</f>
        <v>0</v>
      </c>
      <c r="O1542" s="14" t="n">
        <f aca="false">I1542-N1542</f>
        <v>427400</v>
      </c>
    </row>
    <row r="1543" customFormat="false" ht="15" hidden="false" customHeight="false" outlineLevel="0" collapsed="false">
      <c r="A1543" s="6" t="str">
        <f aca="false">TEXT(B1543,"0")&amp;"-"&amp;TEXT(C1543,"00")</f>
        <v>2025-10</v>
      </c>
      <c r="B1543" s="4" t="n">
        <v>2025</v>
      </c>
      <c r="C1543" s="4" t="n">
        <v>10</v>
      </c>
      <c r="D1543" s="9" t="s">
        <v>297</v>
      </c>
      <c r="E1543" s="12" t="str">
        <f aca="false">INDEX(門市主檔!$B$2:$B$25,MATCH($D1543,門市主檔!$A$2:$A$25,0))</f>
        <v>新竹竹北店</v>
      </c>
      <c r="F1543" s="9" t="s">
        <v>344</v>
      </c>
      <c r="G1543" s="12" t="str">
        <f aca="false">INDEX(通路主檔!$B$2:$B$5,MATCH($F1543,通路主檔!$A$2:$A$5,0))</f>
        <v>外送平台 A</v>
      </c>
      <c r="H1543" s="12" t="str">
        <f aca="false">INDEX(通路主檔!$C$2:$C$5,MATCH($F1543,通路主檔!$A$2:$A$5,0))</f>
        <v>外送平台</v>
      </c>
      <c r="I1543" s="13" t="n">
        <v>384300</v>
      </c>
      <c r="J1543" s="4" t="n">
        <v>801</v>
      </c>
      <c r="K1543" s="4" t="n">
        <v>1599</v>
      </c>
      <c r="L1543" s="14" t="n">
        <f aca="false">IF(J1543=0,0,I1543/J1543)</f>
        <v>479.775280898876</v>
      </c>
      <c r="M1543" s="15" t="n">
        <f aca="false">INDEX(通路主檔!$D$2:$D$5,MATCH($F1543,通路主檔!$A$2:$A$5,0))*INDEX(年度參數!$B$2:$B$4,MATCH($B1543,年度參數!$A$2:$A$4,0))</f>
        <v>0.34</v>
      </c>
      <c r="N1543" s="14" t="n">
        <f aca="false">I1543*M1543</f>
        <v>130662</v>
      </c>
      <c r="O1543" s="14" t="n">
        <f aca="false">I1543-N1543</f>
        <v>253638</v>
      </c>
    </row>
    <row r="1544" customFormat="false" ht="15" hidden="false" customHeight="false" outlineLevel="0" collapsed="false">
      <c r="A1544" s="6" t="str">
        <f aca="false">TEXT(B1544,"0")&amp;"-"&amp;TEXT(C1544,"00")</f>
        <v>2025-10</v>
      </c>
      <c r="B1544" s="4" t="n">
        <v>2025</v>
      </c>
      <c r="C1544" s="4" t="n">
        <v>10</v>
      </c>
      <c r="D1544" s="9" t="s">
        <v>297</v>
      </c>
      <c r="E1544" s="12" t="str">
        <f aca="false">INDEX(門市主檔!$B$2:$B$25,MATCH($D1544,門市主檔!$A$2:$A$25,0))</f>
        <v>新竹竹北店</v>
      </c>
      <c r="F1544" s="9" t="s">
        <v>347</v>
      </c>
      <c r="G1544" s="12" t="str">
        <f aca="false">INDEX(通路主檔!$B$2:$B$5,MATCH($F1544,通路主檔!$A$2:$A$5,0))</f>
        <v>外送平台 B</v>
      </c>
      <c r="H1544" s="12" t="str">
        <f aca="false">INDEX(通路主檔!$C$2:$C$5,MATCH($F1544,通路主檔!$A$2:$A$5,0))</f>
        <v>外送平台</v>
      </c>
      <c r="I1544" s="13" t="n">
        <v>225600</v>
      </c>
      <c r="J1544" s="4" t="n">
        <v>470</v>
      </c>
      <c r="K1544" s="4" t="n">
        <v>864</v>
      </c>
      <c r="L1544" s="14" t="n">
        <f aca="false">IF(J1544=0,0,I1544/J1544)</f>
        <v>480</v>
      </c>
      <c r="M1544" s="15" t="n">
        <f aca="false">INDEX(通路主檔!$D$2:$D$5,MATCH($F1544,通路主檔!$A$2:$A$5,0))*INDEX(年度參數!$B$2:$B$4,MATCH($B1544,年度參數!$A$2:$A$4,0))</f>
        <v>0.34</v>
      </c>
      <c r="N1544" s="14" t="n">
        <f aca="false">I1544*M1544</f>
        <v>76704</v>
      </c>
      <c r="O1544" s="14" t="n">
        <f aca="false">I1544-N1544</f>
        <v>148896</v>
      </c>
    </row>
    <row r="1545" customFormat="false" ht="15" hidden="false" customHeight="false" outlineLevel="0" collapsed="false">
      <c r="A1545" s="6" t="str">
        <f aca="false">TEXT(B1545,"0")&amp;"-"&amp;TEXT(C1545,"00")</f>
        <v>2025-10</v>
      </c>
      <c r="B1545" s="4" t="n">
        <v>2025</v>
      </c>
      <c r="C1545" s="4" t="n">
        <v>10</v>
      </c>
      <c r="D1545" s="9" t="s">
        <v>325</v>
      </c>
      <c r="E1545" s="12" t="str">
        <f aca="false">INDEX(門市主檔!$B$2:$B$25,MATCH($D1545,門市主檔!$A$2:$A$25,0))</f>
        <v>高雄左營店</v>
      </c>
      <c r="F1545" s="9" t="s">
        <v>339</v>
      </c>
      <c r="G1545" s="12" t="str">
        <f aca="false">INDEX(通路主檔!$B$2:$B$5,MATCH($F1545,通路主檔!$A$2:$A$5,0))</f>
        <v>內用</v>
      </c>
      <c r="H1545" s="12" t="str">
        <f aca="false">INDEX(通路主檔!$C$2:$C$5,MATCH($F1545,通路主檔!$A$2:$A$5,0))</f>
        <v>店內</v>
      </c>
      <c r="I1545" s="13" t="n">
        <v>1234600</v>
      </c>
      <c r="J1545" s="4" t="n">
        <v>1719</v>
      </c>
      <c r="K1545" s="4" t="n">
        <v>3878</v>
      </c>
      <c r="L1545" s="14" t="n">
        <f aca="false">IF(J1545=0,0,I1545/J1545)</f>
        <v>718.208260616638</v>
      </c>
      <c r="M1545" s="15" t="n">
        <f aca="false">INDEX(通路主檔!$D$2:$D$5,MATCH($F1545,通路主檔!$A$2:$A$5,0))*INDEX(年度參數!$B$2:$B$4,MATCH($B1545,年度參數!$A$2:$A$4,0))</f>
        <v>0</v>
      </c>
      <c r="N1545" s="14" t="n">
        <f aca="false">I1545*M1545</f>
        <v>0</v>
      </c>
      <c r="O1545" s="14" t="n">
        <f aca="false">I1545-N1545</f>
        <v>1234600</v>
      </c>
    </row>
    <row r="1546" customFormat="false" ht="15" hidden="false" customHeight="false" outlineLevel="0" collapsed="false">
      <c r="A1546" s="6" t="str">
        <f aca="false">TEXT(B1546,"0")&amp;"-"&amp;TEXT(C1546,"00")</f>
        <v>2025-10</v>
      </c>
      <c r="B1546" s="4" t="n">
        <v>2025</v>
      </c>
      <c r="C1546" s="4" t="n">
        <v>10</v>
      </c>
      <c r="D1546" s="9" t="s">
        <v>325</v>
      </c>
      <c r="E1546" s="12" t="str">
        <f aca="false">INDEX(門市主檔!$B$2:$B$25,MATCH($D1546,門市主檔!$A$2:$A$25,0))</f>
        <v>高雄左營店</v>
      </c>
      <c r="F1546" s="9" t="s">
        <v>342</v>
      </c>
      <c r="G1546" s="12" t="str">
        <f aca="false">INDEX(通路主檔!$B$2:$B$5,MATCH($F1546,通路主檔!$A$2:$A$5,0))</f>
        <v>外帶</v>
      </c>
      <c r="H1546" s="12" t="str">
        <f aca="false">INDEX(通路主檔!$C$2:$C$5,MATCH($F1546,通路主檔!$A$2:$A$5,0))</f>
        <v>店內</v>
      </c>
      <c r="I1546" s="13" t="n">
        <v>474700</v>
      </c>
      <c r="J1546" s="4" t="n">
        <v>1414</v>
      </c>
      <c r="K1546" s="4" t="n">
        <v>1784</v>
      </c>
      <c r="L1546" s="14" t="n">
        <f aca="false">IF(J1546=0,0,I1546/J1546)</f>
        <v>335.714285714286</v>
      </c>
      <c r="M1546" s="15" t="n">
        <f aca="false">INDEX(通路主檔!$D$2:$D$5,MATCH($F1546,通路主檔!$A$2:$A$5,0))*INDEX(年度參數!$B$2:$B$4,MATCH($B1546,年度參數!$A$2:$A$4,0))</f>
        <v>0</v>
      </c>
      <c r="N1546" s="14" t="n">
        <f aca="false">I1546*M1546</f>
        <v>0</v>
      </c>
      <c r="O1546" s="14" t="n">
        <f aca="false">I1546-N1546</f>
        <v>474700</v>
      </c>
    </row>
    <row r="1547" customFormat="false" ht="15" hidden="false" customHeight="false" outlineLevel="0" collapsed="false">
      <c r="A1547" s="6" t="str">
        <f aca="false">TEXT(B1547,"0")&amp;"-"&amp;TEXT(C1547,"00")</f>
        <v>2025-10</v>
      </c>
      <c r="B1547" s="4" t="n">
        <v>2025</v>
      </c>
      <c r="C1547" s="4" t="n">
        <v>10</v>
      </c>
      <c r="D1547" s="9" t="s">
        <v>325</v>
      </c>
      <c r="E1547" s="12" t="str">
        <f aca="false">INDEX(門市主檔!$B$2:$B$25,MATCH($D1547,門市主檔!$A$2:$A$25,0))</f>
        <v>高雄左營店</v>
      </c>
      <c r="F1547" s="9" t="s">
        <v>344</v>
      </c>
      <c r="G1547" s="12" t="str">
        <f aca="false">INDEX(通路主檔!$B$2:$B$5,MATCH($F1547,通路主檔!$A$2:$A$5,0))</f>
        <v>外送平台 A</v>
      </c>
      <c r="H1547" s="12" t="str">
        <f aca="false">INDEX(通路主檔!$C$2:$C$5,MATCH($F1547,通路主檔!$A$2:$A$5,0))</f>
        <v>外送平台</v>
      </c>
      <c r="I1547" s="13" t="n">
        <v>444600</v>
      </c>
      <c r="J1547" s="4" t="n">
        <v>839</v>
      </c>
      <c r="K1547" s="4" t="n">
        <v>1717</v>
      </c>
      <c r="L1547" s="14" t="n">
        <f aca="false">IF(J1547=0,0,I1547/J1547)</f>
        <v>529.916567342074</v>
      </c>
      <c r="M1547" s="15" t="n">
        <f aca="false">INDEX(通路主檔!$D$2:$D$5,MATCH($F1547,通路主檔!$A$2:$A$5,0))*INDEX(年度參數!$B$2:$B$4,MATCH($B1547,年度參數!$A$2:$A$4,0))</f>
        <v>0.34</v>
      </c>
      <c r="N1547" s="14" t="n">
        <f aca="false">I1547*M1547</f>
        <v>151164</v>
      </c>
      <c r="O1547" s="14" t="n">
        <f aca="false">I1547-N1547</f>
        <v>293436</v>
      </c>
    </row>
    <row r="1548" customFormat="false" ht="15" hidden="false" customHeight="false" outlineLevel="0" collapsed="false">
      <c r="A1548" s="6" t="str">
        <f aca="false">TEXT(B1548,"0")&amp;"-"&amp;TEXT(C1548,"00")</f>
        <v>2025-10</v>
      </c>
      <c r="B1548" s="4" t="n">
        <v>2025</v>
      </c>
      <c r="C1548" s="4" t="n">
        <v>10</v>
      </c>
      <c r="D1548" s="9" t="s">
        <v>325</v>
      </c>
      <c r="E1548" s="12" t="str">
        <f aca="false">INDEX(門市主檔!$B$2:$B$25,MATCH($D1548,門市主檔!$A$2:$A$25,0))</f>
        <v>高雄左營店</v>
      </c>
      <c r="F1548" s="9" t="s">
        <v>347</v>
      </c>
      <c r="G1548" s="12" t="str">
        <f aca="false">INDEX(通路主檔!$B$2:$B$5,MATCH($F1548,通路主檔!$A$2:$A$5,0))</f>
        <v>外送平台 B</v>
      </c>
      <c r="H1548" s="12" t="str">
        <f aca="false">INDEX(通路主檔!$C$2:$C$5,MATCH($F1548,通路主檔!$A$2:$A$5,0))</f>
        <v>外送平台</v>
      </c>
      <c r="I1548" s="13" t="n">
        <v>281400</v>
      </c>
      <c r="J1548" s="4" t="n">
        <v>582</v>
      </c>
      <c r="K1548" s="4" t="n">
        <v>1084</v>
      </c>
      <c r="L1548" s="14" t="n">
        <f aca="false">IF(J1548=0,0,I1548/J1548)</f>
        <v>483.505154639175</v>
      </c>
      <c r="M1548" s="15" t="n">
        <f aca="false">INDEX(通路主檔!$D$2:$D$5,MATCH($F1548,通路主檔!$A$2:$A$5,0))*INDEX(年度參數!$B$2:$B$4,MATCH($B1548,年度參數!$A$2:$A$4,0))</f>
        <v>0.34</v>
      </c>
      <c r="N1548" s="14" t="n">
        <f aca="false">I1548*M1548</f>
        <v>95676</v>
      </c>
      <c r="O1548" s="14" t="n">
        <f aca="false">I1548-N1548</f>
        <v>185724</v>
      </c>
    </row>
    <row r="1549" customFormat="false" ht="15" hidden="false" customHeight="false" outlineLevel="0" collapsed="false">
      <c r="A1549" s="6" t="str">
        <f aca="false">TEXT(B1549,"0")&amp;"-"&amp;TEXT(C1549,"00")</f>
        <v>2025-10</v>
      </c>
      <c r="B1549" s="4" t="n">
        <v>2025</v>
      </c>
      <c r="C1549" s="4" t="n">
        <v>10</v>
      </c>
      <c r="D1549" s="9" t="s">
        <v>328</v>
      </c>
      <c r="E1549" s="12" t="str">
        <f aca="false">INDEX(門市主檔!$B$2:$B$25,MATCH($D1549,門市主檔!$A$2:$A$25,0))</f>
        <v>高雄三多店</v>
      </c>
      <c r="F1549" s="9" t="s">
        <v>339</v>
      </c>
      <c r="G1549" s="12" t="str">
        <f aca="false">INDEX(通路主檔!$B$2:$B$5,MATCH($F1549,通路主檔!$A$2:$A$5,0))</f>
        <v>內用</v>
      </c>
      <c r="H1549" s="12" t="str">
        <f aca="false">INDEX(通路主檔!$C$2:$C$5,MATCH($F1549,通路主檔!$A$2:$A$5,0))</f>
        <v>店內</v>
      </c>
      <c r="I1549" s="13" t="n">
        <v>824700</v>
      </c>
      <c r="J1549" s="4" t="n">
        <v>1130</v>
      </c>
      <c r="K1549" s="4" t="n">
        <v>2787</v>
      </c>
      <c r="L1549" s="14" t="n">
        <f aca="false">IF(J1549=0,0,I1549/J1549)</f>
        <v>729.823008849558</v>
      </c>
      <c r="M1549" s="15" t="n">
        <f aca="false">INDEX(通路主檔!$D$2:$D$5,MATCH($F1549,通路主檔!$A$2:$A$5,0))*INDEX(年度參數!$B$2:$B$4,MATCH($B1549,年度參數!$A$2:$A$4,0))</f>
        <v>0</v>
      </c>
      <c r="N1549" s="14" t="n">
        <f aca="false">I1549*M1549</f>
        <v>0</v>
      </c>
      <c r="O1549" s="14" t="n">
        <f aca="false">I1549-N1549</f>
        <v>824700</v>
      </c>
    </row>
    <row r="1550" customFormat="false" ht="15" hidden="false" customHeight="false" outlineLevel="0" collapsed="false">
      <c r="A1550" s="6" t="str">
        <f aca="false">TEXT(B1550,"0")&amp;"-"&amp;TEXT(C1550,"00")</f>
        <v>2025-10</v>
      </c>
      <c r="B1550" s="4" t="n">
        <v>2025</v>
      </c>
      <c r="C1550" s="4" t="n">
        <v>10</v>
      </c>
      <c r="D1550" s="9" t="s">
        <v>328</v>
      </c>
      <c r="E1550" s="12" t="str">
        <f aca="false">INDEX(門市主檔!$B$2:$B$25,MATCH($D1550,門市主檔!$A$2:$A$25,0))</f>
        <v>高雄三多店</v>
      </c>
      <c r="F1550" s="9" t="s">
        <v>342</v>
      </c>
      <c r="G1550" s="12" t="str">
        <f aca="false">INDEX(通路主檔!$B$2:$B$5,MATCH($F1550,通路主檔!$A$2:$A$5,0))</f>
        <v>外帶</v>
      </c>
      <c r="H1550" s="12" t="str">
        <f aca="false">INDEX(通路主檔!$C$2:$C$5,MATCH($F1550,通路主檔!$A$2:$A$5,0))</f>
        <v>店內</v>
      </c>
      <c r="I1550" s="13" t="n">
        <v>438300</v>
      </c>
      <c r="J1550" s="4" t="n">
        <v>1313</v>
      </c>
      <c r="K1550" s="4" t="n">
        <v>1629</v>
      </c>
      <c r="L1550" s="14" t="n">
        <f aca="false">IF(J1550=0,0,I1550/J1550)</f>
        <v>333.815689261234</v>
      </c>
      <c r="M1550" s="15" t="n">
        <f aca="false">INDEX(通路主檔!$D$2:$D$5,MATCH($F1550,通路主檔!$A$2:$A$5,0))*INDEX(年度參數!$B$2:$B$4,MATCH($B1550,年度參數!$A$2:$A$4,0))</f>
        <v>0</v>
      </c>
      <c r="N1550" s="14" t="n">
        <f aca="false">I1550*M1550</f>
        <v>0</v>
      </c>
      <c r="O1550" s="14" t="n">
        <f aca="false">I1550-N1550</f>
        <v>438300</v>
      </c>
    </row>
    <row r="1551" customFormat="false" ht="15" hidden="false" customHeight="false" outlineLevel="0" collapsed="false">
      <c r="A1551" s="6" t="str">
        <f aca="false">TEXT(B1551,"0")&amp;"-"&amp;TEXT(C1551,"00")</f>
        <v>2025-10</v>
      </c>
      <c r="B1551" s="4" t="n">
        <v>2025</v>
      </c>
      <c r="C1551" s="4" t="n">
        <v>10</v>
      </c>
      <c r="D1551" s="9" t="s">
        <v>328</v>
      </c>
      <c r="E1551" s="12" t="str">
        <f aca="false">INDEX(門市主檔!$B$2:$B$25,MATCH($D1551,門市主檔!$A$2:$A$25,0))</f>
        <v>高雄三多店</v>
      </c>
      <c r="F1551" s="9" t="s">
        <v>344</v>
      </c>
      <c r="G1551" s="12" t="str">
        <f aca="false">INDEX(通路主檔!$B$2:$B$5,MATCH($F1551,通路主檔!$A$2:$A$5,0))</f>
        <v>外送平台 A</v>
      </c>
      <c r="H1551" s="12" t="str">
        <f aca="false">INDEX(通路主檔!$C$2:$C$5,MATCH($F1551,通路主檔!$A$2:$A$5,0))</f>
        <v>外送平台</v>
      </c>
      <c r="I1551" s="13" t="n">
        <v>371700</v>
      </c>
      <c r="J1551" s="4" t="n">
        <v>736</v>
      </c>
      <c r="K1551" s="4" t="n">
        <v>1467</v>
      </c>
      <c r="L1551" s="14" t="n">
        <f aca="false">IF(J1551=0,0,I1551/J1551)</f>
        <v>505.027173913044</v>
      </c>
      <c r="M1551" s="15" t="n">
        <f aca="false">INDEX(通路主檔!$D$2:$D$5,MATCH($F1551,通路主檔!$A$2:$A$5,0))*INDEX(年度參數!$B$2:$B$4,MATCH($B1551,年度參數!$A$2:$A$4,0))</f>
        <v>0.34</v>
      </c>
      <c r="N1551" s="14" t="n">
        <f aca="false">I1551*M1551</f>
        <v>126378</v>
      </c>
      <c r="O1551" s="14" t="n">
        <f aca="false">I1551-N1551</f>
        <v>245322</v>
      </c>
    </row>
    <row r="1552" customFormat="false" ht="15" hidden="false" customHeight="false" outlineLevel="0" collapsed="false">
      <c r="A1552" s="6" t="str">
        <f aca="false">TEXT(B1552,"0")&amp;"-"&amp;TEXT(C1552,"00")</f>
        <v>2025-10</v>
      </c>
      <c r="B1552" s="4" t="n">
        <v>2025</v>
      </c>
      <c r="C1552" s="4" t="n">
        <v>10</v>
      </c>
      <c r="D1552" s="9" t="s">
        <v>328</v>
      </c>
      <c r="E1552" s="12" t="str">
        <f aca="false">INDEX(門市主檔!$B$2:$B$25,MATCH($D1552,門市主檔!$A$2:$A$25,0))</f>
        <v>高雄三多店</v>
      </c>
      <c r="F1552" s="9" t="s">
        <v>347</v>
      </c>
      <c r="G1552" s="12" t="str">
        <f aca="false">INDEX(通路主檔!$B$2:$B$5,MATCH($F1552,通路主檔!$A$2:$A$5,0))</f>
        <v>外送平台 B</v>
      </c>
      <c r="H1552" s="12" t="str">
        <f aca="false">INDEX(通路主檔!$C$2:$C$5,MATCH($F1552,通路主檔!$A$2:$A$5,0))</f>
        <v>外送平台</v>
      </c>
      <c r="I1552" s="13" t="n">
        <v>249200</v>
      </c>
      <c r="J1552" s="4" t="n">
        <v>544</v>
      </c>
      <c r="K1552" s="4" t="n">
        <v>989</v>
      </c>
      <c r="L1552" s="14" t="n">
        <f aca="false">IF(J1552=0,0,I1552/J1552)</f>
        <v>458.088235294118</v>
      </c>
      <c r="M1552" s="15" t="n">
        <f aca="false">INDEX(通路主檔!$D$2:$D$5,MATCH($F1552,通路主檔!$A$2:$A$5,0))*INDEX(年度參數!$B$2:$B$4,MATCH($B1552,年度參數!$A$2:$A$4,0))</f>
        <v>0.34</v>
      </c>
      <c r="N1552" s="14" t="n">
        <f aca="false">I1552*M1552</f>
        <v>84728</v>
      </c>
      <c r="O1552" s="14" t="n">
        <f aca="false">I1552-N1552</f>
        <v>164472</v>
      </c>
    </row>
    <row r="1553" customFormat="false" ht="15" hidden="false" customHeight="false" outlineLevel="0" collapsed="false">
      <c r="A1553" s="6" t="str">
        <f aca="false">TEXT(B1553,"0")&amp;"-"&amp;TEXT(C1553,"00")</f>
        <v>2025-10</v>
      </c>
      <c r="B1553" s="4" t="n">
        <v>2025</v>
      </c>
      <c r="C1553" s="4" t="n">
        <v>10</v>
      </c>
      <c r="D1553" s="9" t="s">
        <v>280</v>
      </c>
      <c r="E1553" s="12" t="str">
        <f aca="false">INDEX(門市主檔!$B$2:$B$25,MATCH($D1553,門市主檔!$A$2:$A$25,0))</f>
        <v>新北板橋店</v>
      </c>
      <c r="F1553" s="9" t="s">
        <v>339</v>
      </c>
      <c r="G1553" s="12" t="str">
        <f aca="false">INDEX(通路主檔!$B$2:$B$5,MATCH($F1553,通路主檔!$A$2:$A$5,0))</f>
        <v>內用</v>
      </c>
      <c r="H1553" s="12" t="str">
        <f aca="false">INDEX(通路主檔!$C$2:$C$5,MATCH($F1553,通路主檔!$A$2:$A$5,0))</f>
        <v>店內</v>
      </c>
      <c r="I1553" s="13" t="n">
        <v>1152600</v>
      </c>
      <c r="J1553" s="4" t="n">
        <v>1481</v>
      </c>
      <c r="K1553" s="4" t="n">
        <v>3645</v>
      </c>
      <c r="L1553" s="14" t="n">
        <f aca="false">IF(J1553=0,0,I1553/J1553)</f>
        <v>778.257933828494</v>
      </c>
      <c r="M1553" s="15" t="n">
        <f aca="false">INDEX(通路主檔!$D$2:$D$5,MATCH($F1553,通路主檔!$A$2:$A$5,0))*INDEX(年度參數!$B$2:$B$4,MATCH($B1553,年度參數!$A$2:$A$4,0))</f>
        <v>0</v>
      </c>
      <c r="N1553" s="14" t="n">
        <f aca="false">I1553*M1553</f>
        <v>0</v>
      </c>
      <c r="O1553" s="14" t="n">
        <f aca="false">I1553-N1553</f>
        <v>1152600</v>
      </c>
    </row>
    <row r="1554" customFormat="false" ht="15" hidden="false" customHeight="false" outlineLevel="0" collapsed="false">
      <c r="A1554" s="6" t="str">
        <f aca="false">TEXT(B1554,"0")&amp;"-"&amp;TEXT(C1554,"00")</f>
        <v>2025-10</v>
      </c>
      <c r="B1554" s="4" t="n">
        <v>2025</v>
      </c>
      <c r="C1554" s="4" t="n">
        <v>10</v>
      </c>
      <c r="D1554" s="9" t="s">
        <v>280</v>
      </c>
      <c r="E1554" s="12" t="str">
        <f aca="false">INDEX(門市主檔!$B$2:$B$25,MATCH($D1554,門市主檔!$A$2:$A$25,0))</f>
        <v>新北板橋店</v>
      </c>
      <c r="F1554" s="9" t="s">
        <v>342</v>
      </c>
      <c r="G1554" s="12" t="str">
        <f aca="false">INDEX(通路主檔!$B$2:$B$5,MATCH($F1554,通路主檔!$A$2:$A$5,0))</f>
        <v>外帶</v>
      </c>
      <c r="H1554" s="12" t="str">
        <f aca="false">INDEX(通路主檔!$C$2:$C$5,MATCH($F1554,通路主檔!$A$2:$A$5,0))</f>
        <v>店內</v>
      </c>
      <c r="I1554" s="13" t="n">
        <v>589100</v>
      </c>
      <c r="J1554" s="4" t="n">
        <v>1657</v>
      </c>
      <c r="K1554" s="4" t="n">
        <v>2057</v>
      </c>
      <c r="L1554" s="14" t="n">
        <f aca="false">IF(J1554=0,0,I1554/J1554)</f>
        <v>355.522027761014</v>
      </c>
      <c r="M1554" s="15" t="n">
        <f aca="false">INDEX(通路主檔!$D$2:$D$5,MATCH($F1554,通路主檔!$A$2:$A$5,0))*INDEX(年度參數!$B$2:$B$4,MATCH($B1554,年度參數!$A$2:$A$4,0))</f>
        <v>0</v>
      </c>
      <c r="N1554" s="14" t="n">
        <f aca="false">I1554*M1554</f>
        <v>0</v>
      </c>
      <c r="O1554" s="14" t="n">
        <f aca="false">I1554-N1554</f>
        <v>589100</v>
      </c>
    </row>
    <row r="1555" customFormat="false" ht="15" hidden="false" customHeight="false" outlineLevel="0" collapsed="false">
      <c r="A1555" s="6" t="str">
        <f aca="false">TEXT(B1555,"0")&amp;"-"&amp;TEXT(C1555,"00")</f>
        <v>2025-10</v>
      </c>
      <c r="B1555" s="4" t="n">
        <v>2025</v>
      </c>
      <c r="C1555" s="4" t="n">
        <v>10</v>
      </c>
      <c r="D1555" s="9" t="s">
        <v>280</v>
      </c>
      <c r="E1555" s="12" t="str">
        <f aca="false">INDEX(門市主檔!$B$2:$B$25,MATCH($D1555,門市主檔!$A$2:$A$25,0))</f>
        <v>新北板橋店</v>
      </c>
      <c r="F1555" s="9" t="s">
        <v>344</v>
      </c>
      <c r="G1555" s="12" t="str">
        <f aca="false">INDEX(通路主檔!$B$2:$B$5,MATCH($F1555,通路主檔!$A$2:$A$5,0))</f>
        <v>外送平台 A</v>
      </c>
      <c r="H1555" s="12" t="str">
        <f aca="false">INDEX(通路主檔!$C$2:$C$5,MATCH($F1555,通路主檔!$A$2:$A$5,0))</f>
        <v>外送平台</v>
      </c>
      <c r="I1555" s="13" t="n">
        <v>491500</v>
      </c>
      <c r="J1555" s="4" t="n">
        <v>942</v>
      </c>
      <c r="K1555" s="4" t="n">
        <v>1662</v>
      </c>
      <c r="L1555" s="14" t="n">
        <f aca="false">IF(J1555=0,0,I1555/J1555)</f>
        <v>521.762208067941</v>
      </c>
      <c r="M1555" s="15" t="n">
        <f aca="false">INDEX(通路主檔!$D$2:$D$5,MATCH($F1555,通路主檔!$A$2:$A$5,0))*INDEX(年度參數!$B$2:$B$4,MATCH($B1555,年度參數!$A$2:$A$4,0))</f>
        <v>0.34</v>
      </c>
      <c r="N1555" s="14" t="n">
        <f aca="false">I1555*M1555</f>
        <v>167110</v>
      </c>
      <c r="O1555" s="14" t="n">
        <f aca="false">I1555-N1555</f>
        <v>324390</v>
      </c>
    </row>
    <row r="1556" customFormat="false" ht="15" hidden="false" customHeight="false" outlineLevel="0" collapsed="false">
      <c r="A1556" s="6" t="str">
        <f aca="false">TEXT(B1556,"0")&amp;"-"&amp;TEXT(C1556,"00")</f>
        <v>2025-10</v>
      </c>
      <c r="B1556" s="4" t="n">
        <v>2025</v>
      </c>
      <c r="C1556" s="4" t="n">
        <v>10</v>
      </c>
      <c r="D1556" s="9" t="s">
        <v>280</v>
      </c>
      <c r="E1556" s="12" t="str">
        <f aca="false">INDEX(門市主檔!$B$2:$B$25,MATCH($D1556,門市主檔!$A$2:$A$25,0))</f>
        <v>新北板橋店</v>
      </c>
      <c r="F1556" s="9" t="s">
        <v>347</v>
      </c>
      <c r="G1556" s="12" t="str">
        <f aca="false">INDEX(通路主檔!$B$2:$B$5,MATCH($F1556,通路主檔!$A$2:$A$5,0))</f>
        <v>外送平台 B</v>
      </c>
      <c r="H1556" s="12" t="str">
        <f aca="false">INDEX(通路主檔!$C$2:$C$5,MATCH($F1556,通路主檔!$A$2:$A$5,0))</f>
        <v>外送平台</v>
      </c>
      <c r="I1556" s="13" t="n">
        <v>308200</v>
      </c>
      <c r="J1556" s="4" t="n">
        <v>616</v>
      </c>
      <c r="K1556" s="4" t="n">
        <v>1057</v>
      </c>
      <c r="L1556" s="14" t="n">
        <f aca="false">IF(J1556=0,0,I1556/J1556)</f>
        <v>500.324675324675</v>
      </c>
      <c r="M1556" s="15" t="n">
        <f aca="false">INDEX(通路主檔!$D$2:$D$5,MATCH($F1556,通路主檔!$A$2:$A$5,0))*INDEX(年度參數!$B$2:$B$4,MATCH($B1556,年度參數!$A$2:$A$4,0))</f>
        <v>0.34</v>
      </c>
      <c r="N1556" s="14" t="n">
        <f aca="false">I1556*M1556</f>
        <v>104788</v>
      </c>
      <c r="O1556" s="14" t="n">
        <f aca="false">I1556-N1556</f>
        <v>203412</v>
      </c>
    </row>
    <row r="1557" customFormat="false" ht="15" hidden="false" customHeight="false" outlineLevel="0" collapsed="false">
      <c r="A1557" s="6" t="str">
        <f aca="false">TEXT(B1557,"0")&amp;"-"&amp;TEXT(C1557,"00")</f>
        <v>2025-10</v>
      </c>
      <c r="B1557" s="4" t="n">
        <v>2025</v>
      </c>
      <c r="C1557" s="4" t="n">
        <v>10</v>
      </c>
      <c r="D1557" s="9" t="s">
        <v>283</v>
      </c>
      <c r="E1557" s="12" t="str">
        <f aca="false">INDEX(門市主檔!$B$2:$B$25,MATCH($D1557,門市主檔!$A$2:$A$25,0))</f>
        <v>新北新莊店</v>
      </c>
      <c r="F1557" s="9" t="s">
        <v>339</v>
      </c>
      <c r="G1557" s="12" t="str">
        <f aca="false">INDEX(通路主檔!$B$2:$B$5,MATCH($F1557,通路主檔!$A$2:$A$5,0))</f>
        <v>內用</v>
      </c>
      <c r="H1557" s="12" t="str">
        <f aca="false">INDEX(通路主檔!$C$2:$C$5,MATCH($F1557,通路主檔!$A$2:$A$5,0))</f>
        <v>店內</v>
      </c>
      <c r="I1557" s="13" t="n">
        <v>854800</v>
      </c>
      <c r="J1557" s="4" t="n">
        <v>1076</v>
      </c>
      <c r="K1557" s="4" t="n">
        <v>2575</v>
      </c>
      <c r="L1557" s="14" t="n">
        <f aca="false">IF(J1557=0,0,I1557/J1557)</f>
        <v>794.423791821561</v>
      </c>
      <c r="M1557" s="15" t="n">
        <f aca="false">INDEX(通路主檔!$D$2:$D$5,MATCH($F1557,通路主檔!$A$2:$A$5,0))*INDEX(年度參數!$B$2:$B$4,MATCH($B1557,年度參數!$A$2:$A$4,0))</f>
        <v>0</v>
      </c>
      <c r="N1557" s="14" t="n">
        <f aca="false">I1557*M1557</f>
        <v>0</v>
      </c>
      <c r="O1557" s="14" t="n">
        <f aca="false">I1557-N1557</f>
        <v>854800</v>
      </c>
    </row>
    <row r="1558" customFormat="false" ht="15" hidden="false" customHeight="false" outlineLevel="0" collapsed="false">
      <c r="A1558" s="6" t="str">
        <f aca="false">TEXT(B1558,"0")&amp;"-"&amp;TEXT(C1558,"00")</f>
        <v>2025-10</v>
      </c>
      <c r="B1558" s="4" t="n">
        <v>2025</v>
      </c>
      <c r="C1558" s="4" t="n">
        <v>10</v>
      </c>
      <c r="D1558" s="9" t="s">
        <v>283</v>
      </c>
      <c r="E1558" s="12" t="str">
        <f aca="false">INDEX(門市主檔!$B$2:$B$25,MATCH($D1558,門市主檔!$A$2:$A$25,0))</f>
        <v>新北新莊店</v>
      </c>
      <c r="F1558" s="9" t="s">
        <v>342</v>
      </c>
      <c r="G1558" s="12" t="str">
        <f aca="false">INDEX(通路主檔!$B$2:$B$5,MATCH($F1558,通路主檔!$A$2:$A$5,0))</f>
        <v>外帶</v>
      </c>
      <c r="H1558" s="12" t="str">
        <f aca="false">INDEX(通路主檔!$C$2:$C$5,MATCH($F1558,通路主檔!$A$2:$A$5,0))</f>
        <v>店內</v>
      </c>
      <c r="I1558" s="13" t="n">
        <v>455700</v>
      </c>
      <c r="J1558" s="4" t="n">
        <v>1280</v>
      </c>
      <c r="K1558" s="4" t="n">
        <v>1729</v>
      </c>
      <c r="L1558" s="14" t="n">
        <f aca="false">IF(J1558=0,0,I1558/J1558)</f>
        <v>356.015625</v>
      </c>
      <c r="M1558" s="15" t="n">
        <f aca="false">INDEX(通路主檔!$D$2:$D$5,MATCH($F1558,通路主檔!$A$2:$A$5,0))*INDEX(年度參數!$B$2:$B$4,MATCH($B1558,年度參數!$A$2:$A$4,0))</f>
        <v>0</v>
      </c>
      <c r="N1558" s="14" t="n">
        <f aca="false">I1558*M1558</f>
        <v>0</v>
      </c>
      <c r="O1558" s="14" t="n">
        <f aca="false">I1558-N1558</f>
        <v>455700</v>
      </c>
    </row>
    <row r="1559" customFormat="false" ht="15" hidden="false" customHeight="false" outlineLevel="0" collapsed="false">
      <c r="A1559" s="6" t="str">
        <f aca="false">TEXT(B1559,"0")&amp;"-"&amp;TEXT(C1559,"00")</f>
        <v>2025-10</v>
      </c>
      <c r="B1559" s="4" t="n">
        <v>2025</v>
      </c>
      <c r="C1559" s="4" t="n">
        <v>10</v>
      </c>
      <c r="D1559" s="9" t="s">
        <v>283</v>
      </c>
      <c r="E1559" s="12" t="str">
        <f aca="false">INDEX(門市主檔!$B$2:$B$25,MATCH($D1559,門市主檔!$A$2:$A$25,0))</f>
        <v>新北新莊店</v>
      </c>
      <c r="F1559" s="9" t="s">
        <v>344</v>
      </c>
      <c r="G1559" s="12" t="str">
        <f aca="false">INDEX(通路主檔!$B$2:$B$5,MATCH($F1559,通路主檔!$A$2:$A$5,0))</f>
        <v>外送平台 A</v>
      </c>
      <c r="H1559" s="12" t="str">
        <f aca="false">INDEX(通路主檔!$C$2:$C$5,MATCH($F1559,通路主檔!$A$2:$A$5,0))</f>
        <v>外送平台</v>
      </c>
      <c r="I1559" s="13" t="n">
        <v>415300</v>
      </c>
      <c r="J1559" s="4" t="n">
        <v>817</v>
      </c>
      <c r="K1559" s="4" t="n">
        <v>1515</v>
      </c>
      <c r="L1559" s="14" t="n">
        <f aca="false">IF(J1559=0,0,I1559/J1559)</f>
        <v>508.323133414933</v>
      </c>
      <c r="M1559" s="15" t="n">
        <f aca="false">INDEX(通路主檔!$D$2:$D$5,MATCH($F1559,通路主檔!$A$2:$A$5,0))*INDEX(年度參數!$B$2:$B$4,MATCH($B1559,年度參數!$A$2:$A$4,0))</f>
        <v>0.34</v>
      </c>
      <c r="N1559" s="14" t="n">
        <f aca="false">I1559*M1559</f>
        <v>141202</v>
      </c>
      <c r="O1559" s="14" t="n">
        <f aca="false">I1559-N1559</f>
        <v>274098</v>
      </c>
    </row>
    <row r="1560" customFormat="false" ht="15" hidden="false" customHeight="false" outlineLevel="0" collapsed="false">
      <c r="A1560" s="6" t="str">
        <f aca="false">TEXT(B1560,"0")&amp;"-"&amp;TEXT(C1560,"00")</f>
        <v>2025-10</v>
      </c>
      <c r="B1560" s="4" t="n">
        <v>2025</v>
      </c>
      <c r="C1560" s="4" t="n">
        <v>10</v>
      </c>
      <c r="D1560" s="9" t="s">
        <v>283</v>
      </c>
      <c r="E1560" s="12" t="str">
        <f aca="false">INDEX(門市主檔!$B$2:$B$25,MATCH($D1560,門市主檔!$A$2:$A$25,0))</f>
        <v>新北新莊店</v>
      </c>
      <c r="F1560" s="9" t="s">
        <v>347</v>
      </c>
      <c r="G1560" s="12" t="str">
        <f aca="false">INDEX(通路主檔!$B$2:$B$5,MATCH($F1560,通路主檔!$A$2:$A$5,0))</f>
        <v>外送平台 B</v>
      </c>
      <c r="H1560" s="12" t="str">
        <f aca="false">INDEX(通路主檔!$C$2:$C$5,MATCH($F1560,通路主檔!$A$2:$A$5,0))</f>
        <v>外送平台</v>
      </c>
      <c r="I1560" s="13" t="n">
        <v>267900</v>
      </c>
      <c r="J1560" s="4" t="n">
        <v>547</v>
      </c>
      <c r="K1560" s="4" t="n">
        <v>1029</v>
      </c>
      <c r="L1560" s="14" t="n">
        <f aca="false">IF(J1560=0,0,I1560/J1560)</f>
        <v>489.762340036563</v>
      </c>
      <c r="M1560" s="15" t="n">
        <f aca="false">INDEX(通路主檔!$D$2:$D$5,MATCH($F1560,通路主檔!$A$2:$A$5,0))*INDEX(年度參數!$B$2:$B$4,MATCH($B1560,年度參數!$A$2:$A$4,0))</f>
        <v>0.34</v>
      </c>
      <c r="N1560" s="14" t="n">
        <f aca="false">I1560*M1560</f>
        <v>91086</v>
      </c>
      <c r="O1560" s="14" t="n">
        <f aca="false">I1560-N1560</f>
        <v>176814</v>
      </c>
    </row>
    <row r="1561" customFormat="false" ht="15" hidden="false" customHeight="false" outlineLevel="0" collapsed="false">
      <c r="A1561" s="6" t="str">
        <f aca="false">TEXT(B1561,"0")&amp;"-"&amp;TEXT(C1561,"00")</f>
        <v>2025-10</v>
      </c>
      <c r="B1561" s="4" t="n">
        <v>2025</v>
      </c>
      <c r="C1561" s="4" t="n">
        <v>10</v>
      </c>
      <c r="D1561" s="9" t="s">
        <v>332</v>
      </c>
      <c r="E1561" s="12" t="str">
        <f aca="false">INDEX(門市主檔!$B$2:$B$25,MATCH($D1561,門市主檔!$A$2:$A$25,0))</f>
        <v>屏東市區店</v>
      </c>
      <c r="F1561" s="9" t="s">
        <v>339</v>
      </c>
      <c r="G1561" s="12" t="str">
        <f aca="false">INDEX(通路主檔!$B$2:$B$5,MATCH($F1561,通路主檔!$A$2:$A$5,0))</f>
        <v>內用</v>
      </c>
      <c r="H1561" s="12" t="str">
        <f aca="false">INDEX(通路主檔!$C$2:$C$5,MATCH($F1561,通路主檔!$A$2:$A$5,0))</f>
        <v>店內</v>
      </c>
      <c r="I1561" s="13" t="n">
        <v>406000</v>
      </c>
      <c r="J1561" s="4" t="n">
        <v>561</v>
      </c>
      <c r="K1561" s="4" t="n">
        <v>1366</v>
      </c>
      <c r="L1561" s="14" t="n">
        <f aca="false">IF(J1561=0,0,I1561/J1561)</f>
        <v>723.707664884136</v>
      </c>
      <c r="M1561" s="15" t="n">
        <f aca="false">INDEX(通路主檔!$D$2:$D$5,MATCH($F1561,通路主檔!$A$2:$A$5,0))*INDEX(年度參數!$B$2:$B$4,MATCH($B1561,年度參數!$A$2:$A$4,0))</f>
        <v>0</v>
      </c>
      <c r="N1561" s="14" t="n">
        <f aca="false">I1561*M1561</f>
        <v>0</v>
      </c>
      <c r="O1561" s="14" t="n">
        <f aca="false">I1561-N1561</f>
        <v>406000</v>
      </c>
    </row>
    <row r="1562" customFormat="false" ht="15" hidden="false" customHeight="false" outlineLevel="0" collapsed="false">
      <c r="A1562" s="6" t="str">
        <f aca="false">TEXT(B1562,"0")&amp;"-"&amp;TEXT(C1562,"00")</f>
        <v>2025-10</v>
      </c>
      <c r="B1562" s="4" t="n">
        <v>2025</v>
      </c>
      <c r="C1562" s="4" t="n">
        <v>10</v>
      </c>
      <c r="D1562" s="9" t="s">
        <v>332</v>
      </c>
      <c r="E1562" s="12" t="str">
        <f aca="false">INDEX(門市主檔!$B$2:$B$25,MATCH($D1562,門市主檔!$A$2:$A$25,0))</f>
        <v>屏東市區店</v>
      </c>
      <c r="F1562" s="9" t="s">
        <v>342</v>
      </c>
      <c r="G1562" s="12" t="str">
        <f aca="false">INDEX(通路主檔!$B$2:$B$5,MATCH($F1562,通路主檔!$A$2:$A$5,0))</f>
        <v>外帶</v>
      </c>
      <c r="H1562" s="12" t="str">
        <f aca="false">INDEX(通路主檔!$C$2:$C$5,MATCH($F1562,通路主檔!$A$2:$A$5,0))</f>
        <v>店內</v>
      </c>
      <c r="I1562" s="13" t="n">
        <v>363800</v>
      </c>
      <c r="J1562" s="4" t="n">
        <v>1140</v>
      </c>
      <c r="K1562" s="4" t="n">
        <v>1507</v>
      </c>
      <c r="L1562" s="14" t="n">
        <f aca="false">IF(J1562=0,0,I1562/J1562)</f>
        <v>319.122807017544</v>
      </c>
      <c r="M1562" s="15" t="n">
        <f aca="false">INDEX(通路主檔!$D$2:$D$5,MATCH($F1562,通路主檔!$A$2:$A$5,0))*INDEX(年度參數!$B$2:$B$4,MATCH($B1562,年度參數!$A$2:$A$4,0))</f>
        <v>0</v>
      </c>
      <c r="N1562" s="14" t="n">
        <f aca="false">I1562*M1562</f>
        <v>0</v>
      </c>
      <c r="O1562" s="14" t="n">
        <f aca="false">I1562-N1562</f>
        <v>363800</v>
      </c>
    </row>
    <row r="1563" customFormat="false" ht="15" hidden="false" customHeight="false" outlineLevel="0" collapsed="false">
      <c r="A1563" s="6" t="str">
        <f aca="false">TEXT(B1563,"0")&amp;"-"&amp;TEXT(C1563,"00")</f>
        <v>2025-10</v>
      </c>
      <c r="B1563" s="4" t="n">
        <v>2025</v>
      </c>
      <c r="C1563" s="4" t="n">
        <v>10</v>
      </c>
      <c r="D1563" s="9" t="s">
        <v>332</v>
      </c>
      <c r="E1563" s="12" t="str">
        <f aca="false">INDEX(門市主檔!$B$2:$B$25,MATCH($D1563,門市主檔!$A$2:$A$25,0))</f>
        <v>屏東市區店</v>
      </c>
      <c r="F1563" s="9" t="s">
        <v>344</v>
      </c>
      <c r="G1563" s="12" t="str">
        <f aca="false">INDEX(通路主檔!$B$2:$B$5,MATCH($F1563,通路主檔!$A$2:$A$5,0))</f>
        <v>外送平台 A</v>
      </c>
      <c r="H1563" s="12" t="str">
        <f aca="false">INDEX(通路主檔!$C$2:$C$5,MATCH($F1563,通路主檔!$A$2:$A$5,0))</f>
        <v>外送平台</v>
      </c>
      <c r="I1563" s="13" t="n">
        <v>348400</v>
      </c>
      <c r="J1563" s="4" t="n">
        <v>634</v>
      </c>
      <c r="K1563" s="4" t="n">
        <v>1110</v>
      </c>
      <c r="L1563" s="14" t="n">
        <f aca="false">IF(J1563=0,0,I1563/J1563)</f>
        <v>549.526813880126</v>
      </c>
      <c r="M1563" s="15" t="n">
        <f aca="false">INDEX(通路主檔!$D$2:$D$5,MATCH($F1563,通路主檔!$A$2:$A$5,0))*INDEX(年度參數!$B$2:$B$4,MATCH($B1563,年度參數!$A$2:$A$4,0))</f>
        <v>0.34</v>
      </c>
      <c r="N1563" s="14" t="n">
        <f aca="false">I1563*M1563</f>
        <v>118456</v>
      </c>
      <c r="O1563" s="14" t="n">
        <f aca="false">I1563-N1563</f>
        <v>229944</v>
      </c>
    </row>
    <row r="1564" customFormat="false" ht="15" hidden="false" customHeight="false" outlineLevel="0" collapsed="false">
      <c r="A1564" s="6" t="str">
        <f aca="false">TEXT(B1564,"0")&amp;"-"&amp;TEXT(C1564,"00")</f>
        <v>2025-10</v>
      </c>
      <c r="B1564" s="4" t="n">
        <v>2025</v>
      </c>
      <c r="C1564" s="4" t="n">
        <v>10</v>
      </c>
      <c r="D1564" s="9" t="s">
        <v>332</v>
      </c>
      <c r="E1564" s="12" t="str">
        <f aca="false">INDEX(門市主檔!$B$2:$B$25,MATCH($D1564,門市主檔!$A$2:$A$25,0))</f>
        <v>屏東市區店</v>
      </c>
      <c r="F1564" s="9" t="s">
        <v>347</v>
      </c>
      <c r="G1564" s="12" t="str">
        <f aca="false">INDEX(通路主檔!$B$2:$B$5,MATCH($F1564,通路主檔!$A$2:$A$5,0))</f>
        <v>外送平台 B</v>
      </c>
      <c r="H1564" s="12" t="str">
        <f aca="false">INDEX(通路主檔!$C$2:$C$5,MATCH($F1564,通路主檔!$A$2:$A$5,0))</f>
        <v>外送平台</v>
      </c>
      <c r="I1564" s="13" t="n">
        <v>210800</v>
      </c>
      <c r="J1564" s="4" t="n">
        <v>440</v>
      </c>
      <c r="K1564" s="4" t="n">
        <v>837</v>
      </c>
      <c r="L1564" s="14" t="n">
        <f aca="false">IF(J1564=0,0,I1564/J1564)</f>
        <v>479.090909090909</v>
      </c>
      <c r="M1564" s="15" t="n">
        <f aca="false">INDEX(通路主檔!$D$2:$D$5,MATCH($F1564,通路主檔!$A$2:$A$5,0))*INDEX(年度參數!$B$2:$B$4,MATCH($B1564,年度參數!$A$2:$A$4,0))</f>
        <v>0.34</v>
      </c>
      <c r="N1564" s="14" t="n">
        <f aca="false">I1564*M1564</f>
        <v>71672</v>
      </c>
      <c r="O1564" s="14" t="n">
        <f aca="false">I1564-N1564</f>
        <v>139128</v>
      </c>
    </row>
    <row r="1565" customFormat="false" ht="15" hidden="false" customHeight="false" outlineLevel="0" collapsed="false">
      <c r="A1565" s="6" t="str">
        <f aca="false">TEXT(B1565,"0")&amp;"-"&amp;TEXT(C1565,"00")</f>
        <v>2025-10</v>
      </c>
      <c r="B1565" s="4" t="n">
        <v>2025</v>
      </c>
      <c r="C1565" s="4" t="n">
        <v>10</v>
      </c>
      <c r="D1565" s="9" t="s">
        <v>300</v>
      </c>
      <c r="E1565" s="12" t="str">
        <f aca="false">INDEX(門市主檔!$B$2:$B$25,MATCH($D1565,門市主檔!$A$2:$A$25,0))</f>
        <v>台中逢甲店</v>
      </c>
      <c r="F1565" s="9" t="s">
        <v>339</v>
      </c>
      <c r="G1565" s="12" t="str">
        <f aca="false">INDEX(通路主檔!$B$2:$B$5,MATCH($F1565,通路主檔!$A$2:$A$5,0))</f>
        <v>內用</v>
      </c>
      <c r="H1565" s="12" t="str">
        <f aca="false">INDEX(通路主檔!$C$2:$C$5,MATCH($F1565,通路主檔!$A$2:$A$5,0))</f>
        <v>店內</v>
      </c>
      <c r="I1565" s="13" t="n">
        <v>1107100</v>
      </c>
      <c r="J1565" s="4" t="n">
        <v>1421</v>
      </c>
      <c r="K1565" s="4" t="n">
        <v>3577</v>
      </c>
      <c r="L1565" s="14" t="n">
        <f aca="false">IF(J1565=0,0,I1565/J1565)</f>
        <v>779.099225897256</v>
      </c>
      <c r="M1565" s="15" t="n">
        <f aca="false">INDEX(通路主檔!$D$2:$D$5,MATCH($F1565,通路主檔!$A$2:$A$5,0))*INDEX(年度參數!$B$2:$B$4,MATCH($B1565,年度參數!$A$2:$A$4,0))</f>
        <v>0</v>
      </c>
      <c r="N1565" s="14" t="n">
        <f aca="false">I1565*M1565</f>
        <v>0</v>
      </c>
      <c r="O1565" s="14" t="n">
        <f aca="false">I1565-N1565</f>
        <v>1107100</v>
      </c>
    </row>
    <row r="1566" customFormat="false" ht="15" hidden="false" customHeight="false" outlineLevel="0" collapsed="false">
      <c r="A1566" s="6" t="str">
        <f aca="false">TEXT(B1566,"0")&amp;"-"&amp;TEXT(C1566,"00")</f>
        <v>2025-10</v>
      </c>
      <c r="B1566" s="4" t="n">
        <v>2025</v>
      </c>
      <c r="C1566" s="4" t="n">
        <v>10</v>
      </c>
      <c r="D1566" s="9" t="s">
        <v>300</v>
      </c>
      <c r="E1566" s="12" t="str">
        <f aca="false">INDEX(門市主檔!$B$2:$B$25,MATCH($D1566,門市主檔!$A$2:$A$25,0))</f>
        <v>台中逢甲店</v>
      </c>
      <c r="F1566" s="9" t="s">
        <v>342</v>
      </c>
      <c r="G1566" s="12" t="str">
        <f aca="false">INDEX(通路主檔!$B$2:$B$5,MATCH($F1566,通路主檔!$A$2:$A$5,0))</f>
        <v>外帶</v>
      </c>
      <c r="H1566" s="12" t="str">
        <f aca="false">INDEX(通路主檔!$C$2:$C$5,MATCH($F1566,通路主檔!$A$2:$A$5,0))</f>
        <v>店內</v>
      </c>
      <c r="I1566" s="13" t="n">
        <v>606000</v>
      </c>
      <c r="J1566" s="4" t="n">
        <v>1718</v>
      </c>
      <c r="K1566" s="4" t="n">
        <v>2247</v>
      </c>
      <c r="L1566" s="14" t="n">
        <f aca="false">IF(J1566=0,0,I1566/J1566)</f>
        <v>352.735739231665</v>
      </c>
      <c r="M1566" s="15" t="n">
        <f aca="false">INDEX(通路主檔!$D$2:$D$5,MATCH($F1566,通路主檔!$A$2:$A$5,0))*INDEX(年度參數!$B$2:$B$4,MATCH($B1566,年度參數!$A$2:$A$4,0))</f>
        <v>0</v>
      </c>
      <c r="N1566" s="14" t="n">
        <f aca="false">I1566*M1566</f>
        <v>0</v>
      </c>
      <c r="O1566" s="14" t="n">
        <f aca="false">I1566-N1566</f>
        <v>606000</v>
      </c>
    </row>
    <row r="1567" customFormat="false" ht="15" hidden="false" customHeight="false" outlineLevel="0" collapsed="false">
      <c r="A1567" s="6" t="str">
        <f aca="false">TEXT(B1567,"0")&amp;"-"&amp;TEXT(C1567,"00")</f>
        <v>2025-10</v>
      </c>
      <c r="B1567" s="4" t="n">
        <v>2025</v>
      </c>
      <c r="C1567" s="4" t="n">
        <v>10</v>
      </c>
      <c r="D1567" s="9" t="s">
        <v>300</v>
      </c>
      <c r="E1567" s="12" t="str">
        <f aca="false">INDEX(門市主檔!$B$2:$B$25,MATCH($D1567,門市主檔!$A$2:$A$25,0))</f>
        <v>台中逢甲店</v>
      </c>
      <c r="F1567" s="9" t="s">
        <v>344</v>
      </c>
      <c r="G1567" s="12" t="str">
        <f aca="false">INDEX(通路主檔!$B$2:$B$5,MATCH($F1567,通路主檔!$A$2:$A$5,0))</f>
        <v>外送平台 A</v>
      </c>
      <c r="H1567" s="12" t="str">
        <f aca="false">INDEX(通路主檔!$C$2:$C$5,MATCH($F1567,通路主檔!$A$2:$A$5,0))</f>
        <v>外送平台</v>
      </c>
      <c r="I1567" s="13" t="n">
        <v>565100</v>
      </c>
      <c r="J1567" s="4" t="n">
        <v>1149</v>
      </c>
      <c r="K1567" s="4" t="n">
        <v>2329</v>
      </c>
      <c r="L1567" s="14" t="n">
        <f aca="false">IF(J1567=0,0,I1567/J1567)</f>
        <v>491.818973020017</v>
      </c>
      <c r="M1567" s="15" t="n">
        <f aca="false">INDEX(通路主檔!$D$2:$D$5,MATCH($F1567,通路主檔!$A$2:$A$5,0))*INDEX(年度參數!$B$2:$B$4,MATCH($B1567,年度參數!$A$2:$A$4,0))</f>
        <v>0.34</v>
      </c>
      <c r="N1567" s="14" t="n">
        <f aca="false">I1567*M1567</f>
        <v>192134</v>
      </c>
      <c r="O1567" s="14" t="n">
        <f aca="false">I1567-N1567</f>
        <v>372966</v>
      </c>
    </row>
    <row r="1568" customFormat="false" ht="15" hidden="false" customHeight="false" outlineLevel="0" collapsed="false">
      <c r="A1568" s="6" t="str">
        <f aca="false">TEXT(B1568,"0")&amp;"-"&amp;TEXT(C1568,"00")</f>
        <v>2025-10</v>
      </c>
      <c r="B1568" s="4" t="n">
        <v>2025</v>
      </c>
      <c r="C1568" s="4" t="n">
        <v>10</v>
      </c>
      <c r="D1568" s="9" t="s">
        <v>300</v>
      </c>
      <c r="E1568" s="12" t="str">
        <f aca="false">INDEX(門市主檔!$B$2:$B$25,MATCH($D1568,門市主檔!$A$2:$A$25,0))</f>
        <v>台中逢甲店</v>
      </c>
      <c r="F1568" s="9" t="s">
        <v>347</v>
      </c>
      <c r="G1568" s="12" t="str">
        <f aca="false">INDEX(通路主檔!$B$2:$B$5,MATCH($F1568,通路主檔!$A$2:$A$5,0))</f>
        <v>外送平台 B</v>
      </c>
      <c r="H1568" s="12" t="str">
        <f aca="false">INDEX(通路主檔!$C$2:$C$5,MATCH($F1568,通路主檔!$A$2:$A$5,0))</f>
        <v>外送平台</v>
      </c>
      <c r="I1568" s="13" t="n">
        <v>334600</v>
      </c>
      <c r="J1568" s="4" t="n">
        <v>685</v>
      </c>
      <c r="K1568" s="4" t="n">
        <v>1302</v>
      </c>
      <c r="L1568" s="14" t="n">
        <f aca="false">IF(J1568=0,0,I1568/J1568)</f>
        <v>488.467153284672</v>
      </c>
      <c r="M1568" s="15" t="n">
        <f aca="false">INDEX(通路主檔!$D$2:$D$5,MATCH($F1568,通路主檔!$A$2:$A$5,0))*INDEX(年度參數!$B$2:$B$4,MATCH($B1568,年度參數!$A$2:$A$4,0))</f>
        <v>0.34</v>
      </c>
      <c r="N1568" s="14" t="n">
        <f aca="false">I1568*M1568</f>
        <v>113764</v>
      </c>
      <c r="O1568" s="14" t="n">
        <f aca="false">I1568-N1568</f>
        <v>220836</v>
      </c>
    </row>
    <row r="1569" customFormat="false" ht="15" hidden="false" customHeight="false" outlineLevel="0" collapsed="false">
      <c r="A1569" s="6" t="str">
        <f aca="false">TEXT(B1569,"0")&amp;"-"&amp;TEXT(C1569,"00")</f>
        <v>2025-10</v>
      </c>
      <c r="B1569" s="4" t="n">
        <v>2025</v>
      </c>
      <c r="C1569" s="4" t="n">
        <v>10</v>
      </c>
      <c r="D1569" s="9" t="s">
        <v>305</v>
      </c>
      <c r="E1569" s="12" t="str">
        <f aca="false">INDEX(門市主檔!$B$2:$B$25,MATCH($D1569,門市主檔!$A$2:$A$25,0))</f>
        <v>台中七期店</v>
      </c>
      <c r="F1569" s="9" t="s">
        <v>339</v>
      </c>
      <c r="G1569" s="12" t="str">
        <f aca="false">INDEX(通路主檔!$B$2:$B$5,MATCH($F1569,通路主檔!$A$2:$A$5,0))</f>
        <v>內用</v>
      </c>
      <c r="H1569" s="12" t="str">
        <f aca="false">INDEX(通路主檔!$C$2:$C$5,MATCH($F1569,通路主檔!$A$2:$A$5,0))</f>
        <v>店內</v>
      </c>
      <c r="I1569" s="13" t="n">
        <v>1489000</v>
      </c>
      <c r="J1569" s="4" t="n">
        <v>2052</v>
      </c>
      <c r="K1569" s="4" t="n">
        <v>5237</v>
      </c>
      <c r="L1569" s="14" t="n">
        <f aca="false">IF(J1569=0,0,I1569/J1569)</f>
        <v>725.633528265107</v>
      </c>
      <c r="M1569" s="15" t="n">
        <f aca="false">INDEX(通路主檔!$D$2:$D$5,MATCH($F1569,通路主檔!$A$2:$A$5,0))*INDEX(年度參數!$B$2:$B$4,MATCH($B1569,年度參數!$A$2:$A$4,0))</f>
        <v>0</v>
      </c>
      <c r="N1569" s="14" t="n">
        <f aca="false">I1569*M1569</f>
        <v>0</v>
      </c>
      <c r="O1569" s="14" t="n">
        <f aca="false">I1569-N1569</f>
        <v>1489000</v>
      </c>
    </row>
    <row r="1570" customFormat="false" ht="15" hidden="false" customHeight="false" outlineLevel="0" collapsed="false">
      <c r="A1570" s="6" t="str">
        <f aca="false">TEXT(B1570,"0")&amp;"-"&amp;TEXT(C1570,"00")</f>
        <v>2025-10</v>
      </c>
      <c r="B1570" s="4" t="n">
        <v>2025</v>
      </c>
      <c r="C1570" s="4" t="n">
        <v>10</v>
      </c>
      <c r="D1570" s="9" t="s">
        <v>305</v>
      </c>
      <c r="E1570" s="12" t="str">
        <f aca="false">INDEX(門市主檔!$B$2:$B$25,MATCH($D1570,門市主檔!$A$2:$A$25,0))</f>
        <v>台中七期店</v>
      </c>
      <c r="F1570" s="9" t="s">
        <v>342</v>
      </c>
      <c r="G1570" s="12" t="str">
        <f aca="false">INDEX(通路主檔!$B$2:$B$5,MATCH($F1570,通路主檔!$A$2:$A$5,0))</f>
        <v>外帶</v>
      </c>
      <c r="H1570" s="12" t="str">
        <f aca="false">INDEX(通路主檔!$C$2:$C$5,MATCH($F1570,通路主檔!$A$2:$A$5,0))</f>
        <v>店內</v>
      </c>
      <c r="I1570" s="13" t="n">
        <v>551800</v>
      </c>
      <c r="J1570" s="4" t="n">
        <v>1529</v>
      </c>
      <c r="K1570" s="4" t="n">
        <v>2134</v>
      </c>
      <c r="L1570" s="14" t="n">
        <f aca="false">IF(J1570=0,0,I1570/J1570)</f>
        <v>360.889470241988</v>
      </c>
      <c r="M1570" s="15" t="n">
        <f aca="false">INDEX(通路主檔!$D$2:$D$5,MATCH($F1570,通路主檔!$A$2:$A$5,0))*INDEX(年度參數!$B$2:$B$4,MATCH($B1570,年度參數!$A$2:$A$4,0))</f>
        <v>0</v>
      </c>
      <c r="N1570" s="14" t="n">
        <f aca="false">I1570*M1570</f>
        <v>0</v>
      </c>
      <c r="O1570" s="14" t="n">
        <f aca="false">I1570-N1570</f>
        <v>551800</v>
      </c>
    </row>
    <row r="1571" customFormat="false" ht="15" hidden="false" customHeight="false" outlineLevel="0" collapsed="false">
      <c r="A1571" s="6" t="str">
        <f aca="false">TEXT(B1571,"0")&amp;"-"&amp;TEXT(C1571,"00")</f>
        <v>2025-10</v>
      </c>
      <c r="B1571" s="4" t="n">
        <v>2025</v>
      </c>
      <c r="C1571" s="4" t="n">
        <v>10</v>
      </c>
      <c r="D1571" s="9" t="s">
        <v>305</v>
      </c>
      <c r="E1571" s="12" t="str">
        <f aca="false">INDEX(門市主檔!$B$2:$B$25,MATCH($D1571,門市主檔!$A$2:$A$25,0))</f>
        <v>台中七期店</v>
      </c>
      <c r="F1571" s="9" t="s">
        <v>344</v>
      </c>
      <c r="G1571" s="12" t="str">
        <f aca="false">INDEX(通路主檔!$B$2:$B$5,MATCH($F1571,通路主檔!$A$2:$A$5,0))</f>
        <v>外送平台 A</v>
      </c>
      <c r="H1571" s="12" t="str">
        <f aca="false">INDEX(通路主檔!$C$2:$C$5,MATCH($F1571,通路主檔!$A$2:$A$5,0))</f>
        <v>外送平台</v>
      </c>
      <c r="I1571" s="13" t="n">
        <v>418200</v>
      </c>
      <c r="J1571" s="4" t="n">
        <v>734</v>
      </c>
      <c r="K1571" s="4" t="n">
        <v>1293</v>
      </c>
      <c r="L1571" s="14" t="n">
        <f aca="false">IF(J1571=0,0,I1571/J1571)</f>
        <v>569.754768392371</v>
      </c>
      <c r="M1571" s="15" t="n">
        <f aca="false">INDEX(通路主檔!$D$2:$D$5,MATCH($F1571,通路主檔!$A$2:$A$5,0))*INDEX(年度參數!$B$2:$B$4,MATCH($B1571,年度參數!$A$2:$A$4,0))</f>
        <v>0.34</v>
      </c>
      <c r="N1571" s="14" t="n">
        <f aca="false">I1571*M1571</f>
        <v>142188</v>
      </c>
      <c r="O1571" s="14" t="n">
        <f aca="false">I1571-N1571</f>
        <v>276012</v>
      </c>
    </row>
    <row r="1572" customFormat="false" ht="15" hidden="false" customHeight="false" outlineLevel="0" collapsed="false">
      <c r="A1572" s="6" t="str">
        <f aca="false">TEXT(B1572,"0")&amp;"-"&amp;TEXT(C1572,"00")</f>
        <v>2025-10</v>
      </c>
      <c r="B1572" s="4" t="n">
        <v>2025</v>
      </c>
      <c r="C1572" s="4" t="n">
        <v>10</v>
      </c>
      <c r="D1572" s="9" t="s">
        <v>305</v>
      </c>
      <c r="E1572" s="12" t="str">
        <f aca="false">INDEX(門市主檔!$B$2:$B$25,MATCH($D1572,門市主檔!$A$2:$A$25,0))</f>
        <v>台中七期店</v>
      </c>
      <c r="F1572" s="9" t="s">
        <v>347</v>
      </c>
      <c r="G1572" s="12" t="str">
        <f aca="false">INDEX(通路主檔!$B$2:$B$5,MATCH($F1572,通路主檔!$A$2:$A$5,0))</f>
        <v>外送平台 B</v>
      </c>
      <c r="H1572" s="12" t="str">
        <f aca="false">INDEX(通路主檔!$C$2:$C$5,MATCH($F1572,通路主檔!$A$2:$A$5,0))</f>
        <v>外送平台</v>
      </c>
      <c r="I1572" s="13" t="n">
        <v>276500</v>
      </c>
      <c r="J1572" s="4" t="n">
        <v>554</v>
      </c>
      <c r="K1572" s="4" t="n">
        <v>1024</v>
      </c>
      <c r="L1572" s="14" t="n">
        <f aca="false">IF(J1572=0,0,I1572/J1572)</f>
        <v>499.097472924188</v>
      </c>
      <c r="M1572" s="15" t="n">
        <f aca="false">INDEX(通路主檔!$D$2:$D$5,MATCH($F1572,通路主檔!$A$2:$A$5,0))*INDEX(年度參數!$B$2:$B$4,MATCH($B1572,年度參數!$A$2:$A$4,0))</f>
        <v>0.34</v>
      </c>
      <c r="N1572" s="14" t="n">
        <f aca="false">I1572*M1572</f>
        <v>94010</v>
      </c>
      <c r="O1572" s="14" t="n">
        <f aca="false">I1572-N1572</f>
        <v>182490</v>
      </c>
    </row>
    <row r="1573" customFormat="false" ht="15" hidden="false" customHeight="false" outlineLevel="0" collapsed="false">
      <c r="A1573" s="6" t="str">
        <f aca="false">TEXT(B1573,"0")&amp;"-"&amp;TEXT(C1573,"00")</f>
        <v>2025-10</v>
      </c>
      <c r="B1573" s="4" t="n">
        <v>2025</v>
      </c>
      <c r="C1573" s="4" t="n">
        <v>10</v>
      </c>
      <c r="D1573" s="9" t="s">
        <v>307</v>
      </c>
      <c r="E1573" s="12" t="str">
        <f aca="false">INDEX(門市主檔!$B$2:$B$25,MATCH($D1573,門市主檔!$A$2:$A$25,0))</f>
        <v>台中一中店</v>
      </c>
      <c r="F1573" s="9" t="s">
        <v>339</v>
      </c>
      <c r="G1573" s="12" t="str">
        <f aca="false">INDEX(通路主檔!$B$2:$B$5,MATCH($F1573,通路主檔!$A$2:$A$5,0))</f>
        <v>內用</v>
      </c>
      <c r="H1573" s="12" t="str">
        <f aca="false">INDEX(通路主檔!$C$2:$C$5,MATCH($F1573,通路主檔!$A$2:$A$5,0))</f>
        <v>店內</v>
      </c>
      <c r="I1573" s="13" t="n">
        <v>584300</v>
      </c>
      <c r="J1573" s="4" t="n">
        <v>782</v>
      </c>
      <c r="K1573" s="4" t="n">
        <v>1841</v>
      </c>
      <c r="L1573" s="14" t="n">
        <f aca="false">IF(J1573=0,0,I1573/J1573)</f>
        <v>747.186700767264</v>
      </c>
      <c r="M1573" s="15" t="n">
        <f aca="false">INDEX(通路主檔!$D$2:$D$5,MATCH($F1573,通路主檔!$A$2:$A$5,0))*INDEX(年度參數!$B$2:$B$4,MATCH($B1573,年度參數!$A$2:$A$4,0))</f>
        <v>0</v>
      </c>
      <c r="N1573" s="14" t="n">
        <f aca="false">I1573*M1573</f>
        <v>0</v>
      </c>
      <c r="O1573" s="14" t="n">
        <f aca="false">I1573-N1573</f>
        <v>584300</v>
      </c>
    </row>
    <row r="1574" customFormat="false" ht="15" hidden="false" customHeight="false" outlineLevel="0" collapsed="false">
      <c r="A1574" s="6" t="str">
        <f aca="false">TEXT(B1574,"0")&amp;"-"&amp;TEXT(C1574,"00")</f>
        <v>2025-10</v>
      </c>
      <c r="B1574" s="4" t="n">
        <v>2025</v>
      </c>
      <c r="C1574" s="4" t="n">
        <v>10</v>
      </c>
      <c r="D1574" s="9" t="s">
        <v>307</v>
      </c>
      <c r="E1574" s="12" t="str">
        <f aca="false">INDEX(門市主檔!$B$2:$B$25,MATCH($D1574,門市主檔!$A$2:$A$25,0))</f>
        <v>台中一中店</v>
      </c>
      <c r="F1574" s="9" t="s">
        <v>342</v>
      </c>
      <c r="G1574" s="12" t="str">
        <f aca="false">INDEX(通路主檔!$B$2:$B$5,MATCH($F1574,通路主檔!$A$2:$A$5,0))</f>
        <v>外帶</v>
      </c>
      <c r="H1574" s="12" t="str">
        <f aca="false">INDEX(通路主檔!$C$2:$C$5,MATCH($F1574,通路主檔!$A$2:$A$5,0))</f>
        <v>店內</v>
      </c>
      <c r="I1574" s="13" t="n">
        <v>540800</v>
      </c>
      <c r="J1574" s="4" t="n">
        <v>1647</v>
      </c>
      <c r="K1574" s="4" t="n">
        <v>1988</v>
      </c>
      <c r="L1574" s="14" t="n">
        <f aca="false">IF(J1574=0,0,I1574/J1574)</f>
        <v>328.354584092289</v>
      </c>
      <c r="M1574" s="15" t="n">
        <f aca="false">INDEX(通路主檔!$D$2:$D$5,MATCH($F1574,通路主檔!$A$2:$A$5,0))*INDEX(年度參數!$B$2:$B$4,MATCH($B1574,年度參數!$A$2:$A$4,0))</f>
        <v>0</v>
      </c>
      <c r="N1574" s="14" t="n">
        <f aca="false">I1574*M1574</f>
        <v>0</v>
      </c>
      <c r="O1574" s="14" t="n">
        <f aca="false">I1574-N1574</f>
        <v>540800</v>
      </c>
    </row>
    <row r="1575" customFormat="false" ht="15" hidden="false" customHeight="false" outlineLevel="0" collapsed="false">
      <c r="A1575" s="6" t="str">
        <f aca="false">TEXT(B1575,"0")&amp;"-"&amp;TEXT(C1575,"00")</f>
        <v>2025-10</v>
      </c>
      <c r="B1575" s="4" t="n">
        <v>2025</v>
      </c>
      <c r="C1575" s="4" t="n">
        <v>10</v>
      </c>
      <c r="D1575" s="9" t="s">
        <v>307</v>
      </c>
      <c r="E1575" s="12" t="str">
        <f aca="false">INDEX(門市主檔!$B$2:$B$25,MATCH($D1575,門市主檔!$A$2:$A$25,0))</f>
        <v>台中一中店</v>
      </c>
      <c r="F1575" s="9" t="s">
        <v>344</v>
      </c>
      <c r="G1575" s="12" t="str">
        <f aca="false">INDEX(通路主檔!$B$2:$B$5,MATCH($F1575,通路主檔!$A$2:$A$5,0))</f>
        <v>外送平台 A</v>
      </c>
      <c r="H1575" s="12" t="str">
        <f aca="false">INDEX(通路主檔!$C$2:$C$5,MATCH($F1575,通路主檔!$A$2:$A$5,0))</f>
        <v>外送平台</v>
      </c>
      <c r="I1575" s="13" t="n">
        <v>446900</v>
      </c>
      <c r="J1575" s="4" t="n">
        <v>802</v>
      </c>
      <c r="K1575" s="4" t="n">
        <v>1507</v>
      </c>
      <c r="L1575" s="14" t="n">
        <f aca="false">IF(J1575=0,0,I1575/J1575)</f>
        <v>557.231920199501</v>
      </c>
      <c r="M1575" s="15" t="n">
        <f aca="false">INDEX(通路主檔!$D$2:$D$5,MATCH($F1575,通路主檔!$A$2:$A$5,0))*INDEX(年度參數!$B$2:$B$4,MATCH($B1575,年度參數!$A$2:$A$4,0))</f>
        <v>0.34</v>
      </c>
      <c r="N1575" s="14" t="n">
        <f aca="false">I1575*M1575</f>
        <v>151946</v>
      </c>
      <c r="O1575" s="14" t="n">
        <f aca="false">I1575-N1575</f>
        <v>294954</v>
      </c>
    </row>
    <row r="1576" customFormat="false" ht="15" hidden="false" customHeight="false" outlineLevel="0" collapsed="false">
      <c r="A1576" s="6" t="str">
        <f aca="false">TEXT(B1576,"0")&amp;"-"&amp;TEXT(C1576,"00")</f>
        <v>2025-10</v>
      </c>
      <c r="B1576" s="4" t="n">
        <v>2025</v>
      </c>
      <c r="C1576" s="4" t="n">
        <v>10</v>
      </c>
      <c r="D1576" s="9" t="s">
        <v>307</v>
      </c>
      <c r="E1576" s="12" t="str">
        <f aca="false">INDEX(門市主檔!$B$2:$B$25,MATCH($D1576,門市主檔!$A$2:$A$25,0))</f>
        <v>台中一中店</v>
      </c>
      <c r="F1576" s="9" t="s">
        <v>347</v>
      </c>
      <c r="G1576" s="12" t="str">
        <f aca="false">INDEX(通路主檔!$B$2:$B$5,MATCH($F1576,通路主檔!$A$2:$A$5,0))</f>
        <v>外送平台 B</v>
      </c>
      <c r="H1576" s="12" t="str">
        <f aca="false">INDEX(通路主檔!$C$2:$C$5,MATCH($F1576,通路主檔!$A$2:$A$5,0))</f>
        <v>外送平台</v>
      </c>
      <c r="I1576" s="13" t="n">
        <v>290500</v>
      </c>
      <c r="J1576" s="4" t="n">
        <v>579</v>
      </c>
      <c r="K1576" s="4" t="n">
        <v>1041</v>
      </c>
      <c r="L1576" s="14" t="n">
        <f aca="false">IF(J1576=0,0,I1576/J1576)</f>
        <v>501.727115716753</v>
      </c>
      <c r="M1576" s="15" t="n">
        <f aca="false">INDEX(通路主檔!$D$2:$D$5,MATCH($F1576,通路主檔!$A$2:$A$5,0))*INDEX(年度參數!$B$2:$B$4,MATCH($B1576,年度參數!$A$2:$A$4,0))</f>
        <v>0.34</v>
      </c>
      <c r="N1576" s="14" t="n">
        <f aca="false">I1576*M1576</f>
        <v>98770</v>
      </c>
      <c r="O1576" s="14" t="n">
        <f aca="false">I1576-N1576</f>
        <v>191730</v>
      </c>
    </row>
    <row r="1577" customFormat="false" ht="15" hidden="false" customHeight="false" outlineLevel="0" collapsed="false">
      <c r="A1577" s="6" t="str">
        <f aca="false">TEXT(B1577,"0")&amp;"-"&amp;TEXT(C1577,"00")</f>
        <v>2025-10</v>
      </c>
      <c r="B1577" s="4" t="n">
        <v>2025</v>
      </c>
      <c r="C1577" s="4" t="n">
        <v>10</v>
      </c>
      <c r="D1577" s="9" t="s">
        <v>310</v>
      </c>
      <c r="E1577" s="12" t="str">
        <f aca="false">INDEX(門市主檔!$B$2:$B$25,MATCH($D1577,門市主檔!$A$2:$A$25,0))</f>
        <v>台中大里店</v>
      </c>
      <c r="F1577" s="9" t="s">
        <v>342</v>
      </c>
      <c r="G1577" s="12" t="str">
        <f aca="false">INDEX(通路主檔!$B$2:$B$5,MATCH($F1577,通路主檔!$A$2:$A$5,0))</f>
        <v>外帶</v>
      </c>
      <c r="H1577" s="12" t="str">
        <f aca="false">INDEX(通路主檔!$C$2:$C$5,MATCH($F1577,通路主檔!$A$2:$A$5,0))</f>
        <v>店內</v>
      </c>
      <c r="I1577" s="13" t="n">
        <v>518600</v>
      </c>
      <c r="J1577" s="4" t="n">
        <v>1621</v>
      </c>
      <c r="K1577" s="4" t="n">
        <v>2240</v>
      </c>
      <c r="L1577" s="14" t="n">
        <f aca="false">IF(J1577=0,0,I1577/J1577)</f>
        <v>319.925971622455</v>
      </c>
      <c r="M1577" s="15" t="n">
        <f aca="false">INDEX(通路主檔!$D$2:$D$5,MATCH($F1577,通路主檔!$A$2:$A$5,0))*INDEX(年度參數!$B$2:$B$4,MATCH($B1577,年度參數!$A$2:$A$4,0))</f>
        <v>0</v>
      </c>
      <c r="N1577" s="14" t="n">
        <f aca="false">I1577*M1577</f>
        <v>0</v>
      </c>
      <c r="O1577" s="14" t="n">
        <f aca="false">I1577-N1577</f>
        <v>518600</v>
      </c>
    </row>
    <row r="1578" customFormat="false" ht="15" hidden="false" customHeight="false" outlineLevel="0" collapsed="false">
      <c r="A1578" s="6" t="str">
        <f aca="false">TEXT(B1578,"0")&amp;"-"&amp;TEXT(C1578,"00")</f>
        <v>2025-10</v>
      </c>
      <c r="B1578" s="4" t="n">
        <v>2025</v>
      </c>
      <c r="C1578" s="4" t="n">
        <v>10</v>
      </c>
      <c r="D1578" s="9" t="s">
        <v>310</v>
      </c>
      <c r="E1578" s="12" t="str">
        <f aca="false">INDEX(門市主檔!$B$2:$B$25,MATCH($D1578,門市主檔!$A$2:$A$25,0))</f>
        <v>台中大里店</v>
      </c>
      <c r="F1578" s="9" t="s">
        <v>344</v>
      </c>
      <c r="G1578" s="12" t="str">
        <f aca="false">INDEX(通路主檔!$B$2:$B$5,MATCH($F1578,通路主檔!$A$2:$A$5,0))</f>
        <v>外送平台 A</v>
      </c>
      <c r="H1578" s="12" t="str">
        <f aca="false">INDEX(通路主檔!$C$2:$C$5,MATCH($F1578,通路主檔!$A$2:$A$5,0))</f>
        <v>外送平台</v>
      </c>
      <c r="I1578" s="13" t="n">
        <v>400900</v>
      </c>
      <c r="J1578" s="4" t="n">
        <v>801</v>
      </c>
      <c r="K1578" s="4" t="n">
        <v>1630</v>
      </c>
      <c r="L1578" s="14" t="n">
        <f aca="false">IF(J1578=0,0,I1578/J1578)</f>
        <v>500.499375780275</v>
      </c>
      <c r="M1578" s="15" t="n">
        <f aca="false">INDEX(通路主檔!$D$2:$D$5,MATCH($F1578,通路主檔!$A$2:$A$5,0))*INDEX(年度參數!$B$2:$B$4,MATCH($B1578,年度參數!$A$2:$A$4,0))</f>
        <v>0.34</v>
      </c>
      <c r="N1578" s="14" t="n">
        <f aca="false">I1578*M1578</f>
        <v>136306</v>
      </c>
      <c r="O1578" s="14" t="n">
        <f aca="false">I1578-N1578</f>
        <v>264594</v>
      </c>
    </row>
    <row r="1579" customFormat="false" ht="15" hidden="false" customHeight="false" outlineLevel="0" collapsed="false">
      <c r="A1579" s="6" t="str">
        <f aca="false">TEXT(B1579,"0")&amp;"-"&amp;TEXT(C1579,"00")</f>
        <v>2025-10</v>
      </c>
      <c r="B1579" s="4" t="n">
        <v>2025</v>
      </c>
      <c r="C1579" s="4" t="n">
        <v>10</v>
      </c>
      <c r="D1579" s="9" t="s">
        <v>310</v>
      </c>
      <c r="E1579" s="12" t="str">
        <f aca="false">INDEX(門市主檔!$B$2:$B$25,MATCH($D1579,門市主檔!$A$2:$A$25,0))</f>
        <v>台中大里店</v>
      </c>
      <c r="F1579" s="9" t="s">
        <v>347</v>
      </c>
      <c r="G1579" s="12" t="str">
        <f aca="false">INDEX(通路主檔!$B$2:$B$5,MATCH($F1579,通路主檔!$A$2:$A$5,0))</f>
        <v>外送平台 B</v>
      </c>
      <c r="H1579" s="12" t="str">
        <f aca="false">INDEX(通路主檔!$C$2:$C$5,MATCH($F1579,通路主檔!$A$2:$A$5,0))</f>
        <v>外送平台</v>
      </c>
      <c r="I1579" s="13" t="n">
        <v>266700</v>
      </c>
      <c r="J1579" s="4" t="n">
        <v>504</v>
      </c>
      <c r="K1579" s="4" t="n">
        <v>931</v>
      </c>
      <c r="L1579" s="14" t="n">
        <f aca="false">IF(J1579=0,0,I1579/J1579)</f>
        <v>529.166666666667</v>
      </c>
      <c r="M1579" s="15" t="n">
        <f aca="false">INDEX(通路主檔!$D$2:$D$5,MATCH($F1579,通路主檔!$A$2:$A$5,0))*INDEX(年度參數!$B$2:$B$4,MATCH($B1579,年度參數!$A$2:$A$4,0))</f>
        <v>0.34</v>
      </c>
      <c r="N1579" s="14" t="n">
        <f aca="false">I1579*M1579</f>
        <v>90678</v>
      </c>
      <c r="O1579" s="14" t="n">
        <f aca="false">I1579-N1579</f>
        <v>176022</v>
      </c>
    </row>
    <row r="1580" customFormat="false" ht="15" hidden="false" customHeight="false" outlineLevel="0" collapsed="false">
      <c r="A1580" s="6" t="str">
        <f aca="false">TEXT(B1580,"0")&amp;"-"&amp;TEXT(C1580,"00")</f>
        <v>2025-10</v>
      </c>
      <c r="B1580" s="4" t="n">
        <v>2025</v>
      </c>
      <c r="C1580" s="4" t="n">
        <v>10</v>
      </c>
      <c r="D1580" s="9" t="s">
        <v>318</v>
      </c>
      <c r="E1580" s="12" t="str">
        <f aca="false">INDEX(門市主檔!$B$2:$B$25,MATCH($D1580,門市主檔!$A$2:$A$25,0))</f>
        <v>台南中西店</v>
      </c>
      <c r="F1580" s="9" t="s">
        <v>339</v>
      </c>
      <c r="G1580" s="12" t="str">
        <f aca="false">INDEX(通路主檔!$B$2:$B$5,MATCH($F1580,通路主檔!$A$2:$A$5,0))</f>
        <v>內用</v>
      </c>
      <c r="H1580" s="12" t="str">
        <f aca="false">INDEX(通路主檔!$C$2:$C$5,MATCH($F1580,通路主檔!$A$2:$A$5,0))</f>
        <v>店內</v>
      </c>
      <c r="I1580" s="13" t="n">
        <v>846700</v>
      </c>
      <c r="J1580" s="4" t="n">
        <v>1202</v>
      </c>
      <c r="K1580" s="4" t="n">
        <v>2889</v>
      </c>
      <c r="L1580" s="14" t="n">
        <f aca="false">IF(J1580=0,0,I1580/J1580)</f>
        <v>704.409317803661</v>
      </c>
      <c r="M1580" s="15" t="n">
        <f aca="false">INDEX(通路主檔!$D$2:$D$5,MATCH($F1580,通路主檔!$A$2:$A$5,0))*INDEX(年度參數!$B$2:$B$4,MATCH($B1580,年度參數!$A$2:$A$4,0))</f>
        <v>0</v>
      </c>
      <c r="N1580" s="14" t="n">
        <f aca="false">I1580*M1580</f>
        <v>0</v>
      </c>
      <c r="O1580" s="14" t="n">
        <f aca="false">I1580-N1580</f>
        <v>846700</v>
      </c>
    </row>
    <row r="1581" customFormat="false" ht="15" hidden="false" customHeight="false" outlineLevel="0" collapsed="false">
      <c r="A1581" s="6" t="str">
        <f aca="false">TEXT(B1581,"0")&amp;"-"&amp;TEXT(C1581,"00")</f>
        <v>2025-10</v>
      </c>
      <c r="B1581" s="4" t="n">
        <v>2025</v>
      </c>
      <c r="C1581" s="4" t="n">
        <v>10</v>
      </c>
      <c r="D1581" s="9" t="s">
        <v>318</v>
      </c>
      <c r="E1581" s="12" t="str">
        <f aca="false">INDEX(門市主檔!$B$2:$B$25,MATCH($D1581,門市主檔!$A$2:$A$25,0))</f>
        <v>台南中西店</v>
      </c>
      <c r="F1581" s="9" t="s">
        <v>342</v>
      </c>
      <c r="G1581" s="12" t="str">
        <f aca="false">INDEX(通路主檔!$B$2:$B$5,MATCH($F1581,通路主檔!$A$2:$A$5,0))</f>
        <v>外帶</v>
      </c>
      <c r="H1581" s="12" t="str">
        <f aca="false">INDEX(通路主檔!$C$2:$C$5,MATCH($F1581,通路主檔!$A$2:$A$5,0))</f>
        <v>店內</v>
      </c>
      <c r="I1581" s="13" t="n">
        <v>426200</v>
      </c>
      <c r="J1581" s="4" t="n">
        <v>1375</v>
      </c>
      <c r="K1581" s="4" t="n">
        <v>1732</v>
      </c>
      <c r="L1581" s="14" t="n">
        <f aca="false">IF(J1581=0,0,I1581/J1581)</f>
        <v>309.963636363636</v>
      </c>
      <c r="M1581" s="15" t="n">
        <f aca="false">INDEX(通路主檔!$D$2:$D$5,MATCH($F1581,通路主檔!$A$2:$A$5,0))*INDEX(年度參數!$B$2:$B$4,MATCH($B1581,年度參數!$A$2:$A$4,0))</f>
        <v>0</v>
      </c>
      <c r="N1581" s="14" t="n">
        <f aca="false">I1581*M1581</f>
        <v>0</v>
      </c>
      <c r="O1581" s="14" t="n">
        <f aca="false">I1581-N1581</f>
        <v>426200</v>
      </c>
    </row>
    <row r="1582" customFormat="false" ht="15" hidden="false" customHeight="false" outlineLevel="0" collapsed="false">
      <c r="A1582" s="6" t="str">
        <f aca="false">TEXT(B1582,"0")&amp;"-"&amp;TEXT(C1582,"00")</f>
        <v>2025-10</v>
      </c>
      <c r="B1582" s="4" t="n">
        <v>2025</v>
      </c>
      <c r="C1582" s="4" t="n">
        <v>10</v>
      </c>
      <c r="D1582" s="9" t="s">
        <v>318</v>
      </c>
      <c r="E1582" s="12" t="str">
        <f aca="false">INDEX(門市主檔!$B$2:$B$25,MATCH($D1582,門市主檔!$A$2:$A$25,0))</f>
        <v>台南中西店</v>
      </c>
      <c r="F1582" s="9" t="s">
        <v>344</v>
      </c>
      <c r="G1582" s="12" t="str">
        <f aca="false">INDEX(通路主檔!$B$2:$B$5,MATCH($F1582,通路主檔!$A$2:$A$5,0))</f>
        <v>外送平台 A</v>
      </c>
      <c r="H1582" s="12" t="str">
        <f aca="false">INDEX(通路主檔!$C$2:$C$5,MATCH($F1582,通路主檔!$A$2:$A$5,0))</f>
        <v>外送平台</v>
      </c>
      <c r="I1582" s="13" t="n">
        <v>355000</v>
      </c>
      <c r="J1582" s="4" t="n">
        <v>738</v>
      </c>
      <c r="K1582" s="4" t="n">
        <v>1307</v>
      </c>
      <c r="L1582" s="14" t="n">
        <f aca="false">IF(J1582=0,0,I1582/J1582)</f>
        <v>481.029810298103</v>
      </c>
      <c r="M1582" s="15" t="n">
        <f aca="false">INDEX(通路主檔!$D$2:$D$5,MATCH($F1582,通路主檔!$A$2:$A$5,0))*INDEX(年度參數!$B$2:$B$4,MATCH($B1582,年度參數!$A$2:$A$4,0))</f>
        <v>0.34</v>
      </c>
      <c r="N1582" s="14" t="n">
        <f aca="false">I1582*M1582</f>
        <v>120700</v>
      </c>
      <c r="O1582" s="14" t="n">
        <f aca="false">I1582-N1582</f>
        <v>234300</v>
      </c>
    </row>
    <row r="1583" customFormat="false" ht="15" hidden="false" customHeight="false" outlineLevel="0" collapsed="false">
      <c r="A1583" s="6" t="str">
        <f aca="false">TEXT(B1583,"0")&amp;"-"&amp;TEXT(C1583,"00")</f>
        <v>2025-10</v>
      </c>
      <c r="B1583" s="4" t="n">
        <v>2025</v>
      </c>
      <c r="C1583" s="4" t="n">
        <v>10</v>
      </c>
      <c r="D1583" s="9" t="s">
        <v>318</v>
      </c>
      <c r="E1583" s="12" t="str">
        <f aca="false">INDEX(門市主檔!$B$2:$B$25,MATCH($D1583,門市主檔!$A$2:$A$25,0))</f>
        <v>台南中西店</v>
      </c>
      <c r="F1583" s="9" t="s">
        <v>347</v>
      </c>
      <c r="G1583" s="12" t="str">
        <f aca="false">INDEX(通路主檔!$B$2:$B$5,MATCH($F1583,通路主檔!$A$2:$A$5,0))</f>
        <v>外送平台 B</v>
      </c>
      <c r="H1583" s="12" t="str">
        <f aca="false">INDEX(通路主檔!$C$2:$C$5,MATCH($F1583,通路主檔!$A$2:$A$5,0))</f>
        <v>外送平台</v>
      </c>
      <c r="I1583" s="13" t="n">
        <v>252200</v>
      </c>
      <c r="J1583" s="4" t="n">
        <v>469</v>
      </c>
      <c r="K1583" s="4" t="n">
        <v>813</v>
      </c>
      <c r="L1583" s="14" t="n">
        <f aca="false">IF(J1583=0,0,I1583/J1583)</f>
        <v>537.73987206823</v>
      </c>
      <c r="M1583" s="15" t="n">
        <f aca="false">INDEX(通路主檔!$D$2:$D$5,MATCH($F1583,通路主檔!$A$2:$A$5,0))*INDEX(年度參數!$B$2:$B$4,MATCH($B1583,年度參數!$A$2:$A$4,0))</f>
        <v>0.34</v>
      </c>
      <c r="N1583" s="14" t="n">
        <f aca="false">I1583*M1583</f>
        <v>85748</v>
      </c>
      <c r="O1583" s="14" t="n">
        <f aca="false">I1583-N1583</f>
        <v>166452</v>
      </c>
    </row>
    <row r="1584" customFormat="false" ht="15" hidden="false" customHeight="false" outlineLevel="0" collapsed="false">
      <c r="A1584" s="6" t="str">
        <f aca="false">TEXT(B1584,"0")&amp;"-"&amp;TEXT(C1584,"00")</f>
        <v>2025-10</v>
      </c>
      <c r="B1584" s="4" t="n">
        <v>2025</v>
      </c>
      <c r="C1584" s="4" t="n">
        <v>10</v>
      </c>
      <c r="D1584" s="9" t="s">
        <v>323</v>
      </c>
      <c r="E1584" s="12" t="str">
        <f aca="false">INDEX(門市主檔!$B$2:$B$25,MATCH($D1584,門市主檔!$A$2:$A$25,0))</f>
        <v>台南東寧店</v>
      </c>
      <c r="F1584" s="9" t="s">
        <v>339</v>
      </c>
      <c r="G1584" s="12" t="str">
        <f aca="false">INDEX(通路主檔!$B$2:$B$5,MATCH($F1584,通路主檔!$A$2:$A$5,0))</f>
        <v>內用</v>
      </c>
      <c r="H1584" s="12" t="str">
        <f aca="false">INDEX(通路主檔!$C$2:$C$5,MATCH($F1584,通路主檔!$A$2:$A$5,0))</f>
        <v>店內</v>
      </c>
      <c r="I1584" s="13" t="n">
        <v>474800</v>
      </c>
      <c r="J1584" s="4" t="n">
        <v>596</v>
      </c>
      <c r="K1584" s="4" t="n">
        <v>1385</v>
      </c>
      <c r="L1584" s="14" t="n">
        <f aca="false">IF(J1584=0,0,I1584/J1584)</f>
        <v>796.644295302014</v>
      </c>
      <c r="M1584" s="15" t="n">
        <f aca="false">INDEX(通路主檔!$D$2:$D$5,MATCH($F1584,通路主檔!$A$2:$A$5,0))*INDEX(年度參數!$B$2:$B$4,MATCH($B1584,年度參數!$A$2:$A$4,0))</f>
        <v>0</v>
      </c>
      <c r="N1584" s="14" t="n">
        <f aca="false">I1584*M1584</f>
        <v>0</v>
      </c>
      <c r="O1584" s="14" t="n">
        <f aca="false">I1584-N1584</f>
        <v>474800</v>
      </c>
    </row>
    <row r="1585" customFormat="false" ht="15" hidden="false" customHeight="false" outlineLevel="0" collapsed="false">
      <c r="A1585" s="6" t="str">
        <f aca="false">TEXT(B1585,"0")&amp;"-"&amp;TEXT(C1585,"00")</f>
        <v>2025-10</v>
      </c>
      <c r="B1585" s="4" t="n">
        <v>2025</v>
      </c>
      <c r="C1585" s="4" t="n">
        <v>10</v>
      </c>
      <c r="D1585" s="9" t="s">
        <v>323</v>
      </c>
      <c r="E1585" s="12" t="str">
        <f aca="false">INDEX(門市主檔!$B$2:$B$25,MATCH($D1585,門市主檔!$A$2:$A$25,0))</f>
        <v>台南東寧店</v>
      </c>
      <c r="F1585" s="9" t="s">
        <v>342</v>
      </c>
      <c r="G1585" s="12" t="str">
        <f aca="false">INDEX(通路主檔!$B$2:$B$5,MATCH($F1585,通路主檔!$A$2:$A$5,0))</f>
        <v>外帶</v>
      </c>
      <c r="H1585" s="12" t="str">
        <f aca="false">INDEX(通路主檔!$C$2:$C$5,MATCH($F1585,通路主檔!$A$2:$A$5,0))</f>
        <v>店內</v>
      </c>
      <c r="I1585" s="13" t="n">
        <v>421100</v>
      </c>
      <c r="J1585" s="4" t="n">
        <v>1340</v>
      </c>
      <c r="K1585" s="4" t="n">
        <v>1652</v>
      </c>
      <c r="L1585" s="14" t="n">
        <f aca="false">IF(J1585=0,0,I1585/J1585)</f>
        <v>314.253731343284</v>
      </c>
      <c r="M1585" s="15" t="n">
        <f aca="false">INDEX(通路主檔!$D$2:$D$5,MATCH($F1585,通路主檔!$A$2:$A$5,0))*INDEX(年度參數!$B$2:$B$4,MATCH($B1585,年度參數!$A$2:$A$4,0))</f>
        <v>0</v>
      </c>
      <c r="N1585" s="14" t="n">
        <f aca="false">I1585*M1585</f>
        <v>0</v>
      </c>
      <c r="O1585" s="14" t="n">
        <f aca="false">I1585-N1585</f>
        <v>421100</v>
      </c>
    </row>
    <row r="1586" customFormat="false" ht="15" hidden="false" customHeight="false" outlineLevel="0" collapsed="false">
      <c r="A1586" s="6" t="str">
        <f aca="false">TEXT(B1586,"0")&amp;"-"&amp;TEXT(C1586,"00")</f>
        <v>2025-10</v>
      </c>
      <c r="B1586" s="4" t="n">
        <v>2025</v>
      </c>
      <c r="C1586" s="4" t="n">
        <v>10</v>
      </c>
      <c r="D1586" s="9" t="s">
        <v>323</v>
      </c>
      <c r="E1586" s="12" t="str">
        <f aca="false">INDEX(門市主檔!$B$2:$B$25,MATCH($D1586,門市主檔!$A$2:$A$25,0))</f>
        <v>台南東寧店</v>
      </c>
      <c r="F1586" s="9" t="s">
        <v>344</v>
      </c>
      <c r="G1586" s="12" t="str">
        <f aca="false">INDEX(通路主檔!$B$2:$B$5,MATCH($F1586,通路主檔!$A$2:$A$5,0))</f>
        <v>外送平台 A</v>
      </c>
      <c r="H1586" s="12" t="str">
        <f aca="false">INDEX(通路主檔!$C$2:$C$5,MATCH($F1586,通路主檔!$A$2:$A$5,0))</f>
        <v>外送平台</v>
      </c>
      <c r="I1586" s="13" t="n">
        <v>363300</v>
      </c>
      <c r="J1586" s="4" t="n">
        <v>730</v>
      </c>
      <c r="K1586" s="4" t="n">
        <v>1494</v>
      </c>
      <c r="L1586" s="14" t="n">
        <f aca="false">IF(J1586=0,0,I1586/J1586)</f>
        <v>497.671232876712</v>
      </c>
      <c r="M1586" s="15" t="n">
        <f aca="false">INDEX(通路主檔!$D$2:$D$5,MATCH($F1586,通路主檔!$A$2:$A$5,0))*INDEX(年度參數!$B$2:$B$4,MATCH($B1586,年度參數!$A$2:$A$4,0))</f>
        <v>0.34</v>
      </c>
      <c r="N1586" s="14" t="n">
        <f aca="false">I1586*M1586</f>
        <v>123522</v>
      </c>
      <c r="O1586" s="14" t="n">
        <f aca="false">I1586-N1586</f>
        <v>239778</v>
      </c>
    </row>
    <row r="1587" customFormat="false" ht="15" hidden="false" customHeight="false" outlineLevel="0" collapsed="false">
      <c r="A1587" s="6" t="str">
        <f aca="false">TEXT(B1587,"0")&amp;"-"&amp;TEXT(C1587,"00")</f>
        <v>2025-10</v>
      </c>
      <c r="B1587" s="4" t="n">
        <v>2025</v>
      </c>
      <c r="C1587" s="4" t="n">
        <v>10</v>
      </c>
      <c r="D1587" s="9" t="s">
        <v>323</v>
      </c>
      <c r="E1587" s="12" t="str">
        <f aca="false">INDEX(門市主檔!$B$2:$B$25,MATCH($D1587,門市主檔!$A$2:$A$25,0))</f>
        <v>台南東寧店</v>
      </c>
      <c r="F1587" s="9" t="s">
        <v>347</v>
      </c>
      <c r="G1587" s="12" t="str">
        <f aca="false">INDEX(通路主檔!$B$2:$B$5,MATCH($F1587,通路主檔!$A$2:$A$5,0))</f>
        <v>外送平台 B</v>
      </c>
      <c r="H1587" s="12" t="str">
        <f aca="false">INDEX(通路主檔!$C$2:$C$5,MATCH($F1587,通路主檔!$A$2:$A$5,0))</f>
        <v>外送平台</v>
      </c>
      <c r="I1587" s="13" t="n">
        <v>241600</v>
      </c>
      <c r="J1587" s="4" t="n">
        <v>480</v>
      </c>
      <c r="K1587" s="4" t="n">
        <v>827</v>
      </c>
      <c r="L1587" s="14" t="n">
        <f aca="false">IF(J1587=0,0,I1587/J1587)</f>
        <v>503.333333333333</v>
      </c>
      <c r="M1587" s="15" t="n">
        <f aca="false">INDEX(通路主檔!$D$2:$D$5,MATCH($F1587,通路主檔!$A$2:$A$5,0))*INDEX(年度參數!$B$2:$B$4,MATCH($B1587,年度參數!$A$2:$A$4,0))</f>
        <v>0.34</v>
      </c>
      <c r="N1587" s="14" t="n">
        <f aca="false">I1587*M1587</f>
        <v>82144</v>
      </c>
      <c r="O1587" s="14" t="n">
        <f aca="false">I1587-N1587</f>
        <v>159456</v>
      </c>
    </row>
    <row r="1588" customFormat="false" ht="15" hidden="false" customHeight="false" outlineLevel="0" collapsed="false">
      <c r="A1588" s="6" t="str">
        <f aca="false">TEXT(B1588,"0")&amp;"-"&amp;TEXT(C1588,"00")</f>
        <v>2025-10</v>
      </c>
      <c r="B1588" s="4" t="n">
        <v>2025</v>
      </c>
      <c r="C1588" s="4" t="n">
        <v>10</v>
      </c>
      <c r="D1588" s="9" t="s">
        <v>262</v>
      </c>
      <c r="E1588" s="12" t="str">
        <f aca="false">INDEX(門市主檔!$B$2:$B$25,MATCH($D1588,門市主檔!$A$2:$A$25,0))</f>
        <v>台北信義旗艦店</v>
      </c>
      <c r="F1588" s="9" t="s">
        <v>339</v>
      </c>
      <c r="G1588" s="12" t="str">
        <f aca="false">INDEX(通路主檔!$B$2:$B$5,MATCH($F1588,通路主檔!$A$2:$A$5,0))</f>
        <v>內用</v>
      </c>
      <c r="H1588" s="12" t="str">
        <f aca="false">INDEX(通路主檔!$C$2:$C$5,MATCH($F1588,通路主檔!$A$2:$A$5,0))</f>
        <v>店內</v>
      </c>
      <c r="I1588" s="13" t="n">
        <v>1560600</v>
      </c>
      <c r="J1588" s="4" t="n">
        <v>2094</v>
      </c>
      <c r="K1588" s="4" t="n">
        <v>4876</v>
      </c>
      <c r="L1588" s="14" t="n">
        <f aca="false">IF(J1588=0,0,I1588/J1588)</f>
        <v>745.272206303725</v>
      </c>
      <c r="M1588" s="15" t="n">
        <f aca="false">INDEX(通路主檔!$D$2:$D$5,MATCH($F1588,通路主檔!$A$2:$A$5,0))*INDEX(年度參數!$B$2:$B$4,MATCH($B1588,年度參數!$A$2:$A$4,0))</f>
        <v>0</v>
      </c>
      <c r="N1588" s="14" t="n">
        <f aca="false">I1588*M1588</f>
        <v>0</v>
      </c>
      <c r="O1588" s="14" t="n">
        <f aca="false">I1588-N1588</f>
        <v>1560600</v>
      </c>
    </row>
    <row r="1589" customFormat="false" ht="15" hidden="false" customHeight="false" outlineLevel="0" collapsed="false">
      <c r="A1589" s="6" t="str">
        <f aca="false">TEXT(B1589,"0")&amp;"-"&amp;TEXT(C1589,"00")</f>
        <v>2025-10</v>
      </c>
      <c r="B1589" s="4" t="n">
        <v>2025</v>
      </c>
      <c r="C1589" s="4" t="n">
        <v>10</v>
      </c>
      <c r="D1589" s="9" t="s">
        <v>262</v>
      </c>
      <c r="E1589" s="12" t="str">
        <f aca="false">INDEX(門市主檔!$B$2:$B$25,MATCH($D1589,門市主檔!$A$2:$A$25,0))</f>
        <v>台北信義旗艦店</v>
      </c>
      <c r="F1589" s="9" t="s">
        <v>342</v>
      </c>
      <c r="G1589" s="12" t="str">
        <f aca="false">INDEX(通路主檔!$B$2:$B$5,MATCH($F1589,通路主檔!$A$2:$A$5,0))</f>
        <v>外帶</v>
      </c>
      <c r="H1589" s="12" t="str">
        <f aca="false">INDEX(通路主檔!$C$2:$C$5,MATCH($F1589,通路主檔!$A$2:$A$5,0))</f>
        <v>店內</v>
      </c>
      <c r="I1589" s="13" t="n">
        <v>646900</v>
      </c>
      <c r="J1589" s="4" t="n">
        <v>1978</v>
      </c>
      <c r="K1589" s="4" t="n">
        <v>2500</v>
      </c>
      <c r="L1589" s="14" t="n">
        <f aca="false">IF(J1589=0,0,I1589/J1589)</f>
        <v>327.047522750253</v>
      </c>
      <c r="M1589" s="15" t="n">
        <f aca="false">INDEX(通路主檔!$D$2:$D$5,MATCH($F1589,通路主檔!$A$2:$A$5,0))*INDEX(年度參數!$B$2:$B$4,MATCH($B1589,年度參數!$A$2:$A$4,0))</f>
        <v>0</v>
      </c>
      <c r="N1589" s="14" t="n">
        <f aca="false">I1589*M1589</f>
        <v>0</v>
      </c>
      <c r="O1589" s="14" t="n">
        <f aca="false">I1589-N1589</f>
        <v>646900</v>
      </c>
    </row>
    <row r="1590" customFormat="false" ht="15" hidden="false" customHeight="false" outlineLevel="0" collapsed="false">
      <c r="A1590" s="6" t="str">
        <f aca="false">TEXT(B1590,"0")&amp;"-"&amp;TEXT(C1590,"00")</f>
        <v>2025-10</v>
      </c>
      <c r="B1590" s="4" t="n">
        <v>2025</v>
      </c>
      <c r="C1590" s="4" t="n">
        <v>10</v>
      </c>
      <c r="D1590" s="9" t="s">
        <v>262</v>
      </c>
      <c r="E1590" s="12" t="str">
        <f aca="false">INDEX(門市主檔!$B$2:$B$25,MATCH($D1590,門市主檔!$A$2:$A$25,0))</f>
        <v>台北信義旗艦店</v>
      </c>
      <c r="F1590" s="9" t="s">
        <v>344</v>
      </c>
      <c r="G1590" s="12" t="str">
        <f aca="false">INDEX(通路主檔!$B$2:$B$5,MATCH($F1590,通路主檔!$A$2:$A$5,0))</f>
        <v>外送平台 A</v>
      </c>
      <c r="H1590" s="12" t="str">
        <f aca="false">INDEX(通路主檔!$C$2:$C$5,MATCH($F1590,通路主檔!$A$2:$A$5,0))</f>
        <v>外送平台</v>
      </c>
      <c r="I1590" s="13" t="n">
        <v>514400</v>
      </c>
      <c r="J1590" s="4" t="n">
        <v>951</v>
      </c>
      <c r="K1590" s="4" t="n">
        <v>1772</v>
      </c>
      <c r="L1590" s="14" t="n">
        <f aca="false">IF(J1590=0,0,I1590/J1590)</f>
        <v>540.904311251314</v>
      </c>
      <c r="M1590" s="15" t="n">
        <f aca="false">INDEX(通路主檔!$D$2:$D$5,MATCH($F1590,通路主檔!$A$2:$A$5,0))*INDEX(年度參數!$B$2:$B$4,MATCH($B1590,年度參數!$A$2:$A$4,0))</f>
        <v>0.34</v>
      </c>
      <c r="N1590" s="14" t="n">
        <f aca="false">I1590*M1590</f>
        <v>174896</v>
      </c>
      <c r="O1590" s="14" t="n">
        <f aca="false">I1590-N1590</f>
        <v>339504</v>
      </c>
    </row>
    <row r="1591" customFormat="false" ht="15" hidden="false" customHeight="false" outlineLevel="0" collapsed="false">
      <c r="A1591" s="6" t="str">
        <f aca="false">TEXT(B1591,"0")&amp;"-"&amp;TEXT(C1591,"00")</f>
        <v>2025-10</v>
      </c>
      <c r="B1591" s="4" t="n">
        <v>2025</v>
      </c>
      <c r="C1591" s="4" t="n">
        <v>10</v>
      </c>
      <c r="D1591" s="9" t="s">
        <v>262</v>
      </c>
      <c r="E1591" s="12" t="str">
        <f aca="false">INDEX(門市主檔!$B$2:$B$25,MATCH($D1591,門市主檔!$A$2:$A$25,0))</f>
        <v>台北信義旗艦店</v>
      </c>
      <c r="F1591" s="9" t="s">
        <v>347</v>
      </c>
      <c r="G1591" s="12" t="str">
        <f aca="false">INDEX(通路主檔!$B$2:$B$5,MATCH($F1591,通路主檔!$A$2:$A$5,0))</f>
        <v>外送平台 B</v>
      </c>
      <c r="H1591" s="12" t="str">
        <f aca="false">INDEX(通路主檔!$C$2:$C$5,MATCH($F1591,通路主檔!$A$2:$A$5,0))</f>
        <v>外送平台</v>
      </c>
      <c r="I1591" s="13" t="n">
        <v>329600</v>
      </c>
      <c r="J1591" s="4" t="n">
        <v>712</v>
      </c>
      <c r="K1591" s="4" t="n">
        <v>1272</v>
      </c>
      <c r="L1591" s="14" t="n">
        <f aca="false">IF(J1591=0,0,I1591/J1591)</f>
        <v>462.921348314607</v>
      </c>
      <c r="M1591" s="15" t="n">
        <f aca="false">INDEX(通路主檔!$D$2:$D$5,MATCH($F1591,通路主檔!$A$2:$A$5,0))*INDEX(年度參數!$B$2:$B$4,MATCH($B1591,年度參數!$A$2:$A$4,0))</f>
        <v>0.34</v>
      </c>
      <c r="N1591" s="14" t="n">
        <f aca="false">I1591*M1591</f>
        <v>112064</v>
      </c>
      <c r="O1591" s="14" t="n">
        <f aca="false">I1591-N1591</f>
        <v>217536</v>
      </c>
    </row>
    <row r="1592" customFormat="false" ht="15" hidden="false" customHeight="false" outlineLevel="0" collapsed="false">
      <c r="A1592" s="6" t="str">
        <f aca="false">TEXT(B1592,"0")&amp;"-"&amp;TEXT(C1592,"00")</f>
        <v>2025-10</v>
      </c>
      <c r="B1592" s="4" t="n">
        <v>2025</v>
      </c>
      <c r="C1592" s="4" t="n">
        <v>10</v>
      </c>
      <c r="D1592" s="9" t="s">
        <v>269</v>
      </c>
      <c r="E1592" s="12" t="str">
        <f aca="false">INDEX(門市主檔!$B$2:$B$25,MATCH($D1592,門市主檔!$A$2:$A$25,0))</f>
        <v>台北中山店</v>
      </c>
      <c r="F1592" s="9" t="s">
        <v>339</v>
      </c>
      <c r="G1592" s="12" t="str">
        <f aca="false">INDEX(通路主檔!$B$2:$B$5,MATCH($F1592,通路主檔!$A$2:$A$5,0))</f>
        <v>內用</v>
      </c>
      <c r="H1592" s="12" t="str">
        <f aca="false">INDEX(通路主檔!$C$2:$C$5,MATCH($F1592,通路主檔!$A$2:$A$5,0))</f>
        <v>店內</v>
      </c>
      <c r="I1592" s="13" t="n">
        <v>1098000</v>
      </c>
      <c r="J1592" s="4" t="n">
        <v>1441</v>
      </c>
      <c r="K1592" s="4" t="n">
        <v>3428</v>
      </c>
      <c r="L1592" s="14" t="n">
        <f aca="false">IF(J1592=0,0,I1592/J1592)</f>
        <v>761.970853573907</v>
      </c>
      <c r="M1592" s="15" t="n">
        <f aca="false">INDEX(通路主檔!$D$2:$D$5,MATCH($F1592,通路主檔!$A$2:$A$5,0))*INDEX(年度參數!$B$2:$B$4,MATCH($B1592,年度參數!$A$2:$A$4,0))</f>
        <v>0</v>
      </c>
      <c r="N1592" s="14" t="n">
        <f aca="false">I1592*M1592</f>
        <v>0</v>
      </c>
      <c r="O1592" s="14" t="n">
        <f aca="false">I1592-N1592</f>
        <v>1098000</v>
      </c>
    </row>
    <row r="1593" customFormat="false" ht="15" hidden="false" customHeight="false" outlineLevel="0" collapsed="false">
      <c r="A1593" s="6" t="str">
        <f aca="false">TEXT(B1593,"0")&amp;"-"&amp;TEXT(C1593,"00")</f>
        <v>2025-10</v>
      </c>
      <c r="B1593" s="4" t="n">
        <v>2025</v>
      </c>
      <c r="C1593" s="4" t="n">
        <v>10</v>
      </c>
      <c r="D1593" s="9" t="s">
        <v>269</v>
      </c>
      <c r="E1593" s="12" t="str">
        <f aca="false">INDEX(門市主檔!$B$2:$B$25,MATCH($D1593,門市主檔!$A$2:$A$25,0))</f>
        <v>台北中山店</v>
      </c>
      <c r="F1593" s="9" t="s">
        <v>342</v>
      </c>
      <c r="G1593" s="12" t="str">
        <f aca="false">INDEX(通路主檔!$B$2:$B$5,MATCH($F1593,通路主檔!$A$2:$A$5,0))</f>
        <v>外帶</v>
      </c>
      <c r="H1593" s="12" t="str">
        <f aca="false">INDEX(通路主檔!$C$2:$C$5,MATCH($F1593,通路主檔!$A$2:$A$5,0))</f>
        <v>店內</v>
      </c>
      <c r="I1593" s="13" t="n">
        <v>495800</v>
      </c>
      <c r="J1593" s="4" t="n">
        <v>1550</v>
      </c>
      <c r="K1593" s="4" t="n">
        <v>2014</v>
      </c>
      <c r="L1593" s="14" t="n">
        <f aca="false">IF(J1593=0,0,I1593/J1593)</f>
        <v>319.870967741936</v>
      </c>
      <c r="M1593" s="15" t="n">
        <f aca="false">INDEX(通路主檔!$D$2:$D$5,MATCH($F1593,通路主檔!$A$2:$A$5,0))*INDEX(年度參數!$B$2:$B$4,MATCH($B1593,年度參數!$A$2:$A$4,0))</f>
        <v>0</v>
      </c>
      <c r="N1593" s="14" t="n">
        <f aca="false">I1593*M1593</f>
        <v>0</v>
      </c>
      <c r="O1593" s="14" t="n">
        <f aca="false">I1593-N1593</f>
        <v>495800</v>
      </c>
    </row>
    <row r="1594" customFormat="false" ht="15" hidden="false" customHeight="false" outlineLevel="0" collapsed="false">
      <c r="A1594" s="6" t="str">
        <f aca="false">TEXT(B1594,"0")&amp;"-"&amp;TEXT(C1594,"00")</f>
        <v>2025-10</v>
      </c>
      <c r="B1594" s="4" t="n">
        <v>2025</v>
      </c>
      <c r="C1594" s="4" t="n">
        <v>10</v>
      </c>
      <c r="D1594" s="9" t="s">
        <v>269</v>
      </c>
      <c r="E1594" s="12" t="str">
        <f aca="false">INDEX(門市主檔!$B$2:$B$25,MATCH($D1594,門市主檔!$A$2:$A$25,0))</f>
        <v>台北中山店</v>
      </c>
      <c r="F1594" s="9" t="s">
        <v>344</v>
      </c>
      <c r="G1594" s="12" t="str">
        <f aca="false">INDEX(通路主檔!$B$2:$B$5,MATCH($F1594,通路主檔!$A$2:$A$5,0))</f>
        <v>外送平台 A</v>
      </c>
      <c r="H1594" s="12" t="str">
        <f aca="false">INDEX(通路主檔!$C$2:$C$5,MATCH($F1594,通路主檔!$A$2:$A$5,0))</f>
        <v>外送平台</v>
      </c>
      <c r="I1594" s="13" t="n">
        <v>515100</v>
      </c>
      <c r="J1594" s="4" t="n">
        <v>1065</v>
      </c>
      <c r="K1594" s="4" t="n">
        <v>1933</v>
      </c>
      <c r="L1594" s="14" t="n">
        <f aca="false">IF(J1594=0,0,I1594/J1594)</f>
        <v>483.661971830986</v>
      </c>
      <c r="M1594" s="15" t="n">
        <f aca="false">INDEX(通路主檔!$D$2:$D$5,MATCH($F1594,通路主檔!$A$2:$A$5,0))*INDEX(年度參數!$B$2:$B$4,MATCH($B1594,年度參數!$A$2:$A$4,0))</f>
        <v>0.34</v>
      </c>
      <c r="N1594" s="14" t="n">
        <f aca="false">I1594*M1594</f>
        <v>175134</v>
      </c>
      <c r="O1594" s="14" t="n">
        <f aca="false">I1594-N1594</f>
        <v>339966</v>
      </c>
    </row>
    <row r="1595" customFormat="false" ht="15" hidden="false" customHeight="false" outlineLevel="0" collapsed="false">
      <c r="A1595" s="6" t="str">
        <f aca="false">TEXT(B1595,"0")&amp;"-"&amp;TEXT(C1595,"00")</f>
        <v>2025-10</v>
      </c>
      <c r="B1595" s="4" t="n">
        <v>2025</v>
      </c>
      <c r="C1595" s="4" t="n">
        <v>10</v>
      </c>
      <c r="D1595" s="9" t="s">
        <v>269</v>
      </c>
      <c r="E1595" s="12" t="str">
        <f aca="false">INDEX(門市主檔!$B$2:$B$25,MATCH($D1595,門市主檔!$A$2:$A$25,0))</f>
        <v>台北中山店</v>
      </c>
      <c r="F1595" s="9" t="s">
        <v>347</v>
      </c>
      <c r="G1595" s="12" t="str">
        <f aca="false">INDEX(通路主檔!$B$2:$B$5,MATCH($F1595,通路主檔!$A$2:$A$5,0))</f>
        <v>外送平台 B</v>
      </c>
      <c r="H1595" s="12" t="str">
        <f aca="false">INDEX(通路主檔!$C$2:$C$5,MATCH($F1595,通路主檔!$A$2:$A$5,0))</f>
        <v>外送平台</v>
      </c>
      <c r="I1595" s="13" t="n">
        <v>304400</v>
      </c>
      <c r="J1595" s="4" t="n">
        <v>608</v>
      </c>
      <c r="K1595" s="4" t="n">
        <v>1151</v>
      </c>
      <c r="L1595" s="14" t="n">
        <f aca="false">IF(J1595=0,0,I1595/J1595)</f>
        <v>500.657894736842</v>
      </c>
      <c r="M1595" s="15" t="n">
        <f aca="false">INDEX(通路主檔!$D$2:$D$5,MATCH($F1595,通路主檔!$A$2:$A$5,0))*INDEX(年度參數!$B$2:$B$4,MATCH($B1595,年度參數!$A$2:$A$4,0))</f>
        <v>0.34</v>
      </c>
      <c r="N1595" s="14" t="n">
        <f aca="false">I1595*M1595</f>
        <v>103496</v>
      </c>
      <c r="O1595" s="14" t="n">
        <f aca="false">I1595-N1595</f>
        <v>200904</v>
      </c>
    </row>
    <row r="1596" customFormat="false" ht="15" hidden="false" customHeight="false" outlineLevel="0" collapsed="false">
      <c r="A1596" s="6" t="str">
        <f aca="false">TEXT(B1596,"0")&amp;"-"&amp;TEXT(C1596,"00")</f>
        <v>2025-10</v>
      </c>
      <c r="B1596" s="4" t="n">
        <v>2025</v>
      </c>
      <c r="C1596" s="4" t="n">
        <v>10</v>
      </c>
      <c r="D1596" s="9" t="s">
        <v>273</v>
      </c>
      <c r="E1596" s="12" t="str">
        <f aca="false">INDEX(門市主檔!$B$2:$B$25,MATCH($D1596,門市主檔!$A$2:$A$25,0))</f>
        <v>台北東門店</v>
      </c>
      <c r="F1596" s="9" t="s">
        <v>339</v>
      </c>
      <c r="G1596" s="12" t="str">
        <f aca="false">INDEX(通路主檔!$B$2:$B$5,MATCH($F1596,通路主檔!$A$2:$A$5,0))</f>
        <v>內用</v>
      </c>
      <c r="H1596" s="12" t="str">
        <f aca="false">INDEX(通路主檔!$C$2:$C$5,MATCH($F1596,通路主檔!$A$2:$A$5,0))</f>
        <v>店內</v>
      </c>
      <c r="I1596" s="13" t="n">
        <v>518500</v>
      </c>
      <c r="J1596" s="4" t="n">
        <v>663</v>
      </c>
      <c r="K1596" s="4" t="n">
        <v>1681</v>
      </c>
      <c r="L1596" s="14" t="n">
        <f aca="false">IF(J1596=0,0,I1596/J1596)</f>
        <v>782.051282051282</v>
      </c>
      <c r="M1596" s="15" t="n">
        <f aca="false">INDEX(通路主檔!$D$2:$D$5,MATCH($F1596,通路主檔!$A$2:$A$5,0))*INDEX(年度參數!$B$2:$B$4,MATCH($B1596,年度參數!$A$2:$A$4,0))</f>
        <v>0</v>
      </c>
      <c r="N1596" s="14" t="n">
        <f aca="false">I1596*M1596</f>
        <v>0</v>
      </c>
      <c r="O1596" s="14" t="n">
        <f aca="false">I1596-N1596</f>
        <v>518500</v>
      </c>
    </row>
    <row r="1597" customFormat="false" ht="15" hidden="false" customHeight="false" outlineLevel="0" collapsed="false">
      <c r="A1597" s="6" t="str">
        <f aca="false">TEXT(B1597,"0")&amp;"-"&amp;TEXT(C1597,"00")</f>
        <v>2025-10</v>
      </c>
      <c r="B1597" s="4" t="n">
        <v>2025</v>
      </c>
      <c r="C1597" s="4" t="n">
        <v>10</v>
      </c>
      <c r="D1597" s="9" t="s">
        <v>273</v>
      </c>
      <c r="E1597" s="12" t="str">
        <f aca="false">INDEX(門市主檔!$B$2:$B$25,MATCH($D1597,門市主檔!$A$2:$A$25,0))</f>
        <v>台北東門店</v>
      </c>
      <c r="F1597" s="9" t="s">
        <v>342</v>
      </c>
      <c r="G1597" s="12" t="str">
        <f aca="false">INDEX(通路主檔!$B$2:$B$5,MATCH($F1597,通路主檔!$A$2:$A$5,0))</f>
        <v>外帶</v>
      </c>
      <c r="H1597" s="12" t="str">
        <f aca="false">INDEX(通路主檔!$C$2:$C$5,MATCH($F1597,通路主檔!$A$2:$A$5,0))</f>
        <v>店內</v>
      </c>
      <c r="I1597" s="13" t="n">
        <v>426000</v>
      </c>
      <c r="J1597" s="4" t="n">
        <v>1318</v>
      </c>
      <c r="K1597" s="4" t="n">
        <v>1839</v>
      </c>
      <c r="L1597" s="14" t="n">
        <f aca="false">IF(J1597=0,0,I1597/J1597)</f>
        <v>323.216995447648</v>
      </c>
      <c r="M1597" s="15" t="n">
        <f aca="false">INDEX(通路主檔!$D$2:$D$5,MATCH($F1597,通路主檔!$A$2:$A$5,0))*INDEX(年度參數!$B$2:$B$4,MATCH($B1597,年度參數!$A$2:$A$4,0))</f>
        <v>0</v>
      </c>
      <c r="N1597" s="14" t="n">
        <f aca="false">I1597*M1597</f>
        <v>0</v>
      </c>
      <c r="O1597" s="14" t="n">
        <f aca="false">I1597-N1597</f>
        <v>426000</v>
      </c>
    </row>
    <row r="1598" customFormat="false" ht="15" hidden="false" customHeight="false" outlineLevel="0" collapsed="false">
      <c r="A1598" s="6" t="str">
        <f aca="false">TEXT(B1598,"0")&amp;"-"&amp;TEXT(C1598,"00")</f>
        <v>2025-10</v>
      </c>
      <c r="B1598" s="4" t="n">
        <v>2025</v>
      </c>
      <c r="C1598" s="4" t="n">
        <v>10</v>
      </c>
      <c r="D1598" s="9" t="s">
        <v>273</v>
      </c>
      <c r="E1598" s="12" t="str">
        <f aca="false">INDEX(門市主檔!$B$2:$B$25,MATCH($D1598,門市主檔!$A$2:$A$25,0))</f>
        <v>台北東門店</v>
      </c>
      <c r="F1598" s="9" t="s">
        <v>344</v>
      </c>
      <c r="G1598" s="12" t="str">
        <f aca="false">INDEX(通路主檔!$B$2:$B$5,MATCH($F1598,通路主檔!$A$2:$A$5,0))</f>
        <v>外送平台 A</v>
      </c>
      <c r="H1598" s="12" t="str">
        <f aca="false">INDEX(通路主檔!$C$2:$C$5,MATCH($F1598,通路主檔!$A$2:$A$5,0))</f>
        <v>外送平台</v>
      </c>
      <c r="I1598" s="13" t="n">
        <v>400600</v>
      </c>
      <c r="J1598" s="4" t="n">
        <v>712</v>
      </c>
      <c r="K1598" s="4" t="n">
        <v>1360</v>
      </c>
      <c r="L1598" s="14" t="n">
        <f aca="false">IF(J1598=0,0,I1598/J1598)</f>
        <v>562.640449438202</v>
      </c>
      <c r="M1598" s="15" t="n">
        <f aca="false">INDEX(通路主檔!$D$2:$D$5,MATCH($F1598,通路主檔!$A$2:$A$5,0))*INDEX(年度參數!$B$2:$B$4,MATCH($B1598,年度參數!$A$2:$A$4,0))</f>
        <v>0.34</v>
      </c>
      <c r="N1598" s="14" t="n">
        <f aca="false">I1598*M1598</f>
        <v>136204</v>
      </c>
      <c r="O1598" s="14" t="n">
        <f aca="false">I1598-N1598</f>
        <v>264396</v>
      </c>
    </row>
    <row r="1599" customFormat="false" ht="15" hidden="false" customHeight="false" outlineLevel="0" collapsed="false">
      <c r="A1599" s="6" t="str">
        <f aca="false">TEXT(B1599,"0")&amp;"-"&amp;TEXT(C1599,"00")</f>
        <v>2025-10</v>
      </c>
      <c r="B1599" s="4" t="n">
        <v>2025</v>
      </c>
      <c r="C1599" s="4" t="n">
        <v>10</v>
      </c>
      <c r="D1599" s="9" t="s">
        <v>273</v>
      </c>
      <c r="E1599" s="12" t="str">
        <f aca="false">INDEX(門市主檔!$B$2:$B$25,MATCH($D1599,門市主檔!$A$2:$A$25,0))</f>
        <v>台北東門店</v>
      </c>
      <c r="F1599" s="9" t="s">
        <v>347</v>
      </c>
      <c r="G1599" s="12" t="str">
        <f aca="false">INDEX(通路主檔!$B$2:$B$5,MATCH($F1599,通路主檔!$A$2:$A$5,0))</f>
        <v>外送平台 B</v>
      </c>
      <c r="H1599" s="12" t="str">
        <f aca="false">INDEX(通路主檔!$C$2:$C$5,MATCH($F1599,通路主檔!$A$2:$A$5,0))</f>
        <v>外送平台</v>
      </c>
      <c r="I1599" s="13" t="n">
        <v>256600</v>
      </c>
      <c r="J1599" s="4" t="n">
        <v>484</v>
      </c>
      <c r="K1599" s="4" t="n">
        <v>906</v>
      </c>
      <c r="L1599" s="14" t="n">
        <f aca="false">IF(J1599=0,0,I1599/J1599)</f>
        <v>530.165289256198</v>
      </c>
      <c r="M1599" s="15" t="n">
        <f aca="false">INDEX(通路主檔!$D$2:$D$5,MATCH($F1599,通路主檔!$A$2:$A$5,0))*INDEX(年度參數!$B$2:$B$4,MATCH($B1599,年度參數!$A$2:$A$4,0))</f>
        <v>0.34</v>
      </c>
      <c r="N1599" s="14" t="n">
        <f aca="false">I1599*M1599</f>
        <v>87244</v>
      </c>
      <c r="O1599" s="14" t="n">
        <f aca="false">I1599-N1599</f>
        <v>169356</v>
      </c>
    </row>
    <row r="1600" customFormat="false" ht="15" hidden="false" customHeight="false" outlineLevel="0" collapsed="false">
      <c r="A1600" s="6" t="str">
        <f aca="false">TEXT(B1600,"0")&amp;"-"&amp;TEXT(C1600,"00")</f>
        <v>2025-10</v>
      </c>
      <c r="B1600" s="4" t="n">
        <v>2025</v>
      </c>
      <c r="C1600" s="4" t="n">
        <v>10</v>
      </c>
      <c r="D1600" s="9" t="s">
        <v>277</v>
      </c>
      <c r="E1600" s="12" t="str">
        <f aca="false">INDEX(門市主檔!$B$2:$B$25,MATCH($D1600,門市主檔!$A$2:$A$25,0))</f>
        <v>台北松江店</v>
      </c>
      <c r="F1600" s="9" t="s">
        <v>342</v>
      </c>
      <c r="G1600" s="12" t="str">
        <f aca="false">INDEX(通路主檔!$B$2:$B$5,MATCH($F1600,通路主檔!$A$2:$A$5,0))</f>
        <v>外帶</v>
      </c>
      <c r="H1600" s="12" t="str">
        <f aca="false">INDEX(通路主檔!$C$2:$C$5,MATCH($F1600,通路主檔!$A$2:$A$5,0))</f>
        <v>店內</v>
      </c>
      <c r="I1600" s="13" t="n">
        <v>597500</v>
      </c>
      <c r="J1600" s="4" t="n">
        <v>1891</v>
      </c>
      <c r="K1600" s="4" t="n">
        <v>2415</v>
      </c>
      <c r="L1600" s="14" t="n">
        <f aca="false">IF(J1600=0,0,I1600/J1600)</f>
        <v>315.970386039133</v>
      </c>
      <c r="M1600" s="15" t="n">
        <f aca="false">INDEX(通路主檔!$D$2:$D$5,MATCH($F1600,通路主檔!$A$2:$A$5,0))*INDEX(年度參數!$B$2:$B$4,MATCH($B1600,年度參數!$A$2:$A$4,0))</f>
        <v>0</v>
      </c>
      <c r="N1600" s="14" t="n">
        <f aca="false">I1600*M1600</f>
        <v>0</v>
      </c>
      <c r="O1600" s="14" t="n">
        <f aca="false">I1600-N1600</f>
        <v>597500</v>
      </c>
    </row>
    <row r="1601" customFormat="false" ht="15" hidden="false" customHeight="false" outlineLevel="0" collapsed="false">
      <c r="A1601" s="6" t="str">
        <f aca="false">TEXT(B1601,"0")&amp;"-"&amp;TEXT(C1601,"00")</f>
        <v>2025-10</v>
      </c>
      <c r="B1601" s="4" t="n">
        <v>2025</v>
      </c>
      <c r="C1601" s="4" t="n">
        <v>10</v>
      </c>
      <c r="D1601" s="9" t="s">
        <v>277</v>
      </c>
      <c r="E1601" s="12" t="str">
        <f aca="false">INDEX(門市主檔!$B$2:$B$25,MATCH($D1601,門市主檔!$A$2:$A$25,0))</f>
        <v>台北松江店</v>
      </c>
      <c r="F1601" s="9" t="s">
        <v>344</v>
      </c>
      <c r="G1601" s="12" t="str">
        <f aca="false">INDEX(通路主檔!$B$2:$B$5,MATCH($F1601,通路主檔!$A$2:$A$5,0))</f>
        <v>外送平台 A</v>
      </c>
      <c r="H1601" s="12" t="str">
        <f aca="false">INDEX(通路主檔!$C$2:$C$5,MATCH($F1601,通路主檔!$A$2:$A$5,0))</f>
        <v>外送平台</v>
      </c>
      <c r="I1601" s="13" t="n">
        <v>443500</v>
      </c>
      <c r="J1601" s="4" t="n">
        <v>862</v>
      </c>
      <c r="K1601" s="4" t="n">
        <v>1740</v>
      </c>
      <c r="L1601" s="14" t="n">
        <f aca="false">IF(J1601=0,0,I1601/J1601)</f>
        <v>514.501160092808</v>
      </c>
      <c r="M1601" s="15" t="n">
        <f aca="false">INDEX(通路主檔!$D$2:$D$5,MATCH($F1601,通路主檔!$A$2:$A$5,0))*INDEX(年度參數!$B$2:$B$4,MATCH($B1601,年度參數!$A$2:$A$4,0))</f>
        <v>0.34</v>
      </c>
      <c r="N1601" s="14" t="n">
        <f aca="false">I1601*M1601</f>
        <v>150790</v>
      </c>
      <c r="O1601" s="14" t="n">
        <f aca="false">I1601-N1601</f>
        <v>292710</v>
      </c>
    </row>
    <row r="1602" customFormat="false" ht="15" hidden="false" customHeight="false" outlineLevel="0" collapsed="false">
      <c r="A1602" s="6" t="str">
        <f aca="false">TEXT(B1602,"0")&amp;"-"&amp;TEXT(C1602,"00")</f>
        <v>2025-10</v>
      </c>
      <c r="B1602" s="4" t="n">
        <v>2025</v>
      </c>
      <c r="C1602" s="4" t="n">
        <v>10</v>
      </c>
      <c r="D1602" s="9" t="s">
        <v>277</v>
      </c>
      <c r="E1602" s="12" t="str">
        <f aca="false">INDEX(門市主檔!$B$2:$B$25,MATCH($D1602,門市主檔!$A$2:$A$25,0))</f>
        <v>台北松江店</v>
      </c>
      <c r="F1602" s="9" t="s">
        <v>347</v>
      </c>
      <c r="G1602" s="12" t="str">
        <f aca="false">INDEX(通路主檔!$B$2:$B$5,MATCH($F1602,通路主檔!$A$2:$A$5,0))</f>
        <v>外送平台 B</v>
      </c>
      <c r="H1602" s="12" t="str">
        <f aca="false">INDEX(通路主檔!$C$2:$C$5,MATCH($F1602,通路主檔!$A$2:$A$5,0))</f>
        <v>外送平台</v>
      </c>
      <c r="I1602" s="13" t="n">
        <v>306000</v>
      </c>
      <c r="J1602" s="4" t="n">
        <v>587</v>
      </c>
      <c r="K1602" s="4" t="n">
        <v>1021</v>
      </c>
      <c r="L1602" s="14" t="n">
        <f aca="false">IF(J1602=0,0,I1602/J1602)</f>
        <v>521.29471890971</v>
      </c>
      <c r="M1602" s="15" t="n">
        <f aca="false">INDEX(通路主檔!$D$2:$D$5,MATCH($F1602,通路主檔!$A$2:$A$5,0))*INDEX(年度參數!$B$2:$B$4,MATCH($B1602,年度參數!$A$2:$A$4,0))</f>
        <v>0.34</v>
      </c>
      <c r="N1602" s="14" t="n">
        <f aca="false">I1602*M1602</f>
        <v>104040</v>
      </c>
      <c r="O1602" s="14" t="n">
        <f aca="false">I1602-N1602</f>
        <v>201960</v>
      </c>
    </row>
    <row r="1603" customFormat="false" ht="15" hidden="false" customHeight="false" outlineLevel="0" collapsed="false">
      <c r="A1603" s="6" t="str">
        <f aca="false">TEXT(B1603,"0")&amp;"-"&amp;TEXT(C1603,"00")</f>
        <v>2025-10</v>
      </c>
      <c r="B1603" s="4" t="n">
        <v>2025</v>
      </c>
      <c r="C1603" s="4" t="n">
        <v>10</v>
      </c>
      <c r="D1603" s="9" t="s">
        <v>288</v>
      </c>
      <c r="E1603" s="12" t="str">
        <f aca="false">INDEX(門市主檔!$B$2:$B$25,MATCH($D1603,門市主檔!$A$2:$A$25,0))</f>
        <v>桃園中壢店</v>
      </c>
      <c r="F1603" s="9" t="s">
        <v>339</v>
      </c>
      <c r="G1603" s="12" t="str">
        <f aca="false">INDEX(通路主檔!$B$2:$B$5,MATCH($F1603,通路主檔!$A$2:$A$5,0))</f>
        <v>內用</v>
      </c>
      <c r="H1603" s="12" t="str">
        <f aca="false">INDEX(通路主檔!$C$2:$C$5,MATCH($F1603,通路主檔!$A$2:$A$5,0))</f>
        <v>店內</v>
      </c>
      <c r="I1603" s="13" t="n">
        <v>968700</v>
      </c>
      <c r="J1603" s="4" t="n">
        <v>1222</v>
      </c>
      <c r="K1603" s="4" t="n">
        <v>3136</v>
      </c>
      <c r="L1603" s="14" t="n">
        <f aca="false">IF(J1603=0,0,I1603/J1603)</f>
        <v>792.716857610475</v>
      </c>
      <c r="M1603" s="15" t="n">
        <f aca="false">INDEX(通路主檔!$D$2:$D$5,MATCH($F1603,通路主檔!$A$2:$A$5,0))*INDEX(年度參數!$B$2:$B$4,MATCH($B1603,年度參數!$A$2:$A$4,0))</f>
        <v>0</v>
      </c>
      <c r="N1603" s="14" t="n">
        <f aca="false">I1603*M1603</f>
        <v>0</v>
      </c>
      <c r="O1603" s="14" t="n">
        <f aca="false">I1603-N1603</f>
        <v>968700</v>
      </c>
    </row>
    <row r="1604" customFormat="false" ht="15" hidden="false" customHeight="false" outlineLevel="0" collapsed="false">
      <c r="A1604" s="6" t="str">
        <f aca="false">TEXT(B1604,"0")&amp;"-"&amp;TEXT(C1604,"00")</f>
        <v>2025-10</v>
      </c>
      <c r="B1604" s="4" t="n">
        <v>2025</v>
      </c>
      <c r="C1604" s="4" t="n">
        <v>10</v>
      </c>
      <c r="D1604" s="9" t="s">
        <v>288</v>
      </c>
      <c r="E1604" s="12" t="str">
        <f aca="false">INDEX(門市主檔!$B$2:$B$25,MATCH($D1604,門市主檔!$A$2:$A$25,0))</f>
        <v>桃園中壢店</v>
      </c>
      <c r="F1604" s="9" t="s">
        <v>342</v>
      </c>
      <c r="G1604" s="12" t="str">
        <f aca="false">INDEX(通路主檔!$B$2:$B$5,MATCH($F1604,通路主檔!$A$2:$A$5,0))</f>
        <v>外帶</v>
      </c>
      <c r="H1604" s="12" t="str">
        <f aca="false">INDEX(通路主檔!$C$2:$C$5,MATCH($F1604,通路主檔!$A$2:$A$5,0))</f>
        <v>店內</v>
      </c>
      <c r="I1604" s="13" t="n">
        <v>474200</v>
      </c>
      <c r="J1604" s="4" t="n">
        <v>1391</v>
      </c>
      <c r="K1604" s="4" t="n">
        <v>1937</v>
      </c>
      <c r="L1604" s="14" t="n">
        <f aca="false">IF(J1604=0,0,I1604/J1604)</f>
        <v>340.905823148814</v>
      </c>
      <c r="M1604" s="15" t="n">
        <f aca="false">INDEX(通路主檔!$D$2:$D$5,MATCH($F1604,通路主檔!$A$2:$A$5,0))*INDEX(年度參數!$B$2:$B$4,MATCH($B1604,年度參數!$A$2:$A$4,0))</f>
        <v>0</v>
      </c>
      <c r="N1604" s="14" t="n">
        <f aca="false">I1604*M1604</f>
        <v>0</v>
      </c>
      <c r="O1604" s="14" t="n">
        <f aca="false">I1604-N1604</f>
        <v>474200</v>
      </c>
    </row>
    <row r="1605" customFormat="false" ht="15" hidden="false" customHeight="false" outlineLevel="0" collapsed="false">
      <c r="A1605" s="6" t="str">
        <f aca="false">TEXT(B1605,"0")&amp;"-"&amp;TEXT(C1605,"00")</f>
        <v>2025-10</v>
      </c>
      <c r="B1605" s="4" t="n">
        <v>2025</v>
      </c>
      <c r="C1605" s="4" t="n">
        <v>10</v>
      </c>
      <c r="D1605" s="9" t="s">
        <v>288</v>
      </c>
      <c r="E1605" s="12" t="str">
        <f aca="false">INDEX(門市主檔!$B$2:$B$25,MATCH($D1605,門市主檔!$A$2:$A$25,0))</f>
        <v>桃園中壢店</v>
      </c>
      <c r="F1605" s="9" t="s">
        <v>344</v>
      </c>
      <c r="G1605" s="12" t="str">
        <f aca="false">INDEX(通路主檔!$B$2:$B$5,MATCH($F1605,通路主檔!$A$2:$A$5,0))</f>
        <v>外送平台 A</v>
      </c>
      <c r="H1605" s="12" t="str">
        <f aca="false">INDEX(通路主檔!$C$2:$C$5,MATCH($F1605,通路主檔!$A$2:$A$5,0))</f>
        <v>外送平台</v>
      </c>
      <c r="I1605" s="13" t="n">
        <v>425700</v>
      </c>
      <c r="J1605" s="4" t="n">
        <v>759</v>
      </c>
      <c r="K1605" s="4" t="n">
        <v>1533</v>
      </c>
      <c r="L1605" s="14" t="n">
        <f aca="false">IF(J1605=0,0,I1605/J1605)</f>
        <v>560.869565217391</v>
      </c>
      <c r="M1605" s="15" t="n">
        <f aca="false">INDEX(通路主檔!$D$2:$D$5,MATCH($F1605,通路主檔!$A$2:$A$5,0))*INDEX(年度參數!$B$2:$B$4,MATCH($B1605,年度參數!$A$2:$A$4,0))</f>
        <v>0.34</v>
      </c>
      <c r="N1605" s="14" t="n">
        <f aca="false">I1605*M1605</f>
        <v>144738</v>
      </c>
      <c r="O1605" s="14" t="n">
        <f aca="false">I1605-N1605</f>
        <v>280962</v>
      </c>
    </row>
    <row r="1606" customFormat="false" ht="15" hidden="false" customHeight="false" outlineLevel="0" collapsed="false">
      <c r="A1606" s="6" t="str">
        <f aca="false">TEXT(B1606,"0")&amp;"-"&amp;TEXT(C1606,"00")</f>
        <v>2025-10</v>
      </c>
      <c r="B1606" s="4" t="n">
        <v>2025</v>
      </c>
      <c r="C1606" s="4" t="n">
        <v>10</v>
      </c>
      <c r="D1606" s="9" t="s">
        <v>288</v>
      </c>
      <c r="E1606" s="12" t="str">
        <f aca="false">INDEX(門市主檔!$B$2:$B$25,MATCH($D1606,門市主檔!$A$2:$A$25,0))</f>
        <v>桃園中壢店</v>
      </c>
      <c r="F1606" s="9" t="s">
        <v>347</v>
      </c>
      <c r="G1606" s="12" t="str">
        <f aca="false">INDEX(通路主檔!$B$2:$B$5,MATCH($F1606,通路主檔!$A$2:$A$5,0))</f>
        <v>外送平台 B</v>
      </c>
      <c r="H1606" s="12" t="str">
        <f aca="false">INDEX(通路主檔!$C$2:$C$5,MATCH($F1606,通路主檔!$A$2:$A$5,0))</f>
        <v>外送平台</v>
      </c>
      <c r="I1606" s="13" t="n">
        <v>244200</v>
      </c>
      <c r="J1606" s="4" t="n">
        <v>485</v>
      </c>
      <c r="K1606" s="4" t="n">
        <v>825</v>
      </c>
      <c r="L1606" s="14" t="n">
        <f aca="false">IF(J1606=0,0,I1606/J1606)</f>
        <v>503.505154639175</v>
      </c>
      <c r="M1606" s="15" t="n">
        <f aca="false">INDEX(通路主檔!$D$2:$D$5,MATCH($F1606,通路主檔!$A$2:$A$5,0))*INDEX(年度參數!$B$2:$B$4,MATCH($B1606,年度參數!$A$2:$A$4,0))</f>
        <v>0.34</v>
      </c>
      <c r="N1606" s="14" t="n">
        <f aca="false">I1606*M1606</f>
        <v>83028</v>
      </c>
      <c r="O1606" s="14" t="n">
        <f aca="false">I1606-N1606</f>
        <v>161172</v>
      </c>
    </row>
    <row r="1607" customFormat="false" ht="15" hidden="false" customHeight="false" outlineLevel="0" collapsed="false">
      <c r="A1607" s="6" t="str">
        <f aca="false">TEXT(B1607,"0")&amp;"-"&amp;TEXT(C1607,"00")</f>
        <v>2025-10</v>
      </c>
      <c r="B1607" s="4" t="n">
        <v>2025</v>
      </c>
      <c r="C1607" s="4" t="n">
        <v>10</v>
      </c>
      <c r="D1607" s="9" t="s">
        <v>292</v>
      </c>
      <c r="E1607" s="12" t="str">
        <f aca="false">INDEX(門市主檔!$B$2:$B$25,MATCH($D1607,門市主檔!$A$2:$A$25,0))</f>
        <v>桃園藝文店</v>
      </c>
      <c r="F1607" s="9" t="s">
        <v>339</v>
      </c>
      <c r="G1607" s="12" t="str">
        <f aca="false">INDEX(通路主檔!$B$2:$B$5,MATCH($F1607,通路主檔!$A$2:$A$5,0))</f>
        <v>內用</v>
      </c>
      <c r="H1607" s="12" t="str">
        <f aca="false">INDEX(通路主檔!$C$2:$C$5,MATCH($F1607,通路主檔!$A$2:$A$5,0))</f>
        <v>店內</v>
      </c>
      <c r="I1607" s="13" t="n">
        <v>815200</v>
      </c>
      <c r="J1607" s="4" t="n">
        <v>1097</v>
      </c>
      <c r="K1607" s="4" t="n">
        <v>2518</v>
      </c>
      <c r="L1607" s="14" t="n">
        <f aca="false">IF(J1607=0,0,I1607/J1607)</f>
        <v>743.117593436645</v>
      </c>
      <c r="M1607" s="15" t="n">
        <f aca="false">INDEX(通路主檔!$D$2:$D$5,MATCH($F1607,通路主檔!$A$2:$A$5,0))*INDEX(年度參數!$B$2:$B$4,MATCH($B1607,年度參數!$A$2:$A$4,0))</f>
        <v>0</v>
      </c>
      <c r="N1607" s="14" t="n">
        <f aca="false">I1607*M1607</f>
        <v>0</v>
      </c>
      <c r="O1607" s="14" t="n">
        <f aca="false">I1607-N1607</f>
        <v>815200</v>
      </c>
    </row>
    <row r="1608" customFormat="false" ht="15" hidden="false" customHeight="false" outlineLevel="0" collapsed="false">
      <c r="A1608" s="6" t="str">
        <f aca="false">TEXT(B1608,"0")&amp;"-"&amp;TEXT(C1608,"00")</f>
        <v>2025-10</v>
      </c>
      <c r="B1608" s="4" t="n">
        <v>2025</v>
      </c>
      <c r="C1608" s="4" t="n">
        <v>10</v>
      </c>
      <c r="D1608" s="9" t="s">
        <v>292</v>
      </c>
      <c r="E1608" s="12" t="str">
        <f aca="false">INDEX(門市主檔!$B$2:$B$25,MATCH($D1608,門市主檔!$A$2:$A$25,0))</f>
        <v>桃園藝文店</v>
      </c>
      <c r="F1608" s="9" t="s">
        <v>342</v>
      </c>
      <c r="G1608" s="12" t="str">
        <f aca="false">INDEX(通路主檔!$B$2:$B$5,MATCH($F1608,通路主檔!$A$2:$A$5,0))</f>
        <v>外帶</v>
      </c>
      <c r="H1608" s="12" t="str">
        <f aca="false">INDEX(通路主檔!$C$2:$C$5,MATCH($F1608,通路主檔!$A$2:$A$5,0))</f>
        <v>店內</v>
      </c>
      <c r="I1608" s="13" t="n">
        <v>425300</v>
      </c>
      <c r="J1608" s="4" t="n">
        <v>1317</v>
      </c>
      <c r="K1608" s="4" t="n">
        <v>1612</v>
      </c>
      <c r="L1608" s="14" t="n">
        <f aca="false">IF(J1608=0,0,I1608/J1608)</f>
        <v>322.930903568717</v>
      </c>
      <c r="M1608" s="15" t="n">
        <f aca="false">INDEX(通路主檔!$D$2:$D$5,MATCH($F1608,通路主檔!$A$2:$A$5,0))*INDEX(年度參數!$B$2:$B$4,MATCH($B1608,年度參數!$A$2:$A$4,0))</f>
        <v>0</v>
      </c>
      <c r="N1608" s="14" t="n">
        <f aca="false">I1608*M1608</f>
        <v>0</v>
      </c>
      <c r="O1608" s="14" t="n">
        <f aca="false">I1608-N1608</f>
        <v>425300</v>
      </c>
    </row>
    <row r="1609" customFormat="false" ht="15" hidden="false" customHeight="false" outlineLevel="0" collapsed="false">
      <c r="A1609" s="6" t="str">
        <f aca="false">TEXT(B1609,"0")&amp;"-"&amp;TEXT(C1609,"00")</f>
        <v>2025-10</v>
      </c>
      <c r="B1609" s="4" t="n">
        <v>2025</v>
      </c>
      <c r="C1609" s="4" t="n">
        <v>10</v>
      </c>
      <c r="D1609" s="9" t="s">
        <v>292</v>
      </c>
      <c r="E1609" s="12" t="str">
        <f aca="false">INDEX(門市主檔!$B$2:$B$25,MATCH($D1609,門市主檔!$A$2:$A$25,0))</f>
        <v>桃園藝文店</v>
      </c>
      <c r="F1609" s="9" t="s">
        <v>344</v>
      </c>
      <c r="G1609" s="12" t="str">
        <f aca="false">INDEX(通路主檔!$B$2:$B$5,MATCH($F1609,通路主檔!$A$2:$A$5,0))</f>
        <v>外送平台 A</v>
      </c>
      <c r="H1609" s="12" t="str">
        <f aca="false">INDEX(通路主檔!$C$2:$C$5,MATCH($F1609,通路主檔!$A$2:$A$5,0))</f>
        <v>外送平台</v>
      </c>
      <c r="I1609" s="13" t="n">
        <v>364500</v>
      </c>
      <c r="J1609" s="4" t="n">
        <v>747</v>
      </c>
      <c r="K1609" s="4" t="n">
        <v>1325</v>
      </c>
      <c r="L1609" s="14" t="n">
        <f aca="false">IF(J1609=0,0,I1609/J1609)</f>
        <v>487.951807228916</v>
      </c>
      <c r="M1609" s="15" t="n">
        <f aca="false">INDEX(通路主檔!$D$2:$D$5,MATCH($F1609,通路主檔!$A$2:$A$5,0))*INDEX(年度參數!$B$2:$B$4,MATCH($B1609,年度參數!$A$2:$A$4,0))</f>
        <v>0.34</v>
      </c>
      <c r="N1609" s="14" t="n">
        <f aca="false">I1609*M1609</f>
        <v>123930</v>
      </c>
      <c r="O1609" s="14" t="n">
        <f aca="false">I1609-N1609</f>
        <v>240570</v>
      </c>
    </row>
    <row r="1610" customFormat="false" ht="15" hidden="false" customHeight="false" outlineLevel="0" collapsed="false">
      <c r="A1610" s="6" t="str">
        <f aca="false">TEXT(B1610,"0")&amp;"-"&amp;TEXT(C1610,"00")</f>
        <v>2025-10</v>
      </c>
      <c r="B1610" s="4" t="n">
        <v>2025</v>
      </c>
      <c r="C1610" s="4" t="n">
        <v>10</v>
      </c>
      <c r="D1610" s="9" t="s">
        <v>292</v>
      </c>
      <c r="E1610" s="12" t="str">
        <f aca="false">INDEX(門市主檔!$B$2:$B$25,MATCH($D1610,門市主檔!$A$2:$A$25,0))</f>
        <v>桃園藝文店</v>
      </c>
      <c r="F1610" s="9" t="s">
        <v>347</v>
      </c>
      <c r="G1610" s="12" t="str">
        <f aca="false">INDEX(通路主檔!$B$2:$B$5,MATCH($F1610,通路主檔!$A$2:$A$5,0))</f>
        <v>外送平台 B</v>
      </c>
      <c r="H1610" s="12" t="str">
        <f aca="false">INDEX(通路主檔!$C$2:$C$5,MATCH($F1610,通路主檔!$A$2:$A$5,0))</f>
        <v>外送平台</v>
      </c>
      <c r="I1610" s="13" t="n">
        <v>245100</v>
      </c>
      <c r="J1610" s="4" t="n">
        <v>516</v>
      </c>
      <c r="K1610" s="4" t="n">
        <v>859</v>
      </c>
      <c r="L1610" s="14" t="n">
        <f aca="false">IF(J1610=0,0,I1610/J1610)</f>
        <v>475</v>
      </c>
      <c r="M1610" s="15" t="n">
        <f aca="false">INDEX(通路主檔!$D$2:$D$5,MATCH($F1610,通路主檔!$A$2:$A$5,0))*INDEX(年度參數!$B$2:$B$4,MATCH($B1610,年度參數!$A$2:$A$4,0))</f>
        <v>0.34</v>
      </c>
      <c r="N1610" s="14" t="n">
        <f aca="false">I1610*M1610</f>
        <v>83334</v>
      </c>
      <c r="O1610" s="14" t="n">
        <f aca="false">I1610-N1610</f>
        <v>161766</v>
      </c>
    </row>
    <row r="1611" customFormat="false" ht="15" hidden="false" customHeight="false" outlineLevel="0" collapsed="false">
      <c r="A1611" s="6" t="str">
        <f aca="false">TEXT(B1611,"0")&amp;"-"&amp;TEXT(C1611,"00")</f>
        <v>2025-10</v>
      </c>
      <c r="B1611" s="4" t="n">
        <v>2025</v>
      </c>
      <c r="C1611" s="4" t="n">
        <v>10</v>
      </c>
      <c r="D1611" s="9" t="s">
        <v>315</v>
      </c>
      <c r="E1611" s="12" t="str">
        <f aca="false">INDEX(門市主檔!$B$2:$B$25,MATCH($D1611,門市主檔!$A$2:$A$25,0))</f>
        <v>雲林斗六店</v>
      </c>
      <c r="F1611" s="9" t="s">
        <v>339</v>
      </c>
      <c r="G1611" s="12" t="str">
        <f aca="false">INDEX(通路主檔!$B$2:$B$5,MATCH($F1611,通路主檔!$A$2:$A$5,0))</f>
        <v>內用</v>
      </c>
      <c r="H1611" s="12" t="str">
        <f aca="false">INDEX(通路主檔!$C$2:$C$5,MATCH($F1611,通路主檔!$A$2:$A$5,0))</f>
        <v>店內</v>
      </c>
      <c r="I1611" s="13" t="n">
        <v>741700</v>
      </c>
      <c r="J1611" s="4" t="n">
        <v>1035</v>
      </c>
      <c r="K1611" s="4" t="n">
        <v>2525</v>
      </c>
      <c r="L1611" s="14" t="n">
        <f aca="false">IF(J1611=0,0,I1611/J1611)</f>
        <v>716.618357487923</v>
      </c>
      <c r="M1611" s="15" t="n">
        <f aca="false">INDEX(通路主檔!$D$2:$D$5,MATCH($F1611,通路主檔!$A$2:$A$5,0))*INDEX(年度參數!$B$2:$B$4,MATCH($B1611,年度參數!$A$2:$A$4,0))</f>
        <v>0</v>
      </c>
      <c r="N1611" s="14" t="n">
        <f aca="false">I1611*M1611</f>
        <v>0</v>
      </c>
      <c r="O1611" s="14" t="n">
        <f aca="false">I1611-N1611</f>
        <v>741700</v>
      </c>
    </row>
    <row r="1612" customFormat="false" ht="15" hidden="false" customHeight="false" outlineLevel="0" collapsed="false">
      <c r="A1612" s="6" t="str">
        <f aca="false">TEXT(B1612,"0")&amp;"-"&amp;TEXT(C1612,"00")</f>
        <v>2025-10</v>
      </c>
      <c r="B1612" s="4" t="n">
        <v>2025</v>
      </c>
      <c r="C1612" s="4" t="n">
        <v>10</v>
      </c>
      <c r="D1612" s="9" t="s">
        <v>315</v>
      </c>
      <c r="E1612" s="12" t="str">
        <f aca="false">INDEX(門市主檔!$B$2:$B$25,MATCH($D1612,門市主檔!$A$2:$A$25,0))</f>
        <v>雲林斗六店</v>
      </c>
      <c r="F1612" s="9" t="s">
        <v>342</v>
      </c>
      <c r="G1612" s="12" t="str">
        <f aca="false">INDEX(通路主檔!$B$2:$B$5,MATCH($F1612,通路主檔!$A$2:$A$5,0))</f>
        <v>外帶</v>
      </c>
      <c r="H1612" s="12" t="str">
        <f aca="false">INDEX(通路主檔!$C$2:$C$5,MATCH($F1612,通路主檔!$A$2:$A$5,0))</f>
        <v>店內</v>
      </c>
      <c r="I1612" s="13" t="n">
        <v>359700</v>
      </c>
      <c r="J1612" s="4" t="n">
        <v>1041</v>
      </c>
      <c r="K1612" s="4" t="n">
        <v>1313</v>
      </c>
      <c r="L1612" s="14" t="n">
        <f aca="false">IF(J1612=0,0,I1612/J1612)</f>
        <v>345.533141210375</v>
      </c>
      <c r="M1612" s="15" t="n">
        <f aca="false">INDEX(通路主檔!$D$2:$D$5,MATCH($F1612,通路主檔!$A$2:$A$5,0))*INDEX(年度參數!$B$2:$B$4,MATCH($B1612,年度參數!$A$2:$A$4,0))</f>
        <v>0</v>
      </c>
      <c r="N1612" s="14" t="n">
        <f aca="false">I1612*M1612</f>
        <v>0</v>
      </c>
      <c r="O1612" s="14" t="n">
        <f aca="false">I1612-N1612</f>
        <v>359700</v>
      </c>
    </row>
    <row r="1613" customFormat="false" ht="15" hidden="false" customHeight="false" outlineLevel="0" collapsed="false">
      <c r="A1613" s="6" t="str">
        <f aca="false">TEXT(B1613,"0")&amp;"-"&amp;TEXT(C1613,"00")</f>
        <v>2025-10</v>
      </c>
      <c r="B1613" s="4" t="n">
        <v>2025</v>
      </c>
      <c r="C1613" s="4" t="n">
        <v>10</v>
      </c>
      <c r="D1613" s="9" t="s">
        <v>315</v>
      </c>
      <c r="E1613" s="12" t="str">
        <f aca="false">INDEX(門市主檔!$B$2:$B$25,MATCH($D1613,門市主檔!$A$2:$A$25,0))</f>
        <v>雲林斗六店</v>
      </c>
      <c r="F1613" s="9" t="s">
        <v>344</v>
      </c>
      <c r="G1613" s="12" t="str">
        <f aca="false">INDEX(通路主檔!$B$2:$B$5,MATCH($F1613,通路主檔!$A$2:$A$5,0))</f>
        <v>外送平台 A</v>
      </c>
      <c r="H1613" s="12" t="str">
        <f aca="false">INDEX(通路主檔!$C$2:$C$5,MATCH($F1613,通路主檔!$A$2:$A$5,0))</f>
        <v>外送平台</v>
      </c>
      <c r="I1613" s="13" t="n">
        <v>309700</v>
      </c>
      <c r="J1613" s="4" t="n">
        <v>641</v>
      </c>
      <c r="K1613" s="4" t="n">
        <v>1300</v>
      </c>
      <c r="L1613" s="14" t="n">
        <f aca="false">IF(J1613=0,0,I1613/J1613)</f>
        <v>483.151326053042</v>
      </c>
      <c r="M1613" s="15" t="n">
        <f aca="false">INDEX(通路主檔!$D$2:$D$5,MATCH($F1613,通路主檔!$A$2:$A$5,0))*INDEX(年度參數!$B$2:$B$4,MATCH($B1613,年度參數!$A$2:$A$4,0))</f>
        <v>0.34</v>
      </c>
      <c r="N1613" s="14" t="n">
        <f aca="false">I1613*M1613</f>
        <v>105298</v>
      </c>
      <c r="O1613" s="14" t="n">
        <f aca="false">I1613-N1613</f>
        <v>204402</v>
      </c>
    </row>
    <row r="1614" customFormat="false" ht="15" hidden="false" customHeight="false" outlineLevel="0" collapsed="false">
      <c r="A1614" s="6" t="str">
        <f aca="false">TEXT(B1614,"0")&amp;"-"&amp;TEXT(C1614,"00")</f>
        <v>2025-10</v>
      </c>
      <c r="B1614" s="4" t="n">
        <v>2025</v>
      </c>
      <c r="C1614" s="4" t="n">
        <v>10</v>
      </c>
      <c r="D1614" s="9" t="s">
        <v>315</v>
      </c>
      <c r="E1614" s="12" t="str">
        <f aca="false">INDEX(門市主檔!$B$2:$B$25,MATCH($D1614,門市主檔!$A$2:$A$25,0))</f>
        <v>雲林斗六店</v>
      </c>
      <c r="F1614" s="9" t="s">
        <v>347</v>
      </c>
      <c r="G1614" s="12" t="str">
        <f aca="false">INDEX(通路主檔!$B$2:$B$5,MATCH($F1614,通路主檔!$A$2:$A$5,0))</f>
        <v>外送平台 B</v>
      </c>
      <c r="H1614" s="12" t="str">
        <f aca="false">INDEX(通路主檔!$C$2:$C$5,MATCH($F1614,通路主檔!$A$2:$A$5,0))</f>
        <v>外送平台</v>
      </c>
      <c r="I1614" s="13" t="n">
        <v>198200</v>
      </c>
      <c r="J1614" s="4" t="n">
        <v>425</v>
      </c>
      <c r="K1614" s="4" t="n">
        <v>748</v>
      </c>
      <c r="L1614" s="14" t="n">
        <f aca="false">IF(J1614=0,0,I1614/J1614)</f>
        <v>466.352941176471</v>
      </c>
      <c r="M1614" s="15" t="n">
        <f aca="false">INDEX(通路主檔!$D$2:$D$5,MATCH($F1614,通路主檔!$A$2:$A$5,0))*INDEX(年度參數!$B$2:$B$4,MATCH($B1614,年度參數!$A$2:$A$4,0))</f>
        <v>0.34</v>
      </c>
      <c r="N1614" s="14" t="n">
        <f aca="false">I1614*M1614</f>
        <v>67388</v>
      </c>
      <c r="O1614" s="14" t="n">
        <f aca="false">I1614-N1614</f>
        <v>130812</v>
      </c>
    </row>
    <row r="1615" customFormat="false" ht="15" hidden="false" customHeight="false" outlineLevel="0" collapsed="false">
      <c r="A1615" s="6" t="str">
        <f aca="false">TEXT(B1615,"0")&amp;"-"&amp;TEXT(C1615,"00")</f>
        <v>2025-11</v>
      </c>
      <c r="B1615" s="4" t="n">
        <v>2025</v>
      </c>
      <c r="C1615" s="4" t="n">
        <v>11</v>
      </c>
      <c r="D1615" s="9" t="s">
        <v>294</v>
      </c>
      <c r="E1615" s="12" t="str">
        <f aca="false">INDEX(門市主檔!$B$2:$B$25,MATCH($D1615,門市主檔!$A$2:$A$25,0))</f>
        <v>新竹巨城店</v>
      </c>
      <c r="F1615" s="9" t="s">
        <v>339</v>
      </c>
      <c r="G1615" s="12" t="str">
        <f aca="false">INDEX(通路主檔!$B$2:$B$5,MATCH($F1615,通路主檔!$A$2:$A$5,0))</f>
        <v>內用</v>
      </c>
      <c r="H1615" s="12" t="str">
        <f aca="false">INDEX(通路主檔!$C$2:$C$5,MATCH($F1615,通路主檔!$A$2:$A$5,0))</f>
        <v>店內</v>
      </c>
      <c r="I1615" s="13" t="n">
        <v>1386200</v>
      </c>
      <c r="J1615" s="4" t="n">
        <v>1936</v>
      </c>
      <c r="K1615" s="4" t="n">
        <v>4280</v>
      </c>
      <c r="L1615" s="14" t="n">
        <f aca="false">IF(J1615=0,0,I1615/J1615)</f>
        <v>716.012396694215</v>
      </c>
      <c r="M1615" s="15" t="n">
        <f aca="false">INDEX(通路主檔!$D$2:$D$5,MATCH($F1615,通路主檔!$A$2:$A$5,0))*INDEX(年度參數!$B$2:$B$4,MATCH($B1615,年度參數!$A$2:$A$4,0))</f>
        <v>0</v>
      </c>
      <c r="N1615" s="14" t="n">
        <f aca="false">I1615*M1615</f>
        <v>0</v>
      </c>
      <c r="O1615" s="14" t="n">
        <f aca="false">I1615-N1615</f>
        <v>1386200</v>
      </c>
    </row>
    <row r="1616" customFormat="false" ht="15" hidden="false" customHeight="false" outlineLevel="0" collapsed="false">
      <c r="A1616" s="6" t="str">
        <f aca="false">TEXT(B1616,"0")&amp;"-"&amp;TEXT(C1616,"00")</f>
        <v>2025-11</v>
      </c>
      <c r="B1616" s="4" t="n">
        <v>2025</v>
      </c>
      <c r="C1616" s="4" t="n">
        <v>11</v>
      </c>
      <c r="D1616" s="9" t="s">
        <v>294</v>
      </c>
      <c r="E1616" s="12" t="str">
        <f aca="false">INDEX(門市主檔!$B$2:$B$25,MATCH($D1616,門市主檔!$A$2:$A$25,0))</f>
        <v>新竹巨城店</v>
      </c>
      <c r="F1616" s="9" t="s">
        <v>342</v>
      </c>
      <c r="G1616" s="12" t="str">
        <f aca="false">INDEX(通路主檔!$B$2:$B$5,MATCH($F1616,通路主檔!$A$2:$A$5,0))</f>
        <v>外帶</v>
      </c>
      <c r="H1616" s="12" t="str">
        <f aca="false">INDEX(通路主檔!$C$2:$C$5,MATCH($F1616,通路主檔!$A$2:$A$5,0))</f>
        <v>店內</v>
      </c>
      <c r="I1616" s="13" t="n">
        <v>600400</v>
      </c>
      <c r="J1616" s="4" t="n">
        <v>1888</v>
      </c>
      <c r="K1616" s="4" t="n">
        <v>2372</v>
      </c>
      <c r="L1616" s="14" t="n">
        <f aca="false">IF(J1616=0,0,I1616/J1616)</f>
        <v>318.008474576271</v>
      </c>
      <c r="M1616" s="15" t="n">
        <f aca="false">INDEX(通路主檔!$D$2:$D$5,MATCH($F1616,通路主檔!$A$2:$A$5,0))*INDEX(年度參數!$B$2:$B$4,MATCH($B1616,年度參數!$A$2:$A$4,0))</f>
        <v>0</v>
      </c>
      <c r="N1616" s="14" t="n">
        <f aca="false">I1616*M1616</f>
        <v>0</v>
      </c>
      <c r="O1616" s="14" t="n">
        <f aca="false">I1616-N1616</f>
        <v>600400</v>
      </c>
    </row>
    <row r="1617" customFormat="false" ht="15" hidden="false" customHeight="false" outlineLevel="0" collapsed="false">
      <c r="A1617" s="6" t="str">
        <f aca="false">TEXT(B1617,"0")&amp;"-"&amp;TEXT(C1617,"00")</f>
        <v>2025-11</v>
      </c>
      <c r="B1617" s="4" t="n">
        <v>2025</v>
      </c>
      <c r="C1617" s="4" t="n">
        <v>11</v>
      </c>
      <c r="D1617" s="9" t="s">
        <v>294</v>
      </c>
      <c r="E1617" s="12" t="str">
        <f aca="false">INDEX(門市主檔!$B$2:$B$25,MATCH($D1617,門市主檔!$A$2:$A$25,0))</f>
        <v>新竹巨城店</v>
      </c>
      <c r="F1617" s="9" t="s">
        <v>344</v>
      </c>
      <c r="G1617" s="12" t="str">
        <f aca="false">INDEX(通路主檔!$B$2:$B$5,MATCH($F1617,通路主檔!$A$2:$A$5,0))</f>
        <v>外送平台 A</v>
      </c>
      <c r="H1617" s="12" t="str">
        <f aca="false">INDEX(通路主檔!$C$2:$C$5,MATCH($F1617,通路主檔!$A$2:$A$5,0))</f>
        <v>外送平台</v>
      </c>
      <c r="I1617" s="13" t="n">
        <v>462900</v>
      </c>
      <c r="J1617" s="4" t="n">
        <v>929</v>
      </c>
      <c r="K1617" s="4" t="n">
        <v>1769</v>
      </c>
      <c r="L1617" s="14" t="n">
        <f aca="false">IF(J1617=0,0,I1617/J1617)</f>
        <v>498.277717976319</v>
      </c>
      <c r="M1617" s="15" t="n">
        <f aca="false">INDEX(通路主檔!$D$2:$D$5,MATCH($F1617,通路主檔!$A$2:$A$5,0))*INDEX(年度參數!$B$2:$B$4,MATCH($B1617,年度參數!$A$2:$A$4,0))</f>
        <v>0.34</v>
      </c>
      <c r="N1617" s="14" t="n">
        <f aca="false">I1617*M1617</f>
        <v>157386</v>
      </c>
      <c r="O1617" s="14" t="n">
        <f aca="false">I1617-N1617</f>
        <v>305514</v>
      </c>
    </row>
    <row r="1618" customFormat="false" ht="15" hidden="false" customHeight="false" outlineLevel="0" collapsed="false">
      <c r="A1618" s="6" t="str">
        <f aca="false">TEXT(B1618,"0")&amp;"-"&amp;TEXT(C1618,"00")</f>
        <v>2025-11</v>
      </c>
      <c r="B1618" s="4" t="n">
        <v>2025</v>
      </c>
      <c r="C1618" s="4" t="n">
        <v>11</v>
      </c>
      <c r="D1618" s="9" t="s">
        <v>294</v>
      </c>
      <c r="E1618" s="12" t="str">
        <f aca="false">INDEX(門市主檔!$B$2:$B$25,MATCH($D1618,門市主檔!$A$2:$A$25,0))</f>
        <v>新竹巨城店</v>
      </c>
      <c r="F1618" s="9" t="s">
        <v>347</v>
      </c>
      <c r="G1618" s="12" t="str">
        <f aca="false">INDEX(通路主檔!$B$2:$B$5,MATCH($F1618,通路主檔!$A$2:$A$5,0))</f>
        <v>外送平台 B</v>
      </c>
      <c r="H1618" s="12" t="str">
        <f aca="false">INDEX(通路主檔!$C$2:$C$5,MATCH($F1618,通路主檔!$A$2:$A$5,0))</f>
        <v>外送平台</v>
      </c>
      <c r="I1618" s="13" t="n">
        <v>301000</v>
      </c>
      <c r="J1618" s="4" t="n">
        <v>595</v>
      </c>
      <c r="K1618" s="4" t="n">
        <v>1112</v>
      </c>
      <c r="L1618" s="14" t="n">
        <f aca="false">IF(J1618=0,0,I1618/J1618)</f>
        <v>505.882352941176</v>
      </c>
      <c r="M1618" s="15" t="n">
        <f aca="false">INDEX(通路主檔!$D$2:$D$5,MATCH($F1618,通路主檔!$A$2:$A$5,0))*INDEX(年度參數!$B$2:$B$4,MATCH($B1618,年度參數!$A$2:$A$4,0))</f>
        <v>0.34</v>
      </c>
      <c r="N1618" s="14" t="n">
        <f aca="false">I1618*M1618</f>
        <v>102340</v>
      </c>
      <c r="O1618" s="14" t="n">
        <f aca="false">I1618-N1618</f>
        <v>198660</v>
      </c>
    </row>
    <row r="1619" customFormat="false" ht="15" hidden="false" customHeight="false" outlineLevel="0" collapsed="false">
      <c r="A1619" s="6" t="str">
        <f aca="false">TEXT(B1619,"0")&amp;"-"&amp;TEXT(C1619,"00")</f>
        <v>2025-11</v>
      </c>
      <c r="B1619" s="4" t="n">
        <v>2025</v>
      </c>
      <c r="C1619" s="4" t="n">
        <v>11</v>
      </c>
      <c r="D1619" s="9" t="s">
        <v>297</v>
      </c>
      <c r="E1619" s="12" t="str">
        <f aca="false">INDEX(門市主檔!$B$2:$B$25,MATCH($D1619,門市主檔!$A$2:$A$25,0))</f>
        <v>新竹竹北店</v>
      </c>
      <c r="F1619" s="9" t="s">
        <v>339</v>
      </c>
      <c r="G1619" s="12" t="str">
        <f aca="false">INDEX(通路主檔!$B$2:$B$5,MATCH($F1619,通路主檔!$A$2:$A$5,0))</f>
        <v>內用</v>
      </c>
      <c r="H1619" s="12" t="str">
        <f aca="false">INDEX(通路主檔!$C$2:$C$5,MATCH($F1619,通路主檔!$A$2:$A$5,0))</f>
        <v>店內</v>
      </c>
      <c r="I1619" s="13" t="n">
        <v>873000</v>
      </c>
      <c r="J1619" s="4" t="n">
        <v>1107</v>
      </c>
      <c r="K1619" s="4" t="n">
        <v>2616</v>
      </c>
      <c r="L1619" s="14" t="n">
        <f aca="false">IF(J1619=0,0,I1619/J1619)</f>
        <v>788.617886178862</v>
      </c>
      <c r="M1619" s="15" t="n">
        <f aca="false">INDEX(通路主檔!$D$2:$D$5,MATCH($F1619,通路主檔!$A$2:$A$5,0))*INDEX(年度參數!$B$2:$B$4,MATCH($B1619,年度參數!$A$2:$A$4,0))</f>
        <v>0</v>
      </c>
      <c r="N1619" s="14" t="n">
        <f aca="false">I1619*M1619</f>
        <v>0</v>
      </c>
      <c r="O1619" s="14" t="n">
        <f aca="false">I1619-N1619</f>
        <v>873000</v>
      </c>
    </row>
    <row r="1620" customFormat="false" ht="15" hidden="false" customHeight="false" outlineLevel="0" collapsed="false">
      <c r="A1620" s="6" t="str">
        <f aca="false">TEXT(B1620,"0")&amp;"-"&amp;TEXT(C1620,"00")</f>
        <v>2025-11</v>
      </c>
      <c r="B1620" s="4" t="n">
        <v>2025</v>
      </c>
      <c r="C1620" s="4" t="n">
        <v>11</v>
      </c>
      <c r="D1620" s="9" t="s">
        <v>297</v>
      </c>
      <c r="E1620" s="12" t="str">
        <f aca="false">INDEX(門市主檔!$B$2:$B$25,MATCH($D1620,門市主檔!$A$2:$A$25,0))</f>
        <v>新竹竹北店</v>
      </c>
      <c r="F1620" s="9" t="s">
        <v>342</v>
      </c>
      <c r="G1620" s="12" t="str">
        <f aca="false">INDEX(通路主檔!$B$2:$B$5,MATCH($F1620,通路主檔!$A$2:$A$5,0))</f>
        <v>外帶</v>
      </c>
      <c r="H1620" s="12" t="str">
        <f aca="false">INDEX(通路主檔!$C$2:$C$5,MATCH($F1620,通路主檔!$A$2:$A$5,0))</f>
        <v>店內</v>
      </c>
      <c r="I1620" s="13" t="n">
        <v>433700</v>
      </c>
      <c r="J1620" s="4" t="n">
        <v>1280</v>
      </c>
      <c r="K1620" s="4" t="n">
        <v>1659</v>
      </c>
      <c r="L1620" s="14" t="n">
        <f aca="false">IF(J1620=0,0,I1620/J1620)</f>
        <v>338.828125</v>
      </c>
      <c r="M1620" s="15" t="n">
        <f aca="false">INDEX(通路主檔!$D$2:$D$5,MATCH($F1620,通路主檔!$A$2:$A$5,0))*INDEX(年度參數!$B$2:$B$4,MATCH($B1620,年度參數!$A$2:$A$4,0))</f>
        <v>0</v>
      </c>
      <c r="N1620" s="14" t="n">
        <f aca="false">I1620*M1620</f>
        <v>0</v>
      </c>
      <c r="O1620" s="14" t="n">
        <f aca="false">I1620-N1620</f>
        <v>433700</v>
      </c>
    </row>
    <row r="1621" customFormat="false" ht="15" hidden="false" customHeight="false" outlineLevel="0" collapsed="false">
      <c r="A1621" s="6" t="str">
        <f aca="false">TEXT(B1621,"0")&amp;"-"&amp;TEXT(C1621,"00")</f>
        <v>2025-11</v>
      </c>
      <c r="B1621" s="4" t="n">
        <v>2025</v>
      </c>
      <c r="C1621" s="4" t="n">
        <v>11</v>
      </c>
      <c r="D1621" s="9" t="s">
        <v>297</v>
      </c>
      <c r="E1621" s="12" t="str">
        <f aca="false">INDEX(門市主檔!$B$2:$B$25,MATCH($D1621,門市主檔!$A$2:$A$25,0))</f>
        <v>新竹竹北店</v>
      </c>
      <c r="F1621" s="9" t="s">
        <v>344</v>
      </c>
      <c r="G1621" s="12" t="str">
        <f aca="false">INDEX(通路主檔!$B$2:$B$5,MATCH($F1621,通路主檔!$A$2:$A$5,0))</f>
        <v>外送平台 A</v>
      </c>
      <c r="H1621" s="12" t="str">
        <f aca="false">INDEX(通路主檔!$C$2:$C$5,MATCH($F1621,通路主檔!$A$2:$A$5,0))</f>
        <v>外送平台</v>
      </c>
      <c r="I1621" s="13" t="n">
        <v>356700</v>
      </c>
      <c r="J1621" s="4" t="n">
        <v>639</v>
      </c>
      <c r="K1621" s="4" t="n">
        <v>1259</v>
      </c>
      <c r="L1621" s="14" t="n">
        <f aca="false">IF(J1621=0,0,I1621/J1621)</f>
        <v>558.215962441315</v>
      </c>
      <c r="M1621" s="15" t="n">
        <f aca="false">INDEX(通路主檔!$D$2:$D$5,MATCH($F1621,通路主檔!$A$2:$A$5,0))*INDEX(年度參數!$B$2:$B$4,MATCH($B1621,年度參數!$A$2:$A$4,0))</f>
        <v>0.34</v>
      </c>
      <c r="N1621" s="14" t="n">
        <f aca="false">I1621*M1621</f>
        <v>121278</v>
      </c>
      <c r="O1621" s="14" t="n">
        <f aca="false">I1621-N1621</f>
        <v>235422</v>
      </c>
    </row>
    <row r="1622" customFormat="false" ht="15" hidden="false" customHeight="false" outlineLevel="0" collapsed="false">
      <c r="A1622" s="6" t="str">
        <f aca="false">TEXT(B1622,"0")&amp;"-"&amp;TEXT(C1622,"00")</f>
        <v>2025-11</v>
      </c>
      <c r="B1622" s="4" t="n">
        <v>2025</v>
      </c>
      <c r="C1622" s="4" t="n">
        <v>11</v>
      </c>
      <c r="D1622" s="9" t="s">
        <v>297</v>
      </c>
      <c r="E1622" s="12" t="str">
        <f aca="false">INDEX(門市主檔!$B$2:$B$25,MATCH($D1622,門市主檔!$A$2:$A$25,0))</f>
        <v>新竹竹北店</v>
      </c>
      <c r="F1622" s="9" t="s">
        <v>347</v>
      </c>
      <c r="G1622" s="12" t="str">
        <f aca="false">INDEX(通路主檔!$B$2:$B$5,MATCH($F1622,通路主檔!$A$2:$A$5,0))</f>
        <v>外送平台 B</v>
      </c>
      <c r="H1622" s="12" t="str">
        <f aca="false">INDEX(通路主檔!$C$2:$C$5,MATCH($F1622,通路主檔!$A$2:$A$5,0))</f>
        <v>外送平台</v>
      </c>
      <c r="I1622" s="13" t="n">
        <v>258400</v>
      </c>
      <c r="J1622" s="4" t="n">
        <v>532</v>
      </c>
      <c r="K1622" s="4" t="n">
        <v>1015</v>
      </c>
      <c r="L1622" s="14" t="n">
        <f aca="false">IF(J1622=0,0,I1622/J1622)</f>
        <v>485.714285714286</v>
      </c>
      <c r="M1622" s="15" t="n">
        <f aca="false">INDEX(通路主檔!$D$2:$D$5,MATCH($F1622,通路主檔!$A$2:$A$5,0))*INDEX(年度參數!$B$2:$B$4,MATCH($B1622,年度參數!$A$2:$A$4,0))</f>
        <v>0.34</v>
      </c>
      <c r="N1622" s="14" t="n">
        <f aca="false">I1622*M1622</f>
        <v>87856</v>
      </c>
      <c r="O1622" s="14" t="n">
        <f aca="false">I1622-N1622</f>
        <v>170544</v>
      </c>
    </row>
    <row r="1623" customFormat="false" ht="15" hidden="false" customHeight="false" outlineLevel="0" collapsed="false">
      <c r="A1623" s="6" t="str">
        <f aca="false">TEXT(B1623,"0")&amp;"-"&amp;TEXT(C1623,"00")</f>
        <v>2025-11</v>
      </c>
      <c r="B1623" s="4" t="n">
        <v>2025</v>
      </c>
      <c r="C1623" s="4" t="n">
        <v>11</v>
      </c>
      <c r="D1623" s="9" t="s">
        <v>325</v>
      </c>
      <c r="E1623" s="12" t="str">
        <f aca="false">INDEX(門市主檔!$B$2:$B$25,MATCH($D1623,門市主檔!$A$2:$A$25,0))</f>
        <v>高雄左營店</v>
      </c>
      <c r="F1623" s="9" t="s">
        <v>339</v>
      </c>
      <c r="G1623" s="12" t="str">
        <f aca="false">INDEX(通路主檔!$B$2:$B$5,MATCH($F1623,通路主檔!$A$2:$A$5,0))</f>
        <v>內用</v>
      </c>
      <c r="H1623" s="12" t="str">
        <f aca="false">INDEX(通路主檔!$C$2:$C$5,MATCH($F1623,通路主檔!$A$2:$A$5,0))</f>
        <v>店內</v>
      </c>
      <c r="I1623" s="13" t="n">
        <v>1122200</v>
      </c>
      <c r="J1623" s="4" t="n">
        <v>1402</v>
      </c>
      <c r="K1623" s="4" t="n">
        <v>3627</v>
      </c>
      <c r="L1623" s="14" t="n">
        <f aca="false">IF(J1623=0,0,I1623/J1623)</f>
        <v>800.427960057061</v>
      </c>
      <c r="M1623" s="15" t="n">
        <f aca="false">INDEX(通路主檔!$D$2:$D$5,MATCH($F1623,通路主檔!$A$2:$A$5,0))*INDEX(年度參數!$B$2:$B$4,MATCH($B1623,年度參數!$A$2:$A$4,0))</f>
        <v>0</v>
      </c>
      <c r="N1623" s="14" t="n">
        <f aca="false">I1623*M1623</f>
        <v>0</v>
      </c>
      <c r="O1623" s="14" t="n">
        <f aca="false">I1623-N1623</f>
        <v>1122200</v>
      </c>
    </row>
    <row r="1624" customFormat="false" ht="15" hidden="false" customHeight="false" outlineLevel="0" collapsed="false">
      <c r="A1624" s="6" t="str">
        <f aca="false">TEXT(B1624,"0")&amp;"-"&amp;TEXT(C1624,"00")</f>
        <v>2025-11</v>
      </c>
      <c r="B1624" s="4" t="n">
        <v>2025</v>
      </c>
      <c r="C1624" s="4" t="n">
        <v>11</v>
      </c>
      <c r="D1624" s="9" t="s">
        <v>325</v>
      </c>
      <c r="E1624" s="12" t="str">
        <f aca="false">INDEX(門市主檔!$B$2:$B$25,MATCH($D1624,門市主檔!$A$2:$A$25,0))</f>
        <v>高雄左營店</v>
      </c>
      <c r="F1624" s="9" t="s">
        <v>342</v>
      </c>
      <c r="G1624" s="12" t="str">
        <f aca="false">INDEX(通路主檔!$B$2:$B$5,MATCH($F1624,通路主檔!$A$2:$A$5,0))</f>
        <v>外帶</v>
      </c>
      <c r="H1624" s="12" t="str">
        <f aca="false">INDEX(通路主檔!$C$2:$C$5,MATCH($F1624,通路主檔!$A$2:$A$5,0))</f>
        <v>店內</v>
      </c>
      <c r="I1624" s="13" t="n">
        <v>438000</v>
      </c>
      <c r="J1624" s="4" t="n">
        <v>1219</v>
      </c>
      <c r="K1624" s="4" t="n">
        <v>1534</v>
      </c>
      <c r="L1624" s="14" t="n">
        <f aca="false">IF(J1624=0,0,I1624/J1624)</f>
        <v>359.310910582445</v>
      </c>
      <c r="M1624" s="15" t="n">
        <f aca="false">INDEX(通路主檔!$D$2:$D$5,MATCH($F1624,通路主檔!$A$2:$A$5,0))*INDEX(年度參數!$B$2:$B$4,MATCH($B1624,年度參數!$A$2:$A$4,0))</f>
        <v>0</v>
      </c>
      <c r="N1624" s="14" t="n">
        <f aca="false">I1624*M1624</f>
        <v>0</v>
      </c>
      <c r="O1624" s="14" t="n">
        <f aca="false">I1624-N1624</f>
        <v>438000</v>
      </c>
    </row>
    <row r="1625" customFormat="false" ht="15" hidden="false" customHeight="false" outlineLevel="0" collapsed="false">
      <c r="A1625" s="6" t="str">
        <f aca="false">TEXT(B1625,"0")&amp;"-"&amp;TEXT(C1625,"00")</f>
        <v>2025-11</v>
      </c>
      <c r="B1625" s="4" t="n">
        <v>2025</v>
      </c>
      <c r="C1625" s="4" t="n">
        <v>11</v>
      </c>
      <c r="D1625" s="9" t="s">
        <v>325</v>
      </c>
      <c r="E1625" s="12" t="str">
        <f aca="false">INDEX(門市主檔!$B$2:$B$25,MATCH($D1625,門市主檔!$A$2:$A$25,0))</f>
        <v>高雄左營店</v>
      </c>
      <c r="F1625" s="9" t="s">
        <v>344</v>
      </c>
      <c r="G1625" s="12" t="str">
        <f aca="false">INDEX(通路主檔!$B$2:$B$5,MATCH($F1625,通路主檔!$A$2:$A$5,0))</f>
        <v>外送平台 A</v>
      </c>
      <c r="H1625" s="12" t="str">
        <f aca="false">INDEX(通路主檔!$C$2:$C$5,MATCH($F1625,通路主檔!$A$2:$A$5,0))</f>
        <v>外送平台</v>
      </c>
      <c r="I1625" s="13" t="n">
        <v>366500</v>
      </c>
      <c r="J1625" s="4" t="n">
        <v>732</v>
      </c>
      <c r="K1625" s="4" t="n">
        <v>1501</v>
      </c>
      <c r="L1625" s="14" t="n">
        <f aca="false">IF(J1625=0,0,I1625/J1625)</f>
        <v>500.68306010929</v>
      </c>
      <c r="M1625" s="15" t="n">
        <f aca="false">INDEX(通路主檔!$D$2:$D$5,MATCH($F1625,通路主檔!$A$2:$A$5,0))*INDEX(年度參數!$B$2:$B$4,MATCH($B1625,年度參數!$A$2:$A$4,0))</f>
        <v>0.34</v>
      </c>
      <c r="N1625" s="14" t="n">
        <f aca="false">I1625*M1625</f>
        <v>124610</v>
      </c>
      <c r="O1625" s="14" t="n">
        <f aca="false">I1625-N1625</f>
        <v>241890</v>
      </c>
    </row>
    <row r="1626" customFormat="false" ht="15" hidden="false" customHeight="false" outlineLevel="0" collapsed="false">
      <c r="A1626" s="6" t="str">
        <f aca="false">TEXT(B1626,"0")&amp;"-"&amp;TEXT(C1626,"00")</f>
        <v>2025-11</v>
      </c>
      <c r="B1626" s="4" t="n">
        <v>2025</v>
      </c>
      <c r="C1626" s="4" t="n">
        <v>11</v>
      </c>
      <c r="D1626" s="9" t="s">
        <v>325</v>
      </c>
      <c r="E1626" s="12" t="str">
        <f aca="false">INDEX(門市主檔!$B$2:$B$25,MATCH($D1626,門市主檔!$A$2:$A$25,0))</f>
        <v>高雄左營店</v>
      </c>
      <c r="F1626" s="9" t="s">
        <v>347</v>
      </c>
      <c r="G1626" s="12" t="str">
        <f aca="false">INDEX(通路主檔!$B$2:$B$5,MATCH($F1626,通路主檔!$A$2:$A$5,0))</f>
        <v>外送平台 B</v>
      </c>
      <c r="H1626" s="12" t="str">
        <f aca="false">INDEX(通路主檔!$C$2:$C$5,MATCH($F1626,通路主檔!$A$2:$A$5,0))</f>
        <v>外送平台</v>
      </c>
      <c r="I1626" s="13" t="n">
        <v>233700</v>
      </c>
      <c r="J1626" s="4" t="n">
        <v>447</v>
      </c>
      <c r="K1626" s="4" t="n">
        <v>867</v>
      </c>
      <c r="L1626" s="14" t="n">
        <f aca="false">IF(J1626=0,0,I1626/J1626)</f>
        <v>522.818791946309</v>
      </c>
      <c r="M1626" s="15" t="n">
        <f aca="false">INDEX(通路主檔!$D$2:$D$5,MATCH($F1626,通路主檔!$A$2:$A$5,0))*INDEX(年度參數!$B$2:$B$4,MATCH($B1626,年度參數!$A$2:$A$4,0))</f>
        <v>0.34</v>
      </c>
      <c r="N1626" s="14" t="n">
        <f aca="false">I1626*M1626</f>
        <v>79458</v>
      </c>
      <c r="O1626" s="14" t="n">
        <f aca="false">I1626-N1626</f>
        <v>154242</v>
      </c>
    </row>
    <row r="1627" customFormat="false" ht="15" hidden="false" customHeight="false" outlineLevel="0" collapsed="false">
      <c r="A1627" s="6" t="str">
        <f aca="false">TEXT(B1627,"0")&amp;"-"&amp;TEXT(C1627,"00")</f>
        <v>2025-11</v>
      </c>
      <c r="B1627" s="4" t="n">
        <v>2025</v>
      </c>
      <c r="C1627" s="4" t="n">
        <v>11</v>
      </c>
      <c r="D1627" s="9" t="s">
        <v>328</v>
      </c>
      <c r="E1627" s="12" t="str">
        <f aca="false">INDEX(門市主檔!$B$2:$B$25,MATCH($D1627,門市主檔!$A$2:$A$25,0))</f>
        <v>高雄三多店</v>
      </c>
      <c r="F1627" s="9" t="s">
        <v>339</v>
      </c>
      <c r="G1627" s="12" t="str">
        <f aca="false">INDEX(通路主檔!$B$2:$B$5,MATCH($F1627,通路主檔!$A$2:$A$5,0))</f>
        <v>內用</v>
      </c>
      <c r="H1627" s="12" t="str">
        <f aca="false">INDEX(通路主檔!$C$2:$C$5,MATCH($F1627,通路主檔!$A$2:$A$5,0))</f>
        <v>店內</v>
      </c>
      <c r="I1627" s="13" t="n">
        <v>1011300</v>
      </c>
      <c r="J1627" s="4" t="n">
        <v>1259</v>
      </c>
      <c r="K1627" s="4" t="n">
        <v>3079</v>
      </c>
      <c r="L1627" s="14" t="n">
        <f aca="false">IF(J1627=0,0,I1627/J1627)</f>
        <v>803.256552819698</v>
      </c>
      <c r="M1627" s="15" t="n">
        <f aca="false">INDEX(通路主檔!$D$2:$D$5,MATCH($F1627,通路主檔!$A$2:$A$5,0))*INDEX(年度參數!$B$2:$B$4,MATCH($B1627,年度參數!$A$2:$A$4,0))</f>
        <v>0</v>
      </c>
      <c r="N1627" s="14" t="n">
        <f aca="false">I1627*M1627</f>
        <v>0</v>
      </c>
      <c r="O1627" s="14" t="n">
        <f aca="false">I1627-N1627</f>
        <v>1011300</v>
      </c>
    </row>
    <row r="1628" customFormat="false" ht="15" hidden="false" customHeight="false" outlineLevel="0" collapsed="false">
      <c r="A1628" s="6" t="str">
        <f aca="false">TEXT(B1628,"0")&amp;"-"&amp;TEXT(C1628,"00")</f>
        <v>2025-11</v>
      </c>
      <c r="B1628" s="4" t="n">
        <v>2025</v>
      </c>
      <c r="C1628" s="4" t="n">
        <v>11</v>
      </c>
      <c r="D1628" s="9" t="s">
        <v>328</v>
      </c>
      <c r="E1628" s="12" t="str">
        <f aca="false">INDEX(門市主檔!$B$2:$B$25,MATCH($D1628,門市主檔!$A$2:$A$25,0))</f>
        <v>高雄三多店</v>
      </c>
      <c r="F1628" s="9" t="s">
        <v>342</v>
      </c>
      <c r="G1628" s="12" t="str">
        <f aca="false">INDEX(通路主檔!$B$2:$B$5,MATCH($F1628,通路主檔!$A$2:$A$5,0))</f>
        <v>外帶</v>
      </c>
      <c r="H1628" s="12" t="str">
        <f aca="false">INDEX(通路主檔!$C$2:$C$5,MATCH($F1628,通路主檔!$A$2:$A$5,0))</f>
        <v>店內</v>
      </c>
      <c r="I1628" s="13" t="n">
        <v>485600</v>
      </c>
      <c r="J1628" s="4" t="n">
        <v>1452</v>
      </c>
      <c r="K1628" s="4" t="n">
        <v>1949</v>
      </c>
      <c r="L1628" s="14" t="n">
        <f aca="false">IF(J1628=0,0,I1628/J1628)</f>
        <v>334.435261707989</v>
      </c>
      <c r="M1628" s="15" t="n">
        <f aca="false">INDEX(通路主檔!$D$2:$D$5,MATCH($F1628,通路主檔!$A$2:$A$5,0))*INDEX(年度參數!$B$2:$B$4,MATCH($B1628,年度參數!$A$2:$A$4,0))</f>
        <v>0</v>
      </c>
      <c r="N1628" s="14" t="n">
        <f aca="false">I1628*M1628</f>
        <v>0</v>
      </c>
      <c r="O1628" s="14" t="n">
        <f aca="false">I1628-N1628</f>
        <v>485600</v>
      </c>
    </row>
    <row r="1629" customFormat="false" ht="15" hidden="false" customHeight="false" outlineLevel="0" collapsed="false">
      <c r="A1629" s="6" t="str">
        <f aca="false">TEXT(B1629,"0")&amp;"-"&amp;TEXT(C1629,"00")</f>
        <v>2025-11</v>
      </c>
      <c r="B1629" s="4" t="n">
        <v>2025</v>
      </c>
      <c r="C1629" s="4" t="n">
        <v>11</v>
      </c>
      <c r="D1629" s="9" t="s">
        <v>328</v>
      </c>
      <c r="E1629" s="12" t="str">
        <f aca="false">INDEX(門市主檔!$B$2:$B$25,MATCH($D1629,門市主檔!$A$2:$A$25,0))</f>
        <v>高雄三多店</v>
      </c>
      <c r="F1629" s="9" t="s">
        <v>344</v>
      </c>
      <c r="G1629" s="12" t="str">
        <f aca="false">INDEX(通路主檔!$B$2:$B$5,MATCH($F1629,通路主檔!$A$2:$A$5,0))</f>
        <v>外送平台 A</v>
      </c>
      <c r="H1629" s="12" t="str">
        <f aca="false">INDEX(通路主檔!$C$2:$C$5,MATCH($F1629,通路主檔!$A$2:$A$5,0))</f>
        <v>外送平台</v>
      </c>
      <c r="I1629" s="13" t="n">
        <v>434500</v>
      </c>
      <c r="J1629" s="4" t="n">
        <v>827</v>
      </c>
      <c r="K1629" s="4" t="n">
        <v>1559</v>
      </c>
      <c r="L1629" s="14" t="n">
        <f aca="false">IF(J1629=0,0,I1629/J1629)</f>
        <v>525.392986698912</v>
      </c>
      <c r="M1629" s="15" t="n">
        <f aca="false">INDEX(通路主檔!$D$2:$D$5,MATCH($F1629,通路主檔!$A$2:$A$5,0))*INDEX(年度參數!$B$2:$B$4,MATCH($B1629,年度參數!$A$2:$A$4,0))</f>
        <v>0.34</v>
      </c>
      <c r="N1629" s="14" t="n">
        <f aca="false">I1629*M1629</f>
        <v>147730</v>
      </c>
      <c r="O1629" s="14" t="n">
        <f aca="false">I1629-N1629</f>
        <v>286770</v>
      </c>
    </row>
    <row r="1630" customFormat="false" ht="15" hidden="false" customHeight="false" outlineLevel="0" collapsed="false">
      <c r="A1630" s="6" t="str">
        <f aca="false">TEXT(B1630,"0")&amp;"-"&amp;TEXT(C1630,"00")</f>
        <v>2025-11</v>
      </c>
      <c r="B1630" s="4" t="n">
        <v>2025</v>
      </c>
      <c r="C1630" s="4" t="n">
        <v>11</v>
      </c>
      <c r="D1630" s="9" t="s">
        <v>328</v>
      </c>
      <c r="E1630" s="12" t="str">
        <f aca="false">INDEX(門市主檔!$B$2:$B$25,MATCH($D1630,門市主檔!$A$2:$A$25,0))</f>
        <v>高雄三多店</v>
      </c>
      <c r="F1630" s="9" t="s">
        <v>347</v>
      </c>
      <c r="G1630" s="12" t="str">
        <f aca="false">INDEX(通路主檔!$B$2:$B$5,MATCH($F1630,通路主檔!$A$2:$A$5,0))</f>
        <v>外送平台 B</v>
      </c>
      <c r="H1630" s="12" t="str">
        <f aca="false">INDEX(通路主檔!$C$2:$C$5,MATCH($F1630,通路主檔!$A$2:$A$5,0))</f>
        <v>外送平台</v>
      </c>
      <c r="I1630" s="13" t="n">
        <v>273800</v>
      </c>
      <c r="J1630" s="4" t="n">
        <v>513</v>
      </c>
      <c r="K1630" s="4" t="n">
        <v>916</v>
      </c>
      <c r="L1630" s="14" t="n">
        <f aca="false">IF(J1630=0,0,I1630/J1630)</f>
        <v>533.723196881092</v>
      </c>
      <c r="M1630" s="15" t="n">
        <f aca="false">INDEX(通路主檔!$D$2:$D$5,MATCH($F1630,通路主檔!$A$2:$A$5,0))*INDEX(年度參數!$B$2:$B$4,MATCH($B1630,年度參數!$A$2:$A$4,0))</f>
        <v>0.34</v>
      </c>
      <c r="N1630" s="14" t="n">
        <f aca="false">I1630*M1630</f>
        <v>93092</v>
      </c>
      <c r="O1630" s="14" t="n">
        <f aca="false">I1630-N1630</f>
        <v>180708</v>
      </c>
    </row>
    <row r="1631" customFormat="false" ht="15" hidden="false" customHeight="false" outlineLevel="0" collapsed="false">
      <c r="A1631" s="6" t="str">
        <f aca="false">TEXT(B1631,"0")&amp;"-"&amp;TEXT(C1631,"00")</f>
        <v>2025-11</v>
      </c>
      <c r="B1631" s="4" t="n">
        <v>2025</v>
      </c>
      <c r="C1631" s="4" t="n">
        <v>11</v>
      </c>
      <c r="D1631" s="9" t="s">
        <v>280</v>
      </c>
      <c r="E1631" s="12" t="str">
        <f aca="false">INDEX(門市主檔!$B$2:$B$25,MATCH($D1631,門市主檔!$A$2:$A$25,0))</f>
        <v>新北板橋店</v>
      </c>
      <c r="F1631" s="9" t="s">
        <v>339</v>
      </c>
      <c r="G1631" s="12" t="str">
        <f aca="false">INDEX(通路主檔!$B$2:$B$5,MATCH($F1631,通路主檔!$A$2:$A$5,0))</f>
        <v>內用</v>
      </c>
      <c r="H1631" s="12" t="str">
        <f aca="false">INDEX(通路主檔!$C$2:$C$5,MATCH($F1631,通路主檔!$A$2:$A$5,0))</f>
        <v>店內</v>
      </c>
      <c r="I1631" s="13" t="n">
        <v>1243100</v>
      </c>
      <c r="J1631" s="4" t="n">
        <v>1736</v>
      </c>
      <c r="K1631" s="4" t="n">
        <v>4440</v>
      </c>
      <c r="L1631" s="14" t="n">
        <f aca="false">IF(J1631=0,0,I1631/J1631)</f>
        <v>716.071428571429</v>
      </c>
      <c r="M1631" s="15" t="n">
        <f aca="false">INDEX(通路主檔!$D$2:$D$5,MATCH($F1631,通路主檔!$A$2:$A$5,0))*INDEX(年度參數!$B$2:$B$4,MATCH($B1631,年度參數!$A$2:$A$4,0))</f>
        <v>0</v>
      </c>
      <c r="N1631" s="14" t="n">
        <f aca="false">I1631*M1631</f>
        <v>0</v>
      </c>
      <c r="O1631" s="14" t="n">
        <f aca="false">I1631-N1631</f>
        <v>1243100</v>
      </c>
    </row>
    <row r="1632" customFormat="false" ht="15" hidden="false" customHeight="false" outlineLevel="0" collapsed="false">
      <c r="A1632" s="6" t="str">
        <f aca="false">TEXT(B1632,"0")&amp;"-"&amp;TEXT(C1632,"00")</f>
        <v>2025-11</v>
      </c>
      <c r="B1632" s="4" t="n">
        <v>2025</v>
      </c>
      <c r="C1632" s="4" t="n">
        <v>11</v>
      </c>
      <c r="D1632" s="9" t="s">
        <v>280</v>
      </c>
      <c r="E1632" s="12" t="str">
        <f aca="false">INDEX(門市主檔!$B$2:$B$25,MATCH($D1632,門市主檔!$A$2:$A$25,0))</f>
        <v>新北板橋店</v>
      </c>
      <c r="F1632" s="9" t="s">
        <v>342</v>
      </c>
      <c r="G1632" s="12" t="str">
        <f aca="false">INDEX(通路主檔!$B$2:$B$5,MATCH($F1632,通路主檔!$A$2:$A$5,0))</f>
        <v>外帶</v>
      </c>
      <c r="H1632" s="12" t="str">
        <f aca="false">INDEX(通路主檔!$C$2:$C$5,MATCH($F1632,通路主檔!$A$2:$A$5,0))</f>
        <v>店內</v>
      </c>
      <c r="I1632" s="13" t="n">
        <v>576100</v>
      </c>
      <c r="J1632" s="4" t="n">
        <v>1627</v>
      </c>
      <c r="K1632" s="4" t="n">
        <v>2118</v>
      </c>
      <c r="L1632" s="14" t="n">
        <f aca="false">IF(J1632=0,0,I1632/J1632)</f>
        <v>354.087277197296</v>
      </c>
      <c r="M1632" s="15" t="n">
        <f aca="false">INDEX(通路主檔!$D$2:$D$5,MATCH($F1632,通路主檔!$A$2:$A$5,0))*INDEX(年度參數!$B$2:$B$4,MATCH($B1632,年度參數!$A$2:$A$4,0))</f>
        <v>0</v>
      </c>
      <c r="N1632" s="14" t="n">
        <f aca="false">I1632*M1632</f>
        <v>0</v>
      </c>
      <c r="O1632" s="14" t="n">
        <f aca="false">I1632-N1632</f>
        <v>576100</v>
      </c>
    </row>
    <row r="1633" customFormat="false" ht="15" hidden="false" customHeight="false" outlineLevel="0" collapsed="false">
      <c r="A1633" s="6" t="str">
        <f aca="false">TEXT(B1633,"0")&amp;"-"&amp;TEXT(C1633,"00")</f>
        <v>2025-11</v>
      </c>
      <c r="B1633" s="4" t="n">
        <v>2025</v>
      </c>
      <c r="C1633" s="4" t="n">
        <v>11</v>
      </c>
      <c r="D1633" s="9" t="s">
        <v>280</v>
      </c>
      <c r="E1633" s="12" t="str">
        <f aca="false">INDEX(門市主檔!$B$2:$B$25,MATCH($D1633,門市主檔!$A$2:$A$25,0))</f>
        <v>新北板橋店</v>
      </c>
      <c r="F1633" s="9" t="s">
        <v>344</v>
      </c>
      <c r="G1633" s="12" t="str">
        <f aca="false">INDEX(通路主檔!$B$2:$B$5,MATCH($F1633,通路主檔!$A$2:$A$5,0))</f>
        <v>外送平台 A</v>
      </c>
      <c r="H1633" s="12" t="str">
        <f aca="false">INDEX(通路主檔!$C$2:$C$5,MATCH($F1633,通路主檔!$A$2:$A$5,0))</f>
        <v>外送平台</v>
      </c>
      <c r="I1633" s="13" t="n">
        <v>491900</v>
      </c>
      <c r="J1633" s="4" t="n">
        <v>920</v>
      </c>
      <c r="K1633" s="4" t="n">
        <v>1756</v>
      </c>
      <c r="L1633" s="14" t="n">
        <f aca="false">IF(J1633=0,0,I1633/J1633)</f>
        <v>534.673913043478</v>
      </c>
      <c r="M1633" s="15" t="n">
        <f aca="false">INDEX(通路主檔!$D$2:$D$5,MATCH($F1633,通路主檔!$A$2:$A$5,0))*INDEX(年度參數!$B$2:$B$4,MATCH($B1633,年度參數!$A$2:$A$4,0))</f>
        <v>0.34</v>
      </c>
      <c r="N1633" s="14" t="n">
        <f aca="false">I1633*M1633</f>
        <v>167246</v>
      </c>
      <c r="O1633" s="14" t="n">
        <f aca="false">I1633-N1633</f>
        <v>324654</v>
      </c>
    </row>
    <row r="1634" customFormat="false" ht="15" hidden="false" customHeight="false" outlineLevel="0" collapsed="false">
      <c r="A1634" s="6" t="str">
        <f aca="false">TEXT(B1634,"0")&amp;"-"&amp;TEXT(C1634,"00")</f>
        <v>2025-11</v>
      </c>
      <c r="B1634" s="4" t="n">
        <v>2025</v>
      </c>
      <c r="C1634" s="4" t="n">
        <v>11</v>
      </c>
      <c r="D1634" s="9" t="s">
        <v>280</v>
      </c>
      <c r="E1634" s="12" t="str">
        <f aca="false">INDEX(門市主檔!$B$2:$B$25,MATCH($D1634,門市主檔!$A$2:$A$25,0))</f>
        <v>新北板橋店</v>
      </c>
      <c r="F1634" s="9" t="s">
        <v>347</v>
      </c>
      <c r="G1634" s="12" t="str">
        <f aca="false">INDEX(通路主檔!$B$2:$B$5,MATCH($F1634,通路主檔!$A$2:$A$5,0))</f>
        <v>外送平台 B</v>
      </c>
      <c r="H1634" s="12" t="str">
        <f aca="false">INDEX(通路主檔!$C$2:$C$5,MATCH($F1634,通路主檔!$A$2:$A$5,0))</f>
        <v>外送平台</v>
      </c>
      <c r="I1634" s="13" t="n">
        <v>338600</v>
      </c>
      <c r="J1634" s="4" t="n">
        <v>652</v>
      </c>
      <c r="K1634" s="4" t="n">
        <v>1218</v>
      </c>
      <c r="L1634" s="14" t="n">
        <f aca="false">IF(J1634=0,0,I1634/J1634)</f>
        <v>519.325153374233</v>
      </c>
      <c r="M1634" s="15" t="n">
        <f aca="false">INDEX(通路主檔!$D$2:$D$5,MATCH($F1634,通路主檔!$A$2:$A$5,0))*INDEX(年度參數!$B$2:$B$4,MATCH($B1634,年度參數!$A$2:$A$4,0))</f>
        <v>0.34</v>
      </c>
      <c r="N1634" s="14" t="n">
        <f aca="false">I1634*M1634</f>
        <v>115124</v>
      </c>
      <c r="O1634" s="14" t="n">
        <f aca="false">I1634-N1634</f>
        <v>223476</v>
      </c>
    </row>
    <row r="1635" customFormat="false" ht="15" hidden="false" customHeight="false" outlineLevel="0" collapsed="false">
      <c r="A1635" s="6" t="str">
        <f aca="false">TEXT(B1635,"0")&amp;"-"&amp;TEXT(C1635,"00")</f>
        <v>2025-11</v>
      </c>
      <c r="B1635" s="4" t="n">
        <v>2025</v>
      </c>
      <c r="C1635" s="4" t="n">
        <v>11</v>
      </c>
      <c r="D1635" s="9" t="s">
        <v>283</v>
      </c>
      <c r="E1635" s="12" t="str">
        <f aca="false">INDEX(門市主檔!$B$2:$B$25,MATCH($D1635,門市主檔!$A$2:$A$25,0))</f>
        <v>新北新莊店</v>
      </c>
      <c r="F1635" s="9" t="s">
        <v>339</v>
      </c>
      <c r="G1635" s="12" t="str">
        <f aca="false">INDEX(通路主檔!$B$2:$B$5,MATCH($F1635,通路主檔!$A$2:$A$5,0))</f>
        <v>內用</v>
      </c>
      <c r="H1635" s="12" t="str">
        <f aca="false">INDEX(通路主檔!$C$2:$C$5,MATCH($F1635,通路主檔!$A$2:$A$5,0))</f>
        <v>店內</v>
      </c>
      <c r="I1635" s="13" t="n">
        <v>951800</v>
      </c>
      <c r="J1635" s="4" t="n">
        <v>1243</v>
      </c>
      <c r="K1635" s="4" t="n">
        <v>3090</v>
      </c>
      <c r="L1635" s="14" t="n">
        <f aca="false">IF(J1635=0,0,I1635/J1635)</f>
        <v>765.728077232502</v>
      </c>
      <c r="M1635" s="15" t="n">
        <f aca="false">INDEX(通路主檔!$D$2:$D$5,MATCH($F1635,通路主檔!$A$2:$A$5,0))*INDEX(年度參數!$B$2:$B$4,MATCH($B1635,年度參數!$A$2:$A$4,0))</f>
        <v>0</v>
      </c>
      <c r="N1635" s="14" t="n">
        <f aca="false">I1635*M1635</f>
        <v>0</v>
      </c>
      <c r="O1635" s="14" t="n">
        <f aca="false">I1635-N1635</f>
        <v>951800</v>
      </c>
    </row>
    <row r="1636" customFormat="false" ht="15" hidden="false" customHeight="false" outlineLevel="0" collapsed="false">
      <c r="A1636" s="6" t="str">
        <f aca="false">TEXT(B1636,"0")&amp;"-"&amp;TEXT(C1636,"00")</f>
        <v>2025-11</v>
      </c>
      <c r="B1636" s="4" t="n">
        <v>2025</v>
      </c>
      <c r="C1636" s="4" t="n">
        <v>11</v>
      </c>
      <c r="D1636" s="9" t="s">
        <v>283</v>
      </c>
      <c r="E1636" s="12" t="str">
        <f aca="false">INDEX(門市主檔!$B$2:$B$25,MATCH($D1636,門市主檔!$A$2:$A$25,0))</f>
        <v>新北新莊店</v>
      </c>
      <c r="F1636" s="9" t="s">
        <v>342</v>
      </c>
      <c r="G1636" s="12" t="str">
        <f aca="false">INDEX(通路主檔!$B$2:$B$5,MATCH($F1636,通路主檔!$A$2:$A$5,0))</f>
        <v>外帶</v>
      </c>
      <c r="H1636" s="12" t="str">
        <f aca="false">INDEX(通路主檔!$C$2:$C$5,MATCH($F1636,通路主檔!$A$2:$A$5,0))</f>
        <v>店內</v>
      </c>
      <c r="I1636" s="13" t="n">
        <v>471000</v>
      </c>
      <c r="J1636" s="4" t="n">
        <v>1488</v>
      </c>
      <c r="K1636" s="4" t="n">
        <v>1960</v>
      </c>
      <c r="L1636" s="14" t="n">
        <f aca="false">IF(J1636=0,0,I1636/J1636)</f>
        <v>316.532258064516</v>
      </c>
      <c r="M1636" s="15" t="n">
        <f aca="false">INDEX(通路主檔!$D$2:$D$5,MATCH($F1636,通路主檔!$A$2:$A$5,0))*INDEX(年度參數!$B$2:$B$4,MATCH($B1636,年度參數!$A$2:$A$4,0))</f>
        <v>0</v>
      </c>
      <c r="N1636" s="14" t="n">
        <f aca="false">I1636*M1636</f>
        <v>0</v>
      </c>
      <c r="O1636" s="14" t="n">
        <f aca="false">I1636-N1636</f>
        <v>471000</v>
      </c>
    </row>
    <row r="1637" customFormat="false" ht="15" hidden="false" customHeight="false" outlineLevel="0" collapsed="false">
      <c r="A1637" s="6" t="str">
        <f aca="false">TEXT(B1637,"0")&amp;"-"&amp;TEXT(C1637,"00")</f>
        <v>2025-11</v>
      </c>
      <c r="B1637" s="4" t="n">
        <v>2025</v>
      </c>
      <c r="C1637" s="4" t="n">
        <v>11</v>
      </c>
      <c r="D1637" s="9" t="s">
        <v>283</v>
      </c>
      <c r="E1637" s="12" t="str">
        <f aca="false">INDEX(門市主檔!$B$2:$B$25,MATCH($D1637,門市主檔!$A$2:$A$25,0))</f>
        <v>新北新莊店</v>
      </c>
      <c r="F1637" s="9" t="s">
        <v>344</v>
      </c>
      <c r="G1637" s="12" t="str">
        <f aca="false">INDEX(通路主檔!$B$2:$B$5,MATCH($F1637,通路主檔!$A$2:$A$5,0))</f>
        <v>外送平台 A</v>
      </c>
      <c r="H1637" s="12" t="str">
        <f aca="false">INDEX(通路主檔!$C$2:$C$5,MATCH($F1637,通路主檔!$A$2:$A$5,0))</f>
        <v>外送平台</v>
      </c>
      <c r="I1637" s="13" t="n">
        <v>425900</v>
      </c>
      <c r="J1637" s="4" t="n">
        <v>771</v>
      </c>
      <c r="K1637" s="4" t="n">
        <v>1404</v>
      </c>
      <c r="L1637" s="14" t="n">
        <f aca="false">IF(J1637=0,0,I1637/J1637)</f>
        <v>552.399481193256</v>
      </c>
      <c r="M1637" s="15" t="n">
        <f aca="false">INDEX(通路主檔!$D$2:$D$5,MATCH($F1637,通路主檔!$A$2:$A$5,0))*INDEX(年度參數!$B$2:$B$4,MATCH($B1637,年度參數!$A$2:$A$4,0))</f>
        <v>0.34</v>
      </c>
      <c r="N1637" s="14" t="n">
        <f aca="false">I1637*M1637</f>
        <v>144806</v>
      </c>
      <c r="O1637" s="14" t="n">
        <f aca="false">I1637-N1637</f>
        <v>281094</v>
      </c>
    </row>
    <row r="1638" customFormat="false" ht="15" hidden="false" customHeight="false" outlineLevel="0" collapsed="false">
      <c r="A1638" s="6" t="str">
        <f aca="false">TEXT(B1638,"0")&amp;"-"&amp;TEXT(C1638,"00")</f>
        <v>2025-11</v>
      </c>
      <c r="B1638" s="4" t="n">
        <v>2025</v>
      </c>
      <c r="C1638" s="4" t="n">
        <v>11</v>
      </c>
      <c r="D1638" s="9" t="s">
        <v>283</v>
      </c>
      <c r="E1638" s="12" t="str">
        <f aca="false">INDEX(門市主檔!$B$2:$B$25,MATCH($D1638,門市主檔!$A$2:$A$25,0))</f>
        <v>新北新莊店</v>
      </c>
      <c r="F1638" s="9" t="s">
        <v>347</v>
      </c>
      <c r="G1638" s="12" t="str">
        <f aca="false">INDEX(通路主檔!$B$2:$B$5,MATCH($F1638,通路主檔!$A$2:$A$5,0))</f>
        <v>外送平台 B</v>
      </c>
      <c r="H1638" s="12" t="str">
        <f aca="false">INDEX(通路主檔!$C$2:$C$5,MATCH($F1638,通路主檔!$A$2:$A$5,0))</f>
        <v>外送平台</v>
      </c>
      <c r="I1638" s="13" t="n">
        <v>272800</v>
      </c>
      <c r="J1638" s="4" t="n">
        <v>529</v>
      </c>
      <c r="K1638" s="4" t="n">
        <v>952</v>
      </c>
      <c r="L1638" s="14" t="n">
        <f aca="false">IF(J1638=0,0,I1638/J1638)</f>
        <v>515.689981096408</v>
      </c>
      <c r="M1638" s="15" t="n">
        <f aca="false">INDEX(通路主檔!$D$2:$D$5,MATCH($F1638,通路主檔!$A$2:$A$5,0))*INDEX(年度參數!$B$2:$B$4,MATCH($B1638,年度參數!$A$2:$A$4,0))</f>
        <v>0.34</v>
      </c>
      <c r="N1638" s="14" t="n">
        <f aca="false">I1638*M1638</f>
        <v>92752</v>
      </c>
      <c r="O1638" s="14" t="n">
        <f aca="false">I1638-N1638</f>
        <v>180048</v>
      </c>
    </row>
    <row r="1639" customFormat="false" ht="15" hidden="false" customHeight="false" outlineLevel="0" collapsed="false">
      <c r="A1639" s="6" t="str">
        <f aca="false">TEXT(B1639,"0")&amp;"-"&amp;TEXT(C1639,"00")</f>
        <v>2025-11</v>
      </c>
      <c r="B1639" s="4" t="n">
        <v>2025</v>
      </c>
      <c r="C1639" s="4" t="n">
        <v>11</v>
      </c>
      <c r="D1639" s="9" t="s">
        <v>332</v>
      </c>
      <c r="E1639" s="12" t="str">
        <f aca="false">INDEX(門市主檔!$B$2:$B$25,MATCH($D1639,門市主檔!$A$2:$A$25,0))</f>
        <v>屏東市區店</v>
      </c>
      <c r="F1639" s="9" t="s">
        <v>339</v>
      </c>
      <c r="G1639" s="12" t="str">
        <f aca="false">INDEX(通路主檔!$B$2:$B$5,MATCH($F1639,通路主檔!$A$2:$A$5,0))</f>
        <v>內用</v>
      </c>
      <c r="H1639" s="12" t="str">
        <f aca="false">INDEX(通路主檔!$C$2:$C$5,MATCH($F1639,通路主檔!$A$2:$A$5,0))</f>
        <v>店內</v>
      </c>
      <c r="I1639" s="13" t="n">
        <v>413700</v>
      </c>
      <c r="J1639" s="4" t="n">
        <v>590</v>
      </c>
      <c r="K1639" s="4" t="n">
        <v>1445</v>
      </c>
      <c r="L1639" s="14" t="n">
        <f aca="false">IF(J1639=0,0,I1639/J1639)</f>
        <v>701.186440677966</v>
      </c>
      <c r="M1639" s="15" t="n">
        <f aca="false">INDEX(通路主檔!$D$2:$D$5,MATCH($F1639,通路主檔!$A$2:$A$5,0))*INDEX(年度參數!$B$2:$B$4,MATCH($B1639,年度參數!$A$2:$A$4,0))</f>
        <v>0</v>
      </c>
      <c r="N1639" s="14" t="n">
        <f aca="false">I1639*M1639</f>
        <v>0</v>
      </c>
      <c r="O1639" s="14" t="n">
        <f aca="false">I1639-N1639</f>
        <v>413700</v>
      </c>
    </row>
    <row r="1640" customFormat="false" ht="15" hidden="false" customHeight="false" outlineLevel="0" collapsed="false">
      <c r="A1640" s="6" t="str">
        <f aca="false">TEXT(B1640,"0")&amp;"-"&amp;TEXT(C1640,"00")</f>
        <v>2025-11</v>
      </c>
      <c r="B1640" s="4" t="n">
        <v>2025</v>
      </c>
      <c r="C1640" s="4" t="n">
        <v>11</v>
      </c>
      <c r="D1640" s="9" t="s">
        <v>332</v>
      </c>
      <c r="E1640" s="12" t="str">
        <f aca="false">INDEX(門市主檔!$B$2:$B$25,MATCH($D1640,門市主檔!$A$2:$A$25,0))</f>
        <v>屏東市區店</v>
      </c>
      <c r="F1640" s="9" t="s">
        <v>342</v>
      </c>
      <c r="G1640" s="12" t="str">
        <f aca="false">INDEX(通路主檔!$B$2:$B$5,MATCH($F1640,通路主檔!$A$2:$A$5,0))</f>
        <v>外帶</v>
      </c>
      <c r="H1640" s="12" t="str">
        <f aca="false">INDEX(通路主檔!$C$2:$C$5,MATCH($F1640,通路主檔!$A$2:$A$5,0))</f>
        <v>店內</v>
      </c>
      <c r="I1640" s="13" t="n">
        <v>367400</v>
      </c>
      <c r="J1640" s="4" t="n">
        <v>1173</v>
      </c>
      <c r="K1640" s="4" t="n">
        <v>1638</v>
      </c>
      <c r="L1640" s="14" t="n">
        <f aca="false">IF(J1640=0,0,I1640/J1640)</f>
        <v>313.213981244672</v>
      </c>
      <c r="M1640" s="15" t="n">
        <f aca="false">INDEX(通路主檔!$D$2:$D$5,MATCH($F1640,通路主檔!$A$2:$A$5,0))*INDEX(年度參數!$B$2:$B$4,MATCH($B1640,年度參數!$A$2:$A$4,0))</f>
        <v>0</v>
      </c>
      <c r="N1640" s="14" t="n">
        <f aca="false">I1640*M1640</f>
        <v>0</v>
      </c>
      <c r="O1640" s="14" t="n">
        <f aca="false">I1640-N1640</f>
        <v>367400</v>
      </c>
    </row>
    <row r="1641" customFormat="false" ht="15" hidden="false" customHeight="false" outlineLevel="0" collapsed="false">
      <c r="A1641" s="6" t="str">
        <f aca="false">TEXT(B1641,"0")&amp;"-"&amp;TEXT(C1641,"00")</f>
        <v>2025-11</v>
      </c>
      <c r="B1641" s="4" t="n">
        <v>2025</v>
      </c>
      <c r="C1641" s="4" t="n">
        <v>11</v>
      </c>
      <c r="D1641" s="9" t="s">
        <v>332</v>
      </c>
      <c r="E1641" s="12" t="str">
        <f aca="false">INDEX(門市主檔!$B$2:$B$25,MATCH($D1641,門市主檔!$A$2:$A$25,0))</f>
        <v>屏東市區店</v>
      </c>
      <c r="F1641" s="9" t="s">
        <v>344</v>
      </c>
      <c r="G1641" s="12" t="str">
        <f aca="false">INDEX(通路主檔!$B$2:$B$5,MATCH($F1641,通路主檔!$A$2:$A$5,0))</f>
        <v>外送平台 A</v>
      </c>
      <c r="H1641" s="12" t="str">
        <f aca="false">INDEX(通路主檔!$C$2:$C$5,MATCH($F1641,通路主檔!$A$2:$A$5,0))</f>
        <v>外送平台</v>
      </c>
      <c r="I1641" s="13" t="n">
        <v>310300</v>
      </c>
      <c r="J1641" s="4" t="n">
        <v>546</v>
      </c>
      <c r="K1641" s="4" t="n">
        <v>1102</v>
      </c>
      <c r="L1641" s="14" t="n">
        <f aca="false">IF(J1641=0,0,I1641/J1641)</f>
        <v>568.315018315018</v>
      </c>
      <c r="M1641" s="15" t="n">
        <f aca="false">INDEX(通路主檔!$D$2:$D$5,MATCH($F1641,通路主檔!$A$2:$A$5,0))*INDEX(年度參數!$B$2:$B$4,MATCH($B1641,年度參數!$A$2:$A$4,0))</f>
        <v>0.34</v>
      </c>
      <c r="N1641" s="14" t="n">
        <f aca="false">I1641*M1641</f>
        <v>105502</v>
      </c>
      <c r="O1641" s="14" t="n">
        <f aca="false">I1641-N1641</f>
        <v>204798</v>
      </c>
    </row>
    <row r="1642" customFormat="false" ht="15" hidden="false" customHeight="false" outlineLevel="0" collapsed="false">
      <c r="A1642" s="6" t="str">
        <f aca="false">TEXT(B1642,"0")&amp;"-"&amp;TEXT(C1642,"00")</f>
        <v>2025-11</v>
      </c>
      <c r="B1642" s="4" t="n">
        <v>2025</v>
      </c>
      <c r="C1642" s="4" t="n">
        <v>11</v>
      </c>
      <c r="D1642" s="9" t="s">
        <v>332</v>
      </c>
      <c r="E1642" s="12" t="str">
        <f aca="false">INDEX(門市主檔!$B$2:$B$25,MATCH($D1642,門市主檔!$A$2:$A$25,0))</f>
        <v>屏東市區店</v>
      </c>
      <c r="F1642" s="9" t="s">
        <v>347</v>
      </c>
      <c r="G1642" s="12" t="str">
        <f aca="false">INDEX(通路主檔!$B$2:$B$5,MATCH($F1642,通路主檔!$A$2:$A$5,0))</f>
        <v>外送平台 B</v>
      </c>
      <c r="H1642" s="12" t="str">
        <f aca="false">INDEX(通路主檔!$C$2:$C$5,MATCH($F1642,通路主檔!$A$2:$A$5,0))</f>
        <v>外送平台</v>
      </c>
      <c r="I1642" s="13" t="n">
        <v>181100</v>
      </c>
      <c r="J1642" s="4" t="n">
        <v>378</v>
      </c>
      <c r="K1642" s="4" t="n">
        <v>701</v>
      </c>
      <c r="L1642" s="14" t="n">
        <f aca="false">IF(J1642=0,0,I1642/J1642)</f>
        <v>479.100529100529</v>
      </c>
      <c r="M1642" s="15" t="n">
        <f aca="false">INDEX(通路主檔!$D$2:$D$5,MATCH($F1642,通路主檔!$A$2:$A$5,0))*INDEX(年度參數!$B$2:$B$4,MATCH($B1642,年度參數!$A$2:$A$4,0))</f>
        <v>0.34</v>
      </c>
      <c r="N1642" s="14" t="n">
        <f aca="false">I1642*M1642</f>
        <v>61574</v>
      </c>
      <c r="O1642" s="14" t="n">
        <f aca="false">I1642-N1642</f>
        <v>119526</v>
      </c>
    </row>
    <row r="1643" customFormat="false" ht="15" hidden="false" customHeight="false" outlineLevel="0" collapsed="false">
      <c r="A1643" s="6" t="str">
        <f aca="false">TEXT(B1643,"0")&amp;"-"&amp;TEXT(C1643,"00")</f>
        <v>2025-11</v>
      </c>
      <c r="B1643" s="4" t="n">
        <v>2025</v>
      </c>
      <c r="C1643" s="4" t="n">
        <v>11</v>
      </c>
      <c r="D1643" s="9" t="s">
        <v>300</v>
      </c>
      <c r="E1643" s="12" t="str">
        <f aca="false">INDEX(門市主檔!$B$2:$B$25,MATCH($D1643,門市主檔!$A$2:$A$25,0))</f>
        <v>台中逢甲店</v>
      </c>
      <c r="F1643" s="9" t="s">
        <v>339</v>
      </c>
      <c r="G1643" s="12" t="str">
        <f aca="false">INDEX(通路主檔!$B$2:$B$5,MATCH($F1643,通路主檔!$A$2:$A$5,0))</f>
        <v>內用</v>
      </c>
      <c r="H1643" s="12" t="str">
        <f aca="false">INDEX(通路主檔!$C$2:$C$5,MATCH($F1643,通路主檔!$A$2:$A$5,0))</f>
        <v>店內</v>
      </c>
      <c r="I1643" s="13" t="n">
        <v>1165900</v>
      </c>
      <c r="J1643" s="4" t="n">
        <v>1432</v>
      </c>
      <c r="K1643" s="4" t="n">
        <v>3284</v>
      </c>
      <c r="L1643" s="14" t="n">
        <f aca="false">IF(J1643=0,0,I1643/J1643)</f>
        <v>814.175977653631</v>
      </c>
      <c r="M1643" s="15" t="n">
        <f aca="false">INDEX(通路主檔!$D$2:$D$5,MATCH($F1643,通路主檔!$A$2:$A$5,0))*INDEX(年度參數!$B$2:$B$4,MATCH($B1643,年度參數!$A$2:$A$4,0))</f>
        <v>0</v>
      </c>
      <c r="N1643" s="14" t="n">
        <f aca="false">I1643*M1643</f>
        <v>0</v>
      </c>
      <c r="O1643" s="14" t="n">
        <f aca="false">I1643-N1643</f>
        <v>1165900</v>
      </c>
    </row>
    <row r="1644" customFormat="false" ht="15" hidden="false" customHeight="false" outlineLevel="0" collapsed="false">
      <c r="A1644" s="6" t="str">
        <f aca="false">TEXT(B1644,"0")&amp;"-"&amp;TEXT(C1644,"00")</f>
        <v>2025-11</v>
      </c>
      <c r="B1644" s="4" t="n">
        <v>2025</v>
      </c>
      <c r="C1644" s="4" t="n">
        <v>11</v>
      </c>
      <c r="D1644" s="9" t="s">
        <v>300</v>
      </c>
      <c r="E1644" s="12" t="str">
        <f aca="false">INDEX(門市主檔!$B$2:$B$25,MATCH($D1644,門市主檔!$A$2:$A$25,0))</f>
        <v>台中逢甲店</v>
      </c>
      <c r="F1644" s="9" t="s">
        <v>342</v>
      </c>
      <c r="G1644" s="12" t="str">
        <f aca="false">INDEX(通路主檔!$B$2:$B$5,MATCH($F1644,通路主檔!$A$2:$A$5,0))</f>
        <v>外帶</v>
      </c>
      <c r="H1644" s="12" t="str">
        <f aca="false">INDEX(通路主檔!$C$2:$C$5,MATCH($F1644,通路主檔!$A$2:$A$5,0))</f>
        <v>店內</v>
      </c>
      <c r="I1644" s="13" t="n">
        <v>583300</v>
      </c>
      <c r="J1644" s="4" t="n">
        <v>1876</v>
      </c>
      <c r="K1644" s="4" t="n">
        <v>2544</v>
      </c>
      <c r="L1644" s="14" t="n">
        <f aca="false">IF(J1644=0,0,I1644/J1644)</f>
        <v>310.92750533049</v>
      </c>
      <c r="M1644" s="15" t="n">
        <f aca="false">INDEX(通路主檔!$D$2:$D$5,MATCH($F1644,通路主檔!$A$2:$A$5,0))*INDEX(年度參數!$B$2:$B$4,MATCH($B1644,年度參數!$A$2:$A$4,0))</f>
        <v>0</v>
      </c>
      <c r="N1644" s="14" t="n">
        <f aca="false">I1644*M1644</f>
        <v>0</v>
      </c>
      <c r="O1644" s="14" t="n">
        <f aca="false">I1644-N1644</f>
        <v>583300</v>
      </c>
    </row>
    <row r="1645" customFormat="false" ht="15" hidden="false" customHeight="false" outlineLevel="0" collapsed="false">
      <c r="A1645" s="6" t="str">
        <f aca="false">TEXT(B1645,"0")&amp;"-"&amp;TEXT(C1645,"00")</f>
        <v>2025-11</v>
      </c>
      <c r="B1645" s="4" t="n">
        <v>2025</v>
      </c>
      <c r="C1645" s="4" t="n">
        <v>11</v>
      </c>
      <c r="D1645" s="9" t="s">
        <v>300</v>
      </c>
      <c r="E1645" s="12" t="str">
        <f aca="false">INDEX(門市主檔!$B$2:$B$25,MATCH($D1645,門市主檔!$A$2:$A$25,0))</f>
        <v>台中逢甲店</v>
      </c>
      <c r="F1645" s="9" t="s">
        <v>344</v>
      </c>
      <c r="G1645" s="12" t="str">
        <f aca="false">INDEX(通路主檔!$B$2:$B$5,MATCH($F1645,通路主檔!$A$2:$A$5,0))</f>
        <v>外送平台 A</v>
      </c>
      <c r="H1645" s="12" t="str">
        <f aca="false">INDEX(通路主檔!$C$2:$C$5,MATCH($F1645,通路主檔!$A$2:$A$5,0))</f>
        <v>外送平台</v>
      </c>
      <c r="I1645" s="13" t="n">
        <v>565800</v>
      </c>
      <c r="J1645" s="4" t="n">
        <v>991</v>
      </c>
      <c r="K1645" s="4" t="n">
        <v>1907</v>
      </c>
      <c r="L1645" s="14" t="n">
        <f aca="false">IF(J1645=0,0,I1645/J1645)</f>
        <v>570.938446014127</v>
      </c>
      <c r="M1645" s="15" t="n">
        <f aca="false">INDEX(通路主檔!$D$2:$D$5,MATCH($F1645,通路主檔!$A$2:$A$5,0))*INDEX(年度參數!$B$2:$B$4,MATCH($B1645,年度參數!$A$2:$A$4,0))</f>
        <v>0.34</v>
      </c>
      <c r="N1645" s="14" t="n">
        <f aca="false">I1645*M1645</f>
        <v>192372</v>
      </c>
      <c r="O1645" s="14" t="n">
        <f aca="false">I1645-N1645</f>
        <v>373428</v>
      </c>
    </row>
    <row r="1646" customFormat="false" ht="15" hidden="false" customHeight="false" outlineLevel="0" collapsed="false">
      <c r="A1646" s="6" t="str">
        <f aca="false">TEXT(B1646,"0")&amp;"-"&amp;TEXT(C1646,"00")</f>
        <v>2025-11</v>
      </c>
      <c r="B1646" s="4" t="n">
        <v>2025</v>
      </c>
      <c r="C1646" s="4" t="n">
        <v>11</v>
      </c>
      <c r="D1646" s="9" t="s">
        <v>300</v>
      </c>
      <c r="E1646" s="12" t="str">
        <f aca="false">INDEX(門市主檔!$B$2:$B$25,MATCH($D1646,門市主檔!$A$2:$A$25,0))</f>
        <v>台中逢甲店</v>
      </c>
      <c r="F1646" s="9" t="s">
        <v>347</v>
      </c>
      <c r="G1646" s="12" t="str">
        <f aca="false">INDEX(通路主檔!$B$2:$B$5,MATCH($F1646,通路主檔!$A$2:$A$5,0))</f>
        <v>外送平台 B</v>
      </c>
      <c r="H1646" s="12" t="str">
        <f aca="false">INDEX(通路主檔!$C$2:$C$5,MATCH($F1646,通路主檔!$A$2:$A$5,0))</f>
        <v>外送平台</v>
      </c>
      <c r="I1646" s="13" t="n">
        <v>352500</v>
      </c>
      <c r="J1646" s="4" t="n">
        <v>690</v>
      </c>
      <c r="K1646" s="4" t="n">
        <v>1254</v>
      </c>
      <c r="L1646" s="14" t="n">
        <f aca="false">IF(J1646=0,0,I1646/J1646)</f>
        <v>510.869565217391</v>
      </c>
      <c r="M1646" s="15" t="n">
        <f aca="false">INDEX(通路主檔!$D$2:$D$5,MATCH($F1646,通路主檔!$A$2:$A$5,0))*INDEX(年度參數!$B$2:$B$4,MATCH($B1646,年度參數!$A$2:$A$4,0))</f>
        <v>0.34</v>
      </c>
      <c r="N1646" s="14" t="n">
        <f aca="false">I1646*M1646</f>
        <v>119850</v>
      </c>
      <c r="O1646" s="14" t="n">
        <f aca="false">I1646-N1646</f>
        <v>232650</v>
      </c>
    </row>
    <row r="1647" customFormat="false" ht="15" hidden="false" customHeight="false" outlineLevel="0" collapsed="false">
      <c r="A1647" s="6" t="str">
        <f aca="false">TEXT(B1647,"0")&amp;"-"&amp;TEXT(C1647,"00")</f>
        <v>2025-11</v>
      </c>
      <c r="B1647" s="4" t="n">
        <v>2025</v>
      </c>
      <c r="C1647" s="4" t="n">
        <v>11</v>
      </c>
      <c r="D1647" s="9" t="s">
        <v>305</v>
      </c>
      <c r="E1647" s="12" t="str">
        <f aca="false">INDEX(門市主檔!$B$2:$B$25,MATCH($D1647,門市主檔!$A$2:$A$25,0))</f>
        <v>台中七期店</v>
      </c>
      <c r="F1647" s="9" t="s">
        <v>339</v>
      </c>
      <c r="G1647" s="12" t="str">
        <f aca="false">INDEX(通路主檔!$B$2:$B$5,MATCH($F1647,通路主檔!$A$2:$A$5,0))</f>
        <v>內用</v>
      </c>
      <c r="H1647" s="12" t="str">
        <f aca="false">INDEX(通路主檔!$C$2:$C$5,MATCH($F1647,通路主檔!$A$2:$A$5,0))</f>
        <v>店內</v>
      </c>
      <c r="I1647" s="13" t="n">
        <v>1207500</v>
      </c>
      <c r="J1647" s="4" t="n">
        <v>1468</v>
      </c>
      <c r="K1647" s="4" t="n">
        <v>3334</v>
      </c>
      <c r="L1647" s="14" t="n">
        <f aca="false">IF(J1647=0,0,I1647/J1647)</f>
        <v>822.547683923706</v>
      </c>
      <c r="M1647" s="15" t="n">
        <f aca="false">INDEX(通路主檔!$D$2:$D$5,MATCH($F1647,通路主檔!$A$2:$A$5,0))*INDEX(年度參數!$B$2:$B$4,MATCH($B1647,年度參數!$A$2:$A$4,0))</f>
        <v>0</v>
      </c>
      <c r="N1647" s="14" t="n">
        <f aca="false">I1647*M1647</f>
        <v>0</v>
      </c>
      <c r="O1647" s="14" t="n">
        <f aca="false">I1647-N1647</f>
        <v>1207500</v>
      </c>
    </row>
    <row r="1648" customFormat="false" ht="15" hidden="false" customHeight="false" outlineLevel="0" collapsed="false">
      <c r="A1648" s="6" t="str">
        <f aca="false">TEXT(B1648,"0")&amp;"-"&amp;TEXT(C1648,"00")</f>
        <v>2025-11</v>
      </c>
      <c r="B1648" s="4" t="n">
        <v>2025</v>
      </c>
      <c r="C1648" s="4" t="n">
        <v>11</v>
      </c>
      <c r="D1648" s="9" t="s">
        <v>305</v>
      </c>
      <c r="E1648" s="12" t="str">
        <f aca="false">INDEX(門市主檔!$B$2:$B$25,MATCH($D1648,門市主檔!$A$2:$A$25,0))</f>
        <v>台中七期店</v>
      </c>
      <c r="F1648" s="9" t="s">
        <v>342</v>
      </c>
      <c r="G1648" s="12" t="str">
        <f aca="false">INDEX(通路主檔!$B$2:$B$5,MATCH($F1648,通路主檔!$A$2:$A$5,0))</f>
        <v>外帶</v>
      </c>
      <c r="H1648" s="12" t="str">
        <f aca="false">INDEX(通路主檔!$C$2:$C$5,MATCH($F1648,通路主檔!$A$2:$A$5,0))</f>
        <v>店內</v>
      </c>
      <c r="I1648" s="13" t="n">
        <v>494800</v>
      </c>
      <c r="J1648" s="4" t="n">
        <v>1596</v>
      </c>
      <c r="K1648" s="4" t="n">
        <v>1912</v>
      </c>
      <c r="L1648" s="14" t="n">
        <f aca="false">IF(J1648=0,0,I1648/J1648)</f>
        <v>310.025062656642</v>
      </c>
      <c r="M1648" s="15" t="n">
        <f aca="false">INDEX(通路主檔!$D$2:$D$5,MATCH($F1648,通路主檔!$A$2:$A$5,0))*INDEX(年度參數!$B$2:$B$4,MATCH($B1648,年度參數!$A$2:$A$4,0))</f>
        <v>0</v>
      </c>
      <c r="N1648" s="14" t="n">
        <f aca="false">I1648*M1648</f>
        <v>0</v>
      </c>
      <c r="O1648" s="14" t="n">
        <f aca="false">I1648-N1648</f>
        <v>494800</v>
      </c>
    </row>
    <row r="1649" customFormat="false" ht="15" hidden="false" customHeight="false" outlineLevel="0" collapsed="false">
      <c r="A1649" s="6" t="str">
        <f aca="false">TEXT(B1649,"0")&amp;"-"&amp;TEXT(C1649,"00")</f>
        <v>2025-11</v>
      </c>
      <c r="B1649" s="4" t="n">
        <v>2025</v>
      </c>
      <c r="C1649" s="4" t="n">
        <v>11</v>
      </c>
      <c r="D1649" s="9" t="s">
        <v>305</v>
      </c>
      <c r="E1649" s="12" t="str">
        <f aca="false">INDEX(門市主檔!$B$2:$B$25,MATCH($D1649,門市主檔!$A$2:$A$25,0))</f>
        <v>台中七期店</v>
      </c>
      <c r="F1649" s="9" t="s">
        <v>344</v>
      </c>
      <c r="G1649" s="12" t="str">
        <f aca="false">INDEX(通路主檔!$B$2:$B$5,MATCH($F1649,通路主檔!$A$2:$A$5,0))</f>
        <v>外送平台 A</v>
      </c>
      <c r="H1649" s="12" t="str">
        <f aca="false">INDEX(通路主檔!$C$2:$C$5,MATCH($F1649,通路主檔!$A$2:$A$5,0))</f>
        <v>外送平台</v>
      </c>
      <c r="I1649" s="13" t="n">
        <v>454800</v>
      </c>
      <c r="J1649" s="4" t="n">
        <v>940</v>
      </c>
      <c r="K1649" s="4" t="n">
        <v>1725</v>
      </c>
      <c r="L1649" s="14" t="n">
        <f aca="false">IF(J1649=0,0,I1649/J1649)</f>
        <v>483.829787234043</v>
      </c>
      <c r="M1649" s="15" t="n">
        <f aca="false">INDEX(通路主檔!$D$2:$D$5,MATCH($F1649,通路主檔!$A$2:$A$5,0))*INDEX(年度參數!$B$2:$B$4,MATCH($B1649,年度參數!$A$2:$A$4,0))</f>
        <v>0.34</v>
      </c>
      <c r="N1649" s="14" t="n">
        <f aca="false">I1649*M1649</f>
        <v>154632</v>
      </c>
      <c r="O1649" s="14" t="n">
        <f aca="false">I1649-N1649</f>
        <v>300168</v>
      </c>
    </row>
    <row r="1650" customFormat="false" ht="15" hidden="false" customHeight="false" outlineLevel="0" collapsed="false">
      <c r="A1650" s="6" t="str">
        <f aca="false">TEXT(B1650,"0")&amp;"-"&amp;TEXT(C1650,"00")</f>
        <v>2025-11</v>
      </c>
      <c r="B1650" s="4" t="n">
        <v>2025</v>
      </c>
      <c r="C1650" s="4" t="n">
        <v>11</v>
      </c>
      <c r="D1650" s="9" t="s">
        <v>305</v>
      </c>
      <c r="E1650" s="12" t="str">
        <f aca="false">INDEX(門市主檔!$B$2:$B$25,MATCH($D1650,門市主檔!$A$2:$A$25,0))</f>
        <v>台中七期店</v>
      </c>
      <c r="F1650" s="9" t="s">
        <v>347</v>
      </c>
      <c r="G1650" s="12" t="str">
        <f aca="false">INDEX(通路主檔!$B$2:$B$5,MATCH($F1650,通路主檔!$A$2:$A$5,0))</f>
        <v>外送平台 B</v>
      </c>
      <c r="H1650" s="12" t="str">
        <f aca="false">INDEX(通路主檔!$C$2:$C$5,MATCH($F1650,通路主檔!$A$2:$A$5,0))</f>
        <v>外送平台</v>
      </c>
      <c r="I1650" s="13" t="n">
        <v>301800</v>
      </c>
      <c r="J1650" s="4" t="n">
        <v>633</v>
      </c>
      <c r="K1650" s="4" t="n">
        <v>1079</v>
      </c>
      <c r="L1650" s="14" t="n">
        <f aca="false">IF(J1650=0,0,I1650/J1650)</f>
        <v>476.777251184834</v>
      </c>
      <c r="M1650" s="15" t="n">
        <f aca="false">INDEX(通路主檔!$D$2:$D$5,MATCH($F1650,通路主檔!$A$2:$A$5,0))*INDEX(年度參數!$B$2:$B$4,MATCH($B1650,年度參數!$A$2:$A$4,0))</f>
        <v>0.34</v>
      </c>
      <c r="N1650" s="14" t="n">
        <f aca="false">I1650*M1650</f>
        <v>102612</v>
      </c>
      <c r="O1650" s="14" t="n">
        <f aca="false">I1650-N1650</f>
        <v>199188</v>
      </c>
    </row>
    <row r="1651" customFormat="false" ht="15" hidden="false" customHeight="false" outlineLevel="0" collapsed="false">
      <c r="A1651" s="6" t="str">
        <f aca="false">TEXT(B1651,"0")&amp;"-"&amp;TEXT(C1651,"00")</f>
        <v>2025-11</v>
      </c>
      <c r="B1651" s="4" t="n">
        <v>2025</v>
      </c>
      <c r="C1651" s="4" t="n">
        <v>11</v>
      </c>
      <c r="D1651" s="9" t="s">
        <v>307</v>
      </c>
      <c r="E1651" s="12" t="str">
        <f aca="false">INDEX(門市主檔!$B$2:$B$25,MATCH($D1651,門市主檔!$A$2:$A$25,0))</f>
        <v>台中一中店</v>
      </c>
      <c r="F1651" s="9" t="s">
        <v>339</v>
      </c>
      <c r="G1651" s="12" t="str">
        <f aca="false">INDEX(通路主檔!$B$2:$B$5,MATCH($F1651,通路主檔!$A$2:$A$5,0))</f>
        <v>內用</v>
      </c>
      <c r="H1651" s="12" t="str">
        <f aca="false">INDEX(通路主檔!$C$2:$C$5,MATCH($F1651,通路主檔!$A$2:$A$5,0))</f>
        <v>店內</v>
      </c>
      <c r="I1651" s="13" t="n">
        <v>559900</v>
      </c>
      <c r="J1651" s="4" t="n">
        <v>774</v>
      </c>
      <c r="K1651" s="4" t="n">
        <v>1928</v>
      </c>
      <c r="L1651" s="14" t="n">
        <f aca="false">IF(J1651=0,0,I1651/J1651)</f>
        <v>723.385012919897</v>
      </c>
      <c r="M1651" s="15" t="n">
        <f aca="false">INDEX(通路主檔!$D$2:$D$5,MATCH($F1651,通路主檔!$A$2:$A$5,0))*INDEX(年度參數!$B$2:$B$4,MATCH($B1651,年度參數!$A$2:$A$4,0))</f>
        <v>0</v>
      </c>
      <c r="N1651" s="14" t="n">
        <f aca="false">I1651*M1651</f>
        <v>0</v>
      </c>
      <c r="O1651" s="14" t="n">
        <f aca="false">I1651-N1651</f>
        <v>559900</v>
      </c>
    </row>
    <row r="1652" customFormat="false" ht="15" hidden="false" customHeight="false" outlineLevel="0" collapsed="false">
      <c r="A1652" s="6" t="str">
        <f aca="false">TEXT(B1652,"0")&amp;"-"&amp;TEXT(C1652,"00")</f>
        <v>2025-11</v>
      </c>
      <c r="B1652" s="4" t="n">
        <v>2025</v>
      </c>
      <c r="C1652" s="4" t="n">
        <v>11</v>
      </c>
      <c r="D1652" s="9" t="s">
        <v>307</v>
      </c>
      <c r="E1652" s="12" t="str">
        <f aca="false">INDEX(門市主檔!$B$2:$B$25,MATCH($D1652,門市主檔!$A$2:$A$25,0))</f>
        <v>台中一中店</v>
      </c>
      <c r="F1652" s="9" t="s">
        <v>342</v>
      </c>
      <c r="G1652" s="12" t="str">
        <f aca="false">INDEX(通路主檔!$B$2:$B$5,MATCH($F1652,通路主檔!$A$2:$A$5,0))</f>
        <v>外帶</v>
      </c>
      <c r="H1652" s="12" t="str">
        <f aca="false">INDEX(通路主檔!$C$2:$C$5,MATCH($F1652,通路主檔!$A$2:$A$5,0))</f>
        <v>店內</v>
      </c>
      <c r="I1652" s="13" t="n">
        <v>504700</v>
      </c>
      <c r="J1652" s="4" t="n">
        <v>1420</v>
      </c>
      <c r="K1652" s="4" t="n">
        <v>1725</v>
      </c>
      <c r="L1652" s="14" t="n">
        <f aca="false">IF(J1652=0,0,I1652/J1652)</f>
        <v>355.422535211268</v>
      </c>
      <c r="M1652" s="15" t="n">
        <f aca="false">INDEX(通路主檔!$D$2:$D$5,MATCH($F1652,通路主檔!$A$2:$A$5,0))*INDEX(年度參數!$B$2:$B$4,MATCH($B1652,年度參數!$A$2:$A$4,0))</f>
        <v>0</v>
      </c>
      <c r="N1652" s="14" t="n">
        <f aca="false">I1652*M1652</f>
        <v>0</v>
      </c>
      <c r="O1652" s="14" t="n">
        <f aca="false">I1652-N1652</f>
        <v>504700</v>
      </c>
    </row>
    <row r="1653" customFormat="false" ht="15" hidden="false" customHeight="false" outlineLevel="0" collapsed="false">
      <c r="A1653" s="6" t="str">
        <f aca="false">TEXT(B1653,"0")&amp;"-"&amp;TEXT(C1653,"00")</f>
        <v>2025-11</v>
      </c>
      <c r="B1653" s="4" t="n">
        <v>2025</v>
      </c>
      <c r="C1653" s="4" t="n">
        <v>11</v>
      </c>
      <c r="D1653" s="9" t="s">
        <v>307</v>
      </c>
      <c r="E1653" s="12" t="str">
        <f aca="false">INDEX(門市主檔!$B$2:$B$25,MATCH($D1653,門市主檔!$A$2:$A$25,0))</f>
        <v>台中一中店</v>
      </c>
      <c r="F1653" s="9" t="s">
        <v>344</v>
      </c>
      <c r="G1653" s="12" t="str">
        <f aca="false">INDEX(通路主檔!$B$2:$B$5,MATCH($F1653,通路主檔!$A$2:$A$5,0))</f>
        <v>外送平台 A</v>
      </c>
      <c r="H1653" s="12" t="str">
        <f aca="false">INDEX(通路主檔!$C$2:$C$5,MATCH($F1653,通路主檔!$A$2:$A$5,0))</f>
        <v>外送平台</v>
      </c>
      <c r="I1653" s="13" t="n">
        <v>435900</v>
      </c>
      <c r="J1653" s="4" t="n">
        <v>858</v>
      </c>
      <c r="K1653" s="4" t="n">
        <v>1594</v>
      </c>
      <c r="L1653" s="14" t="n">
        <f aca="false">IF(J1653=0,0,I1653/J1653)</f>
        <v>508.041958041958</v>
      </c>
      <c r="M1653" s="15" t="n">
        <f aca="false">INDEX(通路主檔!$D$2:$D$5,MATCH($F1653,通路主檔!$A$2:$A$5,0))*INDEX(年度參數!$B$2:$B$4,MATCH($B1653,年度參數!$A$2:$A$4,0))</f>
        <v>0.34</v>
      </c>
      <c r="N1653" s="14" t="n">
        <f aca="false">I1653*M1653</f>
        <v>148206</v>
      </c>
      <c r="O1653" s="14" t="n">
        <f aca="false">I1653-N1653</f>
        <v>287694</v>
      </c>
    </row>
    <row r="1654" customFormat="false" ht="15" hidden="false" customHeight="false" outlineLevel="0" collapsed="false">
      <c r="A1654" s="6" t="str">
        <f aca="false">TEXT(B1654,"0")&amp;"-"&amp;TEXT(C1654,"00")</f>
        <v>2025-11</v>
      </c>
      <c r="B1654" s="4" t="n">
        <v>2025</v>
      </c>
      <c r="C1654" s="4" t="n">
        <v>11</v>
      </c>
      <c r="D1654" s="9" t="s">
        <v>307</v>
      </c>
      <c r="E1654" s="12" t="str">
        <f aca="false">INDEX(門市主檔!$B$2:$B$25,MATCH($D1654,門市主檔!$A$2:$A$25,0))</f>
        <v>台中一中店</v>
      </c>
      <c r="F1654" s="9" t="s">
        <v>347</v>
      </c>
      <c r="G1654" s="12" t="str">
        <f aca="false">INDEX(通路主檔!$B$2:$B$5,MATCH($F1654,通路主檔!$A$2:$A$5,0))</f>
        <v>外送平台 B</v>
      </c>
      <c r="H1654" s="12" t="str">
        <f aca="false">INDEX(通路主檔!$C$2:$C$5,MATCH($F1654,通路主檔!$A$2:$A$5,0))</f>
        <v>外送平台</v>
      </c>
      <c r="I1654" s="13" t="n">
        <v>275100</v>
      </c>
      <c r="J1654" s="4" t="n">
        <v>547</v>
      </c>
      <c r="K1654" s="4" t="n">
        <v>926</v>
      </c>
      <c r="L1654" s="14" t="n">
        <f aca="false">IF(J1654=0,0,I1654/J1654)</f>
        <v>502.925045703839</v>
      </c>
      <c r="M1654" s="15" t="n">
        <f aca="false">INDEX(通路主檔!$D$2:$D$5,MATCH($F1654,通路主檔!$A$2:$A$5,0))*INDEX(年度參數!$B$2:$B$4,MATCH($B1654,年度參數!$A$2:$A$4,0))</f>
        <v>0.34</v>
      </c>
      <c r="N1654" s="14" t="n">
        <f aca="false">I1654*M1654</f>
        <v>93534</v>
      </c>
      <c r="O1654" s="14" t="n">
        <f aca="false">I1654-N1654</f>
        <v>181566</v>
      </c>
    </row>
    <row r="1655" customFormat="false" ht="15" hidden="false" customHeight="false" outlineLevel="0" collapsed="false">
      <c r="A1655" s="6" t="str">
        <f aca="false">TEXT(B1655,"0")&amp;"-"&amp;TEXT(C1655,"00")</f>
        <v>2025-11</v>
      </c>
      <c r="B1655" s="4" t="n">
        <v>2025</v>
      </c>
      <c r="C1655" s="4" t="n">
        <v>11</v>
      </c>
      <c r="D1655" s="9" t="s">
        <v>310</v>
      </c>
      <c r="E1655" s="12" t="str">
        <f aca="false">INDEX(門市主檔!$B$2:$B$25,MATCH($D1655,門市主檔!$A$2:$A$25,0))</f>
        <v>台中大里店</v>
      </c>
      <c r="F1655" s="9" t="s">
        <v>342</v>
      </c>
      <c r="G1655" s="12" t="str">
        <f aca="false">INDEX(通路主檔!$B$2:$B$5,MATCH($F1655,通路主檔!$A$2:$A$5,0))</f>
        <v>外帶</v>
      </c>
      <c r="H1655" s="12" t="str">
        <f aca="false">INDEX(通路主檔!$C$2:$C$5,MATCH($F1655,通路主檔!$A$2:$A$5,0))</f>
        <v>店內</v>
      </c>
      <c r="I1655" s="13" t="n">
        <v>556400</v>
      </c>
      <c r="J1655" s="4" t="n">
        <v>1750</v>
      </c>
      <c r="K1655" s="4" t="n">
        <v>2207</v>
      </c>
      <c r="L1655" s="14" t="n">
        <f aca="false">IF(J1655=0,0,I1655/J1655)</f>
        <v>317.942857142857</v>
      </c>
      <c r="M1655" s="15" t="n">
        <f aca="false">INDEX(通路主檔!$D$2:$D$5,MATCH($F1655,通路主檔!$A$2:$A$5,0))*INDEX(年度參數!$B$2:$B$4,MATCH($B1655,年度參數!$A$2:$A$4,0))</f>
        <v>0</v>
      </c>
      <c r="N1655" s="14" t="n">
        <f aca="false">I1655*M1655</f>
        <v>0</v>
      </c>
      <c r="O1655" s="14" t="n">
        <f aca="false">I1655-N1655</f>
        <v>556400</v>
      </c>
    </row>
    <row r="1656" customFormat="false" ht="15" hidden="false" customHeight="false" outlineLevel="0" collapsed="false">
      <c r="A1656" s="6" t="str">
        <f aca="false">TEXT(B1656,"0")&amp;"-"&amp;TEXT(C1656,"00")</f>
        <v>2025-11</v>
      </c>
      <c r="B1656" s="4" t="n">
        <v>2025</v>
      </c>
      <c r="C1656" s="4" t="n">
        <v>11</v>
      </c>
      <c r="D1656" s="9" t="s">
        <v>310</v>
      </c>
      <c r="E1656" s="12" t="str">
        <f aca="false">INDEX(門市主檔!$B$2:$B$25,MATCH($D1656,門市主檔!$A$2:$A$25,0))</f>
        <v>台中大里店</v>
      </c>
      <c r="F1656" s="9" t="s">
        <v>344</v>
      </c>
      <c r="G1656" s="12" t="str">
        <f aca="false">INDEX(通路主檔!$B$2:$B$5,MATCH($F1656,通路主檔!$A$2:$A$5,0))</f>
        <v>外送平台 A</v>
      </c>
      <c r="H1656" s="12" t="str">
        <f aca="false">INDEX(通路主檔!$C$2:$C$5,MATCH($F1656,通路主檔!$A$2:$A$5,0))</f>
        <v>外送平台</v>
      </c>
      <c r="I1656" s="13" t="n">
        <v>402300</v>
      </c>
      <c r="J1656" s="4" t="n">
        <v>835</v>
      </c>
      <c r="K1656" s="4" t="n">
        <v>1568</v>
      </c>
      <c r="L1656" s="14" t="n">
        <f aca="false">IF(J1656=0,0,I1656/J1656)</f>
        <v>481.796407185629</v>
      </c>
      <c r="M1656" s="15" t="n">
        <f aca="false">INDEX(通路主檔!$D$2:$D$5,MATCH($F1656,通路主檔!$A$2:$A$5,0))*INDEX(年度參數!$B$2:$B$4,MATCH($B1656,年度參數!$A$2:$A$4,0))</f>
        <v>0.34</v>
      </c>
      <c r="N1656" s="14" t="n">
        <f aca="false">I1656*M1656</f>
        <v>136782</v>
      </c>
      <c r="O1656" s="14" t="n">
        <f aca="false">I1656-N1656</f>
        <v>265518</v>
      </c>
    </row>
    <row r="1657" customFormat="false" ht="15" hidden="false" customHeight="false" outlineLevel="0" collapsed="false">
      <c r="A1657" s="6" t="str">
        <f aca="false">TEXT(B1657,"0")&amp;"-"&amp;TEXT(C1657,"00")</f>
        <v>2025-11</v>
      </c>
      <c r="B1657" s="4" t="n">
        <v>2025</v>
      </c>
      <c r="C1657" s="4" t="n">
        <v>11</v>
      </c>
      <c r="D1657" s="9" t="s">
        <v>310</v>
      </c>
      <c r="E1657" s="12" t="str">
        <f aca="false">INDEX(門市主檔!$B$2:$B$25,MATCH($D1657,門市主檔!$A$2:$A$25,0))</f>
        <v>台中大里店</v>
      </c>
      <c r="F1657" s="9" t="s">
        <v>347</v>
      </c>
      <c r="G1657" s="12" t="str">
        <f aca="false">INDEX(通路主檔!$B$2:$B$5,MATCH($F1657,通路主檔!$A$2:$A$5,0))</f>
        <v>外送平台 B</v>
      </c>
      <c r="H1657" s="12" t="str">
        <f aca="false">INDEX(通路主檔!$C$2:$C$5,MATCH($F1657,通路主檔!$A$2:$A$5,0))</f>
        <v>外送平台</v>
      </c>
      <c r="I1657" s="13" t="n">
        <v>318100</v>
      </c>
      <c r="J1657" s="4" t="n">
        <v>617</v>
      </c>
      <c r="K1657" s="4" t="n">
        <v>1184</v>
      </c>
      <c r="L1657" s="14" t="n">
        <f aca="false">IF(J1657=0,0,I1657/J1657)</f>
        <v>515.559157212318</v>
      </c>
      <c r="M1657" s="15" t="n">
        <f aca="false">INDEX(通路主檔!$D$2:$D$5,MATCH($F1657,通路主檔!$A$2:$A$5,0))*INDEX(年度參數!$B$2:$B$4,MATCH($B1657,年度參數!$A$2:$A$4,0))</f>
        <v>0.34</v>
      </c>
      <c r="N1657" s="14" t="n">
        <f aca="false">I1657*M1657</f>
        <v>108154</v>
      </c>
      <c r="O1657" s="14" t="n">
        <f aca="false">I1657-N1657</f>
        <v>209946</v>
      </c>
    </row>
    <row r="1658" customFormat="false" ht="15" hidden="false" customHeight="false" outlineLevel="0" collapsed="false">
      <c r="A1658" s="6" t="str">
        <f aca="false">TEXT(B1658,"0")&amp;"-"&amp;TEXT(C1658,"00")</f>
        <v>2025-11</v>
      </c>
      <c r="B1658" s="4" t="n">
        <v>2025</v>
      </c>
      <c r="C1658" s="4" t="n">
        <v>11</v>
      </c>
      <c r="D1658" s="9" t="s">
        <v>318</v>
      </c>
      <c r="E1658" s="12" t="str">
        <f aca="false">INDEX(門市主檔!$B$2:$B$25,MATCH($D1658,門市主檔!$A$2:$A$25,0))</f>
        <v>台南中西店</v>
      </c>
      <c r="F1658" s="9" t="s">
        <v>339</v>
      </c>
      <c r="G1658" s="12" t="str">
        <f aca="false">INDEX(通路主檔!$B$2:$B$5,MATCH($F1658,通路主檔!$A$2:$A$5,0))</f>
        <v>內用</v>
      </c>
      <c r="H1658" s="12" t="str">
        <f aca="false">INDEX(通路主檔!$C$2:$C$5,MATCH($F1658,通路主檔!$A$2:$A$5,0))</f>
        <v>店內</v>
      </c>
      <c r="I1658" s="13" t="n">
        <v>826600</v>
      </c>
      <c r="J1658" s="4" t="n">
        <v>1033</v>
      </c>
      <c r="K1658" s="4" t="n">
        <v>2425</v>
      </c>
      <c r="L1658" s="14" t="n">
        <f aca="false">IF(J1658=0,0,I1658/J1658)</f>
        <v>800.193610842207</v>
      </c>
      <c r="M1658" s="15" t="n">
        <f aca="false">INDEX(通路主檔!$D$2:$D$5,MATCH($F1658,通路主檔!$A$2:$A$5,0))*INDEX(年度參數!$B$2:$B$4,MATCH($B1658,年度參數!$A$2:$A$4,0))</f>
        <v>0</v>
      </c>
      <c r="N1658" s="14" t="n">
        <f aca="false">I1658*M1658</f>
        <v>0</v>
      </c>
      <c r="O1658" s="14" t="n">
        <f aca="false">I1658-N1658</f>
        <v>826600</v>
      </c>
    </row>
    <row r="1659" customFormat="false" ht="15" hidden="false" customHeight="false" outlineLevel="0" collapsed="false">
      <c r="A1659" s="6" t="str">
        <f aca="false">TEXT(B1659,"0")&amp;"-"&amp;TEXT(C1659,"00")</f>
        <v>2025-11</v>
      </c>
      <c r="B1659" s="4" t="n">
        <v>2025</v>
      </c>
      <c r="C1659" s="4" t="n">
        <v>11</v>
      </c>
      <c r="D1659" s="9" t="s">
        <v>318</v>
      </c>
      <c r="E1659" s="12" t="str">
        <f aca="false">INDEX(門市主檔!$B$2:$B$25,MATCH($D1659,門市主檔!$A$2:$A$25,0))</f>
        <v>台南中西店</v>
      </c>
      <c r="F1659" s="9" t="s">
        <v>342</v>
      </c>
      <c r="G1659" s="12" t="str">
        <f aca="false">INDEX(通路主檔!$B$2:$B$5,MATCH($F1659,通路主檔!$A$2:$A$5,0))</f>
        <v>外帶</v>
      </c>
      <c r="H1659" s="12" t="str">
        <f aca="false">INDEX(通路主檔!$C$2:$C$5,MATCH($F1659,通路主檔!$A$2:$A$5,0))</f>
        <v>店內</v>
      </c>
      <c r="I1659" s="13" t="n">
        <v>373800</v>
      </c>
      <c r="J1659" s="4" t="n">
        <v>1181</v>
      </c>
      <c r="K1659" s="4" t="n">
        <v>1620</v>
      </c>
      <c r="L1659" s="14" t="n">
        <f aca="false">IF(J1659=0,0,I1659/J1659)</f>
        <v>316.511430990686</v>
      </c>
      <c r="M1659" s="15" t="n">
        <f aca="false">INDEX(通路主檔!$D$2:$D$5,MATCH($F1659,通路主檔!$A$2:$A$5,0))*INDEX(年度參數!$B$2:$B$4,MATCH($B1659,年度參數!$A$2:$A$4,0))</f>
        <v>0</v>
      </c>
      <c r="N1659" s="14" t="n">
        <f aca="false">I1659*M1659</f>
        <v>0</v>
      </c>
      <c r="O1659" s="14" t="n">
        <f aca="false">I1659-N1659</f>
        <v>373800</v>
      </c>
    </row>
    <row r="1660" customFormat="false" ht="15" hidden="false" customHeight="false" outlineLevel="0" collapsed="false">
      <c r="A1660" s="6" t="str">
        <f aca="false">TEXT(B1660,"0")&amp;"-"&amp;TEXT(C1660,"00")</f>
        <v>2025-11</v>
      </c>
      <c r="B1660" s="4" t="n">
        <v>2025</v>
      </c>
      <c r="C1660" s="4" t="n">
        <v>11</v>
      </c>
      <c r="D1660" s="9" t="s">
        <v>318</v>
      </c>
      <c r="E1660" s="12" t="str">
        <f aca="false">INDEX(門市主檔!$B$2:$B$25,MATCH($D1660,門市主檔!$A$2:$A$25,0))</f>
        <v>台南中西店</v>
      </c>
      <c r="F1660" s="9" t="s">
        <v>344</v>
      </c>
      <c r="G1660" s="12" t="str">
        <f aca="false">INDEX(通路主檔!$B$2:$B$5,MATCH($F1660,通路主檔!$A$2:$A$5,0))</f>
        <v>外送平台 A</v>
      </c>
      <c r="H1660" s="12" t="str">
        <f aca="false">INDEX(通路主檔!$C$2:$C$5,MATCH($F1660,通路主檔!$A$2:$A$5,0))</f>
        <v>外送平台</v>
      </c>
      <c r="I1660" s="13" t="n">
        <v>343300</v>
      </c>
      <c r="J1660" s="4" t="n">
        <v>664</v>
      </c>
      <c r="K1660" s="4" t="n">
        <v>1232</v>
      </c>
      <c r="L1660" s="14" t="n">
        <f aca="false">IF(J1660=0,0,I1660/J1660)</f>
        <v>517.018072289157</v>
      </c>
      <c r="M1660" s="15" t="n">
        <f aca="false">INDEX(通路主檔!$D$2:$D$5,MATCH($F1660,通路主檔!$A$2:$A$5,0))*INDEX(年度參數!$B$2:$B$4,MATCH($B1660,年度參數!$A$2:$A$4,0))</f>
        <v>0.34</v>
      </c>
      <c r="N1660" s="14" t="n">
        <f aca="false">I1660*M1660</f>
        <v>116722</v>
      </c>
      <c r="O1660" s="14" t="n">
        <f aca="false">I1660-N1660</f>
        <v>226578</v>
      </c>
    </row>
    <row r="1661" customFormat="false" ht="15" hidden="false" customHeight="false" outlineLevel="0" collapsed="false">
      <c r="A1661" s="6" t="str">
        <f aca="false">TEXT(B1661,"0")&amp;"-"&amp;TEXT(C1661,"00")</f>
        <v>2025-11</v>
      </c>
      <c r="B1661" s="4" t="n">
        <v>2025</v>
      </c>
      <c r="C1661" s="4" t="n">
        <v>11</v>
      </c>
      <c r="D1661" s="9" t="s">
        <v>318</v>
      </c>
      <c r="E1661" s="12" t="str">
        <f aca="false">INDEX(門市主檔!$B$2:$B$25,MATCH($D1661,門市主檔!$A$2:$A$25,0))</f>
        <v>台南中西店</v>
      </c>
      <c r="F1661" s="9" t="s">
        <v>347</v>
      </c>
      <c r="G1661" s="12" t="str">
        <f aca="false">INDEX(通路主檔!$B$2:$B$5,MATCH($F1661,通路主檔!$A$2:$A$5,0))</f>
        <v>外送平台 B</v>
      </c>
      <c r="H1661" s="12" t="str">
        <f aca="false">INDEX(通路主檔!$C$2:$C$5,MATCH($F1661,通路主檔!$A$2:$A$5,0))</f>
        <v>外送平台</v>
      </c>
      <c r="I1661" s="13" t="n">
        <v>225100</v>
      </c>
      <c r="J1661" s="4" t="n">
        <v>426</v>
      </c>
      <c r="K1661" s="4" t="n">
        <v>797</v>
      </c>
      <c r="L1661" s="14" t="n">
        <f aca="false">IF(J1661=0,0,I1661/J1661)</f>
        <v>528.403755868545</v>
      </c>
      <c r="M1661" s="15" t="n">
        <f aca="false">INDEX(通路主檔!$D$2:$D$5,MATCH($F1661,通路主檔!$A$2:$A$5,0))*INDEX(年度參數!$B$2:$B$4,MATCH($B1661,年度參數!$A$2:$A$4,0))</f>
        <v>0.34</v>
      </c>
      <c r="N1661" s="14" t="n">
        <f aca="false">I1661*M1661</f>
        <v>76534</v>
      </c>
      <c r="O1661" s="14" t="n">
        <f aca="false">I1661-N1661</f>
        <v>148566</v>
      </c>
    </row>
    <row r="1662" customFormat="false" ht="15" hidden="false" customHeight="false" outlineLevel="0" collapsed="false">
      <c r="A1662" s="6" t="str">
        <f aca="false">TEXT(B1662,"0")&amp;"-"&amp;TEXT(C1662,"00")</f>
        <v>2025-11</v>
      </c>
      <c r="B1662" s="4" t="n">
        <v>2025</v>
      </c>
      <c r="C1662" s="4" t="n">
        <v>11</v>
      </c>
      <c r="D1662" s="9" t="s">
        <v>323</v>
      </c>
      <c r="E1662" s="12" t="str">
        <f aca="false">INDEX(門市主檔!$B$2:$B$25,MATCH($D1662,門市主檔!$A$2:$A$25,0))</f>
        <v>台南東寧店</v>
      </c>
      <c r="F1662" s="9" t="s">
        <v>339</v>
      </c>
      <c r="G1662" s="12" t="str">
        <f aca="false">INDEX(通路主檔!$B$2:$B$5,MATCH($F1662,通路主檔!$A$2:$A$5,0))</f>
        <v>內用</v>
      </c>
      <c r="H1662" s="12" t="str">
        <f aca="false">INDEX(通路主檔!$C$2:$C$5,MATCH($F1662,通路主檔!$A$2:$A$5,0))</f>
        <v>店內</v>
      </c>
      <c r="I1662" s="13" t="n">
        <v>420600</v>
      </c>
      <c r="J1662" s="4" t="n">
        <v>506</v>
      </c>
      <c r="K1662" s="4" t="n">
        <v>1293</v>
      </c>
      <c r="L1662" s="14" t="n">
        <f aca="false">IF(J1662=0,0,I1662/J1662)</f>
        <v>831.225296442688</v>
      </c>
      <c r="M1662" s="15" t="n">
        <f aca="false">INDEX(通路主檔!$D$2:$D$5,MATCH($F1662,通路主檔!$A$2:$A$5,0))*INDEX(年度參數!$B$2:$B$4,MATCH($B1662,年度參數!$A$2:$A$4,0))</f>
        <v>0</v>
      </c>
      <c r="N1662" s="14" t="n">
        <f aca="false">I1662*M1662</f>
        <v>0</v>
      </c>
      <c r="O1662" s="14" t="n">
        <f aca="false">I1662-N1662</f>
        <v>420600</v>
      </c>
    </row>
    <row r="1663" customFormat="false" ht="15" hidden="false" customHeight="false" outlineLevel="0" collapsed="false">
      <c r="A1663" s="6" t="str">
        <f aca="false">TEXT(B1663,"0")&amp;"-"&amp;TEXT(C1663,"00")</f>
        <v>2025-11</v>
      </c>
      <c r="B1663" s="4" t="n">
        <v>2025</v>
      </c>
      <c r="C1663" s="4" t="n">
        <v>11</v>
      </c>
      <c r="D1663" s="9" t="s">
        <v>323</v>
      </c>
      <c r="E1663" s="12" t="str">
        <f aca="false">INDEX(門市主檔!$B$2:$B$25,MATCH($D1663,門市主檔!$A$2:$A$25,0))</f>
        <v>台南東寧店</v>
      </c>
      <c r="F1663" s="9" t="s">
        <v>342</v>
      </c>
      <c r="G1663" s="12" t="str">
        <f aca="false">INDEX(通路主檔!$B$2:$B$5,MATCH($F1663,通路主檔!$A$2:$A$5,0))</f>
        <v>外帶</v>
      </c>
      <c r="H1663" s="12" t="str">
        <f aca="false">INDEX(通路主檔!$C$2:$C$5,MATCH($F1663,通路主檔!$A$2:$A$5,0))</f>
        <v>店內</v>
      </c>
      <c r="I1663" s="13" t="n">
        <v>370500</v>
      </c>
      <c r="J1663" s="4" t="n">
        <v>1074</v>
      </c>
      <c r="K1663" s="4" t="n">
        <v>1473</v>
      </c>
      <c r="L1663" s="14" t="n">
        <f aca="false">IF(J1663=0,0,I1663/J1663)</f>
        <v>344.972067039106</v>
      </c>
      <c r="M1663" s="15" t="n">
        <f aca="false">INDEX(通路主檔!$D$2:$D$5,MATCH($F1663,通路主檔!$A$2:$A$5,0))*INDEX(年度參數!$B$2:$B$4,MATCH($B1663,年度參數!$A$2:$A$4,0))</f>
        <v>0</v>
      </c>
      <c r="N1663" s="14" t="n">
        <f aca="false">I1663*M1663</f>
        <v>0</v>
      </c>
      <c r="O1663" s="14" t="n">
        <f aca="false">I1663-N1663</f>
        <v>370500</v>
      </c>
    </row>
    <row r="1664" customFormat="false" ht="15" hidden="false" customHeight="false" outlineLevel="0" collapsed="false">
      <c r="A1664" s="6" t="str">
        <f aca="false">TEXT(B1664,"0")&amp;"-"&amp;TEXT(C1664,"00")</f>
        <v>2025-11</v>
      </c>
      <c r="B1664" s="4" t="n">
        <v>2025</v>
      </c>
      <c r="C1664" s="4" t="n">
        <v>11</v>
      </c>
      <c r="D1664" s="9" t="s">
        <v>323</v>
      </c>
      <c r="E1664" s="12" t="str">
        <f aca="false">INDEX(門市主檔!$B$2:$B$25,MATCH($D1664,門市主檔!$A$2:$A$25,0))</f>
        <v>台南東寧店</v>
      </c>
      <c r="F1664" s="9" t="s">
        <v>344</v>
      </c>
      <c r="G1664" s="12" t="str">
        <f aca="false">INDEX(通路主檔!$B$2:$B$5,MATCH($F1664,通路主檔!$A$2:$A$5,0))</f>
        <v>外送平台 A</v>
      </c>
      <c r="H1664" s="12" t="str">
        <f aca="false">INDEX(通路主檔!$C$2:$C$5,MATCH($F1664,通路主檔!$A$2:$A$5,0))</f>
        <v>外送平台</v>
      </c>
      <c r="I1664" s="13" t="n">
        <v>354300</v>
      </c>
      <c r="J1664" s="4" t="n">
        <v>705</v>
      </c>
      <c r="K1664" s="4" t="n">
        <v>1267</v>
      </c>
      <c r="L1664" s="14" t="n">
        <f aca="false">IF(J1664=0,0,I1664/J1664)</f>
        <v>502.553191489362</v>
      </c>
      <c r="M1664" s="15" t="n">
        <f aca="false">INDEX(通路主檔!$D$2:$D$5,MATCH($F1664,通路主檔!$A$2:$A$5,0))*INDEX(年度參數!$B$2:$B$4,MATCH($B1664,年度參數!$A$2:$A$4,0))</f>
        <v>0.34</v>
      </c>
      <c r="N1664" s="14" t="n">
        <f aca="false">I1664*M1664</f>
        <v>120462</v>
      </c>
      <c r="O1664" s="14" t="n">
        <f aca="false">I1664-N1664</f>
        <v>233838</v>
      </c>
    </row>
    <row r="1665" customFormat="false" ht="15" hidden="false" customHeight="false" outlineLevel="0" collapsed="false">
      <c r="A1665" s="6" t="str">
        <f aca="false">TEXT(B1665,"0")&amp;"-"&amp;TEXT(C1665,"00")</f>
        <v>2025-11</v>
      </c>
      <c r="B1665" s="4" t="n">
        <v>2025</v>
      </c>
      <c r="C1665" s="4" t="n">
        <v>11</v>
      </c>
      <c r="D1665" s="9" t="s">
        <v>323</v>
      </c>
      <c r="E1665" s="12" t="str">
        <f aca="false">INDEX(門市主檔!$B$2:$B$25,MATCH($D1665,門市主檔!$A$2:$A$25,0))</f>
        <v>台南東寧店</v>
      </c>
      <c r="F1665" s="9" t="s">
        <v>347</v>
      </c>
      <c r="G1665" s="12" t="str">
        <f aca="false">INDEX(通路主檔!$B$2:$B$5,MATCH($F1665,通路主檔!$A$2:$A$5,0))</f>
        <v>外送平台 B</v>
      </c>
      <c r="H1665" s="12" t="str">
        <f aca="false">INDEX(通路主檔!$C$2:$C$5,MATCH($F1665,通路主檔!$A$2:$A$5,0))</f>
        <v>外送平台</v>
      </c>
      <c r="I1665" s="13" t="n">
        <v>225700</v>
      </c>
      <c r="J1665" s="4" t="n">
        <v>441</v>
      </c>
      <c r="K1665" s="4" t="n">
        <v>841</v>
      </c>
      <c r="L1665" s="14" t="n">
        <f aca="false">IF(J1665=0,0,I1665/J1665)</f>
        <v>511.791383219955</v>
      </c>
      <c r="M1665" s="15" t="n">
        <f aca="false">INDEX(通路主檔!$D$2:$D$5,MATCH($F1665,通路主檔!$A$2:$A$5,0))*INDEX(年度參數!$B$2:$B$4,MATCH($B1665,年度參數!$A$2:$A$4,0))</f>
        <v>0.34</v>
      </c>
      <c r="N1665" s="14" t="n">
        <f aca="false">I1665*M1665</f>
        <v>76738</v>
      </c>
      <c r="O1665" s="14" t="n">
        <f aca="false">I1665-N1665</f>
        <v>148962</v>
      </c>
    </row>
    <row r="1666" customFormat="false" ht="15" hidden="false" customHeight="false" outlineLevel="0" collapsed="false">
      <c r="A1666" s="6" t="str">
        <f aca="false">TEXT(B1666,"0")&amp;"-"&amp;TEXT(C1666,"00")</f>
        <v>2025-11</v>
      </c>
      <c r="B1666" s="4" t="n">
        <v>2025</v>
      </c>
      <c r="C1666" s="4" t="n">
        <v>11</v>
      </c>
      <c r="D1666" s="9" t="s">
        <v>262</v>
      </c>
      <c r="E1666" s="12" t="str">
        <f aca="false">INDEX(門市主檔!$B$2:$B$25,MATCH($D1666,門市主檔!$A$2:$A$25,0))</f>
        <v>台北信義旗艦店</v>
      </c>
      <c r="F1666" s="9" t="s">
        <v>339</v>
      </c>
      <c r="G1666" s="12" t="str">
        <f aca="false">INDEX(通路主檔!$B$2:$B$5,MATCH($F1666,通路主檔!$A$2:$A$5,0))</f>
        <v>內用</v>
      </c>
      <c r="H1666" s="12" t="str">
        <f aca="false">INDEX(通路主檔!$C$2:$C$5,MATCH($F1666,通路主檔!$A$2:$A$5,0))</f>
        <v>店內</v>
      </c>
      <c r="I1666" s="13" t="n">
        <v>1679700</v>
      </c>
      <c r="J1666" s="4" t="n">
        <v>2092</v>
      </c>
      <c r="K1666" s="4" t="n">
        <v>5310</v>
      </c>
      <c r="L1666" s="14" t="n">
        <f aca="false">IF(J1666=0,0,I1666/J1666)</f>
        <v>802.91586998088</v>
      </c>
      <c r="M1666" s="15" t="n">
        <f aca="false">INDEX(通路主檔!$D$2:$D$5,MATCH($F1666,通路主檔!$A$2:$A$5,0))*INDEX(年度參數!$B$2:$B$4,MATCH($B1666,年度參數!$A$2:$A$4,0))</f>
        <v>0</v>
      </c>
      <c r="N1666" s="14" t="n">
        <f aca="false">I1666*M1666</f>
        <v>0</v>
      </c>
      <c r="O1666" s="14" t="n">
        <f aca="false">I1666-N1666</f>
        <v>1679700</v>
      </c>
    </row>
    <row r="1667" customFormat="false" ht="15" hidden="false" customHeight="false" outlineLevel="0" collapsed="false">
      <c r="A1667" s="6" t="str">
        <f aca="false">TEXT(B1667,"0")&amp;"-"&amp;TEXT(C1667,"00")</f>
        <v>2025-11</v>
      </c>
      <c r="B1667" s="4" t="n">
        <v>2025</v>
      </c>
      <c r="C1667" s="4" t="n">
        <v>11</v>
      </c>
      <c r="D1667" s="9" t="s">
        <v>262</v>
      </c>
      <c r="E1667" s="12" t="str">
        <f aca="false">INDEX(門市主檔!$B$2:$B$25,MATCH($D1667,門市主檔!$A$2:$A$25,0))</f>
        <v>台北信義旗艦店</v>
      </c>
      <c r="F1667" s="9" t="s">
        <v>342</v>
      </c>
      <c r="G1667" s="12" t="str">
        <f aca="false">INDEX(通路主檔!$B$2:$B$5,MATCH($F1667,通路主檔!$A$2:$A$5,0))</f>
        <v>外帶</v>
      </c>
      <c r="H1667" s="12" t="str">
        <f aca="false">INDEX(通路主檔!$C$2:$C$5,MATCH($F1667,通路主檔!$A$2:$A$5,0))</f>
        <v>店內</v>
      </c>
      <c r="I1667" s="13" t="n">
        <v>707000</v>
      </c>
      <c r="J1667" s="4" t="n">
        <v>2130</v>
      </c>
      <c r="K1667" s="4" t="n">
        <v>2980</v>
      </c>
      <c r="L1667" s="14" t="n">
        <f aca="false">IF(J1667=0,0,I1667/J1667)</f>
        <v>331.924882629108</v>
      </c>
      <c r="M1667" s="15" t="n">
        <f aca="false">INDEX(通路主檔!$D$2:$D$5,MATCH($F1667,通路主檔!$A$2:$A$5,0))*INDEX(年度參數!$B$2:$B$4,MATCH($B1667,年度參數!$A$2:$A$4,0))</f>
        <v>0</v>
      </c>
      <c r="N1667" s="14" t="n">
        <f aca="false">I1667*M1667</f>
        <v>0</v>
      </c>
      <c r="O1667" s="14" t="n">
        <f aca="false">I1667-N1667</f>
        <v>707000</v>
      </c>
    </row>
    <row r="1668" customFormat="false" ht="15" hidden="false" customHeight="false" outlineLevel="0" collapsed="false">
      <c r="A1668" s="6" t="str">
        <f aca="false">TEXT(B1668,"0")&amp;"-"&amp;TEXT(C1668,"00")</f>
        <v>2025-11</v>
      </c>
      <c r="B1668" s="4" t="n">
        <v>2025</v>
      </c>
      <c r="C1668" s="4" t="n">
        <v>11</v>
      </c>
      <c r="D1668" s="9" t="s">
        <v>262</v>
      </c>
      <c r="E1668" s="12" t="str">
        <f aca="false">INDEX(門市主檔!$B$2:$B$25,MATCH($D1668,門市主檔!$A$2:$A$25,0))</f>
        <v>台北信義旗艦店</v>
      </c>
      <c r="F1668" s="9" t="s">
        <v>344</v>
      </c>
      <c r="G1668" s="12" t="str">
        <f aca="false">INDEX(通路主檔!$B$2:$B$5,MATCH($F1668,通路主檔!$A$2:$A$5,0))</f>
        <v>外送平台 A</v>
      </c>
      <c r="H1668" s="12" t="str">
        <f aca="false">INDEX(通路主檔!$C$2:$C$5,MATCH($F1668,通路主檔!$A$2:$A$5,0))</f>
        <v>外送平台</v>
      </c>
      <c r="I1668" s="13" t="n">
        <v>603800</v>
      </c>
      <c r="J1668" s="4" t="n">
        <v>1120</v>
      </c>
      <c r="K1668" s="4" t="n">
        <v>2089</v>
      </c>
      <c r="L1668" s="14" t="n">
        <f aca="false">IF(J1668=0,0,I1668/J1668)</f>
        <v>539.107142857143</v>
      </c>
      <c r="M1668" s="15" t="n">
        <f aca="false">INDEX(通路主檔!$D$2:$D$5,MATCH($F1668,通路主檔!$A$2:$A$5,0))*INDEX(年度參數!$B$2:$B$4,MATCH($B1668,年度參數!$A$2:$A$4,0))</f>
        <v>0.34</v>
      </c>
      <c r="N1668" s="14" t="n">
        <f aca="false">I1668*M1668</f>
        <v>205292</v>
      </c>
      <c r="O1668" s="14" t="n">
        <f aca="false">I1668-N1668</f>
        <v>398508</v>
      </c>
    </row>
    <row r="1669" customFormat="false" ht="15" hidden="false" customHeight="false" outlineLevel="0" collapsed="false">
      <c r="A1669" s="6" t="str">
        <f aca="false">TEXT(B1669,"0")&amp;"-"&amp;TEXT(C1669,"00")</f>
        <v>2025-11</v>
      </c>
      <c r="B1669" s="4" t="n">
        <v>2025</v>
      </c>
      <c r="C1669" s="4" t="n">
        <v>11</v>
      </c>
      <c r="D1669" s="9" t="s">
        <v>262</v>
      </c>
      <c r="E1669" s="12" t="str">
        <f aca="false">INDEX(門市主檔!$B$2:$B$25,MATCH($D1669,門市主檔!$A$2:$A$25,0))</f>
        <v>台北信義旗艦店</v>
      </c>
      <c r="F1669" s="9" t="s">
        <v>347</v>
      </c>
      <c r="G1669" s="12" t="str">
        <f aca="false">INDEX(通路主檔!$B$2:$B$5,MATCH($F1669,通路主檔!$A$2:$A$5,0))</f>
        <v>外送平台 B</v>
      </c>
      <c r="H1669" s="12" t="str">
        <f aca="false">INDEX(通路主檔!$C$2:$C$5,MATCH($F1669,通路主檔!$A$2:$A$5,0))</f>
        <v>外送平台</v>
      </c>
      <c r="I1669" s="13" t="n">
        <v>354600</v>
      </c>
      <c r="J1669" s="4" t="n">
        <v>652</v>
      </c>
      <c r="K1669" s="4" t="n">
        <v>1107</v>
      </c>
      <c r="L1669" s="14" t="n">
        <f aca="false">IF(J1669=0,0,I1669/J1669)</f>
        <v>543.865030674847</v>
      </c>
      <c r="M1669" s="15" t="n">
        <f aca="false">INDEX(通路主檔!$D$2:$D$5,MATCH($F1669,通路主檔!$A$2:$A$5,0))*INDEX(年度參數!$B$2:$B$4,MATCH($B1669,年度參數!$A$2:$A$4,0))</f>
        <v>0.34</v>
      </c>
      <c r="N1669" s="14" t="n">
        <f aca="false">I1669*M1669</f>
        <v>120564</v>
      </c>
      <c r="O1669" s="14" t="n">
        <f aca="false">I1669-N1669</f>
        <v>234036</v>
      </c>
    </row>
    <row r="1670" customFormat="false" ht="15" hidden="false" customHeight="false" outlineLevel="0" collapsed="false">
      <c r="A1670" s="6" t="str">
        <f aca="false">TEXT(B1670,"0")&amp;"-"&amp;TEXT(C1670,"00")</f>
        <v>2025-11</v>
      </c>
      <c r="B1670" s="4" t="n">
        <v>2025</v>
      </c>
      <c r="C1670" s="4" t="n">
        <v>11</v>
      </c>
      <c r="D1670" s="9" t="s">
        <v>269</v>
      </c>
      <c r="E1670" s="12" t="str">
        <f aca="false">INDEX(門市主檔!$B$2:$B$25,MATCH($D1670,門市主檔!$A$2:$A$25,0))</f>
        <v>台北中山店</v>
      </c>
      <c r="F1670" s="9" t="s">
        <v>339</v>
      </c>
      <c r="G1670" s="12" t="str">
        <f aca="false">INDEX(通路主檔!$B$2:$B$5,MATCH($F1670,通路主檔!$A$2:$A$5,0))</f>
        <v>內用</v>
      </c>
      <c r="H1670" s="12" t="str">
        <f aca="false">INDEX(通路主檔!$C$2:$C$5,MATCH($F1670,通路主檔!$A$2:$A$5,0))</f>
        <v>店內</v>
      </c>
      <c r="I1670" s="13" t="n">
        <v>1195700</v>
      </c>
      <c r="J1670" s="4" t="n">
        <v>1463</v>
      </c>
      <c r="K1670" s="4" t="n">
        <v>3648</v>
      </c>
      <c r="L1670" s="14" t="n">
        <f aca="false">IF(J1670=0,0,I1670/J1670)</f>
        <v>817.293233082707</v>
      </c>
      <c r="M1670" s="15" t="n">
        <f aca="false">INDEX(通路主檔!$D$2:$D$5,MATCH($F1670,通路主檔!$A$2:$A$5,0))*INDEX(年度參數!$B$2:$B$4,MATCH($B1670,年度參數!$A$2:$A$4,0))</f>
        <v>0</v>
      </c>
      <c r="N1670" s="14" t="n">
        <f aca="false">I1670*M1670</f>
        <v>0</v>
      </c>
      <c r="O1670" s="14" t="n">
        <f aca="false">I1670-N1670</f>
        <v>1195700</v>
      </c>
    </row>
    <row r="1671" customFormat="false" ht="15" hidden="false" customHeight="false" outlineLevel="0" collapsed="false">
      <c r="A1671" s="6" t="str">
        <f aca="false">TEXT(B1671,"0")&amp;"-"&amp;TEXT(C1671,"00")</f>
        <v>2025-11</v>
      </c>
      <c r="B1671" s="4" t="n">
        <v>2025</v>
      </c>
      <c r="C1671" s="4" t="n">
        <v>11</v>
      </c>
      <c r="D1671" s="9" t="s">
        <v>269</v>
      </c>
      <c r="E1671" s="12" t="str">
        <f aca="false">INDEX(門市主檔!$B$2:$B$25,MATCH($D1671,門市主檔!$A$2:$A$25,0))</f>
        <v>台北中山店</v>
      </c>
      <c r="F1671" s="9" t="s">
        <v>342</v>
      </c>
      <c r="G1671" s="12" t="str">
        <f aca="false">INDEX(通路主檔!$B$2:$B$5,MATCH($F1671,通路主檔!$A$2:$A$5,0))</f>
        <v>外帶</v>
      </c>
      <c r="H1671" s="12" t="str">
        <f aca="false">INDEX(通路主檔!$C$2:$C$5,MATCH($F1671,通路主檔!$A$2:$A$5,0))</f>
        <v>店內</v>
      </c>
      <c r="I1671" s="13" t="n">
        <v>541400</v>
      </c>
      <c r="J1671" s="4" t="n">
        <v>1586</v>
      </c>
      <c r="K1671" s="4" t="n">
        <v>2058</v>
      </c>
      <c r="L1671" s="14" t="n">
        <f aca="false">IF(J1671=0,0,I1671/J1671)</f>
        <v>341.361916771753</v>
      </c>
      <c r="M1671" s="15" t="n">
        <f aca="false">INDEX(通路主檔!$D$2:$D$5,MATCH($F1671,通路主檔!$A$2:$A$5,0))*INDEX(年度參數!$B$2:$B$4,MATCH($B1671,年度參數!$A$2:$A$4,0))</f>
        <v>0</v>
      </c>
      <c r="N1671" s="14" t="n">
        <f aca="false">I1671*M1671</f>
        <v>0</v>
      </c>
      <c r="O1671" s="14" t="n">
        <f aca="false">I1671-N1671</f>
        <v>541400</v>
      </c>
    </row>
    <row r="1672" customFormat="false" ht="15" hidden="false" customHeight="false" outlineLevel="0" collapsed="false">
      <c r="A1672" s="6" t="str">
        <f aca="false">TEXT(B1672,"0")&amp;"-"&amp;TEXT(C1672,"00")</f>
        <v>2025-11</v>
      </c>
      <c r="B1672" s="4" t="n">
        <v>2025</v>
      </c>
      <c r="C1672" s="4" t="n">
        <v>11</v>
      </c>
      <c r="D1672" s="9" t="s">
        <v>269</v>
      </c>
      <c r="E1672" s="12" t="str">
        <f aca="false">INDEX(門市主檔!$B$2:$B$25,MATCH($D1672,門市主檔!$A$2:$A$25,0))</f>
        <v>台北中山店</v>
      </c>
      <c r="F1672" s="9" t="s">
        <v>344</v>
      </c>
      <c r="G1672" s="12" t="str">
        <f aca="false">INDEX(通路主檔!$B$2:$B$5,MATCH($F1672,通路主檔!$A$2:$A$5,0))</f>
        <v>外送平台 A</v>
      </c>
      <c r="H1672" s="12" t="str">
        <f aca="false">INDEX(通路主檔!$C$2:$C$5,MATCH($F1672,通路主檔!$A$2:$A$5,0))</f>
        <v>外送平台</v>
      </c>
      <c r="I1672" s="13" t="n">
        <v>484100</v>
      </c>
      <c r="J1672" s="4" t="n">
        <v>975</v>
      </c>
      <c r="K1672" s="4" t="n">
        <v>1991</v>
      </c>
      <c r="L1672" s="14" t="n">
        <f aca="false">IF(J1672=0,0,I1672/J1672)</f>
        <v>496.512820512821</v>
      </c>
      <c r="M1672" s="15" t="n">
        <f aca="false">INDEX(通路主檔!$D$2:$D$5,MATCH($F1672,通路主檔!$A$2:$A$5,0))*INDEX(年度參數!$B$2:$B$4,MATCH($B1672,年度參數!$A$2:$A$4,0))</f>
        <v>0.34</v>
      </c>
      <c r="N1672" s="14" t="n">
        <f aca="false">I1672*M1672</f>
        <v>164594</v>
      </c>
      <c r="O1672" s="14" t="n">
        <f aca="false">I1672-N1672</f>
        <v>319506</v>
      </c>
    </row>
    <row r="1673" customFormat="false" ht="15" hidden="false" customHeight="false" outlineLevel="0" collapsed="false">
      <c r="A1673" s="6" t="str">
        <f aca="false">TEXT(B1673,"0")&amp;"-"&amp;TEXT(C1673,"00")</f>
        <v>2025-11</v>
      </c>
      <c r="B1673" s="4" t="n">
        <v>2025</v>
      </c>
      <c r="C1673" s="4" t="n">
        <v>11</v>
      </c>
      <c r="D1673" s="9" t="s">
        <v>269</v>
      </c>
      <c r="E1673" s="12" t="str">
        <f aca="false">INDEX(門市主檔!$B$2:$B$25,MATCH($D1673,門市主檔!$A$2:$A$25,0))</f>
        <v>台北中山店</v>
      </c>
      <c r="F1673" s="9" t="s">
        <v>347</v>
      </c>
      <c r="G1673" s="12" t="str">
        <f aca="false">INDEX(通路主檔!$B$2:$B$5,MATCH($F1673,通路主檔!$A$2:$A$5,0))</f>
        <v>外送平台 B</v>
      </c>
      <c r="H1673" s="12" t="str">
        <f aca="false">INDEX(通路主檔!$C$2:$C$5,MATCH($F1673,通路主檔!$A$2:$A$5,0))</f>
        <v>外送平台</v>
      </c>
      <c r="I1673" s="13" t="n">
        <v>341600</v>
      </c>
      <c r="J1673" s="4" t="n">
        <v>715</v>
      </c>
      <c r="K1673" s="4" t="n">
        <v>1339</v>
      </c>
      <c r="L1673" s="14" t="n">
        <f aca="false">IF(J1673=0,0,I1673/J1673)</f>
        <v>477.762237762238</v>
      </c>
      <c r="M1673" s="15" t="n">
        <f aca="false">INDEX(通路主檔!$D$2:$D$5,MATCH($F1673,通路主檔!$A$2:$A$5,0))*INDEX(年度參數!$B$2:$B$4,MATCH($B1673,年度參數!$A$2:$A$4,0))</f>
        <v>0.34</v>
      </c>
      <c r="N1673" s="14" t="n">
        <f aca="false">I1673*M1673</f>
        <v>116144</v>
      </c>
      <c r="O1673" s="14" t="n">
        <f aca="false">I1673-N1673</f>
        <v>225456</v>
      </c>
    </row>
    <row r="1674" customFormat="false" ht="15" hidden="false" customHeight="false" outlineLevel="0" collapsed="false">
      <c r="A1674" s="6" t="str">
        <f aca="false">TEXT(B1674,"0")&amp;"-"&amp;TEXT(C1674,"00")</f>
        <v>2025-11</v>
      </c>
      <c r="B1674" s="4" t="n">
        <v>2025</v>
      </c>
      <c r="C1674" s="4" t="n">
        <v>11</v>
      </c>
      <c r="D1674" s="9" t="s">
        <v>273</v>
      </c>
      <c r="E1674" s="12" t="str">
        <f aca="false">INDEX(門市主檔!$B$2:$B$25,MATCH($D1674,門市主檔!$A$2:$A$25,0))</f>
        <v>台北東門店</v>
      </c>
      <c r="F1674" s="9" t="s">
        <v>339</v>
      </c>
      <c r="G1674" s="12" t="str">
        <f aca="false">INDEX(通路主檔!$B$2:$B$5,MATCH($F1674,通路主檔!$A$2:$A$5,0))</f>
        <v>內用</v>
      </c>
      <c r="H1674" s="12" t="str">
        <f aca="false">INDEX(通路主檔!$C$2:$C$5,MATCH($F1674,通路主檔!$A$2:$A$5,0))</f>
        <v>店內</v>
      </c>
      <c r="I1674" s="13" t="n">
        <v>546300</v>
      </c>
      <c r="J1674" s="4" t="n">
        <v>693</v>
      </c>
      <c r="K1674" s="4" t="n">
        <v>1729</v>
      </c>
      <c r="L1674" s="14" t="n">
        <f aca="false">IF(J1674=0,0,I1674/J1674)</f>
        <v>788.311688311688</v>
      </c>
      <c r="M1674" s="15" t="n">
        <f aca="false">INDEX(通路主檔!$D$2:$D$5,MATCH($F1674,通路主檔!$A$2:$A$5,0))*INDEX(年度參數!$B$2:$B$4,MATCH($B1674,年度參數!$A$2:$A$4,0))</f>
        <v>0</v>
      </c>
      <c r="N1674" s="14" t="n">
        <f aca="false">I1674*M1674</f>
        <v>0</v>
      </c>
      <c r="O1674" s="14" t="n">
        <f aca="false">I1674-N1674</f>
        <v>546300</v>
      </c>
    </row>
    <row r="1675" customFormat="false" ht="15" hidden="false" customHeight="false" outlineLevel="0" collapsed="false">
      <c r="A1675" s="6" t="str">
        <f aca="false">TEXT(B1675,"0")&amp;"-"&amp;TEXT(C1675,"00")</f>
        <v>2025-11</v>
      </c>
      <c r="B1675" s="4" t="n">
        <v>2025</v>
      </c>
      <c r="C1675" s="4" t="n">
        <v>11</v>
      </c>
      <c r="D1675" s="9" t="s">
        <v>273</v>
      </c>
      <c r="E1675" s="12" t="str">
        <f aca="false">INDEX(門市主檔!$B$2:$B$25,MATCH($D1675,門市主檔!$A$2:$A$25,0))</f>
        <v>台北東門店</v>
      </c>
      <c r="F1675" s="9" t="s">
        <v>342</v>
      </c>
      <c r="G1675" s="12" t="str">
        <f aca="false">INDEX(通路主檔!$B$2:$B$5,MATCH($F1675,通路主檔!$A$2:$A$5,0))</f>
        <v>外帶</v>
      </c>
      <c r="H1675" s="12" t="str">
        <f aca="false">INDEX(通路主檔!$C$2:$C$5,MATCH($F1675,通路主檔!$A$2:$A$5,0))</f>
        <v>店內</v>
      </c>
      <c r="I1675" s="13" t="n">
        <v>491700</v>
      </c>
      <c r="J1675" s="4" t="n">
        <v>1361</v>
      </c>
      <c r="K1675" s="4" t="n">
        <v>1723</v>
      </c>
      <c r="L1675" s="14" t="n">
        <f aca="false">IF(J1675=0,0,I1675/J1675)</f>
        <v>361.278471711976</v>
      </c>
      <c r="M1675" s="15" t="n">
        <f aca="false">INDEX(通路主檔!$D$2:$D$5,MATCH($F1675,通路主檔!$A$2:$A$5,0))*INDEX(年度參數!$B$2:$B$4,MATCH($B1675,年度參數!$A$2:$A$4,0))</f>
        <v>0</v>
      </c>
      <c r="N1675" s="14" t="n">
        <f aca="false">I1675*M1675</f>
        <v>0</v>
      </c>
      <c r="O1675" s="14" t="n">
        <f aca="false">I1675-N1675</f>
        <v>491700</v>
      </c>
    </row>
    <row r="1676" customFormat="false" ht="15" hidden="false" customHeight="false" outlineLevel="0" collapsed="false">
      <c r="A1676" s="6" t="str">
        <f aca="false">TEXT(B1676,"0")&amp;"-"&amp;TEXT(C1676,"00")</f>
        <v>2025-11</v>
      </c>
      <c r="B1676" s="4" t="n">
        <v>2025</v>
      </c>
      <c r="C1676" s="4" t="n">
        <v>11</v>
      </c>
      <c r="D1676" s="9" t="s">
        <v>273</v>
      </c>
      <c r="E1676" s="12" t="str">
        <f aca="false">INDEX(門市主檔!$B$2:$B$25,MATCH($D1676,門市主檔!$A$2:$A$25,0))</f>
        <v>台北東門店</v>
      </c>
      <c r="F1676" s="9" t="s">
        <v>344</v>
      </c>
      <c r="G1676" s="12" t="str">
        <f aca="false">INDEX(通路主檔!$B$2:$B$5,MATCH($F1676,通路主檔!$A$2:$A$5,0))</f>
        <v>外送平台 A</v>
      </c>
      <c r="H1676" s="12" t="str">
        <f aca="false">INDEX(通路主檔!$C$2:$C$5,MATCH($F1676,通路主檔!$A$2:$A$5,0))</f>
        <v>外送平台</v>
      </c>
      <c r="I1676" s="13" t="n">
        <v>385600</v>
      </c>
      <c r="J1676" s="4" t="n">
        <v>782</v>
      </c>
      <c r="K1676" s="4" t="n">
        <v>1533</v>
      </c>
      <c r="L1676" s="14" t="n">
        <f aca="false">IF(J1676=0,0,I1676/J1676)</f>
        <v>493.09462915601</v>
      </c>
      <c r="M1676" s="15" t="n">
        <f aca="false">INDEX(通路主檔!$D$2:$D$5,MATCH($F1676,通路主檔!$A$2:$A$5,0))*INDEX(年度參數!$B$2:$B$4,MATCH($B1676,年度參數!$A$2:$A$4,0))</f>
        <v>0.34</v>
      </c>
      <c r="N1676" s="14" t="n">
        <f aca="false">I1676*M1676</f>
        <v>131104</v>
      </c>
      <c r="O1676" s="14" t="n">
        <f aca="false">I1676-N1676</f>
        <v>254496</v>
      </c>
    </row>
    <row r="1677" customFormat="false" ht="15" hidden="false" customHeight="false" outlineLevel="0" collapsed="false">
      <c r="A1677" s="6" t="str">
        <f aca="false">TEXT(B1677,"0")&amp;"-"&amp;TEXT(C1677,"00")</f>
        <v>2025-11</v>
      </c>
      <c r="B1677" s="4" t="n">
        <v>2025</v>
      </c>
      <c r="C1677" s="4" t="n">
        <v>11</v>
      </c>
      <c r="D1677" s="9" t="s">
        <v>273</v>
      </c>
      <c r="E1677" s="12" t="str">
        <f aca="false">INDEX(門市主檔!$B$2:$B$25,MATCH($D1677,門市主檔!$A$2:$A$25,0))</f>
        <v>台北東門店</v>
      </c>
      <c r="F1677" s="9" t="s">
        <v>347</v>
      </c>
      <c r="G1677" s="12" t="str">
        <f aca="false">INDEX(通路主檔!$B$2:$B$5,MATCH($F1677,通路主檔!$A$2:$A$5,0))</f>
        <v>外送平台 B</v>
      </c>
      <c r="H1677" s="12" t="str">
        <f aca="false">INDEX(通路主檔!$C$2:$C$5,MATCH($F1677,通路主檔!$A$2:$A$5,0))</f>
        <v>外送平台</v>
      </c>
      <c r="I1677" s="13" t="n">
        <v>267200</v>
      </c>
      <c r="J1677" s="4" t="n">
        <v>527</v>
      </c>
      <c r="K1677" s="4" t="n">
        <v>929</v>
      </c>
      <c r="L1677" s="14" t="n">
        <f aca="false">IF(J1677=0,0,I1677/J1677)</f>
        <v>507.020872865275</v>
      </c>
      <c r="M1677" s="15" t="n">
        <f aca="false">INDEX(通路主檔!$D$2:$D$5,MATCH($F1677,通路主檔!$A$2:$A$5,0))*INDEX(年度參數!$B$2:$B$4,MATCH($B1677,年度參數!$A$2:$A$4,0))</f>
        <v>0.34</v>
      </c>
      <c r="N1677" s="14" t="n">
        <f aca="false">I1677*M1677</f>
        <v>90848</v>
      </c>
      <c r="O1677" s="14" t="n">
        <f aca="false">I1677-N1677</f>
        <v>176352</v>
      </c>
    </row>
    <row r="1678" customFormat="false" ht="15" hidden="false" customHeight="false" outlineLevel="0" collapsed="false">
      <c r="A1678" s="6" t="str">
        <f aca="false">TEXT(B1678,"0")&amp;"-"&amp;TEXT(C1678,"00")</f>
        <v>2025-11</v>
      </c>
      <c r="B1678" s="4" t="n">
        <v>2025</v>
      </c>
      <c r="C1678" s="4" t="n">
        <v>11</v>
      </c>
      <c r="D1678" s="9" t="s">
        <v>277</v>
      </c>
      <c r="E1678" s="12" t="str">
        <f aca="false">INDEX(門市主檔!$B$2:$B$25,MATCH($D1678,門市主檔!$A$2:$A$25,0))</f>
        <v>台北松江店</v>
      </c>
      <c r="F1678" s="9" t="s">
        <v>342</v>
      </c>
      <c r="G1678" s="12" t="str">
        <f aca="false">INDEX(通路主檔!$B$2:$B$5,MATCH($F1678,通路主檔!$A$2:$A$5,0))</f>
        <v>外帶</v>
      </c>
      <c r="H1678" s="12" t="str">
        <f aca="false">INDEX(通路主檔!$C$2:$C$5,MATCH($F1678,通路主檔!$A$2:$A$5,0))</f>
        <v>店內</v>
      </c>
      <c r="I1678" s="13" t="n">
        <v>535700</v>
      </c>
      <c r="J1678" s="4" t="n">
        <v>1489</v>
      </c>
      <c r="K1678" s="4" t="n">
        <v>1787</v>
      </c>
      <c r="L1678" s="14" t="n">
        <f aca="false">IF(J1678=0,0,I1678/J1678)</f>
        <v>359.771658831431</v>
      </c>
      <c r="M1678" s="15" t="n">
        <f aca="false">INDEX(通路主檔!$D$2:$D$5,MATCH($F1678,通路主檔!$A$2:$A$5,0))*INDEX(年度參數!$B$2:$B$4,MATCH($B1678,年度參數!$A$2:$A$4,0))</f>
        <v>0</v>
      </c>
      <c r="N1678" s="14" t="n">
        <f aca="false">I1678*M1678</f>
        <v>0</v>
      </c>
      <c r="O1678" s="14" t="n">
        <f aca="false">I1678-N1678</f>
        <v>535700</v>
      </c>
    </row>
    <row r="1679" customFormat="false" ht="15" hidden="false" customHeight="false" outlineLevel="0" collapsed="false">
      <c r="A1679" s="6" t="str">
        <f aca="false">TEXT(B1679,"0")&amp;"-"&amp;TEXT(C1679,"00")</f>
        <v>2025-11</v>
      </c>
      <c r="B1679" s="4" t="n">
        <v>2025</v>
      </c>
      <c r="C1679" s="4" t="n">
        <v>11</v>
      </c>
      <c r="D1679" s="9" t="s">
        <v>277</v>
      </c>
      <c r="E1679" s="12" t="str">
        <f aca="false">INDEX(門市主檔!$B$2:$B$25,MATCH($D1679,門市主檔!$A$2:$A$25,0))</f>
        <v>台北松江店</v>
      </c>
      <c r="F1679" s="9" t="s">
        <v>344</v>
      </c>
      <c r="G1679" s="12" t="str">
        <f aca="false">INDEX(通路主檔!$B$2:$B$5,MATCH($F1679,通路主檔!$A$2:$A$5,0))</f>
        <v>外送平台 A</v>
      </c>
      <c r="H1679" s="12" t="str">
        <f aca="false">INDEX(通路主檔!$C$2:$C$5,MATCH($F1679,通路主檔!$A$2:$A$5,0))</f>
        <v>外送平台</v>
      </c>
      <c r="I1679" s="13" t="n">
        <v>440200</v>
      </c>
      <c r="J1679" s="4" t="n">
        <v>798</v>
      </c>
      <c r="K1679" s="4" t="n">
        <v>1432</v>
      </c>
      <c r="L1679" s="14" t="n">
        <f aca="false">IF(J1679=0,0,I1679/J1679)</f>
        <v>551.629072681704</v>
      </c>
      <c r="M1679" s="15" t="n">
        <f aca="false">INDEX(通路主檔!$D$2:$D$5,MATCH($F1679,通路主檔!$A$2:$A$5,0))*INDEX(年度參數!$B$2:$B$4,MATCH($B1679,年度參數!$A$2:$A$4,0))</f>
        <v>0.34</v>
      </c>
      <c r="N1679" s="14" t="n">
        <f aca="false">I1679*M1679</f>
        <v>149668</v>
      </c>
      <c r="O1679" s="14" t="n">
        <f aca="false">I1679-N1679</f>
        <v>290532</v>
      </c>
    </row>
    <row r="1680" customFormat="false" ht="15" hidden="false" customHeight="false" outlineLevel="0" collapsed="false">
      <c r="A1680" s="6" t="str">
        <f aca="false">TEXT(B1680,"0")&amp;"-"&amp;TEXT(C1680,"00")</f>
        <v>2025-11</v>
      </c>
      <c r="B1680" s="4" t="n">
        <v>2025</v>
      </c>
      <c r="C1680" s="4" t="n">
        <v>11</v>
      </c>
      <c r="D1680" s="9" t="s">
        <v>277</v>
      </c>
      <c r="E1680" s="12" t="str">
        <f aca="false">INDEX(門市主檔!$B$2:$B$25,MATCH($D1680,門市主檔!$A$2:$A$25,0))</f>
        <v>台北松江店</v>
      </c>
      <c r="F1680" s="9" t="s">
        <v>347</v>
      </c>
      <c r="G1680" s="12" t="str">
        <f aca="false">INDEX(通路主檔!$B$2:$B$5,MATCH($F1680,通路主檔!$A$2:$A$5,0))</f>
        <v>外送平台 B</v>
      </c>
      <c r="H1680" s="12" t="str">
        <f aca="false">INDEX(通路主檔!$C$2:$C$5,MATCH($F1680,通路主檔!$A$2:$A$5,0))</f>
        <v>外送平台</v>
      </c>
      <c r="I1680" s="13" t="n">
        <v>322300</v>
      </c>
      <c r="J1680" s="4" t="n">
        <v>686</v>
      </c>
      <c r="K1680" s="4" t="n">
        <v>1156</v>
      </c>
      <c r="L1680" s="14" t="n">
        <f aca="false">IF(J1680=0,0,I1680/J1680)</f>
        <v>469.825072886297</v>
      </c>
      <c r="M1680" s="15" t="n">
        <f aca="false">INDEX(通路主檔!$D$2:$D$5,MATCH($F1680,通路主檔!$A$2:$A$5,0))*INDEX(年度參數!$B$2:$B$4,MATCH($B1680,年度參數!$A$2:$A$4,0))</f>
        <v>0.34</v>
      </c>
      <c r="N1680" s="14" t="n">
        <f aca="false">I1680*M1680</f>
        <v>109582</v>
      </c>
      <c r="O1680" s="14" t="n">
        <f aca="false">I1680-N1680</f>
        <v>212718</v>
      </c>
    </row>
    <row r="1681" customFormat="false" ht="15" hidden="false" customHeight="false" outlineLevel="0" collapsed="false">
      <c r="A1681" s="6" t="str">
        <f aca="false">TEXT(B1681,"0")&amp;"-"&amp;TEXT(C1681,"00")</f>
        <v>2025-11</v>
      </c>
      <c r="B1681" s="4" t="n">
        <v>2025</v>
      </c>
      <c r="C1681" s="4" t="n">
        <v>11</v>
      </c>
      <c r="D1681" s="9" t="s">
        <v>288</v>
      </c>
      <c r="E1681" s="12" t="str">
        <f aca="false">INDEX(門市主檔!$B$2:$B$25,MATCH($D1681,門市主檔!$A$2:$A$25,0))</f>
        <v>桃園中壢店</v>
      </c>
      <c r="F1681" s="9" t="s">
        <v>339</v>
      </c>
      <c r="G1681" s="12" t="str">
        <f aca="false">INDEX(通路主檔!$B$2:$B$5,MATCH($F1681,通路主檔!$A$2:$A$5,0))</f>
        <v>內用</v>
      </c>
      <c r="H1681" s="12" t="str">
        <f aca="false">INDEX(通路主檔!$C$2:$C$5,MATCH($F1681,通路主檔!$A$2:$A$5,0))</f>
        <v>店內</v>
      </c>
      <c r="I1681" s="13" t="n">
        <v>966700</v>
      </c>
      <c r="J1681" s="4" t="n">
        <v>1293</v>
      </c>
      <c r="K1681" s="4" t="n">
        <v>3056</v>
      </c>
      <c r="L1681" s="14" t="n">
        <f aca="false">IF(J1681=0,0,I1681/J1681)</f>
        <v>747.641144624903</v>
      </c>
      <c r="M1681" s="15" t="n">
        <f aca="false">INDEX(通路主檔!$D$2:$D$5,MATCH($F1681,通路主檔!$A$2:$A$5,0))*INDEX(年度參數!$B$2:$B$4,MATCH($B1681,年度參數!$A$2:$A$4,0))</f>
        <v>0</v>
      </c>
      <c r="N1681" s="14" t="n">
        <f aca="false">I1681*M1681</f>
        <v>0</v>
      </c>
      <c r="O1681" s="14" t="n">
        <f aca="false">I1681-N1681</f>
        <v>966700</v>
      </c>
    </row>
    <row r="1682" customFormat="false" ht="15" hidden="false" customHeight="false" outlineLevel="0" collapsed="false">
      <c r="A1682" s="6" t="str">
        <f aca="false">TEXT(B1682,"0")&amp;"-"&amp;TEXT(C1682,"00")</f>
        <v>2025-11</v>
      </c>
      <c r="B1682" s="4" t="n">
        <v>2025</v>
      </c>
      <c r="C1682" s="4" t="n">
        <v>11</v>
      </c>
      <c r="D1682" s="9" t="s">
        <v>288</v>
      </c>
      <c r="E1682" s="12" t="str">
        <f aca="false">INDEX(門市主檔!$B$2:$B$25,MATCH($D1682,門市主檔!$A$2:$A$25,0))</f>
        <v>桃園中壢店</v>
      </c>
      <c r="F1682" s="9" t="s">
        <v>342</v>
      </c>
      <c r="G1682" s="12" t="str">
        <f aca="false">INDEX(通路主檔!$B$2:$B$5,MATCH($F1682,通路主檔!$A$2:$A$5,0))</f>
        <v>外帶</v>
      </c>
      <c r="H1682" s="12" t="str">
        <f aca="false">INDEX(通路主檔!$C$2:$C$5,MATCH($F1682,通路主檔!$A$2:$A$5,0))</f>
        <v>店內</v>
      </c>
      <c r="I1682" s="13" t="n">
        <v>447700</v>
      </c>
      <c r="J1682" s="4" t="n">
        <v>1279</v>
      </c>
      <c r="K1682" s="4" t="n">
        <v>1609</v>
      </c>
      <c r="L1682" s="14" t="n">
        <f aca="false">IF(J1682=0,0,I1682/J1682)</f>
        <v>350.039093041439</v>
      </c>
      <c r="M1682" s="15" t="n">
        <f aca="false">INDEX(通路主檔!$D$2:$D$5,MATCH($F1682,通路主檔!$A$2:$A$5,0))*INDEX(年度參數!$B$2:$B$4,MATCH($B1682,年度參數!$A$2:$A$4,0))</f>
        <v>0</v>
      </c>
      <c r="N1682" s="14" t="n">
        <f aca="false">I1682*M1682</f>
        <v>0</v>
      </c>
      <c r="O1682" s="14" t="n">
        <f aca="false">I1682-N1682</f>
        <v>447700</v>
      </c>
    </row>
    <row r="1683" customFormat="false" ht="15" hidden="false" customHeight="false" outlineLevel="0" collapsed="false">
      <c r="A1683" s="6" t="str">
        <f aca="false">TEXT(B1683,"0")&amp;"-"&amp;TEXT(C1683,"00")</f>
        <v>2025-11</v>
      </c>
      <c r="B1683" s="4" t="n">
        <v>2025</v>
      </c>
      <c r="C1683" s="4" t="n">
        <v>11</v>
      </c>
      <c r="D1683" s="9" t="s">
        <v>288</v>
      </c>
      <c r="E1683" s="12" t="str">
        <f aca="false">INDEX(門市主檔!$B$2:$B$25,MATCH($D1683,門市主檔!$A$2:$A$25,0))</f>
        <v>桃園中壢店</v>
      </c>
      <c r="F1683" s="9" t="s">
        <v>344</v>
      </c>
      <c r="G1683" s="12" t="str">
        <f aca="false">INDEX(通路主檔!$B$2:$B$5,MATCH($F1683,通路主檔!$A$2:$A$5,0))</f>
        <v>外送平台 A</v>
      </c>
      <c r="H1683" s="12" t="str">
        <f aca="false">INDEX(通路主檔!$C$2:$C$5,MATCH($F1683,通路主檔!$A$2:$A$5,0))</f>
        <v>外送平台</v>
      </c>
      <c r="I1683" s="13" t="n">
        <v>397300</v>
      </c>
      <c r="J1683" s="4" t="n">
        <v>721</v>
      </c>
      <c r="K1683" s="4" t="n">
        <v>1322</v>
      </c>
      <c r="L1683" s="14" t="n">
        <f aca="false">IF(J1683=0,0,I1683/J1683)</f>
        <v>551.040221914008</v>
      </c>
      <c r="M1683" s="15" t="n">
        <f aca="false">INDEX(通路主檔!$D$2:$D$5,MATCH($F1683,通路主檔!$A$2:$A$5,0))*INDEX(年度參數!$B$2:$B$4,MATCH($B1683,年度參數!$A$2:$A$4,0))</f>
        <v>0.34</v>
      </c>
      <c r="N1683" s="14" t="n">
        <f aca="false">I1683*M1683</f>
        <v>135082</v>
      </c>
      <c r="O1683" s="14" t="n">
        <f aca="false">I1683-N1683</f>
        <v>262218</v>
      </c>
    </row>
    <row r="1684" customFormat="false" ht="15" hidden="false" customHeight="false" outlineLevel="0" collapsed="false">
      <c r="A1684" s="6" t="str">
        <f aca="false">TEXT(B1684,"0")&amp;"-"&amp;TEXT(C1684,"00")</f>
        <v>2025-11</v>
      </c>
      <c r="B1684" s="4" t="n">
        <v>2025</v>
      </c>
      <c r="C1684" s="4" t="n">
        <v>11</v>
      </c>
      <c r="D1684" s="9" t="s">
        <v>288</v>
      </c>
      <c r="E1684" s="12" t="str">
        <f aca="false">INDEX(門市主檔!$B$2:$B$25,MATCH($D1684,門市主檔!$A$2:$A$25,0))</f>
        <v>桃園中壢店</v>
      </c>
      <c r="F1684" s="9" t="s">
        <v>347</v>
      </c>
      <c r="G1684" s="12" t="str">
        <f aca="false">INDEX(通路主檔!$B$2:$B$5,MATCH($F1684,通路主檔!$A$2:$A$5,0))</f>
        <v>外送平台 B</v>
      </c>
      <c r="H1684" s="12" t="str">
        <f aca="false">INDEX(通路主檔!$C$2:$C$5,MATCH($F1684,通路主檔!$A$2:$A$5,0))</f>
        <v>外送平台</v>
      </c>
      <c r="I1684" s="13" t="n">
        <v>261300</v>
      </c>
      <c r="J1684" s="4" t="n">
        <v>572</v>
      </c>
      <c r="K1684" s="4" t="n">
        <v>1016</v>
      </c>
      <c r="L1684" s="14" t="n">
        <f aca="false">IF(J1684=0,0,I1684/J1684)</f>
        <v>456.818181818182</v>
      </c>
      <c r="M1684" s="15" t="n">
        <f aca="false">INDEX(通路主檔!$D$2:$D$5,MATCH($F1684,通路主檔!$A$2:$A$5,0))*INDEX(年度參數!$B$2:$B$4,MATCH($B1684,年度參數!$A$2:$A$4,0))</f>
        <v>0.34</v>
      </c>
      <c r="N1684" s="14" t="n">
        <f aca="false">I1684*M1684</f>
        <v>88842</v>
      </c>
      <c r="O1684" s="14" t="n">
        <f aca="false">I1684-N1684</f>
        <v>172458</v>
      </c>
    </row>
    <row r="1685" customFormat="false" ht="15" hidden="false" customHeight="false" outlineLevel="0" collapsed="false">
      <c r="A1685" s="6" t="str">
        <f aca="false">TEXT(B1685,"0")&amp;"-"&amp;TEXT(C1685,"00")</f>
        <v>2025-11</v>
      </c>
      <c r="B1685" s="4" t="n">
        <v>2025</v>
      </c>
      <c r="C1685" s="4" t="n">
        <v>11</v>
      </c>
      <c r="D1685" s="9" t="s">
        <v>292</v>
      </c>
      <c r="E1685" s="12" t="str">
        <f aca="false">INDEX(門市主檔!$B$2:$B$25,MATCH($D1685,門市主檔!$A$2:$A$25,0))</f>
        <v>桃園藝文店</v>
      </c>
      <c r="F1685" s="9" t="s">
        <v>339</v>
      </c>
      <c r="G1685" s="12" t="str">
        <f aca="false">INDEX(通路主檔!$B$2:$B$5,MATCH($F1685,通路主檔!$A$2:$A$5,0))</f>
        <v>內用</v>
      </c>
      <c r="H1685" s="12" t="str">
        <f aca="false">INDEX(通路主檔!$C$2:$C$5,MATCH($F1685,通路主檔!$A$2:$A$5,0))</f>
        <v>店內</v>
      </c>
      <c r="I1685" s="13" t="n">
        <v>847000</v>
      </c>
      <c r="J1685" s="4" t="n">
        <v>1107</v>
      </c>
      <c r="K1685" s="4" t="n">
        <v>2577</v>
      </c>
      <c r="L1685" s="14" t="n">
        <f aca="false">IF(J1685=0,0,I1685/J1685)</f>
        <v>765.13098464318</v>
      </c>
      <c r="M1685" s="15" t="n">
        <f aca="false">INDEX(通路主檔!$D$2:$D$5,MATCH($F1685,通路主檔!$A$2:$A$5,0))*INDEX(年度參數!$B$2:$B$4,MATCH($B1685,年度參數!$A$2:$A$4,0))</f>
        <v>0</v>
      </c>
      <c r="N1685" s="14" t="n">
        <f aca="false">I1685*M1685</f>
        <v>0</v>
      </c>
      <c r="O1685" s="14" t="n">
        <f aca="false">I1685-N1685</f>
        <v>847000</v>
      </c>
    </row>
    <row r="1686" customFormat="false" ht="15" hidden="false" customHeight="false" outlineLevel="0" collapsed="false">
      <c r="A1686" s="6" t="str">
        <f aca="false">TEXT(B1686,"0")&amp;"-"&amp;TEXT(C1686,"00")</f>
        <v>2025-11</v>
      </c>
      <c r="B1686" s="4" t="n">
        <v>2025</v>
      </c>
      <c r="C1686" s="4" t="n">
        <v>11</v>
      </c>
      <c r="D1686" s="9" t="s">
        <v>292</v>
      </c>
      <c r="E1686" s="12" t="str">
        <f aca="false">INDEX(門市主檔!$B$2:$B$25,MATCH($D1686,門市主檔!$A$2:$A$25,0))</f>
        <v>桃園藝文店</v>
      </c>
      <c r="F1686" s="9" t="s">
        <v>342</v>
      </c>
      <c r="G1686" s="12" t="str">
        <f aca="false">INDEX(通路主檔!$B$2:$B$5,MATCH($F1686,通路主檔!$A$2:$A$5,0))</f>
        <v>外帶</v>
      </c>
      <c r="H1686" s="12" t="str">
        <f aca="false">INDEX(通路主檔!$C$2:$C$5,MATCH($F1686,通路主檔!$A$2:$A$5,0))</f>
        <v>店內</v>
      </c>
      <c r="I1686" s="13" t="n">
        <v>445600</v>
      </c>
      <c r="J1686" s="4" t="n">
        <v>1338</v>
      </c>
      <c r="K1686" s="4" t="n">
        <v>1878</v>
      </c>
      <c r="L1686" s="14" t="n">
        <f aca="false">IF(J1686=0,0,I1686/J1686)</f>
        <v>333.034379671151</v>
      </c>
      <c r="M1686" s="15" t="n">
        <f aca="false">INDEX(通路主檔!$D$2:$D$5,MATCH($F1686,通路主檔!$A$2:$A$5,0))*INDEX(年度參數!$B$2:$B$4,MATCH($B1686,年度參數!$A$2:$A$4,0))</f>
        <v>0</v>
      </c>
      <c r="N1686" s="14" t="n">
        <f aca="false">I1686*M1686</f>
        <v>0</v>
      </c>
      <c r="O1686" s="14" t="n">
        <f aca="false">I1686-N1686</f>
        <v>445600</v>
      </c>
    </row>
    <row r="1687" customFormat="false" ht="15" hidden="false" customHeight="false" outlineLevel="0" collapsed="false">
      <c r="A1687" s="6" t="str">
        <f aca="false">TEXT(B1687,"0")&amp;"-"&amp;TEXT(C1687,"00")</f>
        <v>2025-11</v>
      </c>
      <c r="B1687" s="4" t="n">
        <v>2025</v>
      </c>
      <c r="C1687" s="4" t="n">
        <v>11</v>
      </c>
      <c r="D1687" s="9" t="s">
        <v>292</v>
      </c>
      <c r="E1687" s="12" t="str">
        <f aca="false">INDEX(門市主檔!$B$2:$B$25,MATCH($D1687,門市主檔!$A$2:$A$25,0))</f>
        <v>桃園藝文店</v>
      </c>
      <c r="F1687" s="9" t="s">
        <v>344</v>
      </c>
      <c r="G1687" s="12" t="str">
        <f aca="false">INDEX(通路主檔!$B$2:$B$5,MATCH($F1687,通路主檔!$A$2:$A$5,0))</f>
        <v>外送平台 A</v>
      </c>
      <c r="H1687" s="12" t="str">
        <f aca="false">INDEX(通路主檔!$C$2:$C$5,MATCH($F1687,通路主檔!$A$2:$A$5,0))</f>
        <v>外送平台</v>
      </c>
      <c r="I1687" s="13" t="n">
        <v>406800</v>
      </c>
      <c r="J1687" s="4" t="n">
        <v>785</v>
      </c>
      <c r="K1687" s="4" t="n">
        <v>1561</v>
      </c>
      <c r="L1687" s="14" t="n">
        <f aca="false">IF(J1687=0,0,I1687/J1687)</f>
        <v>518.216560509554</v>
      </c>
      <c r="M1687" s="15" t="n">
        <f aca="false">INDEX(通路主檔!$D$2:$D$5,MATCH($F1687,通路主檔!$A$2:$A$5,0))*INDEX(年度參數!$B$2:$B$4,MATCH($B1687,年度參數!$A$2:$A$4,0))</f>
        <v>0.34</v>
      </c>
      <c r="N1687" s="14" t="n">
        <f aca="false">I1687*M1687</f>
        <v>138312</v>
      </c>
      <c r="O1687" s="14" t="n">
        <f aca="false">I1687-N1687</f>
        <v>268488</v>
      </c>
    </row>
    <row r="1688" customFormat="false" ht="15" hidden="false" customHeight="false" outlineLevel="0" collapsed="false">
      <c r="A1688" s="6" t="str">
        <f aca="false">TEXT(B1688,"0")&amp;"-"&amp;TEXT(C1688,"00")</f>
        <v>2025-11</v>
      </c>
      <c r="B1688" s="4" t="n">
        <v>2025</v>
      </c>
      <c r="C1688" s="4" t="n">
        <v>11</v>
      </c>
      <c r="D1688" s="9" t="s">
        <v>292</v>
      </c>
      <c r="E1688" s="12" t="str">
        <f aca="false">INDEX(門市主檔!$B$2:$B$25,MATCH($D1688,門市主檔!$A$2:$A$25,0))</f>
        <v>桃園藝文店</v>
      </c>
      <c r="F1688" s="9" t="s">
        <v>347</v>
      </c>
      <c r="G1688" s="12" t="str">
        <f aca="false">INDEX(通路主檔!$B$2:$B$5,MATCH($F1688,通路主檔!$A$2:$A$5,0))</f>
        <v>外送平台 B</v>
      </c>
      <c r="H1688" s="12" t="str">
        <f aca="false">INDEX(通路主檔!$C$2:$C$5,MATCH($F1688,通路主檔!$A$2:$A$5,0))</f>
        <v>外送平台</v>
      </c>
      <c r="I1688" s="13" t="n">
        <v>257200</v>
      </c>
      <c r="J1688" s="4" t="n">
        <v>551</v>
      </c>
      <c r="K1688" s="4" t="n">
        <v>978</v>
      </c>
      <c r="L1688" s="14" t="n">
        <f aca="false">IF(J1688=0,0,I1688/J1688)</f>
        <v>466.787658802178</v>
      </c>
      <c r="M1688" s="15" t="n">
        <f aca="false">INDEX(通路主檔!$D$2:$D$5,MATCH($F1688,通路主檔!$A$2:$A$5,0))*INDEX(年度參數!$B$2:$B$4,MATCH($B1688,年度參數!$A$2:$A$4,0))</f>
        <v>0.34</v>
      </c>
      <c r="N1688" s="14" t="n">
        <f aca="false">I1688*M1688</f>
        <v>87448</v>
      </c>
      <c r="O1688" s="14" t="n">
        <f aca="false">I1688-N1688</f>
        <v>169752</v>
      </c>
    </row>
    <row r="1689" customFormat="false" ht="15" hidden="false" customHeight="false" outlineLevel="0" collapsed="false">
      <c r="A1689" s="6" t="str">
        <f aca="false">TEXT(B1689,"0")&amp;"-"&amp;TEXT(C1689,"00")</f>
        <v>2025-11</v>
      </c>
      <c r="B1689" s="4" t="n">
        <v>2025</v>
      </c>
      <c r="C1689" s="4" t="n">
        <v>11</v>
      </c>
      <c r="D1689" s="9" t="s">
        <v>315</v>
      </c>
      <c r="E1689" s="12" t="str">
        <f aca="false">INDEX(門市主檔!$B$2:$B$25,MATCH($D1689,門市主檔!$A$2:$A$25,0))</f>
        <v>雲林斗六店</v>
      </c>
      <c r="F1689" s="9" t="s">
        <v>339</v>
      </c>
      <c r="G1689" s="12" t="str">
        <f aca="false">INDEX(通路主檔!$B$2:$B$5,MATCH($F1689,通路主檔!$A$2:$A$5,0))</f>
        <v>內用</v>
      </c>
      <c r="H1689" s="12" t="str">
        <f aca="false">INDEX(通路主檔!$C$2:$C$5,MATCH($F1689,通路主檔!$A$2:$A$5,0))</f>
        <v>店內</v>
      </c>
      <c r="I1689" s="13" t="n">
        <v>739100</v>
      </c>
      <c r="J1689" s="4" t="n">
        <v>1003</v>
      </c>
      <c r="K1689" s="4" t="n">
        <v>2327</v>
      </c>
      <c r="L1689" s="14" t="n">
        <f aca="false">IF(J1689=0,0,I1689/J1689)</f>
        <v>736.889332003988</v>
      </c>
      <c r="M1689" s="15" t="n">
        <f aca="false">INDEX(通路主檔!$D$2:$D$5,MATCH($F1689,通路主檔!$A$2:$A$5,0))*INDEX(年度參數!$B$2:$B$4,MATCH($B1689,年度參數!$A$2:$A$4,0))</f>
        <v>0</v>
      </c>
      <c r="N1689" s="14" t="n">
        <f aca="false">I1689*M1689</f>
        <v>0</v>
      </c>
      <c r="O1689" s="14" t="n">
        <f aca="false">I1689-N1689</f>
        <v>739100</v>
      </c>
    </row>
    <row r="1690" customFormat="false" ht="15" hidden="false" customHeight="false" outlineLevel="0" collapsed="false">
      <c r="A1690" s="6" t="str">
        <f aca="false">TEXT(B1690,"0")&amp;"-"&amp;TEXT(C1690,"00")</f>
        <v>2025-11</v>
      </c>
      <c r="B1690" s="4" t="n">
        <v>2025</v>
      </c>
      <c r="C1690" s="4" t="n">
        <v>11</v>
      </c>
      <c r="D1690" s="9" t="s">
        <v>315</v>
      </c>
      <c r="E1690" s="12" t="str">
        <f aca="false">INDEX(門市主檔!$B$2:$B$25,MATCH($D1690,門市主檔!$A$2:$A$25,0))</f>
        <v>雲林斗六店</v>
      </c>
      <c r="F1690" s="9" t="s">
        <v>342</v>
      </c>
      <c r="G1690" s="12" t="str">
        <f aca="false">INDEX(通路主檔!$B$2:$B$5,MATCH($F1690,通路主檔!$A$2:$A$5,0))</f>
        <v>外帶</v>
      </c>
      <c r="H1690" s="12" t="str">
        <f aca="false">INDEX(通路主檔!$C$2:$C$5,MATCH($F1690,通路主檔!$A$2:$A$5,0))</f>
        <v>店內</v>
      </c>
      <c r="I1690" s="13" t="n">
        <v>333100</v>
      </c>
      <c r="J1690" s="4" t="n">
        <v>1023</v>
      </c>
      <c r="K1690" s="4" t="n">
        <v>1277</v>
      </c>
      <c r="L1690" s="14" t="n">
        <f aca="false">IF(J1690=0,0,I1690/J1690)</f>
        <v>325.610948191593</v>
      </c>
      <c r="M1690" s="15" t="n">
        <f aca="false">INDEX(通路主檔!$D$2:$D$5,MATCH($F1690,通路主檔!$A$2:$A$5,0))*INDEX(年度參數!$B$2:$B$4,MATCH($B1690,年度參數!$A$2:$A$4,0))</f>
        <v>0</v>
      </c>
      <c r="N1690" s="14" t="n">
        <f aca="false">I1690*M1690</f>
        <v>0</v>
      </c>
      <c r="O1690" s="14" t="n">
        <f aca="false">I1690-N1690</f>
        <v>333100</v>
      </c>
    </row>
    <row r="1691" customFormat="false" ht="15" hidden="false" customHeight="false" outlineLevel="0" collapsed="false">
      <c r="A1691" s="6" t="str">
        <f aca="false">TEXT(B1691,"0")&amp;"-"&amp;TEXT(C1691,"00")</f>
        <v>2025-11</v>
      </c>
      <c r="B1691" s="4" t="n">
        <v>2025</v>
      </c>
      <c r="C1691" s="4" t="n">
        <v>11</v>
      </c>
      <c r="D1691" s="9" t="s">
        <v>315</v>
      </c>
      <c r="E1691" s="12" t="str">
        <f aca="false">INDEX(門市主檔!$B$2:$B$25,MATCH($D1691,門市主檔!$A$2:$A$25,0))</f>
        <v>雲林斗六店</v>
      </c>
      <c r="F1691" s="9" t="s">
        <v>344</v>
      </c>
      <c r="G1691" s="12" t="str">
        <f aca="false">INDEX(通路主檔!$B$2:$B$5,MATCH($F1691,通路主檔!$A$2:$A$5,0))</f>
        <v>外送平台 A</v>
      </c>
      <c r="H1691" s="12" t="str">
        <f aca="false">INDEX(通路主檔!$C$2:$C$5,MATCH($F1691,通路主檔!$A$2:$A$5,0))</f>
        <v>外送平台</v>
      </c>
      <c r="I1691" s="13" t="n">
        <v>301600</v>
      </c>
      <c r="J1691" s="4" t="n">
        <v>539</v>
      </c>
      <c r="K1691" s="4" t="n">
        <v>1074</v>
      </c>
      <c r="L1691" s="14" t="n">
        <f aca="false">IF(J1691=0,0,I1691/J1691)</f>
        <v>559.554730983302</v>
      </c>
      <c r="M1691" s="15" t="n">
        <f aca="false">INDEX(通路主檔!$D$2:$D$5,MATCH($F1691,通路主檔!$A$2:$A$5,0))*INDEX(年度參數!$B$2:$B$4,MATCH($B1691,年度參數!$A$2:$A$4,0))</f>
        <v>0.34</v>
      </c>
      <c r="N1691" s="14" t="n">
        <f aca="false">I1691*M1691</f>
        <v>102544</v>
      </c>
      <c r="O1691" s="14" t="n">
        <f aca="false">I1691-N1691</f>
        <v>199056</v>
      </c>
    </row>
    <row r="1692" customFormat="false" ht="15" hidden="false" customHeight="false" outlineLevel="0" collapsed="false">
      <c r="A1692" s="6" t="str">
        <f aca="false">TEXT(B1692,"0")&amp;"-"&amp;TEXT(C1692,"00")</f>
        <v>2025-11</v>
      </c>
      <c r="B1692" s="4" t="n">
        <v>2025</v>
      </c>
      <c r="C1692" s="4" t="n">
        <v>11</v>
      </c>
      <c r="D1692" s="9" t="s">
        <v>315</v>
      </c>
      <c r="E1692" s="12" t="str">
        <f aca="false">INDEX(門市主檔!$B$2:$B$25,MATCH($D1692,門市主檔!$A$2:$A$25,0))</f>
        <v>雲林斗六店</v>
      </c>
      <c r="F1692" s="9" t="s">
        <v>347</v>
      </c>
      <c r="G1692" s="12" t="str">
        <f aca="false">INDEX(通路主檔!$B$2:$B$5,MATCH($F1692,通路主檔!$A$2:$A$5,0))</f>
        <v>外送平台 B</v>
      </c>
      <c r="H1692" s="12" t="str">
        <f aca="false">INDEX(通路主檔!$C$2:$C$5,MATCH($F1692,通路主檔!$A$2:$A$5,0))</f>
        <v>外送平台</v>
      </c>
      <c r="I1692" s="13" t="n">
        <v>189800</v>
      </c>
      <c r="J1692" s="4" t="n">
        <v>409</v>
      </c>
      <c r="K1692" s="4" t="n">
        <v>721</v>
      </c>
      <c r="L1692" s="14" t="n">
        <f aca="false">IF(J1692=0,0,I1692/J1692)</f>
        <v>464.058679706602</v>
      </c>
      <c r="M1692" s="15" t="n">
        <f aca="false">INDEX(通路主檔!$D$2:$D$5,MATCH($F1692,通路主檔!$A$2:$A$5,0))*INDEX(年度參數!$B$2:$B$4,MATCH($B1692,年度參數!$A$2:$A$4,0))</f>
        <v>0.34</v>
      </c>
      <c r="N1692" s="14" t="n">
        <f aca="false">I1692*M1692</f>
        <v>64532</v>
      </c>
      <c r="O1692" s="14" t="n">
        <f aca="false">I1692-N1692</f>
        <v>125268</v>
      </c>
    </row>
    <row r="1693" customFormat="false" ht="15" hidden="false" customHeight="false" outlineLevel="0" collapsed="false">
      <c r="A1693" s="6" t="str">
        <f aca="false">TEXT(B1693,"0")&amp;"-"&amp;TEXT(C1693,"00")</f>
        <v>2025-12</v>
      </c>
      <c r="B1693" s="4" t="n">
        <v>2025</v>
      </c>
      <c r="C1693" s="4" t="n">
        <v>12</v>
      </c>
      <c r="D1693" s="9" t="s">
        <v>294</v>
      </c>
      <c r="E1693" s="12" t="str">
        <f aca="false">INDEX(門市主檔!$B$2:$B$25,MATCH($D1693,門市主檔!$A$2:$A$25,0))</f>
        <v>新竹巨城店</v>
      </c>
      <c r="F1693" s="9" t="s">
        <v>339</v>
      </c>
      <c r="G1693" s="12" t="str">
        <f aca="false">INDEX(通路主檔!$B$2:$B$5,MATCH($F1693,通路主檔!$A$2:$A$5,0))</f>
        <v>內用</v>
      </c>
      <c r="H1693" s="12" t="str">
        <f aca="false">INDEX(通路主檔!$C$2:$C$5,MATCH($F1693,通路主檔!$A$2:$A$5,0))</f>
        <v>店內</v>
      </c>
      <c r="I1693" s="13" t="n">
        <v>1580600</v>
      </c>
      <c r="J1693" s="4" t="n">
        <v>2200</v>
      </c>
      <c r="K1693" s="4" t="n">
        <v>4951</v>
      </c>
      <c r="L1693" s="14" t="n">
        <f aca="false">IF(J1693=0,0,I1693/J1693)</f>
        <v>718.454545454546</v>
      </c>
      <c r="M1693" s="15" t="n">
        <f aca="false">INDEX(通路主檔!$D$2:$D$5,MATCH($F1693,通路主檔!$A$2:$A$5,0))*INDEX(年度參數!$B$2:$B$4,MATCH($B1693,年度參數!$A$2:$A$4,0))</f>
        <v>0</v>
      </c>
      <c r="N1693" s="14" t="n">
        <f aca="false">I1693*M1693</f>
        <v>0</v>
      </c>
      <c r="O1693" s="14" t="n">
        <f aca="false">I1693-N1693</f>
        <v>1580600</v>
      </c>
    </row>
    <row r="1694" customFormat="false" ht="15" hidden="false" customHeight="false" outlineLevel="0" collapsed="false">
      <c r="A1694" s="6" t="str">
        <f aca="false">TEXT(B1694,"0")&amp;"-"&amp;TEXT(C1694,"00")</f>
        <v>2025-12</v>
      </c>
      <c r="B1694" s="4" t="n">
        <v>2025</v>
      </c>
      <c r="C1694" s="4" t="n">
        <v>12</v>
      </c>
      <c r="D1694" s="9" t="s">
        <v>294</v>
      </c>
      <c r="E1694" s="12" t="str">
        <f aca="false">INDEX(門市主檔!$B$2:$B$25,MATCH($D1694,門市主檔!$A$2:$A$25,0))</f>
        <v>新竹巨城店</v>
      </c>
      <c r="F1694" s="9" t="s">
        <v>342</v>
      </c>
      <c r="G1694" s="12" t="str">
        <f aca="false">INDEX(通路主檔!$B$2:$B$5,MATCH($F1694,通路主檔!$A$2:$A$5,0))</f>
        <v>外帶</v>
      </c>
      <c r="H1694" s="12" t="str">
        <f aca="false">INDEX(通路主檔!$C$2:$C$5,MATCH($F1694,通路主檔!$A$2:$A$5,0))</f>
        <v>店內</v>
      </c>
      <c r="I1694" s="13" t="n">
        <v>588100</v>
      </c>
      <c r="J1694" s="4" t="n">
        <v>1819</v>
      </c>
      <c r="K1694" s="4" t="n">
        <v>2179</v>
      </c>
      <c r="L1694" s="14" t="n">
        <f aca="false">IF(J1694=0,0,I1694/J1694)</f>
        <v>323.309510720176</v>
      </c>
      <c r="M1694" s="15" t="n">
        <f aca="false">INDEX(通路主檔!$D$2:$D$5,MATCH($F1694,通路主檔!$A$2:$A$5,0))*INDEX(年度參數!$B$2:$B$4,MATCH($B1694,年度參數!$A$2:$A$4,0))</f>
        <v>0</v>
      </c>
      <c r="N1694" s="14" t="n">
        <f aca="false">I1694*M1694</f>
        <v>0</v>
      </c>
      <c r="O1694" s="14" t="n">
        <f aca="false">I1694-N1694</f>
        <v>588100</v>
      </c>
    </row>
    <row r="1695" customFormat="false" ht="15" hidden="false" customHeight="false" outlineLevel="0" collapsed="false">
      <c r="A1695" s="6" t="str">
        <f aca="false">TEXT(B1695,"0")&amp;"-"&amp;TEXT(C1695,"00")</f>
        <v>2025-12</v>
      </c>
      <c r="B1695" s="4" t="n">
        <v>2025</v>
      </c>
      <c r="C1695" s="4" t="n">
        <v>12</v>
      </c>
      <c r="D1695" s="9" t="s">
        <v>294</v>
      </c>
      <c r="E1695" s="12" t="str">
        <f aca="false">INDEX(門市主檔!$B$2:$B$25,MATCH($D1695,門市主檔!$A$2:$A$25,0))</f>
        <v>新竹巨城店</v>
      </c>
      <c r="F1695" s="9" t="s">
        <v>344</v>
      </c>
      <c r="G1695" s="12" t="str">
        <f aca="false">INDEX(通路主檔!$B$2:$B$5,MATCH($F1695,通路主檔!$A$2:$A$5,0))</f>
        <v>外送平台 A</v>
      </c>
      <c r="H1695" s="12" t="str">
        <f aca="false">INDEX(通路主檔!$C$2:$C$5,MATCH($F1695,通路主檔!$A$2:$A$5,0))</f>
        <v>外送平台</v>
      </c>
      <c r="I1695" s="13" t="n">
        <v>506300</v>
      </c>
      <c r="J1695" s="4" t="n">
        <v>926</v>
      </c>
      <c r="K1695" s="4" t="n">
        <v>1790</v>
      </c>
      <c r="L1695" s="14" t="n">
        <f aca="false">IF(J1695=0,0,I1695/J1695)</f>
        <v>546.760259179266</v>
      </c>
      <c r="M1695" s="15" t="n">
        <f aca="false">INDEX(通路主檔!$D$2:$D$5,MATCH($F1695,通路主檔!$A$2:$A$5,0))*INDEX(年度參數!$B$2:$B$4,MATCH($B1695,年度參數!$A$2:$A$4,0))</f>
        <v>0.34</v>
      </c>
      <c r="N1695" s="14" t="n">
        <f aca="false">I1695*M1695</f>
        <v>172142</v>
      </c>
      <c r="O1695" s="14" t="n">
        <f aca="false">I1695-N1695</f>
        <v>334158</v>
      </c>
    </row>
    <row r="1696" customFormat="false" ht="15" hidden="false" customHeight="false" outlineLevel="0" collapsed="false">
      <c r="A1696" s="6" t="str">
        <f aca="false">TEXT(B1696,"0")&amp;"-"&amp;TEXT(C1696,"00")</f>
        <v>2025-12</v>
      </c>
      <c r="B1696" s="4" t="n">
        <v>2025</v>
      </c>
      <c r="C1696" s="4" t="n">
        <v>12</v>
      </c>
      <c r="D1696" s="9" t="s">
        <v>294</v>
      </c>
      <c r="E1696" s="12" t="str">
        <f aca="false">INDEX(門市主檔!$B$2:$B$25,MATCH($D1696,門市主檔!$A$2:$A$25,0))</f>
        <v>新竹巨城店</v>
      </c>
      <c r="F1696" s="9" t="s">
        <v>347</v>
      </c>
      <c r="G1696" s="12" t="str">
        <f aca="false">INDEX(通路主檔!$B$2:$B$5,MATCH($F1696,通路主檔!$A$2:$A$5,0))</f>
        <v>外送平台 B</v>
      </c>
      <c r="H1696" s="12" t="str">
        <f aca="false">INDEX(通路主檔!$C$2:$C$5,MATCH($F1696,通路主檔!$A$2:$A$5,0))</f>
        <v>外送平台</v>
      </c>
      <c r="I1696" s="13" t="n">
        <v>329800</v>
      </c>
      <c r="J1696" s="4" t="n">
        <v>643</v>
      </c>
      <c r="K1696" s="4" t="n">
        <v>1191</v>
      </c>
      <c r="L1696" s="14" t="n">
        <f aca="false">IF(J1696=0,0,I1696/J1696)</f>
        <v>512.908242612753</v>
      </c>
      <c r="M1696" s="15" t="n">
        <f aca="false">INDEX(通路主檔!$D$2:$D$5,MATCH($F1696,通路主檔!$A$2:$A$5,0))*INDEX(年度參數!$B$2:$B$4,MATCH($B1696,年度參數!$A$2:$A$4,0))</f>
        <v>0.34</v>
      </c>
      <c r="N1696" s="14" t="n">
        <f aca="false">I1696*M1696</f>
        <v>112132</v>
      </c>
      <c r="O1696" s="14" t="n">
        <f aca="false">I1696-N1696</f>
        <v>217668</v>
      </c>
    </row>
    <row r="1697" customFormat="false" ht="15" hidden="false" customHeight="false" outlineLevel="0" collapsed="false">
      <c r="A1697" s="6" t="str">
        <f aca="false">TEXT(B1697,"0")&amp;"-"&amp;TEXT(C1697,"00")</f>
        <v>2025-12</v>
      </c>
      <c r="B1697" s="4" t="n">
        <v>2025</v>
      </c>
      <c r="C1697" s="4" t="n">
        <v>12</v>
      </c>
      <c r="D1697" s="9" t="s">
        <v>297</v>
      </c>
      <c r="E1697" s="12" t="str">
        <f aca="false">INDEX(門市主檔!$B$2:$B$25,MATCH($D1697,門市主檔!$A$2:$A$25,0))</f>
        <v>新竹竹北店</v>
      </c>
      <c r="F1697" s="9" t="s">
        <v>339</v>
      </c>
      <c r="G1697" s="12" t="str">
        <f aca="false">INDEX(通路主檔!$B$2:$B$5,MATCH($F1697,通路主檔!$A$2:$A$5,0))</f>
        <v>內用</v>
      </c>
      <c r="H1697" s="12" t="str">
        <f aca="false">INDEX(通路主檔!$C$2:$C$5,MATCH($F1697,通路主檔!$A$2:$A$5,0))</f>
        <v>店內</v>
      </c>
      <c r="I1697" s="13" t="n">
        <v>983500</v>
      </c>
      <c r="J1697" s="4" t="n">
        <v>1266</v>
      </c>
      <c r="K1697" s="4" t="n">
        <v>2809</v>
      </c>
      <c r="L1697" s="14" t="n">
        <f aca="false">IF(J1697=0,0,I1697/J1697)</f>
        <v>776.856240126382</v>
      </c>
      <c r="M1697" s="15" t="n">
        <f aca="false">INDEX(通路主檔!$D$2:$D$5,MATCH($F1697,通路主檔!$A$2:$A$5,0))*INDEX(年度參數!$B$2:$B$4,MATCH($B1697,年度參數!$A$2:$A$4,0))</f>
        <v>0</v>
      </c>
      <c r="N1697" s="14" t="n">
        <f aca="false">I1697*M1697</f>
        <v>0</v>
      </c>
      <c r="O1697" s="14" t="n">
        <f aca="false">I1697-N1697</f>
        <v>983500</v>
      </c>
    </row>
    <row r="1698" customFormat="false" ht="15" hidden="false" customHeight="false" outlineLevel="0" collapsed="false">
      <c r="A1698" s="6" t="str">
        <f aca="false">TEXT(B1698,"0")&amp;"-"&amp;TEXT(C1698,"00")</f>
        <v>2025-12</v>
      </c>
      <c r="B1698" s="4" t="n">
        <v>2025</v>
      </c>
      <c r="C1698" s="4" t="n">
        <v>12</v>
      </c>
      <c r="D1698" s="9" t="s">
        <v>297</v>
      </c>
      <c r="E1698" s="12" t="str">
        <f aca="false">INDEX(門市主檔!$B$2:$B$25,MATCH($D1698,門市主檔!$A$2:$A$25,0))</f>
        <v>新竹竹北店</v>
      </c>
      <c r="F1698" s="9" t="s">
        <v>342</v>
      </c>
      <c r="G1698" s="12" t="str">
        <f aca="false">INDEX(通路主檔!$B$2:$B$5,MATCH($F1698,通路主檔!$A$2:$A$5,0))</f>
        <v>外帶</v>
      </c>
      <c r="H1698" s="12" t="str">
        <f aca="false">INDEX(通路主檔!$C$2:$C$5,MATCH($F1698,通路主檔!$A$2:$A$5,0))</f>
        <v>店內</v>
      </c>
      <c r="I1698" s="13" t="n">
        <v>531800</v>
      </c>
      <c r="J1698" s="4" t="n">
        <v>1603</v>
      </c>
      <c r="K1698" s="4" t="n">
        <v>2219</v>
      </c>
      <c r="L1698" s="14" t="n">
        <f aca="false">IF(J1698=0,0,I1698/J1698)</f>
        <v>331.752963194011</v>
      </c>
      <c r="M1698" s="15" t="n">
        <f aca="false">INDEX(通路主檔!$D$2:$D$5,MATCH($F1698,通路主檔!$A$2:$A$5,0))*INDEX(年度參數!$B$2:$B$4,MATCH($B1698,年度參數!$A$2:$A$4,0))</f>
        <v>0</v>
      </c>
      <c r="N1698" s="14" t="n">
        <f aca="false">I1698*M1698</f>
        <v>0</v>
      </c>
      <c r="O1698" s="14" t="n">
        <f aca="false">I1698-N1698</f>
        <v>531800</v>
      </c>
    </row>
    <row r="1699" customFormat="false" ht="15" hidden="false" customHeight="false" outlineLevel="0" collapsed="false">
      <c r="A1699" s="6" t="str">
        <f aca="false">TEXT(B1699,"0")&amp;"-"&amp;TEXT(C1699,"00")</f>
        <v>2025-12</v>
      </c>
      <c r="B1699" s="4" t="n">
        <v>2025</v>
      </c>
      <c r="C1699" s="4" t="n">
        <v>12</v>
      </c>
      <c r="D1699" s="9" t="s">
        <v>297</v>
      </c>
      <c r="E1699" s="12" t="str">
        <f aca="false">INDEX(門市主檔!$B$2:$B$25,MATCH($D1699,門市主檔!$A$2:$A$25,0))</f>
        <v>新竹竹北店</v>
      </c>
      <c r="F1699" s="9" t="s">
        <v>344</v>
      </c>
      <c r="G1699" s="12" t="str">
        <f aca="false">INDEX(通路主檔!$B$2:$B$5,MATCH($F1699,通路主檔!$A$2:$A$5,0))</f>
        <v>外送平台 A</v>
      </c>
      <c r="H1699" s="12" t="str">
        <f aca="false">INDEX(通路主檔!$C$2:$C$5,MATCH($F1699,通路主檔!$A$2:$A$5,0))</f>
        <v>外送平台</v>
      </c>
      <c r="I1699" s="13" t="n">
        <v>499200</v>
      </c>
      <c r="J1699" s="4" t="n">
        <v>968</v>
      </c>
      <c r="K1699" s="4" t="n">
        <v>1919</v>
      </c>
      <c r="L1699" s="14" t="n">
        <f aca="false">IF(J1699=0,0,I1699/J1699)</f>
        <v>515.702479338843</v>
      </c>
      <c r="M1699" s="15" t="n">
        <f aca="false">INDEX(通路主檔!$D$2:$D$5,MATCH($F1699,通路主檔!$A$2:$A$5,0))*INDEX(年度參數!$B$2:$B$4,MATCH($B1699,年度參數!$A$2:$A$4,0))</f>
        <v>0.34</v>
      </c>
      <c r="N1699" s="14" t="n">
        <f aca="false">I1699*M1699</f>
        <v>169728</v>
      </c>
      <c r="O1699" s="14" t="n">
        <f aca="false">I1699-N1699</f>
        <v>329472</v>
      </c>
    </row>
    <row r="1700" customFormat="false" ht="15" hidden="false" customHeight="false" outlineLevel="0" collapsed="false">
      <c r="A1700" s="6" t="str">
        <f aca="false">TEXT(B1700,"0")&amp;"-"&amp;TEXT(C1700,"00")</f>
        <v>2025-12</v>
      </c>
      <c r="B1700" s="4" t="n">
        <v>2025</v>
      </c>
      <c r="C1700" s="4" t="n">
        <v>12</v>
      </c>
      <c r="D1700" s="9" t="s">
        <v>297</v>
      </c>
      <c r="E1700" s="12" t="str">
        <f aca="false">INDEX(門市主檔!$B$2:$B$25,MATCH($D1700,門市主檔!$A$2:$A$25,0))</f>
        <v>新竹竹北店</v>
      </c>
      <c r="F1700" s="9" t="s">
        <v>347</v>
      </c>
      <c r="G1700" s="12" t="str">
        <f aca="false">INDEX(通路主檔!$B$2:$B$5,MATCH($F1700,通路主檔!$A$2:$A$5,0))</f>
        <v>外送平台 B</v>
      </c>
      <c r="H1700" s="12" t="str">
        <f aca="false">INDEX(通路主檔!$C$2:$C$5,MATCH($F1700,通路主檔!$A$2:$A$5,0))</f>
        <v>外送平台</v>
      </c>
      <c r="I1700" s="13" t="n">
        <v>317000</v>
      </c>
      <c r="J1700" s="4" t="n">
        <v>637</v>
      </c>
      <c r="K1700" s="4" t="n">
        <v>1093</v>
      </c>
      <c r="L1700" s="14" t="n">
        <f aca="false">IF(J1700=0,0,I1700/J1700)</f>
        <v>497.645211930926</v>
      </c>
      <c r="M1700" s="15" t="n">
        <f aca="false">INDEX(通路主檔!$D$2:$D$5,MATCH($F1700,通路主檔!$A$2:$A$5,0))*INDEX(年度參數!$B$2:$B$4,MATCH($B1700,年度參數!$A$2:$A$4,0))</f>
        <v>0.34</v>
      </c>
      <c r="N1700" s="14" t="n">
        <f aca="false">I1700*M1700</f>
        <v>107780</v>
      </c>
      <c r="O1700" s="14" t="n">
        <f aca="false">I1700-N1700</f>
        <v>209220</v>
      </c>
    </row>
    <row r="1701" customFormat="false" ht="15" hidden="false" customHeight="false" outlineLevel="0" collapsed="false">
      <c r="A1701" s="6" t="str">
        <f aca="false">TEXT(B1701,"0")&amp;"-"&amp;TEXT(C1701,"00")</f>
        <v>2025-12</v>
      </c>
      <c r="B1701" s="4" t="n">
        <v>2025</v>
      </c>
      <c r="C1701" s="4" t="n">
        <v>12</v>
      </c>
      <c r="D1701" s="9" t="s">
        <v>325</v>
      </c>
      <c r="E1701" s="12" t="str">
        <f aca="false">INDEX(門市主檔!$B$2:$B$25,MATCH($D1701,門市主檔!$A$2:$A$25,0))</f>
        <v>高雄左營店</v>
      </c>
      <c r="F1701" s="9" t="s">
        <v>339</v>
      </c>
      <c r="G1701" s="12" t="str">
        <f aca="false">INDEX(通路主檔!$B$2:$B$5,MATCH($F1701,通路主檔!$A$2:$A$5,0))</f>
        <v>內用</v>
      </c>
      <c r="H1701" s="12" t="str">
        <f aca="false">INDEX(通路主檔!$C$2:$C$5,MATCH($F1701,通路主檔!$A$2:$A$5,0))</f>
        <v>店內</v>
      </c>
      <c r="I1701" s="13" t="n">
        <v>1427000</v>
      </c>
      <c r="J1701" s="4" t="n">
        <v>2019</v>
      </c>
      <c r="K1701" s="4" t="n">
        <v>5160</v>
      </c>
      <c r="L1701" s="14" t="n">
        <f aca="false">IF(J1701=0,0,I1701/J1701)</f>
        <v>706.78553739475</v>
      </c>
      <c r="M1701" s="15" t="n">
        <f aca="false">INDEX(通路主檔!$D$2:$D$5,MATCH($F1701,通路主檔!$A$2:$A$5,0))*INDEX(年度參數!$B$2:$B$4,MATCH($B1701,年度參數!$A$2:$A$4,0))</f>
        <v>0</v>
      </c>
      <c r="N1701" s="14" t="n">
        <f aca="false">I1701*M1701</f>
        <v>0</v>
      </c>
      <c r="O1701" s="14" t="n">
        <f aca="false">I1701-N1701</f>
        <v>1427000</v>
      </c>
    </row>
    <row r="1702" customFormat="false" ht="15" hidden="false" customHeight="false" outlineLevel="0" collapsed="false">
      <c r="A1702" s="6" t="str">
        <f aca="false">TEXT(B1702,"0")&amp;"-"&amp;TEXT(C1702,"00")</f>
        <v>2025-12</v>
      </c>
      <c r="B1702" s="4" t="n">
        <v>2025</v>
      </c>
      <c r="C1702" s="4" t="n">
        <v>12</v>
      </c>
      <c r="D1702" s="9" t="s">
        <v>325</v>
      </c>
      <c r="E1702" s="12" t="str">
        <f aca="false">INDEX(門市主檔!$B$2:$B$25,MATCH($D1702,門市主檔!$A$2:$A$25,0))</f>
        <v>高雄左營店</v>
      </c>
      <c r="F1702" s="9" t="s">
        <v>342</v>
      </c>
      <c r="G1702" s="12" t="str">
        <f aca="false">INDEX(通路主檔!$B$2:$B$5,MATCH($F1702,通路主檔!$A$2:$A$5,0))</f>
        <v>外帶</v>
      </c>
      <c r="H1702" s="12" t="str">
        <f aca="false">INDEX(通路主檔!$C$2:$C$5,MATCH($F1702,通路主檔!$A$2:$A$5,0))</f>
        <v>店內</v>
      </c>
      <c r="I1702" s="13" t="n">
        <v>520100</v>
      </c>
      <c r="J1702" s="4" t="n">
        <v>1476</v>
      </c>
      <c r="K1702" s="4" t="n">
        <v>2054</v>
      </c>
      <c r="L1702" s="14" t="n">
        <f aca="false">IF(J1702=0,0,I1702/J1702)</f>
        <v>352.371273712737</v>
      </c>
      <c r="M1702" s="15" t="n">
        <f aca="false">INDEX(通路主檔!$D$2:$D$5,MATCH($F1702,通路主檔!$A$2:$A$5,0))*INDEX(年度參數!$B$2:$B$4,MATCH($B1702,年度參數!$A$2:$A$4,0))</f>
        <v>0</v>
      </c>
      <c r="N1702" s="14" t="n">
        <f aca="false">I1702*M1702</f>
        <v>0</v>
      </c>
      <c r="O1702" s="14" t="n">
        <f aca="false">I1702-N1702</f>
        <v>520100</v>
      </c>
    </row>
    <row r="1703" customFormat="false" ht="15" hidden="false" customHeight="false" outlineLevel="0" collapsed="false">
      <c r="A1703" s="6" t="str">
        <f aca="false">TEXT(B1703,"0")&amp;"-"&amp;TEXT(C1703,"00")</f>
        <v>2025-12</v>
      </c>
      <c r="B1703" s="4" t="n">
        <v>2025</v>
      </c>
      <c r="C1703" s="4" t="n">
        <v>12</v>
      </c>
      <c r="D1703" s="9" t="s">
        <v>325</v>
      </c>
      <c r="E1703" s="12" t="str">
        <f aca="false">INDEX(門市主檔!$B$2:$B$25,MATCH($D1703,門市主檔!$A$2:$A$25,0))</f>
        <v>高雄左營店</v>
      </c>
      <c r="F1703" s="9" t="s">
        <v>344</v>
      </c>
      <c r="G1703" s="12" t="str">
        <f aca="false">INDEX(通路主檔!$B$2:$B$5,MATCH($F1703,通路主檔!$A$2:$A$5,0))</f>
        <v>外送平台 A</v>
      </c>
      <c r="H1703" s="12" t="str">
        <f aca="false">INDEX(通路主檔!$C$2:$C$5,MATCH($F1703,通路主檔!$A$2:$A$5,0))</f>
        <v>外送平台</v>
      </c>
      <c r="I1703" s="13" t="n">
        <v>496400</v>
      </c>
      <c r="J1703" s="4" t="n">
        <v>1009</v>
      </c>
      <c r="K1703" s="4" t="n">
        <v>1980</v>
      </c>
      <c r="L1703" s="14" t="n">
        <f aca="false">IF(J1703=0,0,I1703/J1703)</f>
        <v>491.97224975223</v>
      </c>
      <c r="M1703" s="15" t="n">
        <f aca="false">INDEX(通路主檔!$D$2:$D$5,MATCH($F1703,通路主檔!$A$2:$A$5,0))*INDEX(年度參數!$B$2:$B$4,MATCH($B1703,年度參數!$A$2:$A$4,0))</f>
        <v>0.34</v>
      </c>
      <c r="N1703" s="14" t="n">
        <f aca="false">I1703*M1703</f>
        <v>168776</v>
      </c>
      <c r="O1703" s="14" t="n">
        <f aca="false">I1703-N1703</f>
        <v>327624</v>
      </c>
    </row>
    <row r="1704" customFormat="false" ht="15" hidden="false" customHeight="false" outlineLevel="0" collapsed="false">
      <c r="A1704" s="6" t="str">
        <f aca="false">TEXT(B1704,"0")&amp;"-"&amp;TEXT(C1704,"00")</f>
        <v>2025-12</v>
      </c>
      <c r="B1704" s="4" t="n">
        <v>2025</v>
      </c>
      <c r="C1704" s="4" t="n">
        <v>12</v>
      </c>
      <c r="D1704" s="9" t="s">
        <v>325</v>
      </c>
      <c r="E1704" s="12" t="str">
        <f aca="false">INDEX(門市主檔!$B$2:$B$25,MATCH($D1704,門市主檔!$A$2:$A$25,0))</f>
        <v>高雄左營店</v>
      </c>
      <c r="F1704" s="9" t="s">
        <v>347</v>
      </c>
      <c r="G1704" s="12" t="str">
        <f aca="false">INDEX(通路主檔!$B$2:$B$5,MATCH($F1704,通路主檔!$A$2:$A$5,0))</f>
        <v>外送平台 B</v>
      </c>
      <c r="H1704" s="12" t="str">
        <f aca="false">INDEX(通路主檔!$C$2:$C$5,MATCH($F1704,通路主檔!$A$2:$A$5,0))</f>
        <v>外送平台</v>
      </c>
      <c r="I1704" s="13" t="n">
        <v>326600</v>
      </c>
      <c r="J1704" s="4" t="n">
        <v>608</v>
      </c>
      <c r="K1704" s="4" t="n">
        <v>1066</v>
      </c>
      <c r="L1704" s="14" t="n">
        <f aca="false">IF(J1704=0,0,I1704/J1704)</f>
        <v>537.171052631579</v>
      </c>
      <c r="M1704" s="15" t="n">
        <f aca="false">INDEX(通路主檔!$D$2:$D$5,MATCH($F1704,通路主檔!$A$2:$A$5,0))*INDEX(年度參數!$B$2:$B$4,MATCH($B1704,年度參數!$A$2:$A$4,0))</f>
        <v>0.34</v>
      </c>
      <c r="N1704" s="14" t="n">
        <f aca="false">I1704*M1704</f>
        <v>111044</v>
      </c>
      <c r="O1704" s="14" t="n">
        <f aca="false">I1704-N1704</f>
        <v>215556</v>
      </c>
    </row>
    <row r="1705" customFormat="false" ht="15" hidden="false" customHeight="false" outlineLevel="0" collapsed="false">
      <c r="A1705" s="6" t="str">
        <f aca="false">TEXT(B1705,"0")&amp;"-"&amp;TEXT(C1705,"00")</f>
        <v>2025-12</v>
      </c>
      <c r="B1705" s="4" t="n">
        <v>2025</v>
      </c>
      <c r="C1705" s="4" t="n">
        <v>12</v>
      </c>
      <c r="D1705" s="9" t="s">
        <v>328</v>
      </c>
      <c r="E1705" s="12" t="str">
        <f aca="false">INDEX(門市主檔!$B$2:$B$25,MATCH($D1705,門市主檔!$A$2:$A$25,0))</f>
        <v>高雄三多店</v>
      </c>
      <c r="F1705" s="9" t="s">
        <v>339</v>
      </c>
      <c r="G1705" s="12" t="str">
        <f aca="false">INDEX(通路主檔!$B$2:$B$5,MATCH($F1705,通路主檔!$A$2:$A$5,0))</f>
        <v>內用</v>
      </c>
      <c r="H1705" s="12" t="str">
        <f aca="false">INDEX(通路主檔!$C$2:$C$5,MATCH($F1705,通路主檔!$A$2:$A$5,0))</f>
        <v>店內</v>
      </c>
      <c r="I1705" s="13" t="n">
        <v>1034600</v>
      </c>
      <c r="J1705" s="4" t="n">
        <v>1375</v>
      </c>
      <c r="K1705" s="4" t="n">
        <v>3351</v>
      </c>
      <c r="L1705" s="14" t="n">
        <f aca="false">IF(J1705=0,0,I1705/J1705)</f>
        <v>752.436363636364</v>
      </c>
      <c r="M1705" s="15" t="n">
        <f aca="false">INDEX(通路主檔!$D$2:$D$5,MATCH($F1705,通路主檔!$A$2:$A$5,0))*INDEX(年度參數!$B$2:$B$4,MATCH($B1705,年度參數!$A$2:$A$4,0))</f>
        <v>0</v>
      </c>
      <c r="N1705" s="14" t="n">
        <f aca="false">I1705*M1705</f>
        <v>0</v>
      </c>
      <c r="O1705" s="14" t="n">
        <f aca="false">I1705-N1705</f>
        <v>1034600</v>
      </c>
    </row>
    <row r="1706" customFormat="false" ht="15" hidden="false" customHeight="false" outlineLevel="0" collapsed="false">
      <c r="A1706" s="6" t="str">
        <f aca="false">TEXT(B1706,"0")&amp;"-"&amp;TEXT(C1706,"00")</f>
        <v>2025-12</v>
      </c>
      <c r="B1706" s="4" t="n">
        <v>2025</v>
      </c>
      <c r="C1706" s="4" t="n">
        <v>12</v>
      </c>
      <c r="D1706" s="9" t="s">
        <v>328</v>
      </c>
      <c r="E1706" s="12" t="str">
        <f aca="false">INDEX(門市主檔!$B$2:$B$25,MATCH($D1706,門市主檔!$A$2:$A$25,0))</f>
        <v>高雄三多店</v>
      </c>
      <c r="F1706" s="9" t="s">
        <v>342</v>
      </c>
      <c r="G1706" s="12" t="str">
        <f aca="false">INDEX(通路主檔!$B$2:$B$5,MATCH($F1706,通路主檔!$A$2:$A$5,0))</f>
        <v>外帶</v>
      </c>
      <c r="H1706" s="12" t="str">
        <f aca="false">INDEX(通路主檔!$C$2:$C$5,MATCH($F1706,通路主檔!$A$2:$A$5,0))</f>
        <v>店內</v>
      </c>
      <c r="I1706" s="13" t="n">
        <v>560300</v>
      </c>
      <c r="J1706" s="4" t="n">
        <v>1681</v>
      </c>
      <c r="K1706" s="4" t="n">
        <v>2207</v>
      </c>
      <c r="L1706" s="14" t="n">
        <f aca="false">IF(J1706=0,0,I1706/J1706)</f>
        <v>333.313503866746</v>
      </c>
      <c r="M1706" s="15" t="n">
        <f aca="false">INDEX(通路主檔!$D$2:$D$5,MATCH($F1706,通路主檔!$A$2:$A$5,0))*INDEX(年度參數!$B$2:$B$4,MATCH($B1706,年度參數!$A$2:$A$4,0))</f>
        <v>0</v>
      </c>
      <c r="N1706" s="14" t="n">
        <f aca="false">I1706*M1706</f>
        <v>0</v>
      </c>
      <c r="O1706" s="14" t="n">
        <f aca="false">I1706-N1706</f>
        <v>560300</v>
      </c>
    </row>
    <row r="1707" customFormat="false" ht="15" hidden="false" customHeight="false" outlineLevel="0" collapsed="false">
      <c r="A1707" s="6" t="str">
        <f aca="false">TEXT(B1707,"0")&amp;"-"&amp;TEXT(C1707,"00")</f>
        <v>2025-12</v>
      </c>
      <c r="B1707" s="4" t="n">
        <v>2025</v>
      </c>
      <c r="C1707" s="4" t="n">
        <v>12</v>
      </c>
      <c r="D1707" s="9" t="s">
        <v>328</v>
      </c>
      <c r="E1707" s="12" t="str">
        <f aca="false">INDEX(門市主檔!$B$2:$B$25,MATCH($D1707,門市主檔!$A$2:$A$25,0))</f>
        <v>高雄三多店</v>
      </c>
      <c r="F1707" s="9" t="s">
        <v>344</v>
      </c>
      <c r="G1707" s="12" t="str">
        <f aca="false">INDEX(通路主檔!$B$2:$B$5,MATCH($F1707,通路主檔!$A$2:$A$5,0))</f>
        <v>外送平台 A</v>
      </c>
      <c r="H1707" s="12" t="str">
        <f aca="false">INDEX(通路主檔!$C$2:$C$5,MATCH($F1707,通路主檔!$A$2:$A$5,0))</f>
        <v>外送平台</v>
      </c>
      <c r="I1707" s="13" t="n">
        <v>463800</v>
      </c>
      <c r="J1707" s="4" t="n">
        <v>823</v>
      </c>
      <c r="K1707" s="4" t="n">
        <v>1483</v>
      </c>
      <c r="L1707" s="14" t="n">
        <f aca="false">IF(J1707=0,0,I1707/J1707)</f>
        <v>563.547995139733</v>
      </c>
      <c r="M1707" s="15" t="n">
        <f aca="false">INDEX(通路主檔!$D$2:$D$5,MATCH($F1707,通路主檔!$A$2:$A$5,0))*INDEX(年度參數!$B$2:$B$4,MATCH($B1707,年度參數!$A$2:$A$4,0))</f>
        <v>0.34</v>
      </c>
      <c r="N1707" s="14" t="n">
        <f aca="false">I1707*M1707</f>
        <v>157692</v>
      </c>
      <c r="O1707" s="14" t="n">
        <f aca="false">I1707-N1707</f>
        <v>306108</v>
      </c>
    </row>
    <row r="1708" customFormat="false" ht="15" hidden="false" customHeight="false" outlineLevel="0" collapsed="false">
      <c r="A1708" s="6" t="str">
        <f aca="false">TEXT(B1708,"0")&amp;"-"&amp;TEXT(C1708,"00")</f>
        <v>2025-12</v>
      </c>
      <c r="B1708" s="4" t="n">
        <v>2025</v>
      </c>
      <c r="C1708" s="4" t="n">
        <v>12</v>
      </c>
      <c r="D1708" s="9" t="s">
        <v>328</v>
      </c>
      <c r="E1708" s="12" t="str">
        <f aca="false">INDEX(門市主檔!$B$2:$B$25,MATCH($D1708,門市主檔!$A$2:$A$25,0))</f>
        <v>高雄三多店</v>
      </c>
      <c r="F1708" s="9" t="s">
        <v>347</v>
      </c>
      <c r="G1708" s="12" t="str">
        <f aca="false">INDEX(通路主檔!$B$2:$B$5,MATCH($F1708,通路主檔!$A$2:$A$5,0))</f>
        <v>外送平台 B</v>
      </c>
      <c r="H1708" s="12" t="str">
        <f aca="false">INDEX(通路主檔!$C$2:$C$5,MATCH($F1708,通路主檔!$A$2:$A$5,0))</f>
        <v>外送平台</v>
      </c>
      <c r="I1708" s="13" t="n">
        <v>291200</v>
      </c>
      <c r="J1708" s="4" t="n">
        <v>553</v>
      </c>
      <c r="K1708" s="4" t="n">
        <v>1037</v>
      </c>
      <c r="L1708" s="14" t="n">
        <f aca="false">IF(J1708=0,0,I1708/J1708)</f>
        <v>526.582278481013</v>
      </c>
      <c r="M1708" s="15" t="n">
        <f aca="false">INDEX(通路主檔!$D$2:$D$5,MATCH($F1708,通路主檔!$A$2:$A$5,0))*INDEX(年度參數!$B$2:$B$4,MATCH($B1708,年度參數!$A$2:$A$4,0))</f>
        <v>0.34</v>
      </c>
      <c r="N1708" s="14" t="n">
        <f aca="false">I1708*M1708</f>
        <v>99008</v>
      </c>
      <c r="O1708" s="14" t="n">
        <f aca="false">I1708-N1708</f>
        <v>192192</v>
      </c>
    </row>
    <row r="1709" customFormat="false" ht="15" hidden="false" customHeight="false" outlineLevel="0" collapsed="false">
      <c r="A1709" s="6" t="str">
        <f aca="false">TEXT(B1709,"0")&amp;"-"&amp;TEXT(C1709,"00")</f>
        <v>2025-12</v>
      </c>
      <c r="B1709" s="4" t="n">
        <v>2025</v>
      </c>
      <c r="C1709" s="4" t="n">
        <v>12</v>
      </c>
      <c r="D1709" s="9" t="s">
        <v>280</v>
      </c>
      <c r="E1709" s="12" t="str">
        <f aca="false">INDEX(門市主檔!$B$2:$B$25,MATCH($D1709,門市主檔!$A$2:$A$25,0))</f>
        <v>新北板橋店</v>
      </c>
      <c r="F1709" s="9" t="s">
        <v>339</v>
      </c>
      <c r="G1709" s="12" t="str">
        <f aca="false">INDEX(通路主檔!$B$2:$B$5,MATCH($F1709,通路主檔!$A$2:$A$5,0))</f>
        <v>內用</v>
      </c>
      <c r="H1709" s="12" t="str">
        <f aca="false">INDEX(通路主檔!$C$2:$C$5,MATCH($F1709,通路主檔!$A$2:$A$5,0))</f>
        <v>店內</v>
      </c>
      <c r="I1709" s="13" t="n">
        <v>1312400</v>
      </c>
      <c r="J1709" s="4" t="n">
        <v>1797</v>
      </c>
      <c r="K1709" s="4" t="n">
        <v>4491</v>
      </c>
      <c r="L1709" s="14" t="n">
        <f aca="false">IF(J1709=0,0,I1709/J1709)</f>
        <v>730.328324986088</v>
      </c>
      <c r="M1709" s="15" t="n">
        <f aca="false">INDEX(通路主檔!$D$2:$D$5,MATCH($F1709,通路主檔!$A$2:$A$5,0))*INDEX(年度參數!$B$2:$B$4,MATCH($B1709,年度參數!$A$2:$A$4,0))</f>
        <v>0</v>
      </c>
      <c r="N1709" s="14" t="n">
        <f aca="false">I1709*M1709</f>
        <v>0</v>
      </c>
      <c r="O1709" s="14" t="n">
        <f aca="false">I1709-N1709</f>
        <v>1312400</v>
      </c>
    </row>
    <row r="1710" customFormat="false" ht="15" hidden="false" customHeight="false" outlineLevel="0" collapsed="false">
      <c r="A1710" s="6" t="str">
        <f aca="false">TEXT(B1710,"0")&amp;"-"&amp;TEXT(C1710,"00")</f>
        <v>2025-12</v>
      </c>
      <c r="B1710" s="4" t="n">
        <v>2025</v>
      </c>
      <c r="C1710" s="4" t="n">
        <v>12</v>
      </c>
      <c r="D1710" s="9" t="s">
        <v>280</v>
      </c>
      <c r="E1710" s="12" t="str">
        <f aca="false">INDEX(門市主檔!$B$2:$B$25,MATCH($D1710,門市主檔!$A$2:$A$25,0))</f>
        <v>新北板橋店</v>
      </c>
      <c r="F1710" s="9" t="s">
        <v>342</v>
      </c>
      <c r="G1710" s="12" t="str">
        <f aca="false">INDEX(通路主檔!$B$2:$B$5,MATCH($F1710,通路主檔!$A$2:$A$5,0))</f>
        <v>外帶</v>
      </c>
      <c r="H1710" s="12" t="str">
        <f aca="false">INDEX(通路主檔!$C$2:$C$5,MATCH($F1710,通路主檔!$A$2:$A$5,0))</f>
        <v>店內</v>
      </c>
      <c r="I1710" s="13" t="n">
        <v>678700</v>
      </c>
      <c r="J1710" s="4" t="n">
        <v>1964</v>
      </c>
      <c r="K1710" s="4" t="n">
        <v>2354</v>
      </c>
      <c r="L1710" s="14" t="n">
        <f aca="false">IF(J1710=0,0,I1710/J1710)</f>
        <v>345.570264765784</v>
      </c>
      <c r="M1710" s="15" t="n">
        <f aca="false">INDEX(通路主檔!$D$2:$D$5,MATCH($F1710,通路主檔!$A$2:$A$5,0))*INDEX(年度參數!$B$2:$B$4,MATCH($B1710,年度參數!$A$2:$A$4,0))</f>
        <v>0</v>
      </c>
      <c r="N1710" s="14" t="n">
        <f aca="false">I1710*M1710</f>
        <v>0</v>
      </c>
      <c r="O1710" s="14" t="n">
        <f aca="false">I1710-N1710</f>
        <v>678700</v>
      </c>
    </row>
    <row r="1711" customFormat="false" ht="15" hidden="false" customHeight="false" outlineLevel="0" collapsed="false">
      <c r="A1711" s="6" t="str">
        <f aca="false">TEXT(B1711,"0")&amp;"-"&amp;TEXT(C1711,"00")</f>
        <v>2025-12</v>
      </c>
      <c r="B1711" s="4" t="n">
        <v>2025</v>
      </c>
      <c r="C1711" s="4" t="n">
        <v>12</v>
      </c>
      <c r="D1711" s="9" t="s">
        <v>280</v>
      </c>
      <c r="E1711" s="12" t="str">
        <f aca="false">INDEX(門市主檔!$B$2:$B$25,MATCH($D1711,門市主檔!$A$2:$A$25,0))</f>
        <v>新北板橋店</v>
      </c>
      <c r="F1711" s="9" t="s">
        <v>344</v>
      </c>
      <c r="G1711" s="12" t="str">
        <f aca="false">INDEX(通路主檔!$B$2:$B$5,MATCH($F1711,通路主檔!$A$2:$A$5,0))</f>
        <v>外送平台 A</v>
      </c>
      <c r="H1711" s="12" t="str">
        <f aca="false">INDEX(通路主檔!$C$2:$C$5,MATCH($F1711,通路主檔!$A$2:$A$5,0))</f>
        <v>外送平台</v>
      </c>
      <c r="I1711" s="13" t="n">
        <v>576100</v>
      </c>
      <c r="J1711" s="4" t="n">
        <v>1024</v>
      </c>
      <c r="K1711" s="4" t="n">
        <v>2014</v>
      </c>
      <c r="L1711" s="14" t="n">
        <f aca="false">IF(J1711=0,0,I1711/J1711)</f>
        <v>562.59765625</v>
      </c>
      <c r="M1711" s="15" t="n">
        <f aca="false">INDEX(通路主檔!$D$2:$D$5,MATCH($F1711,通路主檔!$A$2:$A$5,0))*INDEX(年度參數!$B$2:$B$4,MATCH($B1711,年度參數!$A$2:$A$4,0))</f>
        <v>0.34</v>
      </c>
      <c r="N1711" s="14" t="n">
        <f aca="false">I1711*M1711</f>
        <v>195874</v>
      </c>
      <c r="O1711" s="14" t="n">
        <f aca="false">I1711-N1711</f>
        <v>380226</v>
      </c>
    </row>
    <row r="1712" customFormat="false" ht="15" hidden="false" customHeight="false" outlineLevel="0" collapsed="false">
      <c r="A1712" s="6" t="str">
        <f aca="false">TEXT(B1712,"0")&amp;"-"&amp;TEXT(C1712,"00")</f>
        <v>2025-12</v>
      </c>
      <c r="B1712" s="4" t="n">
        <v>2025</v>
      </c>
      <c r="C1712" s="4" t="n">
        <v>12</v>
      </c>
      <c r="D1712" s="9" t="s">
        <v>280</v>
      </c>
      <c r="E1712" s="12" t="str">
        <f aca="false">INDEX(門市主檔!$B$2:$B$25,MATCH($D1712,門市主檔!$A$2:$A$25,0))</f>
        <v>新北板橋店</v>
      </c>
      <c r="F1712" s="9" t="s">
        <v>347</v>
      </c>
      <c r="G1712" s="12" t="str">
        <f aca="false">INDEX(通路主檔!$B$2:$B$5,MATCH($F1712,通路主檔!$A$2:$A$5,0))</f>
        <v>外送平台 B</v>
      </c>
      <c r="H1712" s="12" t="str">
        <f aca="false">INDEX(通路主檔!$C$2:$C$5,MATCH($F1712,通路主檔!$A$2:$A$5,0))</f>
        <v>外送平台</v>
      </c>
      <c r="I1712" s="13" t="n">
        <v>417100</v>
      </c>
      <c r="J1712" s="4" t="n">
        <v>915</v>
      </c>
      <c r="K1712" s="4" t="n">
        <v>1679</v>
      </c>
      <c r="L1712" s="14" t="n">
        <f aca="false">IF(J1712=0,0,I1712/J1712)</f>
        <v>455.846994535519</v>
      </c>
      <c r="M1712" s="15" t="n">
        <f aca="false">INDEX(通路主檔!$D$2:$D$5,MATCH($F1712,通路主檔!$A$2:$A$5,0))*INDEX(年度參數!$B$2:$B$4,MATCH($B1712,年度參數!$A$2:$A$4,0))</f>
        <v>0.34</v>
      </c>
      <c r="N1712" s="14" t="n">
        <f aca="false">I1712*M1712</f>
        <v>141814</v>
      </c>
      <c r="O1712" s="14" t="n">
        <f aca="false">I1712-N1712</f>
        <v>275286</v>
      </c>
    </row>
    <row r="1713" customFormat="false" ht="15" hidden="false" customHeight="false" outlineLevel="0" collapsed="false">
      <c r="A1713" s="6" t="str">
        <f aca="false">TEXT(B1713,"0")&amp;"-"&amp;TEXT(C1713,"00")</f>
        <v>2025-12</v>
      </c>
      <c r="B1713" s="4" t="n">
        <v>2025</v>
      </c>
      <c r="C1713" s="4" t="n">
        <v>12</v>
      </c>
      <c r="D1713" s="9" t="s">
        <v>283</v>
      </c>
      <c r="E1713" s="12" t="str">
        <f aca="false">INDEX(門市主檔!$B$2:$B$25,MATCH($D1713,門市主檔!$A$2:$A$25,0))</f>
        <v>新北新莊店</v>
      </c>
      <c r="F1713" s="9" t="s">
        <v>339</v>
      </c>
      <c r="G1713" s="12" t="str">
        <f aca="false">INDEX(通路主檔!$B$2:$B$5,MATCH($F1713,通路主檔!$A$2:$A$5,0))</f>
        <v>內用</v>
      </c>
      <c r="H1713" s="12" t="str">
        <f aca="false">INDEX(通路主檔!$C$2:$C$5,MATCH($F1713,通路主檔!$A$2:$A$5,0))</f>
        <v>店內</v>
      </c>
      <c r="I1713" s="13" t="n">
        <v>1021200</v>
      </c>
      <c r="J1713" s="4" t="n">
        <v>1241</v>
      </c>
      <c r="K1713" s="4" t="n">
        <v>2849</v>
      </c>
      <c r="L1713" s="14" t="n">
        <f aca="false">IF(J1713=0,0,I1713/J1713)</f>
        <v>822.884770346495</v>
      </c>
      <c r="M1713" s="15" t="n">
        <f aca="false">INDEX(通路主檔!$D$2:$D$5,MATCH($F1713,通路主檔!$A$2:$A$5,0))*INDEX(年度參數!$B$2:$B$4,MATCH($B1713,年度參數!$A$2:$A$4,0))</f>
        <v>0</v>
      </c>
      <c r="N1713" s="14" t="n">
        <f aca="false">I1713*M1713</f>
        <v>0</v>
      </c>
      <c r="O1713" s="14" t="n">
        <f aca="false">I1713-N1713</f>
        <v>1021200</v>
      </c>
    </row>
    <row r="1714" customFormat="false" ht="15" hidden="false" customHeight="false" outlineLevel="0" collapsed="false">
      <c r="A1714" s="6" t="str">
        <f aca="false">TEXT(B1714,"0")&amp;"-"&amp;TEXT(C1714,"00")</f>
        <v>2025-12</v>
      </c>
      <c r="B1714" s="4" t="n">
        <v>2025</v>
      </c>
      <c r="C1714" s="4" t="n">
        <v>12</v>
      </c>
      <c r="D1714" s="9" t="s">
        <v>283</v>
      </c>
      <c r="E1714" s="12" t="str">
        <f aca="false">INDEX(門市主檔!$B$2:$B$25,MATCH($D1714,門市主檔!$A$2:$A$25,0))</f>
        <v>新北新莊店</v>
      </c>
      <c r="F1714" s="9" t="s">
        <v>342</v>
      </c>
      <c r="G1714" s="12" t="str">
        <f aca="false">INDEX(通路主檔!$B$2:$B$5,MATCH($F1714,通路主檔!$A$2:$A$5,0))</f>
        <v>外帶</v>
      </c>
      <c r="H1714" s="12" t="str">
        <f aca="false">INDEX(通路主檔!$C$2:$C$5,MATCH($F1714,通路主檔!$A$2:$A$5,0))</f>
        <v>店內</v>
      </c>
      <c r="I1714" s="13" t="n">
        <v>564900</v>
      </c>
      <c r="J1714" s="4" t="n">
        <v>1609</v>
      </c>
      <c r="K1714" s="4" t="n">
        <v>1949</v>
      </c>
      <c r="L1714" s="14" t="n">
        <f aca="false">IF(J1714=0,0,I1714/J1714)</f>
        <v>351.087632069608</v>
      </c>
      <c r="M1714" s="15" t="n">
        <f aca="false">INDEX(通路主檔!$D$2:$D$5,MATCH($F1714,通路主檔!$A$2:$A$5,0))*INDEX(年度參數!$B$2:$B$4,MATCH($B1714,年度參數!$A$2:$A$4,0))</f>
        <v>0</v>
      </c>
      <c r="N1714" s="14" t="n">
        <f aca="false">I1714*M1714</f>
        <v>0</v>
      </c>
      <c r="O1714" s="14" t="n">
        <f aca="false">I1714-N1714</f>
        <v>564900</v>
      </c>
    </row>
    <row r="1715" customFormat="false" ht="15" hidden="false" customHeight="false" outlineLevel="0" collapsed="false">
      <c r="A1715" s="6" t="str">
        <f aca="false">TEXT(B1715,"0")&amp;"-"&amp;TEXT(C1715,"00")</f>
        <v>2025-12</v>
      </c>
      <c r="B1715" s="4" t="n">
        <v>2025</v>
      </c>
      <c r="C1715" s="4" t="n">
        <v>12</v>
      </c>
      <c r="D1715" s="9" t="s">
        <v>283</v>
      </c>
      <c r="E1715" s="12" t="str">
        <f aca="false">INDEX(門市主檔!$B$2:$B$25,MATCH($D1715,門市主檔!$A$2:$A$25,0))</f>
        <v>新北新莊店</v>
      </c>
      <c r="F1715" s="9" t="s">
        <v>344</v>
      </c>
      <c r="G1715" s="12" t="str">
        <f aca="false">INDEX(通路主檔!$B$2:$B$5,MATCH($F1715,通路主檔!$A$2:$A$5,0))</f>
        <v>外送平台 A</v>
      </c>
      <c r="H1715" s="12" t="str">
        <f aca="false">INDEX(通路主檔!$C$2:$C$5,MATCH($F1715,通路主檔!$A$2:$A$5,0))</f>
        <v>外送平台</v>
      </c>
      <c r="I1715" s="13" t="n">
        <v>509500</v>
      </c>
      <c r="J1715" s="4" t="n">
        <v>974</v>
      </c>
      <c r="K1715" s="4" t="n">
        <v>1827</v>
      </c>
      <c r="L1715" s="14" t="n">
        <f aca="false">IF(J1715=0,0,I1715/J1715)</f>
        <v>523.100616016427</v>
      </c>
      <c r="M1715" s="15" t="n">
        <f aca="false">INDEX(通路主檔!$D$2:$D$5,MATCH($F1715,通路主檔!$A$2:$A$5,0))*INDEX(年度參數!$B$2:$B$4,MATCH($B1715,年度參數!$A$2:$A$4,0))</f>
        <v>0.34</v>
      </c>
      <c r="N1715" s="14" t="n">
        <f aca="false">I1715*M1715</f>
        <v>173230</v>
      </c>
      <c r="O1715" s="14" t="n">
        <f aca="false">I1715-N1715</f>
        <v>336270</v>
      </c>
    </row>
    <row r="1716" customFormat="false" ht="15" hidden="false" customHeight="false" outlineLevel="0" collapsed="false">
      <c r="A1716" s="6" t="str">
        <f aca="false">TEXT(B1716,"0")&amp;"-"&amp;TEXT(C1716,"00")</f>
        <v>2025-12</v>
      </c>
      <c r="B1716" s="4" t="n">
        <v>2025</v>
      </c>
      <c r="C1716" s="4" t="n">
        <v>12</v>
      </c>
      <c r="D1716" s="9" t="s">
        <v>283</v>
      </c>
      <c r="E1716" s="12" t="str">
        <f aca="false">INDEX(門市主檔!$B$2:$B$25,MATCH($D1716,門市主檔!$A$2:$A$25,0))</f>
        <v>新北新莊店</v>
      </c>
      <c r="F1716" s="9" t="s">
        <v>347</v>
      </c>
      <c r="G1716" s="12" t="str">
        <f aca="false">INDEX(通路主檔!$B$2:$B$5,MATCH($F1716,通路主檔!$A$2:$A$5,0))</f>
        <v>外送平台 B</v>
      </c>
      <c r="H1716" s="12" t="str">
        <f aca="false">INDEX(通路主檔!$C$2:$C$5,MATCH($F1716,通路主檔!$A$2:$A$5,0))</f>
        <v>外送平台</v>
      </c>
      <c r="I1716" s="13" t="n">
        <v>329600</v>
      </c>
      <c r="J1716" s="4" t="n">
        <v>634</v>
      </c>
      <c r="K1716" s="4" t="n">
        <v>1186</v>
      </c>
      <c r="L1716" s="14" t="n">
        <f aca="false">IF(J1716=0,0,I1716/J1716)</f>
        <v>519.8738170347</v>
      </c>
      <c r="M1716" s="15" t="n">
        <f aca="false">INDEX(通路主檔!$D$2:$D$5,MATCH($F1716,通路主檔!$A$2:$A$5,0))*INDEX(年度參數!$B$2:$B$4,MATCH($B1716,年度參數!$A$2:$A$4,0))</f>
        <v>0.34</v>
      </c>
      <c r="N1716" s="14" t="n">
        <f aca="false">I1716*M1716</f>
        <v>112064</v>
      </c>
      <c r="O1716" s="14" t="n">
        <f aca="false">I1716-N1716</f>
        <v>217536</v>
      </c>
    </row>
    <row r="1717" customFormat="false" ht="15" hidden="false" customHeight="false" outlineLevel="0" collapsed="false">
      <c r="A1717" s="6" t="str">
        <f aca="false">TEXT(B1717,"0")&amp;"-"&amp;TEXT(C1717,"00")</f>
        <v>2025-12</v>
      </c>
      <c r="B1717" s="4" t="n">
        <v>2025</v>
      </c>
      <c r="C1717" s="4" t="n">
        <v>12</v>
      </c>
      <c r="D1717" s="9" t="s">
        <v>332</v>
      </c>
      <c r="E1717" s="12" t="str">
        <f aca="false">INDEX(門市主檔!$B$2:$B$25,MATCH($D1717,門市主檔!$A$2:$A$25,0))</f>
        <v>屏東市區店</v>
      </c>
      <c r="F1717" s="9" t="s">
        <v>339</v>
      </c>
      <c r="G1717" s="12" t="str">
        <f aca="false">INDEX(通路主檔!$B$2:$B$5,MATCH($F1717,通路主檔!$A$2:$A$5,0))</f>
        <v>內用</v>
      </c>
      <c r="H1717" s="12" t="str">
        <f aca="false">INDEX(通路主檔!$C$2:$C$5,MATCH($F1717,通路主檔!$A$2:$A$5,0))</f>
        <v>店內</v>
      </c>
      <c r="I1717" s="13" t="n">
        <v>421300</v>
      </c>
      <c r="J1717" s="4" t="n">
        <v>562</v>
      </c>
      <c r="K1717" s="4" t="n">
        <v>1351</v>
      </c>
      <c r="L1717" s="14" t="n">
        <f aca="false">IF(J1717=0,0,I1717/J1717)</f>
        <v>749.644128113879</v>
      </c>
      <c r="M1717" s="15" t="n">
        <f aca="false">INDEX(通路主檔!$D$2:$D$5,MATCH($F1717,通路主檔!$A$2:$A$5,0))*INDEX(年度參數!$B$2:$B$4,MATCH($B1717,年度參數!$A$2:$A$4,0))</f>
        <v>0</v>
      </c>
      <c r="N1717" s="14" t="n">
        <f aca="false">I1717*M1717</f>
        <v>0</v>
      </c>
      <c r="O1717" s="14" t="n">
        <f aca="false">I1717-N1717</f>
        <v>421300</v>
      </c>
    </row>
    <row r="1718" customFormat="false" ht="15" hidden="false" customHeight="false" outlineLevel="0" collapsed="false">
      <c r="A1718" s="6" t="str">
        <f aca="false">TEXT(B1718,"0")&amp;"-"&amp;TEXT(C1718,"00")</f>
        <v>2025-12</v>
      </c>
      <c r="B1718" s="4" t="n">
        <v>2025</v>
      </c>
      <c r="C1718" s="4" t="n">
        <v>12</v>
      </c>
      <c r="D1718" s="9" t="s">
        <v>332</v>
      </c>
      <c r="E1718" s="12" t="str">
        <f aca="false">INDEX(門市主檔!$B$2:$B$25,MATCH($D1718,門市主檔!$A$2:$A$25,0))</f>
        <v>屏東市區店</v>
      </c>
      <c r="F1718" s="9" t="s">
        <v>342</v>
      </c>
      <c r="G1718" s="12" t="str">
        <f aca="false">INDEX(通路主檔!$B$2:$B$5,MATCH($F1718,通路主檔!$A$2:$A$5,0))</f>
        <v>外帶</v>
      </c>
      <c r="H1718" s="12" t="str">
        <f aca="false">INDEX(通路主檔!$C$2:$C$5,MATCH($F1718,通路主檔!$A$2:$A$5,0))</f>
        <v>店內</v>
      </c>
      <c r="I1718" s="13" t="n">
        <v>429700</v>
      </c>
      <c r="J1718" s="4" t="n">
        <v>1279</v>
      </c>
      <c r="K1718" s="4" t="n">
        <v>1701</v>
      </c>
      <c r="L1718" s="14" t="n">
        <f aca="false">IF(J1718=0,0,I1718/J1718)</f>
        <v>335.965598123534</v>
      </c>
      <c r="M1718" s="15" t="n">
        <f aca="false">INDEX(通路主檔!$D$2:$D$5,MATCH($F1718,通路主檔!$A$2:$A$5,0))*INDEX(年度參數!$B$2:$B$4,MATCH($B1718,年度參數!$A$2:$A$4,0))</f>
        <v>0</v>
      </c>
      <c r="N1718" s="14" t="n">
        <f aca="false">I1718*M1718</f>
        <v>0</v>
      </c>
      <c r="O1718" s="14" t="n">
        <f aca="false">I1718-N1718</f>
        <v>429700</v>
      </c>
    </row>
    <row r="1719" customFormat="false" ht="15" hidden="false" customHeight="false" outlineLevel="0" collapsed="false">
      <c r="A1719" s="6" t="str">
        <f aca="false">TEXT(B1719,"0")&amp;"-"&amp;TEXT(C1719,"00")</f>
        <v>2025-12</v>
      </c>
      <c r="B1719" s="4" t="n">
        <v>2025</v>
      </c>
      <c r="C1719" s="4" t="n">
        <v>12</v>
      </c>
      <c r="D1719" s="9" t="s">
        <v>332</v>
      </c>
      <c r="E1719" s="12" t="str">
        <f aca="false">INDEX(門市主檔!$B$2:$B$25,MATCH($D1719,門市主檔!$A$2:$A$25,0))</f>
        <v>屏東市區店</v>
      </c>
      <c r="F1719" s="9" t="s">
        <v>344</v>
      </c>
      <c r="G1719" s="12" t="str">
        <f aca="false">INDEX(通路主檔!$B$2:$B$5,MATCH($F1719,通路主檔!$A$2:$A$5,0))</f>
        <v>外送平台 A</v>
      </c>
      <c r="H1719" s="12" t="str">
        <f aca="false">INDEX(通路主檔!$C$2:$C$5,MATCH($F1719,通路主檔!$A$2:$A$5,0))</f>
        <v>外送平台</v>
      </c>
      <c r="I1719" s="13" t="n">
        <v>349900</v>
      </c>
      <c r="J1719" s="4" t="n">
        <v>672</v>
      </c>
      <c r="K1719" s="4" t="n">
        <v>1308</v>
      </c>
      <c r="L1719" s="14" t="n">
        <f aca="false">IF(J1719=0,0,I1719/J1719)</f>
        <v>520.684523809524</v>
      </c>
      <c r="M1719" s="15" t="n">
        <f aca="false">INDEX(通路主檔!$D$2:$D$5,MATCH($F1719,通路主檔!$A$2:$A$5,0))*INDEX(年度參數!$B$2:$B$4,MATCH($B1719,年度參數!$A$2:$A$4,0))</f>
        <v>0.34</v>
      </c>
      <c r="N1719" s="14" t="n">
        <f aca="false">I1719*M1719</f>
        <v>118966</v>
      </c>
      <c r="O1719" s="14" t="n">
        <f aca="false">I1719-N1719</f>
        <v>230934</v>
      </c>
    </row>
    <row r="1720" customFormat="false" ht="15" hidden="false" customHeight="false" outlineLevel="0" collapsed="false">
      <c r="A1720" s="6" t="str">
        <f aca="false">TEXT(B1720,"0")&amp;"-"&amp;TEXT(C1720,"00")</f>
        <v>2025-12</v>
      </c>
      <c r="B1720" s="4" t="n">
        <v>2025</v>
      </c>
      <c r="C1720" s="4" t="n">
        <v>12</v>
      </c>
      <c r="D1720" s="9" t="s">
        <v>332</v>
      </c>
      <c r="E1720" s="12" t="str">
        <f aca="false">INDEX(門市主檔!$B$2:$B$25,MATCH($D1720,門市主檔!$A$2:$A$25,0))</f>
        <v>屏東市區店</v>
      </c>
      <c r="F1720" s="9" t="s">
        <v>347</v>
      </c>
      <c r="G1720" s="12" t="str">
        <f aca="false">INDEX(通路主檔!$B$2:$B$5,MATCH($F1720,通路主檔!$A$2:$A$5,0))</f>
        <v>外送平台 B</v>
      </c>
      <c r="H1720" s="12" t="str">
        <f aca="false">INDEX(通路主檔!$C$2:$C$5,MATCH($F1720,通路主檔!$A$2:$A$5,0))</f>
        <v>外送平台</v>
      </c>
      <c r="I1720" s="13" t="n">
        <v>213600</v>
      </c>
      <c r="J1720" s="4" t="n">
        <v>402</v>
      </c>
      <c r="K1720" s="4" t="n">
        <v>754</v>
      </c>
      <c r="L1720" s="14" t="n">
        <f aca="false">IF(J1720=0,0,I1720/J1720)</f>
        <v>531.34328358209</v>
      </c>
      <c r="M1720" s="15" t="n">
        <f aca="false">INDEX(通路主檔!$D$2:$D$5,MATCH($F1720,通路主檔!$A$2:$A$5,0))*INDEX(年度參數!$B$2:$B$4,MATCH($B1720,年度參數!$A$2:$A$4,0))</f>
        <v>0.34</v>
      </c>
      <c r="N1720" s="14" t="n">
        <f aca="false">I1720*M1720</f>
        <v>72624</v>
      </c>
      <c r="O1720" s="14" t="n">
        <f aca="false">I1720-N1720</f>
        <v>140976</v>
      </c>
    </row>
    <row r="1721" customFormat="false" ht="15" hidden="false" customHeight="false" outlineLevel="0" collapsed="false">
      <c r="A1721" s="6" t="str">
        <f aca="false">TEXT(B1721,"0")&amp;"-"&amp;TEXT(C1721,"00")</f>
        <v>2025-12</v>
      </c>
      <c r="B1721" s="4" t="n">
        <v>2025</v>
      </c>
      <c r="C1721" s="4" t="n">
        <v>12</v>
      </c>
      <c r="D1721" s="9" t="s">
        <v>300</v>
      </c>
      <c r="E1721" s="12" t="str">
        <f aca="false">INDEX(門市主檔!$B$2:$B$25,MATCH($D1721,門市主檔!$A$2:$A$25,0))</f>
        <v>台中逢甲店</v>
      </c>
      <c r="F1721" s="9" t="s">
        <v>339</v>
      </c>
      <c r="G1721" s="12" t="str">
        <f aca="false">INDEX(通路主檔!$B$2:$B$5,MATCH($F1721,通路主檔!$A$2:$A$5,0))</f>
        <v>內用</v>
      </c>
      <c r="H1721" s="12" t="str">
        <f aca="false">INDEX(通路主檔!$C$2:$C$5,MATCH($F1721,通路主檔!$A$2:$A$5,0))</f>
        <v>店內</v>
      </c>
      <c r="I1721" s="13" t="n">
        <v>1337000</v>
      </c>
      <c r="J1721" s="4" t="n">
        <v>1682</v>
      </c>
      <c r="K1721" s="4" t="n">
        <v>4053</v>
      </c>
      <c r="L1721" s="14" t="n">
        <f aca="false">IF(J1721=0,0,I1721/J1721)</f>
        <v>794.887039239001</v>
      </c>
      <c r="M1721" s="15" t="n">
        <f aca="false">INDEX(通路主檔!$D$2:$D$5,MATCH($F1721,通路主檔!$A$2:$A$5,0))*INDEX(年度參數!$B$2:$B$4,MATCH($B1721,年度參數!$A$2:$A$4,0))</f>
        <v>0</v>
      </c>
      <c r="N1721" s="14" t="n">
        <f aca="false">I1721*M1721</f>
        <v>0</v>
      </c>
      <c r="O1721" s="14" t="n">
        <f aca="false">I1721-N1721</f>
        <v>1337000</v>
      </c>
    </row>
    <row r="1722" customFormat="false" ht="15" hidden="false" customHeight="false" outlineLevel="0" collapsed="false">
      <c r="A1722" s="6" t="str">
        <f aca="false">TEXT(B1722,"0")&amp;"-"&amp;TEXT(C1722,"00")</f>
        <v>2025-12</v>
      </c>
      <c r="B1722" s="4" t="n">
        <v>2025</v>
      </c>
      <c r="C1722" s="4" t="n">
        <v>12</v>
      </c>
      <c r="D1722" s="9" t="s">
        <v>300</v>
      </c>
      <c r="E1722" s="12" t="str">
        <f aca="false">INDEX(門市主檔!$B$2:$B$25,MATCH($D1722,門市主檔!$A$2:$A$25,0))</f>
        <v>台中逢甲店</v>
      </c>
      <c r="F1722" s="9" t="s">
        <v>342</v>
      </c>
      <c r="G1722" s="12" t="str">
        <f aca="false">INDEX(通路主檔!$B$2:$B$5,MATCH($F1722,通路主檔!$A$2:$A$5,0))</f>
        <v>外帶</v>
      </c>
      <c r="H1722" s="12" t="str">
        <f aca="false">INDEX(通路主檔!$C$2:$C$5,MATCH($F1722,通路主檔!$A$2:$A$5,0))</f>
        <v>店內</v>
      </c>
      <c r="I1722" s="13" t="n">
        <v>667600</v>
      </c>
      <c r="J1722" s="4" t="n">
        <v>1931</v>
      </c>
      <c r="K1722" s="4" t="n">
        <v>2492</v>
      </c>
      <c r="L1722" s="14" t="n">
        <f aca="false">IF(J1722=0,0,I1722/J1722)</f>
        <v>345.727602278612</v>
      </c>
      <c r="M1722" s="15" t="n">
        <f aca="false">INDEX(通路主檔!$D$2:$D$5,MATCH($F1722,通路主檔!$A$2:$A$5,0))*INDEX(年度參數!$B$2:$B$4,MATCH($B1722,年度參數!$A$2:$A$4,0))</f>
        <v>0</v>
      </c>
      <c r="N1722" s="14" t="n">
        <f aca="false">I1722*M1722</f>
        <v>0</v>
      </c>
      <c r="O1722" s="14" t="n">
        <f aca="false">I1722-N1722</f>
        <v>667600</v>
      </c>
    </row>
    <row r="1723" customFormat="false" ht="15" hidden="false" customHeight="false" outlineLevel="0" collapsed="false">
      <c r="A1723" s="6" t="str">
        <f aca="false">TEXT(B1723,"0")&amp;"-"&amp;TEXT(C1723,"00")</f>
        <v>2025-12</v>
      </c>
      <c r="B1723" s="4" t="n">
        <v>2025</v>
      </c>
      <c r="C1723" s="4" t="n">
        <v>12</v>
      </c>
      <c r="D1723" s="9" t="s">
        <v>300</v>
      </c>
      <c r="E1723" s="12" t="str">
        <f aca="false">INDEX(門市主檔!$B$2:$B$25,MATCH($D1723,門市主檔!$A$2:$A$25,0))</f>
        <v>台中逢甲店</v>
      </c>
      <c r="F1723" s="9" t="s">
        <v>344</v>
      </c>
      <c r="G1723" s="12" t="str">
        <f aca="false">INDEX(通路主檔!$B$2:$B$5,MATCH($F1723,通路主檔!$A$2:$A$5,0))</f>
        <v>外送平台 A</v>
      </c>
      <c r="H1723" s="12" t="str">
        <f aca="false">INDEX(通路主檔!$C$2:$C$5,MATCH($F1723,通路主檔!$A$2:$A$5,0))</f>
        <v>外送平台</v>
      </c>
      <c r="I1723" s="13" t="n">
        <v>627600</v>
      </c>
      <c r="J1723" s="4" t="n">
        <v>1163</v>
      </c>
      <c r="K1723" s="4" t="n">
        <v>2129</v>
      </c>
      <c r="L1723" s="14" t="n">
        <f aca="false">IF(J1723=0,0,I1723/J1723)</f>
        <v>539.638865004299</v>
      </c>
      <c r="M1723" s="15" t="n">
        <f aca="false">INDEX(通路主檔!$D$2:$D$5,MATCH($F1723,通路主檔!$A$2:$A$5,0))*INDEX(年度參數!$B$2:$B$4,MATCH($B1723,年度參數!$A$2:$A$4,0))</f>
        <v>0.34</v>
      </c>
      <c r="N1723" s="14" t="n">
        <f aca="false">I1723*M1723</f>
        <v>213384</v>
      </c>
      <c r="O1723" s="14" t="n">
        <f aca="false">I1723-N1723</f>
        <v>414216</v>
      </c>
    </row>
    <row r="1724" customFormat="false" ht="15" hidden="false" customHeight="false" outlineLevel="0" collapsed="false">
      <c r="A1724" s="6" t="str">
        <f aca="false">TEXT(B1724,"0")&amp;"-"&amp;TEXT(C1724,"00")</f>
        <v>2025-12</v>
      </c>
      <c r="B1724" s="4" t="n">
        <v>2025</v>
      </c>
      <c r="C1724" s="4" t="n">
        <v>12</v>
      </c>
      <c r="D1724" s="9" t="s">
        <v>300</v>
      </c>
      <c r="E1724" s="12" t="str">
        <f aca="false">INDEX(門市主檔!$B$2:$B$25,MATCH($D1724,門市主檔!$A$2:$A$25,0))</f>
        <v>台中逢甲店</v>
      </c>
      <c r="F1724" s="9" t="s">
        <v>347</v>
      </c>
      <c r="G1724" s="12" t="str">
        <f aca="false">INDEX(通路主檔!$B$2:$B$5,MATCH($F1724,通路主檔!$A$2:$A$5,0))</f>
        <v>外送平台 B</v>
      </c>
      <c r="H1724" s="12" t="str">
        <f aca="false">INDEX(通路主檔!$C$2:$C$5,MATCH($F1724,通路主檔!$A$2:$A$5,0))</f>
        <v>外送平台</v>
      </c>
      <c r="I1724" s="13" t="n">
        <v>381700</v>
      </c>
      <c r="J1724" s="4" t="n">
        <v>770</v>
      </c>
      <c r="K1724" s="4" t="n">
        <v>1283</v>
      </c>
      <c r="L1724" s="14" t="n">
        <f aca="false">IF(J1724=0,0,I1724/J1724)</f>
        <v>495.714285714286</v>
      </c>
      <c r="M1724" s="15" t="n">
        <f aca="false">INDEX(通路主檔!$D$2:$D$5,MATCH($F1724,通路主檔!$A$2:$A$5,0))*INDEX(年度參數!$B$2:$B$4,MATCH($B1724,年度參數!$A$2:$A$4,0))</f>
        <v>0.34</v>
      </c>
      <c r="N1724" s="14" t="n">
        <f aca="false">I1724*M1724</f>
        <v>129778</v>
      </c>
      <c r="O1724" s="14" t="n">
        <f aca="false">I1724-N1724</f>
        <v>251922</v>
      </c>
    </row>
    <row r="1725" customFormat="false" ht="15" hidden="false" customHeight="false" outlineLevel="0" collapsed="false">
      <c r="A1725" s="6" t="str">
        <f aca="false">TEXT(B1725,"0")&amp;"-"&amp;TEXT(C1725,"00")</f>
        <v>2025-12</v>
      </c>
      <c r="B1725" s="4" t="n">
        <v>2025</v>
      </c>
      <c r="C1725" s="4" t="n">
        <v>12</v>
      </c>
      <c r="D1725" s="9" t="s">
        <v>305</v>
      </c>
      <c r="E1725" s="12" t="str">
        <f aca="false">INDEX(門市主檔!$B$2:$B$25,MATCH($D1725,門市主檔!$A$2:$A$25,0))</f>
        <v>台中七期店</v>
      </c>
      <c r="F1725" s="9" t="s">
        <v>339</v>
      </c>
      <c r="G1725" s="12" t="str">
        <f aca="false">INDEX(通路主檔!$B$2:$B$5,MATCH($F1725,通路主檔!$A$2:$A$5,0))</f>
        <v>內用</v>
      </c>
      <c r="H1725" s="12" t="str">
        <f aca="false">INDEX(通路主檔!$C$2:$C$5,MATCH($F1725,通路主檔!$A$2:$A$5,0))</f>
        <v>店內</v>
      </c>
      <c r="I1725" s="13" t="n">
        <v>1533700</v>
      </c>
      <c r="J1725" s="4" t="n">
        <v>2098</v>
      </c>
      <c r="K1725" s="4" t="n">
        <v>5234</v>
      </c>
      <c r="L1725" s="14" t="n">
        <f aca="false">IF(J1725=0,0,I1725/J1725)</f>
        <v>731.029551954242</v>
      </c>
      <c r="M1725" s="15" t="n">
        <f aca="false">INDEX(通路主檔!$D$2:$D$5,MATCH($F1725,通路主檔!$A$2:$A$5,0))*INDEX(年度參數!$B$2:$B$4,MATCH($B1725,年度參數!$A$2:$A$4,0))</f>
        <v>0</v>
      </c>
      <c r="N1725" s="14" t="n">
        <f aca="false">I1725*M1725</f>
        <v>0</v>
      </c>
      <c r="O1725" s="14" t="n">
        <f aca="false">I1725-N1725</f>
        <v>1533700</v>
      </c>
    </row>
    <row r="1726" customFormat="false" ht="15" hidden="false" customHeight="false" outlineLevel="0" collapsed="false">
      <c r="A1726" s="6" t="str">
        <f aca="false">TEXT(B1726,"0")&amp;"-"&amp;TEXT(C1726,"00")</f>
        <v>2025-12</v>
      </c>
      <c r="B1726" s="4" t="n">
        <v>2025</v>
      </c>
      <c r="C1726" s="4" t="n">
        <v>12</v>
      </c>
      <c r="D1726" s="9" t="s">
        <v>305</v>
      </c>
      <c r="E1726" s="12" t="str">
        <f aca="false">INDEX(門市主檔!$B$2:$B$25,MATCH($D1726,門市主檔!$A$2:$A$25,0))</f>
        <v>台中七期店</v>
      </c>
      <c r="F1726" s="9" t="s">
        <v>342</v>
      </c>
      <c r="G1726" s="12" t="str">
        <f aca="false">INDEX(通路主檔!$B$2:$B$5,MATCH($F1726,通路主檔!$A$2:$A$5,0))</f>
        <v>外帶</v>
      </c>
      <c r="H1726" s="12" t="str">
        <f aca="false">INDEX(通路主檔!$C$2:$C$5,MATCH($F1726,通路主檔!$A$2:$A$5,0))</f>
        <v>店內</v>
      </c>
      <c r="I1726" s="13" t="n">
        <v>575500</v>
      </c>
      <c r="J1726" s="4" t="n">
        <v>1599</v>
      </c>
      <c r="K1726" s="4" t="n">
        <v>1999</v>
      </c>
      <c r="L1726" s="14" t="n">
        <f aca="false">IF(J1726=0,0,I1726/J1726)</f>
        <v>359.912445278299</v>
      </c>
      <c r="M1726" s="15" t="n">
        <f aca="false">INDEX(通路主檔!$D$2:$D$5,MATCH($F1726,通路主檔!$A$2:$A$5,0))*INDEX(年度參數!$B$2:$B$4,MATCH($B1726,年度參數!$A$2:$A$4,0))</f>
        <v>0</v>
      </c>
      <c r="N1726" s="14" t="n">
        <f aca="false">I1726*M1726</f>
        <v>0</v>
      </c>
      <c r="O1726" s="14" t="n">
        <f aca="false">I1726-N1726</f>
        <v>575500</v>
      </c>
    </row>
    <row r="1727" customFormat="false" ht="15" hidden="false" customHeight="false" outlineLevel="0" collapsed="false">
      <c r="A1727" s="6" t="str">
        <f aca="false">TEXT(B1727,"0")&amp;"-"&amp;TEXT(C1727,"00")</f>
        <v>2025-12</v>
      </c>
      <c r="B1727" s="4" t="n">
        <v>2025</v>
      </c>
      <c r="C1727" s="4" t="n">
        <v>12</v>
      </c>
      <c r="D1727" s="9" t="s">
        <v>305</v>
      </c>
      <c r="E1727" s="12" t="str">
        <f aca="false">INDEX(門市主檔!$B$2:$B$25,MATCH($D1727,門市主檔!$A$2:$A$25,0))</f>
        <v>台中七期店</v>
      </c>
      <c r="F1727" s="9" t="s">
        <v>344</v>
      </c>
      <c r="G1727" s="12" t="str">
        <f aca="false">INDEX(通路主檔!$B$2:$B$5,MATCH($F1727,通路主檔!$A$2:$A$5,0))</f>
        <v>外送平台 A</v>
      </c>
      <c r="H1727" s="12" t="str">
        <f aca="false">INDEX(通路主檔!$C$2:$C$5,MATCH($F1727,通路主檔!$A$2:$A$5,0))</f>
        <v>外送平台</v>
      </c>
      <c r="I1727" s="13" t="n">
        <v>468300</v>
      </c>
      <c r="J1727" s="4" t="n">
        <v>856</v>
      </c>
      <c r="K1727" s="4" t="n">
        <v>1673</v>
      </c>
      <c r="L1727" s="14" t="n">
        <f aca="false">IF(J1727=0,0,I1727/J1727)</f>
        <v>547.079439252336</v>
      </c>
      <c r="M1727" s="15" t="n">
        <f aca="false">INDEX(通路主檔!$D$2:$D$5,MATCH($F1727,通路主檔!$A$2:$A$5,0))*INDEX(年度參數!$B$2:$B$4,MATCH($B1727,年度參數!$A$2:$A$4,0))</f>
        <v>0.34</v>
      </c>
      <c r="N1727" s="14" t="n">
        <f aca="false">I1727*M1727</f>
        <v>159222</v>
      </c>
      <c r="O1727" s="14" t="n">
        <f aca="false">I1727-N1727</f>
        <v>309078</v>
      </c>
    </row>
    <row r="1728" customFormat="false" ht="15" hidden="false" customHeight="false" outlineLevel="0" collapsed="false">
      <c r="A1728" s="6" t="str">
        <f aca="false">TEXT(B1728,"0")&amp;"-"&amp;TEXT(C1728,"00")</f>
        <v>2025-12</v>
      </c>
      <c r="B1728" s="4" t="n">
        <v>2025</v>
      </c>
      <c r="C1728" s="4" t="n">
        <v>12</v>
      </c>
      <c r="D1728" s="9" t="s">
        <v>305</v>
      </c>
      <c r="E1728" s="12" t="str">
        <f aca="false">INDEX(門市主檔!$B$2:$B$25,MATCH($D1728,門市主檔!$A$2:$A$25,0))</f>
        <v>台中七期店</v>
      </c>
      <c r="F1728" s="9" t="s">
        <v>347</v>
      </c>
      <c r="G1728" s="12" t="str">
        <f aca="false">INDEX(通路主檔!$B$2:$B$5,MATCH($F1728,通路主檔!$A$2:$A$5,0))</f>
        <v>外送平台 B</v>
      </c>
      <c r="H1728" s="12" t="str">
        <f aca="false">INDEX(通路主檔!$C$2:$C$5,MATCH($F1728,通路主檔!$A$2:$A$5,0))</f>
        <v>外送平台</v>
      </c>
      <c r="I1728" s="13" t="n">
        <v>299500</v>
      </c>
      <c r="J1728" s="4" t="n">
        <v>643</v>
      </c>
      <c r="K1728" s="4" t="n">
        <v>1071</v>
      </c>
      <c r="L1728" s="14" t="n">
        <f aca="false">IF(J1728=0,0,I1728/J1728)</f>
        <v>465.785381026439</v>
      </c>
      <c r="M1728" s="15" t="n">
        <f aca="false">INDEX(通路主檔!$D$2:$D$5,MATCH($F1728,通路主檔!$A$2:$A$5,0))*INDEX(年度參數!$B$2:$B$4,MATCH($B1728,年度參數!$A$2:$A$4,0))</f>
        <v>0.34</v>
      </c>
      <c r="N1728" s="14" t="n">
        <f aca="false">I1728*M1728</f>
        <v>101830</v>
      </c>
      <c r="O1728" s="14" t="n">
        <f aca="false">I1728-N1728</f>
        <v>197670</v>
      </c>
    </row>
    <row r="1729" customFormat="false" ht="15" hidden="false" customHeight="false" outlineLevel="0" collapsed="false">
      <c r="A1729" s="6" t="str">
        <f aca="false">TEXT(B1729,"0")&amp;"-"&amp;TEXT(C1729,"00")</f>
        <v>2025-12</v>
      </c>
      <c r="B1729" s="4" t="n">
        <v>2025</v>
      </c>
      <c r="C1729" s="4" t="n">
        <v>12</v>
      </c>
      <c r="D1729" s="9" t="s">
        <v>307</v>
      </c>
      <c r="E1729" s="12" t="str">
        <f aca="false">INDEX(門市主檔!$B$2:$B$25,MATCH($D1729,門市主檔!$A$2:$A$25,0))</f>
        <v>台中一中店</v>
      </c>
      <c r="F1729" s="9" t="s">
        <v>339</v>
      </c>
      <c r="G1729" s="12" t="str">
        <f aca="false">INDEX(通路主檔!$B$2:$B$5,MATCH($F1729,通路主檔!$A$2:$A$5,0))</f>
        <v>內用</v>
      </c>
      <c r="H1729" s="12" t="str">
        <f aca="false">INDEX(通路主檔!$C$2:$C$5,MATCH($F1729,通路主檔!$A$2:$A$5,0))</f>
        <v>店內</v>
      </c>
      <c r="I1729" s="13" t="n">
        <v>670800</v>
      </c>
      <c r="J1729" s="4" t="n">
        <v>958</v>
      </c>
      <c r="K1729" s="4" t="n">
        <v>2367</v>
      </c>
      <c r="L1729" s="14" t="n">
        <f aca="false">IF(J1729=0,0,I1729/J1729)</f>
        <v>700.208768267223</v>
      </c>
      <c r="M1729" s="15" t="n">
        <f aca="false">INDEX(通路主檔!$D$2:$D$5,MATCH($F1729,通路主檔!$A$2:$A$5,0))*INDEX(年度參數!$B$2:$B$4,MATCH($B1729,年度參數!$A$2:$A$4,0))</f>
        <v>0</v>
      </c>
      <c r="N1729" s="14" t="n">
        <f aca="false">I1729*M1729</f>
        <v>0</v>
      </c>
      <c r="O1729" s="14" t="n">
        <f aca="false">I1729-N1729</f>
        <v>670800</v>
      </c>
    </row>
    <row r="1730" customFormat="false" ht="15" hidden="false" customHeight="false" outlineLevel="0" collapsed="false">
      <c r="A1730" s="6" t="str">
        <f aca="false">TEXT(B1730,"0")&amp;"-"&amp;TEXT(C1730,"00")</f>
        <v>2025-12</v>
      </c>
      <c r="B1730" s="4" t="n">
        <v>2025</v>
      </c>
      <c r="C1730" s="4" t="n">
        <v>12</v>
      </c>
      <c r="D1730" s="9" t="s">
        <v>307</v>
      </c>
      <c r="E1730" s="12" t="str">
        <f aca="false">INDEX(門市主檔!$B$2:$B$25,MATCH($D1730,門市主檔!$A$2:$A$25,0))</f>
        <v>台中一中店</v>
      </c>
      <c r="F1730" s="9" t="s">
        <v>342</v>
      </c>
      <c r="G1730" s="12" t="str">
        <f aca="false">INDEX(通路主檔!$B$2:$B$5,MATCH($F1730,通路主檔!$A$2:$A$5,0))</f>
        <v>外帶</v>
      </c>
      <c r="H1730" s="12" t="str">
        <f aca="false">INDEX(通路主檔!$C$2:$C$5,MATCH($F1730,通路主檔!$A$2:$A$5,0))</f>
        <v>店內</v>
      </c>
      <c r="I1730" s="13" t="n">
        <v>579200</v>
      </c>
      <c r="J1730" s="4" t="n">
        <v>1747</v>
      </c>
      <c r="K1730" s="4" t="n">
        <v>2427</v>
      </c>
      <c r="L1730" s="14" t="n">
        <f aca="false">IF(J1730=0,0,I1730/J1730)</f>
        <v>331.539782484259</v>
      </c>
      <c r="M1730" s="15" t="n">
        <f aca="false">INDEX(通路主檔!$D$2:$D$5,MATCH($F1730,通路主檔!$A$2:$A$5,0))*INDEX(年度參數!$B$2:$B$4,MATCH($B1730,年度參數!$A$2:$A$4,0))</f>
        <v>0</v>
      </c>
      <c r="N1730" s="14" t="n">
        <f aca="false">I1730*M1730</f>
        <v>0</v>
      </c>
      <c r="O1730" s="14" t="n">
        <f aca="false">I1730-N1730</f>
        <v>579200</v>
      </c>
    </row>
    <row r="1731" customFormat="false" ht="15" hidden="false" customHeight="false" outlineLevel="0" collapsed="false">
      <c r="A1731" s="6" t="str">
        <f aca="false">TEXT(B1731,"0")&amp;"-"&amp;TEXT(C1731,"00")</f>
        <v>2025-12</v>
      </c>
      <c r="B1731" s="4" t="n">
        <v>2025</v>
      </c>
      <c r="C1731" s="4" t="n">
        <v>12</v>
      </c>
      <c r="D1731" s="9" t="s">
        <v>307</v>
      </c>
      <c r="E1731" s="12" t="str">
        <f aca="false">INDEX(門市主檔!$B$2:$B$25,MATCH($D1731,門市主檔!$A$2:$A$25,0))</f>
        <v>台中一中店</v>
      </c>
      <c r="F1731" s="9" t="s">
        <v>344</v>
      </c>
      <c r="G1731" s="12" t="str">
        <f aca="false">INDEX(通路主檔!$B$2:$B$5,MATCH($F1731,通路主檔!$A$2:$A$5,0))</f>
        <v>外送平台 A</v>
      </c>
      <c r="H1731" s="12" t="str">
        <f aca="false">INDEX(通路主檔!$C$2:$C$5,MATCH($F1731,通路主檔!$A$2:$A$5,0))</f>
        <v>外送平台</v>
      </c>
      <c r="I1731" s="13" t="n">
        <v>503700</v>
      </c>
      <c r="J1731" s="4" t="n">
        <v>995</v>
      </c>
      <c r="K1731" s="4" t="n">
        <v>1762</v>
      </c>
      <c r="L1731" s="14" t="n">
        <f aca="false">IF(J1731=0,0,I1731/J1731)</f>
        <v>506.231155778894</v>
      </c>
      <c r="M1731" s="15" t="n">
        <f aca="false">INDEX(通路主檔!$D$2:$D$5,MATCH($F1731,通路主檔!$A$2:$A$5,0))*INDEX(年度參數!$B$2:$B$4,MATCH($B1731,年度參數!$A$2:$A$4,0))</f>
        <v>0.34</v>
      </c>
      <c r="N1731" s="14" t="n">
        <f aca="false">I1731*M1731</f>
        <v>171258</v>
      </c>
      <c r="O1731" s="14" t="n">
        <f aca="false">I1731-N1731</f>
        <v>332442</v>
      </c>
    </row>
    <row r="1732" customFormat="false" ht="15" hidden="false" customHeight="false" outlineLevel="0" collapsed="false">
      <c r="A1732" s="6" t="str">
        <f aca="false">TEXT(B1732,"0")&amp;"-"&amp;TEXT(C1732,"00")</f>
        <v>2025-12</v>
      </c>
      <c r="B1732" s="4" t="n">
        <v>2025</v>
      </c>
      <c r="C1732" s="4" t="n">
        <v>12</v>
      </c>
      <c r="D1732" s="9" t="s">
        <v>307</v>
      </c>
      <c r="E1732" s="12" t="str">
        <f aca="false">INDEX(門市主檔!$B$2:$B$25,MATCH($D1732,門市主檔!$A$2:$A$25,0))</f>
        <v>台中一中店</v>
      </c>
      <c r="F1732" s="9" t="s">
        <v>347</v>
      </c>
      <c r="G1732" s="12" t="str">
        <f aca="false">INDEX(通路主檔!$B$2:$B$5,MATCH($F1732,通路主檔!$A$2:$A$5,0))</f>
        <v>外送平台 B</v>
      </c>
      <c r="H1732" s="12" t="str">
        <f aca="false">INDEX(通路主檔!$C$2:$C$5,MATCH($F1732,通路主檔!$A$2:$A$5,0))</f>
        <v>外送平台</v>
      </c>
      <c r="I1732" s="13" t="n">
        <v>337700</v>
      </c>
      <c r="J1732" s="4" t="n">
        <v>625</v>
      </c>
      <c r="K1732" s="4" t="n">
        <v>1210</v>
      </c>
      <c r="L1732" s="14" t="n">
        <f aca="false">IF(J1732=0,0,I1732/J1732)</f>
        <v>540.32</v>
      </c>
      <c r="M1732" s="15" t="n">
        <f aca="false">INDEX(通路主檔!$D$2:$D$5,MATCH($F1732,通路主檔!$A$2:$A$5,0))*INDEX(年度參數!$B$2:$B$4,MATCH($B1732,年度參數!$A$2:$A$4,0))</f>
        <v>0.34</v>
      </c>
      <c r="N1732" s="14" t="n">
        <f aca="false">I1732*M1732</f>
        <v>114818</v>
      </c>
      <c r="O1732" s="14" t="n">
        <f aca="false">I1732-N1732</f>
        <v>222882</v>
      </c>
    </row>
    <row r="1733" customFormat="false" ht="15" hidden="false" customHeight="false" outlineLevel="0" collapsed="false">
      <c r="A1733" s="6" t="str">
        <f aca="false">TEXT(B1733,"0")&amp;"-"&amp;TEXT(C1733,"00")</f>
        <v>2025-12</v>
      </c>
      <c r="B1733" s="4" t="n">
        <v>2025</v>
      </c>
      <c r="C1733" s="4" t="n">
        <v>12</v>
      </c>
      <c r="D1733" s="9" t="s">
        <v>310</v>
      </c>
      <c r="E1733" s="12" t="str">
        <f aca="false">INDEX(門市主檔!$B$2:$B$25,MATCH($D1733,門市主檔!$A$2:$A$25,0))</f>
        <v>台中大里店</v>
      </c>
      <c r="F1733" s="9" t="s">
        <v>342</v>
      </c>
      <c r="G1733" s="12" t="str">
        <f aca="false">INDEX(通路主檔!$B$2:$B$5,MATCH($F1733,通路主檔!$A$2:$A$5,0))</f>
        <v>外帶</v>
      </c>
      <c r="H1733" s="12" t="str">
        <f aca="false">INDEX(通路主檔!$C$2:$C$5,MATCH($F1733,通路主檔!$A$2:$A$5,0))</f>
        <v>店內</v>
      </c>
      <c r="I1733" s="13" t="n">
        <v>588600</v>
      </c>
      <c r="J1733" s="4" t="n">
        <v>1911</v>
      </c>
      <c r="K1733" s="4" t="n">
        <v>2541</v>
      </c>
      <c r="L1733" s="14" t="n">
        <f aca="false">IF(J1733=0,0,I1733/J1733)</f>
        <v>308.006279434851</v>
      </c>
      <c r="M1733" s="15" t="n">
        <f aca="false">INDEX(通路主檔!$D$2:$D$5,MATCH($F1733,通路主檔!$A$2:$A$5,0))*INDEX(年度參數!$B$2:$B$4,MATCH($B1733,年度參數!$A$2:$A$4,0))</f>
        <v>0</v>
      </c>
      <c r="N1733" s="14" t="n">
        <f aca="false">I1733*M1733</f>
        <v>0</v>
      </c>
      <c r="O1733" s="14" t="n">
        <f aca="false">I1733-N1733</f>
        <v>588600</v>
      </c>
    </row>
    <row r="1734" customFormat="false" ht="15" hidden="false" customHeight="false" outlineLevel="0" collapsed="false">
      <c r="A1734" s="6" t="str">
        <f aca="false">TEXT(B1734,"0")&amp;"-"&amp;TEXT(C1734,"00")</f>
        <v>2025-12</v>
      </c>
      <c r="B1734" s="4" t="n">
        <v>2025</v>
      </c>
      <c r="C1734" s="4" t="n">
        <v>12</v>
      </c>
      <c r="D1734" s="9" t="s">
        <v>310</v>
      </c>
      <c r="E1734" s="12" t="str">
        <f aca="false">INDEX(門市主檔!$B$2:$B$25,MATCH($D1734,門市主檔!$A$2:$A$25,0))</f>
        <v>台中大里店</v>
      </c>
      <c r="F1734" s="9" t="s">
        <v>344</v>
      </c>
      <c r="G1734" s="12" t="str">
        <f aca="false">INDEX(通路主檔!$B$2:$B$5,MATCH($F1734,通路主檔!$A$2:$A$5,0))</f>
        <v>外送平台 A</v>
      </c>
      <c r="H1734" s="12" t="str">
        <f aca="false">INDEX(通路主檔!$C$2:$C$5,MATCH($F1734,通路主檔!$A$2:$A$5,0))</f>
        <v>外送平台</v>
      </c>
      <c r="I1734" s="13" t="n">
        <v>512800</v>
      </c>
      <c r="J1734" s="4" t="n">
        <v>1057</v>
      </c>
      <c r="K1734" s="4" t="n">
        <v>2033</v>
      </c>
      <c r="L1734" s="14" t="n">
        <f aca="false">IF(J1734=0,0,I1734/J1734)</f>
        <v>485.146641438032</v>
      </c>
      <c r="M1734" s="15" t="n">
        <f aca="false">INDEX(通路主檔!$D$2:$D$5,MATCH($F1734,通路主檔!$A$2:$A$5,0))*INDEX(年度參數!$B$2:$B$4,MATCH($B1734,年度參數!$A$2:$A$4,0))</f>
        <v>0.34</v>
      </c>
      <c r="N1734" s="14" t="n">
        <f aca="false">I1734*M1734</f>
        <v>174352</v>
      </c>
      <c r="O1734" s="14" t="n">
        <f aca="false">I1734-N1734</f>
        <v>338448</v>
      </c>
    </row>
    <row r="1735" customFormat="false" ht="15" hidden="false" customHeight="false" outlineLevel="0" collapsed="false">
      <c r="A1735" s="6" t="str">
        <f aca="false">TEXT(B1735,"0")&amp;"-"&amp;TEXT(C1735,"00")</f>
        <v>2025-12</v>
      </c>
      <c r="B1735" s="4" t="n">
        <v>2025</v>
      </c>
      <c r="C1735" s="4" t="n">
        <v>12</v>
      </c>
      <c r="D1735" s="9" t="s">
        <v>310</v>
      </c>
      <c r="E1735" s="12" t="str">
        <f aca="false">INDEX(門市主檔!$B$2:$B$25,MATCH($D1735,門市主檔!$A$2:$A$25,0))</f>
        <v>台中大里店</v>
      </c>
      <c r="F1735" s="9" t="s">
        <v>347</v>
      </c>
      <c r="G1735" s="12" t="str">
        <f aca="false">INDEX(通路主檔!$B$2:$B$5,MATCH($F1735,通路主檔!$A$2:$A$5,0))</f>
        <v>外送平台 B</v>
      </c>
      <c r="H1735" s="12" t="str">
        <f aca="false">INDEX(通路主檔!$C$2:$C$5,MATCH($F1735,通路主檔!$A$2:$A$5,0))</f>
        <v>外送平台</v>
      </c>
      <c r="I1735" s="13" t="n">
        <v>320600</v>
      </c>
      <c r="J1735" s="4" t="n">
        <v>703</v>
      </c>
      <c r="K1735" s="4" t="n">
        <v>1284</v>
      </c>
      <c r="L1735" s="14" t="n">
        <f aca="false">IF(J1735=0,0,I1735/J1735)</f>
        <v>456.045519203414</v>
      </c>
      <c r="M1735" s="15" t="n">
        <f aca="false">INDEX(通路主檔!$D$2:$D$5,MATCH($F1735,通路主檔!$A$2:$A$5,0))*INDEX(年度參數!$B$2:$B$4,MATCH($B1735,年度參數!$A$2:$A$4,0))</f>
        <v>0.34</v>
      </c>
      <c r="N1735" s="14" t="n">
        <f aca="false">I1735*M1735</f>
        <v>109004</v>
      </c>
      <c r="O1735" s="14" t="n">
        <f aca="false">I1735-N1735</f>
        <v>211596</v>
      </c>
    </row>
    <row r="1736" customFormat="false" ht="15" hidden="false" customHeight="false" outlineLevel="0" collapsed="false">
      <c r="A1736" s="6" t="str">
        <f aca="false">TEXT(B1736,"0")&amp;"-"&amp;TEXT(C1736,"00")</f>
        <v>2025-12</v>
      </c>
      <c r="B1736" s="4" t="n">
        <v>2025</v>
      </c>
      <c r="C1736" s="4" t="n">
        <v>12</v>
      </c>
      <c r="D1736" s="9" t="s">
        <v>318</v>
      </c>
      <c r="E1736" s="12" t="str">
        <f aca="false">INDEX(門市主檔!$B$2:$B$25,MATCH($D1736,門市主檔!$A$2:$A$25,0))</f>
        <v>台南中西店</v>
      </c>
      <c r="F1736" s="9" t="s">
        <v>339</v>
      </c>
      <c r="G1736" s="12" t="str">
        <f aca="false">INDEX(通路主檔!$B$2:$B$5,MATCH($F1736,通路主檔!$A$2:$A$5,0))</f>
        <v>內用</v>
      </c>
      <c r="H1736" s="12" t="str">
        <f aca="false">INDEX(通路主檔!$C$2:$C$5,MATCH($F1736,通路主檔!$A$2:$A$5,0))</f>
        <v>店內</v>
      </c>
      <c r="I1736" s="13" t="n">
        <v>1026300</v>
      </c>
      <c r="J1736" s="4" t="n">
        <v>1322</v>
      </c>
      <c r="K1736" s="4" t="n">
        <v>3408</v>
      </c>
      <c r="L1736" s="14" t="n">
        <f aca="false">IF(J1736=0,0,I1736/J1736)</f>
        <v>776.323751891074</v>
      </c>
      <c r="M1736" s="15" t="n">
        <f aca="false">INDEX(通路主檔!$D$2:$D$5,MATCH($F1736,通路主檔!$A$2:$A$5,0))*INDEX(年度參數!$B$2:$B$4,MATCH($B1736,年度參數!$A$2:$A$4,0))</f>
        <v>0</v>
      </c>
      <c r="N1736" s="14" t="n">
        <f aca="false">I1736*M1736</f>
        <v>0</v>
      </c>
      <c r="O1736" s="14" t="n">
        <f aca="false">I1736-N1736</f>
        <v>1026300</v>
      </c>
    </row>
    <row r="1737" customFormat="false" ht="15" hidden="false" customHeight="false" outlineLevel="0" collapsed="false">
      <c r="A1737" s="6" t="str">
        <f aca="false">TEXT(B1737,"0")&amp;"-"&amp;TEXT(C1737,"00")</f>
        <v>2025-12</v>
      </c>
      <c r="B1737" s="4" t="n">
        <v>2025</v>
      </c>
      <c r="C1737" s="4" t="n">
        <v>12</v>
      </c>
      <c r="D1737" s="9" t="s">
        <v>318</v>
      </c>
      <c r="E1737" s="12" t="str">
        <f aca="false">INDEX(門市主檔!$B$2:$B$25,MATCH($D1737,門市主檔!$A$2:$A$25,0))</f>
        <v>台南中西店</v>
      </c>
      <c r="F1737" s="9" t="s">
        <v>342</v>
      </c>
      <c r="G1737" s="12" t="str">
        <f aca="false">INDEX(通路主檔!$B$2:$B$5,MATCH($F1737,通路主檔!$A$2:$A$5,0))</f>
        <v>外帶</v>
      </c>
      <c r="H1737" s="12" t="str">
        <f aca="false">INDEX(通路主檔!$C$2:$C$5,MATCH($F1737,通路主檔!$A$2:$A$5,0))</f>
        <v>店內</v>
      </c>
      <c r="I1737" s="13" t="n">
        <v>530900</v>
      </c>
      <c r="J1737" s="4" t="n">
        <v>1497</v>
      </c>
      <c r="K1737" s="4" t="n">
        <v>1838</v>
      </c>
      <c r="L1737" s="14" t="n">
        <f aca="false">IF(J1737=0,0,I1737/J1737)</f>
        <v>354.642618570474</v>
      </c>
      <c r="M1737" s="15" t="n">
        <f aca="false">INDEX(通路主檔!$D$2:$D$5,MATCH($F1737,通路主檔!$A$2:$A$5,0))*INDEX(年度參數!$B$2:$B$4,MATCH($B1737,年度參數!$A$2:$A$4,0))</f>
        <v>0</v>
      </c>
      <c r="N1737" s="14" t="n">
        <f aca="false">I1737*M1737</f>
        <v>0</v>
      </c>
      <c r="O1737" s="14" t="n">
        <f aca="false">I1737-N1737</f>
        <v>530900</v>
      </c>
    </row>
    <row r="1738" customFormat="false" ht="15" hidden="false" customHeight="false" outlineLevel="0" collapsed="false">
      <c r="A1738" s="6" t="str">
        <f aca="false">TEXT(B1738,"0")&amp;"-"&amp;TEXT(C1738,"00")</f>
        <v>2025-12</v>
      </c>
      <c r="B1738" s="4" t="n">
        <v>2025</v>
      </c>
      <c r="C1738" s="4" t="n">
        <v>12</v>
      </c>
      <c r="D1738" s="9" t="s">
        <v>318</v>
      </c>
      <c r="E1738" s="12" t="str">
        <f aca="false">INDEX(門市主檔!$B$2:$B$25,MATCH($D1738,門市主檔!$A$2:$A$25,0))</f>
        <v>台南中西店</v>
      </c>
      <c r="F1738" s="9" t="s">
        <v>344</v>
      </c>
      <c r="G1738" s="12" t="str">
        <f aca="false">INDEX(通路主檔!$B$2:$B$5,MATCH($F1738,通路主檔!$A$2:$A$5,0))</f>
        <v>外送平台 A</v>
      </c>
      <c r="H1738" s="12" t="str">
        <f aca="false">INDEX(通路主檔!$C$2:$C$5,MATCH($F1738,通路主檔!$A$2:$A$5,0))</f>
        <v>外送平台</v>
      </c>
      <c r="I1738" s="13" t="n">
        <v>435200</v>
      </c>
      <c r="J1738" s="4" t="n">
        <v>878</v>
      </c>
      <c r="K1738" s="4" t="n">
        <v>1666</v>
      </c>
      <c r="L1738" s="14" t="n">
        <f aca="false">IF(J1738=0,0,I1738/J1738)</f>
        <v>495.671981776765</v>
      </c>
      <c r="M1738" s="15" t="n">
        <f aca="false">INDEX(通路主檔!$D$2:$D$5,MATCH($F1738,通路主檔!$A$2:$A$5,0))*INDEX(年度參數!$B$2:$B$4,MATCH($B1738,年度參數!$A$2:$A$4,0))</f>
        <v>0.34</v>
      </c>
      <c r="N1738" s="14" t="n">
        <f aca="false">I1738*M1738</f>
        <v>147968</v>
      </c>
      <c r="O1738" s="14" t="n">
        <f aca="false">I1738-N1738</f>
        <v>287232</v>
      </c>
    </row>
    <row r="1739" customFormat="false" ht="15" hidden="false" customHeight="false" outlineLevel="0" collapsed="false">
      <c r="A1739" s="6" t="str">
        <f aca="false">TEXT(B1739,"0")&amp;"-"&amp;TEXT(C1739,"00")</f>
        <v>2025-12</v>
      </c>
      <c r="B1739" s="4" t="n">
        <v>2025</v>
      </c>
      <c r="C1739" s="4" t="n">
        <v>12</v>
      </c>
      <c r="D1739" s="9" t="s">
        <v>318</v>
      </c>
      <c r="E1739" s="12" t="str">
        <f aca="false">INDEX(門市主檔!$B$2:$B$25,MATCH($D1739,門市主檔!$A$2:$A$25,0))</f>
        <v>台南中西店</v>
      </c>
      <c r="F1739" s="9" t="s">
        <v>347</v>
      </c>
      <c r="G1739" s="12" t="str">
        <f aca="false">INDEX(通路主檔!$B$2:$B$5,MATCH($F1739,通路主檔!$A$2:$A$5,0))</f>
        <v>外送平台 B</v>
      </c>
      <c r="H1739" s="12" t="str">
        <f aca="false">INDEX(通路主檔!$C$2:$C$5,MATCH($F1739,通路主檔!$A$2:$A$5,0))</f>
        <v>外送平台</v>
      </c>
      <c r="I1739" s="13" t="n">
        <v>296800</v>
      </c>
      <c r="J1739" s="4" t="n">
        <v>592</v>
      </c>
      <c r="K1739" s="4" t="n">
        <v>1041</v>
      </c>
      <c r="L1739" s="14" t="n">
        <f aca="false">IF(J1739=0,0,I1739/J1739)</f>
        <v>501.351351351351</v>
      </c>
      <c r="M1739" s="15" t="n">
        <f aca="false">INDEX(通路主檔!$D$2:$D$5,MATCH($F1739,通路主檔!$A$2:$A$5,0))*INDEX(年度參數!$B$2:$B$4,MATCH($B1739,年度參數!$A$2:$A$4,0))</f>
        <v>0.34</v>
      </c>
      <c r="N1739" s="14" t="n">
        <f aca="false">I1739*M1739</f>
        <v>100912</v>
      </c>
      <c r="O1739" s="14" t="n">
        <f aca="false">I1739-N1739</f>
        <v>195888</v>
      </c>
    </row>
    <row r="1740" customFormat="false" ht="15" hidden="false" customHeight="false" outlineLevel="0" collapsed="false">
      <c r="A1740" s="6" t="str">
        <f aca="false">TEXT(B1740,"0")&amp;"-"&amp;TEXT(C1740,"00")</f>
        <v>2025-12</v>
      </c>
      <c r="B1740" s="4" t="n">
        <v>2025</v>
      </c>
      <c r="C1740" s="4" t="n">
        <v>12</v>
      </c>
      <c r="D1740" s="9" t="s">
        <v>323</v>
      </c>
      <c r="E1740" s="12" t="str">
        <f aca="false">INDEX(門市主檔!$B$2:$B$25,MATCH($D1740,門市主檔!$A$2:$A$25,0))</f>
        <v>台南東寧店</v>
      </c>
      <c r="F1740" s="9" t="s">
        <v>339</v>
      </c>
      <c r="G1740" s="12" t="str">
        <f aca="false">INDEX(通路主檔!$B$2:$B$5,MATCH($F1740,通路主檔!$A$2:$A$5,0))</f>
        <v>內用</v>
      </c>
      <c r="H1740" s="12" t="str">
        <f aca="false">INDEX(通路主檔!$C$2:$C$5,MATCH($F1740,通路主檔!$A$2:$A$5,0))</f>
        <v>店內</v>
      </c>
      <c r="I1740" s="13" t="n">
        <v>530100</v>
      </c>
      <c r="J1740" s="4" t="n">
        <v>689</v>
      </c>
      <c r="K1740" s="4" t="n">
        <v>1767</v>
      </c>
      <c r="L1740" s="14" t="n">
        <f aca="false">IF(J1740=0,0,I1740/J1740)</f>
        <v>769.375907111756</v>
      </c>
      <c r="M1740" s="15" t="n">
        <f aca="false">INDEX(通路主檔!$D$2:$D$5,MATCH($F1740,通路主檔!$A$2:$A$5,0))*INDEX(年度參數!$B$2:$B$4,MATCH($B1740,年度參數!$A$2:$A$4,0))</f>
        <v>0</v>
      </c>
      <c r="N1740" s="14" t="n">
        <f aca="false">I1740*M1740</f>
        <v>0</v>
      </c>
      <c r="O1740" s="14" t="n">
        <f aca="false">I1740-N1740</f>
        <v>530100</v>
      </c>
    </row>
    <row r="1741" customFormat="false" ht="15" hidden="false" customHeight="false" outlineLevel="0" collapsed="false">
      <c r="A1741" s="6" t="str">
        <f aca="false">TEXT(B1741,"0")&amp;"-"&amp;TEXT(C1741,"00")</f>
        <v>2025-12</v>
      </c>
      <c r="B1741" s="4" t="n">
        <v>2025</v>
      </c>
      <c r="C1741" s="4" t="n">
        <v>12</v>
      </c>
      <c r="D1741" s="9" t="s">
        <v>323</v>
      </c>
      <c r="E1741" s="12" t="str">
        <f aca="false">INDEX(門市主檔!$B$2:$B$25,MATCH($D1741,門市主檔!$A$2:$A$25,0))</f>
        <v>台南東寧店</v>
      </c>
      <c r="F1741" s="9" t="s">
        <v>342</v>
      </c>
      <c r="G1741" s="12" t="str">
        <f aca="false">INDEX(通路主檔!$B$2:$B$5,MATCH($F1741,通路主檔!$A$2:$A$5,0))</f>
        <v>外帶</v>
      </c>
      <c r="H1741" s="12" t="str">
        <f aca="false">INDEX(通路主檔!$C$2:$C$5,MATCH($F1741,通路主檔!$A$2:$A$5,0))</f>
        <v>店內</v>
      </c>
      <c r="I1741" s="13" t="n">
        <v>484000</v>
      </c>
      <c r="J1741" s="4" t="n">
        <v>1486</v>
      </c>
      <c r="K1741" s="4" t="n">
        <v>1883</v>
      </c>
      <c r="L1741" s="14" t="n">
        <f aca="false">IF(J1741=0,0,I1741/J1741)</f>
        <v>325.706594885599</v>
      </c>
      <c r="M1741" s="15" t="n">
        <f aca="false">INDEX(通路主檔!$D$2:$D$5,MATCH($F1741,通路主檔!$A$2:$A$5,0))*INDEX(年度參數!$B$2:$B$4,MATCH($B1741,年度參數!$A$2:$A$4,0))</f>
        <v>0</v>
      </c>
      <c r="N1741" s="14" t="n">
        <f aca="false">I1741*M1741</f>
        <v>0</v>
      </c>
      <c r="O1741" s="14" t="n">
        <f aca="false">I1741-N1741</f>
        <v>484000</v>
      </c>
    </row>
    <row r="1742" customFormat="false" ht="15" hidden="false" customHeight="false" outlineLevel="0" collapsed="false">
      <c r="A1742" s="6" t="str">
        <f aca="false">TEXT(B1742,"0")&amp;"-"&amp;TEXT(C1742,"00")</f>
        <v>2025-12</v>
      </c>
      <c r="B1742" s="4" t="n">
        <v>2025</v>
      </c>
      <c r="C1742" s="4" t="n">
        <v>12</v>
      </c>
      <c r="D1742" s="9" t="s">
        <v>323</v>
      </c>
      <c r="E1742" s="12" t="str">
        <f aca="false">INDEX(門市主檔!$B$2:$B$25,MATCH($D1742,門市主檔!$A$2:$A$25,0))</f>
        <v>台南東寧店</v>
      </c>
      <c r="F1742" s="9" t="s">
        <v>344</v>
      </c>
      <c r="G1742" s="12" t="str">
        <f aca="false">INDEX(通路主檔!$B$2:$B$5,MATCH($F1742,通路主檔!$A$2:$A$5,0))</f>
        <v>外送平台 A</v>
      </c>
      <c r="H1742" s="12" t="str">
        <f aca="false">INDEX(通路主檔!$C$2:$C$5,MATCH($F1742,通路主檔!$A$2:$A$5,0))</f>
        <v>外送平台</v>
      </c>
      <c r="I1742" s="13" t="n">
        <v>404500</v>
      </c>
      <c r="J1742" s="4" t="n">
        <v>794</v>
      </c>
      <c r="K1742" s="4" t="n">
        <v>1453</v>
      </c>
      <c r="L1742" s="14" t="n">
        <f aca="false">IF(J1742=0,0,I1742/J1742)</f>
        <v>509.445843828715</v>
      </c>
      <c r="M1742" s="15" t="n">
        <f aca="false">INDEX(通路主檔!$D$2:$D$5,MATCH($F1742,通路主檔!$A$2:$A$5,0))*INDEX(年度參數!$B$2:$B$4,MATCH($B1742,年度參數!$A$2:$A$4,0))</f>
        <v>0.34</v>
      </c>
      <c r="N1742" s="14" t="n">
        <f aca="false">I1742*M1742</f>
        <v>137530</v>
      </c>
      <c r="O1742" s="14" t="n">
        <f aca="false">I1742-N1742</f>
        <v>266970</v>
      </c>
    </row>
    <row r="1743" customFormat="false" ht="15" hidden="false" customHeight="false" outlineLevel="0" collapsed="false">
      <c r="A1743" s="6" t="str">
        <f aca="false">TEXT(B1743,"0")&amp;"-"&amp;TEXT(C1743,"00")</f>
        <v>2025-12</v>
      </c>
      <c r="B1743" s="4" t="n">
        <v>2025</v>
      </c>
      <c r="C1743" s="4" t="n">
        <v>12</v>
      </c>
      <c r="D1743" s="9" t="s">
        <v>323</v>
      </c>
      <c r="E1743" s="12" t="str">
        <f aca="false">INDEX(門市主檔!$B$2:$B$25,MATCH($D1743,門市主檔!$A$2:$A$25,0))</f>
        <v>台南東寧店</v>
      </c>
      <c r="F1743" s="9" t="s">
        <v>347</v>
      </c>
      <c r="G1743" s="12" t="str">
        <f aca="false">INDEX(通路主檔!$B$2:$B$5,MATCH($F1743,通路主檔!$A$2:$A$5,0))</f>
        <v>外送平台 B</v>
      </c>
      <c r="H1743" s="12" t="str">
        <f aca="false">INDEX(通路主檔!$C$2:$C$5,MATCH($F1743,通路主檔!$A$2:$A$5,0))</f>
        <v>外送平台</v>
      </c>
      <c r="I1743" s="13" t="n">
        <v>267700</v>
      </c>
      <c r="J1743" s="4" t="n">
        <v>506</v>
      </c>
      <c r="K1743" s="4" t="n">
        <v>890</v>
      </c>
      <c r="L1743" s="14" t="n">
        <f aca="false">IF(J1743=0,0,I1743/J1743)</f>
        <v>529.05138339921</v>
      </c>
      <c r="M1743" s="15" t="n">
        <f aca="false">INDEX(通路主檔!$D$2:$D$5,MATCH($F1743,通路主檔!$A$2:$A$5,0))*INDEX(年度參數!$B$2:$B$4,MATCH($B1743,年度參數!$A$2:$A$4,0))</f>
        <v>0.34</v>
      </c>
      <c r="N1743" s="14" t="n">
        <f aca="false">I1743*M1743</f>
        <v>91018</v>
      </c>
      <c r="O1743" s="14" t="n">
        <f aca="false">I1743-N1743</f>
        <v>176682</v>
      </c>
    </row>
    <row r="1744" customFormat="false" ht="15" hidden="false" customHeight="false" outlineLevel="0" collapsed="false">
      <c r="A1744" s="6" t="str">
        <f aca="false">TEXT(B1744,"0")&amp;"-"&amp;TEXT(C1744,"00")</f>
        <v>2025-12</v>
      </c>
      <c r="B1744" s="4" t="n">
        <v>2025</v>
      </c>
      <c r="C1744" s="4" t="n">
        <v>12</v>
      </c>
      <c r="D1744" s="9" t="s">
        <v>262</v>
      </c>
      <c r="E1744" s="12" t="str">
        <f aca="false">INDEX(門市主檔!$B$2:$B$25,MATCH($D1744,門市主檔!$A$2:$A$25,0))</f>
        <v>台北信義旗艦店</v>
      </c>
      <c r="F1744" s="9" t="s">
        <v>339</v>
      </c>
      <c r="G1744" s="12" t="str">
        <f aca="false">INDEX(通路主檔!$B$2:$B$5,MATCH($F1744,通路主檔!$A$2:$A$5,0))</f>
        <v>內用</v>
      </c>
      <c r="H1744" s="12" t="str">
        <f aca="false">INDEX(通路主檔!$C$2:$C$5,MATCH($F1744,通路主檔!$A$2:$A$5,0))</f>
        <v>店內</v>
      </c>
      <c r="I1744" s="13" t="n">
        <v>2139500</v>
      </c>
      <c r="J1744" s="4" t="n">
        <v>2756</v>
      </c>
      <c r="K1744" s="4" t="n">
        <v>6549</v>
      </c>
      <c r="L1744" s="14" t="n">
        <f aca="false">IF(J1744=0,0,I1744/J1744)</f>
        <v>776.306240928882</v>
      </c>
      <c r="M1744" s="15" t="n">
        <f aca="false">INDEX(通路主檔!$D$2:$D$5,MATCH($F1744,通路主檔!$A$2:$A$5,0))*INDEX(年度參數!$B$2:$B$4,MATCH($B1744,年度參數!$A$2:$A$4,0))</f>
        <v>0</v>
      </c>
      <c r="N1744" s="14" t="n">
        <f aca="false">I1744*M1744</f>
        <v>0</v>
      </c>
      <c r="O1744" s="14" t="n">
        <f aca="false">I1744-N1744</f>
        <v>2139500</v>
      </c>
    </row>
    <row r="1745" customFormat="false" ht="15" hidden="false" customHeight="false" outlineLevel="0" collapsed="false">
      <c r="A1745" s="6" t="str">
        <f aca="false">TEXT(B1745,"0")&amp;"-"&amp;TEXT(C1745,"00")</f>
        <v>2025-12</v>
      </c>
      <c r="B1745" s="4" t="n">
        <v>2025</v>
      </c>
      <c r="C1745" s="4" t="n">
        <v>12</v>
      </c>
      <c r="D1745" s="9" t="s">
        <v>262</v>
      </c>
      <c r="E1745" s="12" t="str">
        <f aca="false">INDEX(門市主檔!$B$2:$B$25,MATCH($D1745,門市主檔!$A$2:$A$25,0))</f>
        <v>台北信義旗艦店</v>
      </c>
      <c r="F1745" s="9" t="s">
        <v>342</v>
      </c>
      <c r="G1745" s="12" t="str">
        <f aca="false">INDEX(通路主檔!$B$2:$B$5,MATCH($F1745,通路主檔!$A$2:$A$5,0))</f>
        <v>外帶</v>
      </c>
      <c r="H1745" s="12" t="str">
        <f aca="false">INDEX(通路主檔!$C$2:$C$5,MATCH($F1745,通路主檔!$A$2:$A$5,0))</f>
        <v>店內</v>
      </c>
      <c r="I1745" s="13" t="n">
        <v>824500</v>
      </c>
      <c r="J1745" s="4" t="n">
        <v>2390</v>
      </c>
      <c r="K1745" s="4" t="n">
        <v>3284</v>
      </c>
      <c r="L1745" s="14" t="n">
        <f aca="false">IF(J1745=0,0,I1745/J1745)</f>
        <v>344.979079497908</v>
      </c>
      <c r="M1745" s="15" t="n">
        <f aca="false">INDEX(通路主檔!$D$2:$D$5,MATCH($F1745,通路主檔!$A$2:$A$5,0))*INDEX(年度參數!$B$2:$B$4,MATCH($B1745,年度參數!$A$2:$A$4,0))</f>
        <v>0</v>
      </c>
      <c r="N1745" s="14" t="n">
        <f aca="false">I1745*M1745</f>
        <v>0</v>
      </c>
      <c r="O1745" s="14" t="n">
        <f aca="false">I1745-N1745</f>
        <v>824500</v>
      </c>
    </row>
    <row r="1746" customFormat="false" ht="15" hidden="false" customHeight="false" outlineLevel="0" collapsed="false">
      <c r="A1746" s="6" t="str">
        <f aca="false">TEXT(B1746,"0")&amp;"-"&amp;TEXT(C1746,"00")</f>
        <v>2025-12</v>
      </c>
      <c r="B1746" s="4" t="n">
        <v>2025</v>
      </c>
      <c r="C1746" s="4" t="n">
        <v>12</v>
      </c>
      <c r="D1746" s="9" t="s">
        <v>262</v>
      </c>
      <c r="E1746" s="12" t="str">
        <f aca="false">INDEX(門市主檔!$B$2:$B$25,MATCH($D1746,門市主檔!$A$2:$A$25,0))</f>
        <v>台北信義旗艦店</v>
      </c>
      <c r="F1746" s="9" t="s">
        <v>344</v>
      </c>
      <c r="G1746" s="12" t="str">
        <f aca="false">INDEX(通路主檔!$B$2:$B$5,MATCH($F1746,通路主檔!$A$2:$A$5,0))</f>
        <v>外送平台 A</v>
      </c>
      <c r="H1746" s="12" t="str">
        <f aca="false">INDEX(通路主檔!$C$2:$C$5,MATCH($F1746,通路主檔!$A$2:$A$5,0))</f>
        <v>外送平台</v>
      </c>
      <c r="I1746" s="13" t="n">
        <v>603900</v>
      </c>
      <c r="J1746" s="4" t="n">
        <v>1174</v>
      </c>
      <c r="K1746" s="4" t="n">
        <v>2110</v>
      </c>
      <c r="L1746" s="14" t="n">
        <f aca="false">IF(J1746=0,0,I1746/J1746)</f>
        <v>514.395229982964</v>
      </c>
      <c r="M1746" s="15" t="n">
        <f aca="false">INDEX(通路主檔!$D$2:$D$5,MATCH($F1746,通路主檔!$A$2:$A$5,0))*INDEX(年度參數!$B$2:$B$4,MATCH($B1746,年度參數!$A$2:$A$4,0))</f>
        <v>0.34</v>
      </c>
      <c r="N1746" s="14" t="n">
        <f aca="false">I1746*M1746</f>
        <v>205326</v>
      </c>
      <c r="O1746" s="14" t="n">
        <f aca="false">I1746-N1746</f>
        <v>398574</v>
      </c>
    </row>
    <row r="1747" customFormat="false" ht="15" hidden="false" customHeight="false" outlineLevel="0" collapsed="false">
      <c r="A1747" s="6" t="str">
        <f aca="false">TEXT(B1747,"0")&amp;"-"&amp;TEXT(C1747,"00")</f>
        <v>2025-12</v>
      </c>
      <c r="B1747" s="4" t="n">
        <v>2025</v>
      </c>
      <c r="C1747" s="4" t="n">
        <v>12</v>
      </c>
      <c r="D1747" s="9" t="s">
        <v>262</v>
      </c>
      <c r="E1747" s="12" t="str">
        <f aca="false">INDEX(門市主檔!$B$2:$B$25,MATCH($D1747,門市主檔!$A$2:$A$25,0))</f>
        <v>台北信義旗艦店</v>
      </c>
      <c r="F1747" s="9" t="s">
        <v>347</v>
      </c>
      <c r="G1747" s="12" t="str">
        <f aca="false">INDEX(通路主檔!$B$2:$B$5,MATCH($F1747,通路主檔!$A$2:$A$5,0))</f>
        <v>外送平台 B</v>
      </c>
      <c r="H1747" s="12" t="str">
        <f aca="false">INDEX(通路主檔!$C$2:$C$5,MATCH($F1747,通路主檔!$A$2:$A$5,0))</f>
        <v>外送平台</v>
      </c>
      <c r="I1747" s="13" t="n">
        <v>405600</v>
      </c>
      <c r="J1747" s="4" t="n">
        <v>802</v>
      </c>
      <c r="K1747" s="4" t="n">
        <v>1427</v>
      </c>
      <c r="L1747" s="14" t="n">
        <f aca="false">IF(J1747=0,0,I1747/J1747)</f>
        <v>505.73566084788</v>
      </c>
      <c r="M1747" s="15" t="n">
        <f aca="false">INDEX(通路主檔!$D$2:$D$5,MATCH($F1747,通路主檔!$A$2:$A$5,0))*INDEX(年度參數!$B$2:$B$4,MATCH($B1747,年度參數!$A$2:$A$4,0))</f>
        <v>0.34</v>
      </c>
      <c r="N1747" s="14" t="n">
        <f aca="false">I1747*M1747</f>
        <v>137904</v>
      </c>
      <c r="O1747" s="14" t="n">
        <f aca="false">I1747-N1747</f>
        <v>267696</v>
      </c>
    </row>
    <row r="1748" customFormat="false" ht="15" hidden="false" customHeight="false" outlineLevel="0" collapsed="false">
      <c r="A1748" s="6" t="str">
        <f aca="false">TEXT(B1748,"0")&amp;"-"&amp;TEXT(C1748,"00")</f>
        <v>2025-12</v>
      </c>
      <c r="B1748" s="4" t="n">
        <v>2025</v>
      </c>
      <c r="C1748" s="4" t="n">
        <v>12</v>
      </c>
      <c r="D1748" s="9" t="s">
        <v>269</v>
      </c>
      <c r="E1748" s="12" t="str">
        <f aca="false">INDEX(門市主檔!$B$2:$B$25,MATCH($D1748,門市主檔!$A$2:$A$25,0))</f>
        <v>台北中山店</v>
      </c>
      <c r="F1748" s="9" t="s">
        <v>339</v>
      </c>
      <c r="G1748" s="12" t="str">
        <f aca="false">INDEX(通路主檔!$B$2:$B$5,MATCH($F1748,通路主檔!$A$2:$A$5,0))</f>
        <v>內用</v>
      </c>
      <c r="H1748" s="12" t="str">
        <f aca="false">INDEX(通路主檔!$C$2:$C$5,MATCH($F1748,通路主檔!$A$2:$A$5,0))</f>
        <v>店內</v>
      </c>
      <c r="I1748" s="13" t="n">
        <v>1260000</v>
      </c>
      <c r="J1748" s="4" t="n">
        <v>1713</v>
      </c>
      <c r="K1748" s="4" t="n">
        <v>4160</v>
      </c>
      <c r="L1748" s="14" t="n">
        <f aca="false">IF(J1748=0,0,I1748/J1748)</f>
        <v>735.551663747811</v>
      </c>
      <c r="M1748" s="15" t="n">
        <f aca="false">INDEX(通路主檔!$D$2:$D$5,MATCH($F1748,通路主檔!$A$2:$A$5,0))*INDEX(年度參數!$B$2:$B$4,MATCH($B1748,年度參數!$A$2:$A$4,0))</f>
        <v>0</v>
      </c>
      <c r="N1748" s="14" t="n">
        <f aca="false">I1748*M1748</f>
        <v>0</v>
      </c>
      <c r="O1748" s="14" t="n">
        <f aca="false">I1748-N1748</f>
        <v>1260000</v>
      </c>
    </row>
    <row r="1749" customFormat="false" ht="15" hidden="false" customHeight="false" outlineLevel="0" collapsed="false">
      <c r="A1749" s="6" t="str">
        <f aca="false">TEXT(B1749,"0")&amp;"-"&amp;TEXT(C1749,"00")</f>
        <v>2025-12</v>
      </c>
      <c r="B1749" s="4" t="n">
        <v>2025</v>
      </c>
      <c r="C1749" s="4" t="n">
        <v>12</v>
      </c>
      <c r="D1749" s="9" t="s">
        <v>269</v>
      </c>
      <c r="E1749" s="12" t="str">
        <f aca="false">INDEX(門市主檔!$B$2:$B$25,MATCH($D1749,門市主檔!$A$2:$A$25,0))</f>
        <v>台北中山店</v>
      </c>
      <c r="F1749" s="9" t="s">
        <v>342</v>
      </c>
      <c r="G1749" s="12" t="str">
        <f aca="false">INDEX(通路主檔!$B$2:$B$5,MATCH($F1749,通路主檔!$A$2:$A$5,0))</f>
        <v>外帶</v>
      </c>
      <c r="H1749" s="12" t="str">
        <f aca="false">INDEX(通路主檔!$C$2:$C$5,MATCH($F1749,通路主檔!$A$2:$A$5,0))</f>
        <v>店內</v>
      </c>
      <c r="I1749" s="13" t="n">
        <v>582300</v>
      </c>
      <c r="J1749" s="4" t="n">
        <v>1737</v>
      </c>
      <c r="K1749" s="4" t="n">
        <v>2398</v>
      </c>
      <c r="L1749" s="14" t="n">
        <f aca="false">IF(J1749=0,0,I1749/J1749)</f>
        <v>335.233160621762</v>
      </c>
      <c r="M1749" s="15" t="n">
        <f aca="false">INDEX(通路主檔!$D$2:$D$5,MATCH($F1749,通路主檔!$A$2:$A$5,0))*INDEX(年度參數!$B$2:$B$4,MATCH($B1749,年度參數!$A$2:$A$4,0))</f>
        <v>0</v>
      </c>
      <c r="N1749" s="14" t="n">
        <f aca="false">I1749*M1749</f>
        <v>0</v>
      </c>
      <c r="O1749" s="14" t="n">
        <f aca="false">I1749-N1749</f>
        <v>582300</v>
      </c>
    </row>
    <row r="1750" customFormat="false" ht="15" hidden="false" customHeight="false" outlineLevel="0" collapsed="false">
      <c r="A1750" s="6" t="str">
        <f aca="false">TEXT(B1750,"0")&amp;"-"&amp;TEXT(C1750,"00")</f>
        <v>2025-12</v>
      </c>
      <c r="B1750" s="4" t="n">
        <v>2025</v>
      </c>
      <c r="C1750" s="4" t="n">
        <v>12</v>
      </c>
      <c r="D1750" s="9" t="s">
        <v>269</v>
      </c>
      <c r="E1750" s="12" t="str">
        <f aca="false">INDEX(門市主檔!$B$2:$B$25,MATCH($D1750,門市主檔!$A$2:$A$25,0))</f>
        <v>台北中山店</v>
      </c>
      <c r="F1750" s="9" t="s">
        <v>344</v>
      </c>
      <c r="G1750" s="12" t="str">
        <f aca="false">INDEX(通路主檔!$B$2:$B$5,MATCH($F1750,通路主檔!$A$2:$A$5,0))</f>
        <v>外送平台 A</v>
      </c>
      <c r="H1750" s="12" t="str">
        <f aca="false">INDEX(通路主檔!$C$2:$C$5,MATCH($F1750,通路主檔!$A$2:$A$5,0))</f>
        <v>外送平台</v>
      </c>
      <c r="I1750" s="13" t="n">
        <v>531300</v>
      </c>
      <c r="J1750" s="4" t="n">
        <v>1079</v>
      </c>
      <c r="K1750" s="4" t="n">
        <v>2065</v>
      </c>
      <c r="L1750" s="14" t="n">
        <f aca="false">IF(J1750=0,0,I1750/J1750)</f>
        <v>492.400370713624</v>
      </c>
      <c r="M1750" s="15" t="n">
        <f aca="false">INDEX(通路主檔!$D$2:$D$5,MATCH($F1750,通路主檔!$A$2:$A$5,0))*INDEX(年度參數!$B$2:$B$4,MATCH($B1750,年度參數!$A$2:$A$4,0))</f>
        <v>0.34</v>
      </c>
      <c r="N1750" s="14" t="n">
        <f aca="false">I1750*M1750</f>
        <v>180642</v>
      </c>
      <c r="O1750" s="14" t="n">
        <f aca="false">I1750-N1750</f>
        <v>350658</v>
      </c>
    </row>
    <row r="1751" customFormat="false" ht="15" hidden="false" customHeight="false" outlineLevel="0" collapsed="false">
      <c r="A1751" s="6" t="str">
        <f aca="false">TEXT(B1751,"0")&amp;"-"&amp;TEXT(C1751,"00")</f>
        <v>2025-12</v>
      </c>
      <c r="B1751" s="4" t="n">
        <v>2025</v>
      </c>
      <c r="C1751" s="4" t="n">
        <v>12</v>
      </c>
      <c r="D1751" s="9" t="s">
        <v>269</v>
      </c>
      <c r="E1751" s="12" t="str">
        <f aca="false">INDEX(門市主檔!$B$2:$B$25,MATCH($D1751,門市主檔!$A$2:$A$25,0))</f>
        <v>台北中山店</v>
      </c>
      <c r="F1751" s="9" t="s">
        <v>347</v>
      </c>
      <c r="G1751" s="12" t="str">
        <f aca="false">INDEX(通路主檔!$B$2:$B$5,MATCH($F1751,通路主檔!$A$2:$A$5,0))</f>
        <v>外送平台 B</v>
      </c>
      <c r="H1751" s="12" t="str">
        <f aca="false">INDEX(通路主檔!$C$2:$C$5,MATCH($F1751,通路主檔!$A$2:$A$5,0))</f>
        <v>外送平台</v>
      </c>
      <c r="I1751" s="13" t="n">
        <v>324100</v>
      </c>
      <c r="J1751" s="4" t="n">
        <v>682</v>
      </c>
      <c r="K1751" s="4" t="n">
        <v>1239</v>
      </c>
      <c r="L1751" s="14" t="n">
        <f aca="false">IF(J1751=0,0,I1751/J1751)</f>
        <v>475.219941348974</v>
      </c>
      <c r="M1751" s="15" t="n">
        <f aca="false">INDEX(通路主檔!$D$2:$D$5,MATCH($F1751,通路主檔!$A$2:$A$5,0))*INDEX(年度參數!$B$2:$B$4,MATCH($B1751,年度參數!$A$2:$A$4,0))</f>
        <v>0.34</v>
      </c>
      <c r="N1751" s="14" t="n">
        <f aca="false">I1751*M1751</f>
        <v>110194</v>
      </c>
      <c r="O1751" s="14" t="n">
        <f aca="false">I1751-N1751</f>
        <v>213906</v>
      </c>
    </row>
    <row r="1752" customFormat="false" ht="15" hidden="false" customHeight="false" outlineLevel="0" collapsed="false">
      <c r="A1752" s="6" t="str">
        <f aca="false">TEXT(B1752,"0")&amp;"-"&amp;TEXT(C1752,"00")</f>
        <v>2025-12</v>
      </c>
      <c r="B1752" s="4" t="n">
        <v>2025</v>
      </c>
      <c r="C1752" s="4" t="n">
        <v>12</v>
      </c>
      <c r="D1752" s="9" t="s">
        <v>273</v>
      </c>
      <c r="E1752" s="12" t="str">
        <f aca="false">INDEX(門市主檔!$B$2:$B$25,MATCH($D1752,門市主檔!$A$2:$A$25,0))</f>
        <v>台北東門店</v>
      </c>
      <c r="F1752" s="9" t="s">
        <v>339</v>
      </c>
      <c r="G1752" s="12" t="str">
        <f aca="false">INDEX(通路主檔!$B$2:$B$5,MATCH($F1752,通路主檔!$A$2:$A$5,0))</f>
        <v>內用</v>
      </c>
      <c r="H1752" s="12" t="str">
        <f aca="false">INDEX(通路主檔!$C$2:$C$5,MATCH($F1752,通路主檔!$A$2:$A$5,0))</f>
        <v>店內</v>
      </c>
      <c r="I1752" s="13" t="n">
        <v>597400</v>
      </c>
      <c r="J1752" s="4" t="n">
        <v>732</v>
      </c>
      <c r="K1752" s="4" t="n">
        <v>1634</v>
      </c>
      <c r="L1752" s="14" t="n">
        <f aca="false">IF(J1752=0,0,I1752/J1752)</f>
        <v>816.120218579235</v>
      </c>
      <c r="M1752" s="15" t="n">
        <f aca="false">INDEX(通路主檔!$D$2:$D$5,MATCH($F1752,通路主檔!$A$2:$A$5,0))*INDEX(年度參數!$B$2:$B$4,MATCH($B1752,年度參數!$A$2:$A$4,0))</f>
        <v>0</v>
      </c>
      <c r="N1752" s="14" t="n">
        <f aca="false">I1752*M1752</f>
        <v>0</v>
      </c>
      <c r="O1752" s="14" t="n">
        <f aca="false">I1752-N1752</f>
        <v>597400</v>
      </c>
    </row>
    <row r="1753" customFormat="false" ht="15" hidden="false" customHeight="false" outlineLevel="0" collapsed="false">
      <c r="A1753" s="6" t="str">
        <f aca="false">TEXT(B1753,"0")&amp;"-"&amp;TEXT(C1753,"00")</f>
        <v>2025-12</v>
      </c>
      <c r="B1753" s="4" t="n">
        <v>2025</v>
      </c>
      <c r="C1753" s="4" t="n">
        <v>12</v>
      </c>
      <c r="D1753" s="9" t="s">
        <v>273</v>
      </c>
      <c r="E1753" s="12" t="str">
        <f aca="false">INDEX(門市主檔!$B$2:$B$25,MATCH($D1753,門市主檔!$A$2:$A$25,0))</f>
        <v>台北東門店</v>
      </c>
      <c r="F1753" s="9" t="s">
        <v>342</v>
      </c>
      <c r="G1753" s="12" t="str">
        <f aca="false">INDEX(通路主檔!$B$2:$B$5,MATCH($F1753,通路主檔!$A$2:$A$5,0))</f>
        <v>外帶</v>
      </c>
      <c r="H1753" s="12" t="str">
        <f aca="false">INDEX(通路主檔!$C$2:$C$5,MATCH($F1753,通路主檔!$A$2:$A$5,0))</f>
        <v>店內</v>
      </c>
      <c r="I1753" s="13" t="n">
        <v>488600</v>
      </c>
      <c r="J1753" s="4" t="n">
        <v>1348</v>
      </c>
      <c r="K1753" s="4" t="n">
        <v>1760</v>
      </c>
      <c r="L1753" s="14" t="n">
        <f aca="false">IF(J1753=0,0,I1753/J1753)</f>
        <v>362.462908011869</v>
      </c>
      <c r="M1753" s="15" t="n">
        <f aca="false">INDEX(通路主檔!$D$2:$D$5,MATCH($F1753,通路主檔!$A$2:$A$5,0))*INDEX(年度參數!$B$2:$B$4,MATCH($B1753,年度參數!$A$2:$A$4,0))</f>
        <v>0</v>
      </c>
      <c r="N1753" s="14" t="n">
        <f aca="false">I1753*M1753</f>
        <v>0</v>
      </c>
      <c r="O1753" s="14" t="n">
        <f aca="false">I1753-N1753</f>
        <v>488600</v>
      </c>
    </row>
    <row r="1754" customFormat="false" ht="15" hidden="false" customHeight="false" outlineLevel="0" collapsed="false">
      <c r="A1754" s="6" t="str">
        <f aca="false">TEXT(B1754,"0")&amp;"-"&amp;TEXT(C1754,"00")</f>
        <v>2025-12</v>
      </c>
      <c r="B1754" s="4" t="n">
        <v>2025</v>
      </c>
      <c r="C1754" s="4" t="n">
        <v>12</v>
      </c>
      <c r="D1754" s="9" t="s">
        <v>273</v>
      </c>
      <c r="E1754" s="12" t="str">
        <f aca="false">INDEX(門市主檔!$B$2:$B$25,MATCH($D1754,門市主檔!$A$2:$A$25,0))</f>
        <v>台北東門店</v>
      </c>
      <c r="F1754" s="9" t="s">
        <v>344</v>
      </c>
      <c r="G1754" s="12" t="str">
        <f aca="false">INDEX(通路主檔!$B$2:$B$5,MATCH($F1754,通路主檔!$A$2:$A$5,0))</f>
        <v>外送平台 A</v>
      </c>
      <c r="H1754" s="12" t="str">
        <f aca="false">INDEX(通路主檔!$C$2:$C$5,MATCH($F1754,通路主檔!$A$2:$A$5,0))</f>
        <v>外送平台</v>
      </c>
      <c r="I1754" s="13" t="n">
        <v>470600</v>
      </c>
      <c r="J1754" s="4" t="n">
        <v>864</v>
      </c>
      <c r="K1754" s="4" t="n">
        <v>1642</v>
      </c>
      <c r="L1754" s="14" t="n">
        <f aca="false">IF(J1754=0,0,I1754/J1754)</f>
        <v>544.675925925926</v>
      </c>
      <c r="M1754" s="15" t="n">
        <f aca="false">INDEX(通路主檔!$D$2:$D$5,MATCH($F1754,通路主檔!$A$2:$A$5,0))*INDEX(年度參數!$B$2:$B$4,MATCH($B1754,年度參數!$A$2:$A$4,0))</f>
        <v>0.34</v>
      </c>
      <c r="N1754" s="14" t="n">
        <f aca="false">I1754*M1754</f>
        <v>160004</v>
      </c>
      <c r="O1754" s="14" t="n">
        <f aca="false">I1754-N1754</f>
        <v>310596</v>
      </c>
    </row>
    <row r="1755" customFormat="false" ht="15" hidden="false" customHeight="false" outlineLevel="0" collapsed="false">
      <c r="A1755" s="6" t="str">
        <f aca="false">TEXT(B1755,"0")&amp;"-"&amp;TEXT(C1755,"00")</f>
        <v>2025-12</v>
      </c>
      <c r="B1755" s="4" t="n">
        <v>2025</v>
      </c>
      <c r="C1755" s="4" t="n">
        <v>12</v>
      </c>
      <c r="D1755" s="9" t="s">
        <v>273</v>
      </c>
      <c r="E1755" s="12" t="str">
        <f aca="false">INDEX(門市主檔!$B$2:$B$25,MATCH($D1755,門市主檔!$A$2:$A$25,0))</f>
        <v>台北東門店</v>
      </c>
      <c r="F1755" s="9" t="s">
        <v>347</v>
      </c>
      <c r="G1755" s="12" t="str">
        <f aca="false">INDEX(通路主檔!$B$2:$B$5,MATCH($F1755,通路主檔!$A$2:$A$5,0))</f>
        <v>外送平台 B</v>
      </c>
      <c r="H1755" s="12" t="str">
        <f aca="false">INDEX(通路主檔!$C$2:$C$5,MATCH($F1755,通路主檔!$A$2:$A$5,0))</f>
        <v>外送平台</v>
      </c>
      <c r="I1755" s="13" t="n">
        <v>323700</v>
      </c>
      <c r="J1755" s="4" t="n">
        <v>630</v>
      </c>
      <c r="K1755" s="4" t="n">
        <v>1066</v>
      </c>
      <c r="L1755" s="14" t="n">
        <f aca="false">IF(J1755=0,0,I1755/J1755)</f>
        <v>513.809523809524</v>
      </c>
      <c r="M1755" s="15" t="n">
        <f aca="false">INDEX(通路主檔!$D$2:$D$5,MATCH($F1755,通路主檔!$A$2:$A$5,0))*INDEX(年度參數!$B$2:$B$4,MATCH($B1755,年度參數!$A$2:$A$4,0))</f>
        <v>0.34</v>
      </c>
      <c r="N1755" s="14" t="n">
        <f aca="false">I1755*M1755</f>
        <v>110058</v>
      </c>
      <c r="O1755" s="14" t="n">
        <f aca="false">I1755-N1755</f>
        <v>213642</v>
      </c>
    </row>
    <row r="1756" customFormat="false" ht="15" hidden="false" customHeight="false" outlineLevel="0" collapsed="false">
      <c r="A1756" s="6" t="str">
        <f aca="false">TEXT(B1756,"0")&amp;"-"&amp;TEXT(C1756,"00")</f>
        <v>2025-12</v>
      </c>
      <c r="B1756" s="4" t="n">
        <v>2025</v>
      </c>
      <c r="C1756" s="4" t="n">
        <v>12</v>
      </c>
      <c r="D1756" s="9" t="s">
        <v>277</v>
      </c>
      <c r="E1756" s="12" t="str">
        <f aca="false">INDEX(門市主檔!$B$2:$B$25,MATCH($D1756,門市主檔!$A$2:$A$25,0))</f>
        <v>台北松江店</v>
      </c>
      <c r="F1756" s="9" t="s">
        <v>342</v>
      </c>
      <c r="G1756" s="12" t="str">
        <f aca="false">INDEX(通路主檔!$B$2:$B$5,MATCH($F1756,通路主檔!$A$2:$A$5,0))</f>
        <v>外帶</v>
      </c>
      <c r="H1756" s="12" t="str">
        <f aca="false">INDEX(通路主檔!$C$2:$C$5,MATCH($F1756,通路主檔!$A$2:$A$5,0))</f>
        <v>店內</v>
      </c>
      <c r="I1756" s="13" t="n">
        <v>640600</v>
      </c>
      <c r="J1756" s="4" t="n">
        <v>1779</v>
      </c>
      <c r="K1756" s="4" t="n">
        <v>2329</v>
      </c>
      <c r="L1756" s="14" t="n">
        <f aca="false">IF(J1756=0,0,I1756/J1756)</f>
        <v>360.08993816751</v>
      </c>
      <c r="M1756" s="15" t="n">
        <f aca="false">INDEX(通路主檔!$D$2:$D$5,MATCH($F1756,通路主檔!$A$2:$A$5,0))*INDEX(年度參數!$B$2:$B$4,MATCH($B1756,年度參數!$A$2:$A$4,0))</f>
        <v>0</v>
      </c>
      <c r="N1756" s="14" t="n">
        <f aca="false">I1756*M1756</f>
        <v>0</v>
      </c>
      <c r="O1756" s="14" t="n">
        <f aca="false">I1756-N1756</f>
        <v>640600</v>
      </c>
    </row>
    <row r="1757" customFormat="false" ht="15" hidden="false" customHeight="false" outlineLevel="0" collapsed="false">
      <c r="A1757" s="6" t="str">
        <f aca="false">TEXT(B1757,"0")&amp;"-"&amp;TEXT(C1757,"00")</f>
        <v>2025-12</v>
      </c>
      <c r="B1757" s="4" t="n">
        <v>2025</v>
      </c>
      <c r="C1757" s="4" t="n">
        <v>12</v>
      </c>
      <c r="D1757" s="9" t="s">
        <v>277</v>
      </c>
      <c r="E1757" s="12" t="str">
        <f aca="false">INDEX(門市主檔!$B$2:$B$25,MATCH($D1757,門市主檔!$A$2:$A$25,0))</f>
        <v>台北松江店</v>
      </c>
      <c r="F1757" s="9" t="s">
        <v>344</v>
      </c>
      <c r="G1757" s="12" t="str">
        <f aca="false">INDEX(通路主檔!$B$2:$B$5,MATCH($F1757,通路主檔!$A$2:$A$5,0))</f>
        <v>外送平台 A</v>
      </c>
      <c r="H1757" s="12" t="str">
        <f aca="false">INDEX(通路主檔!$C$2:$C$5,MATCH($F1757,通路主檔!$A$2:$A$5,0))</f>
        <v>外送平台</v>
      </c>
      <c r="I1757" s="13" t="n">
        <v>524200</v>
      </c>
      <c r="J1757" s="4" t="n">
        <v>940</v>
      </c>
      <c r="K1757" s="4" t="n">
        <v>1719</v>
      </c>
      <c r="L1757" s="14" t="n">
        <f aca="false">IF(J1757=0,0,I1757/J1757)</f>
        <v>557.659574468085</v>
      </c>
      <c r="M1757" s="15" t="n">
        <f aca="false">INDEX(通路主檔!$D$2:$D$5,MATCH($F1757,通路主檔!$A$2:$A$5,0))*INDEX(年度參數!$B$2:$B$4,MATCH($B1757,年度參數!$A$2:$A$4,0))</f>
        <v>0.34</v>
      </c>
      <c r="N1757" s="14" t="n">
        <f aca="false">I1757*M1757</f>
        <v>178228</v>
      </c>
      <c r="O1757" s="14" t="n">
        <f aca="false">I1757-N1757</f>
        <v>345972</v>
      </c>
    </row>
    <row r="1758" customFormat="false" ht="15" hidden="false" customHeight="false" outlineLevel="0" collapsed="false">
      <c r="A1758" s="6" t="str">
        <f aca="false">TEXT(B1758,"0")&amp;"-"&amp;TEXT(C1758,"00")</f>
        <v>2025-12</v>
      </c>
      <c r="B1758" s="4" t="n">
        <v>2025</v>
      </c>
      <c r="C1758" s="4" t="n">
        <v>12</v>
      </c>
      <c r="D1758" s="9" t="s">
        <v>277</v>
      </c>
      <c r="E1758" s="12" t="str">
        <f aca="false">INDEX(門市主檔!$B$2:$B$25,MATCH($D1758,門市主檔!$A$2:$A$25,0))</f>
        <v>台北松江店</v>
      </c>
      <c r="F1758" s="9" t="s">
        <v>347</v>
      </c>
      <c r="G1758" s="12" t="str">
        <f aca="false">INDEX(通路主檔!$B$2:$B$5,MATCH($F1758,通路主檔!$A$2:$A$5,0))</f>
        <v>外送平台 B</v>
      </c>
      <c r="H1758" s="12" t="str">
        <f aca="false">INDEX(通路主檔!$C$2:$C$5,MATCH($F1758,通路主檔!$A$2:$A$5,0))</f>
        <v>外送平台</v>
      </c>
      <c r="I1758" s="13" t="n">
        <v>342200</v>
      </c>
      <c r="J1758" s="4" t="n">
        <v>682</v>
      </c>
      <c r="K1758" s="4" t="n">
        <v>1161</v>
      </c>
      <c r="L1758" s="14" t="n">
        <f aca="false">IF(J1758=0,0,I1758/J1758)</f>
        <v>501.759530791789</v>
      </c>
      <c r="M1758" s="15" t="n">
        <f aca="false">INDEX(通路主檔!$D$2:$D$5,MATCH($F1758,通路主檔!$A$2:$A$5,0))*INDEX(年度參數!$B$2:$B$4,MATCH($B1758,年度參數!$A$2:$A$4,0))</f>
        <v>0.34</v>
      </c>
      <c r="N1758" s="14" t="n">
        <f aca="false">I1758*M1758</f>
        <v>116348</v>
      </c>
      <c r="O1758" s="14" t="n">
        <f aca="false">I1758-N1758</f>
        <v>225852</v>
      </c>
    </row>
    <row r="1759" customFormat="false" ht="15" hidden="false" customHeight="false" outlineLevel="0" collapsed="false">
      <c r="A1759" s="6" t="str">
        <f aca="false">TEXT(B1759,"0")&amp;"-"&amp;TEXT(C1759,"00")</f>
        <v>2025-12</v>
      </c>
      <c r="B1759" s="4" t="n">
        <v>2025</v>
      </c>
      <c r="C1759" s="4" t="n">
        <v>12</v>
      </c>
      <c r="D1759" s="9" t="s">
        <v>288</v>
      </c>
      <c r="E1759" s="12" t="str">
        <f aca="false">INDEX(門市主檔!$B$2:$B$25,MATCH($D1759,門市主檔!$A$2:$A$25,0))</f>
        <v>桃園中壢店</v>
      </c>
      <c r="F1759" s="9" t="s">
        <v>339</v>
      </c>
      <c r="G1759" s="12" t="str">
        <f aca="false">INDEX(通路主檔!$B$2:$B$5,MATCH($F1759,通路主檔!$A$2:$A$5,0))</f>
        <v>內用</v>
      </c>
      <c r="H1759" s="12" t="str">
        <f aca="false">INDEX(通路主檔!$C$2:$C$5,MATCH($F1759,通路主檔!$A$2:$A$5,0))</f>
        <v>店內</v>
      </c>
      <c r="I1759" s="13" t="n">
        <v>1006400</v>
      </c>
      <c r="J1759" s="4" t="n">
        <v>1324</v>
      </c>
      <c r="K1759" s="4" t="n">
        <v>3319</v>
      </c>
      <c r="L1759" s="14" t="n">
        <f aca="false">IF(J1759=0,0,I1759/J1759)</f>
        <v>760.12084592145</v>
      </c>
      <c r="M1759" s="15" t="n">
        <f aca="false">INDEX(通路主檔!$D$2:$D$5,MATCH($F1759,通路主檔!$A$2:$A$5,0))*INDEX(年度參數!$B$2:$B$4,MATCH($B1759,年度參數!$A$2:$A$4,0))</f>
        <v>0</v>
      </c>
      <c r="N1759" s="14" t="n">
        <f aca="false">I1759*M1759</f>
        <v>0</v>
      </c>
      <c r="O1759" s="14" t="n">
        <f aca="false">I1759-N1759</f>
        <v>1006400</v>
      </c>
    </row>
    <row r="1760" customFormat="false" ht="15" hidden="false" customHeight="false" outlineLevel="0" collapsed="false">
      <c r="A1760" s="6" t="str">
        <f aca="false">TEXT(B1760,"0")&amp;"-"&amp;TEXT(C1760,"00")</f>
        <v>2025-12</v>
      </c>
      <c r="B1760" s="4" t="n">
        <v>2025</v>
      </c>
      <c r="C1760" s="4" t="n">
        <v>12</v>
      </c>
      <c r="D1760" s="9" t="s">
        <v>288</v>
      </c>
      <c r="E1760" s="12" t="str">
        <f aca="false">INDEX(門市主檔!$B$2:$B$25,MATCH($D1760,門市主檔!$A$2:$A$25,0))</f>
        <v>桃園中壢店</v>
      </c>
      <c r="F1760" s="9" t="s">
        <v>342</v>
      </c>
      <c r="G1760" s="12" t="str">
        <f aca="false">INDEX(通路主檔!$B$2:$B$5,MATCH($F1760,通路主檔!$A$2:$A$5,0))</f>
        <v>外帶</v>
      </c>
      <c r="H1760" s="12" t="str">
        <f aca="false">INDEX(通路主檔!$C$2:$C$5,MATCH($F1760,通路主檔!$A$2:$A$5,0))</f>
        <v>店內</v>
      </c>
      <c r="I1760" s="13" t="n">
        <v>538600</v>
      </c>
      <c r="J1760" s="4" t="n">
        <v>1694</v>
      </c>
      <c r="K1760" s="4" t="n">
        <v>2092</v>
      </c>
      <c r="L1760" s="14" t="n">
        <f aca="false">IF(J1760=0,0,I1760/J1760)</f>
        <v>317.945690672963</v>
      </c>
      <c r="M1760" s="15" t="n">
        <f aca="false">INDEX(通路主檔!$D$2:$D$5,MATCH($F1760,通路主檔!$A$2:$A$5,0))*INDEX(年度參數!$B$2:$B$4,MATCH($B1760,年度參數!$A$2:$A$4,0))</f>
        <v>0</v>
      </c>
      <c r="N1760" s="14" t="n">
        <f aca="false">I1760*M1760</f>
        <v>0</v>
      </c>
      <c r="O1760" s="14" t="n">
        <f aca="false">I1760-N1760</f>
        <v>538600</v>
      </c>
    </row>
    <row r="1761" customFormat="false" ht="15" hidden="false" customHeight="false" outlineLevel="0" collapsed="false">
      <c r="A1761" s="6" t="str">
        <f aca="false">TEXT(B1761,"0")&amp;"-"&amp;TEXT(C1761,"00")</f>
        <v>2025-12</v>
      </c>
      <c r="B1761" s="4" t="n">
        <v>2025</v>
      </c>
      <c r="C1761" s="4" t="n">
        <v>12</v>
      </c>
      <c r="D1761" s="9" t="s">
        <v>288</v>
      </c>
      <c r="E1761" s="12" t="str">
        <f aca="false">INDEX(門市主檔!$B$2:$B$25,MATCH($D1761,門市主檔!$A$2:$A$25,0))</f>
        <v>桃園中壢店</v>
      </c>
      <c r="F1761" s="9" t="s">
        <v>344</v>
      </c>
      <c r="G1761" s="12" t="str">
        <f aca="false">INDEX(通路主檔!$B$2:$B$5,MATCH($F1761,通路主檔!$A$2:$A$5,0))</f>
        <v>外送平台 A</v>
      </c>
      <c r="H1761" s="12" t="str">
        <f aca="false">INDEX(通路主檔!$C$2:$C$5,MATCH($F1761,通路主檔!$A$2:$A$5,0))</f>
        <v>外送平台</v>
      </c>
      <c r="I1761" s="13" t="n">
        <v>486700</v>
      </c>
      <c r="J1761" s="4" t="n">
        <v>987</v>
      </c>
      <c r="K1761" s="4" t="n">
        <v>1906</v>
      </c>
      <c r="L1761" s="14" t="n">
        <f aca="false">IF(J1761=0,0,I1761/J1761)</f>
        <v>493.110435663627</v>
      </c>
      <c r="M1761" s="15" t="n">
        <f aca="false">INDEX(通路主檔!$D$2:$D$5,MATCH($F1761,通路主檔!$A$2:$A$5,0))*INDEX(年度參數!$B$2:$B$4,MATCH($B1761,年度參數!$A$2:$A$4,0))</f>
        <v>0.34</v>
      </c>
      <c r="N1761" s="14" t="n">
        <f aca="false">I1761*M1761</f>
        <v>165478</v>
      </c>
      <c r="O1761" s="14" t="n">
        <f aca="false">I1761-N1761</f>
        <v>321222</v>
      </c>
    </row>
    <row r="1762" customFormat="false" ht="15" hidden="false" customHeight="false" outlineLevel="0" collapsed="false">
      <c r="A1762" s="6" t="str">
        <f aca="false">TEXT(B1762,"0")&amp;"-"&amp;TEXT(C1762,"00")</f>
        <v>2025-12</v>
      </c>
      <c r="B1762" s="4" t="n">
        <v>2025</v>
      </c>
      <c r="C1762" s="4" t="n">
        <v>12</v>
      </c>
      <c r="D1762" s="9" t="s">
        <v>288</v>
      </c>
      <c r="E1762" s="12" t="str">
        <f aca="false">INDEX(門市主檔!$B$2:$B$25,MATCH($D1762,門市主檔!$A$2:$A$25,0))</f>
        <v>桃園中壢店</v>
      </c>
      <c r="F1762" s="9" t="s">
        <v>347</v>
      </c>
      <c r="G1762" s="12" t="str">
        <f aca="false">INDEX(通路主檔!$B$2:$B$5,MATCH($F1762,通路主檔!$A$2:$A$5,0))</f>
        <v>外送平台 B</v>
      </c>
      <c r="H1762" s="12" t="str">
        <f aca="false">INDEX(通路主檔!$C$2:$C$5,MATCH($F1762,通路主檔!$A$2:$A$5,0))</f>
        <v>外送平台</v>
      </c>
      <c r="I1762" s="13" t="n">
        <v>308800</v>
      </c>
      <c r="J1762" s="4" t="n">
        <v>664</v>
      </c>
      <c r="K1762" s="4" t="n">
        <v>1141</v>
      </c>
      <c r="L1762" s="14" t="n">
        <f aca="false">IF(J1762=0,0,I1762/J1762)</f>
        <v>465.060240963855</v>
      </c>
      <c r="M1762" s="15" t="n">
        <f aca="false">INDEX(通路主檔!$D$2:$D$5,MATCH($F1762,通路主檔!$A$2:$A$5,0))*INDEX(年度參數!$B$2:$B$4,MATCH($B1762,年度參數!$A$2:$A$4,0))</f>
        <v>0.34</v>
      </c>
      <c r="N1762" s="14" t="n">
        <f aca="false">I1762*M1762</f>
        <v>104992</v>
      </c>
      <c r="O1762" s="14" t="n">
        <f aca="false">I1762-N1762</f>
        <v>203808</v>
      </c>
    </row>
    <row r="1763" customFormat="false" ht="15" hidden="false" customHeight="false" outlineLevel="0" collapsed="false">
      <c r="A1763" s="6" t="str">
        <f aca="false">TEXT(B1763,"0")&amp;"-"&amp;TEXT(C1763,"00")</f>
        <v>2025-12</v>
      </c>
      <c r="B1763" s="4" t="n">
        <v>2025</v>
      </c>
      <c r="C1763" s="4" t="n">
        <v>12</v>
      </c>
      <c r="D1763" s="9" t="s">
        <v>292</v>
      </c>
      <c r="E1763" s="12" t="str">
        <f aca="false">INDEX(門市主檔!$B$2:$B$25,MATCH($D1763,門市主檔!$A$2:$A$25,0))</f>
        <v>桃園藝文店</v>
      </c>
      <c r="F1763" s="9" t="s">
        <v>339</v>
      </c>
      <c r="G1763" s="12" t="str">
        <f aca="false">INDEX(通路主檔!$B$2:$B$5,MATCH($F1763,通路主檔!$A$2:$A$5,0))</f>
        <v>內用</v>
      </c>
      <c r="H1763" s="12" t="str">
        <f aca="false">INDEX(通路主檔!$C$2:$C$5,MATCH($F1763,通路主檔!$A$2:$A$5,0))</f>
        <v>店內</v>
      </c>
      <c r="I1763" s="13" t="n">
        <v>939100</v>
      </c>
      <c r="J1763" s="4" t="n">
        <v>1157</v>
      </c>
      <c r="K1763" s="4" t="n">
        <v>2717</v>
      </c>
      <c r="L1763" s="14" t="n">
        <f aca="false">IF(J1763=0,0,I1763/J1763)</f>
        <v>811.668107173725</v>
      </c>
      <c r="M1763" s="15" t="n">
        <f aca="false">INDEX(通路主檔!$D$2:$D$5,MATCH($F1763,通路主檔!$A$2:$A$5,0))*INDEX(年度參數!$B$2:$B$4,MATCH($B1763,年度參數!$A$2:$A$4,0))</f>
        <v>0</v>
      </c>
      <c r="N1763" s="14" t="n">
        <f aca="false">I1763*M1763</f>
        <v>0</v>
      </c>
      <c r="O1763" s="14" t="n">
        <f aca="false">I1763-N1763</f>
        <v>939100</v>
      </c>
    </row>
    <row r="1764" customFormat="false" ht="15" hidden="false" customHeight="false" outlineLevel="0" collapsed="false">
      <c r="A1764" s="6" t="str">
        <f aca="false">TEXT(B1764,"0")&amp;"-"&amp;TEXT(C1764,"00")</f>
        <v>2025-12</v>
      </c>
      <c r="B1764" s="4" t="n">
        <v>2025</v>
      </c>
      <c r="C1764" s="4" t="n">
        <v>12</v>
      </c>
      <c r="D1764" s="9" t="s">
        <v>292</v>
      </c>
      <c r="E1764" s="12" t="str">
        <f aca="false">INDEX(門市主檔!$B$2:$B$25,MATCH($D1764,門市主檔!$A$2:$A$25,0))</f>
        <v>桃園藝文店</v>
      </c>
      <c r="F1764" s="9" t="s">
        <v>342</v>
      </c>
      <c r="G1764" s="12" t="str">
        <f aca="false">INDEX(通路主檔!$B$2:$B$5,MATCH($F1764,通路主檔!$A$2:$A$5,0))</f>
        <v>外帶</v>
      </c>
      <c r="H1764" s="12" t="str">
        <f aca="false">INDEX(通路主檔!$C$2:$C$5,MATCH($F1764,通路主檔!$A$2:$A$5,0))</f>
        <v>店內</v>
      </c>
      <c r="I1764" s="13" t="n">
        <v>424900</v>
      </c>
      <c r="J1764" s="4" t="n">
        <v>1241</v>
      </c>
      <c r="K1764" s="4" t="n">
        <v>1736</v>
      </c>
      <c r="L1764" s="14" t="n">
        <f aca="false">IF(J1764=0,0,I1764/J1764)</f>
        <v>342.385173247381</v>
      </c>
      <c r="M1764" s="15" t="n">
        <f aca="false">INDEX(通路主檔!$D$2:$D$5,MATCH($F1764,通路主檔!$A$2:$A$5,0))*INDEX(年度參數!$B$2:$B$4,MATCH($B1764,年度參數!$A$2:$A$4,0))</f>
        <v>0</v>
      </c>
      <c r="N1764" s="14" t="n">
        <f aca="false">I1764*M1764</f>
        <v>0</v>
      </c>
      <c r="O1764" s="14" t="n">
        <f aca="false">I1764-N1764</f>
        <v>424900</v>
      </c>
    </row>
    <row r="1765" customFormat="false" ht="15" hidden="false" customHeight="false" outlineLevel="0" collapsed="false">
      <c r="A1765" s="6" t="str">
        <f aca="false">TEXT(B1765,"0")&amp;"-"&amp;TEXT(C1765,"00")</f>
        <v>2025-12</v>
      </c>
      <c r="B1765" s="4" t="n">
        <v>2025</v>
      </c>
      <c r="C1765" s="4" t="n">
        <v>12</v>
      </c>
      <c r="D1765" s="9" t="s">
        <v>292</v>
      </c>
      <c r="E1765" s="12" t="str">
        <f aca="false">INDEX(門市主檔!$B$2:$B$25,MATCH($D1765,門市主檔!$A$2:$A$25,0))</f>
        <v>桃園藝文店</v>
      </c>
      <c r="F1765" s="9" t="s">
        <v>344</v>
      </c>
      <c r="G1765" s="12" t="str">
        <f aca="false">INDEX(通路主檔!$B$2:$B$5,MATCH($F1765,通路主檔!$A$2:$A$5,0))</f>
        <v>外送平台 A</v>
      </c>
      <c r="H1765" s="12" t="str">
        <f aca="false">INDEX(通路主檔!$C$2:$C$5,MATCH($F1765,通路主檔!$A$2:$A$5,0))</f>
        <v>外送平台</v>
      </c>
      <c r="I1765" s="13" t="n">
        <v>381000</v>
      </c>
      <c r="J1765" s="4" t="n">
        <v>683</v>
      </c>
      <c r="K1765" s="4" t="n">
        <v>1285</v>
      </c>
      <c r="L1765" s="14" t="n">
        <f aca="false">IF(J1765=0,0,I1765/J1765)</f>
        <v>557.83308931186</v>
      </c>
      <c r="M1765" s="15" t="n">
        <f aca="false">INDEX(通路主檔!$D$2:$D$5,MATCH($F1765,通路主檔!$A$2:$A$5,0))*INDEX(年度參數!$B$2:$B$4,MATCH($B1765,年度參數!$A$2:$A$4,0))</f>
        <v>0.34</v>
      </c>
      <c r="N1765" s="14" t="n">
        <f aca="false">I1765*M1765</f>
        <v>129540</v>
      </c>
      <c r="O1765" s="14" t="n">
        <f aca="false">I1765-N1765</f>
        <v>251460</v>
      </c>
    </row>
    <row r="1766" customFormat="false" ht="15" hidden="false" customHeight="false" outlineLevel="0" collapsed="false">
      <c r="A1766" s="6" t="str">
        <f aca="false">TEXT(B1766,"0")&amp;"-"&amp;TEXT(C1766,"00")</f>
        <v>2025-12</v>
      </c>
      <c r="B1766" s="4" t="n">
        <v>2025</v>
      </c>
      <c r="C1766" s="4" t="n">
        <v>12</v>
      </c>
      <c r="D1766" s="9" t="s">
        <v>292</v>
      </c>
      <c r="E1766" s="12" t="str">
        <f aca="false">INDEX(門市主檔!$B$2:$B$25,MATCH($D1766,門市主檔!$A$2:$A$25,0))</f>
        <v>桃園藝文店</v>
      </c>
      <c r="F1766" s="9" t="s">
        <v>347</v>
      </c>
      <c r="G1766" s="12" t="str">
        <f aca="false">INDEX(通路主檔!$B$2:$B$5,MATCH($F1766,通路主檔!$A$2:$A$5,0))</f>
        <v>外送平台 B</v>
      </c>
      <c r="H1766" s="12" t="str">
        <f aca="false">INDEX(通路主檔!$C$2:$C$5,MATCH($F1766,通路主檔!$A$2:$A$5,0))</f>
        <v>外送平台</v>
      </c>
      <c r="I1766" s="13" t="n">
        <v>275600</v>
      </c>
      <c r="J1766" s="4" t="n">
        <v>559</v>
      </c>
      <c r="K1766" s="4" t="n">
        <v>1063</v>
      </c>
      <c r="L1766" s="14" t="n">
        <f aca="false">IF(J1766=0,0,I1766/J1766)</f>
        <v>493.023255813954</v>
      </c>
      <c r="M1766" s="15" t="n">
        <f aca="false">INDEX(通路主檔!$D$2:$D$5,MATCH($F1766,通路主檔!$A$2:$A$5,0))*INDEX(年度參數!$B$2:$B$4,MATCH($B1766,年度參數!$A$2:$A$4,0))</f>
        <v>0.34</v>
      </c>
      <c r="N1766" s="14" t="n">
        <f aca="false">I1766*M1766</f>
        <v>93704</v>
      </c>
      <c r="O1766" s="14" t="n">
        <f aca="false">I1766-N1766</f>
        <v>181896</v>
      </c>
    </row>
    <row r="1767" customFormat="false" ht="15" hidden="false" customHeight="false" outlineLevel="0" collapsed="false">
      <c r="A1767" s="6" t="str">
        <f aca="false">TEXT(B1767,"0")&amp;"-"&amp;TEXT(C1767,"00")</f>
        <v>2025-12</v>
      </c>
      <c r="B1767" s="4" t="n">
        <v>2025</v>
      </c>
      <c r="C1767" s="4" t="n">
        <v>12</v>
      </c>
      <c r="D1767" s="9" t="s">
        <v>315</v>
      </c>
      <c r="E1767" s="12" t="str">
        <f aca="false">INDEX(門市主檔!$B$2:$B$25,MATCH($D1767,門市主檔!$A$2:$A$25,0))</f>
        <v>雲林斗六店</v>
      </c>
      <c r="F1767" s="9" t="s">
        <v>339</v>
      </c>
      <c r="G1767" s="12" t="str">
        <f aca="false">INDEX(通路主檔!$B$2:$B$5,MATCH($F1767,通路主檔!$A$2:$A$5,0))</f>
        <v>內用</v>
      </c>
      <c r="H1767" s="12" t="str">
        <f aca="false">INDEX(通路主檔!$C$2:$C$5,MATCH($F1767,通路主檔!$A$2:$A$5,0))</f>
        <v>店內</v>
      </c>
      <c r="I1767" s="13" t="n">
        <v>815100</v>
      </c>
      <c r="J1767" s="4" t="n">
        <v>996</v>
      </c>
      <c r="K1767" s="4" t="n">
        <v>2277</v>
      </c>
      <c r="L1767" s="14" t="n">
        <f aca="false">IF(J1767=0,0,I1767/J1767)</f>
        <v>818.373493975904</v>
      </c>
      <c r="M1767" s="15" t="n">
        <f aca="false">INDEX(通路主檔!$D$2:$D$5,MATCH($F1767,通路主檔!$A$2:$A$5,0))*INDEX(年度參數!$B$2:$B$4,MATCH($B1767,年度參數!$A$2:$A$4,0))</f>
        <v>0</v>
      </c>
      <c r="N1767" s="14" t="n">
        <f aca="false">I1767*M1767</f>
        <v>0</v>
      </c>
      <c r="O1767" s="14" t="n">
        <f aca="false">I1767-N1767</f>
        <v>815100</v>
      </c>
    </row>
    <row r="1768" customFormat="false" ht="15" hidden="false" customHeight="false" outlineLevel="0" collapsed="false">
      <c r="A1768" s="6" t="str">
        <f aca="false">TEXT(B1768,"0")&amp;"-"&amp;TEXT(C1768,"00")</f>
        <v>2025-12</v>
      </c>
      <c r="B1768" s="4" t="n">
        <v>2025</v>
      </c>
      <c r="C1768" s="4" t="n">
        <v>12</v>
      </c>
      <c r="D1768" s="9" t="s">
        <v>315</v>
      </c>
      <c r="E1768" s="12" t="str">
        <f aca="false">INDEX(門市主檔!$B$2:$B$25,MATCH($D1768,門市主檔!$A$2:$A$25,0))</f>
        <v>雲林斗六店</v>
      </c>
      <c r="F1768" s="9" t="s">
        <v>342</v>
      </c>
      <c r="G1768" s="12" t="str">
        <f aca="false">INDEX(通路主檔!$B$2:$B$5,MATCH($F1768,通路主檔!$A$2:$A$5,0))</f>
        <v>外帶</v>
      </c>
      <c r="H1768" s="12" t="str">
        <f aca="false">INDEX(通路主檔!$C$2:$C$5,MATCH($F1768,通路主檔!$A$2:$A$5,0))</f>
        <v>店內</v>
      </c>
      <c r="I1768" s="13" t="n">
        <v>375600</v>
      </c>
      <c r="J1768" s="4" t="n">
        <v>1041</v>
      </c>
      <c r="K1768" s="4" t="n">
        <v>1432</v>
      </c>
      <c r="L1768" s="14" t="n">
        <f aca="false">IF(J1768=0,0,I1768/J1768)</f>
        <v>360.806916426513</v>
      </c>
      <c r="M1768" s="15" t="n">
        <f aca="false">INDEX(通路主檔!$D$2:$D$5,MATCH($F1768,通路主檔!$A$2:$A$5,0))*INDEX(年度參數!$B$2:$B$4,MATCH($B1768,年度參數!$A$2:$A$4,0))</f>
        <v>0</v>
      </c>
      <c r="N1768" s="14" t="n">
        <f aca="false">I1768*M1768</f>
        <v>0</v>
      </c>
      <c r="O1768" s="14" t="n">
        <f aca="false">I1768-N1768</f>
        <v>375600</v>
      </c>
    </row>
    <row r="1769" customFormat="false" ht="15" hidden="false" customHeight="false" outlineLevel="0" collapsed="false">
      <c r="A1769" s="6" t="str">
        <f aca="false">TEXT(B1769,"0")&amp;"-"&amp;TEXT(C1769,"00")</f>
        <v>2025-12</v>
      </c>
      <c r="B1769" s="4" t="n">
        <v>2025</v>
      </c>
      <c r="C1769" s="4" t="n">
        <v>12</v>
      </c>
      <c r="D1769" s="9" t="s">
        <v>315</v>
      </c>
      <c r="E1769" s="12" t="str">
        <f aca="false">INDEX(門市主檔!$B$2:$B$25,MATCH($D1769,門市主檔!$A$2:$A$25,0))</f>
        <v>雲林斗六店</v>
      </c>
      <c r="F1769" s="9" t="s">
        <v>344</v>
      </c>
      <c r="G1769" s="12" t="str">
        <f aca="false">INDEX(通路主檔!$B$2:$B$5,MATCH($F1769,通路主檔!$A$2:$A$5,0))</f>
        <v>外送平台 A</v>
      </c>
      <c r="H1769" s="12" t="str">
        <f aca="false">INDEX(通路主檔!$C$2:$C$5,MATCH($F1769,通路主檔!$A$2:$A$5,0))</f>
        <v>外送平台</v>
      </c>
      <c r="I1769" s="13" t="n">
        <v>352300</v>
      </c>
      <c r="J1769" s="4" t="n">
        <v>621</v>
      </c>
      <c r="K1769" s="4" t="n">
        <v>1165</v>
      </c>
      <c r="L1769" s="14" t="n">
        <f aca="false">IF(J1769=0,0,I1769/J1769)</f>
        <v>567.310789049919</v>
      </c>
      <c r="M1769" s="15" t="n">
        <f aca="false">INDEX(通路主檔!$D$2:$D$5,MATCH($F1769,通路主檔!$A$2:$A$5,0))*INDEX(年度參數!$B$2:$B$4,MATCH($B1769,年度參數!$A$2:$A$4,0))</f>
        <v>0.34</v>
      </c>
      <c r="N1769" s="14" t="n">
        <f aca="false">I1769*M1769</f>
        <v>119782</v>
      </c>
      <c r="O1769" s="14" t="n">
        <f aca="false">I1769-N1769</f>
        <v>232518</v>
      </c>
    </row>
    <row r="1770" customFormat="false" ht="15" hidden="false" customHeight="false" outlineLevel="0" collapsed="false">
      <c r="A1770" s="6" t="str">
        <f aca="false">TEXT(B1770,"0")&amp;"-"&amp;TEXT(C1770,"00")</f>
        <v>2025-12</v>
      </c>
      <c r="B1770" s="4" t="n">
        <v>2025</v>
      </c>
      <c r="C1770" s="4" t="n">
        <v>12</v>
      </c>
      <c r="D1770" s="9" t="s">
        <v>315</v>
      </c>
      <c r="E1770" s="12" t="str">
        <f aca="false">INDEX(門市主檔!$B$2:$B$25,MATCH($D1770,門市主檔!$A$2:$A$25,0))</f>
        <v>雲林斗六店</v>
      </c>
      <c r="F1770" s="9" t="s">
        <v>347</v>
      </c>
      <c r="G1770" s="12" t="str">
        <f aca="false">INDEX(通路主檔!$B$2:$B$5,MATCH($F1770,通路主檔!$A$2:$A$5,0))</f>
        <v>外送平台 B</v>
      </c>
      <c r="H1770" s="12" t="str">
        <f aca="false">INDEX(通路主檔!$C$2:$C$5,MATCH($F1770,通路主檔!$A$2:$A$5,0))</f>
        <v>外送平台</v>
      </c>
      <c r="I1770" s="13" t="n">
        <v>242800</v>
      </c>
      <c r="J1770" s="4" t="n">
        <v>450</v>
      </c>
      <c r="K1770" s="4" t="n">
        <v>754</v>
      </c>
      <c r="L1770" s="14" t="n">
        <f aca="false">IF(J1770=0,0,I1770/J1770)</f>
        <v>539.555555555556</v>
      </c>
      <c r="M1770" s="15" t="n">
        <f aca="false">INDEX(通路主檔!$D$2:$D$5,MATCH($F1770,通路主檔!$A$2:$A$5,0))*INDEX(年度參數!$B$2:$B$4,MATCH($B1770,年度參數!$A$2:$A$4,0))</f>
        <v>0.34</v>
      </c>
      <c r="N1770" s="14" t="n">
        <f aca="false">I1770*M1770</f>
        <v>82552</v>
      </c>
      <c r="O1770" s="14" t="n">
        <f aca="false">I1770-N1770</f>
        <v>160248</v>
      </c>
    </row>
    <row r="1771" customFormat="false" ht="15" hidden="false" customHeight="false" outlineLevel="0" collapsed="false">
      <c r="A1771" s="6" t="str">
        <f aca="false">TEXT(B1771,"0")&amp;"-"&amp;TEXT(C1771,"00")</f>
        <v>2026-01</v>
      </c>
      <c r="B1771" s="4" t="n">
        <v>2026</v>
      </c>
      <c r="C1771" s="4" t="n">
        <v>1</v>
      </c>
      <c r="D1771" s="9" t="s">
        <v>294</v>
      </c>
      <c r="E1771" s="12" t="str">
        <f aca="false">INDEX(門市主檔!$B$2:$B$25,MATCH($D1771,門市主檔!$A$2:$A$25,0))</f>
        <v>新竹巨城店</v>
      </c>
      <c r="F1771" s="9" t="s">
        <v>339</v>
      </c>
      <c r="G1771" s="12" t="str">
        <f aca="false">INDEX(通路主檔!$B$2:$B$5,MATCH($F1771,通路主檔!$A$2:$A$5,0))</f>
        <v>內用</v>
      </c>
      <c r="H1771" s="12" t="str">
        <f aca="false">INDEX(通路主檔!$C$2:$C$5,MATCH($F1771,通路主檔!$A$2:$A$5,0))</f>
        <v>店內</v>
      </c>
      <c r="I1771" s="13" t="n">
        <v>1888100</v>
      </c>
      <c r="J1771" s="4" t="n">
        <v>2444</v>
      </c>
      <c r="K1771" s="4" t="n">
        <v>5588</v>
      </c>
      <c r="L1771" s="14" t="n">
        <f aca="false">IF(J1771=0,0,I1771/J1771)</f>
        <v>772.545008183306</v>
      </c>
      <c r="M1771" s="15" t="n">
        <f aca="false">INDEX(通路主檔!$D$2:$D$5,MATCH($F1771,通路主檔!$A$2:$A$5,0))*INDEX(年度參數!$B$2:$B$4,MATCH($B1771,年度參數!$A$2:$A$4,0))</f>
        <v>0</v>
      </c>
      <c r="N1771" s="14" t="n">
        <f aca="false">I1771*M1771</f>
        <v>0</v>
      </c>
      <c r="O1771" s="14" t="n">
        <f aca="false">I1771-N1771</f>
        <v>1888100</v>
      </c>
    </row>
    <row r="1772" customFormat="false" ht="15" hidden="false" customHeight="false" outlineLevel="0" collapsed="false">
      <c r="A1772" s="6" t="str">
        <f aca="false">TEXT(B1772,"0")&amp;"-"&amp;TEXT(C1772,"00")</f>
        <v>2026-01</v>
      </c>
      <c r="B1772" s="4" t="n">
        <v>2026</v>
      </c>
      <c r="C1772" s="4" t="n">
        <v>1</v>
      </c>
      <c r="D1772" s="9" t="s">
        <v>294</v>
      </c>
      <c r="E1772" s="12" t="str">
        <f aca="false">INDEX(門市主檔!$B$2:$B$25,MATCH($D1772,門市主檔!$A$2:$A$25,0))</f>
        <v>新竹巨城店</v>
      </c>
      <c r="F1772" s="9" t="s">
        <v>342</v>
      </c>
      <c r="G1772" s="12" t="str">
        <f aca="false">INDEX(通路主檔!$B$2:$B$5,MATCH($F1772,通路主檔!$A$2:$A$5,0))</f>
        <v>外帶</v>
      </c>
      <c r="H1772" s="12" t="str">
        <f aca="false">INDEX(通路主檔!$C$2:$C$5,MATCH($F1772,通路主檔!$A$2:$A$5,0))</f>
        <v>店內</v>
      </c>
      <c r="I1772" s="13" t="n">
        <v>646100</v>
      </c>
      <c r="J1772" s="4" t="n">
        <v>1954</v>
      </c>
      <c r="K1772" s="4" t="n">
        <v>2595</v>
      </c>
      <c r="L1772" s="14" t="n">
        <f aca="false">IF(J1772=0,0,I1772/J1772)</f>
        <v>330.655066530194</v>
      </c>
      <c r="M1772" s="15" t="n">
        <f aca="false">INDEX(通路主檔!$D$2:$D$5,MATCH($F1772,通路主檔!$A$2:$A$5,0))*INDEX(年度參數!$B$2:$B$4,MATCH($B1772,年度參數!$A$2:$A$4,0))</f>
        <v>0</v>
      </c>
      <c r="N1772" s="14" t="n">
        <f aca="false">I1772*M1772</f>
        <v>0</v>
      </c>
      <c r="O1772" s="14" t="n">
        <f aca="false">I1772-N1772</f>
        <v>646100</v>
      </c>
    </row>
    <row r="1773" customFormat="false" ht="15" hidden="false" customHeight="false" outlineLevel="0" collapsed="false">
      <c r="A1773" s="6" t="str">
        <f aca="false">TEXT(B1773,"0")&amp;"-"&amp;TEXT(C1773,"00")</f>
        <v>2026-01</v>
      </c>
      <c r="B1773" s="4" t="n">
        <v>2026</v>
      </c>
      <c r="C1773" s="4" t="n">
        <v>1</v>
      </c>
      <c r="D1773" s="9" t="s">
        <v>294</v>
      </c>
      <c r="E1773" s="12" t="str">
        <f aca="false">INDEX(門市主檔!$B$2:$B$25,MATCH($D1773,門市主檔!$A$2:$A$25,0))</f>
        <v>新竹巨城店</v>
      </c>
      <c r="F1773" s="9" t="s">
        <v>344</v>
      </c>
      <c r="G1773" s="12" t="str">
        <f aca="false">INDEX(通路主檔!$B$2:$B$5,MATCH($F1773,通路主檔!$A$2:$A$5,0))</f>
        <v>外送平台 A</v>
      </c>
      <c r="H1773" s="12" t="str">
        <f aca="false">INDEX(通路主檔!$C$2:$C$5,MATCH($F1773,通路主檔!$A$2:$A$5,0))</f>
        <v>外送平台</v>
      </c>
      <c r="I1773" s="13" t="n">
        <v>611300</v>
      </c>
      <c r="J1773" s="4" t="n">
        <v>1083</v>
      </c>
      <c r="K1773" s="4" t="n">
        <v>1933</v>
      </c>
      <c r="L1773" s="14" t="n">
        <f aca="false">IF(J1773=0,0,I1773/J1773)</f>
        <v>564.450600184672</v>
      </c>
      <c r="M1773" s="15" t="n">
        <f aca="false">INDEX(通路主檔!$D$2:$D$5,MATCH($F1773,通路主檔!$A$2:$A$5,0))*INDEX(年度參數!$B$2:$B$4,MATCH($B1773,年度參數!$A$2:$A$4,0))</f>
        <v>0.345</v>
      </c>
      <c r="N1773" s="14" t="n">
        <f aca="false">I1773*M1773</f>
        <v>210898.5</v>
      </c>
      <c r="O1773" s="14" t="n">
        <f aca="false">I1773-N1773</f>
        <v>400401.5</v>
      </c>
    </row>
    <row r="1774" customFormat="false" ht="15" hidden="false" customHeight="false" outlineLevel="0" collapsed="false">
      <c r="A1774" s="6" t="str">
        <f aca="false">TEXT(B1774,"0")&amp;"-"&amp;TEXT(C1774,"00")</f>
        <v>2026-01</v>
      </c>
      <c r="B1774" s="4" t="n">
        <v>2026</v>
      </c>
      <c r="C1774" s="4" t="n">
        <v>1</v>
      </c>
      <c r="D1774" s="9" t="s">
        <v>294</v>
      </c>
      <c r="E1774" s="12" t="str">
        <f aca="false">INDEX(門市主檔!$B$2:$B$25,MATCH($D1774,門市主檔!$A$2:$A$25,0))</f>
        <v>新竹巨城店</v>
      </c>
      <c r="F1774" s="9" t="s">
        <v>347</v>
      </c>
      <c r="G1774" s="12" t="str">
        <f aca="false">INDEX(通路主檔!$B$2:$B$5,MATCH($F1774,通路主檔!$A$2:$A$5,0))</f>
        <v>外送平台 B</v>
      </c>
      <c r="H1774" s="12" t="str">
        <f aca="false">INDEX(通路主檔!$C$2:$C$5,MATCH($F1774,通路主檔!$A$2:$A$5,0))</f>
        <v>外送平台</v>
      </c>
      <c r="I1774" s="13" t="n">
        <v>347100</v>
      </c>
      <c r="J1774" s="4" t="n">
        <v>706</v>
      </c>
      <c r="K1774" s="4" t="n">
        <v>1211</v>
      </c>
      <c r="L1774" s="14" t="n">
        <f aca="false">IF(J1774=0,0,I1774/J1774)</f>
        <v>491.643059490085</v>
      </c>
      <c r="M1774" s="15" t="n">
        <f aca="false">INDEX(通路主檔!$D$2:$D$5,MATCH($F1774,通路主檔!$A$2:$A$5,0))*INDEX(年度參數!$B$2:$B$4,MATCH($B1774,年度參數!$A$2:$A$4,0))</f>
        <v>0.345</v>
      </c>
      <c r="N1774" s="14" t="n">
        <f aca="false">I1774*M1774</f>
        <v>119749.5</v>
      </c>
      <c r="O1774" s="14" t="n">
        <f aca="false">I1774-N1774</f>
        <v>227350.5</v>
      </c>
    </row>
    <row r="1775" customFormat="false" ht="15" hidden="false" customHeight="false" outlineLevel="0" collapsed="false">
      <c r="A1775" s="6" t="str">
        <f aca="false">TEXT(B1775,"0")&amp;"-"&amp;TEXT(C1775,"00")</f>
        <v>2026-01</v>
      </c>
      <c r="B1775" s="4" t="n">
        <v>2026</v>
      </c>
      <c r="C1775" s="4" t="n">
        <v>1</v>
      </c>
      <c r="D1775" s="9" t="s">
        <v>297</v>
      </c>
      <c r="E1775" s="12" t="str">
        <f aca="false">INDEX(門市主檔!$B$2:$B$25,MATCH($D1775,門市主檔!$A$2:$A$25,0))</f>
        <v>新竹竹北店</v>
      </c>
      <c r="F1775" s="9" t="s">
        <v>339</v>
      </c>
      <c r="G1775" s="12" t="str">
        <f aca="false">INDEX(通路主檔!$B$2:$B$5,MATCH($F1775,通路主檔!$A$2:$A$5,0))</f>
        <v>內用</v>
      </c>
      <c r="H1775" s="12" t="str">
        <f aca="false">INDEX(通路主檔!$C$2:$C$5,MATCH($F1775,通路主檔!$A$2:$A$5,0))</f>
        <v>店內</v>
      </c>
      <c r="I1775" s="13" t="n">
        <v>975200</v>
      </c>
      <c r="J1775" s="4" t="n">
        <v>1296</v>
      </c>
      <c r="K1775" s="4" t="n">
        <v>3339</v>
      </c>
      <c r="L1775" s="14" t="n">
        <f aca="false">IF(J1775=0,0,I1775/J1775)</f>
        <v>752.469135802469</v>
      </c>
      <c r="M1775" s="15" t="n">
        <f aca="false">INDEX(通路主檔!$D$2:$D$5,MATCH($F1775,通路主檔!$A$2:$A$5,0))*INDEX(年度參數!$B$2:$B$4,MATCH($B1775,年度參數!$A$2:$A$4,0))</f>
        <v>0</v>
      </c>
      <c r="N1775" s="14" t="n">
        <f aca="false">I1775*M1775</f>
        <v>0</v>
      </c>
      <c r="O1775" s="14" t="n">
        <f aca="false">I1775-N1775</f>
        <v>975200</v>
      </c>
    </row>
    <row r="1776" customFormat="false" ht="15" hidden="false" customHeight="false" outlineLevel="0" collapsed="false">
      <c r="A1776" s="6" t="str">
        <f aca="false">TEXT(B1776,"0")&amp;"-"&amp;TEXT(C1776,"00")</f>
        <v>2026-01</v>
      </c>
      <c r="B1776" s="4" t="n">
        <v>2026</v>
      </c>
      <c r="C1776" s="4" t="n">
        <v>1</v>
      </c>
      <c r="D1776" s="9" t="s">
        <v>297</v>
      </c>
      <c r="E1776" s="12" t="str">
        <f aca="false">INDEX(門市主檔!$B$2:$B$25,MATCH($D1776,門市主檔!$A$2:$A$25,0))</f>
        <v>新竹竹北店</v>
      </c>
      <c r="F1776" s="9" t="s">
        <v>342</v>
      </c>
      <c r="G1776" s="12" t="str">
        <f aca="false">INDEX(通路主檔!$B$2:$B$5,MATCH($F1776,通路主檔!$A$2:$A$5,0))</f>
        <v>外帶</v>
      </c>
      <c r="H1776" s="12" t="str">
        <f aca="false">INDEX(通路主檔!$C$2:$C$5,MATCH($F1776,通路主檔!$A$2:$A$5,0))</f>
        <v>店內</v>
      </c>
      <c r="I1776" s="13" t="n">
        <v>487700</v>
      </c>
      <c r="J1776" s="4" t="n">
        <v>1458</v>
      </c>
      <c r="K1776" s="4" t="n">
        <v>1943</v>
      </c>
      <c r="L1776" s="14" t="n">
        <f aca="false">IF(J1776=0,0,I1776/J1776)</f>
        <v>334.499314128944</v>
      </c>
      <c r="M1776" s="15" t="n">
        <f aca="false">INDEX(通路主檔!$D$2:$D$5,MATCH($F1776,通路主檔!$A$2:$A$5,0))*INDEX(年度參數!$B$2:$B$4,MATCH($B1776,年度參數!$A$2:$A$4,0))</f>
        <v>0</v>
      </c>
      <c r="N1776" s="14" t="n">
        <f aca="false">I1776*M1776</f>
        <v>0</v>
      </c>
      <c r="O1776" s="14" t="n">
        <f aca="false">I1776-N1776</f>
        <v>487700</v>
      </c>
    </row>
    <row r="1777" customFormat="false" ht="15" hidden="false" customHeight="false" outlineLevel="0" collapsed="false">
      <c r="A1777" s="6" t="str">
        <f aca="false">TEXT(B1777,"0")&amp;"-"&amp;TEXT(C1777,"00")</f>
        <v>2026-01</v>
      </c>
      <c r="B1777" s="4" t="n">
        <v>2026</v>
      </c>
      <c r="C1777" s="4" t="n">
        <v>1</v>
      </c>
      <c r="D1777" s="9" t="s">
        <v>297</v>
      </c>
      <c r="E1777" s="12" t="str">
        <f aca="false">INDEX(門市主檔!$B$2:$B$25,MATCH($D1777,門市主檔!$A$2:$A$25,0))</f>
        <v>新竹竹北店</v>
      </c>
      <c r="F1777" s="9" t="s">
        <v>344</v>
      </c>
      <c r="G1777" s="12" t="str">
        <f aca="false">INDEX(通路主檔!$B$2:$B$5,MATCH($F1777,通路主檔!$A$2:$A$5,0))</f>
        <v>外送平台 A</v>
      </c>
      <c r="H1777" s="12" t="str">
        <f aca="false">INDEX(通路主檔!$C$2:$C$5,MATCH($F1777,通路主檔!$A$2:$A$5,0))</f>
        <v>外送平台</v>
      </c>
      <c r="I1777" s="13" t="n">
        <v>425900</v>
      </c>
      <c r="J1777" s="4" t="n">
        <v>754</v>
      </c>
      <c r="K1777" s="4" t="n">
        <v>1342</v>
      </c>
      <c r="L1777" s="14" t="n">
        <f aca="false">IF(J1777=0,0,I1777/J1777)</f>
        <v>564.854111405836</v>
      </c>
      <c r="M1777" s="15" t="n">
        <f aca="false">INDEX(通路主檔!$D$2:$D$5,MATCH($F1777,通路主檔!$A$2:$A$5,0))*INDEX(年度參數!$B$2:$B$4,MATCH($B1777,年度參數!$A$2:$A$4,0))</f>
        <v>0.345</v>
      </c>
      <c r="N1777" s="14" t="n">
        <f aca="false">I1777*M1777</f>
        <v>146935.5</v>
      </c>
      <c r="O1777" s="14" t="n">
        <f aca="false">I1777-N1777</f>
        <v>278964.5</v>
      </c>
    </row>
    <row r="1778" customFormat="false" ht="15" hidden="false" customHeight="false" outlineLevel="0" collapsed="false">
      <c r="A1778" s="6" t="str">
        <f aca="false">TEXT(B1778,"0")&amp;"-"&amp;TEXT(C1778,"00")</f>
        <v>2026-01</v>
      </c>
      <c r="B1778" s="4" t="n">
        <v>2026</v>
      </c>
      <c r="C1778" s="4" t="n">
        <v>1</v>
      </c>
      <c r="D1778" s="9" t="s">
        <v>297</v>
      </c>
      <c r="E1778" s="12" t="str">
        <f aca="false">INDEX(門市主檔!$B$2:$B$25,MATCH($D1778,門市主檔!$A$2:$A$25,0))</f>
        <v>新竹竹北店</v>
      </c>
      <c r="F1778" s="9" t="s">
        <v>347</v>
      </c>
      <c r="G1778" s="12" t="str">
        <f aca="false">INDEX(通路主檔!$B$2:$B$5,MATCH($F1778,通路主檔!$A$2:$A$5,0))</f>
        <v>外送平台 B</v>
      </c>
      <c r="H1778" s="12" t="str">
        <f aca="false">INDEX(通路主檔!$C$2:$C$5,MATCH($F1778,通路主檔!$A$2:$A$5,0))</f>
        <v>外送平台</v>
      </c>
      <c r="I1778" s="13" t="n">
        <v>303800</v>
      </c>
      <c r="J1778" s="4" t="n">
        <v>636</v>
      </c>
      <c r="K1778" s="4" t="n">
        <v>1218</v>
      </c>
      <c r="L1778" s="14" t="n">
        <f aca="false">IF(J1778=0,0,I1778/J1778)</f>
        <v>477.672955974843</v>
      </c>
      <c r="M1778" s="15" t="n">
        <f aca="false">INDEX(通路主檔!$D$2:$D$5,MATCH($F1778,通路主檔!$A$2:$A$5,0))*INDEX(年度參數!$B$2:$B$4,MATCH($B1778,年度參數!$A$2:$A$4,0))</f>
        <v>0.345</v>
      </c>
      <c r="N1778" s="14" t="n">
        <f aca="false">I1778*M1778</f>
        <v>104811</v>
      </c>
      <c r="O1778" s="14" t="n">
        <f aca="false">I1778-N1778</f>
        <v>198989</v>
      </c>
    </row>
    <row r="1779" customFormat="false" ht="15" hidden="false" customHeight="false" outlineLevel="0" collapsed="false">
      <c r="A1779" s="6" t="str">
        <f aca="false">TEXT(B1779,"0")&amp;"-"&amp;TEXT(C1779,"00")</f>
        <v>2026-01</v>
      </c>
      <c r="B1779" s="4" t="n">
        <v>2026</v>
      </c>
      <c r="C1779" s="4" t="n">
        <v>1</v>
      </c>
      <c r="D1779" s="9" t="s">
        <v>325</v>
      </c>
      <c r="E1779" s="12" t="str">
        <f aca="false">INDEX(門市主檔!$B$2:$B$25,MATCH($D1779,門市主檔!$A$2:$A$25,0))</f>
        <v>高雄左營店</v>
      </c>
      <c r="F1779" s="9" t="s">
        <v>339</v>
      </c>
      <c r="G1779" s="12" t="str">
        <f aca="false">INDEX(通路主檔!$B$2:$B$5,MATCH($F1779,通路主檔!$A$2:$A$5,0))</f>
        <v>內用</v>
      </c>
      <c r="H1779" s="12" t="str">
        <f aca="false">INDEX(通路主檔!$C$2:$C$5,MATCH($F1779,通路主檔!$A$2:$A$5,0))</f>
        <v>店內</v>
      </c>
      <c r="I1779" s="13" t="n">
        <v>1416700</v>
      </c>
      <c r="J1779" s="4" t="n">
        <v>1813</v>
      </c>
      <c r="K1779" s="4" t="n">
        <v>4532</v>
      </c>
      <c r="L1779" s="14" t="n">
        <f aca="false">IF(J1779=0,0,I1779/J1779)</f>
        <v>781.412024269167</v>
      </c>
      <c r="M1779" s="15" t="n">
        <f aca="false">INDEX(通路主檔!$D$2:$D$5,MATCH($F1779,通路主檔!$A$2:$A$5,0))*INDEX(年度參數!$B$2:$B$4,MATCH($B1779,年度參數!$A$2:$A$4,0))</f>
        <v>0</v>
      </c>
      <c r="N1779" s="14" t="n">
        <f aca="false">I1779*M1779</f>
        <v>0</v>
      </c>
      <c r="O1779" s="14" t="n">
        <f aca="false">I1779-N1779</f>
        <v>1416700</v>
      </c>
    </row>
    <row r="1780" customFormat="false" ht="15" hidden="false" customHeight="false" outlineLevel="0" collapsed="false">
      <c r="A1780" s="6" t="str">
        <f aca="false">TEXT(B1780,"0")&amp;"-"&amp;TEXT(C1780,"00")</f>
        <v>2026-01</v>
      </c>
      <c r="B1780" s="4" t="n">
        <v>2026</v>
      </c>
      <c r="C1780" s="4" t="n">
        <v>1</v>
      </c>
      <c r="D1780" s="9" t="s">
        <v>325</v>
      </c>
      <c r="E1780" s="12" t="str">
        <f aca="false">INDEX(門市主檔!$B$2:$B$25,MATCH($D1780,門市主檔!$A$2:$A$25,0))</f>
        <v>高雄左營店</v>
      </c>
      <c r="F1780" s="9" t="s">
        <v>342</v>
      </c>
      <c r="G1780" s="12" t="str">
        <f aca="false">INDEX(通路主檔!$B$2:$B$5,MATCH($F1780,通路主檔!$A$2:$A$5,0))</f>
        <v>外帶</v>
      </c>
      <c r="H1780" s="12" t="str">
        <f aca="false">INDEX(通路主檔!$C$2:$C$5,MATCH($F1780,通路主檔!$A$2:$A$5,0))</f>
        <v>店內</v>
      </c>
      <c r="I1780" s="13" t="n">
        <v>573000</v>
      </c>
      <c r="J1780" s="4" t="n">
        <v>1642</v>
      </c>
      <c r="K1780" s="4" t="n">
        <v>2276</v>
      </c>
      <c r="L1780" s="14" t="n">
        <f aca="false">IF(J1780=0,0,I1780/J1780)</f>
        <v>348.964677222899</v>
      </c>
      <c r="M1780" s="15" t="n">
        <f aca="false">INDEX(通路主檔!$D$2:$D$5,MATCH($F1780,通路主檔!$A$2:$A$5,0))*INDEX(年度參數!$B$2:$B$4,MATCH($B1780,年度參數!$A$2:$A$4,0))</f>
        <v>0</v>
      </c>
      <c r="N1780" s="14" t="n">
        <f aca="false">I1780*M1780</f>
        <v>0</v>
      </c>
      <c r="O1780" s="14" t="n">
        <f aca="false">I1780-N1780</f>
        <v>573000</v>
      </c>
    </row>
    <row r="1781" customFormat="false" ht="15" hidden="false" customHeight="false" outlineLevel="0" collapsed="false">
      <c r="A1781" s="6" t="str">
        <f aca="false">TEXT(B1781,"0")&amp;"-"&amp;TEXT(C1781,"00")</f>
        <v>2026-01</v>
      </c>
      <c r="B1781" s="4" t="n">
        <v>2026</v>
      </c>
      <c r="C1781" s="4" t="n">
        <v>1</v>
      </c>
      <c r="D1781" s="9" t="s">
        <v>325</v>
      </c>
      <c r="E1781" s="12" t="str">
        <f aca="false">INDEX(門市主檔!$B$2:$B$25,MATCH($D1781,門市主檔!$A$2:$A$25,0))</f>
        <v>高雄左營店</v>
      </c>
      <c r="F1781" s="9" t="s">
        <v>344</v>
      </c>
      <c r="G1781" s="12" t="str">
        <f aca="false">INDEX(通路主檔!$B$2:$B$5,MATCH($F1781,通路主檔!$A$2:$A$5,0))</f>
        <v>外送平台 A</v>
      </c>
      <c r="H1781" s="12" t="str">
        <f aca="false">INDEX(通路主檔!$C$2:$C$5,MATCH($F1781,通路主檔!$A$2:$A$5,0))</f>
        <v>外送平台</v>
      </c>
      <c r="I1781" s="13" t="n">
        <v>485800</v>
      </c>
      <c r="J1781" s="4" t="n">
        <v>953</v>
      </c>
      <c r="K1781" s="4" t="n">
        <v>1953</v>
      </c>
      <c r="L1781" s="14" t="n">
        <f aca="false">IF(J1781=0,0,I1781/J1781)</f>
        <v>509.758656873033</v>
      </c>
      <c r="M1781" s="15" t="n">
        <f aca="false">INDEX(通路主檔!$D$2:$D$5,MATCH($F1781,通路主檔!$A$2:$A$5,0))*INDEX(年度參數!$B$2:$B$4,MATCH($B1781,年度參數!$A$2:$A$4,0))</f>
        <v>0.345</v>
      </c>
      <c r="N1781" s="14" t="n">
        <f aca="false">I1781*M1781</f>
        <v>167601</v>
      </c>
      <c r="O1781" s="14" t="n">
        <f aca="false">I1781-N1781</f>
        <v>318199</v>
      </c>
    </row>
    <row r="1782" customFormat="false" ht="15" hidden="false" customHeight="false" outlineLevel="0" collapsed="false">
      <c r="A1782" s="6" t="str">
        <f aca="false">TEXT(B1782,"0")&amp;"-"&amp;TEXT(C1782,"00")</f>
        <v>2026-01</v>
      </c>
      <c r="B1782" s="4" t="n">
        <v>2026</v>
      </c>
      <c r="C1782" s="4" t="n">
        <v>1</v>
      </c>
      <c r="D1782" s="9" t="s">
        <v>325</v>
      </c>
      <c r="E1782" s="12" t="str">
        <f aca="false">INDEX(門市主檔!$B$2:$B$25,MATCH($D1782,門市主檔!$A$2:$A$25,0))</f>
        <v>高雄左營店</v>
      </c>
      <c r="F1782" s="9" t="s">
        <v>347</v>
      </c>
      <c r="G1782" s="12" t="str">
        <f aca="false">INDEX(通路主檔!$B$2:$B$5,MATCH($F1782,通路主檔!$A$2:$A$5,0))</f>
        <v>外送平台 B</v>
      </c>
      <c r="H1782" s="12" t="str">
        <f aca="false">INDEX(通路主檔!$C$2:$C$5,MATCH($F1782,通路主檔!$A$2:$A$5,0))</f>
        <v>外送平台</v>
      </c>
      <c r="I1782" s="13" t="n">
        <v>284500</v>
      </c>
      <c r="J1782" s="4" t="n">
        <v>557</v>
      </c>
      <c r="K1782" s="4" t="n">
        <v>969</v>
      </c>
      <c r="L1782" s="14" t="n">
        <f aca="false">IF(J1782=0,0,I1782/J1782)</f>
        <v>510.771992818671</v>
      </c>
      <c r="M1782" s="15" t="n">
        <f aca="false">INDEX(通路主檔!$D$2:$D$5,MATCH($F1782,通路主檔!$A$2:$A$5,0))*INDEX(年度參數!$B$2:$B$4,MATCH($B1782,年度參數!$A$2:$A$4,0))</f>
        <v>0.345</v>
      </c>
      <c r="N1782" s="14" t="n">
        <f aca="false">I1782*M1782</f>
        <v>98152.5</v>
      </c>
      <c r="O1782" s="14" t="n">
        <f aca="false">I1782-N1782</f>
        <v>186347.5</v>
      </c>
    </row>
    <row r="1783" customFormat="false" ht="15" hidden="false" customHeight="false" outlineLevel="0" collapsed="false">
      <c r="A1783" s="6" t="str">
        <f aca="false">TEXT(B1783,"0")&amp;"-"&amp;TEXT(C1783,"00")</f>
        <v>2026-01</v>
      </c>
      <c r="B1783" s="4" t="n">
        <v>2026</v>
      </c>
      <c r="C1783" s="4" t="n">
        <v>1</v>
      </c>
      <c r="D1783" s="9" t="s">
        <v>328</v>
      </c>
      <c r="E1783" s="12" t="str">
        <f aca="false">INDEX(門市主檔!$B$2:$B$25,MATCH($D1783,門市主檔!$A$2:$A$25,0))</f>
        <v>高雄三多店</v>
      </c>
      <c r="F1783" s="9" t="s">
        <v>339</v>
      </c>
      <c r="G1783" s="12" t="str">
        <f aca="false">INDEX(通路主檔!$B$2:$B$5,MATCH($F1783,通路主檔!$A$2:$A$5,0))</f>
        <v>內用</v>
      </c>
      <c r="H1783" s="12" t="str">
        <f aca="false">INDEX(通路主檔!$C$2:$C$5,MATCH($F1783,通路主檔!$A$2:$A$5,0))</f>
        <v>店內</v>
      </c>
      <c r="I1783" s="13" t="n">
        <v>975700</v>
      </c>
      <c r="J1783" s="4" t="n">
        <v>1191</v>
      </c>
      <c r="K1783" s="4" t="n">
        <v>2803</v>
      </c>
      <c r="L1783" s="14" t="n">
        <f aca="false">IF(J1783=0,0,I1783/J1783)</f>
        <v>819.227539882452</v>
      </c>
      <c r="M1783" s="15" t="n">
        <f aca="false">INDEX(通路主檔!$D$2:$D$5,MATCH($F1783,通路主檔!$A$2:$A$5,0))*INDEX(年度參數!$B$2:$B$4,MATCH($B1783,年度參數!$A$2:$A$4,0))</f>
        <v>0</v>
      </c>
      <c r="N1783" s="14" t="n">
        <f aca="false">I1783*M1783</f>
        <v>0</v>
      </c>
      <c r="O1783" s="14" t="n">
        <f aca="false">I1783-N1783</f>
        <v>975700</v>
      </c>
    </row>
    <row r="1784" customFormat="false" ht="15" hidden="false" customHeight="false" outlineLevel="0" collapsed="false">
      <c r="A1784" s="6" t="str">
        <f aca="false">TEXT(B1784,"0")&amp;"-"&amp;TEXT(C1784,"00")</f>
        <v>2026-01</v>
      </c>
      <c r="B1784" s="4" t="n">
        <v>2026</v>
      </c>
      <c r="C1784" s="4" t="n">
        <v>1</v>
      </c>
      <c r="D1784" s="9" t="s">
        <v>328</v>
      </c>
      <c r="E1784" s="12" t="str">
        <f aca="false">INDEX(門市主檔!$B$2:$B$25,MATCH($D1784,門市主檔!$A$2:$A$25,0))</f>
        <v>高雄三多店</v>
      </c>
      <c r="F1784" s="9" t="s">
        <v>342</v>
      </c>
      <c r="G1784" s="12" t="str">
        <f aca="false">INDEX(通路主檔!$B$2:$B$5,MATCH($F1784,通路主檔!$A$2:$A$5,0))</f>
        <v>外帶</v>
      </c>
      <c r="H1784" s="12" t="str">
        <f aca="false">INDEX(通路主檔!$C$2:$C$5,MATCH($F1784,通路主檔!$A$2:$A$5,0))</f>
        <v>店內</v>
      </c>
      <c r="I1784" s="13" t="n">
        <v>446100</v>
      </c>
      <c r="J1784" s="4" t="n">
        <v>1438</v>
      </c>
      <c r="K1784" s="4" t="n">
        <v>1773</v>
      </c>
      <c r="L1784" s="14" t="n">
        <f aca="false">IF(J1784=0,0,I1784/J1784)</f>
        <v>310.222531293463</v>
      </c>
      <c r="M1784" s="15" t="n">
        <f aca="false">INDEX(通路主檔!$D$2:$D$5,MATCH($F1784,通路主檔!$A$2:$A$5,0))*INDEX(年度參數!$B$2:$B$4,MATCH($B1784,年度參數!$A$2:$A$4,0))</f>
        <v>0</v>
      </c>
      <c r="N1784" s="14" t="n">
        <f aca="false">I1784*M1784</f>
        <v>0</v>
      </c>
      <c r="O1784" s="14" t="n">
        <f aca="false">I1784-N1784</f>
        <v>446100</v>
      </c>
    </row>
    <row r="1785" customFormat="false" ht="15" hidden="false" customHeight="false" outlineLevel="0" collapsed="false">
      <c r="A1785" s="6" t="str">
        <f aca="false">TEXT(B1785,"0")&amp;"-"&amp;TEXT(C1785,"00")</f>
        <v>2026-01</v>
      </c>
      <c r="B1785" s="4" t="n">
        <v>2026</v>
      </c>
      <c r="C1785" s="4" t="n">
        <v>1</v>
      </c>
      <c r="D1785" s="9" t="s">
        <v>328</v>
      </c>
      <c r="E1785" s="12" t="str">
        <f aca="false">INDEX(門市主檔!$B$2:$B$25,MATCH($D1785,門市主檔!$A$2:$A$25,0))</f>
        <v>高雄三多店</v>
      </c>
      <c r="F1785" s="9" t="s">
        <v>344</v>
      </c>
      <c r="G1785" s="12" t="str">
        <f aca="false">INDEX(通路主檔!$B$2:$B$5,MATCH($F1785,通路主檔!$A$2:$A$5,0))</f>
        <v>外送平台 A</v>
      </c>
      <c r="H1785" s="12" t="str">
        <f aca="false">INDEX(通路主檔!$C$2:$C$5,MATCH($F1785,通路主檔!$A$2:$A$5,0))</f>
        <v>外送平台</v>
      </c>
      <c r="I1785" s="13" t="n">
        <v>454900</v>
      </c>
      <c r="J1785" s="4" t="n">
        <v>875</v>
      </c>
      <c r="K1785" s="4" t="n">
        <v>1724</v>
      </c>
      <c r="L1785" s="14" t="n">
        <f aca="false">IF(J1785=0,0,I1785/J1785)</f>
        <v>519.885714285714</v>
      </c>
      <c r="M1785" s="15" t="n">
        <f aca="false">INDEX(通路主檔!$D$2:$D$5,MATCH($F1785,通路主檔!$A$2:$A$5,0))*INDEX(年度參數!$B$2:$B$4,MATCH($B1785,年度參數!$A$2:$A$4,0))</f>
        <v>0.345</v>
      </c>
      <c r="N1785" s="14" t="n">
        <f aca="false">I1785*M1785</f>
        <v>156940.5</v>
      </c>
      <c r="O1785" s="14" t="n">
        <f aca="false">I1785-N1785</f>
        <v>297959.5</v>
      </c>
    </row>
    <row r="1786" customFormat="false" ht="15" hidden="false" customHeight="false" outlineLevel="0" collapsed="false">
      <c r="A1786" s="6" t="str">
        <f aca="false">TEXT(B1786,"0")&amp;"-"&amp;TEXT(C1786,"00")</f>
        <v>2026-01</v>
      </c>
      <c r="B1786" s="4" t="n">
        <v>2026</v>
      </c>
      <c r="C1786" s="4" t="n">
        <v>1</v>
      </c>
      <c r="D1786" s="9" t="s">
        <v>328</v>
      </c>
      <c r="E1786" s="12" t="str">
        <f aca="false">INDEX(門市主檔!$B$2:$B$25,MATCH($D1786,門市主檔!$A$2:$A$25,0))</f>
        <v>高雄三多店</v>
      </c>
      <c r="F1786" s="9" t="s">
        <v>347</v>
      </c>
      <c r="G1786" s="12" t="str">
        <f aca="false">INDEX(通路主檔!$B$2:$B$5,MATCH($F1786,通路主檔!$A$2:$A$5,0))</f>
        <v>外送平台 B</v>
      </c>
      <c r="H1786" s="12" t="str">
        <f aca="false">INDEX(通路主檔!$C$2:$C$5,MATCH($F1786,通路主檔!$A$2:$A$5,0))</f>
        <v>外送平台</v>
      </c>
      <c r="I1786" s="13" t="n">
        <v>305100</v>
      </c>
      <c r="J1786" s="4" t="n">
        <v>590</v>
      </c>
      <c r="K1786" s="4" t="n">
        <v>1028</v>
      </c>
      <c r="L1786" s="14" t="n">
        <f aca="false">IF(J1786=0,0,I1786/J1786)</f>
        <v>517.118644067797</v>
      </c>
      <c r="M1786" s="15" t="n">
        <f aca="false">INDEX(通路主檔!$D$2:$D$5,MATCH($F1786,通路主檔!$A$2:$A$5,0))*INDEX(年度參數!$B$2:$B$4,MATCH($B1786,年度參數!$A$2:$A$4,0))</f>
        <v>0.345</v>
      </c>
      <c r="N1786" s="14" t="n">
        <f aca="false">I1786*M1786</f>
        <v>105259.5</v>
      </c>
      <c r="O1786" s="14" t="n">
        <f aca="false">I1786-N1786</f>
        <v>199840.5</v>
      </c>
    </row>
    <row r="1787" customFormat="false" ht="15" hidden="false" customHeight="false" outlineLevel="0" collapsed="false">
      <c r="A1787" s="6" t="str">
        <f aca="false">TEXT(B1787,"0")&amp;"-"&amp;TEXT(C1787,"00")</f>
        <v>2026-01</v>
      </c>
      <c r="B1787" s="4" t="n">
        <v>2026</v>
      </c>
      <c r="C1787" s="4" t="n">
        <v>1</v>
      </c>
      <c r="D1787" s="9" t="s">
        <v>280</v>
      </c>
      <c r="E1787" s="12" t="str">
        <f aca="false">INDEX(門市主檔!$B$2:$B$25,MATCH($D1787,門市主檔!$A$2:$A$25,0))</f>
        <v>新北板橋店</v>
      </c>
      <c r="F1787" s="9" t="s">
        <v>339</v>
      </c>
      <c r="G1787" s="12" t="str">
        <f aca="false">INDEX(通路主檔!$B$2:$B$5,MATCH($F1787,通路主檔!$A$2:$A$5,0))</f>
        <v>內用</v>
      </c>
      <c r="H1787" s="12" t="str">
        <f aca="false">INDEX(通路主檔!$C$2:$C$5,MATCH($F1787,通路主檔!$A$2:$A$5,0))</f>
        <v>店內</v>
      </c>
      <c r="I1787" s="13" t="n">
        <v>1259200</v>
      </c>
      <c r="J1787" s="4" t="n">
        <v>1750</v>
      </c>
      <c r="K1787" s="4" t="n">
        <v>3899</v>
      </c>
      <c r="L1787" s="14" t="n">
        <f aca="false">IF(J1787=0,0,I1787/J1787)</f>
        <v>719.542857142857</v>
      </c>
      <c r="M1787" s="15" t="n">
        <f aca="false">INDEX(通路主檔!$D$2:$D$5,MATCH($F1787,通路主檔!$A$2:$A$5,0))*INDEX(年度參數!$B$2:$B$4,MATCH($B1787,年度參數!$A$2:$A$4,0))</f>
        <v>0</v>
      </c>
      <c r="N1787" s="14" t="n">
        <f aca="false">I1787*M1787</f>
        <v>0</v>
      </c>
      <c r="O1787" s="14" t="n">
        <f aca="false">I1787-N1787</f>
        <v>1259200</v>
      </c>
    </row>
    <row r="1788" customFormat="false" ht="15" hidden="false" customHeight="false" outlineLevel="0" collapsed="false">
      <c r="A1788" s="6" t="str">
        <f aca="false">TEXT(B1788,"0")&amp;"-"&amp;TEXT(C1788,"00")</f>
        <v>2026-01</v>
      </c>
      <c r="B1788" s="4" t="n">
        <v>2026</v>
      </c>
      <c r="C1788" s="4" t="n">
        <v>1</v>
      </c>
      <c r="D1788" s="9" t="s">
        <v>280</v>
      </c>
      <c r="E1788" s="12" t="str">
        <f aca="false">INDEX(門市主檔!$B$2:$B$25,MATCH($D1788,門市主檔!$A$2:$A$25,0))</f>
        <v>新北板橋店</v>
      </c>
      <c r="F1788" s="9" t="s">
        <v>342</v>
      </c>
      <c r="G1788" s="12" t="str">
        <f aca="false">INDEX(通路主檔!$B$2:$B$5,MATCH($F1788,通路主檔!$A$2:$A$5,0))</f>
        <v>外帶</v>
      </c>
      <c r="H1788" s="12" t="str">
        <f aca="false">INDEX(通路主檔!$C$2:$C$5,MATCH($F1788,通路主檔!$A$2:$A$5,0))</f>
        <v>店內</v>
      </c>
      <c r="I1788" s="13" t="n">
        <v>628900</v>
      </c>
      <c r="J1788" s="4" t="n">
        <v>2008</v>
      </c>
      <c r="K1788" s="4" t="n">
        <v>2563</v>
      </c>
      <c r="L1788" s="14" t="n">
        <f aca="false">IF(J1788=0,0,I1788/J1788)</f>
        <v>313.197211155379</v>
      </c>
      <c r="M1788" s="15" t="n">
        <f aca="false">INDEX(通路主檔!$D$2:$D$5,MATCH($F1788,通路主檔!$A$2:$A$5,0))*INDEX(年度參數!$B$2:$B$4,MATCH($B1788,年度參數!$A$2:$A$4,0))</f>
        <v>0</v>
      </c>
      <c r="N1788" s="14" t="n">
        <f aca="false">I1788*M1788</f>
        <v>0</v>
      </c>
      <c r="O1788" s="14" t="n">
        <f aca="false">I1788-N1788</f>
        <v>628900</v>
      </c>
    </row>
    <row r="1789" customFormat="false" ht="15" hidden="false" customHeight="false" outlineLevel="0" collapsed="false">
      <c r="A1789" s="6" t="str">
        <f aca="false">TEXT(B1789,"0")&amp;"-"&amp;TEXT(C1789,"00")</f>
        <v>2026-01</v>
      </c>
      <c r="B1789" s="4" t="n">
        <v>2026</v>
      </c>
      <c r="C1789" s="4" t="n">
        <v>1</v>
      </c>
      <c r="D1789" s="9" t="s">
        <v>280</v>
      </c>
      <c r="E1789" s="12" t="str">
        <f aca="false">INDEX(門市主檔!$B$2:$B$25,MATCH($D1789,門市主檔!$A$2:$A$25,0))</f>
        <v>新北板橋店</v>
      </c>
      <c r="F1789" s="9" t="s">
        <v>344</v>
      </c>
      <c r="G1789" s="12" t="str">
        <f aca="false">INDEX(通路主檔!$B$2:$B$5,MATCH($F1789,通路主檔!$A$2:$A$5,0))</f>
        <v>外送平台 A</v>
      </c>
      <c r="H1789" s="12" t="str">
        <f aca="false">INDEX(通路主檔!$C$2:$C$5,MATCH($F1789,通路主檔!$A$2:$A$5,0))</f>
        <v>外送平台</v>
      </c>
      <c r="I1789" s="13" t="n">
        <v>545500</v>
      </c>
      <c r="J1789" s="4" t="n">
        <v>1103</v>
      </c>
      <c r="K1789" s="4" t="n">
        <v>2181</v>
      </c>
      <c r="L1789" s="14" t="n">
        <f aca="false">IF(J1789=0,0,I1789/J1789)</f>
        <v>494.56029011786</v>
      </c>
      <c r="M1789" s="15" t="n">
        <f aca="false">INDEX(通路主檔!$D$2:$D$5,MATCH($F1789,通路主檔!$A$2:$A$5,0))*INDEX(年度參數!$B$2:$B$4,MATCH($B1789,年度參數!$A$2:$A$4,0))</f>
        <v>0.345</v>
      </c>
      <c r="N1789" s="14" t="n">
        <f aca="false">I1789*M1789</f>
        <v>188197.5</v>
      </c>
      <c r="O1789" s="14" t="n">
        <f aca="false">I1789-N1789</f>
        <v>357302.5</v>
      </c>
    </row>
    <row r="1790" customFormat="false" ht="15" hidden="false" customHeight="false" outlineLevel="0" collapsed="false">
      <c r="A1790" s="6" t="str">
        <f aca="false">TEXT(B1790,"0")&amp;"-"&amp;TEXT(C1790,"00")</f>
        <v>2026-01</v>
      </c>
      <c r="B1790" s="4" t="n">
        <v>2026</v>
      </c>
      <c r="C1790" s="4" t="n">
        <v>1</v>
      </c>
      <c r="D1790" s="9" t="s">
        <v>280</v>
      </c>
      <c r="E1790" s="12" t="str">
        <f aca="false">INDEX(門市主檔!$B$2:$B$25,MATCH($D1790,門市主檔!$A$2:$A$25,0))</f>
        <v>新北板橋店</v>
      </c>
      <c r="F1790" s="9" t="s">
        <v>347</v>
      </c>
      <c r="G1790" s="12" t="str">
        <f aca="false">INDEX(通路主檔!$B$2:$B$5,MATCH($F1790,通路主檔!$A$2:$A$5,0))</f>
        <v>外送平台 B</v>
      </c>
      <c r="H1790" s="12" t="str">
        <f aca="false">INDEX(通路主檔!$C$2:$C$5,MATCH($F1790,通路主檔!$A$2:$A$5,0))</f>
        <v>外送平台</v>
      </c>
      <c r="I1790" s="13" t="n">
        <v>349800</v>
      </c>
      <c r="J1790" s="4" t="n">
        <v>729</v>
      </c>
      <c r="K1790" s="4" t="n">
        <v>1218</v>
      </c>
      <c r="L1790" s="14" t="n">
        <f aca="false">IF(J1790=0,0,I1790/J1790)</f>
        <v>479.835390946502</v>
      </c>
      <c r="M1790" s="15" t="n">
        <f aca="false">INDEX(通路主檔!$D$2:$D$5,MATCH($F1790,通路主檔!$A$2:$A$5,0))*INDEX(年度參數!$B$2:$B$4,MATCH($B1790,年度參數!$A$2:$A$4,0))</f>
        <v>0.345</v>
      </c>
      <c r="N1790" s="14" t="n">
        <f aca="false">I1790*M1790</f>
        <v>120681</v>
      </c>
      <c r="O1790" s="14" t="n">
        <f aca="false">I1790-N1790</f>
        <v>229119</v>
      </c>
    </row>
    <row r="1791" customFormat="false" ht="15" hidden="false" customHeight="false" outlineLevel="0" collapsed="false">
      <c r="A1791" s="6" t="str">
        <f aca="false">TEXT(B1791,"0")&amp;"-"&amp;TEXT(C1791,"00")</f>
        <v>2026-01</v>
      </c>
      <c r="B1791" s="4" t="n">
        <v>2026</v>
      </c>
      <c r="C1791" s="4" t="n">
        <v>1</v>
      </c>
      <c r="D1791" s="9" t="s">
        <v>283</v>
      </c>
      <c r="E1791" s="12" t="str">
        <f aca="false">INDEX(門市主檔!$B$2:$B$25,MATCH($D1791,門市主檔!$A$2:$A$25,0))</f>
        <v>新北新莊店</v>
      </c>
      <c r="F1791" s="9" t="s">
        <v>339</v>
      </c>
      <c r="G1791" s="12" t="str">
        <f aca="false">INDEX(通路主檔!$B$2:$B$5,MATCH($F1791,通路主檔!$A$2:$A$5,0))</f>
        <v>內用</v>
      </c>
      <c r="H1791" s="12" t="str">
        <f aca="false">INDEX(通路主檔!$C$2:$C$5,MATCH($F1791,通路主檔!$A$2:$A$5,0))</f>
        <v>店內</v>
      </c>
      <c r="I1791" s="13" t="n">
        <v>1086300</v>
      </c>
      <c r="J1791" s="4" t="n">
        <v>1392</v>
      </c>
      <c r="K1791" s="4" t="n">
        <v>3425</v>
      </c>
      <c r="L1791" s="14" t="n">
        <f aca="false">IF(J1791=0,0,I1791/J1791)</f>
        <v>780.387931034483</v>
      </c>
      <c r="M1791" s="15" t="n">
        <f aca="false">INDEX(通路主檔!$D$2:$D$5,MATCH($F1791,通路主檔!$A$2:$A$5,0))*INDEX(年度參數!$B$2:$B$4,MATCH($B1791,年度參數!$A$2:$A$4,0))</f>
        <v>0</v>
      </c>
      <c r="N1791" s="14" t="n">
        <f aca="false">I1791*M1791</f>
        <v>0</v>
      </c>
      <c r="O1791" s="14" t="n">
        <f aca="false">I1791-N1791</f>
        <v>1086300</v>
      </c>
    </row>
    <row r="1792" customFormat="false" ht="15" hidden="false" customHeight="false" outlineLevel="0" collapsed="false">
      <c r="A1792" s="6" t="str">
        <f aca="false">TEXT(B1792,"0")&amp;"-"&amp;TEXT(C1792,"00")</f>
        <v>2026-01</v>
      </c>
      <c r="B1792" s="4" t="n">
        <v>2026</v>
      </c>
      <c r="C1792" s="4" t="n">
        <v>1</v>
      </c>
      <c r="D1792" s="9" t="s">
        <v>283</v>
      </c>
      <c r="E1792" s="12" t="str">
        <f aca="false">INDEX(門市主檔!$B$2:$B$25,MATCH($D1792,門市主檔!$A$2:$A$25,0))</f>
        <v>新北新莊店</v>
      </c>
      <c r="F1792" s="9" t="s">
        <v>342</v>
      </c>
      <c r="G1792" s="12" t="str">
        <f aca="false">INDEX(通路主檔!$B$2:$B$5,MATCH($F1792,通路主檔!$A$2:$A$5,0))</f>
        <v>外帶</v>
      </c>
      <c r="H1792" s="12" t="str">
        <f aca="false">INDEX(通路主檔!$C$2:$C$5,MATCH($F1792,通路主檔!$A$2:$A$5,0))</f>
        <v>店內</v>
      </c>
      <c r="I1792" s="13" t="n">
        <v>540800</v>
      </c>
      <c r="J1792" s="4" t="n">
        <v>1516</v>
      </c>
      <c r="K1792" s="4" t="n">
        <v>1901</v>
      </c>
      <c r="L1792" s="14" t="n">
        <f aca="false">IF(J1792=0,0,I1792/J1792)</f>
        <v>356.728232189974</v>
      </c>
      <c r="M1792" s="15" t="n">
        <f aca="false">INDEX(通路主檔!$D$2:$D$5,MATCH($F1792,通路主檔!$A$2:$A$5,0))*INDEX(年度參數!$B$2:$B$4,MATCH($B1792,年度參數!$A$2:$A$4,0))</f>
        <v>0</v>
      </c>
      <c r="N1792" s="14" t="n">
        <f aca="false">I1792*M1792</f>
        <v>0</v>
      </c>
      <c r="O1792" s="14" t="n">
        <f aca="false">I1792-N1792</f>
        <v>540800</v>
      </c>
    </row>
    <row r="1793" customFormat="false" ht="15" hidden="false" customHeight="false" outlineLevel="0" collapsed="false">
      <c r="A1793" s="6" t="str">
        <f aca="false">TEXT(B1793,"0")&amp;"-"&amp;TEXT(C1793,"00")</f>
        <v>2026-01</v>
      </c>
      <c r="B1793" s="4" t="n">
        <v>2026</v>
      </c>
      <c r="C1793" s="4" t="n">
        <v>1</v>
      </c>
      <c r="D1793" s="9" t="s">
        <v>283</v>
      </c>
      <c r="E1793" s="12" t="str">
        <f aca="false">INDEX(門市主檔!$B$2:$B$25,MATCH($D1793,門市主檔!$A$2:$A$25,0))</f>
        <v>新北新莊店</v>
      </c>
      <c r="F1793" s="9" t="s">
        <v>344</v>
      </c>
      <c r="G1793" s="12" t="str">
        <f aca="false">INDEX(通路主檔!$B$2:$B$5,MATCH($F1793,通路主檔!$A$2:$A$5,0))</f>
        <v>外送平台 A</v>
      </c>
      <c r="H1793" s="12" t="str">
        <f aca="false">INDEX(通路主檔!$C$2:$C$5,MATCH($F1793,通路主檔!$A$2:$A$5,0))</f>
        <v>外送平台</v>
      </c>
      <c r="I1793" s="13" t="n">
        <v>521600</v>
      </c>
      <c r="J1793" s="4" t="n">
        <v>970</v>
      </c>
      <c r="K1793" s="4" t="n">
        <v>1809</v>
      </c>
      <c r="L1793" s="14" t="n">
        <f aca="false">IF(J1793=0,0,I1793/J1793)</f>
        <v>537.731958762887</v>
      </c>
      <c r="M1793" s="15" t="n">
        <f aca="false">INDEX(通路主檔!$D$2:$D$5,MATCH($F1793,通路主檔!$A$2:$A$5,0))*INDEX(年度參數!$B$2:$B$4,MATCH($B1793,年度參數!$A$2:$A$4,0))</f>
        <v>0.345</v>
      </c>
      <c r="N1793" s="14" t="n">
        <f aca="false">I1793*M1793</f>
        <v>179952</v>
      </c>
      <c r="O1793" s="14" t="n">
        <f aca="false">I1793-N1793</f>
        <v>341648</v>
      </c>
    </row>
    <row r="1794" customFormat="false" ht="15" hidden="false" customHeight="false" outlineLevel="0" collapsed="false">
      <c r="A1794" s="6" t="str">
        <f aca="false">TEXT(B1794,"0")&amp;"-"&amp;TEXT(C1794,"00")</f>
        <v>2026-01</v>
      </c>
      <c r="B1794" s="4" t="n">
        <v>2026</v>
      </c>
      <c r="C1794" s="4" t="n">
        <v>1</v>
      </c>
      <c r="D1794" s="9" t="s">
        <v>283</v>
      </c>
      <c r="E1794" s="12" t="str">
        <f aca="false">INDEX(門市主檔!$B$2:$B$25,MATCH($D1794,門市主檔!$A$2:$A$25,0))</f>
        <v>新北新莊店</v>
      </c>
      <c r="F1794" s="9" t="s">
        <v>347</v>
      </c>
      <c r="G1794" s="12" t="str">
        <f aca="false">INDEX(通路主檔!$B$2:$B$5,MATCH($F1794,通路主檔!$A$2:$A$5,0))</f>
        <v>外送平台 B</v>
      </c>
      <c r="H1794" s="12" t="str">
        <f aca="false">INDEX(通路主檔!$C$2:$C$5,MATCH($F1794,通路主檔!$A$2:$A$5,0))</f>
        <v>外送平台</v>
      </c>
      <c r="I1794" s="13" t="n">
        <v>313300</v>
      </c>
      <c r="J1794" s="4" t="n">
        <v>662</v>
      </c>
      <c r="K1794" s="4" t="n">
        <v>1285</v>
      </c>
      <c r="L1794" s="14" t="n">
        <f aca="false">IF(J1794=0,0,I1794/J1794)</f>
        <v>473.262839879154</v>
      </c>
      <c r="M1794" s="15" t="n">
        <f aca="false">INDEX(通路主檔!$D$2:$D$5,MATCH($F1794,通路主檔!$A$2:$A$5,0))*INDEX(年度參數!$B$2:$B$4,MATCH($B1794,年度參數!$A$2:$A$4,0))</f>
        <v>0.345</v>
      </c>
      <c r="N1794" s="14" t="n">
        <f aca="false">I1794*M1794</f>
        <v>108088.5</v>
      </c>
      <c r="O1794" s="14" t="n">
        <f aca="false">I1794-N1794</f>
        <v>205211.5</v>
      </c>
    </row>
    <row r="1795" customFormat="false" ht="15" hidden="false" customHeight="false" outlineLevel="0" collapsed="false">
      <c r="A1795" s="6" t="str">
        <f aca="false">TEXT(B1795,"0")&amp;"-"&amp;TEXT(C1795,"00")</f>
        <v>2026-01</v>
      </c>
      <c r="B1795" s="4" t="n">
        <v>2026</v>
      </c>
      <c r="C1795" s="4" t="n">
        <v>1</v>
      </c>
      <c r="D1795" s="9" t="s">
        <v>332</v>
      </c>
      <c r="E1795" s="12" t="str">
        <f aca="false">INDEX(門市主檔!$B$2:$B$25,MATCH($D1795,門市主檔!$A$2:$A$25,0))</f>
        <v>屏東市區店</v>
      </c>
      <c r="F1795" s="9" t="s">
        <v>339</v>
      </c>
      <c r="G1795" s="12" t="str">
        <f aca="false">INDEX(通路主檔!$B$2:$B$5,MATCH($F1795,通路主檔!$A$2:$A$5,0))</f>
        <v>內用</v>
      </c>
      <c r="H1795" s="12" t="str">
        <f aca="false">INDEX(通路主檔!$C$2:$C$5,MATCH($F1795,通路主檔!$A$2:$A$5,0))</f>
        <v>店內</v>
      </c>
      <c r="I1795" s="13" t="n">
        <v>505200</v>
      </c>
      <c r="J1795" s="4" t="n">
        <v>652</v>
      </c>
      <c r="K1795" s="4" t="n">
        <v>1512</v>
      </c>
      <c r="L1795" s="14" t="n">
        <f aca="false">IF(J1795=0,0,I1795/J1795)</f>
        <v>774.846625766871</v>
      </c>
      <c r="M1795" s="15" t="n">
        <f aca="false">INDEX(通路主檔!$D$2:$D$5,MATCH($F1795,通路主檔!$A$2:$A$5,0))*INDEX(年度參數!$B$2:$B$4,MATCH($B1795,年度參數!$A$2:$A$4,0))</f>
        <v>0</v>
      </c>
      <c r="N1795" s="14" t="n">
        <f aca="false">I1795*M1795</f>
        <v>0</v>
      </c>
      <c r="O1795" s="14" t="n">
        <f aca="false">I1795-N1795</f>
        <v>505200</v>
      </c>
    </row>
    <row r="1796" customFormat="false" ht="15" hidden="false" customHeight="false" outlineLevel="0" collapsed="false">
      <c r="A1796" s="6" t="str">
        <f aca="false">TEXT(B1796,"0")&amp;"-"&amp;TEXT(C1796,"00")</f>
        <v>2026-01</v>
      </c>
      <c r="B1796" s="4" t="n">
        <v>2026</v>
      </c>
      <c r="C1796" s="4" t="n">
        <v>1</v>
      </c>
      <c r="D1796" s="9" t="s">
        <v>332</v>
      </c>
      <c r="E1796" s="12" t="str">
        <f aca="false">INDEX(門市主檔!$B$2:$B$25,MATCH($D1796,門市主檔!$A$2:$A$25,0))</f>
        <v>屏東市區店</v>
      </c>
      <c r="F1796" s="9" t="s">
        <v>342</v>
      </c>
      <c r="G1796" s="12" t="str">
        <f aca="false">INDEX(通路主檔!$B$2:$B$5,MATCH($F1796,通路主檔!$A$2:$A$5,0))</f>
        <v>外帶</v>
      </c>
      <c r="H1796" s="12" t="str">
        <f aca="false">INDEX(通路主檔!$C$2:$C$5,MATCH($F1796,通路主檔!$A$2:$A$5,0))</f>
        <v>店內</v>
      </c>
      <c r="I1796" s="13" t="n">
        <v>392400</v>
      </c>
      <c r="J1796" s="4" t="n">
        <v>1223</v>
      </c>
      <c r="K1796" s="4" t="n">
        <v>1580</v>
      </c>
      <c r="L1796" s="14" t="n">
        <f aca="false">IF(J1796=0,0,I1796/J1796)</f>
        <v>320.85036794767</v>
      </c>
      <c r="M1796" s="15" t="n">
        <f aca="false">INDEX(通路主檔!$D$2:$D$5,MATCH($F1796,通路主檔!$A$2:$A$5,0))*INDEX(年度參數!$B$2:$B$4,MATCH($B1796,年度參數!$A$2:$A$4,0))</f>
        <v>0</v>
      </c>
      <c r="N1796" s="14" t="n">
        <f aca="false">I1796*M1796</f>
        <v>0</v>
      </c>
      <c r="O1796" s="14" t="n">
        <f aca="false">I1796-N1796</f>
        <v>392400</v>
      </c>
    </row>
    <row r="1797" customFormat="false" ht="15" hidden="false" customHeight="false" outlineLevel="0" collapsed="false">
      <c r="A1797" s="6" t="str">
        <f aca="false">TEXT(B1797,"0")&amp;"-"&amp;TEXT(C1797,"00")</f>
        <v>2026-01</v>
      </c>
      <c r="B1797" s="4" t="n">
        <v>2026</v>
      </c>
      <c r="C1797" s="4" t="n">
        <v>1</v>
      </c>
      <c r="D1797" s="9" t="s">
        <v>332</v>
      </c>
      <c r="E1797" s="12" t="str">
        <f aca="false">INDEX(門市主檔!$B$2:$B$25,MATCH($D1797,門市主檔!$A$2:$A$25,0))</f>
        <v>屏東市區店</v>
      </c>
      <c r="F1797" s="9" t="s">
        <v>344</v>
      </c>
      <c r="G1797" s="12" t="str">
        <f aca="false">INDEX(通路主檔!$B$2:$B$5,MATCH($F1797,通路主檔!$A$2:$A$5,0))</f>
        <v>外送平台 A</v>
      </c>
      <c r="H1797" s="12" t="str">
        <f aca="false">INDEX(通路主檔!$C$2:$C$5,MATCH($F1797,通路主檔!$A$2:$A$5,0))</f>
        <v>外送平台</v>
      </c>
      <c r="I1797" s="13" t="n">
        <v>366500</v>
      </c>
      <c r="J1797" s="4" t="n">
        <v>649</v>
      </c>
      <c r="K1797" s="4" t="n">
        <v>1226</v>
      </c>
      <c r="L1797" s="14" t="n">
        <f aca="false">IF(J1797=0,0,I1797/J1797)</f>
        <v>564.714946070878</v>
      </c>
      <c r="M1797" s="15" t="n">
        <f aca="false">INDEX(通路主檔!$D$2:$D$5,MATCH($F1797,通路主檔!$A$2:$A$5,0))*INDEX(年度參數!$B$2:$B$4,MATCH($B1797,年度參數!$A$2:$A$4,0))</f>
        <v>0.345</v>
      </c>
      <c r="N1797" s="14" t="n">
        <f aca="false">I1797*M1797</f>
        <v>126442.5</v>
      </c>
      <c r="O1797" s="14" t="n">
        <f aca="false">I1797-N1797</f>
        <v>240057.5</v>
      </c>
    </row>
    <row r="1798" customFormat="false" ht="15" hidden="false" customHeight="false" outlineLevel="0" collapsed="false">
      <c r="A1798" s="6" t="str">
        <f aca="false">TEXT(B1798,"0")&amp;"-"&amp;TEXT(C1798,"00")</f>
        <v>2026-01</v>
      </c>
      <c r="B1798" s="4" t="n">
        <v>2026</v>
      </c>
      <c r="C1798" s="4" t="n">
        <v>1</v>
      </c>
      <c r="D1798" s="9" t="s">
        <v>332</v>
      </c>
      <c r="E1798" s="12" t="str">
        <f aca="false">INDEX(門市主檔!$B$2:$B$25,MATCH($D1798,門市主檔!$A$2:$A$25,0))</f>
        <v>屏東市區店</v>
      </c>
      <c r="F1798" s="9" t="s">
        <v>347</v>
      </c>
      <c r="G1798" s="12" t="str">
        <f aca="false">INDEX(通路主檔!$B$2:$B$5,MATCH($F1798,通路主檔!$A$2:$A$5,0))</f>
        <v>外送平台 B</v>
      </c>
      <c r="H1798" s="12" t="str">
        <f aca="false">INDEX(通路主檔!$C$2:$C$5,MATCH($F1798,通路主檔!$A$2:$A$5,0))</f>
        <v>外送平台</v>
      </c>
      <c r="I1798" s="13" t="n">
        <v>215300</v>
      </c>
      <c r="J1798" s="4" t="n">
        <v>428</v>
      </c>
      <c r="K1798" s="4" t="n">
        <v>796</v>
      </c>
      <c r="L1798" s="14" t="n">
        <f aca="false">IF(J1798=0,0,I1798/J1798)</f>
        <v>503.03738317757</v>
      </c>
      <c r="M1798" s="15" t="n">
        <f aca="false">INDEX(通路主檔!$D$2:$D$5,MATCH($F1798,通路主檔!$A$2:$A$5,0))*INDEX(年度參數!$B$2:$B$4,MATCH($B1798,年度參數!$A$2:$A$4,0))</f>
        <v>0.345</v>
      </c>
      <c r="N1798" s="14" t="n">
        <f aca="false">I1798*M1798</f>
        <v>74278.5</v>
      </c>
      <c r="O1798" s="14" t="n">
        <f aca="false">I1798-N1798</f>
        <v>141021.5</v>
      </c>
    </row>
    <row r="1799" customFormat="false" ht="15" hidden="false" customHeight="false" outlineLevel="0" collapsed="false">
      <c r="A1799" s="6" t="str">
        <f aca="false">TEXT(B1799,"0")&amp;"-"&amp;TEXT(C1799,"00")</f>
        <v>2026-01</v>
      </c>
      <c r="B1799" s="4" t="n">
        <v>2026</v>
      </c>
      <c r="C1799" s="4" t="n">
        <v>1</v>
      </c>
      <c r="D1799" s="9" t="s">
        <v>300</v>
      </c>
      <c r="E1799" s="12" t="str">
        <f aca="false">INDEX(門市主檔!$B$2:$B$25,MATCH($D1799,門市主檔!$A$2:$A$25,0))</f>
        <v>台中逢甲店</v>
      </c>
      <c r="F1799" s="9" t="s">
        <v>339</v>
      </c>
      <c r="G1799" s="12" t="str">
        <f aca="false">INDEX(通路主檔!$B$2:$B$5,MATCH($F1799,通路主檔!$A$2:$A$5,0))</f>
        <v>內用</v>
      </c>
      <c r="H1799" s="12" t="str">
        <f aca="false">INDEX(通路主檔!$C$2:$C$5,MATCH($F1799,通路主檔!$A$2:$A$5,0))</f>
        <v>店內</v>
      </c>
      <c r="I1799" s="13" t="n">
        <v>1367900</v>
      </c>
      <c r="J1799" s="4" t="n">
        <v>1896</v>
      </c>
      <c r="K1799" s="4" t="n">
        <v>4616</v>
      </c>
      <c r="L1799" s="14" t="n">
        <f aca="false">IF(J1799=0,0,I1799/J1799)</f>
        <v>721.466244725738</v>
      </c>
      <c r="M1799" s="15" t="n">
        <f aca="false">INDEX(通路主檔!$D$2:$D$5,MATCH($F1799,通路主檔!$A$2:$A$5,0))*INDEX(年度參數!$B$2:$B$4,MATCH($B1799,年度參數!$A$2:$A$4,0))</f>
        <v>0</v>
      </c>
      <c r="N1799" s="14" t="n">
        <f aca="false">I1799*M1799</f>
        <v>0</v>
      </c>
      <c r="O1799" s="14" t="n">
        <f aca="false">I1799-N1799</f>
        <v>1367900</v>
      </c>
    </row>
    <row r="1800" customFormat="false" ht="15" hidden="false" customHeight="false" outlineLevel="0" collapsed="false">
      <c r="A1800" s="6" t="str">
        <f aca="false">TEXT(B1800,"0")&amp;"-"&amp;TEXT(C1800,"00")</f>
        <v>2026-01</v>
      </c>
      <c r="B1800" s="4" t="n">
        <v>2026</v>
      </c>
      <c r="C1800" s="4" t="n">
        <v>1</v>
      </c>
      <c r="D1800" s="9" t="s">
        <v>300</v>
      </c>
      <c r="E1800" s="12" t="str">
        <f aca="false">INDEX(門市主檔!$B$2:$B$25,MATCH($D1800,門市主檔!$A$2:$A$25,0))</f>
        <v>台中逢甲店</v>
      </c>
      <c r="F1800" s="9" t="s">
        <v>342</v>
      </c>
      <c r="G1800" s="12" t="str">
        <f aca="false">INDEX(通路主檔!$B$2:$B$5,MATCH($F1800,通路主檔!$A$2:$A$5,0))</f>
        <v>外帶</v>
      </c>
      <c r="H1800" s="12" t="str">
        <f aca="false">INDEX(通路主檔!$C$2:$C$5,MATCH($F1800,通路主檔!$A$2:$A$5,0))</f>
        <v>店內</v>
      </c>
      <c r="I1800" s="13" t="n">
        <v>716900</v>
      </c>
      <c r="J1800" s="4" t="n">
        <v>2325</v>
      </c>
      <c r="K1800" s="4" t="n">
        <v>3226</v>
      </c>
      <c r="L1800" s="14" t="n">
        <f aca="false">IF(J1800=0,0,I1800/J1800)</f>
        <v>308.344086021505</v>
      </c>
      <c r="M1800" s="15" t="n">
        <f aca="false">INDEX(通路主檔!$D$2:$D$5,MATCH($F1800,通路主檔!$A$2:$A$5,0))*INDEX(年度參數!$B$2:$B$4,MATCH($B1800,年度參數!$A$2:$A$4,0))</f>
        <v>0</v>
      </c>
      <c r="N1800" s="14" t="n">
        <f aca="false">I1800*M1800</f>
        <v>0</v>
      </c>
      <c r="O1800" s="14" t="n">
        <f aca="false">I1800-N1800</f>
        <v>716900</v>
      </c>
    </row>
    <row r="1801" customFormat="false" ht="15" hidden="false" customHeight="false" outlineLevel="0" collapsed="false">
      <c r="A1801" s="6" t="str">
        <f aca="false">TEXT(B1801,"0")&amp;"-"&amp;TEXT(C1801,"00")</f>
        <v>2026-01</v>
      </c>
      <c r="B1801" s="4" t="n">
        <v>2026</v>
      </c>
      <c r="C1801" s="4" t="n">
        <v>1</v>
      </c>
      <c r="D1801" s="9" t="s">
        <v>300</v>
      </c>
      <c r="E1801" s="12" t="str">
        <f aca="false">INDEX(門市主檔!$B$2:$B$25,MATCH($D1801,門市主檔!$A$2:$A$25,0))</f>
        <v>台中逢甲店</v>
      </c>
      <c r="F1801" s="9" t="s">
        <v>344</v>
      </c>
      <c r="G1801" s="12" t="str">
        <f aca="false">INDEX(通路主檔!$B$2:$B$5,MATCH($F1801,通路主檔!$A$2:$A$5,0))</f>
        <v>外送平台 A</v>
      </c>
      <c r="H1801" s="12" t="str">
        <f aca="false">INDEX(通路主檔!$C$2:$C$5,MATCH($F1801,通路主檔!$A$2:$A$5,0))</f>
        <v>外送平台</v>
      </c>
      <c r="I1801" s="13" t="n">
        <v>619400</v>
      </c>
      <c r="J1801" s="4" t="n">
        <v>1125</v>
      </c>
      <c r="K1801" s="4" t="n">
        <v>1972</v>
      </c>
      <c r="L1801" s="14" t="n">
        <f aca="false">IF(J1801=0,0,I1801/J1801)</f>
        <v>550.577777777778</v>
      </c>
      <c r="M1801" s="15" t="n">
        <f aca="false">INDEX(通路主檔!$D$2:$D$5,MATCH($F1801,通路主檔!$A$2:$A$5,0))*INDEX(年度參數!$B$2:$B$4,MATCH($B1801,年度參數!$A$2:$A$4,0))</f>
        <v>0.345</v>
      </c>
      <c r="N1801" s="14" t="n">
        <f aca="false">I1801*M1801</f>
        <v>213693</v>
      </c>
      <c r="O1801" s="14" t="n">
        <f aca="false">I1801-N1801</f>
        <v>405707</v>
      </c>
    </row>
    <row r="1802" customFormat="false" ht="15" hidden="false" customHeight="false" outlineLevel="0" collapsed="false">
      <c r="A1802" s="6" t="str">
        <f aca="false">TEXT(B1802,"0")&amp;"-"&amp;TEXT(C1802,"00")</f>
        <v>2026-01</v>
      </c>
      <c r="B1802" s="4" t="n">
        <v>2026</v>
      </c>
      <c r="C1802" s="4" t="n">
        <v>1</v>
      </c>
      <c r="D1802" s="9" t="s">
        <v>300</v>
      </c>
      <c r="E1802" s="12" t="str">
        <f aca="false">INDEX(門市主檔!$B$2:$B$25,MATCH($D1802,門市主檔!$A$2:$A$25,0))</f>
        <v>台中逢甲店</v>
      </c>
      <c r="F1802" s="9" t="s">
        <v>347</v>
      </c>
      <c r="G1802" s="12" t="str">
        <f aca="false">INDEX(通路主檔!$B$2:$B$5,MATCH($F1802,通路主檔!$A$2:$A$5,0))</f>
        <v>外送平台 B</v>
      </c>
      <c r="H1802" s="12" t="str">
        <f aca="false">INDEX(通路主檔!$C$2:$C$5,MATCH($F1802,通路主檔!$A$2:$A$5,0))</f>
        <v>外送平台</v>
      </c>
      <c r="I1802" s="13" t="n">
        <v>417700</v>
      </c>
      <c r="J1802" s="4" t="n">
        <v>796</v>
      </c>
      <c r="K1802" s="4" t="n">
        <v>1459</v>
      </c>
      <c r="L1802" s="14" t="n">
        <f aca="false">IF(J1802=0,0,I1802/J1802)</f>
        <v>524.748743718593</v>
      </c>
      <c r="M1802" s="15" t="n">
        <f aca="false">INDEX(通路主檔!$D$2:$D$5,MATCH($F1802,通路主檔!$A$2:$A$5,0))*INDEX(年度參數!$B$2:$B$4,MATCH($B1802,年度參數!$A$2:$A$4,0))</f>
        <v>0.345</v>
      </c>
      <c r="N1802" s="14" t="n">
        <f aca="false">I1802*M1802</f>
        <v>144106.5</v>
      </c>
      <c r="O1802" s="14" t="n">
        <f aca="false">I1802-N1802</f>
        <v>273593.5</v>
      </c>
    </row>
    <row r="1803" customFormat="false" ht="15" hidden="false" customHeight="false" outlineLevel="0" collapsed="false">
      <c r="A1803" s="6" t="str">
        <f aca="false">TEXT(B1803,"0")&amp;"-"&amp;TEXT(C1803,"00")</f>
        <v>2026-01</v>
      </c>
      <c r="B1803" s="4" t="n">
        <v>2026</v>
      </c>
      <c r="C1803" s="4" t="n">
        <v>1</v>
      </c>
      <c r="D1803" s="9" t="s">
        <v>305</v>
      </c>
      <c r="E1803" s="12" t="str">
        <f aca="false">INDEX(門市主檔!$B$2:$B$25,MATCH($D1803,門市主檔!$A$2:$A$25,0))</f>
        <v>台中七期店</v>
      </c>
      <c r="F1803" s="9" t="s">
        <v>339</v>
      </c>
      <c r="G1803" s="12" t="str">
        <f aca="false">INDEX(通路主檔!$B$2:$B$5,MATCH($F1803,通路主檔!$A$2:$A$5,0))</f>
        <v>內用</v>
      </c>
      <c r="H1803" s="12" t="str">
        <f aca="false">INDEX(通路主檔!$C$2:$C$5,MATCH($F1803,通路主檔!$A$2:$A$5,0))</f>
        <v>店內</v>
      </c>
      <c r="I1803" s="13" t="n">
        <v>1565500</v>
      </c>
      <c r="J1803" s="4" t="n">
        <v>2003</v>
      </c>
      <c r="K1803" s="4" t="n">
        <v>4589</v>
      </c>
      <c r="L1803" s="14" t="n">
        <f aca="false">IF(J1803=0,0,I1803/J1803)</f>
        <v>781.577633549676</v>
      </c>
      <c r="M1803" s="15" t="n">
        <f aca="false">INDEX(通路主檔!$D$2:$D$5,MATCH($F1803,通路主檔!$A$2:$A$5,0))*INDEX(年度參數!$B$2:$B$4,MATCH($B1803,年度參數!$A$2:$A$4,0))</f>
        <v>0</v>
      </c>
      <c r="N1803" s="14" t="n">
        <f aca="false">I1803*M1803</f>
        <v>0</v>
      </c>
      <c r="O1803" s="14" t="n">
        <f aca="false">I1803-N1803</f>
        <v>1565500</v>
      </c>
    </row>
    <row r="1804" customFormat="false" ht="15" hidden="false" customHeight="false" outlineLevel="0" collapsed="false">
      <c r="A1804" s="6" t="str">
        <f aca="false">TEXT(B1804,"0")&amp;"-"&amp;TEXT(C1804,"00")</f>
        <v>2026-01</v>
      </c>
      <c r="B1804" s="4" t="n">
        <v>2026</v>
      </c>
      <c r="C1804" s="4" t="n">
        <v>1</v>
      </c>
      <c r="D1804" s="9" t="s">
        <v>305</v>
      </c>
      <c r="E1804" s="12" t="str">
        <f aca="false">INDEX(門市主檔!$B$2:$B$25,MATCH($D1804,門市主檔!$A$2:$A$25,0))</f>
        <v>台中七期店</v>
      </c>
      <c r="F1804" s="9" t="s">
        <v>342</v>
      </c>
      <c r="G1804" s="12" t="str">
        <f aca="false">INDEX(通路主檔!$B$2:$B$5,MATCH($F1804,通路主檔!$A$2:$A$5,0))</f>
        <v>外帶</v>
      </c>
      <c r="H1804" s="12" t="str">
        <f aca="false">INDEX(通路主檔!$C$2:$C$5,MATCH($F1804,通路主檔!$A$2:$A$5,0))</f>
        <v>店內</v>
      </c>
      <c r="I1804" s="13" t="n">
        <v>545700</v>
      </c>
      <c r="J1804" s="4" t="n">
        <v>1505</v>
      </c>
      <c r="K1804" s="4" t="n">
        <v>1916</v>
      </c>
      <c r="L1804" s="14" t="n">
        <f aca="false">IF(J1804=0,0,I1804/J1804)</f>
        <v>362.591362126246</v>
      </c>
      <c r="M1804" s="15" t="n">
        <f aca="false">INDEX(通路主檔!$D$2:$D$5,MATCH($F1804,通路主檔!$A$2:$A$5,0))*INDEX(年度參數!$B$2:$B$4,MATCH($B1804,年度參數!$A$2:$A$4,0))</f>
        <v>0</v>
      </c>
      <c r="N1804" s="14" t="n">
        <f aca="false">I1804*M1804</f>
        <v>0</v>
      </c>
      <c r="O1804" s="14" t="n">
        <f aca="false">I1804-N1804</f>
        <v>545700</v>
      </c>
    </row>
    <row r="1805" customFormat="false" ht="15" hidden="false" customHeight="false" outlineLevel="0" collapsed="false">
      <c r="A1805" s="6" t="str">
        <f aca="false">TEXT(B1805,"0")&amp;"-"&amp;TEXT(C1805,"00")</f>
        <v>2026-01</v>
      </c>
      <c r="B1805" s="4" t="n">
        <v>2026</v>
      </c>
      <c r="C1805" s="4" t="n">
        <v>1</v>
      </c>
      <c r="D1805" s="9" t="s">
        <v>305</v>
      </c>
      <c r="E1805" s="12" t="str">
        <f aca="false">INDEX(門市主檔!$B$2:$B$25,MATCH($D1805,門市主檔!$A$2:$A$25,0))</f>
        <v>台中七期店</v>
      </c>
      <c r="F1805" s="9" t="s">
        <v>344</v>
      </c>
      <c r="G1805" s="12" t="str">
        <f aca="false">INDEX(通路主檔!$B$2:$B$5,MATCH($F1805,通路主檔!$A$2:$A$5,0))</f>
        <v>外送平台 A</v>
      </c>
      <c r="H1805" s="12" t="str">
        <f aca="false">INDEX(通路主檔!$C$2:$C$5,MATCH($F1805,通路主檔!$A$2:$A$5,0))</f>
        <v>外送平台</v>
      </c>
      <c r="I1805" s="13" t="n">
        <v>468200</v>
      </c>
      <c r="J1805" s="4" t="n">
        <v>922</v>
      </c>
      <c r="K1805" s="4" t="n">
        <v>1799</v>
      </c>
      <c r="L1805" s="14" t="n">
        <f aca="false">IF(J1805=0,0,I1805/J1805)</f>
        <v>507.809110629067</v>
      </c>
      <c r="M1805" s="15" t="n">
        <f aca="false">INDEX(通路主檔!$D$2:$D$5,MATCH($F1805,通路主檔!$A$2:$A$5,0))*INDEX(年度參數!$B$2:$B$4,MATCH($B1805,年度參數!$A$2:$A$4,0))</f>
        <v>0.345</v>
      </c>
      <c r="N1805" s="14" t="n">
        <f aca="false">I1805*M1805</f>
        <v>161529</v>
      </c>
      <c r="O1805" s="14" t="n">
        <f aca="false">I1805-N1805</f>
        <v>306671</v>
      </c>
    </row>
    <row r="1806" customFormat="false" ht="15" hidden="false" customHeight="false" outlineLevel="0" collapsed="false">
      <c r="A1806" s="6" t="str">
        <f aca="false">TEXT(B1806,"0")&amp;"-"&amp;TEXT(C1806,"00")</f>
        <v>2026-01</v>
      </c>
      <c r="B1806" s="4" t="n">
        <v>2026</v>
      </c>
      <c r="C1806" s="4" t="n">
        <v>1</v>
      </c>
      <c r="D1806" s="9" t="s">
        <v>305</v>
      </c>
      <c r="E1806" s="12" t="str">
        <f aca="false">INDEX(門市主檔!$B$2:$B$25,MATCH($D1806,門市主檔!$A$2:$A$25,0))</f>
        <v>台中七期店</v>
      </c>
      <c r="F1806" s="9" t="s">
        <v>347</v>
      </c>
      <c r="G1806" s="12" t="str">
        <f aca="false">INDEX(通路主檔!$B$2:$B$5,MATCH($F1806,通路主檔!$A$2:$A$5,0))</f>
        <v>外送平台 B</v>
      </c>
      <c r="H1806" s="12" t="str">
        <f aca="false">INDEX(通路主檔!$C$2:$C$5,MATCH($F1806,通路主檔!$A$2:$A$5,0))</f>
        <v>外送平台</v>
      </c>
      <c r="I1806" s="13" t="n">
        <v>339400</v>
      </c>
      <c r="J1806" s="4" t="n">
        <v>641</v>
      </c>
      <c r="K1806" s="4" t="n">
        <v>1073</v>
      </c>
      <c r="L1806" s="14" t="n">
        <f aca="false">IF(J1806=0,0,I1806/J1806)</f>
        <v>529.485179407176</v>
      </c>
      <c r="M1806" s="15" t="n">
        <f aca="false">INDEX(通路主檔!$D$2:$D$5,MATCH($F1806,通路主檔!$A$2:$A$5,0))*INDEX(年度參數!$B$2:$B$4,MATCH($B1806,年度參數!$A$2:$A$4,0))</f>
        <v>0.345</v>
      </c>
      <c r="N1806" s="14" t="n">
        <f aca="false">I1806*M1806</f>
        <v>117093</v>
      </c>
      <c r="O1806" s="14" t="n">
        <f aca="false">I1806-N1806</f>
        <v>222307</v>
      </c>
    </row>
    <row r="1807" customFormat="false" ht="15" hidden="false" customHeight="false" outlineLevel="0" collapsed="false">
      <c r="A1807" s="6" t="str">
        <f aca="false">TEXT(B1807,"0")&amp;"-"&amp;TEXT(C1807,"00")</f>
        <v>2026-01</v>
      </c>
      <c r="B1807" s="4" t="n">
        <v>2026</v>
      </c>
      <c r="C1807" s="4" t="n">
        <v>1</v>
      </c>
      <c r="D1807" s="9" t="s">
        <v>307</v>
      </c>
      <c r="E1807" s="12" t="str">
        <f aca="false">INDEX(門市主檔!$B$2:$B$25,MATCH($D1807,門市主檔!$A$2:$A$25,0))</f>
        <v>台中一中店</v>
      </c>
      <c r="F1807" s="9" t="s">
        <v>339</v>
      </c>
      <c r="G1807" s="12" t="str">
        <f aca="false">INDEX(通路主檔!$B$2:$B$5,MATCH($F1807,通路主檔!$A$2:$A$5,0))</f>
        <v>內用</v>
      </c>
      <c r="H1807" s="12" t="str">
        <f aca="false">INDEX(通路主檔!$C$2:$C$5,MATCH($F1807,通路主檔!$A$2:$A$5,0))</f>
        <v>店內</v>
      </c>
      <c r="I1807" s="13" t="n">
        <v>670100</v>
      </c>
      <c r="J1807" s="4" t="n">
        <v>829</v>
      </c>
      <c r="K1807" s="4" t="n">
        <v>2022</v>
      </c>
      <c r="L1807" s="14" t="n">
        <f aca="false">IF(J1807=0,0,I1807/J1807)</f>
        <v>808.32328106152</v>
      </c>
      <c r="M1807" s="15" t="n">
        <f aca="false">INDEX(通路主檔!$D$2:$D$5,MATCH($F1807,通路主檔!$A$2:$A$5,0))*INDEX(年度參數!$B$2:$B$4,MATCH($B1807,年度參數!$A$2:$A$4,0))</f>
        <v>0</v>
      </c>
      <c r="N1807" s="14" t="n">
        <f aca="false">I1807*M1807</f>
        <v>0</v>
      </c>
      <c r="O1807" s="14" t="n">
        <f aca="false">I1807-N1807</f>
        <v>670100</v>
      </c>
    </row>
    <row r="1808" customFormat="false" ht="15" hidden="false" customHeight="false" outlineLevel="0" collapsed="false">
      <c r="A1808" s="6" t="str">
        <f aca="false">TEXT(B1808,"0")&amp;"-"&amp;TEXT(C1808,"00")</f>
        <v>2026-01</v>
      </c>
      <c r="B1808" s="4" t="n">
        <v>2026</v>
      </c>
      <c r="C1808" s="4" t="n">
        <v>1</v>
      </c>
      <c r="D1808" s="9" t="s">
        <v>307</v>
      </c>
      <c r="E1808" s="12" t="str">
        <f aca="false">INDEX(門市主檔!$B$2:$B$25,MATCH($D1808,門市主檔!$A$2:$A$25,0))</f>
        <v>台中一中店</v>
      </c>
      <c r="F1808" s="9" t="s">
        <v>342</v>
      </c>
      <c r="G1808" s="12" t="str">
        <f aca="false">INDEX(通路主檔!$B$2:$B$5,MATCH($F1808,通路主檔!$A$2:$A$5,0))</f>
        <v>外帶</v>
      </c>
      <c r="H1808" s="12" t="str">
        <f aca="false">INDEX(通路主檔!$C$2:$C$5,MATCH($F1808,通路主檔!$A$2:$A$5,0))</f>
        <v>店內</v>
      </c>
      <c r="I1808" s="13" t="n">
        <v>556600</v>
      </c>
      <c r="J1808" s="4" t="n">
        <v>1757</v>
      </c>
      <c r="K1808" s="4" t="n">
        <v>2453</v>
      </c>
      <c r="L1808" s="14" t="n">
        <f aca="false">IF(J1808=0,0,I1808/J1808)</f>
        <v>316.789982925441</v>
      </c>
      <c r="M1808" s="15" t="n">
        <f aca="false">INDEX(通路主檔!$D$2:$D$5,MATCH($F1808,通路主檔!$A$2:$A$5,0))*INDEX(年度參數!$B$2:$B$4,MATCH($B1808,年度參數!$A$2:$A$4,0))</f>
        <v>0</v>
      </c>
      <c r="N1808" s="14" t="n">
        <f aca="false">I1808*M1808</f>
        <v>0</v>
      </c>
      <c r="O1808" s="14" t="n">
        <f aca="false">I1808-N1808</f>
        <v>556600</v>
      </c>
    </row>
    <row r="1809" customFormat="false" ht="15" hidden="false" customHeight="false" outlineLevel="0" collapsed="false">
      <c r="A1809" s="6" t="str">
        <f aca="false">TEXT(B1809,"0")&amp;"-"&amp;TEXT(C1809,"00")</f>
        <v>2026-01</v>
      </c>
      <c r="B1809" s="4" t="n">
        <v>2026</v>
      </c>
      <c r="C1809" s="4" t="n">
        <v>1</v>
      </c>
      <c r="D1809" s="9" t="s">
        <v>307</v>
      </c>
      <c r="E1809" s="12" t="str">
        <f aca="false">INDEX(門市主檔!$B$2:$B$25,MATCH($D1809,門市主檔!$A$2:$A$25,0))</f>
        <v>台中一中店</v>
      </c>
      <c r="F1809" s="9" t="s">
        <v>344</v>
      </c>
      <c r="G1809" s="12" t="str">
        <f aca="false">INDEX(通路主檔!$B$2:$B$5,MATCH($F1809,通路主檔!$A$2:$A$5,0))</f>
        <v>外送平台 A</v>
      </c>
      <c r="H1809" s="12" t="str">
        <f aca="false">INDEX(通路主檔!$C$2:$C$5,MATCH($F1809,通路主檔!$A$2:$A$5,0))</f>
        <v>外送平台</v>
      </c>
      <c r="I1809" s="13" t="n">
        <v>502100</v>
      </c>
      <c r="J1809" s="4" t="n">
        <v>1023</v>
      </c>
      <c r="K1809" s="4" t="n">
        <v>1990</v>
      </c>
      <c r="L1809" s="14" t="n">
        <f aca="false">IF(J1809=0,0,I1809/J1809)</f>
        <v>490.811339198436</v>
      </c>
      <c r="M1809" s="15" t="n">
        <f aca="false">INDEX(通路主檔!$D$2:$D$5,MATCH($F1809,通路主檔!$A$2:$A$5,0))*INDEX(年度參數!$B$2:$B$4,MATCH($B1809,年度參數!$A$2:$A$4,0))</f>
        <v>0.345</v>
      </c>
      <c r="N1809" s="14" t="n">
        <f aca="false">I1809*M1809</f>
        <v>173224.5</v>
      </c>
      <c r="O1809" s="14" t="n">
        <f aca="false">I1809-N1809</f>
        <v>328875.5</v>
      </c>
    </row>
    <row r="1810" customFormat="false" ht="15" hidden="false" customHeight="false" outlineLevel="0" collapsed="false">
      <c r="A1810" s="6" t="str">
        <f aca="false">TEXT(B1810,"0")&amp;"-"&amp;TEXT(C1810,"00")</f>
        <v>2026-01</v>
      </c>
      <c r="B1810" s="4" t="n">
        <v>2026</v>
      </c>
      <c r="C1810" s="4" t="n">
        <v>1</v>
      </c>
      <c r="D1810" s="9" t="s">
        <v>307</v>
      </c>
      <c r="E1810" s="12" t="str">
        <f aca="false">INDEX(門市主檔!$B$2:$B$25,MATCH($D1810,門市主檔!$A$2:$A$25,0))</f>
        <v>台中一中店</v>
      </c>
      <c r="F1810" s="9" t="s">
        <v>347</v>
      </c>
      <c r="G1810" s="12" t="str">
        <f aca="false">INDEX(通路主檔!$B$2:$B$5,MATCH($F1810,通路主檔!$A$2:$A$5,0))</f>
        <v>外送平台 B</v>
      </c>
      <c r="H1810" s="12" t="str">
        <f aca="false">INDEX(通路主檔!$C$2:$C$5,MATCH($F1810,通路主檔!$A$2:$A$5,0))</f>
        <v>外送平台</v>
      </c>
      <c r="I1810" s="13" t="n">
        <v>304500</v>
      </c>
      <c r="J1810" s="4" t="n">
        <v>630</v>
      </c>
      <c r="K1810" s="4" t="n">
        <v>1173</v>
      </c>
      <c r="L1810" s="14" t="n">
        <f aca="false">IF(J1810=0,0,I1810/J1810)</f>
        <v>483.333333333333</v>
      </c>
      <c r="M1810" s="15" t="n">
        <f aca="false">INDEX(通路主檔!$D$2:$D$5,MATCH($F1810,通路主檔!$A$2:$A$5,0))*INDEX(年度參數!$B$2:$B$4,MATCH($B1810,年度參數!$A$2:$A$4,0))</f>
        <v>0.345</v>
      </c>
      <c r="N1810" s="14" t="n">
        <f aca="false">I1810*M1810</f>
        <v>105052.5</v>
      </c>
      <c r="O1810" s="14" t="n">
        <f aca="false">I1810-N1810</f>
        <v>199447.5</v>
      </c>
    </row>
    <row r="1811" customFormat="false" ht="15" hidden="false" customHeight="false" outlineLevel="0" collapsed="false">
      <c r="A1811" s="6" t="str">
        <f aca="false">TEXT(B1811,"0")&amp;"-"&amp;TEXT(C1811,"00")</f>
        <v>2026-01</v>
      </c>
      <c r="B1811" s="4" t="n">
        <v>2026</v>
      </c>
      <c r="C1811" s="4" t="n">
        <v>1</v>
      </c>
      <c r="D1811" s="9" t="s">
        <v>310</v>
      </c>
      <c r="E1811" s="12" t="str">
        <f aca="false">INDEX(門市主檔!$B$2:$B$25,MATCH($D1811,門市主檔!$A$2:$A$25,0))</f>
        <v>台中大里店</v>
      </c>
      <c r="F1811" s="9" t="s">
        <v>342</v>
      </c>
      <c r="G1811" s="12" t="str">
        <f aca="false">INDEX(通路主檔!$B$2:$B$5,MATCH($F1811,通路主檔!$A$2:$A$5,0))</f>
        <v>外帶</v>
      </c>
      <c r="H1811" s="12" t="str">
        <f aca="false">INDEX(通路主檔!$C$2:$C$5,MATCH($F1811,通路主檔!$A$2:$A$5,0))</f>
        <v>店內</v>
      </c>
      <c r="I1811" s="13" t="n">
        <v>535800</v>
      </c>
      <c r="J1811" s="4" t="n">
        <v>1736</v>
      </c>
      <c r="K1811" s="4" t="n">
        <v>2429</v>
      </c>
      <c r="L1811" s="14" t="n">
        <f aca="false">IF(J1811=0,0,I1811/J1811)</f>
        <v>308.640552995392</v>
      </c>
      <c r="M1811" s="15" t="n">
        <f aca="false">INDEX(通路主檔!$D$2:$D$5,MATCH($F1811,通路主檔!$A$2:$A$5,0))*INDEX(年度參數!$B$2:$B$4,MATCH($B1811,年度參數!$A$2:$A$4,0))</f>
        <v>0</v>
      </c>
      <c r="N1811" s="14" t="n">
        <f aca="false">I1811*M1811</f>
        <v>0</v>
      </c>
      <c r="O1811" s="14" t="n">
        <f aca="false">I1811-N1811</f>
        <v>535800</v>
      </c>
    </row>
    <row r="1812" customFormat="false" ht="15" hidden="false" customHeight="false" outlineLevel="0" collapsed="false">
      <c r="A1812" s="6" t="str">
        <f aca="false">TEXT(B1812,"0")&amp;"-"&amp;TEXT(C1812,"00")</f>
        <v>2026-01</v>
      </c>
      <c r="B1812" s="4" t="n">
        <v>2026</v>
      </c>
      <c r="C1812" s="4" t="n">
        <v>1</v>
      </c>
      <c r="D1812" s="9" t="s">
        <v>310</v>
      </c>
      <c r="E1812" s="12" t="str">
        <f aca="false">INDEX(門市主檔!$B$2:$B$25,MATCH($D1812,門市主檔!$A$2:$A$25,0))</f>
        <v>台中大里店</v>
      </c>
      <c r="F1812" s="9" t="s">
        <v>344</v>
      </c>
      <c r="G1812" s="12" t="str">
        <f aca="false">INDEX(通路主檔!$B$2:$B$5,MATCH($F1812,通路主檔!$A$2:$A$5,0))</f>
        <v>外送平台 A</v>
      </c>
      <c r="H1812" s="12" t="str">
        <f aca="false">INDEX(通路主檔!$C$2:$C$5,MATCH($F1812,通路主檔!$A$2:$A$5,0))</f>
        <v>外送平台</v>
      </c>
      <c r="I1812" s="13" t="n">
        <v>464500</v>
      </c>
      <c r="J1812" s="4" t="n">
        <v>850</v>
      </c>
      <c r="K1812" s="4" t="n">
        <v>1621</v>
      </c>
      <c r="L1812" s="14" t="n">
        <f aca="false">IF(J1812=0,0,I1812/J1812)</f>
        <v>546.470588235294</v>
      </c>
      <c r="M1812" s="15" t="n">
        <f aca="false">INDEX(通路主檔!$D$2:$D$5,MATCH($F1812,通路主檔!$A$2:$A$5,0))*INDEX(年度參數!$B$2:$B$4,MATCH($B1812,年度參數!$A$2:$A$4,0))</f>
        <v>0.345</v>
      </c>
      <c r="N1812" s="14" t="n">
        <f aca="false">I1812*M1812</f>
        <v>160252.5</v>
      </c>
      <c r="O1812" s="14" t="n">
        <f aca="false">I1812-N1812</f>
        <v>304247.5</v>
      </c>
    </row>
    <row r="1813" customFormat="false" ht="15" hidden="false" customHeight="false" outlineLevel="0" collapsed="false">
      <c r="A1813" s="6" t="str">
        <f aca="false">TEXT(B1813,"0")&amp;"-"&amp;TEXT(C1813,"00")</f>
        <v>2026-01</v>
      </c>
      <c r="B1813" s="4" t="n">
        <v>2026</v>
      </c>
      <c r="C1813" s="4" t="n">
        <v>1</v>
      </c>
      <c r="D1813" s="9" t="s">
        <v>310</v>
      </c>
      <c r="E1813" s="12" t="str">
        <f aca="false">INDEX(門市主檔!$B$2:$B$25,MATCH($D1813,門市主檔!$A$2:$A$25,0))</f>
        <v>台中大里店</v>
      </c>
      <c r="F1813" s="9" t="s">
        <v>347</v>
      </c>
      <c r="G1813" s="12" t="str">
        <f aca="false">INDEX(通路主檔!$B$2:$B$5,MATCH($F1813,通路主檔!$A$2:$A$5,0))</f>
        <v>外送平台 B</v>
      </c>
      <c r="H1813" s="12" t="str">
        <f aca="false">INDEX(通路主檔!$C$2:$C$5,MATCH($F1813,通路主檔!$A$2:$A$5,0))</f>
        <v>外送平台</v>
      </c>
      <c r="I1813" s="13" t="n">
        <v>297300</v>
      </c>
      <c r="J1813" s="4" t="n">
        <v>565</v>
      </c>
      <c r="K1813" s="4" t="n">
        <v>1091</v>
      </c>
      <c r="L1813" s="14" t="n">
        <f aca="false">IF(J1813=0,0,I1813/J1813)</f>
        <v>526.194690265487</v>
      </c>
      <c r="M1813" s="15" t="n">
        <f aca="false">INDEX(通路主檔!$D$2:$D$5,MATCH($F1813,通路主檔!$A$2:$A$5,0))*INDEX(年度參數!$B$2:$B$4,MATCH($B1813,年度參數!$A$2:$A$4,0))</f>
        <v>0.345</v>
      </c>
      <c r="N1813" s="14" t="n">
        <f aca="false">I1813*M1813</f>
        <v>102568.5</v>
      </c>
      <c r="O1813" s="14" t="n">
        <f aca="false">I1813-N1813</f>
        <v>194731.5</v>
      </c>
    </row>
    <row r="1814" customFormat="false" ht="15" hidden="false" customHeight="false" outlineLevel="0" collapsed="false">
      <c r="A1814" s="6" t="str">
        <f aca="false">TEXT(B1814,"0")&amp;"-"&amp;TEXT(C1814,"00")</f>
        <v>2026-01</v>
      </c>
      <c r="B1814" s="4" t="n">
        <v>2026</v>
      </c>
      <c r="C1814" s="4" t="n">
        <v>1</v>
      </c>
      <c r="D1814" s="9" t="s">
        <v>318</v>
      </c>
      <c r="E1814" s="12" t="str">
        <f aca="false">INDEX(門市主檔!$B$2:$B$25,MATCH($D1814,門市主檔!$A$2:$A$25,0))</f>
        <v>台南中西店</v>
      </c>
      <c r="F1814" s="9" t="s">
        <v>339</v>
      </c>
      <c r="G1814" s="12" t="str">
        <f aca="false">INDEX(通路主檔!$B$2:$B$5,MATCH($F1814,通路主檔!$A$2:$A$5,0))</f>
        <v>內用</v>
      </c>
      <c r="H1814" s="12" t="str">
        <f aca="false">INDEX(通路主檔!$C$2:$C$5,MATCH($F1814,通路主檔!$A$2:$A$5,0))</f>
        <v>店內</v>
      </c>
      <c r="I1814" s="13" t="n">
        <v>1004400</v>
      </c>
      <c r="J1814" s="4" t="n">
        <v>1244</v>
      </c>
      <c r="K1814" s="4" t="n">
        <v>3067</v>
      </c>
      <c r="L1814" s="14" t="n">
        <f aca="false">IF(J1814=0,0,I1814/J1814)</f>
        <v>807.395498392283</v>
      </c>
      <c r="M1814" s="15" t="n">
        <f aca="false">INDEX(通路主檔!$D$2:$D$5,MATCH($F1814,通路主檔!$A$2:$A$5,0))*INDEX(年度參數!$B$2:$B$4,MATCH($B1814,年度參數!$A$2:$A$4,0))</f>
        <v>0</v>
      </c>
      <c r="N1814" s="14" t="n">
        <f aca="false">I1814*M1814</f>
        <v>0</v>
      </c>
      <c r="O1814" s="14" t="n">
        <f aca="false">I1814-N1814</f>
        <v>1004400</v>
      </c>
    </row>
    <row r="1815" customFormat="false" ht="15" hidden="false" customHeight="false" outlineLevel="0" collapsed="false">
      <c r="A1815" s="6" t="str">
        <f aca="false">TEXT(B1815,"0")&amp;"-"&amp;TEXT(C1815,"00")</f>
        <v>2026-01</v>
      </c>
      <c r="B1815" s="4" t="n">
        <v>2026</v>
      </c>
      <c r="C1815" s="4" t="n">
        <v>1</v>
      </c>
      <c r="D1815" s="9" t="s">
        <v>318</v>
      </c>
      <c r="E1815" s="12" t="str">
        <f aca="false">INDEX(門市主檔!$B$2:$B$25,MATCH($D1815,門市主檔!$A$2:$A$25,0))</f>
        <v>台南中西店</v>
      </c>
      <c r="F1815" s="9" t="s">
        <v>342</v>
      </c>
      <c r="G1815" s="12" t="str">
        <f aca="false">INDEX(通路主檔!$B$2:$B$5,MATCH($F1815,通路主檔!$A$2:$A$5,0))</f>
        <v>外帶</v>
      </c>
      <c r="H1815" s="12" t="str">
        <f aca="false">INDEX(通路主檔!$C$2:$C$5,MATCH($F1815,通路主檔!$A$2:$A$5,0))</f>
        <v>店內</v>
      </c>
      <c r="I1815" s="13" t="n">
        <v>448600</v>
      </c>
      <c r="J1815" s="4" t="n">
        <v>1245</v>
      </c>
      <c r="K1815" s="4" t="n">
        <v>1630</v>
      </c>
      <c r="L1815" s="14" t="n">
        <f aca="false">IF(J1815=0,0,I1815/J1815)</f>
        <v>360.321285140562</v>
      </c>
      <c r="M1815" s="15" t="n">
        <f aca="false">INDEX(通路主檔!$D$2:$D$5,MATCH($F1815,通路主檔!$A$2:$A$5,0))*INDEX(年度參數!$B$2:$B$4,MATCH($B1815,年度參數!$A$2:$A$4,0))</f>
        <v>0</v>
      </c>
      <c r="N1815" s="14" t="n">
        <f aca="false">I1815*M1815</f>
        <v>0</v>
      </c>
      <c r="O1815" s="14" t="n">
        <f aca="false">I1815-N1815</f>
        <v>448600</v>
      </c>
    </row>
    <row r="1816" customFormat="false" ht="15" hidden="false" customHeight="false" outlineLevel="0" collapsed="false">
      <c r="A1816" s="6" t="str">
        <f aca="false">TEXT(B1816,"0")&amp;"-"&amp;TEXT(C1816,"00")</f>
        <v>2026-01</v>
      </c>
      <c r="B1816" s="4" t="n">
        <v>2026</v>
      </c>
      <c r="C1816" s="4" t="n">
        <v>1</v>
      </c>
      <c r="D1816" s="9" t="s">
        <v>318</v>
      </c>
      <c r="E1816" s="12" t="str">
        <f aca="false">INDEX(門市主檔!$B$2:$B$25,MATCH($D1816,門市主檔!$A$2:$A$25,0))</f>
        <v>台南中西店</v>
      </c>
      <c r="F1816" s="9" t="s">
        <v>344</v>
      </c>
      <c r="G1816" s="12" t="str">
        <f aca="false">INDEX(通路主檔!$B$2:$B$5,MATCH($F1816,通路主檔!$A$2:$A$5,0))</f>
        <v>外送平台 A</v>
      </c>
      <c r="H1816" s="12" t="str">
        <f aca="false">INDEX(通路主檔!$C$2:$C$5,MATCH($F1816,通路主檔!$A$2:$A$5,0))</f>
        <v>外送平台</v>
      </c>
      <c r="I1816" s="13" t="n">
        <v>446400</v>
      </c>
      <c r="J1816" s="4" t="n">
        <v>781</v>
      </c>
      <c r="K1816" s="4" t="n">
        <v>1375</v>
      </c>
      <c r="L1816" s="14" t="n">
        <f aca="false">IF(J1816=0,0,I1816/J1816)</f>
        <v>571.57490396927</v>
      </c>
      <c r="M1816" s="15" t="n">
        <f aca="false">INDEX(通路主檔!$D$2:$D$5,MATCH($F1816,通路主檔!$A$2:$A$5,0))*INDEX(年度參數!$B$2:$B$4,MATCH($B1816,年度參數!$A$2:$A$4,0))</f>
        <v>0.345</v>
      </c>
      <c r="N1816" s="14" t="n">
        <f aca="false">I1816*M1816</f>
        <v>154008</v>
      </c>
      <c r="O1816" s="14" t="n">
        <f aca="false">I1816-N1816</f>
        <v>292392</v>
      </c>
    </row>
    <row r="1817" customFormat="false" ht="15" hidden="false" customHeight="false" outlineLevel="0" collapsed="false">
      <c r="A1817" s="6" t="str">
        <f aca="false">TEXT(B1817,"0")&amp;"-"&amp;TEXT(C1817,"00")</f>
        <v>2026-01</v>
      </c>
      <c r="B1817" s="4" t="n">
        <v>2026</v>
      </c>
      <c r="C1817" s="4" t="n">
        <v>1</v>
      </c>
      <c r="D1817" s="9" t="s">
        <v>318</v>
      </c>
      <c r="E1817" s="12" t="str">
        <f aca="false">INDEX(門市主檔!$B$2:$B$25,MATCH($D1817,門市主檔!$A$2:$A$25,0))</f>
        <v>台南中西店</v>
      </c>
      <c r="F1817" s="9" t="s">
        <v>347</v>
      </c>
      <c r="G1817" s="12" t="str">
        <f aca="false">INDEX(通路主檔!$B$2:$B$5,MATCH($F1817,通路主檔!$A$2:$A$5,0))</f>
        <v>外送平台 B</v>
      </c>
      <c r="H1817" s="12" t="str">
        <f aca="false">INDEX(通路主檔!$C$2:$C$5,MATCH($F1817,通路主檔!$A$2:$A$5,0))</f>
        <v>外送平台</v>
      </c>
      <c r="I1817" s="13" t="n">
        <v>276100</v>
      </c>
      <c r="J1817" s="4" t="n">
        <v>596</v>
      </c>
      <c r="K1817" s="4" t="n">
        <v>1083</v>
      </c>
      <c r="L1817" s="14" t="n">
        <f aca="false">IF(J1817=0,0,I1817/J1817)</f>
        <v>463.255033557047</v>
      </c>
      <c r="M1817" s="15" t="n">
        <f aca="false">INDEX(通路主檔!$D$2:$D$5,MATCH($F1817,通路主檔!$A$2:$A$5,0))*INDEX(年度參數!$B$2:$B$4,MATCH($B1817,年度參數!$A$2:$A$4,0))</f>
        <v>0.345</v>
      </c>
      <c r="N1817" s="14" t="n">
        <f aca="false">I1817*M1817</f>
        <v>95254.5</v>
      </c>
      <c r="O1817" s="14" t="n">
        <f aca="false">I1817-N1817</f>
        <v>180845.5</v>
      </c>
    </row>
    <row r="1818" customFormat="false" ht="15" hidden="false" customHeight="false" outlineLevel="0" collapsed="false">
      <c r="A1818" s="6" t="str">
        <f aca="false">TEXT(B1818,"0")&amp;"-"&amp;TEXT(C1818,"00")</f>
        <v>2026-01</v>
      </c>
      <c r="B1818" s="4" t="n">
        <v>2026</v>
      </c>
      <c r="C1818" s="4" t="n">
        <v>1</v>
      </c>
      <c r="D1818" s="9" t="s">
        <v>323</v>
      </c>
      <c r="E1818" s="12" t="str">
        <f aca="false">INDEX(門市主檔!$B$2:$B$25,MATCH($D1818,門市主檔!$A$2:$A$25,0))</f>
        <v>台南東寧店</v>
      </c>
      <c r="F1818" s="9" t="s">
        <v>339</v>
      </c>
      <c r="G1818" s="12" t="str">
        <f aca="false">INDEX(通路主檔!$B$2:$B$5,MATCH($F1818,通路主檔!$A$2:$A$5,0))</f>
        <v>內用</v>
      </c>
      <c r="H1818" s="12" t="str">
        <f aca="false">INDEX(通路主檔!$C$2:$C$5,MATCH($F1818,通路主檔!$A$2:$A$5,0))</f>
        <v>店內</v>
      </c>
      <c r="I1818" s="13" t="n">
        <v>514900</v>
      </c>
      <c r="J1818" s="4" t="n">
        <v>619</v>
      </c>
      <c r="K1818" s="4" t="n">
        <v>1461</v>
      </c>
      <c r="L1818" s="14" t="n">
        <f aca="false">IF(J1818=0,0,I1818/J1818)</f>
        <v>831.825525040388</v>
      </c>
      <c r="M1818" s="15" t="n">
        <f aca="false">INDEX(通路主檔!$D$2:$D$5,MATCH($F1818,通路主檔!$A$2:$A$5,0))*INDEX(年度參數!$B$2:$B$4,MATCH($B1818,年度參數!$A$2:$A$4,0))</f>
        <v>0</v>
      </c>
      <c r="N1818" s="14" t="n">
        <f aca="false">I1818*M1818</f>
        <v>0</v>
      </c>
      <c r="O1818" s="14" t="n">
        <f aca="false">I1818-N1818</f>
        <v>514900</v>
      </c>
    </row>
    <row r="1819" customFormat="false" ht="15" hidden="false" customHeight="false" outlineLevel="0" collapsed="false">
      <c r="A1819" s="6" t="str">
        <f aca="false">TEXT(B1819,"0")&amp;"-"&amp;TEXT(C1819,"00")</f>
        <v>2026-01</v>
      </c>
      <c r="B1819" s="4" t="n">
        <v>2026</v>
      </c>
      <c r="C1819" s="4" t="n">
        <v>1</v>
      </c>
      <c r="D1819" s="9" t="s">
        <v>323</v>
      </c>
      <c r="E1819" s="12" t="str">
        <f aca="false">INDEX(門市主檔!$B$2:$B$25,MATCH($D1819,門市主檔!$A$2:$A$25,0))</f>
        <v>台南東寧店</v>
      </c>
      <c r="F1819" s="9" t="s">
        <v>342</v>
      </c>
      <c r="G1819" s="12" t="str">
        <f aca="false">INDEX(通路主檔!$B$2:$B$5,MATCH($F1819,通路主檔!$A$2:$A$5,0))</f>
        <v>外帶</v>
      </c>
      <c r="H1819" s="12" t="str">
        <f aca="false">INDEX(通路主檔!$C$2:$C$5,MATCH($F1819,通路主檔!$A$2:$A$5,0))</f>
        <v>店內</v>
      </c>
      <c r="I1819" s="13" t="n">
        <v>487300</v>
      </c>
      <c r="J1819" s="4" t="n">
        <v>1585</v>
      </c>
      <c r="K1819" s="4" t="n">
        <v>2087</v>
      </c>
      <c r="L1819" s="14" t="n">
        <f aca="false">IF(J1819=0,0,I1819/J1819)</f>
        <v>307.444794952681</v>
      </c>
      <c r="M1819" s="15" t="n">
        <f aca="false">INDEX(通路主檔!$D$2:$D$5,MATCH($F1819,通路主檔!$A$2:$A$5,0))*INDEX(年度參數!$B$2:$B$4,MATCH($B1819,年度參數!$A$2:$A$4,0))</f>
        <v>0</v>
      </c>
      <c r="N1819" s="14" t="n">
        <f aca="false">I1819*M1819</f>
        <v>0</v>
      </c>
      <c r="O1819" s="14" t="n">
        <f aca="false">I1819-N1819</f>
        <v>487300</v>
      </c>
    </row>
    <row r="1820" customFormat="false" ht="15" hidden="false" customHeight="false" outlineLevel="0" collapsed="false">
      <c r="A1820" s="6" t="str">
        <f aca="false">TEXT(B1820,"0")&amp;"-"&amp;TEXT(C1820,"00")</f>
        <v>2026-01</v>
      </c>
      <c r="B1820" s="4" t="n">
        <v>2026</v>
      </c>
      <c r="C1820" s="4" t="n">
        <v>1</v>
      </c>
      <c r="D1820" s="9" t="s">
        <v>323</v>
      </c>
      <c r="E1820" s="12" t="str">
        <f aca="false">INDEX(門市主檔!$B$2:$B$25,MATCH($D1820,門市主檔!$A$2:$A$25,0))</f>
        <v>台南東寧店</v>
      </c>
      <c r="F1820" s="9" t="s">
        <v>344</v>
      </c>
      <c r="G1820" s="12" t="str">
        <f aca="false">INDEX(通路主檔!$B$2:$B$5,MATCH($F1820,通路主檔!$A$2:$A$5,0))</f>
        <v>外送平台 A</v>
      </c>
      <c r="H1820" s="12" t="str">
        <f aca="false">INDEX(通路主檔!$C$2:$C$5,MATCH($F1820,通路主檔!$A$2:$A$5,0))</f>
        <v>外送平台</v>
      </c>
      <c r="I1820" s="13" t="n">
        <v>362800</v>
      </c>
      <c r="J1820" s="4" t="n">
        <v>649</v>
      </c>
      <c r="K1820" s="4" t="n">
        <v>1239</v>
      </c>
      <c r="L1820" s="14" t="n">
        <f aca="false">IF(J1820=0,0,I1820/J1820)</f>
        <v>559.013867488444</v>
      </c>
      <c r="M1820" s="15" t="n">
        <f aca="false">INDEX(通路主檔!$D$2:$D$5,MATCH($F1820,通路主檔!$A$2:$A$5,0))*INDEX(年度參數!$B$2:$B$4,MATCH($B1820,年度參數!$A$2:$A$4,0))</f>
        <v>0.345</v>
      </c>
      <c r="N1820" s="14" t="n">
        <f aca="false">I1820*M1820</f>
        <v>125166</v>
      </c>
      <c r="O1820" s="14" t="n">
        <f aca="false">I1820-N1820</f>
        <v>237634</v>
      </c>
    </row>
    <row r="1821" customFormat="false" ht="15" hidden="false" customHeight="false" outlineLevel="0" collapsed="false">
      <c r="A1821" s="6" t="str">
        <f aca="false">TEXT(B1821,"0")&amp;"-"&amp;TEXT(C1821,"00")</f>
        <v>2026-01</v>
      </c>
      <c r="B1821" s="4" t="n">
        <v>2026</v>
      </c>
      <c r="C1821" s="4" t="n">
        <v>1</v>
      </c>
      <c r="D1821" s="9" t="s">
        <v>323</v>
      </c>
      <c r="E1821" s="12" t="str">
        <f aca="false">INDEX(門市主檔!$B$2:$B$25,MATCH($D1821,門市主檔!$A$2:$A$25,0))</f>
        <v>台南東寧店</v>
      </c>
      <c r="F1821" s="9" t="s">
        <v>347</v>
      </c>
      <c r="G1821" s="12" t="str">
        <f aca="false">INDEX(通路主檔!$B$2:$B$5,MATCH($F1821,通路主檔!$A$2:$A$5,0))</f>
        <v>外送平台 B</v>
      </c>
      <c r="H1821" s="12" t="str">
        <f aca="false">INDEX(通路主檔!$C$2:$C$5,MATCH($F1821,通路主檔!$A$2:$A$5,0))</f>
        <v>外送平台</v>
      </c>
      <c r="I1821" s="13" t="n">
        <v>243000</v>
      </c>
      <c r="J1821" s="4" t="n">
        <v>493</v>
      </c>
      <c r="K1821" s="4" t="n">
        <v>818</v>
      </c>
      <c r="L1821" s="14" t="n">
        <f aca="false">IF(J1821=0,0,I1821/J1821)</f>
        <v>492.90060851927</v>
      </c>
      <c r="M1821" s="15" t="n">
        <f aca="false">INDEX(通路主檔!$D$2:$D$5,MATCH($F1821,通路主檔!$A$2:$A$5,0))*INDEX(年度參數!$B$2:$B$4,MATCH($B1821,年度參數!$A$2:$A$4,0))</f>
        <v>0.345</v>
      </c>
      <c r="N1821" s="14" t="n">
        <f aca="false">I1821*M1821</f>
        <v>83835</v>
      </c>
      <c r="O1821" s="14" t="n">
        <f aca="false">I1821-N1821</f>
        <v>159165</v>
      </c>
    </row>
    <row r="1822" customFormat="false" ht="15" hidden="false" customHeight="false" outlineLevel="0" collapsed="false">
      <c r="A1822" s="6" t="str">
        <f aca="false">TEXT(B1822,"0")&amp;"-"&amp;TEXT(C1822,"00")</f>
        <v>2026-01</v>
      </c>
      <c r="B1822" s="4" t="n">
        <v>2026</v>
      </c>
      <c r="C1822" s="4" t="n">
        <v>1</v>
      </c>
      <c r="D1822" s="9" t="s">
        <v>262</v>
      </c>
      <c r="E1822" s="12" t="str">
        <f aca="false">INDEX(門市主檔!$B$2:$B$25,MATCH($D1822,門市主檔!$A$2:$A$25,0))</f>
        <v>台北信義旗艦店</v>
      </c>
      <c r="F1822" s="9" t="s">
        <v>339</v>
      </c>
      <c r="G1822" s="12" t="str">
        <f aca="false">INDEX(通路主檔!$B$2:$B$5,MATCH($F1822,通路主檔!$A$2:$A$5,0))</f>
        <v>內用</v>
      </c>
      <c r="H1822" s="12" t="str">
        <f aca="false">INDEX(通路主檔!$C$2:$C$5,MATCH($F1822,通路主檔!$A$2:$A$5,0))</f>
        <v>店內</v>
      </c>
      <c r="I1822" s="13" t="n">
        <v>1924900</v>
      </c>
      <c r="J1822" s="4" t="n">
        <v>2333</v>
      </c>
      <c r="K1822" s="4" t="n">
        <v>5916</v>
      </c>
      <c r="L1822" s="14" t="n">
        <f aca="false">IF(J1822=0,0,I1822/J1822)</f>
        <v>825.075010715817</v>
      </c>
      <c r="M1822" s="15" t="n">
        <f aca="false">INDEX(通路主檔!$D$2:$D$5,MATCH($F1822,通路主檔!$A$2:$A$5,0))*INDEX(年度參數!$B$2:$B$4,MATCH($B1822,年度參數!$A$2:$A$4,0))</f>
        <v>0</v>
      </c>
      <c r="N1822" s="14" t="n">
        <f aca="false">I1822*M1822</f>
        <v>0</v>
      </c>
      <c r="O1822" s="14" t="n">
        <f aca="false">I1822-N1822</f>
        <v>1924900</v>
      </c>
    </row>
    <row r="1823" customFormat="false" ht="15" hidden="false" customHeight="false" outlineLevel="0" collapsed="false">
      <c r="A1823" s="6" t="str">
        <f aca="false">TEXT(B1823,"0")&amp;"-"&amp;TEXT(C1823,"00")</f>
        <v>2026-01</v>
      </c>
      <c r="B1823" s="4" t="n">
        <v>2026</v>
      </c>
      <c r="C1823" s="4" t="n">
        <v>1</v>
      </c>
      <c r="D1823" s="9" t="s">
        <v>262</v>
      </c>
      <c r="E1823" s="12" t="str">
        <f aca="false">INDEX(門市主檔!$B$2:$B$25,MATCH($D1823,門市主檔!$A$2:$A$25,0))</f>
        <v>台北信義旗艦店</v>
      </c>
      <c r="F1823" s="9" t="s">
        <v>342</v>
      </c>
      <c r="G1823" s="12" t="str">
        <f aca="false">INDEX(通路主檔!$B$2:$B$5,MATCH($F1823,通路主檔!$A$2:$A$5,0))</f>
        <v>外帶</v>
      </c>
      <c r="H1823" s="12" t="str">
        <f aca="false">INDEX(通路主檔!$C$2:$C$5,MATCH($F1823,通路主檔!$A$2:$A$5,0))</f>
        <v>店內</v>
      </c>
      <c r="I1823" s="13" t="n">
        <v>761200</v>
      </c>
      <c r="J1823" s="4" t="n">
        <v>2339</v>
      </c>
      <c r="K1823" s="4" t="n">
        <v>2838</v>
      </c>
      <c r="L1823" s="14" t="n">
        <f aca="false">IF(J1823=0,0,I1823/J1823)</f>
        <v>325.438221462163</v>
      </c>
      <c r="M1823" s="15" t="n">
        <f aca="false">INDEX(通路主檔!$D$2:$D$5,MATCH($F1823,通路主檔!$A$2:$A$5,0))*INDEX(年度參數!$B$2:$B$4,MATCH($B1823,年度參數!$A$2:$A$4,0))</f>
        <v>0</v>
      </c>
      <c r="N1823" s="14" t="n">
        <f aca="false">I1823*M1823</f>
        <v>0</v>
      </c>
      <c r="O1823" s="14" t="n">
        <f aca="false">I1823-N1823</f>
        <v>761200</v>
      </c>
    </row>
    <row r="1824" customFormat="false" ht="15" hidden="false" customHeight="false" outlineLevel="0" collapsed="false">
      <c r="A1824" s="6" t="str">
        <f aca="false">TEXT(B1824,"0")&amp;"-"&amp;TEXT(C1824,"00")</f>
        <v>2026-01</v>
      </c>
      <c r="B1824" s="4" t="n">
        <v>2026</v>
      </c>
      <c r="C1824" s="4" t="n">
        <v>1</v>
      </c>
      <c r="D1824" s="9" t="s">
        <v>262</v>
      </c>
      <c r="E1824" s="12" t="str">
        <f aca="false">INDEX(門市主檔!$B$2:$B$25,MATCH($D1824,門市主檔!$A$2:$A$25,0))</f>
        <v>台北信義旗艦店</v>
      </c>
      <c r="F1824" s="9" t="s">
        <v>344</v>
      </c>
      <c r="G1824" s="12" t="str">
        <f aca="false">INDEX(通路主檔!$B$2:$B$5,MATCH($F1824,通路主檔!$A$2:$A$5,0))</f>
        <v>外送平台 A</v>
      </c>
      <c r="H1824" s="12" t="str">
        <f aca="false">INDEX(通路主檔!$C$2:$C$5,MATCH($F1824,通路主檔!$A$2:$A$5,0))</f>
        <v>外送平台</v>
      </c>
      <c r="I1824" s="13" t="n">
        <v>650100</v>
      </c>
      <c r="J1824" s="4" t="n">
        <v>1304</v>
      </c>
      <c r="K1824" s="4" t="n">
        <v>2412</v>
      </c>
      <c r="L1824" s="14" t="n">
        <f aca="false">IF(J1824=0,0,I1824/J1824)</f>
        <v>498.542944785276</v>
      </c>
      <c r="M1824" s="15" t="n">
        <f aca="false">INDEX(通路主檔!$D$2:$D$5,MATCH($F1824,通路主檔!$A$2:$A$5,0))*INDEX(年度參數!$B$2:$B$4,MATCH($B1824,年度參數!$A$2:$A$4,0))</f>
        <v>0.345</v>
      </c>
      <c r="N1824" s="14" t="n">
        <f aca="false">I1824*M1824</f>
        <v>224284.5</v>
      </c>
      <c r="O1824" s="14" t="n">
        <f aca="false">I1824-N1824</f>
        <v>425815.5</v>
      </c>
    </row>
    <row r="1825" customFormat="false" ht="15" hidden="false" customHeight="false" outlineLevel="0" collapsed="false">
      <c r="A1825" s="6" t="str">
        <f aca="false">TEXT(B1825,"0")&amp;"-"&amp;TEXT(C1825,"00")</f>
        <v>2026-01</v>
      </c>
      <c r="B1825" s="4" t="n">
        <v>2026</v>
      </c>
      <c r="C1825" s="4" t="n">
        <v>1</v>
      </c>
      <c r="D1825" s="9" t="s">
        <v>262</v>
      </c>
      <c r="E1825" s="12" t="str">
        <f aca="false">INDEX(門市主檔!$B$2:$B$25,MATCH($D1825,門市主檔!$A$2:$A$25,0))</f>
        <v>台北信義旗艦店</v>
      </c>
      <c r="F1825" s="9" t="s">
        <v>347</v>
      </c>
      <c r="G1825" s="12" t="str">
        <f aca="false">INDEX(通路主檔!$B$2:$B$5,MATCH($F1825,通路主檔!$A$2:$A$5,0))</f>
        <v>外送平台 B</v>
      </c>
      <c r="H1825" s="12" t="str">
        <f aca="false">INDEX(通路主檔!$C$2:$C$5,MATCH($F1825,通路主檔!$A$2:$A$5,0))</f>
        <v>外送平台</v>
      </c>
      <c r="I1825" s="13" t="n">
        <v>376200</v>
      </c>
      <c r="J1825" s="4" t="n">
        <v>766</v>
      </c>
      <c r="K1825" s="4" t="n">
        <v>1476</v>
      </c>
      <c r="L1825" s="14" t="n">
        <f aca="false">IF(J1825=0,0,I1825/J1825)</f>
        <v>491.1227154047</v>
      </c>
      <c r="M1825" s="15" t="n">
        <f aca="false">INDEX(通路主檔!$D$2:$D$5,MATCH($F1825,通路主檔!$A$2:$A$5,0))*INDEX(年度參數!$B$2:$B$4,MATCH($B1825,年度參數!$A$2:$A$4,0))</f>
        <v>0.345</v>
      </c>
      <c r="N1825" s="14" t="n">
        <f aca="false">I1825*M1825</f>
        <v>129789</v>
      </c>
      <c r="O1825" s="14" t="n">
        <f aca="false">I1825-N1825</f>
        <v>246411</v>
      </c>
    </row>
    <row r="1826" customFormat="false" ht="15" hidden="false" customHeight="false" outlineLevel="0" collapsed="false">
      <c r="A1826" s="6" t="str">
        <f aca="false">TEXT(B1826,"0")&amp;"-"&amp;TEXT(C1826,"00")</f>
        <v>2026-01</v>
      </c>
      <c r="B1826" s="4" t="n">
        <v>2026</v>
      </c>
      <c r="C1826" s="4" t="n">
        <v>1</v>
      </c>
      <c r="D1826" s="9" t="s">
        <v>269</v>
      </c>
      <c r="E1826" s="12" t="str">
        <f aca="false">INDEX(門市主檔!$B$2:$B$25,MATCH($D1826,門市主檔!$A$2:$A$25,0))</f>
        <v>台北中山店</v>
      </c>
      <c r="F1826" s="9" t="s">
        <v>339</v>
      </c>
      <c r="G1826" s="12" t="str">
        <f aca="false">INDEX(通路主檔!$B$2:$B$5,MATCH($F1826,通路主檔!$A$2:$A$5,0))</f>
        <v>內用</v>
      </c>
      <c r="H1826" s="12" t="str">
        <f aca="false">INDEX(通路主檔!$C$2:$C$5,MATCH($F1826,通路主檔!$A$2:$A$5,0))</f>
        <v>店內</v>
      </c>
      <c r="I1826" s="13" t="n">
        <v>1232600</v>
      </c>
      <c r="J1826" s="4" t="n">
        <v>1627</v>
      </c>
      <c r="K1826" s="4" t="n">
        <v>3721</v>
      </c>
      <c r="L1826" s="14" t="n">
        <f aca="false">IF(J1826=0,0,I1826/J1826)</f>
        <v>757.590657652121</v>
      </c>
      <c r="M1826" s="15" t="n">
        <f aca="false">INDEX(通路主檔!$D$2:$D$5,MATCH($F1826,通路主檔!$A$2:$A$5,0))*INDEX(年度參數!$B$2:$B$4,MATCH($B1826,年度參數!$A$2:$A$4,0))</f>
        <v>0</v>
      </c>
      <c r="N1826" s="14" t="n">
        <f aca="false">I1826*M1826</f>
        <v>0</v>
      </c>
      <c r="O1826" s="14" t="n">
        <f aca="false">I1826-N1826</f>
        <v>1232600</v>
      </c>
    </row>
    <row r="1827" customFormat="false" ht="15" hidden="false" customHeight="false" outlineLevel="0" collapsed="false">
      <c r="A1827" s="6" t="str">
        <f aca="false">TEXT(B1827,"0")&amp;"-"&amp;TEXT(C1827,"00")</f>
        <v>2026-01</v>
      </c>
      <c r="B1827" s="4" t="n">
        <v>2026</v>
      </c>
      <c r="C1827" s="4" t="n">
        <v>1</v>
      </c>
      <c r="D1827" s="9" t="s">
        <v>269</v>
      </c>
      <c r="E1827" s="12" t="str">
        <f aca="false">INDEX(門市主檔!$B$2:$B$25,MATCH($D1827,門市主檔!$A$2:$A$25,0))</f>
        <v>台北中山店</v>
      </c>
      <c r="F1827" s="9" t="s">
        <v>342</v>
      </c>
      <c r="G1827" s="12" t="str">
        <f aca="false">INDEX(通路主檔!$B$2:$B$5,MATCH($F1827,通路主檔!$A$2:$A$5,0))</f>
        <v>外帶</v>
      </c>
      <c r="H1827" s="12" t="str">
        <f aca="false">INDEX(通路主檔!$C$2:$C$5,MATCH($F1827,通路主檔!$A$2:$A$5,0))</f>
        <v>店內</v>
      </c>
      <c r="I1827" s="13" t="n">
        <v>563300</v>
      </c>
      <c r="J1827" s="4" t="n">
        <v>1710</v>
      </c>
      <c r="K1827" s="4" t="n">
        <v>2398</v>
      </c>
      <c r="L1827" s="14" t="n">
        <f aca="false">IF(J1827=0,0,I1827/J1827)</f>
        <v>329.415204678363</v>
      </c>
      <c r="M1827" s="15" t="n">
        <f aca="false">INDEX(通路主檔!$D$2:$D$5,MATCH($F1827,通路主檔!$A$2:$A$5,0))*INDEX(年度參數!$B$2:$B$4,MATCH($B1827,年度參數!$A$2:$A$4,0))</f>
        <v>0</v>
      </c>
      <c r="N1827" s="14" t="n">
        <f aca="false">I1827*M1827</f>
        <v>0</v>
      </c>
      <c r="O1827" s="14" t="n">
        <f aca="false">I1827-N1827</f>
        <v>563300</v>
      </c>
    </row>
    <row r="1828" customFormat="false" ht="15" hidden="false" customHeight="false" outlineLevel="0" collapsed="false">
      <c r="A1828" s="6" t="str">
        <f aca="false">TEXT(B1828,"0")&amp;"-"&amp;TEXT(C1828,"00")</f>
        <v>2026-01</v>
      </c>
      <c r="B1828" s="4" t="n">
        <v>2026</v>
      </c>
      <c r="C1828" s="4" t="n">
        <v>1</v>
      </c>
      <c r="D1828" s="9" t="s">
        <v>269</v>
      </c>
      <c r="E1828" s="12" t="str">
        <f aca="false">INDEX(門市主檔!$B$2:$B$25,MATCH($D1828,門市主檔!$A$2:$A$25,0))</f>
        <v>台北中山店</v>
      </c>
      <c r="F1828" s="9" t="s">
        <v>344</v>
      </c>
      <c r="G1828" s="12" t="str">
        <f aca="false">INDEX(通路主檔!$B$2:$B$5,MATCH($F1828,通路主檔!$A$2:$A$5,0))</f>
        <v>外送平台 A</v>
      </c>
      <c r="H1828" s="12" t="str">
        <f aca="false">INDEX(通路主檔!$C$2:$C$5,MATCH($F1828,通路主檔!$A$2:$A$5,0))</f>
        <v>外送平台</v>
      </c>
      <c r="I1828" s="13" t="n">
        <v>516900</v>
      </c>
      <c r="J1828" s="4" t="n">
        <v>1069</v>
      </c>
      <c r="K1828" s="4" t="n">
        <v>2030</v>
      </c>
      <c r="L1828" s="14" t="n">
        <f aca="false">IF(J1828=0,0,I1828/J1828)</f>
        <v>483.536014967259</v>
      </c>
      <c r="M1828" s="15" t="n">
        <f aca="false">INDEX(通路主檔!$D$2:$D$5,MATCH($F1828,通路主檔!$A$2:$A$5,0))*INDEX(年度參數!$B$2:$B$4,MATCH($B1828,年度參數!$A$2:$A$4,0))</f>
        <v>0.345</v>
      </c>
      <c r="N1828" s="14" t="n">
        <f aca="false">I1828*M1828</f>
        <v>178330.5</v>
      </c>
      <c r="O1828" s="14" t="n">
        <f aca="false">I1828-N1828</f>
        <v>338569.5</v>
      </c>
    </row>
    <row r="1829" customFormat="false" ht="15" hidden="false" customHeight="false" outlineLevel="0" collapsed="false">
      <c r="A1829" s="6" t="str">
        <f aca="false">TEXT(B1829,"0")&amp;"-"&amp;TEXT(C1829,"00")</f>
        <v>2026-01</v>
      </c>
      <c r="B1829" s="4" t="n">
        <v>2026</v>
      </c>
      <c r="C1829" s="4" t="n">
        <v>1</v>
      </c>
      <c r="D1829" s="9" t="s">
        <v>269</v>
      </c>
      <c r="E1829" s="12" t="str">
        <f aca="false">INDEX(門市主檔!$B$2:$B$25,MATCH($D1829,門市主檔!$A$2:$A$25,0))</f>
        <v>台北中山店</v>
      </c>
      <c r="F1829" s="9" t="s">
        <v>347</v>
      </c>
      <c r="G1829" s="12" t="str">
        <f aca="false">INDEX(通路主檔!$B$2:$B$5,MATCH($F1829,通路主檔!$A$2:$A$5,0))</f>
        <v>外送平台 B</v>
      </c>
      <c r="H1829" s="12" t="str">
        <f aca="false">INDEX(通路主檔!$C$2:$C$5,MATCH($F1829,通路主檔!$A$2:$A$5,0))</f>
        <v>外送平台</v>
      </c>
      <c r="I1829" s="13" t="n">
        <v>370600</v>
      </c>
      <c r="J1829" s="4" t="n">
        <v>704</v>
      </c>
      <c r="K1829" s="4" t="n">
        <v>1361</v>
      </c>
      <c r="L1829" s="14" t="n">
        <f aca="false">IF(J1829=0,0,I1829/J1829)</f>
        <v>526.420454545455</v>
      </c>
      <c r="M1829" s="15" t="n">
        <f aca="false">INDEX(通路主檔!$D$2:$D$5,MATCH($F1829,通路主檔!$A$2:$A$5,0))*INDEX(年度參數!$B$2:$B$4,MATCH($B1829,年度參數!$A$2:$A$4,0))</f>
        <v>0.345</v>
      </c>
      <c r="N1829" s="14" t="n">
        <f aca="false">I1829*M1829</f>
        <v>127857</v>
      </c>
      <c r="O1829" s="14" t="n">
        <f aca="false">I1829-N1829</f>
        <v>242743</v>
      </c>
    </row>
    <row r="1830" customFormat="false" ht="15" hidden="false" customHeight="false" outlineLevel="0" collapsed="false">
      <c r="A1830" s="6" t="str">
        <f aca="false">TEXT(B1830,"0")&amp;"-"&amp;TEXT(C1830,"00")</f>
        <v>2026-01</v>
      </c>
      <c r="B1830" s="4" t="n">
        <v>2026</v>
      </c>
      <c r="C1830" s="4" t="n">
        <v>1</v>
      </c>
      <c r="D1830" s="9" t="s">
        <v>273</v>
      </c>
      <c r="E1830" s="12" t="str">
        <f aca="false">INDEX(門市主檔!$B$2:$B$25,MATCH($D1830,門市主檔!$A$2:$A$25,0))</f>
        <v>台北東門店</v>
      </c>
      <c r="F1830" s="9" t="s">
        <v>339</v>
      </c>
      <c r="G1830" s="12" t="str">
        <f aca="false">INDEX(通路主檔!$B$2:$B$5,MATCH($F1830,通路主檔!$A$2:$A$5,0))</f>
        <v>內用</v>
      </c>
      <c r="H1830" s="12" t="str">
        <f aca="false">INDEX(通路主檔!$C$2:$C$5,MATCH($F1830,通路主檔!$A$2:$A$5,0))</f>
        <v>店內</v>
      </c>
      <c r="I1830" s="13" t="n">
        <v>555400</v>
      </c>
      <c r="J1830" s="4" t="n">
        <v>681</v>
      </c>
      <c r="K1830" s="4" t="n">
        <v>1754</v>
      </c>
      <c r="L1830" s="14" t="n">
        <f aca="false">IF(J1830=0,0,I1830/J1830)</f>
        <v>815.565345080764</v>
      </c>
      <c r="M1830" s="15" t="n">
        <f aca="false">INDEX(通路主檔!$D$2:$D$5,MATCH($F1830,通路主檔!$A$2:$A$5,0))*INDEX(年度參數!$B$2:$B$4,MATCH($B1830,年度參數!$A$2:$A$4,0))</f>
        <v>0</v>
      </c>
      <c r="N1830" s="14" t="n">
        <f aca="false">I1830*M1830</f>
        <v>0</v>
      </c>
      <c r="O1830" s="14" t="n">
        <f aca="false">I1830-N1830</f>
        <v>555400</v>
      </c>
    </row>
    <row r="1831" customFormat="false" ht="15" hidden="false" customHeight="false" outlineLevel="0" collapsed="false">
      <c r="A1831" s="6" t="str">
        <f aca="false">TEXT(B1831,"0")&amp;"-"&amp;TEXT(C1831,"00")</f>
        <v>2026-01</v>
      </c>
      <c r="B1831" s="4" t="n">
        <v>2026</v>
      </c>
      <c r="C1831" s="4" t="n">
        <v>1</v>
      </c>
      <c r="D1831" s="9" t="s">
        <v>273</v>
      </c>
      <c r="E1831" s="12" t="str">
        <f aca="false">INDEX(門市主檔!$B$2:$B$25,MATCH($D1831,門市主檔!$A$2:$A$25,0))</f>
        <v>台北東門店</v>
      </c>
      <c r="F1831" s="9" t="s">
        <v>342</v>
      </c>
      <c r="G1831" s="12" t="str">
        <f aca="false">INDEX(通路主檔!$B$2:$B$5,MATCH($F1831,通路主檔!$A$2:$A$5,0))</f>
        <v>外帶</v>
      </c>
      <c r="H1831" s="12" t="str">
        <f aca="false">INDEX(通路主檔!$C$2:$C$5,MATCH($F1831,通路主檔!$A$2:$A$5,0))</f>
        <v>店內</v>
      </c>
      <c r="I1831" s="13" t="n">
        <v>546000</v>
      </c>
      <c r="J1831" s="4" t="n">
        <v>1574</v>
      </c>
      <c r="K1831" s="4" t="n">
        <v>1891</v>
      </c>
      <c r="L1831" s="14" t="n">
        <f aca="false">IF(J1831=0,0,I1831/J1831)</f>
        <v>346.886912325286</v>
      </c>
      <c r="M1831" s="15" t="n">
        <f aca="false">INDEX(通路主檔!$D$2:$D$5,MATCH($F1831,通路主檔!$A$2:$A$5,0))*INDEX(年度參數!$B$2:$B$4,MATCH($B1831,年度參數!$A$2:$A$4,0))</f>
        <v>0</v>
      </c>
      <c r="N1831" s="14" t="n">
        <f aca="false">I1831*M1831</f>
        <v>0</v>
      </c>
      <c r="O1831" s="14" t="n">
        <f aca="false">I1831-N1831</f>
        <v>546000</v>
      </c>
    </row>
    <row r="1832" customFormat="false" ht="15" hidden="false" customHeight="false" outlineLevel="0" collapsed="false">
      <c r="A1832" s="6" t="str">
        <f aca="false">TEXT(B1832,"0")&amp;"-"&amp;TEXT(C1832,"00")</f>
        <v>2026-01</v>
      </c>
      <c r="B1832" s="4" t="n">
        <v>2026</v>
      </c>
      <c r="C1832" s="4" t="n">
        <v>1</v>
      </c>
      <c r="D1832" s="9" t="s">
        <v>273</v>
      </c>
      <c r="E1832" s="12" t="str">
        <f aca="false">INDEX(門市主檔!$B$2:$B$25,MATCH($D1832,門市主檔!$A$2:$A$25,0))</f>
        <v>台北東門店</v>
      </c>
      <c r="F1832" s="9" t="s">
        <v>344</v>
      </c>
      <c r="G1832" s="12" t="str">
        <f aca="false">INDEX(通路主檔!$B$2:$B$5,MATCH($F1832,通路主檔!$A$2:$A$5,0))</f>
        <v>外送平台 A</v>
      </c>
      <c r="H1832" s="12" t="str">
        <f aca="false">INDEX(通路主檔!$C$2:$C$5,MATCH($F1832,通路主檔!$A$2:$A$5,0))</f>
        <v>外送平台</v>
      </c>
      <c r="I1832" s="13" t="n">
        <v>439700</v>
      </c>
      <c r="J1832" s="4" t="n">
        <v>840</v>
      </c>
      <c r="K1832" s="4" t="n">
        <v>1622</v>
      </c>
      <c r="L1832" s="14" t="n">
        <f aca="false">IF(J1832=0,0,I1832/J1832)</f>
        <v>523.452380952381</v>
      </c>
      <c r="M1832" s="15" t="n">
        <f aca="false">INDEX(通路主檔!$D$2:$D$5,MATCH($F1832,通路主檔!$A$2:$A$5,0))*INDEX(年度參數!$B$2:$B$4,MATCH($B1832,年度參數!$A$2:$A$4,0))</f>
        <v>0.345</v>
      </c>
      <c r="N1832" s="14" t="n">
        <f aca="false">I1832*M1832</f>
        <v>151696.5</v>
      </c>
      <c r="O1832" s="14" t="n">
        <f aca="false">I1832-N1832</f>
        <v>288003.5</v>
      </c>
    </row>
    <row r="1833" customFormat="false" ht="15" hidden="false" customHeight="false" outlineLevel="0" collapsed="false">
      <c r="A1833" s="6" t="str">
        <f aca="false">TEXT(B1833,"0")&amp;"-"&amp;TEXT(C1833,"00")</f>
        <v>2026-01</v>
      </c>
      <c r="B1833" s="4" t="n">
        <v>2026</v>
      </c>
      <c r="C1833" s="4" t="n">
        <v>1</v>
      </c>
      <c r="D1833" s="9" t="s">
        <v>273</v>
      </c>
      <c r="E1833" s="12" t="str">
        <f aca="false">INDEX(門市主檔!$B$2:$B$25,MATCH($D1833,門市主檔!$A$2:$A$25,0))</f>
        <v>台北東門店</v>
      </c>
      <c r="F1833" s="9" t="s">
        <v>347</v>
      </c>
      <c r="G1833" s="12" t="str">
        <f aca="false">INDEX(通路主檔!$B$2:$B$5,MATCH($F1833,通路主檔!$A$2:$A$5,0))</f>
        <v>外送平台 B</v>
      </c>
      <c r="H1833" s="12" t="str">
        <f aca="false">INDEX(通路主檔!$C$2:$C$5,MATCH($F1833,通路主檔!$A$2:$A$5,0))</f>
        <v>外送平台</v>
      </c>
      <c r="I1833" s="13" t="n">
        <v>317500</v>
      </c>
      <c r="J1833" s="4" t="n">
        <v>674</v>
      </c>
      <c r="K1833" s="4" t="n">
        <v>1207</v>
      </c>
      <c r="L1833" s="14" t="n">
        <f aca="false">IF(J1833=0,0,I1833/J1833)</f>
        <v>471.06824925816</v>
      </c>
      <c r="M1833" s="15" t="n">
        <f aca="false">INDEX(通路主檔!$D$2:$D$5,MATCH($F1833,通路主檔!$A$2:$A$5,0))*INDEX(年度參數!$B$2:$B$4,MATCH($B1833,年度參數!$A$2:$A$4,0))</f>
        <v>0.345</v>
      </c>
      <c r="N1833" s="14" t="n">
        <f aca="false">I1833*M1833</f>
        <v>109537.5</v>
      </c>
      <c r="O1833" s="14" t="n">
        <f aca="false">I1833-N1833</f>
        <v>207962.5</v>
      </c>
    </row>
    <row r="1834" customFormat="false" ht="15" hidden="false" customHeight="false" outlineLevel="0" collapsed="false">
      <c r="A1834" s="6" t="str">
        <f aca="false">TEXT(B1834,"0")&amp;"-"&amp;TEXT(C1834,"00")</f>
        <v>2026-01</v>
      </c>
      <c r="B1834" s="4" t="n">
        <v>2026</v>
      </c>
      <c r="C1834" s="4" t="n">
        <v>1</v>
      </c>
      <c r="D1834" s="9" t="s">
        <v>277</v>
      </c>
      <c r="E1834" s="12" t="str">
        <f aca="false">INDEX(門市主檔!$B$2:$B$25,MATCH($D1834,門市主檔!$A$2:$A$25,0))</f>
        <v>台北松江店</v>
      </c>
      <c r="F1834" s="9" t="s">
        <v>342</v>
      </c>
      <c r="G1834" s="12" t="str">
        <f aca="false">INDEX(通路主檔!$B$2:$B$5,MATCH($F1834,通路主檔!$A$2:$A$5,0))</f>
        <v>外帶</v>
      </c>
      <c r="H1834" s="12" t="str">
        <f aca="false">INDEX(通路主檔!$C$2:$C$5,MATCH($F1834,通路主檔!$A$2:$A$5,0))</f>
        <v>店內</v>
      </c>
      <c r="I1834" s="13" t="n">
        <v>584800</v>
      </c>
      <c r="J1834" s="4" t="n">
        <v>1715</v>
      </c>
      <c r="K1834" s="4" t="n">
        <v>2074</v>
      </c>
      <c r="L1834" s="14" t="n">
        <f aca="false">IF(J1834=0,0,I1834/J1834)</f>
        <v>340.991253644315</v>
      </c>
      <c r="M1834" s="15" t="n">
        <f aca="false">INDEX(通路主檔!$D$2:$D$5,MATCH($F1834,通路主檔!$A$2:$A$5,0))*INDEX(年度參數!$B$2:$B$4,MATCH($B1834,年度參數!$A$2:$A$4,0))</f>
        <v>0</v>
      </c>
      <c r="N1834" s="14" t="n">
        <f aca="false">I1834*M1834</f>
        <v>0</v>
      </c>
      <c r="O1834" s="14" t="n">
        <f aca="false">I1834-N1834</f>
        <v>584800</v>
      </c>
    </row>
    <row r="1835" customFormat="false" ht="15" hidden="false" customHeight="false" outlineLevel="0" collapsed="false">
      <c r="A1835" s="6" t="str">
        <f aca="false">TEXT(B1835,"0")&amp;"-"&amp;TEXT(C1835,"00")</f>
        <v>2026-01</v>
      </c>
      <c r="B1835" s="4" t="n">
        <v>2026</v>
      </c>
      <c r="C1835" s="4" t="n">
        <v>1</v>
      </c>
      <c r="D1835" s="9" t="s">
        <v>277</v>
      </c>
      <c r="E1835" s="12" t="str">
        <f aca="false">INDEX(門市主檔!$B$2:$B$25,MATCH($D1835,門市主檔!$A$2:$A$25,0))</f>
        <v>台北松江店</v>
      </c>
      <c r="F1835" s="9" t="s">
        <v>344</v>
      </c>
      <c r="G1835" s="12" t="str">
        <f aca="false">INDEX(通路主檔!$B$2:$B$5,MATCH($F1835,通路主檔!$A$2:$A$5,0))</f>
        <v>外送平台 A</v>
      </c>
      <c r="H1835" s="12" t="str">
        <f aca="false">INDEX(通路主檔!$C$2:$C$5,MATCH($F1835,通路主檔!$A$2:$A$5,0))</f>
        <v>外送平台</v>
      </c>
      <c r="I1835" s="13" t="n">
        <v>533700</v>
      </c>
      <c r="J1835" s="4" t="n">
        <v>1016</v>
      </c>
      <c r="K1835" s="4" t="n">
        <v>1841</v>
      </c>
      <c r="L1835" s="14" t="n">
        <f aca="false">IF(J1835=0,0,I1835/J1835)</f>
        <v>525.295275590551</v>
      </c>
      <c r="M1835" s="15" t="n">
        <f aca="false">INDEX(通路主檔!$D$2:$D$5,MATCH($F1835,通路主檔!$A$2:$A$5,0))*INDEX(年度參數!$B$2:$B$4,MATCH($B1835,年度參數!$A$2:$A$4,0))</f>
        <v>0.345</v>
      </c>
      <c r="N1835" s="14" t="n">
        <f aca="false">I1835*M1835</f>
        <v>184126.5</v>
      </c>
      <c r="O1835" s="14" t="n">
        <f aca="false">I1835-N1835</f>
        <v>349573.5</v>
      </c>
    </row>
    <row r="1836" customFormat="false" ht="15" hidden="false" customHeight="false" outlineLevel="0" collapsed="false">
      <c r="A1836" s="6" t="str">
        <f aca="false">TEXT(B1836,"0")&amp;"-"&amp;TEXT(C1836,"00")</f>
        <v>2026-01</v>
      </c>
      <c r="B1836" s="4" t="n">
        <v>2026</v>
      </c>
      <c r="C1836" s="4" t="n">
        <v>1</v>
      </c>
      <c r="D1836" s="9" t="s">
        <v>277</v>
      </c>
      <c r="E1836" s="12" t="str">
        <f aca="false">INDEX(門市主檔!$B$2:$B$25,MATCH($D1836,門市主檔!$A$2:$A$25,0))</f>
        <v>台北松江店</v>
      </c>
      <c r="F1836" s="9" t="s">
        <v>347</v>
      </c>
      <c r="G1836" s="12" t="str">
        <f aca="false">INDEX(通路主檔!$B$2:$B$5,MATCH($F1836,通路主檔!$A$2:$A$5,0))</f>
        <v>外送平台 B</v>
      </c>
      <c r="H1836" s="12" t="str">
        <f aca="false">INDEX(通路主檔!$C$2:$C$5,MATCH($F1836,通路主檔!$A$2:$A$5,0))</f>
        <v>外送平台</v>
      </c>
      <c r="I1836" s="13" t="n">
        <v>386500</v>
      </c>
      <c r="J1836" s="4" t="n">
        <v>769</v>
      </c>
      <c r="K1836" s="4" t="n">
        <v>1371</v>
      </c>
      <c r="L1836" s="14" t="n">
        <f aca="false">IF(J1836=0,0,I1836/J1836)</f>
        <v>502.60078023407</v>
      </c>
      <c r="M1836" s="15" t="n">
        <f aca="false">INDEX(通路主檔!$D$2:$D$5,MATCH($F1836,通路主檔!$A$2:$A$5,0))*INDEX(年度參數!$B$2:$B$4,MATCH($B1836,年度參數!$A$2:$A$4,0))</f>
        <v>0.345</v>
      </c>
      <c r="N1836" s="14" t="n">
        <f aca="false">I1836*M1836</f>
        <v>133342.5</v>
      </c>
      <c r="O1836" s="14" t="n">
        <f aca="false">I1836-N1836</f>
        <v>253157.5</v>
      </c>
    </row>
    <row r="1837" customFormat="false" ht="15" hidden="false" customHeight="false" outlineLevel="0" collapsed="false">
      <c r="A1837" s="6" t="str">
        <f aca="false">TEXT(B1837,"0")&amp;"-"&amp;TEXT(C1837,"00")</f>
        <v>2026-01</v>
      </c>
      <c r="B1837" s="4" t="n">
        <v>2026</v>
      </c>
      <c r="C1837" s="4" t="n">
        <v>1</v>
      </c>
      <c r="D1837" s="9" t="s">
        <v>288</v>
      </c>
      <c r="E1837" s="12" t="str">
        <f aca="false">INDEX(門市主檔!$B$2:$B$25,MATCH($D1837,門市主檔!$A$2:$A$25,0))</f>
        <v>桃園中壢店</v>
      </c>
      <c r="F1837" s="9" t="s">
        <v>339</v>
      </c>
      <c r="G1837" s="12" t="str">
        <f aca="false">INDEX(通路主檔!$B$2:$B$5,MATCH($F1837,通路主檔!$A$2:$A$5,0))</f>
        <v>內用</v>
      </c>
      <c r="H1837" s="12" t="str">
        <f aca="false">INDEX(通路主檔!$C$2:$C$5,MATCH($F1837,通路主檔!$A$2:$A$5,0))</f>
        <v>店內</v>
      </c>
      <c r="I1837" s="13" t="n">
        <v>1113200</v>
      </c>
      <c r="J1837" s="4" t="n">
        <v>1452</v>
      </c>
      <c r="K1837" s="4" t="n">
        <v>3261</v>
      </c>
      <c r="L1837" s="14" t="n">
        <f aca="false">IF(J1837=0,0,I1837/J1837)</f>
        <v>766.666666666667</v>
      </c>
      <c r="M1837" s="15" t="n">
        <f aca="false">INDEX(通路主檔!$D$2:$D$5,MATCH($F1837,通路主檔!$A$2:$A$5,0))*INDEX(年度參數!$B$2:$B$4,MATCH($B1837,年度參數!$A$2:$A$4,0))</f>
        <v>0</v>
      </c>
      <c r="N1837" s="14" t="n">
        <f aca="false">I1837*M1837</f>
        <v>0</v>
      </c>
      <c r="O1837" s="14" t="n">
        <f aca="false">I1837-N1837</f>
        <v>1113200</v>
      </c>
    </row>
    <row r="1838" customFormat="false" ht="15" hidden="false" customHeight="false" outlineLevel="0" collapsed="false">
      <c r="A1838" s="6" t="str">
        <f aca="false">TEXT(B1838,"0")&amp;"-"&amp;TEXT(C1838,"00")</f>
        <v>2026-01</v>
      </c>
      <c r="B1838" s="4" t="n">
        <v>2026</v>
      </c>
      <c r="C1838" s="4" t="n">
        <v>1</v>
      </c>
      <c r="D1838" s="9" t="s">
        <v>288</v>
      </c>
      <c r="E1838" s="12" t="str">
        <f aca="false">INDEX(門市主檔!$B$2:$B$25,MATCH($D1838,門市主檔!$A$2:$A$25,0))</f>
        <v>桃園中壢店</v>
      </c>
      <c r="F1838" s="9" t="s">
        <v>342</v>
      </c>
      <c r="G1838" s="12" t="str">
        <f aca="false">INDEX(通路主檔!$B$2:$B$5,MATCH($F1838,通路主檔!$A$2:$A$5,0))</f>
        <v>外帶</v>
      </c>
      <c r="H1838" s="12" t="str">
        <f aca="false">INDEX(通路主檔!$C$2:$C$5,MATCH($F1838,通路主檔!$A$2:$A$5,0))</f>
        <v>店內</v>
      </c>
      <c r="I1838" s="13" t="n">
        <v>486600</v>
      </c>
      <c r="J1838" s="4" t="n">
        <v>1539</v>
      </c>
      <c r="K1838" s="4" t="n">
        <v>2089</v>
      </c>
      <c r="L1838" s="14" t="n">
        <f aca="false">IF(J1838=0,0,I1838/J1838)</f>
        <v>316.179337231969</v>
      </c>
      <c r="M1838" s="15" t="n">
        <f aca="false">INDEX(通路主檔!$D$2:$D$5,MATCH($F1838,通路主檔!$A$2:$A$5,0))*INDEX(年度參數!$B$2:$B$4,MATCH($B1838,年度參數!$A$2:$A$4,0))</f>
        <v>0</v>
      </c>
      <c r="N1838" s="14" t="n">
        <f aca="false">I1838*M1838</f>
        <v>0</v>
      </c>
      <c r="O1838" s="14" t="n">
        <f aca="false">I1838-N1838</f>
        <v>486600</v>
      </c>
    </row>
    <row r="1839" customFormat="false" ht="15" hidden="false" customHeight="false" outlineLevel="0" collapsed="false">
      <c r="A1839" s="6" t="str">
        <f aca="false">TEXT(B1839,"0")&amp;"-"&amp;TEXT(C1839,"00")</f>
        <v>2026-01</v>
      </c>
      <c r="B1839" s="4" t="n">
        <v>2026</v>
      </c>
      <c r="C1839" s="4" t="n">
        <v>1</v>
      </c>
      <c r="D1839" s="9" t="s">
        <v>288</v>
      </c>
      <c r="E1839" s="12" t="str">
        <f aca="false">INDEX(門市主檔!$B$2:$B$25,MATCH($D1839,門市主檔!$A$2:$A$25,0))</f>
        <v>桃園中壢店</v>
      </c>
      <c r="F1839" s="9" t="s">
        <v>344</v>
      </c>
      <c r="G1839" s="12" t="str">
        <f aca="false">INDEX(通路主檔!$B$2:$B$5,MATCH($F1839,通路主檔!$A$2:$A$5,0))</f>
        <v>外送平台 A</v>
      </c>
      <c r="H1839" s="12" t="str">
        <f aca="false">INDEX(通路主檔!$C$2:$C$5,MATCH($F1839,通路主檔!$A$2:$A$5,0))</f>
        <v>外送平台</v>
      </c>
      <c r="I1839" s="13" t="n">
        <v>508800</v>
      </c>
      <c r="J1839" s="4" t="n">
        <v>1001</v>
      </c>
      <c r="K1839" s="4" t="n">
        <v>1766</v>
      </c>
      <c r="L1839" s="14" t="n">
        <f aca="false">IF(J1839=0,0,I1839/J1839)</f>
        <v>508.291708291708</v>
      </c>
      <c r="M1839" s="15" t="n">
        <f aca="false">INDEX(通路主檔!$D$2:$D$5,MATCH($F1839,通路主檔!$A$2:$A$5,0))*INDEX(年度參數!$B$2:$B$4,MATCH($B1839,年度參數!$A$2:$A$4,0))</f>
        <v>0.345</v>
      </c>
      <c r="N1839" s="14" t="n">
        <f aca="false">I1839*M1839</f>
        <v>175536</v>
      </c>
      <c r="O1839" s="14" t="n">
        <f aca="false">I1839-N1839</f>
        <v>333264</v>
      </c>
    </row>
    <row r="1840" customFormat="false" ht="15" hidden="false" customHeight="false" outlineLevel="0" collapsed="false">
      <c r="A1840" s="6" t="str">
        <f aca="false">TEXT(B1840,"0")&amp;"-"&amp;TEXT(C1840,"00")</f>
        <v>2026-01</v>
      </c>
      <c r="B1840" s="4" t="n">
        <v>2026</v>
      </c>
      <c r="C1840" s="4" t="n">
        <v>1</v>
      </c>
      <c r="D1840" s="9" t="s">
        <v>288</v>
      </c>
      <c r="E1840" s="12" t="str">
        <f aca="false">INDEX(門市主檔!$B$2:$B$25,MATCH($D1840,門市主檔!$A$2:$A$25,0))</f>
        <v>桃園中壢店</v>
      </c>
      <c r="F1840" s="9" t="s">
        <v>347</v>
      </c>
      <c r="G1840" s="12" t="str">
        <f aca="false">INDEX(通路主檔!$B$2:$B$5,MATCH($F1840,通路主檔!$A$2:$A$5,0))</f>
        <v>外送平台 B</v>
      </c>
      <c r="H1840" s="12" t="str">
        <f aca="false">INDEX(通路主檔!$C$2:$C$5,MATCH($F1840,通路主檔!$A$2:$A$5,0))</f>
        <v>外送平台</v>
      </c>
      <c r="I1840" s="13" t="n">
        <v>337600</v>
      </c>
      <c r="J1840" s="4" t="n">
        <v>620</v>
      </c>
      <c r="K1840" s="4" t="n">
        <v>1117</v>
      </c>
      <c r="L1840" s="14" t="n">
        <f aca="false">IF(J1840=0,0,I1840/J1840)</f>
        <v>544.516129032258</v>
      </c>
      <c r="M1840" s="15" t="n">
        <f aca="false">INDEX(通路主檔!$D$2:$D$5,MATCH($F1840,通路主檔!$A$2:$A$5,0))*INDEX(年度參數!$B$2:$B$4,MATCH($B1840,年度參數!$A$2:$A$4,0))</f>
        <v>0.345</v>
      </c>
      <c r="N1840" s="14" t="n">
        <f aca="false">I1840*M1840</f>
        <v>116472</v>
      </c>
      <c r="O1840" s="14" t="n">
        <f aca="false">I1840-N1840</f>
        <v>221128</v>
      </c>
    </row>
    <row r="1841" customFormat="false" ht="15" hidden="false" customHeight="false" outlineLevel="0" collapsed="false">
      <c r="A1841" s="6" t="str">
        <f aca="false">TEXT(B1841,"0")&amp;"-"&amp;TEXT(C1841,"00")</f>
        <v>2026-01</v>
      </c>
      <c r="B1841" s="4" t="n">
        <v>2026</v>
      </c>
      <c r="C1841" s="4" t="n">
        <v>1</v>
      </c>
      <c r="D1841" s="9" t="s">
        <v>292</v>
      </c>
      <c r="E1841" s="12" t="str">
        <f aca="false">INDEX(門市主檔!$B$2:$B$25,MATCH($D1841,門市主檔!$A$2:$A$25,0))</f>
        <v>桃園藝文店</v>
      </c>
      <c r="F1841" s="9" t="s">
        <v>339</v>
      </c>
      <c r="G1841" s="12" t="str">
        <f aca="false">INDEX(通路主檔!$B$2:$B$5,MATCH($F1841,通路主檔!$A$2:$A$5,0))</f>
        <v>內用</v>
      </c>
      <c r="H1841" s="12" t="str">
        <f aca="false">INDEX(通路主檔!$C$2:$C$5,MATCH($F1841,通路主檔!$A$2:$A$5,0))</f>
        <v>店內</v>
      </c>
      <c r="I1841" s="13" t="n">
        <v>904100</v>
      </c>
      <c r="J1841" s="4" t="n">
        <v>1246</v>
      </c>
      <c r="K1841" s="4" t="n">
        <v>2806</v>
      </c>
      <c r="L1841" s="14" t="n">
        <f aca="false">IF(J1841=0,0,I1841/J1841)</f>
        <v>725.601926163724</v>
      </c>
      <c r="M1841" s="15" t="n">
        <f aca="false">INDEX(通路主檔!$D$2:$D$5,MATCH($F1841,通路主檔!$A$2:$A$5,0))*INDEX(年度參數!$B$2:$B$4,MATCH($B1841,年度參數!$A$2:$A$4,0))</f>
        <v>0</v>
      </c>
      <c r="N1841" s="14" t="n">
        <f aca="false">I1841*M1841</f>
        <v>0</v>
      </c>
      <c r="O1841" s="14" t="n">
        <f aca="false">I1841-N1841</f>
        <v>904100</v>
      </c>
    </row>
    <row r="1842" customFormat="false" ht="15" hidden="false" customHeight="false" outlineLevel="0" collapsed="false">
      <c r="A1842" s="6" t="str">
        <f aca="false">TEXT(B1842,"0")&amp;"-"&amp;TEXT(C1842,"00")</f>
        <v>2026-01</v>
      </c>
      <c r="B1842" s="4" t="n">
        <v>2026</v>
      </c>
      <c r="C1842" s="4" t="n">
        <v>1</v>
      </c>
      <c r="D1842" s="9" t="s">
        <v>292</v>
      </c>
      <c r="E1842" s="12" t="str">
        <f aca="false">INDEX(門市主檔!$B$2:$B$25,MATCH($D1842,門市主檔!$A$2:$A$25,0))</f>
        <v>桃園藝文店</v>
      </c>
      <c r="F1842" s="9" t="s">
        <v>342</v>
      </c>
      <c r="G1842" s="12" t="str">
        <f aca="false">INDEX(通路主檔!$B$2:$B$5,MATCH($F1842,通路主檔!$A$2:$A$5,0))</f>
        <v>外帶</v>
      </c>
      <c r="H1842" s="12" t="str">
        <f aca="false">INDEX(通路主檔!$C$2:$C$5,MATCH($F1842,通路主檔!$A$2:$A$5,0))</f>
        <v>店內</v>
      </c>
      <c r="I1842" s="13" t="n">
        <v>438300</v>
      </c>
      <c r="J1842" s="4" t="n">
        <v>1310</v>
      </c>
      <c r="K1842" s="4" t="n">
        <v>1825</v>
      </c>
      <c r="L1842" s="14" t="n">
        <f aca="false">IF(J1842=0,0,I1842/J1842)</f>
        <v>334.580152671756</v>
      </c>
      <c r="M1842" s="15" t="n">
        <f aca="false">INDEX(通路主檔!$D$2:$D$5,MATCH($F1842,通路主檔!$A$2:$A$5,0))*INDEX(年度參數!$B$2:$B$4,MATCH($B1842,年度參數!$A$2:$A$4,0))</f>
        <v>0</v>
      </c>
      <c r="N1842" s="14" t="n">
        <f aca="false">I1842*M1842</f>
        <v>0</v>
      </c>
      <c r="O1842" s="14" t="n">
        <f aca="false">I1842-N1842</f>
        <v>438300</v>
      </c>
    </row>
    <row r="1843" customFormat="false" ht="15" hidden="false" customHeight="false" outlineLevel="0" collapsed="false">
      <c r="A1843" s="6" t="str">
        <f aca="false">TEXT(B1843,"0")&amp;"-"&amp;TEXT(C1843,"00")</f>
        <v>2026-01</v>
      </c>
      <c r="B1843" s="4" t="n">
        <v>2026</v>
      </c>
      <c r="C1843" s="4" t="n">
        <v>1</v>
      </c>
      <c r="D1843" s="9" t="s">
        <v>292</v>
      </c>
      <c r="E1843" s="12" t="str">
        <f aca="false">INDEX(門市主檔!$B$2:$B$25,MATCH($D1843,門市主檔!$A$2:$A$25,0))</f>
        <v>桃園藝文店</v>
      </c>
      <c r="F1843" s="9" t="s">
        <v>344</v>
      </c>
      <c r="G1843" s="12" t="str">
        <f aca="false">INDEX(通路主檔!$B$2:$B$5,MATCH($F1843,通路主檔!$A$2:$A$5,0))</f>
        <v>外送平台 A</v>
      </c>
      <c r="H1843" s="12" t="str">
        <f aca="false">INDEX(通路主檔!$C$2:$C$5,MATCH($F1843,通路主檔!$A$2:$A$5,0))</f>
        <v>外送平台</v>
      </c>
      <c r="I1843" s="13" t="n">
        <v>398200</v>
      </c>
      <c r="J1843" s="4" t="n">
        <v>753</v>
      </c>
      <c r="K1843" s="4" t="n">
        <v>1528</v>
      </c>
      <c r="L1843" s="14" t="n">
        <f aca="false">IF(J1843=0,0,I1843/J1843)</f>
        <v>528.818061088977</v>
      </c>
      <c r="M1843" s="15" t="n">
        <f aca="false">INDEX(通路主檔!$D$2:$D$5,MATCH($F1843,通路主檔!$A$2:$A$5,0))*INDEX(年度參數!$B$2:$B$4,MATCH($B1843,年度參數!$A$2:$A$4,0))</f>
        <v>0.345</v>
      </c>
      <c r="N1843" s="14" t="n">
        <f aca="false">I1843*M1843</f>
        <v>137379</v>
      </c>
      <c r="O1843" s="14" t="n">
        <f aca="false">I1843-N1843</f>
        <v>260821</v>
      </c>
    </row>
    <row r="1844" customFormat="false" ht="15" hidden="false" customHeight="false" outlineLevel="0" collapsed="false">
      <c r="A1844" s="6" t="str">
        <f aca="false">TEXT(B1844,"0")&amp;"-"&amp;TEXT(C1844,"00")</f>
        <v>2026-01</v>
      </c>
      <c r="B1844" s="4" t="n">
        <v>2026</v>
      </c>
      <c r="C1844" s="4" t="n">
        <v>1</v>
      </c>
      <c r="D1844" s="9" t="s">
        <v>292</v>
      </c>
      <c r="E1844" s="12" t="str">
        <f aca="false">INDEX(門市主檔!$B$2:$B$25,MATCH($D1844,門市主檔!$A$2:$A$25,0))</f>
        <v>桃園藝文店</v>
      </c>
      <c r="F1844" s="9" t="s">
        <v>347</v>
      </c>
      <c r="G1844" s="12" t="str">
        <f aca="false">INDEX(通路主檔!$B$2:$B$5,MATCH($F1844,通路主檔!$A$2:$A$5,0))</f>
        <v>外送平台 B</v>
      </c>
      <c r="H1844" s="12" t="str">
        <f aca="false">INDEX(通路主檔!$C$2:$C$5,MATCH($F1844,通路主檔!$A$2:$A$5,0))</f>
        <v>外送平台</v>
      </c>
      <c r="I1844" s="13" t="n">
        <v>287000</v>
      </c>
      <c r="J1844" s="4" t="n">
        <v>567</v>
      </c>
      <c r="K1844" s="4" t="n">
        <v>959</v>
      </c>
      <c r="L1844" s="14" t="n">
        <f aca="false">IF(J1844=0,0,I1844/J1844)</f>
        <v>506.172839506173</v>
      </c>
      <c r="M1844" s="15" t="n">
        <f aca="false">INDEX(通路主檔!$D$2:$D$5,MATCH($F1844,通路主檔!$A$2:$A$5,0))*INDEX(年度參數!$B$2:$B$4,MATCH($B1844,年度參數!$A$2:$A$4,0))</f>
        <v>0.345</v>
      </c>
      <c r="N1844" s="14" t="n">
        <f aca="false">I1844*M1844</f>
        <v>99015</v>
      </c>
      <c r="O1844" s="14" t="n">
        <f aca="false">I1844-N1844</f>
        <v>187985</v>
      </c>
    </row>
    <row r="1845" customFormat="false" ht="15" hidden="false" customHeight="false" outlineLevel="0" collapsed="false">
      <c r="A1845" s="6" t="str">
        <f aca="false">TEXT(B1845,"0")&amp;"-"&amp;TEXT(C1845,"00")</f>
        <v>2026-01</v>
      </c>
      <c r="B1845" s="4" t="n">
        <v>2026</v>
      </c>
      <c r="C1845" s="4" t="n">
        <v>1</v>
      </c>
      <c r="D1845" s="9" t="s">
        <v>315</v>
      </c>
      <c r="E1845" s="12" t="str">
        <f aca="false">INDEX(門市主檔!$B$2:$B$25,MATCH($D1845,門市主檔!$A$2:$A$25,0))</f>
        <v>雲林斗六店</v>
      </c>
      <c r="F1845" s="9" t="s">
        <v>339</v>
      </c>
      <c r="G1845" s="12" t="str">
        <f aca="false">INDEX(通路主檔!$B$2:$B$5,MATCH($F1845,通路主檔!$A$2:$A$5,0))</f>
        <v>內用</v>
      </c>
      <c r="H1845" s="12" t="str">
        <f aca="false">INDEX(通路主檔!$C$2:$C$5,MATCH($F1845,通路主檔!$A$2:$A$5,0))</f>
        <v>店內</v>
      </c>
      <c r="I1845" s="13" t="n">
        <v>875400</v>
      </c>
      <c r="J1845" s="4" t="n">
        <v>1110</v>
      </c>
      <c r="K1845" s="4" t="n">
        <v>2834</v>
      </c>
      <c r="L1845" s="14" t="n">
        <f aca="false">IF(J1845=0,0,I1845/J1845)</f>
        <v>788.648648648649</v>
      </c>
      <c r="M1845" s="15" t="n">
        <f aca="false">INDEX(通路主檔!$D$2:$D$5,MATCH($F1845,通路主檔!$A$2:$A$5,0))*INDEX(年度參數!$B$2:$B$4,MATCH($B1845,年度參數!$A$2:$A$4,0))</f>
        <v>0</v>
      </c>
      <c r="N1845" s="14" t="n">
        <f aca="false">I1845*M1845</f>
        <v>0</v>
      </c>
      <c r="O1845" s="14" t="n">
        <f aca="false">I1845-N1845</f>
        <v>875400</v>
      </c>
    </row>
    <row r="1846" customFormat="false" ht="15" hidden="false" customHeight="false" outlineLevel="0" collapsed="false">
      <c r="A1846" s="6" t="str">
        <f aca="false">TEXT(B1846,"0")&amp;"-"&amp;TEXT(C1846,"00")</f>
        <v>2026-01</v>
      </c>
      <c r="B1846" s="4" t="n">
        <v>2026</v>
      </c>
      <c r="C1846" s="4" t="n">
        <v>1</v>
      </c>
      <c r="D1846" s="9" t="s">
        <v>315</v>
      </c>
      <c r="E1846" s="12" t="str">
        <f aca="false">INDEX(門市主檔!$B$2:$B$25,MATCH($D1846,門市主檔!$A$2:$A$25,0))</f>
        <v>雲林斗六店</v>
      </c>
      <c r="F1846" s="9" t="s">
        <v>342</v>
      </c>
      <c r="G1846" s="12" t="str">
        <f aca="false">INDEX(通路主檔!$B$2:$B$5,MATCH($F1846,通路主檔!$A$2:$A$5,0))</f>
        <v>外帶</v>
      </c>
      <c r="H1846" s="12" t="str">
        <f aca="false">INDEX(通路主檔!$C$2:$C$5,MATCH($F1846,通路主檔!$A$2:$A$5,0))</f>
        <v>店內</v>
      </c>
      <c r="I1846" s="13" t="n">
        <v>447200</v>
      </c>
      <c r="J1846" s="4" t="n">
        <v>1426</v>
      </c>
      <c r="K1846" s="4" t="n">
        <v>1976</v>
      </c>
      <c r="L1846" s="14" t="n">
        <f aca="false">IF(J1846=0,0,I1846/J1846)</f>
        <v>313.604488078541</v>
      </c>
      <c r="M1846" s="15" t="n">
        <f aca="false">INDEX(通路主檔!$D$2:$D$5,MATCH($F1846,通路主檔!$A$2:$A$5,0))*INDEX(年度參數!$B$2:$B$4,MATCH($B1846,年度參數!$A$2:$A$4,0))</f>
        <v>0</v>
      </c>
      <c r="N1846" s="14" t="n">
        <f aca="false">I1846*M1846</f>
        <v>0</v>
      </c>
      <c r="O1846" s="14" t="n">
        <f aca="false">I1846-N1846</f>
        <v>447200</v>
      </c>
    </row>
    <row r="1847" customFormat="false" ht="15" hidden="false" customHeight="false" outlineLevel="0" collapsed="false">
      <c r="A1847" s="6" t="str">
        <f aca="false">TEXT(B1847,"0")&amp;"-"&amp;TEXT(C1847,"00")</f>
        <v>2026-01</v>
      </c>
      <c r="B1847" s="4" t="n">
        <v>2026</v>
      </c>
      <c r="C1847" s="4" t="n">
        <v>1</v>
      </c>
      <c r="D1847" s="9" t="s">
        <v>315</v>
      </c>
      <c r="E1847" s="12" t="str">
        <f aca="false">INDEX(門市主檔!$B$2:$B$25,MATCH($D1847,門市主檔!$A$2:$A$25,0))</f>
        <v>雲林斗六店</v>
      </c>
      <c r="F1847" s="9" t="s">
        <v>344</v>
      </c>
      <c r="G1847" s="12" t="str">
        <f aca="false">INDEX(通路主檔!$B$2:$B$5,MATCH($F1847,通路主檔!$A$2:$A$5,0))</f>
        <v>外送平台 A</v>
      </c>
      <c r="H1847" s="12" t="str">
        <f aca="false">INDEX(通路主檔!$C$2:$C$5,MATCH($F1847,通路主檔!$A$2:$A$5,0))</f>
        <v>外送平台</v>
      </c>
      <c r="I1847" s="13" t="n">
        <v>404700</v>
      </c>
      <c r="J1847" s="4" t="n">
        <v>727</v>
      </c>
      <c r="K1847" s="4" t="n">
        <v>1287</v>
      </c>
      <c r="L1847" s="14" t="n">
        <f aca="false">IF(J1847=0,0,I1847/J1847)</f>
        <v>556.671251719395</v>
      </c>
      <c r="M1847" s="15" t="n">
        <f aca="false">INDEX(通路主檔!$D$2:$D$5,MATCH($F1847,通路主檔!$A$2:$A$5,0))*INDEX(年度參數!$B$2:$B$4,MATCH($B1847,年度參數!$A$2:$A$4,0))</f>
        <v>0.345</v>
      </c>
      <c r="N1847" s="14" t="n">
        <f aca="false">I1847*M1847</f>
        <v>139621.5</v>
      </c>
      <c r="O1847" s="14" t="n">
        <f aca="false">I1847-N1847</f>
        <v>265078.5</v>
      </c>
    </row>
    <row r="1848" customFormat="false" ht="15" hidden="false" customHeight="false" outlineLevel="0" collapsed="false">
      <c r="A1848" s="6" t="str">
        <f aca="false">TEXT(B1848,"0")&amp;"-"&amp;TEXT(C1848,"00")</f>
        <v>2026-01</v>
      </c>
      <c r="B1848" s="4" t="n">
        <v>2026</v>
      </c>
      <c r="C1848" s="4" t="n">
        <v>1</v>
      </c>
      <c r="D1848" s="9" t="s">
        <v>315</v>
      </c>
      <c r="E1848" s="12" t="str">
        <f aca="false">INDEX(門市主檔!$B$2:$B$25,MATCH($D1848,門市主檔!$A$2:$A$25,0))</f>
        <v>雲林斗六店</v>
      </c>
      <c r="F1848" s="9" t="s">
        <v>347</v>
      </c>
      <c r="G1848" s="12" t="str">
        <f aca="false">INDEX(通路主檔!$B$2:$B$5,MATCH($F1848,通路主檔!$A$2:$A$5,0))</f>
        <v>外送平台 B</v>
      </c>
      <c r="H1848" s="12" t="str">
        <f aca="false">INDEX(通路主檔!$C$2:$C$5,MATCH($F1848,通路主檔!$A$2:$A$5,0))</f>
        <v>外送平台</v>
      </c>
      <c r="I1848" s="13" t="n">
        <v>268600</v>
      </c>
      <c r="J1848" s="4" t="n">
        <v>521</v>
      </c>
      <c r="K1848" s="4" t="n">
        <v>934</v>
      </c>
      <c r="L1848" s="14" t="n">
        <f aca="false">IF(J1848=0,0,I1848/J1848)</f>
        <v>515.547024952015</v>
      </c>
      <c r="M1848" s="15" t="n">
        <f aca="false">INDEX(通路主檔!$D$2:$D$5,MATCH($F1848,通路主檔!$A$2:$A$5,0))*INDEX(年度參數!$B$2:$B$4,MATCH($B1848,年度參數!$A$2:$A$4,0))</f>
        <v>0.345</v>
      </c>
      <c r="N1848" s="14" t="n">
        <f aca="false">I1848*M1848</f>
        <v>92667</v>
      </c>
      <c r="O1848" s="14" t="n">
        <f aca="false">I1848-N1848</f>
        <v>175933</v>
      </c>
    </row>
    <row r="1849" customFormat="false" ht="15" hidden="false" customHeight="false" outlineLevel="0" collapsed="false">
      <c r="A1849" s="6" t="str">
        <f aca="false">TEXT(B1849,"0")&amp;"-"&amp;TEXT(C1849,"00")</f>
        <v>2026-02</v>
      </c>
      <c r="B1849" s="4" t="n">
        <v>2026</v>
      </c>
      <c r="C1849" s="4" t="n">
        <v>2</v>
      </c>
      <c r="D1849" s="9" t="s">
        <v>294</v>
      </c>
      <c r="E1849" s="12" t="str">
        <f aca="false">INDEX(門市主檔!$B$2:$B$25,MATCH($D1849,門市主檔!$A$2:$A$25,0))</f>
        <v>新竹巨城店</v>
      </c>
      <c r="F1849" s="9" t="s">
        <v>339</v>
      </c>
      <c r="G1849" s="12" t="str">
        <f aca="false">INDEX(通路主檔!$B$2:$B$5,MATCH($F1849,通路主檔!$A$2:$A$5,0))</f>
        <v>內用</v>
      </c>
      <c r="H1849" s="12" t="str">
        <f aca="false">INDEX(通路主檔!$C$2:$C$5,MATCH($F1849,通路主檔!$A$2:$A$5,0))</f>
        <v>店內</v>
      </c>
      <c r="I1849" s="13" t="n">
        <v>1364200</v>
      </c>
      <c r="J1849" s="4" t="n">
        <v>1854</v>
      </c>
      <c r="K1849" s="4" t="n">
        <v>4416</v>
      </c>
      <c r="L1849" s="14" t="n">
        <f aca="false">IF(J1849=0,0,I1849/J1849)</f>
        <v>735.814455231931</v>
      </c>
      <c r="M1849" s="15" t="n">
        <f aca="false">INDEX(通路主檔!$D$2:$D$5,MATCH($F1849,通路主檔!$A$2:$A$5,0))*INDEX(年度參數!$B$2:$B$4,MATCH($B1849,年度參數!$A$2:$A$4,0))</f>
        <v>0</v>
      </c>
      <c r="N1849" s="14" t="n">
        <f aca="false">I1849*M1849</f>
        <v>0</v>
      </c>
      <c r="O1849" s="14" t="n">
        <f aca="false">I1849-N1849</f>
        <v>1364200</v>
      </c>
    </row>
    <row r="1850" customFormat="false" ht="15" hidden="false" customHeight="false" outlineLevel="0" collapsed="false">
      <c r="A1850" s="6" t="str">
        <f aca="false">TEXT(B1850,"0")&amp;"-"&amp;TEXT(C1850,"00")</f>
        <v>2026-02</v>
      </c>
      <c r="B1850" s="4" t="n">
        <v>2026</v>
      </c>
      <c r="C1850" s="4" t="n">
        <v>2</v>
      </c>
      <c r="D1850" s="9" t="s">
        <v>294</v>
      </c>
      <c r="E1850" s="12" t="str">
        <f aca="false">INDEX(門市主檔!$B$2:$B$25,MATCH($D1850,門市主檔!$A$2:$A$25,0))</f>
        <v>新竹巨城店</v>
      </c>
      <c r="F1850" s="9" t="s">
        <v>342</v>
      </c>
      <c r="G1850" s="12" t="str">
        <f aca="false">INDEX(通路主檔!$B$2:$B$5,MATCH($F1850,通路主檔!$A$2:$A$5,0))</f>
        <v>外帶</v>
      </c>
      <c r="H1850" s="12" t="str">
        <f aca="false">INDEX(通路主檔!$C$2:$C$5,MATCH($F1850,通路主檔!$A$2:$A$5,0))</f>
        <v>店內</v>
      </c>
      <c r="I1850" s="13" t="n">
        <v>553000</v>
      </c>
      <c r="J1850" s="4" t="n">
        <v>1561</v>
      </c>
      <c r="K1850" s="4" t="n">
        <v>1995</v>
      </c>
      <c r="L1850" s="14" t="n">
        <f aca="false">IF(J1850=0,0,I1850/J1850)</f>
        <v>354.260089686099</v>
      </c>
      <c r="M1850" s="15" t="n">
        <f aca="false">INDEX(通路主檔!$D$2:$D$5,MATCH($F1850,通路主檔!$A$2:$A$5,0))*INDEX(年度參數!$B$2:$B$4,MATCH($B1850,年度參數!$A$2:$A$4,0))</f>
        <v>0</v>
      </c>
      <c r="N1850" s="14" t="n">
        <f aca="false">I1850*M1850</f>
        <v>0</v>
      </c>
      <c r="O1850" s="14" t="n">
        <f aca="false">I1850-N1850</f>
        <v>553000</v>
      </c>
    </row>
    <row r="1851" customFormat="false" ht="15" hidden="false" customHeight="false" outlineLevel="0" collapsed="false">
      <c r="A1851" s="6" t="str">
        <f aca="false">TEXT(B1851,"0")&amp;"-"&amp;TEXT(C1851,"00")</f>
        <v>2026-02</v>
      </c>
      <c r="B1851" s="4" t="n">
        <v>2026</v>
      </c>
      <c r="C1851" s="4" t="n">
        <v>2</v>
      </c>
      <c r="D1851" s="9" t="s">
        <v>294</v>
      </c>
      <c r="E1851" s="12" t="str">
        <f aca="false">INDEX(門市主檔!$B$2:$B$25,MATCH($D1851,門市主檔!$A$2:$A$25,0))</f>
        <v>新竹巨城店</v>
      </c>
      <c r="F1851" s="9" t="s">
        <v>344</v>
      </c>
      <c r="G1851" s="12" t="str">
        <f aca="false">INDEX(通路主檔!$B$2:$B$5,MATCH($F1851,通路主檔!$A$2:$A$5,0))</f>
        <v>外送平台 A</v>
      </c>
      <c r="H1851" s="12" t="str">
        <f aca="false">INDEX(通路主檔!$C$2:$C$5,MATCH($F1851,通路主檔!$A$2:$A$5,0))</f>
        <v>外送平台</v>
      </c>
      <c r="I1851" s="13" t="n">
        <v>445500</v>
      </c>
      <c r="J1851" s="4" t="n">
        <v>818</v>
      </c>
      <c r="K1851" s="4" t="n">
        <v>1542</v>
      </c>
      <c r="L1851" s="14" t="n">
        <f aca="false">IF(J1851=0,0,I1851/J1851)</f>
        <v>544.621026894866</v>
      </c>
      <c r="M1851" s="15" t="n">
        <f aca="false">INDEX(通路主檔!$D$2:$D$5,MATCH($F1851,通路主檔!$A$2:$A$5,0))*INDEX(年度參數!$B$2:$B$4,MATCH($B1851,年度參數!$A$2:$A$4,0))</f>
        <v>0.345</v>
      </c>
      <c r="N1851" s="14" t="n">
        <f aca="false">I1851*M1851</f>
        <v>153697.5</v>
      </c>
      <c r="O1851" s="14" t="n">
        <f aca="false">I1851-N1851</f>
        <v>291802.5</v>
      </c>
    </row>
    <row r="1852" customFormat="false" ht="15" hidden="false" customHeight="false" outlineLevel="0" collapsed="false">
      <c r="A1852" s="6" t="str">
        <f aca="false">TEXT(B1852,"0")&amp;"-"&amp;TEXT(C1852,"00")</f>
        <v>2026-02</v>
      </c>
      <c r="B1852" s="4" t="n">
        <v>2026</v>
      </c>
      <c r="C1852" s="4" t="n">
        <v>2</v>
      </c>
      <c r="D1852" s="9" t="s">
        <v>294</v>
      </c>
      <c r="E1852" s="12" t="str">
        <f aca="false">INDEX(門市主檔!$B$2:$B$25,MATCH($D1852,門市主檔!$A$2:$A$25,0))</f>
        <v>新竹巨城店</v>
      </c>
      <c r="F1852" s="9" t="s">
        <v>347</v>
      </c>
      <c r="G1852" s="12" t="str">
        <f aca="false">INDEX(通路主檔!$B$2:$B$5,MATCH($F1852,通路主檔!$A$2:$A$5,0))</f>
        <v>外送平台 B</v>
      </c>
      <c r="H1852" s="12" t="str">
        <f aca="false">INDEX(通路主檔!$C$2:$C$5,MATCH($F1852,通路主檔!$A$2:$A$5,0))</f>
        <v>外送平台</v>
      </c>
      <c r="I1852" s="13" t="n">
        <v>306300</v>
      </c>
      <c r="J1852" s="4" t="n">
        <v>646</v>
      </c>
      <c r="K1852" s="4" t="n">
        <v>1098</v>
      </c>
      <c r="L1852" s="14" t="n">
        <f aca="false">IF(J1852=0,0,I1852/J1852)</f>
        <v>474.148606811146</v>
      </c>
      <c r="M1852" s="15" t="n">
        <f aca="false">INDEX(通路主檔!$D$2:$D$5,MATCH($F1852,通路主檔!$A$2:$A$5,0))*INDEX(年度參數!$B$2:$B$4,MATCH($B1852,年度參數!$A$2:$A$4,0))</f>
        <v>0.345</v>
      </c>
      <c r="N1852" s="14" t="n">
        <f aca="false">I1852*M1852</f>
        <v>105673.5</v>
      </c>
      <c r="O1852" s="14" t="n">
        <f aca="false">I1852-N1852</f>
        <v>200626.5</v>
      </c>
    </row>
    <row r="1853" customFormat="false" ht="15" hidden="false" customHeight="false" outlineLevel="0" collapsed="false">
      <c r="A1853" s="6" t="str">
        <f aca="false">TEXT(B1853,"0")&amp;"-"&amp;TEXT(C1853,"00")</f>
        <v>2026-02</v>
      </c>
      <c r="B1853" s="4" t="n">
        <v>2026</v>
      </c>
      <c r="C1853" s="4" t="n">
        <v>2</v>
      </c>
      <c r="D1853" s="9" t="s">
        <v>297</v>
      </c>
      <c r="E1853" s="12" t="str">
        <f aca="false">INDEX(門市主檔!$B$2:$B$25,MATCH($D1853,門市主檔!$A$2:$A$25,0))</f>
        <v>新竹竹北店</v>
      </c>
      <c r="F1853" s="9" t="s">
        <v>339</v>
      </c>
      <c r="G1853" s="12" t="str">
        <f aca="false">INDEX(通路主檔!$B$2:$B$5,MATCH($F1853,通路主檔!$A$2:$A$5,0))</f>
        <v>內用</v>
      </c>
      <c r="H1853" s="12" t="str">
        <f aca="false">INDEX(通路主檔!$C$2:$C$5,MATCH($F1853,通路主檔!$A$2:$A$5,0))</f>
        <v>店內</v>
      </c>
      <c r="I1853" s="13" t="n">
        <v>928000</v>
      </c>
      <c r="J1853" s="4" t="n">
        <v>1125</v>
      </c>
      <c r="K1853" s="4" t="n">
        <v>2499</v>
      </c>
      <c r="L1853" s="14" t="n">
        <f aca="false">IF(J1853=0,0,I1853/J1853)</f>
        <v>824.888888888889</v>
      </c>
      <c r="M1853" s="15" t="n">
        <f aca="false">INDEX(通路主檔!$D$2:$D$5,MATCH($F1853,通路主檔!$A$2:$A$5,0))*INDEX(年度參數!$B$2:$B$4,MATCH($B1853,年度參數!$A$2:$A$4,0))</f>
        <v>0</v>
      </c>
      <c r="N1853" s="14" t="n">
        <f aca="false">I1853*M1853</f>
        <v>0</v>
      </c>
      <c r="O1853" s="14" t="n">
        <f aca="false">I1853-N1853</f>
        <v>928000</v>
      </c>
    </row>
    <row r="1854" customFormat="false" ht="15" hidden="false" customHeight="false" outlineLevel="0" collapsed="false">
      <c r="A1854" s="6" t="str">
        <f aca="false">TEXT(B1854,"0")&amp;"-"&amp;TEXT(C1854,"00")</f>
        <v>2026-02</v>
      </c>
      <c r="B1854" s="4" t="n">
        <v>2026</v>
      </c>
      <c r="C1854" s="4" t="n">
        <v>2</v>
      </c>
      <c r="D1854" s="9" t="s">
        <v>297</v>
      </c>
      <c r="E1854" s="12" t="str">
        <f aca="false">INDEX(門市主檔!$B$2:$B$25,MATCH($D1854,門市主檔!$A$2:$A$25,0))</f>
        <v>新竹竹北店</v>
      </c>
      <c r="F1854" s="9" t="s">
        <v>342</v>
      </c>
      <c r="G1854" s="12" t="str">
        <f aca="false">INDEX(通路主檔!$B$2:$B$5,MATCH($F1854,通路主檔!$A$2:$A$5,0))</f>
        <v>外帶</v>
      </c>
      <c r="H1854" s="12" t="str">
        <f aca="false">INDEX(通路主檔!$C$2:$C$5,MATCH($F1854,通路主檔!$A$2:$A$5,0))</f>
        <v>店內</v>
      </c>
      <c r="I1854" s="13" t="n">
        <v>405000</v>
      </c>
      <c r="J1854" s="4" t="n">
        <v>1177</v>
      </c>
      <c r="K1854" s="4" t="n">
        <v>1492</v>
      </c>
      <c r="L1854" s="14" t="n">
        <f aca="false">IF(J1854=0,0,I1854/J1854)</f>
        <v>344.095157179269</v>
      </c>
      <c r="M1854" s="15" t="n">
        <f aca="false">INDEX(通路主檔!$D$2:$D$5,MATCH($F1854,通路主檔!$A$2:$A$5,0))*INDEX(年度參數!$B$2:$B$4,MATCH($B1854,年度參數!$A$2:$A$4,0))</f>
        <v>0</v>
      </c>
      <c r="N1854" s="14" t="n">
        <f aca="false">I1854*M1854</f>
        <v>0</v>
      </c>
      <c r="O1854" s="14" t="n">
        <f aca="false">I1854-N1854</f>
        <v>405000</v>
      </c>
    </row>
    <row r="1855" customFormat="false" ht="15" hidden="false" customHeight="false" outlineLevel="0" collapsed="false">
      <c r="A1855" s="6" t="str">
        <f aca="false">TEXT(B1855,"0")&amp;"-"&amp;TEXT(C1855,"00")</f>
        <v>2026-02</v>
      </c>
      <c r="B1855" s="4" t="n">
        <v>2026</v>
      </c>
      <c r="C1855" s="4" t="n">
        <v>2</v>
      </c>
      <c r="D1855" s="9" t="s">
        <v>297</v>
      </c>
      <c r="E1855" s="12" t="str">
        <f aca="false">INDEX(門市主檔!$B$2:$B$25,MATCH($D1855,門市主檔!$A$2:$A$25,0))</f>
        <v>新竹竹北店</v>
      </c>
      <c r="F1855" s="9" t="s">
        <v>344</v>
      </c>
      <c r="G1855" s="12" t="str">
        <f aca="false">INDEX(通路主檔!$B$2:$B$5,MATCH($F1855,通路主檔!$A$2:$A$5,0))</f>
        <v>外送平台 A</v>
      </c>
      <c r="H1855" s="12" t="str">
        <f aca="false">INDEX(通路主檔!$C$2:$C$5,MATCH($F1855,通路主檔!$A$2:$A$5,0))</f>
        <v>外送平台</v>
      </c>
      <c r="I1855" s="13" t="n">
        <v>398500</v>
      </c>
      <c r="J1855" s="4" t="n">
        <v>749</v>
      </c>
      <c r="K1855" s="4" t="n">
        <v>1367</v>
      </c>
      <c r="L1855" s="14" t="n">
        <f aca="false">IF(J1855=0,0,I1855/J1855)</f>
        <v>532.042723631509</v>
      </c>
      <c r="M1855" s="15" t="n">
        <f aca="false">INDEX(通路主檔!$D$2:$D$5,MATCH($F1855,通路主檔!$A$2:$A$5,0))*INDEX(年度參數!$B$2:$B$4,MATCH($B1855,年度參數!$A$2:$A$4,0))</f>
        <v>0.345</v>
      </c>
      <c r="N1855" s="14" t="n">
        <f aca="false">I1855*M1855</f>
        <v>137482.5</v>
      </c>
      <c r="O1855" s="14" t="n">
        <f aca="false">I1855-N1855</f>
        <v>261017.5</v>
      </c>
    </row>
    <row r="1856" customFormat="false" ht="15" hidden="false" customHeight="false" outlineLevel="0" collapsed="false">
      <c r="A1856" s="6" t="str">
        <f aca="false">TEXT(B1856,"0")&amp;"-"&amp;TEXT(C1856,"00")</f>
        <v>2026-02</v>
      </c>
      <c r="B1856" s="4" t="n">
        <v>2026</v>
      </c>
      <c r="C1856" s="4" t="n">
        <v>2</v>
      </c>
      <c r="D1856" s="9" t="s">
        <v>297</v>
      </c>
      <c r="E1856" s="12" t="str">
        <f aca="false">INDEX(門市主檔!$B$2:$B$25,MATCH($D1856,門市主檔!$A$2:$A$25,0))</f>
        <v>新竹竹北店</v>
      </c>
      <c r="F1856" s="9" t="s">
        <v>347</v>
      </c>
      <c r="G1856" s="12" t="str">
        <f aca="false">INDEX(通路主檔!$B$2:$B$5,MATCH($F1856,通路主檔!$A$2:$A$5,0))</f>
        <v>外送平台 B</v>
      </c>
      <c r="H1856" s="12" t="str">
        <f aca="false">INDEX(通路主檔!$C$2:$C$5,MATCH($F1856,通路主檔!$A$2:$A$5,0))</f>
        <v>外送平台</v>
      </c>
      <c r="I1856" s="13" t="n">
        <v>259400</v>
      </c>
      <c r="J1856" s="4" t="n">
        <v>482</v>
      </c>
      <c r="K1856" s="4" t="n">
        <v>843</v>
      </c>
      <c r="L1856" s="14" t="n">
        <f aca="false">IF(J1856=0,0,I1856/J1856)</f>
        <v>538.174273858921</v>
      </c>
      <c r="M1856" s="15" t="n">
        <f aca="false">INDEX(通路主檔!$D$2:$D$5,MATCH($F1856,通路主檔!$A$2:$A$5,0))*INDEX(年度參數!$B$2:$B$4,MATCH($B1856,年度參數!$A$2:$A$4,0))</f>
        <v>0.345</v>
      </c>
      <c r="N1856" s="14" t="n">
        <f aca="false">I1856*M1856</f>
        <v>89493</v>
      </c>
      <c r="O1856" s="14" t="n">
        <f aca="false">I1856-N1856</f>
        <v>169907</v>
      </c>
    </row>
    <row r="1857" customFormat="false" ht="15" hidden="false" customHeight="false" outlineLevel="0" collapsed="false">
      <c r="A1857" s="6" t="str">
        <f aca="false">TEXT(B1857,"0")&amp;"-"&amp;TEXT(C1857,"00")</f>
        <v>2026-02</v>
      </c>
      <c r="B1857" s="4" t="n">
        <v>2026</v>
      </c>
      <c r="C1857" s="4" t="n">
        <v>2</v>
      </c>
      <c r="D1857" s="9" t="s">
        <v>325</v>
      </c>
      <c r="E1857" s="12" t="str">
        <f aca="false">INDEX(門市主檔!$B$2:$B$25,MATCH($D1857,門市主檔!$A$2:$A$25,0))</f>
        <v>高雄左營店</v>
      </c>
      <c r="F1857" s="9" t="s">
        <v>339</v>
      </c>
      <c r="G1857" s="12" t="str">
        <f aca="false">INDEX(通路主檔!$B$2:$B$5,MATCH($F1857,通路主檔!$A$2:$A$5,0))</f>
        <v>內用</v>
      </c>
      <c r="H1857" s="12" t="str">
        <f aca="false">INDEX(通路主檔!$C$2:$C$5,MATCH($F1857,通路主檔!$A$2:$A$5,0))</f>
        <v>店內</v>
      </c>
      <c r="I1857" s="13" t="n">
        <v>1270600</v>
      </c>
      <c r="J1857" s="4" t="n">
        <v>1633</v>
      </c>
      <c r="K1857" s="4" t="n">
        <v>4222</v>
      </c>
      <c r="L1857" s="14" t="n">
        <f aca="false">IF(J1857=0,0,I1857/J1857)</f>
        <v>778.077158603797</v>
      </c>
      <c r="M1857" s="15" t="n">
        <f aca="false">INDEX(通路主檔!$D$2:$D$5,MATCH($F1857,通路主檔!$A$2:$A$5,0))*INDEX(年度參數!$B$2:$B$4,MATCH($B1857,年度參數!$A$2:$A$4,0))</f>
        <v>0</v>
      </c>
      <c r="N1857" s="14" t="n">
        <f aca="false">I1857*M1857</f>
        <v>0</v>
      </c>
      <c r="O1857" s="14" t="n">
        <f aca="false">I1857-N1857</f>
        <v>1270600</v>
      </c>
    </row>
    <row r="1858" customFormat="false" ht="15" hidden="false" customHeight="false" outlineLevel="0" collapsed="false">
      <c r="A1858" s="6" t="str">
        <f aca="false">TEXT(B1858,"0")&amp;"-"&amp;TEXT(C1858,"00")</f>
        <v>2026-02</v>
      </c>
      <c r="B1858" s="4" t="n">
        <v>2026</v>
      </c>
      <c r="C1858" s="4" t="n">
        <v>2</v>
      </c>
      <c r="D1858" s="9" t="s">
        <v>325</v>
      </c>
      <c r="E1858" s="12" t="str">
        <f aca="false">INDEX(門市主檔!$B$2:$B$25,MATCH($D1858,門市主檔!$A$2:$A$25,0))</f>
        <v>高雄左營店</v>
      </c>
      <c r="F1858" s="9" t="s">
        <v>342</v>
      </c>
      <c r="G1858" s="12" t="str">
        <f aca="false">INDEX(通路主檔!$B$2:$B$5,MATCH($F1858,通路主檔!$A$2:$A$5,0))</f>
        <v>外帶</v>
      </c>
      <c r="H1858" s="12" t="str">
        <f aca="false">INDEX(通路主檔!$C$2:$C$5,MATCH($F1858,通路主檔!$A$2:$A$5,0))</f>
        <v>店內</v>
      </c>
      <c r="I1858" s="13" t="n">
        <v>517600</v>
      </c>
      <c r="J1858" s="4" t="n">
        <v>1455</v>
      </c>
      <c r="K1858" s="4" t="n">
        <v>1788</v>
      </c>
      <c r="L1858" s="14" t="n">
        <f aca="false">IF(J1858=0,0,I1858/J1858)</f>
        <v>355.73883161512</v>
      </c>
      <c r="M1858" s="15" t="n">
        <f aca="false">INDEX(通路主檔!$D$2:$D$5,MATCH($F1858,通路主檔!$A$2:$A$5,0))*INDEX(年度參數!$B$2:$B$4,MATCH($B1858,年度參數!$A$2:$A$4,0))</f>
        <v>0</v>
      </c>
      <c r="N1858" s="14" t="n">
        <f aca="false">I1858*M1858</f>
        <v>0</v>
      </c>
      <c r="O1858" s="14" t="n">
        <f aca="false">I1858-N1858</f>
        <v>517600</v>
      </c>
    </row>
    <row r="1859" customFormat="false" ht="15" hidden="false" customHeight="false" outlineLevel="0" collapsed="false">
      <c r="A1859" s="6" t="str">
        <f aca="false">TEXT(B1859,"0")&amp;"-"&amp;TEXT(C1859,"00")</f>
        <v>2026-02</v>
      </c>
      <c r="B1859" s="4" t="n">
        <v>2026</v>
      </c>
      <c r="C1859" s="4" t="n">
        <v>2</v>
      </c>
      <c r="D1859" s="9" t="s">
        <v>325</v>
      </c>
      <c r="E1859" s="12" t="str">
        <f aca="false">INDEX(門市主檔!$B$2:$B$25,MATCH($D1859,門市主檔!$A$2:$A$25,0))</f>
        <v>高雄左營店</v>
      </c>
      <c r="F1859" s="9" t="s">
        <v>344</v>
      </c>
      <c r="G1859" s="12" t="str">
        <f aca="false">INDEX(通路主檔!$B$2:$B$5,MATCH($F1859,通路主檔!$A$2:$A$5,0))</f>
        <v>外送平台 A</v>
      </c>
      <c r="H1859" s="12" t="str">
        <f aca="false">INDEX(通路主檔!$C$2:$C$5,MATCH($F1859,通路主檔!$A$2:$A$5,0))</f>
        <v>外送平台</v>
      </c>
      <c r="I1859" s="13" t="n">
        <v>431400</v>
      </c>
      <c r="J1859" s="4" t="n">
        <v>810</v>
      </c>
      <c r="K1859" s="4" t="n">
        <v>1532</v>
      </c>
      <c r="L1859" s="14" t="n">
        <f aca="false">IF(J1859=0,0,I1859/J1859)</f>
        <v>532.592592592593</v>
      </c>
      <c r="M1859" s="15" t="n">
        <f aca="false">INDEX(通路主檔!$D$2:$D$5,MATCH($F1859,通路主檔!$A$2:$A$5,0))*INDEX(年度參數!$B$2:$B$4,MATCH($B1859,年度參數!$A$2:$A$4,0))</f>
        <v>0.345</v>
      </c>
      <c r="N1859" s="14" t="n">
        <f aca="false">I1859*M1859</f>
        <v>148833</v>
      </c>
      <c r="O1859" s="14" t="n">
        <f aca="false">I1859-N1859</f>
        <v>282567</v>
      </c>
    </row>
    <row r="1860" customFormat="false" ht="15" hidden="false" customHeight="false" outlineLevel="0" collapsed="false">
      <c r="A1860" s="6" t="str">
        <f aca="false">TEXT(B1860,"0")&amp;"-"&amp;TEXT(C1860,"00")</f>
        <v>2026-02</v>
      </c>
      <c r="B1860" s="4" t="n">
        <v>2026</v>
      </c>
      <c r="C1860" s="4" t="n">
        <v>2</v>
      </c>
      <c r="D1860" s="9" t="s">
        <v>325</v>
      </c>
      <c r="E1860" s="12" t="str">
        <f aca="false">INDEX(門市主檔!$B$2:$B$25,MATCH($D1860,門市主檔!$A$2:$A$25,0))</f>
        <v>高雄左營店</v>
      </c>
      <c r="F1860" s="9" t="s">
        <v>347</v>
      </c>
      <c r="G1860" s="12" t="str">
        <f aca="false">INDEX(通路主檔!$B$2:$B$5,MATCH($F1860,通路主檔!$A$2:$A$5,0))</f>
        <v>外送平台 B</v>
      </c>
      <c r="H1860" s="12" t="str">
        <f aca="false">INDEX(通路主檔!$C$2:$C$5,MATCH($F1860,通路主檔!$A$2:$A$5,0))</f>
        <v>外送平台</v>
      </c>
      <c r="I1860" s="13" t="n">
        <v>312500</v>
      </c>
      <c r="J1860" s="4" t="n">
        <v>640</v>
      </c>
      <c r="K1860" s="4" t="n">
        <v>1183</v>
      </c>
      <c r="L1860" s="14" t="n">
        <f aca="false">IF(J1860=0,0,I1860/J1860)</f>
        <v>488.28125</v>
      </c>
      <c r="M1860" s="15" t="n">
        <f aca="false">INDEX(通路主檔!$D$2:$D$5,MATCH($F1860,通路主檔!$A$2:$A$5,0))*INDEX(年度參數!$B$2:$B$4,MATCH($B1860,年度參數!$A$2:$A$4,0))</f>
        <v>0.345</v>
      </c>
      <c r="N1860" s="14" t="n">
        <f aca="false">I1860*M1860</f>
        <v>107812.5</v>
      </c>
      <c r="O1860" s="14" t="n">
        <f aca="false">I1860-N1860</f>
        <v>204687.5</v>
      </c>
    </row>
    <row r="1861" customFormat="false" ht="15" hidden="false" customHeight="false" outlineLevel="0" collapsed="false">
      <c r="A1861" s="6" t="str">
        <f aca="false">TEXT(B1861,"0")&amp;"-"&amp;TEXT(C1861,"00")</f>
        <v>2026-02</v>
      </c>
      <c r="B1861" s="4" t="n">
        <v>2026</v>
      </c>
      <c r="C1861" s="4" t="n">
        <v>2</v>
      </c>
      <c r="D1861" s="9" t="s">
        <v>328</v>
      </c>
      <c r="E1861" s="12" t="str">
        <f aca="false">INDEX(門市主檔!$B$2:$B$25,MATCH($D1861,門市主檔!$A$2:$A$25,0))</f>
        <v>高雄三多店</v>
      </c>
      <c r="F1861" s="9" t="s">
        <v>339</v>
      </c>
      <c r="G1861" s="12" t="str">
        <f aca="false">INDEX(通路主檔!$B$2:$B$5,MATCH($F1861,通路主檔!$A$2:$A$5,0))</f>
        <v>內用</v>
      </c>
      <c r="H1861" s="12" t="str">
        <f aca="false">INDEX(通路主檔!$C$2:$C$5,MATCH($F1861,通路主檔!$A$2:$A$5,0))</f>
        <v>店內</v>
      </c>
      <c r="I1861" s="13" t="n">
        <v>901300</v>
      </c>
      <c r="J1861" s="4" t="n">
        <v>1212</v>
      </c>
      <c r="K1861" s="4" t="n">
        <v>2938</v>
      </c>
      <c r="L1861" s="14" t="n">
        <f aca="false">IF(J1861=0,0,I1861/J1861)</f>
        <v>743.646864686469</v>
      </c>
      <c r="M1861" s="15" t="n">
        <f aca="false">INDEX(通路主檔!$D$2:$D$5,MATCH($F1861,通路主檔!$A$2:$A$5,0))*INDEX(年度參數!$B$2:$B$4,MATCH($B1861,年度參數!$A$2:$A$4,0))</f>
        <v>0</v>
      </c>
      <c r="N1861" s="14" t="n">
        <f aca="false">I1861*M1861</f>
        <v>0</v>
      </c>
      <c r="O1861" s="14" t="n">
        <f aca="false">I1861-N1861</f>
        <v>901300</v>
      </c>
    </row>
    <row r="1862" customFormat="false" ht="15" hidden="false" customHeight="false" outlineLevel="0" collapsed="false">
      <c r="A1862" s="6" t="str">
        <f aca="false">TEXT(B1862,"0")&amp;"-"&amp;TEXT(C1862,"00")</f>
        <v>2026-02</v>
      </c>
      <c r="B1862" s="4" t="n">
        <v>2026</v>
      </c>
      <c r="C1862" s="4" t="n">
        <v>2</v>
      </c>
      <c r="D1862" s="9" t="s">
        <v>328</v>
      </c>
      <c r="E1862" s="12" t="str">
        <f aca="false">INDEX(門市主檔!$B$2:$B$25,MATCH($D1862,門市主檔!$A$2:$A$25,0))</f>
        <v>高雄三多店</v>
      </c>
      <c r="F1862" s="9" t="s">
        <v>342</v>
      </c>
      <c r="G1862" s="12" t="str">
        <f aca="false">INDEX(通路主檔!$B$2:$B$5,MATCH($F1862,通路主檔!$A$2:$A$5,0))</f>
        <v>外帶</v>
      </c>
      <c r="H1862" s="12" t="str">
        <f aca="false">INDEX(通路主檔!$C$2:$C$5,MATCH($F1862,通路主檔!$A$2:$A$5,0))</f>
        <v>店內</v>
      </c>
      <c r="I1862" s="13" t="n">
        <v>479700</v>
      </c>
      <c r="J1862" s="4" t="n">
        <v>1397</v>
      </c>
      <c r="K1862" s="4" t="n">
        <v>1675</v>
      </c>
      <c r="L1862" s="14" t="n">
        <f aca="false">IF(J1862=0,0,I1862/J1862)</f>
        <v>343.378668575519</v>
      </c>
      <c r="M1862" s="15" t="n">
        <f aca="false">INDEX(通路主檔!$D$2:$D$5,MATCH($F1862,通路主檔!$A$2:$A$5,0))*INDEX(年度參數!$B$2:$B$4,MATCH($B1862,年度參數!$A$2:$A$4,0))</f>
        <v>0</v>
      </c>
      <c r="N1862" s="14" t="n">
        <f aca="false">I1862*M1862</f>
        <v>0</v>
      </c>
      <c r="O1862" s="14" t="n">
        <f aca="false">I1862-N1862</f>
        <v>479700</v>
      </c>
    </row>
    <row r="1863" customFormat="false" ht="15" hidden="false" customHeight="false" outlineLevel="0" collapsed="false">
      <c r="A1863" s="6" t="str">
        <f aca="false">TEXT(B1863,"0")&amp;"-"&amp;TEXT(C1863,"00")</f>
        <v>2026-02</v>
      </c>
      <c r="B1863" s="4" t="n">
        <v>2026</v>
      </c>
      <c r="C1863" s="4" t="n">
        <v>2</v>
      </c>
      <c r="D1863" s="9" t="s">
        <v>328</v>
      </c>
      <c r="E1863" s="12" t="str">
        <f aca="false">INDEX(門市主檔!$B$2:$B$25,MATCH($D1863,門市主檔!$A$2:$A$25,0))</f>
        <v>高雄三多店</v>
      </c>
      <c r="F1863" s="9" t="s">
        <v>344</v>
      </c>
      <c r="G1863" s="12" t="str">
        <f aca="false">INDEX(通路主檔!$B$2:$B$5,MATCH($F1863,通路主檔!$A$2:$A$5,0))</f>
        <v>外送平台 A</v>
      </c>
      <c r="H1863" s="12" t="str">
        <f aca="false">INDEX(通路主檔!$C$2:$C$5,MATCH($F1863,通路主檔!$A$2:$A$5,0))</f>
        <v>外送平台</v>
      </c>
      <c r="I1863" s="13" t="n">
        <v>434300</v>
      </c>
      <c r="J1863" s="4" t="n">
        <v>823</v>
      </c>
      <c r="K1863" s="4" t="n">
        <v>1485</v>
      </c>
      <c r="L1863" s="14" t="n">
        <f aca="false">IF(J1863=0,0,I1863/J1863)</f>
        <v>527.703523693803</v>
      </c>
      <c r="M1863" s="15" t="n">
        <f aca="false">INDEX(通路主檔!$D$2:$D$5,MATCH($F1863,通路主檔!$A$2:$A$5,0))*INDEX(年度參數!$B$2:$B$4,MATCH($B1863,年度參數!$A$2:$A$4,0))</f>
        <v>0.345</v>
      </c>
      <c r="N1863" s="14" t="n">
        <f aca="false">I1863*M1863</f>
        <v>149833.5</v>
      </c>
      <c r="O1863" s="14" t="n">
        <f aca="false">I1863-N1863</f>
        <v>284466.5</v>
      </c>
    </row>
    <row r="1864" customFormat="false" ht="15" hidden="false" customHeight="false" outlineLevel="0" collapsed="false">
      <c r="A1864" s="6" t="str">
        <f aca="false">TEXT(B1864,"0")&amp;"-"&amp;TEXT(C1864,"00")</f>
        <v>2026-02</v>
      </c>
      <c r="B1864" s="4" t="n">
        <v>2026</v>
      </c>
      <c r="C1864" s="4" t="n">
        <v>2</v>
      </c>
      <c r="D1864" s="9" t="s">
        <v>328</v>
      </c>
      <c r="E1864" s="12" t="str">
        <f aca="false">INDEX(門市主檔!$B$2:$B$25,MATCH($D1864,門市主檔!$A$2:$A$25,0))</f>
        <v>高雄三多店</v>
      </c>
      <c r="F1864" s="9" t="s">
        <v>347</v>
      </c>
      <c r="G1864" s="12" t="str">
        <f aca="false">INDEX(通路主檔!$B$2:$B$5,MATCH($F1864,通路主檔!$A$2:$A$5,0))</f>
        <v>外送平台 B</v>
      </c>
      <c r="H1864" s="12" t="str">
        <f aca="false">INDEX(通路主檔!$C$2:$C$5,MATCH($F1864,通路主檔!$A$2:$A$5,0))</f>
        <v>外送平台</v>
      </c>
      <c r="I1864" s="13" t="n">
        <v>265400</v>
      </c>
      <c r="J1864" s="4" t="n">
        <v>542</v>
      </c>
      <c r="K1864" s="4" t="n">
        <v>939</v>
      </c>
      <c r="L1864" s="14" t="n">
        <f aca="false">IF(J1864=0,0,I1864/J1864)</f>
        <v>489.667896678967</v>
      </c>
      <c r="M1864" s="15" t="n">
        <f aca="false">INDEX(通路主檔!$D$2:$D$5,MATCH($F1864,通路主檔!$A$2:$A$5,0))*INDEX(年度參數!$B$2:$B$4,MATCH($B1864,年度參數!$A$2:$A$4,0))</f>
        <v>0.345</v>
      </c>
      <c r="N1864" s="14" t="n">
        <f aca="false">I1864*M1864</f>
        <v>91563</v>
      </c>
      <c r="O1864" s="14" t="n">
        <f aca="false">I1864-N1864</f>
        <v>173837</v>
      </c>
    </row>
    <row r="1865" customFormat="false" ht="15" hidden="false" customHeight="false" outlineLevel="0" collapsed="false">
      <c r="A1865" s="6" t="str">
        <f aca="false">TEXT(B1865,"0")&amp;"-"&amp;TEXT(C1865,"00")</f>
        <v>2026-02</v>
      </c>
      <c r="B1865" s="4" t="n">
        <v>2026</v>
      </c>
      <c r="C1865" s="4" t="n">
        <v>2</v>
      </c>
      <c r="D1865" s="9" t="s">
        <v>280</v>
      </c>
      <c r="E1865" s="12" t="str">
        <f aca="false">INDEX(門市主檔!$B$2:$B$25,MATCH($D1865,門市主檔!$A$2:$A$25,0))</f>
        <v>新北板橋店</v>
      </c>
      <c r="F1865" s="9" t="s">
        <v>339</v>
      </c>
      <c r="G1865" s="12" t="str">
        <f aca="false">INDEX(通路主檔!$B$2:$B$5,MATCH($F1865,通路主檔!$A$2:$A$5,0))</f>
        <v>內用</v>
      </c>
      <c r="H1865" s="12" t="str">
        <f aca="false">INDEX(通路主檔!$C$2:$C$5,MATCH($F1865,通路主檔!$A$2:$A$5,0))</f>
        <v>店內</v>
      </c>
      <c r="I1865" s="13" t="n">
        <v>1073400</v>
      </c>
      <c r="J1865" s="4" t="n">
        <v>1367</v>
      </c>
      <c r="K1865" s="4" t="n">
        <v>3266</v>
      </c>
      <c r="L1865" s="14" t="n">
        <f aca="false">IF(J1865=0,0,I1865/J1865)</f>
        <v>785.223116313094</v>
      </c>
      <c r="M1865" s="15" t="n">
        <f aca="false">INDEX(通路主檔!$D$2:$D$5,MATCH($F1865,通路主檔!$A$2:$A$5,0))*INDEX(年度參數!$B$2:$B$4,MATCH($B1865,年度參數!$A$2:$A$4,0))</f>
        <v>0</v>
      </c>
      <c r="N1865" s="14" t="n">
        <f aca="false">I1865*M1865</f>
        <v>0</v>
      </c>
      <c r="O1865" s="14" t="n">
        <f aca="false">I1865-N1865</f>
        <v>1073400</v>
      </c>
    </row>
    <row r="1866" customFormat="false" ht="15" hidden="false" customHeight="false" outlineLevel="0" collapsed="false">
      <c r="A1866" s="6" t="str">
        <f aca="false">TEXT(B1866,"0")&amp;"-"&amp;TEXT(C1866,"00")</f>
        <v>2026-02</v>
      </c>
      <c r="B1866" s="4" t="n">
        <v>2026</v>
      </c>
      <c r="C1866" s="4" t="n">
        <v>2</v>
      </c>
      <c r="D1866" s="9" t="s">
        <v>280</v>
      </c>
      <c r="E1866" s="12" t="str">
        <f aca="false">INDEX(門市主檔!$B$2:$B$25,MATCH($D1866,門市主檔!$A$2:$A$25,0))</f>
        <v>新北板橋店</v>
      </c>
      <c r="F1866" s="9" t="s">
        <v>342</v>
      </c>
      <c r="G1866" s="12" t="str">
        <f aca="false">INDEX(通路主檔!$B$2:$B$5,MATCH($F1866,通路主檔!$A$2:$A$5,0))</f>
        <v>外帶</v>
      </c>
      <c r="H1866" s="12" t="str">
        <f aca="false">INDEX(通路主檔!$C$2:$C$5,MATCH($F1866,通路主檔!$A$2:$A$5,0))</f>
        <v>店內</v>
      </c>
      <c r="I1866" s="13" t="n">
        <v>575000</v>
      </c>
      <c r="J1866" s="4" t="n">
        <v>1783</v>
      </c>
      <c r="K1866" s="4" t="n">
        <v>2497</v>
      </c>
      <c r="L1866" s="14" t="n">
        <f aca="false">IF(J1866=0,0,I1866/J1866)</f>
        <v>322.490185081324</v>
      </c>
      <c r="M1866" s="15" t="n">
        <f aca="false">INDEX(通路主檔!$D$2:$D$5,MATCH($F1866,通路主檔!$A$2:$A$5,0))*INDEX(年度參數!$B$2:$B$4,MATCH($B1866,年度參數!$A$2:$A$4,0))</f>
        <v>0</v>
      </c>
      <c r="N1866" s="14" t="n">
        <f aca="false">I1866*M1866</f>
        <v>0</v>
      </c>
      <c r="O1866" s="14" t="n">
        <f aca="false">I1866-N1866</f>
        <v>575000</v>
      </c>
    </row>
    <row r="1867" customFormat="false" ht="15" hidden="false" customHeight="false" outlineLevel="0" collapsed="false">
      <c r="A1867" s="6" t="str">
        <f aca="false">TEXT(B1867,"0")&amp;"-"&amp;TEXT(C1867,"00")</f>
        <v>2026-02</v>
      </c>
      <c r="B1867" s="4" t="n">
        <v>2026</v>
      </c>
      <c r="C1867" s="4" t="n">
        <v>2</v>
      </c>
      <c r="D1867" s="9" t="s">
        <v>280</v>
      </c>
      <c r="E1867" s="12" t="str">
        <f aca="false">INDEX(門市主檔!$B$2:$B$25,MATCH($D1867,門市主檔!$A$2:$A$25,0))</f>
        <v>新北板橋店</v>
      </c>
      <c r="F1867" s="9" t="s">
        <v>344</v>
      </c>
      <c r="G1867" s="12" t="str">
        <f aca="false">INDEX(通路主檔!$B$2:$B$5,MATCH($F1867,通路主檔!$A$2:$A$5,0))</f>
        <v>外送平台 A</v>
      </c>
      <c r="H1867" s="12" t="str">
        <f aca="false">INDEX(通路主檔!$C$2:$C$5,MATCH($F1867,通路主檔!$A$2:$A$5,0))</f>
        <v>外送平台</v>
      </c>
      <c r="I1867" s="13" t="n">
        <v>465400</v>
      </c>
      <c r="J1867" s="4" t="n">
        <v>862</v>
      </c>
      <c r="K1867" s="4" t="n">
        <v>1563</v>
      </c>
      <c r="L1867" s="14" t="n">
        <f aca="false">IF(J1867=0,0,I1867/J1867)</f>
        <v>539.907192575406</v>
      </c>
      <c r="M1867" s="15" t="n">
        <f aca="false">INDEX(通路主檔!$D$2:$D$5,MATCH($F1867,通路主檔!$A$2:$A$5,0))*INDEX(年度參數!$B$2:$B$4,MATCH($B1867,年度參數!$A$2:$A$4,0))</f>
        <v>0.345</v>
      </c>
      <c r="N1867" s="14" t="n">
        <f aca="false">I1867*M1867</f>
        <v>160563</v>
      </c>
      <c r="O1867" s="14" t="n">
        <f aca="false">I1867-N1867</f>
        <v>304837</v>
      </c>
    </row>
    <row r="1868" customFormat="false" ht="15" hidden="false" customHeight="false" outlineLevel="0" collapsed="false">
      <c r="A1868" s="6" t="str">
        <f aca="false">TEXT(B1868,"0")&amp;"-"&amp;TEXT(C1868,"00")</f>
        <v>2026-02</v>
      </c>
      <c r="B1868" s="4" t="n">
        <v>2026</v>
      </c>
      <c r="C1868" s="4" t="n">
        <v>2</v>
      </c>
      <c r="D1868" s="9" t="s">
        <v>280</v>
      </c>
      <c r="E1868" s="12" t="str">
        <f aca="false">INDEX(門市主檔!$B$2:$B$25,MATCH($D1868,門市主檔!$A$2:$A$25,0))</f>
        <v>新北板橋店</v>
      </c>
      <c r="F1868" s="9" t="s">
        <v>347</v>
      </c>
      <c r="G1868" s="12" t="str">
        <f aca="false">INDEX(通路主檔!$B$2:$B$5,MATCH($F1868,通路主檔!$A$2:$A$5,0))</f>
        <v>外送平台 B</v>
      </c>
      <c r="H1868" s="12" t="str">
        <f aca="false">INDEX(通路主檔!$C$2:$C$5,MATCH($F1868,通路主檔!$A$2:$A$5,0))</f>
        <v>外送平台</v>
      </c>
      <c r="I1868" s="13" t="n">
        <v>341700</v>
      </c>
      <c r="J1868" s="4" t="n">
        <v>677</v>
      </c>
      <c r="K1868" s="4" t="n">
        <v>1192</v>
      </c>
      <c r="L1868" s="14" t="n">
        <f aca="false">IF(J1868=0,0,I1868/J1868)</f>
        <v>504.726735598228</v>
      </c>
      <c r="M1868" s="15" t="n">
        <f aca="false">INDEX(通路主檔!$D$2:$D$5,MATCH($F1868,通路主檔!$A$2:$A$5,0))*INDEX(年度參數!$B$2:$B$4,MATCH($B1868,年度參數!$A$2:$A$4,0))</f>
        <v>0.345</v>
      </c>
      <c r="N1868" s="14" t="n">
        <f aca="false">I1868*M1868</f>
        <v>117886.5</v>
      </c>
      <c r="O1868" s="14" t="n">
        <f aca="false">I1868-N1868</f>
        <v>223813.5</v>
      </c>
    </row>
    <row r="1869" customFormat="false" ht="15" hidden="false" customHeight="false" outlineLevel="0" collapsed="false">
      <c r="A1869" s="6" t="str">
        <f aca="false">TEXT(B1869,"0")&amp;"-"&amp;TEXT(C1869,"00")</f>
        <v>2026-02</v>
      </c>
      <c r="B1869" s="4" t="n">
        <v>2026</v>
      </c>
      <c r="C1869" s="4" t="n">
        <v>2</v>
      </c>
      <c r="D1869" s="9" t="s">
        <v>283</v>
      </c>
      <c r="E1869" s="12" t="str">
        <f aca="false">INDEX(門市主檔!$B$2:$B$25,MATCH($D1869,門市主檔!$A$2:$A$25,0))</f>
        <v>新北新莊店</v>
      </c>
      <c r="F1869" s="9" t="s">
        <v>339</v>
      </c>
      <c r="G1869" s="12" t="str">
        <f aca="false">INDEX(通路主檔!$B$2:$B$5,MATCH($F1869,通路主檔!$A$2:$A$5,0))</f>
        <v>內用</v>
      </c>
      <c r="H1869" s="12" t="str">
        <f aca="false">INDEX(通路主檔!$C$2:$C$5,MATCH($F1869,通路主檔!$A$2:$A$5,0))</f>
        <v>店內</v>
      </c>
      <c r="I1869" s="13" t="n">
        <v>993800</v>
      </c>
      <c r="J1869" s="4" t="n">
        <v>1262</v>
      </c>
      <c r="K1869" s="4" t="n">
        <v>3100</v>
      </c>
      <c r="L1869" s="14" t="n">
        <f aca="false">IF(J1869=0,0,I1869/J1869)</f>
        <v>787.480190174327</v>
      </c>
      <c r="M1869" s="15" t="n">
        <f aca="false">INDEX(通路主檔!$D$2:$D$5,MATCH($F1869,通路主檔!$A$2:$A$5,0))*INDEX(年度參數!$B$2:$B$4,MATCH($B1869,年度參數!$A$2:$A$4,0))</f>
        <v>0</v>
      </c>
      <c r="N1869" s="14" t="n">
        <f aca="false">I1869*M1869</f>
        <v>0</v>
      </c>
      <c r="O1869" s="14" t="n">
        <f aca="false">I1869-N1869</f>
        <v>993800</v>
      </c>
    </row>
    <row r="1870" customFormat="false" ht="15" hidden="false" customHeight="false" outlineLevel="0" collapsed="false">
      <c r="A1870" s="6" t="str">
        <f aca="false">TEXT(B1870,"0")&amp;"-"&amp;TEXT(C1870,"00")</f>
        <v>2026-02</v>
      </c>
      <c r="B1870" s="4" t="n">
        <v>2026</v>
      </c>
      <c r="C1870" s="4" t="n">
        <v>2</v>
      </c>
      <c r="D1870" s="9" t="s">
        <v>283</v>
      </c>
      <c r="E1870" s="12" t="str">
        <f aca="false">INDEX(門市主檔!$B$2:$B$25,MATCH($D1870,門市主檔!$A$2:$A$25,0))</f>
        <v>新北新莊店</v>
      </c>
      <c r="F1870" s="9" t="s">
        <v>342</v>
      </c>
      <c r="G1870" s="12" t="str">
        <f aca="false">INDEX(通路主檔!$B$2:$B$5,MATCH($F1870,通路主檔!$A$2:$A$5,0))</f>
        <v>外帶</v>
      </c>
      <c r="H1870" s="12" t="str">
        <f aca="false">INDEX(通路主檔!$C$2:$C$5,MATCH($F1870,通路主檔!$A$2:$A$5,0))</f>
        <v>店內</v>
      </c>
      <c r="I1870" s="13" t="n">
        <v>491400</v>
      </c>
      <c r="J1870" s="4" t="n">
        <v>1423</v>
      </c>
      <c r="K1870" s="4" t="n">
        <v>1900</v>
      </c>
      <c r="L1870" s="14" t="n">
        <f aca="false">IF(J1870=0,0,I1870/J1870)</f>
        <v>345.326774420239</v>
      </c>
      <c r="M1870" s="15" t="n">
        <f aca="false">INDEX(通路主檔!$D$2:$D$5,MATCH($F1870,通路主檔!$A$2:$A$5,0))*INDEX(年度參數!$B$2:$B$4,MATCH($B1870,年度參數!$A$2:$A$4,0))</f>
        <v>0</v>
      </c>
      <c r="N1870" s="14" t="n">
        <f aca="false">I1870*M1870</f>
        <v>0</v>
      </c>
      <c r="O1870" s="14" t="n">
        <f aca="false">I1870-N1870</f>
        <v>491400</v>
      </c>
    </row>
    <row r="1871" customFormat="false" ht="15" hidden="false" customHeight="false" outlineLevel="0" collapsed="false">
      <c r="A1871" s="6" t="str">
        <f aca="false">TEXT(B1871,"0")&amp;"-"&amp;TEXT(C1871,"00")</f>
        <v>2026-02</v>
      </c>
      <c r="B1871" s="4" t="n">
        <v>2026</v>
      </c>
      <c r="C1871" s="4" t="n">
        <v>2</v>
      </c>
      <c r="D1871" s="9" t="s">
        <v>283</v>
      </c>
      <c r="E1871" s="12" t="str">
        <f aca="false">INDEX(門市主檔!$B$2:$B$25,MATCH($D1871,門市主檔!$A$2:$A$25,0))</f>
        <v>新北新莊店</v>
      </c>
      <c r="F1871" s="9" t="s">
        <v>344</v>
      </c>
      <c r="G1871" s="12" t="str">
        <f aca="false">INDEX(通路主檔!$B$2:$B$5,MATCH($F1871,通路主檔!$A$2:$A$5,0))</f>
        <v>外送平台 A</v>
      </c>
      <c r="H1871" s="12" t="str">
        <f aca="false">INDEX(通路主檔!$C$2:$C$5,MATCH($F1871,通路主檔!$A$2:$A$5,0))</f>
        <v>外送平台</v>
      </c>
      <c r="I1871" s="13" t="n">
        <v>450500</v>
      </c>
      <c r="J1871" s="4" t="n">
        <v>857</v>
      </c>
      <c r="K1871" s="4" t="n">
        <v>1700</v>
      </c>
      <c r="L1871" s="14" t="n">
        <f aca="false">IF(J1871=0,0,I1871/J1871)</f>
        <v>525.670945157526</v>
      </c>
      <c r="M1871" s="15" t="n">
        <f aca="false">INDEX(通路主檔!$D$2:$D$5,MATCH($F1871,通路主檔!$A$2:$A$5,0))*INDEX(年度參數!$B$2:$B$4,MATCH($B1871,年度參數!$A$2:$A$4,0))</f>
        <v>0.345</v>
      </c>
      <c r="N1871" s="14" t="n">
        <f aca="false">I1871*M1871</f>
        <v>155422.5</v>
      </c>
      <c r="O1871" s="14" t="n">
        <f aca="false">I1871-N1871</f>
        <v>295077.5</v>
      </c>
    </row>
    <row r="1872" customFormat="false" ht="15" hidden="false" customHeight="false" outlineLevel="0" collapsed="false">
      <c r="A1872" s="6" t="str">
        <f aca="false">TEXT(B1872,"0")&amp;"-"&amp;TEXT(C1872,"00")</f>
        <v>2026-02</v>
      </c>
      <c r="B1872" s="4" t="n">
        <v>2026</v>
      </c>
      <c r="C1872" s="4" t="n">
        <v>2</v>
      </c>
      <c r="D1872" s="9" t="s">
        <v>283</v>
      </c>
      <c r="E1872" s="12" t="str">
        <f aca="false">INDEX(門市主檔!$B$2:$B$25,MATCH($D1872,門市主檔!$A$2:$A$25,0))</f>
        <v>新北新莊店</v>
      </c>
      <c r="F1872" s="9" t="s">
        <v>347</v>
      </c>
      <c r="G1872" s="12" t="str">
        <f aca="false">INDEX(通路主檔!$B$2:$B$5,MATCH($F1872,通路主檔!$A$2:$A$5,0))</f>
        <v>外送平台 B</v>
      </c>
      <c r="H1872" s="12" t="str">
        <f aca="false">INDEX(通路主檔!$C$2:$C$5,MATCH($F1872,通路主檔!$A$2:$A$5,0))</f>
        <v>外送平台</v>
      </c>
      <c r="I1872" s="13" t="n">
        <v>303300</v>
      </c>
      <c r="J1872" s="4" t="n">
        <v>569</v>
      </c>
      <c r="K1872" s="4" t="n">
        <v>980</v>
      </c>
      <c r="L1872" s="14" t="n">
        <f aca="false">IF(J1872=0,0,I1872/J1872)</f>
        <v>533.040421792619</v>
      </c>
      <c r="M1872" s="15" t="n">
        <f aca="false">INDEX(通路主檔!$D$2:$D$5,MATCH($F1872,通路主檔!$A$2:$A$5,0))*INDEX(年度參數!$B$2:$B$4,MATCH($B1872,年度參數!$A$2:$A$4,0))</f>
        <v>0.345</v>
      </c>
      <c r="N1872" s="14" t="n">
        <f aca="false">I1872*M1872</f>
        <v>104638.5</v>
      </c>
      <c r="O1872" s="14" t="n">
        <f aca="false">I1872-N1872</f>
        <v>198661.5</v>
      </c>
    </row>
    <row r="1873" customFormat="false" ht="15" hidden="false" customHeight="false" outlineLevel="0" collapsed="false">
      <c r="A1873" s="6" t="str">
        <f aca="false">TEXT(B1873,"0")&amp;"-"&amp;TEXT(C1873,"00")</f>
        <v>2026-02</v>
      </c>
      <c r="B1873" s="4" t="n">
        <v>2026</v>
      </c>
      <c r="C1873" s="4" t="n">
        <v>2</v>
      </c>
      <c r="D1873" s="9" t="s">
        <v>332</v>
      </c>
      <c r="E1873" s="12" t="str">
        <f aca="false">INDEX(門市主檔!$B$2:$B$25,MATCH($D1873,門市主檔!$A$2:$A$25,0))</f>
        <v>屏東市區店</v>
      </c>
      <c r="F1873" s="9" t="s">
        <v>339</v>
      </c>
      <c r="G1873" s="12" t="str">
        <f aca="false">INDEX(通路主檔!$B$2:$B$5,MATCH($F1873,通路主檔!$A$2:$A$5,0))</f>
        <v>內用</v>
      </c>
      <c r="H1873" s="12" t="str">
        <f aca="false">INDEX(通路主檔!$C$2:$C$5,MATCH($F1873,通路主檔!$A$2:$A$5,0))</f>
        <v>店內</v>
      </c>
      <c r="I1873" s="13" t="n">
        <v>501000</v>
      </c>
      <c r="J1873" s="4" t="n">
        <v>692</v>
      </c>
      <c r="K1873" s="4" t="n">
        <v>1724</v>
      </c>
      <c r="L1873" s="14" t="n">
        <f aca="false">IF(J1873=0,0,I1873/J1873)</f>
        <v>723.988439306358</v>
      </c>
      <c r="M1873" s="15" t="n">
        <f aca="false">INDEX(通路主檔!$D$2:$D$5,MATCH($F1873,通路主檔!$A$2:$A$5,0))*INDEX(年度參數!$B$2:$B$4,MATCH($B1873,年度參數!$A$2:$A$4,0))</f>
        <v>0</v>
      </c>
      <c r="N1873" s="14" t="n">
        <f aca="false">I1873*M1873</f>
        <v>0</v>
      </c>
      <c r="O1873" s="14" t="n">
        <f aca="false">I1873-N1873</f>
        <v>501000</v>
      </c>
    </row>
    <row r="1874" customFormat="false" ht="15" hidden="false" customHeight="false" outlineLevel="0" collapsed="false">
      <c r="A1874" s="6" t="str">
        <f aca="false">TEXT(B1874,"0")&amp;"-"&amp;TEXT(C1874,"00")</f>
        <v>2026-02</v>
      </c>
      <c r="B1874" s="4" t="n">
        <v>2026</v>
      </c>
      <c r="C1874" s="4" t="n">
        <v>2</v>
      </c>
      <c r="D1874" s="9" t="s">
        <v>332</v>
      </c>
      <c r="E1874" s="12" t="str">
        <f aca="false">INDEX(門市主檔!$B$2:$B$25,MATCH($D1874,門市主檔!$A$2:$A$25,0))</f>
        <v>屏東市區店</v>
      </c>
      <c r="F1874" s="9" t="s">
        <v>342</v>
      </c>
      <c r="G1874" s="12" t="str">
        <f aca="false">INDEX(通路主檔!$B$2:$B$5,MATCH($F1874,通路主檔!$A$2:$A$5,0))</f>
        <v>外帶</v>
      </c>
      <c r="H1874" s="12" t="str">
        <f aca="false">INDEX(通路主檔!$C$2:$C$5,MATCH($F1874,通路主檔!$A$2:$A$5,0))</f>
        <v>店內</v>
      </c>
      <c r="I1874" s="13" t="n">
        <v>448200</v>
      </c>
      <c r="J1874" s="4" t="n">
        <v>1428</v>
      </c>
      <c r="K1874" s="4" t="n">
        <v>1878</v>
      </c>
      <c r="L1874" s="14" t="n">
        <f aca="false">IF(J1874=0,0,I1874/J1874)</f>
        <v>313.865546218487</v>
      </c>
      <c r="M1874" s="15" t="n">
        <f aca="false">INDEX(通路主檔!$D$2:$D$5,MATCH($F1874,通路主檔!$A$2:$A$5,0))*INDEX(年度參數!$B$2:$B$4,MATCH($B1874,年度參數!$A$2:$A$4,0))</f>
        <v>0</v>
      </c>
      <c r="N1874" s="14" t="n">
        <f aca="false">I1874*M1874</f>
        <v>0</v>
      </c>
      <c r="O1874" s="14" t="n">
        <f aca="false">I1874-N1874</f>
        <v>448200</v>
      </c>
    </row>
    <row r="1875" customFormat="false" ht="15" hidden="false" customHeight="false" outlineLevel="0" collapsed="false">
      <c r="A1875" s="6" t="str">
        <f aca="false">TEXT(B1875,"0")&amp;"-"&amp;TEXT(C1875,"00")</f>
        <v>2026-02</v>
      </c>
      <c r="B1875" s="4" t="n">
        <v>2026</v>
      </c>
      <c r="C1875" s="4" t="n">
        <v>2</v>
      </c>
      <c r="D1875" s="9" t="s">
        <v>332</v>
      </c>
      <c r="E1875" s="12" t="str">
        <f aca="false">INDEX(門市主檔!$B$2:$B$25,MATCH($D1875,門市主檔!$A$2:$A$25,0))</f>
        <v>屏東市區店</v>
      </c>
      <c r="F1875" s="9" t="s">
        <v>344</v>
      </c>
      <c r="G1875" s="12" t="str">
        <f aca="false">INDEX(通路主檔!$B$2:$B$5,MATCH($F1875,通路主檔!$A$2:$A$5,0))</f>
        <v>外送平台 A</v>
      </c>
      <c r="H1875" s="12" t="str">
        <f aca="false">INDEX(通路主檔!$C$2:$C$5,MATCH($F1875,通路主檔!$A$2:$A$5,0))</f>
        <v>外送平台</v>
      </c>
      <c r="I1875" s="13" t="n">
        <v>382200</v>
      </c>
      <c r="J1875" s="4" t="n">
        <v>723</v>
      </c>
      <c r="K1875" s="4" t="n">
        <v>1315</v>
      </c>
      <c r="L1875" s="14" t="n">
        <f aca="false">IF(J1875=0,0,I1875/J1875)</f>
        <v>528.630705394191</v>
      </c>
      <c r="M1875" s="15" t="n">
        <f aca="false">INDEX(通路主檔!$D$2:$D$5,MATCH($F1875,通路主檔!$A$2:$A$5,0))*INDEX(年度參數!$B$2:$B$4,MATCH($B1875,年度參數!$A$2:$A$4,0))</f>
        <v>0.345</v>
      </c>
      <c r="N1875" s="14" t="n">
        <f aca="false">I1875*M1875</f>
        <v>131859</v>
      </c>
      <c r="O1875" s="14" t="n">
        <f aca="false">I1875-N1875</f>
        <v>250341</v>
      </c>
    </row>
    <row r="1876" customFormat="false" ht="15" hidden="false" customHeight="false" outlineLevel="0" collapsed="false">
      <c r="A1876" s="6" t="str">
        <f aca="false">TEXT(B1876,"0")&amp;"-"&amp;TEXT(C1876,"00")</f>
        <v>2026-02</v>
      </c>
      <c r="B1876" s="4" t="n">
        <v>2026</v>
      </c>
      <c r="C1876" s="4" t="n">
        <v>2</v>
      </c>
      <c r="D1876" s="9" t="s">
        <v>332</v>
      </c>
      <c r="E1876" s="12" t="str">
        <f aca="false">INDEX(門市主檔!$B$2:$B$25,MATCH($D1876,門市主檔!$A$2:$A$25,0))</f>
        <v>屏東市區店</v>
      </c>
      <c r="F1876" s="9" t="s">
        <v>347</v>
      </c>
      <c r="G1876" s="12" t="str">
        <f aca="false">INDEX(通路主檔!$B$2:$B$5,MATCH($F1876,通路主檔!$A$2:$A$5,0))</f>
        <v>外送平台 B</v>
      </c>
      <c r="H1876" s="12" t="str">
        <f aca="false">INDEX(通路主檔!$C$2:$C$5,MATCH($F1876,通路主檔!$A$2:$A$5,0))</f>
        <v>外送平台</v>
      </c>
      <c r="I1876" s="13" t="n">
        <v>234500</v>
      </c>
      <c r="J1876" s="4" t="n">
        <v>511</v>
      </c>
      <c r="K1876" s="4" t="n">
        <v>979</v>
      </c>
      <c r="L1876" s="14" t="n">
        <f aca="false">IF(J1876=0,0,I1876/J1876)</f>
        <v>458.904109589041</v>
      </c>
      <c r="M1876" s="15" t="n">
        <f aca="false">INDEX(通路主檔!$D$2:$D$5,MATCH($F1876,通路主檔!$A$2:$A$5,0))*INDEX(年度參數!$B$2:$B$4,MATCH($B1876,年度參數!$A$2:$A$4,0))</f>
        <v>0.345</v>
      </c>
      <c r="N1876" s="14" t="n">
        <f aca="false">I1876*M1876</f>
        <v>80902.5</v>
      </c>
      <c r="O1876" s="14" t="n">
        <f aca="false">I1876-N1876</f>
        <v>153597.5</v>
      </c>
    </row>
    <row r="1877" customFormat="false" ht="15" hidden="false" customHeight="false" outlineLevel="0" collapsed="false">
      <c r="A1877" s="6" t="str">
        <f aca="false">TEXT(B1877,"0")&amp;"-"&amp;TEXT(C1877,"00")</f>
        <v>2026-02</v>
      </c>
      <c r="B1877" s="4" t="n">
        <v>2026</v>
      </c>
      <c r="C1877" s="4" t="n">
        <v>2</v>
      </c>
      <c r="D1877" s="9" t="s">
        <v>300</v>
      </c>
      <c r="E1877" s="12" t="str">
        <f aca="false">INDEX(門市主檔!$B$2:$B$25,MATCH($D1877,門市主檔!$A$2:$A$25,0))</f>
        <v>台中逢甲店</v>
      </c>
      <c r="F1877" s="9" t="s">
        <v>339</v>
      </c>
      <c r="G1877" s="12" t="str">
        <f aca="false">INDEX(通路主檔!$B$2:$B$5,MATCH($F1877,通路主檔!$A$2:$A$5,0))</f>
        <v>內用</v>
      </c>
      <c r="H1877" s="12" t="str">
        <f aca="false">INDEX(通路主檔!$C$2:$C$5,MATCH($F1877,通路主檔!$A$2:$A$5,0))</f>
        <v>店內</v>
      </c>
      <c r="I1877" s="13" t="n">
        <v>1103100</v>
      </c>
      <c r="J1877" s="4" t="n">
        <v>1444</v>
      </c>
      <c r="K1877" s="4" t="n">
        <v>3359</v>
      </c>
      <c r="L1877" s="14" t="n">
        <f aca="false">IF(J1877=0,0,I1877/J1877)</f>
        <v>763.919667590028</v>
      </c>
      <c r="M1877" s="15" t="n">
        <f aca="false">INDEX(通路主檔!$D$2:$D$5,MATCH($F1877,通路主檔!$A$2:$A$5,0))*INDEX(年度參數!$B$2:$B$4,MATCH($B1877,年度參數!$A$2:$A$4,0))</f>
        <v>0</v>
      </c>
      <c r="N1877" s="14" t="n">
        <f aca="false">I1877*M1877</f>
        <v>0</v>
      </c>
      <c r="O1877" s="14" t="n">
        <f aca="false">I1877-N1877</f>
        <v>1103100</v>
      </c>
    </row>
    <row r="1878" customFormat="false" ht="15" hidden="false" customHeight="false" outlineLevel="0" collapsed="false">
      <c r="A1878" s="6" t="str">
        <f aca="false">TEXT(B1878,"0")&amp;"-"&amp;TEXT(C1878,"00")</f>
        <v>2026-02</v>
      </c>
      <c r="B1878" s="4" t="n">
        <v>2026</v>
      </c>
      <c r="C1878" s="4" t="n">
        <v>2</v>
      </c>
      <c r="D1878" s="9" t="s">
        <v>300</v>
      </c>
      <c r="E1878" s="12" t="str">
        <f aca="false">INDEX(門市主檔!$B$2:$B$25,MATCH($D1878,門市主檔!$A$2:$A$25,0))</f>
        <v>台中逢甲店</v>
      </c>
      <c r="F1878" s="9" t="s">
        <v>342</v>
      </c>
      <c r="G1878" s="12" t="str">
        <f aca="false">INDEX(通路主檔!$B$2:$B$5,MATCH($F1878,通路主檔!$A$2:$A$5,0))</f>
        <v>外帶</v>
      </c>
      <c r="H1878" s="12" t="str">
        <f aca="false">INDEX(通路主檔!$C$2:$C$5,MATCH($F1878,通路主檔!$A$2:$A$5,0))</f>
        <v>店內</v>
      </c>
      <c r="I1878" s="13" t="n">
        <v>564000</v>
      </c>
      <c r="J1878" s="4" t="n">
        <v>1710</v>
      </c>
      <c r="K1878" s="4" t="n">
        <v>2247</v>
      </c>
      <c r="L1878" s="14" t="n">
        <f aca="false">IF(J1878=0,0,I1878/J1878)</f>
        <v>329.824561403509</v>
      </c>
      <c r="M1878" s="15" t="n">
        <f aca="false">INDEX(通路主檔!$D$2:$D$5,MATCH($F1878,通路主檔!$A$2:$A$5,0))*INDEX(年度參數!$B$2:$B$4,MATCH($B1878,年度參數!$A$2:$A$4,0))</f>
        <v>0</v>
      </c>
      <c r="N1878" s="14" t="n">
        <f aca="false">I1878*M1878</f>
        <v>0</v>
      </c>
      <c r="O1878" s="14" t="n">
        <f aca="false">I1878-N1878</f>
        <v>564000</v>
      </c>
    </row>
    <row r="1879" customFormat="false" ht="15" hidden="false" customHeight="false" outlineLevel="0" collapsed="false">
      <c r="A1879" s="6" t="str">
        <f aca="false">TEXT(B1879,"0")&amp;"-"&amp;TEXT(C1879,"00")</f>
        <v>2026-02</v>
      </c>
      <c r="B1879" s="4" t="n">
        <v>2026</v>
      </c>
      <c r="C1879" s="4" t="n">
        <v>2</v>
      </c>
      <c r="D1879" s="9" t="s">
        <v>300</v>
      </c>
      <c r="E1879" s="12" t="str">
        <f aca="false">INDEX(門市主檔!$B$2:$B$25,MATCH($D1879,門市主檔!$A$2:$A$25,0))</f>
        <v>台中逢甲店</v>
      </c>
      <c r="F1879" s="9" t="s">
        <v>344</v>
      </c>
      <c r="G1879" s="12" t="str">
        <f aca="false">INDEX(通路主檔!$B$2:$B$5,MATCH($F1879,通路主檔!$A$2:$A$5,0))</f>
        <v>外送平台 A</v>
      </c>
      <c r="H1879" s="12" t="str">
        <f aca="false">INDEX(通路主檔!$C$2:$C$5,MATCH($F1879,通路主檔!$A$2:$A$5,0))</f>
        <v>外送平台</v>
      </c>
      <c r="I1879" s="13" t="n">
        <v>524900</v>
      </c>
      <c r="J1879" s="4" t="n">
        <v>1053</v>
      </c>
      <c r="K1879" s="4" t="n">
        <v>2103</v>
      </c>
      <c r="L1879" s="14" t="n">
        <f aca="false">IF(J1879=0,0,I1879/J1879)</f>
        <v>498.480531813865</v>
      </c>
      <c r="M1879" s="15" t="n">
        <f aca="false">INDEX(通路主檔!$D$2:$D$5,MATCH($F1879,通路主檔!$A$2:$A$5,0))*INDEX(年度參數!$B$2:$B$4,MATCH($B1879,年度參數!$A$2:$A$4,0))</f>
        <v>0.345</v>
      </c>
      <c r="N1879" s="14" t="n">
        <f aca="false">I1879*M1879</f>
        <v>181090.5</v>
      </c>
      <c r="O1879" s="14" t="n">
        <f aca="false">I1879-N1879</f>
        <v>343809.5</v>
      </c>
    </row>
    <row r="1880" customFormat="false" ht="15" hidden="false" customHeight="false" outlineLevel="0" collapsed="false">
      <c r="A1880" s="6" t="str">
        <f aca="false">TEXT(B1880,"0")&amp;"-"&amp;TEXT(C1880,"00")</f>
        <v>2026-02</v>
      </c>
      <c r="B1880" s="4" t="n">
        <v>2026</v>
      </c>
      <c r="C1880" s="4" t="n">
        <v>2</v>
      </c>
      <c r="D1880" s="9" t="s">
        <v>300</v>
      </c>
      <c r="E1880" s="12" t="str">
        <f aca="false">INDEX(門市主檔!$B$2:$B$25,MATCH($D1880,門市主檔!$A$2:$A$25,0))</f>
        <v>台中逢甲店</v>
      </c>
      <c r="F1880" s="9" t="s">
        <v>347</v>
      </c>
      <c r="G1880" s="12" t="str">
        <f aca="false">INDEX(通路主檔!$B$2:$B$5,MATCH($F1880,通路主檔!$A$2:$A$5,0))</f>
        <v>外送平台 B</v>
      </c>
      <c r="H1880" s="12" t="str">
        <f aca="false">INDEX(通路主檔!$C$2:$C$5,MATCH($F1880,通路主檔!$A$2:$A$5,0))</f>
        <v>外送平台</v>
      </c>
      <c r="I1880" s="13" t="n">
        <v>364500</v>
      </c>
      <c r="J1880" s="4" t="n">
        <v>698</v>
      </c>
      <c r="K1880" s="4" t="n">
        <v>1217</v>
      </c>
      <c r="L1880" s="14" t="n">
        <f aca="false">IF(J1880=0,0,I1880/J1880)</f>
        <v>522.206303724928</v>
      </c>
      <c r="M1880" s="15" t="n">
        <f aca="false">INDEX(通路主檔!$D$2:$D$5,MATCH($F1880,通路主檔!$A$2:$A$5,0))*INDEX(年度參數!$B$2:$B$4,MATCH($B1880,年度參數!$A$2:$A$4,0))</f>
        <v>0.345</v>
      </c>
      <c r="N1880" s="14" t="n">
        <f aca="false">I1880*M1880</f>
        <v>125752.5</v>
      </c>
      <c r="O1880" s="14" t="n">
        <f aca="false">I1880-N1880</f>
        <v>238747.5</v>
      </c>
    </row>
    <row r="1881" customFormat="false" ht="15" hidden="false" customHeight="false" outlineLevel="0" collapsed="false">
      <c r="A1881" s="6" t="str">
        <f aca="false">TEXT(B1881,"0")&amp;"-"&amp;TEXT(C1881,"00")</f>
        <v>2026-02</v>
      </c>
      <c r="B1881" s="4" t="n">
        <v>2026</v>
      </c>
      <c r="C1881" s="4" t="n">
        <v>2</v>
      </c>
      <c r="D1881" s="9" t="s">
        <v>305</v>
      </c>
      <c r="E1881" s="12" t="str">
        <f aca="false">INDEX(門市主檔!$B$2:$B$25,MATCH($D1881,門市主檔!$A$2:$A$25,0))</f>
        <v>台中七期店</v>
      </c>
      <c r="F1881" s="9" t="s">
        <v>339</v>
      </c>
      <c r="G1881" s="12" t="str">
        <f aca="false">INDEX(通路主檔!$B$2:$B$5,MATCH($F1881,通路主檔!$A$2:$A$5,0))</f>
        <v>內用</v>
      </c>
      <c r="H1881" s="12" t="str">
        <f aca="false">INDEX(通路主檔!$C$2:$C$5,MATCH($F1881,通路主檔!$A$2:$A$5,0))</f>
        <v>店內</v>
      </c>
      <c r="I1881" s="13" t="n">
        <v>1337000</v>
      </c>
      <c r="J1881" s="4" t="n">
        <v>1644</v>
      </c>
      <c r="K1881" s="4" t="n">
        <v>4072</v>
      </c>
      <c r="L1881" s="14" t="n">
        <f aca="false">IF(J1881=0,0,I1881/J1881)</f>
        <v>813.260340632603</v>
      </c>
      <c r="M1881" s="15" t="n">
        <f aca="false">INDEX(通路主檔!$D$2:$D$5,MATCH($F1881,通路主檔!$A$2:$A$5,0))*INDEX(年度參數!$B$2:$B$4,MATCH($B1881,年度參數!$A$2:$A$4,0))</f>
        <v>0</v>
      </c>
      <c r="N1881" s="14" t="n">
        <f aca="false">I1881*M1881</f>
        <v>0</v>
      </c>
      <c r="O1881" s="14" t="n">
        <f aca="false">I1881-N1881</f>
        <v>1337000</v>
      </c>
    </row>
    <row r="1882" customFormat="false" ht="15" hidden="false" customHeight="false" outlineLevel="0" collapsed="false">
      <c r="A1882" s="6" t="str">
        <f aca="false">TEXT(B1882,"0")&amp;"-"&amp;TEXT(C1882,"00")</f>
        <v>2026-02</v>
      </c>
      <c r="B1882" s="4" t="n">
        <v>2026</v>
      </c>
      <c r="C1882" s="4" t="n">
        <v>2</v>
      </c>
      <c r="D1882" s="9" t="s">
        <v>305</v>
      </c>
      <c r="E1882" s="12" t="str">
        <f aca="false">INDEX(門市主檔!$B$2:$B$25,MATCH($D1882,門市主檔!$A$2:$A$25,0))</f>
        <v>台中七期店</v>
      </c>
      <c r="F1882" s="9" t="s">
        <v>342</v>
      </c>
      <c r="G1882" s="12" t="str">
        <f aca="false">INDEX(通路主檔!$B$2:$B$5,MATCH($F1882,通路主檔!$A$2:$A$5,0))</f>
        <v>外帶</v>
      </c>
      <c r="H1882" s="12" t="str">
        <f aca="false">INDEX(通路主檔!$C$2:$C$5,MATCH($F1882,通路主檔!$A$2:$A$5,0))</f>
        <v>店內</v>
      </c>
      <c r="I1882" s="13" t="n">
        <v>486700</v>
      </c>
      <c r="J1882" s="4" t="n">
        <v>1563</v>
      </c>
      <c r="K1882" s="4" t="n">
        <v>1942</v>
      </c>
      <c r="L1882" s="14" t="n">
        <f aca="false">IF(J1882=0,0,I1882/J1882)</f>
        <v>311.388355726168</v>
      </c>
      <c r="M1882" s="15" t="n">
        <f aca="false">INDEX(通路主檔!$D$2:$D$5,MATCH($F1882,通路主檔!$A$2:$A$5,0))*INDEX(年度參數!$B$2:$B$4,MATCH($B1882,年度參數!$A$2:$A$4,0))</f>
        <v>0</v>
      </c>
      <c r="N1882" s="14" t="n">
        <f aca="false">I1882*M1882</f>
        <v>0</v>
      </c>
      <c r="O1882" s="14" t="n">
        <f aca="false">I1882-N1882</f>
        <v>486700</v>
      </c>
    </row>
    <row r="1883" customFormat="false" ht="15" hidden="false" customHeight="false" outlineLevel="0" collapsed="false">
      <c r="A1883" s="6" t="str">
        <f aca="false">TEXT(B1883,"0")&amp;"-"&amp;TEXT(C1883,"00")</f>
        <v>2026-02</v>
      </c>
      <c r="B1883" s="4" t="n">
        <v>2026</v>
      </c>
      <c r="C1883" s="4" t="n">
        <v>2</v>
      </c>
      <c r="D1883" s="9" t="s">
        <v>305</v>
      </c>
      <c r="E1883" s="12" t="str">
        <f aca="false">INDEX(門市主檔!$B$2:$B$25,MATCH($D1883,門市主檔!$A$2:$A$25,0))</f>
        <v>台中七期店</v>
      </c>
      <c r="F1883" s="9" t="s">
        <v>344</v>
      </c>
      <c r="G1883" s="12" t="str">
        <f aca="false">INDEX(通路主檔!$B$2:$B$5,MATCH($F1883,通路主檔!$A$2:$A$5,0))</f>
        <v>外送平台 A</v>
      </c>
      <c r="H1883" s="12" t="str">
        <f aca="false">INDEX(通路主檔!$C$2:$C$5,MATCH($F1883,通路主檔!$A$2:$A$5,0))</f>
        <v>外送平台</v>
      </c>
      <c r="I1883" s="13" t="n">
        <v>436700</v>
      </c>
      <c r="J1883" s="4" t="n">
        <v>883</v>
      </c>
      <c r="K1883" s="4" t="n">
        <v>1772</v>
      </c>
      <c r="L1883" s="14" t="n">
        <f aca="false">IF(J1883=0,0,I1883/J1883)</f>
        <v>494.563986409966</v>
      </c>
      <c r="M1883" s="15" t="n">
        <f aca="false">INDEX(通路主檔!$D$2:$D$5,MATCH($F1883,通路主檔!$A$2:$A$5,0))*INDEX(年度參數!$B$2:$B$4,MATCH($B1883,年度參數!$A$2:$A$4,0))</f>
        <v>0.345</v>
      </c>
      <c r="N1883" s="14" t="n">
        <f aca="false">I1883*M1883</f>
        <v>150661.5</v>
      </c>
      <c r="O1883" s="14" t="n">
        <f aca="false">I1883-N1883</f>
        <v>286038.5</v>
      </c>
    </row>
    <row r="1884" customFormat="false" ht="15" hidden="false" customHeight="false" outlineLevel="0" collapsed="false">
      <c r="A1884" s="6" t="str">
        <f aca="false">TEXT(B1884,"0")&amp;"-"&amp;TEXT(C1884,"00")</f>
        <v>2026-02</v>
      </c>
      <c r="B1884" s="4" t="n">
        <v>2026</v>
      </c>
      <c r="C1884" s="4" t="n">
        <v>2</v>
      </c>
      <c r="D1884" s="9" t="s">
        <v>305</v>
      </c>
      <c r="E1884" s="12" t="str">
        <f aca="false">INDEX(門市主檔!$B$2:$B$25,MATCH($D1884,門市主檔!$A$2:$A$25,0))</f>
        <v>台中七期店</v>
      </c>
      <c r="F1884" s="9" t="s">
        <v>347</v>
      </c>
      <c r="G1884" s="12" t="str">
        <f aca="false">INDEX(通路主檔!$B$2:$B$5,MATCH($F1884,通路主檔!$A$2:$A$5,0))</f>
        <v>外送平台 B</v>
      </c>
      <c r="H1884" s="12" t="str">
        <f aca="false">INDEX(通路主檔!$C$2:$C$5,MATCH($F1884,通路主檔!$A$2:$A$5,0))</f>
        <v>外送平台</v>
      </c>
      <c r="I1884" s="13" t="n">
        <v>249900</v>
      </c>
      <c r="J1884" s="4" t="n">
        <v>497</v>
      </c>
      <c r="K1884" s="4" t="n">
        <v>833</v>
      </c>
      <c r="L1884" s="14" t="n">
        <f aca="false">IF(J1884=0,0,I1884/J1884)</f>
        <v>502.816901408451</v>
      </c>
      <c r="M1884" s="15" t="n">
        <f aca="false">INDEX(通路主檔!$D$2:$D$5,MATCH($F1884,通路主檔!$A$2:$A$5,0))*INDEX(年度參數!$B$2:$B$4,MATCH($B1884,年度參數!$A$2:$A$4,0))</f>
        <v>0.345</v>
      </c>
      <c r="N1884" s="14" t="n">
        <f aca="false">I1884*M1884</f>
        <v>86215.5</v>
      </c>
      <c r="O1884" s="14" t="n">
        <f aca="false">I1884-N1884</f>
        <v>163684.5</v>
      </c>
    </row>
    <row r="1885" customFormat="false" ht="15" hidden="false" customHeight="false" outlineLevel="0" collapsed="false">
      <c r="A1885" s="6" t="str">
        <f aca="false">TEXT(B1885,"0")&amp;"-"&amp;TEXT(C1885,"00")</f>
        <v>2026-02</v>
      </c>
      <c r="B1885" s="4" t="n">
        <v>2026</v>
      </c>
      <c r="C1885" s="4" t="n">
        <v>2</v>
      </c>
      <c r="D1885" s="9" t="s">
        <v>307</v>
      </c>
      <c r="E1885" s="12" t="str">
        <f aca="false">INDEX(門市主檔!$B$2:$B$25,MATCH($D1885,門市主檔!$A$2:$A$25,0))</f>
        <v>台中一中店</v>
      </c>
      <c r="F1885" s="9" t="s">
        <v>339</v>
      </c>
      <c r="G1885" s="12" t="str">
        <f aca="false">INDEX(通路主檔!$B$2:$B$5,MATCH($F1885,通路主檔!$A$2:$A$5,0))</f>
        <v>內用</v>
      </c>
      <c r="H1885" s="12" t="str">
        <f aca="false">INDEX(通路主檔!$C$2:$C$5,MATCH($F1885,通路主檔!$A$2:$A$5,0))</f>
        <v>店內</v>
      </c>
      <c r="I1885" s="13" t="n">
        <v>613700</v>
      </c>
      <c r="J1885" s="4" t="n">
        <v>814</v>
      </c>
      <c r="K1885" s="4" t="n">
        <v>1972</v>
      </c>
      <c r="L1885" s="14" t="n">
        <f aca="false">IF(J1885=0,0,I1885/J1885)</f>
        <v>753.931203931204</v>
      </c>
      <c r="M1885" s="15" t="n">
        <f aca="false">INDEX(通路主檔!$D$2:$D$5,MATCH($F1885,通路主檔!$A$2:$A$5,0))*INDEX(年度參數!$B$2:$B$4,MATCH($B1885,年度參數!$A$2:$A$4,0))</f>
        <v>0</v>
      </c>
      <c r="N1885" s="14" t="n">
        <f aca="false">I1885*M1885</f>
        <v>0</v>
      </c>
      <c r="O1885" s="14" t="n">
        <f aca="false">I1885-N1885</f>
        <v>613700</v>
      </c>
    </row>
    <row r="1886" customFormat="false" ht="15" hidden="false" customHeight="false" outlineLevel="0" collapsed="false">
      <c r="A1886" s="6" t="str">
        <f aca="false">TEXT(B1886,"0")&amp;"-"&amp;TEXT(C1886,"00")</f>
        <v>2026-02</v>
      </c>
      <c r="B1886" s="4" t="n">
        <v>2026</v>
      </c>
      <c r="C1886" s="4" t="n">
        <v>2</v>
      </c>
      <c r="D1886" s="9" t="s">
        <v>307</v>
      </c>
      <c r="E1886" s="12" t="str">
        <f aca="false">INDEX(門市主檔!$B$2:$B$25,MATCH($D1886,門市主檔!$A$2:$A$25,0))</f>
        <v>台中一中店</v>
      </c>
      <c r="F1886" s="9" t="s">
        <v>342</v>
      </c>
      <c r="G1886" s="12" t="str">
        <f aca="false">INDEX(通路主檔!$B$2:$B$5,MATCH($F1886,通路主檔!$A$2:$A$5,0))</f>
        <v>外帶</v>
      </c>
      <c r="H1886" s="12" t="str">
        <f aca="false">INDEX(通路主檔!$C$2:$C$5,MATCH($F1886,通路主檔!$A$2:$A$5,0))</f>
        <v>店內</v>
      </c>
      <c r="I1886" s="13" t="n">
        <v>482600</v>
      </c>
      <c r="J1886" s="4" t="n">
        <v>1585</v>
      </c>
      <c r="K1886" s="4" t="n">
        <v>2011</v>
      </c>
      <c r="L1886" s="14" t="n">
        <f aca="false">IF(J1886=0,0,I1886/J1886)</f>
        <v>304.479495268139</v>
      </c>
      <c r="M1886" s="15" t="n">
        <f aca="false">INDEX(通路主檔!$D$2:$D$5,MATCH($F1886,通路主檔!$A$2:$A$5,0))*INDEX(年度參數!$B$2:$B$4,MATCH($B1886,年度參數!$A$2:$A$4,0))</f>
        <v>0</v>
      </c>
      <c r="N1886" s="14" t="n">
        <f aca="false">I1886*M1886</f>
        <v>0</v>
      </c>
      <c r="O1886" s="14" t="n">
        <f aca="false">I1886-N1886</f>
        <v>482600</v>
      </c>
    </row>
    <row r="1887" customFormat="false" ht="15" hidden="false" customHeight="false" outlineLevel="0" collapsed="false">
      <c r="A1887" s="6" t="str">
        <f aca="false">TEXT(B1887,"0")&amp;"-"&amp;TEXT(C1887,"00")</f>
        <v>2026-02</v>
      </c>
      <c r="B1887" s="4" t="n">
        <v>2026</v>
      </c>
      <c r="C1887" s="4" t="n">
        <v>2</v>
      </c>
      <c r="D1887" s="9" t="s">
        <v>307</v>
      </c>
      <c r="E1887" s="12" t="str">
        <f aca="false">INDEX(門市主檔!$B$2:$B$25,MATCH($D1887,門市主檔!$A$2:$A$25,0))</f>
        <v>台中一中店</v>
      </c>
      <c r="F1887" s="9" t="s">
        <v>344</v>
      </c>
      <c r="G1887" s="12" t="str">
        <f aca="false">INDEX(通路主檔!$B$2:$B$5,MATCH($F1887,通路主檔!$A$2:$A$5,0))</f>
        <v>外送平台 A</v>
      </c>
      <c r="H1887" s="12" t="str">
        <f aca="false">INDEX(通路主檔!$C$2:$C$5,MATCH($F1887,通路主檔!$A$2:$A$5,0))</f>
        <v>外送平台</v>
      </c>
      <c r="I1887" s="13" t="n">
        <v>400000</v>
      </c>
      <c r="J1887" s="4" t="n">
        <v>711</v>
      </c>
      <c r="K1887" s="4" t="n">
        <v>1418</v>
      </c>
      <c r="L1887" s="14" t="n">
        <f aca="false">IF(J1887=0,0,I1887/J1887)</f>
        <v>562.587904360056</v>
      </c>
      <c r="M1887" s="15" t="n">
        <f aca="false">INDEX(通路主檔!$D$2:$D$5,MATCH($F1887,通路主檔!$A$2:$A$5,0))*INDEX(年度參數!$B$2:$B$4,MATCH($B1887,年度參數!$A$2:$A$4,0))</f>
        <v>0.345</v>
      </c>
      <c r="N1887" s="14" t="n">
        <f aca="false">I1887*M1887</f>
        <v>138000</v>
      </c>
      <c r="O1887" s="14" t="n">
        <f aca="false">I1887-N1887</f>
        <v>262000</v>
      </c>
    </row>
    <row r="1888" customFormat="false" ht="15" hidden="false" customHeight="false" outlineLevel="0" collapsed="false">
      <c r="A1888" s="6" t="str">
        <f aca="false">TEXT(B1888,"0")&amp;"-"&amp;TEXT(C1888,"00")</f>
        <v>2026-02</v>
      </c>
      <c r="B1888" s="4" t="n">
        <v>2026</v>
      </c>
      <c r="C1888" s="4" t="n">
        <v>2</v>
      </c>
      <c r="D1888" s="9" t="s">
        <v>307</v>
      </c>
      <c r="E1888" s="12" t="str">
        <f aca="false">INDEX(門市主檔!$B$2:$B$25,MATCH($D1888,門市主檔!$A$2:$A$25,0))</f>
        <v>台中一中店</v>
      </c>
      <c r="F1888" s="9" t="s">
        <v>347</v>
      </c>
      <c r="G1888" s="12" t="str">
        <f aca="false">INDEX(通路主檔!$B$2:$B$5,MATCH($F1888,通路主檔!$A$2:$A$5,0))</f>
        <v>外送平台 B</v>
      </c>
      <c r="H1888" s="12" t="str">
        <f aca="false">INDEX(通路主檔!$C$2:$C$5,MATCH($F1888,通路主檔!$A$2:$A$5,0))</f>
        <v>外送平台</v>
      </c>
      <c r="I1888" s="13" t="n">
        <v>304500</v>
      </c>
      <c r="J1888" s="4" t="n">
        <v>646</v>
      </c>
      <c r="K1888" s="4" t="n">
        <v>1079</v>
      </c>
      <c r="L1888" s="14" t="n">
        <f aca="false">IF(J1888=0,0,I1888/J1888)</f>
        <v>471.362229102167</v>
      </c>
      <c r="M1888" s="15" t="n">
        <f aca="false">INDEX(通路主檔!$D$2:$D$5,MATCH($F1888,通路主檔!$A$2:$A$5,0))*INDEX(年度參數!$B$2:$B$4,MATCH($B1888,年度參數!$A$2:$A$4,0))</f>
        <v>0.345</v>
      </c>
      <c r="N1888" s="14" t="n">
        <f aca="false">I1888*M1888</f>
        <v>105052.5</v>
      </c>
      <c r="O1888" s="14" t="n">
        <f aca="false">I1888-N1888</f>
        <v>199447.5</v>
      </c>
    </row>
    <row r="1889" customFormat="false" ht="15" hidden="false" customHeight="false" outlineLevel="0" collapsed="false">
      <c r="A1889" s="6" t="str">
        <f aca="false">TEXT(B1889,"0")&amp;"-"&amp;TEXT(C1889,"00")</f>
        <v>2026-02</v>
      </c>
      <c r="B1889" s="4" t="n">
        <v>2026</v>
      </c>
      <c r="C1889" s="4" t="n">
        <v>2</v>
      </c>
      <c r="D1889" s="9" t="s">
        <v>310</v>
      </c>
      <c r="E1889" s="12" t="str">
        <f aca="false">INDEX(門市主檔!$B$2:$B$25,MATCH($D1889,門市主檔!$A$2:$A$25,0))</f>
        <v>台中大里店</v>
      </c>
      <c r="F1889" s="9" t="s">
        <v>342</v>
      </c>
      <c r="G1889" s="12" t="str">
        <f aca="false">INDEX(通路主檔!$B$2:$B$5,MATCH($F1889,通路主檔!$A$2:$A$5,0))</f>
        <v>外帶</v>
      </c>
      <c r="H1889" s="12" t="str">
        <f aca="false">INDEX(通路主檔!$C$2:$C$5,MATCH($F1889,通路主檔!$A$2:$A$5,0))</f>
        <v>店內</v>
      </c>
      <c r="I1889" s="13" t="n">
        <v>570700</v>
      </c>
      <c r="J1889" s="4" t="n">
        <v>1684</v>
      </c>
      <c r="K1889" s="4" t="n">
        <v>2102</v>
      </c>
      <c r="L1889" s="14" t="n">
        <f aca="false">IF(J1889=0,0,I1889/J1889)</f>
        <v>338.895486935867</v>
      </c>
      <c r="M1889" s="15" t="n">
        <f aca="false">INDEX(通路主檔!$D$2:$D$5,MATCH($F1889,通路主檔!$A$2:$A$5,0))*INDEX(年度參數!$B$2:$B$4,MATCH($B1889,年度參數!$A$2:$A$4,0))</f>
        <v>0</v>
      </c>
      <c r="N1889" s="14" t="n">
        <f aca="false">I1889*M1889</f>
        <v>0</v>
      </c>
      <c r="O1889" s="14" t="n">
        <f aca="false">I1889-N1889</f>
        <v>570700</v>
      </c>
    </row>
    <row r="1890" customFormat="false" ht="15" hidden="false" customHeight="false" outlineLevel="0" collapsed="false">
      <c r="A1890" s="6" t="str">
        <f aca="false">TEXT(B1890,"0")&amp;"-"&amp;TEXT(C1890,"00")</f>
        <v>2026-02</v>
      </c>
      <c r="B1890" s="4" t="n">
        <v>2026</v>
      </c>
      <c r="C1890" s="4" t="n">
        <v>2</v>
      </c>
      <c r="D1890" s="9" t="s">
        <v>310</v>
      </c>
      <c r="E1890" s="12" t="str">
        <f aca="false">INDEX(門市主檔!$B$2:$B$25,MATCH($D1890,門市主檔!$A$2:$A$25,0))</f>
        <v>台中大里店</v>
      </c>
      <c r="F1890" s="9" t="s">
        <v>344</v>
      </c>
      <c r="G1890" s="12" t="str">
        <f aca="false">INDEX(通路主檔!$B$2:$B$5,MATCH($F1890,通路主檔!$A$2:$A$5,0))</f>
        <v>外送平台 A</v>
      </c>
      <c r="H1890" s="12" t="str">
        <f aca="false">INDEX(通路主檔!$C$2:$C$5,MATCH($F1890,通路主檔!$A$2:$A$5,0))</f>
        <v>外送平台</v>
      </c>
      <c r="I1890" s="13" t="n">
        <v>445300</v>
      </c>
      <c r="J1890" s="4" t="n">
        <v>817</v>
      </c>
      <c r="K1890" s="4" t="n">
        <v>1651</v>
      </c>
      <c r="L1890" s="14" t="n">
        <f aca="false">IF(J1890=0,0,I1890/J1890)</f>
        <v>545.042839657283</v>
      </c>
      <c r="M1890" s="15" t="n">
        <f aca="false">INDEX(通路主檔!$D$2:$D$5,MATCH($F1890,通路主檔!$A$2:$A$5,0))*INDEX(年度參數!$B$2:$B$4,MATCH($B1890,年度參數!$A$2:$A$4,0))</f>
        <v>0.345</v>
      </c>
      <c r="N1890" s="14" t="n">
        <f aca="false">I1890*M1890</f>
        <v>153628.5</v>
      </c>
      <c r="O1890" s="14" t="n">
        <f aca="false">I1890-N1890</f>
        <v>291671.5</v>
      </c>
    </row>
    <row r="1891" customFormat="false" ht="15" hidden="false" customHeight="false" outlineLevel="0" collapsed="false">
      <c r="A1891" s="6" t="str">
        <f aca="false">TEXT(B1891,"0")&amp;"-"&amp;TEXT(C1891,"00")</f>
        <v>2026-02</v>
      </c>
      <c r="B1891" s="4" t="n">
        <v>2026</v>
      </c>
      <c r="C1891" s="4" t="n">
        <v>2</v>
      </c>
      <c r="D1891" s="9" t="s">
        <v>310</v>
      </c>
      <c r="E1891" s="12" t="str">
        <f aca="false">INDEX(門市主檔!$B$2:$B$25,MATCH($D1891,門市主檔!$A$2:$A$25,0))</f>
        <v>台中大里店</v>
      </c>
      <c r="F1891" s="9" t="s">
        <v>347</v>
      </c>
      <c r="G1891" s="12" t="str">
        <f aca="false">INDEX(通路主檔!$B$2:$B$5,MATCH($F1891,通路主檔!$A$2:$A$5,0))</f>
        <v>外送平台 B</v>
      </c>
      <c r="H1891" s="12" t="str">
        <f aca="false">INDEX(通路主檔!$C$2:$C$5,MATCH($F1891,通路主檔!$A$2:$A$5,0))</f>
        <v>外送平台</v>
      </c>
      <c r="I1891" s="13" t="n">
        <v>314100</v>
      </c>
      <c r="J1891" s="4" t="n">
        <v>584</v>
      </c>
      <c r="K1891" s="4" t="n">
        <v>1031</v>
      </c>
      <c r="L1891" s="14" t="n">
        <f aca="false">IF(J1891=0,0,I1891/J1891)</f>
        <v>537.842465753425</v>
      </c>
      <c r="M1891" s="15" t="n">
        <f aca="false">INDEX(通路主檔!$D$2:$D$5,MATCH($F1891,通路主檔!$A$2:$A$5,0))*INDEX(年度參數!$B$2:$B$4,MATCH($B1891,年度參數!$A$2:$A$4,0))</f>
        <v>0.345</v>
      </c>
      <c r="N1891" s="14" t="n">
        <f aca="false">I1891*M1891</f>
        <v>108364.5</v>
      </c>
      <c r="O1891" s="14" t="n">
        <f aca="false">I1891-N1891</f>
        <v>205735.5</v>
      </c>
    </row>
    <row r="1892" customFormat="false" ht="15" hidden="false" customHeight="false" outlineLevel="0" collapsed="false">
      <c r="A1892" s="6" t="str">
        <f aca="false">TEXT(B1892,"0")&amp;"-"&amp;TEXT(C1892,"00")</f>
        <v>2026-02</v>
      </c>
      <c r="B1892" s="4" t="n">
        <v>2026</v>
      </c>
      <c r="C1892" s="4" t="n">
        <v>2</v>
      </c>
      <c r="D1892" s="9" t="s">
        <v>318</v>
      </c>
      <c r="E1892" s="12" t="str">
        <f aca="false">INDEX(門市主檔!$B$2:$B$25,MATCH($D1892,門市主檔!$A$2:$A$25,0))</f>
        <v>台南中西店</v>
      </c>
      <c r="F1892" s="9" t="s">
        <v>339</v>
      </c>
      <c r="G1892" s="12" t="str">
        <f aca="false">INDEX(通路主檔!$B$2:$B$5,MATCH($F1892,通路主檔!$A$2:$A$5,0))</f>
        <v>內用</v>
      </c>
      <c r="H1892" s="12" t="str">
        <f aca="false">INDEX(通路主檔!$C$2:$C$5,MATCH($F1892,通路主檔!$A$2:$A$5,0))</f>
        <v>店內</v>
      </c>
      <c r="I1892" s="13" t="n">
        <v>845100</v>
      </c>
      <c r="J1892" s="4" t="n">
        <v>1117</v>
      </c>
      <c r="K1892" s="4" t="n">
        <v>2709</v>
      </c>
      <c r="L1892" s="14" t="n">
        <f aca="false">IF(J1892=0,0,I1892/J1892)</f>
        <v>756.580125335721</v>
      </c>
      <c r="M1892" s="15" t="n">
        <f aca="false">INDEX(通路主檔!$D$2:$D$5,MATCH($F1892,通路主檔!$A$2:$A$5,0))*INDEX(年度參數!$B$2:$B$4,MATCH($B1892,年度參數!$A$2:$A$4,0))</f>
        <v>0</v>
      </c>
      <c r="N1892" s="14" t="n">
        <f aca="false">I1892*M1892</f>
        <v>0</v>
      </c>
      <c r="O1892" s="14" t="n">
        <f aca="false">I1892-N1892</f>
        <v>845100</v>
      </c>
    </row>
    <row r="1893" customFormat="false" ht="15" hidden="false" customHeight="false" outlineLevel="0" collapsed="false">
      <c r="A1893" s="6" t="str">
        <f aca="false">TEXT(B1893,"0")&amp;"-"&amp;TEXT(C1893,"00")</f>
        <v>2026-02</v>
      </c>
      <c r="B1893" s="4" t="n">
        <v>2026</v>
      </c>
      <c r="C1893" s="4" t="n">
        <v>2</v>
      </c>
      <c r="D1893" s="9" t="s">
        <v>318</v>
      </c>
      <c r="E1893" s="12" t="str">
        <f aca="false">INDEX(門市主檔!$B$2:$B$25,MATCH($D1893,門市主檔!$A$2:$A$25,0))</f>
        <v>台南中西店</v>
      </c>
      <c r="F1893" s="9" t="s">
        <v>342</v>
      </c>
      <c r="G1893" s="12" t="str">
        <f aca="false">INDEX(通路主檔!$B$2:$B$5,MATCH($F1893,通路主檔!$A$2:$A$5,0))</f>
        <v>外帶</v>
      </c>
      <c r="H1893" s="12" t="str">
        <f aca="false">INDEX(通路主檔!$C$2:$C$5,MATCH($F1893,通路主檔!$A$2:$A$5,0))</f>
        <v>店內</v>
      </c>
      <c r="I1893" s="13" t="n">
        <v>397800</v>
      </c>
      <c r="J1893" s="4" t="n">
        <v>1164</v>
      </c>
      <c r="K1893" s="4" t="n">
        <v>1392</v>
      </c>
      <c r="L1893" s="14" t="n">
        <f aca="false">IF(J1893=0,0,I1893/J1893)</f>
        <v>341.752577319588</v>
      </c>
      <c r="M1893" s="15" t="n">
        <f aca="false">INDEX(通路主檔!$D$2:$D$5,MATCH($F1893,通路主檔!$A$2:$A$5,0))*INDEX(年度參數!$B$2:$B$4,MATCH($B1893,年度參數!$A$2:$A$4,0))</f>
        <v>0</v>
      </c>
      <c r="N1893" s="14" t="n">
        <f aca="false">I1893*M1893</f>
        <v>0</v>
      </c>
      <c r="O1893" s="14" t="n">
        <f aca="false">I1893-N1893</f>
        <v>397800</v>
      </c>
    </row>
    <row r="1894" customFormat="false" ht="15" hidden="false" customHeight="false" outlineLevel="0" collapsed="false">
      <c r="A1894" s="6" t="str">
        <f aca="false">TEXT(B1894,"0")&amp;"-"&amp;TEXT(C1894,"00")</f>
        <v>2026-02</v>
      </c>
      <c r="B1894" s="4" t="n">
        <v>2026</v>
      </c>
      <c r="C1894" s="4" t="n">
        <v>2</v>
      </c>
      <c r="D1894" s="9" t="s">
        <v>318</v>
      </c>
      <c r="E1894" s="12" t="str">
        <f aca="false">INDEX(門市主檔!$B$2:$B$25,MATCH($D1894,門市主檔!$A$2:$A$25,0))</f>
        <v>台南中西店</v>
      </c>
      <c r="F1894" s="9" t="s">
        <v>344</v>
      </c>
      <c r="G1894" s="12" t="str">
        <f aca="false">INDEX(通路主檔!$B$2:$B$5,MATCH($F1894,通路主檔!$A$2:$A$5,0))</f>
        <v>外送平台 A</v>
      </c>
      <c r="H1894" s="12" t="str">
        <f aca="false">INDEX(通路主檔!$C$2:$C$5,MATCH($F1894,通路主檔!$A$2:$A$5,0))</f>
        <v>外送平台</v>
      </c>
      <c r="I1894" s="13" t="n">
        <v>384800</v>
      </c>
      <c r="J1894" s="4" t="n">
        <v>766</v>
      </c>
      <c r="K1894" s="4" t="n">
        <v>1530</v>
      </c>
      <c r="L1894" s="14" t="n">
        <f aca="false">IF(J1894=0,0,I1894/J1894)</f>
        <v>502.349869451697</v>
      </c>
      <c r="M1894" s="15" t="n">
        <f aca="false">INDEX(通路主檔!$D$2:$D$5,MATCH($F1894,通路主檔!$A$2:$A$5,0))*INDEX(年度參數!$B$2:$B$4,MATCH($B1894,年度參數!$A$2:$A$4,0))</f>
        <v>0.345</v>
      </c>
      <c r="N1894" s="14" t="n">
        <f aca="false">I1894*M1894</f>
        <v>132756</v>
      </c>
      <c r="O1894" s="14" t="n">
        <f aca="false">I1894-N1894</f>
        <v>252044</v>
      </c>
    </row>
    <row r="1895" customFormat="false" ht="15" hidden="false" customHeight="false" outlineLevel="0" collapsed="false">
      <c r="A1895" s="6" t="str">
        <f aca="false">TEXT(B1895,"0")&amp;"-"&amp;TEXT(C1895,"00")</f>
        <v>2026-02</v>
      </c>
      <c r="B1895" s="4" t="n">
        <v>2026</v>
      </c>
      <c r="C1895" s="4" t="n">
        <v>2</v>
      </c>
      <c r="D1895" s="9" t="s">
        <v>318</v>
      </c>
      <c r="E1895" s="12" t="str">
        <f aca="false">INDEX(門市主檔!$B$2:$B$25,MATCH($D1895,門市主檔!$A$2:$A$25,0))</f>
        <v>台南中西店</v>
      </c>
      <c r="F1895" s="9" t="s">
        <v>347</v>
      </c>
      <c r="G1895" s="12" t="str">
        <f aca="false">INDEX(通路主檔!$B$2:$B$5,MATCH($F1895,通路主檔!$A$2:$A$5,0))</f>
        <v>外送平台 B</v>
      </c>
      <c r="H1895" s="12" t="str">
        <f aca="false">INDEX(通路主檔!$C$2:$C$5,MATCH($F1895,通路主檔!$A$2:$A$5,0))</f>
        <v>外送平台</v>
      </c>
      <c r="I1895" s="13" t="n">
        <v>239600</v>
      </c>
      <c r="J1895" s="4" t="n">
        <v>507</v>
      </c>
      <c r="K1895" s="4" t="n">
        <v>901</v>
      </c>
      <c r="L1895" s="14" t="n">
        <f aca="false">IF(J1895=0,0,I1895/J1895)</f>
        <v>472.58382642998</v>
      </c>
      <c r="M1895" s="15" t="n">
        <f aca="false">INDEX(通路主檔!$D$2:$D$5,MATCH($F1895,通路主檔!$A$2:$A$5,0))*INDEX(年度參數!$B$2:$B$4,MATCH($B1895,年度參數!$A$2:$A$4,0))</f>
        <v>0.345</v>
      </c>
      <c r="N1895" s="14" t="n">
        <f aca="false">I1895*M1895</f>
        <v>82662</v>
      </c>
      <c r="O1895" s="14" t="n">
        <f aca="false">I1895-N1895</f>
        <v>156938</v>
      </c>
    </row>
    <row r="1896" customFormat="false" ht="15" hidden="false" customHeight="false" outlineLevel="0" collapsed="false">
      <c r="A1896" s="6" t="str">
        <f aca="false">TEXT(B1896,"0")&amp;"-"&amp;TEXT(C1896,"00")</f>
        <v>2026-02</v>
      </c>
      <c r="B1896" s="4" t="n">
        <v>2026</v>
      </c>
      <c r="C1896" s="4" t="n">
        <v>2</v>
      </c>
      <c r="D1896" s="9" t="s">
        <v>323</v>
      </c>
      <c r="E1896" s="12" t="str">
        <f aca="false">INDEX(門市主檔!$B$2:$B$25,MATCH($D1896,門市主檔!$A$2:$A$25,0))</f>
        <v>台南東寧店</v>
      </c>
      <c r="F1896" s="9" t="s">
        <v>339</v>
      </c>
      <c r="G1896" s="12" t="str">
        <f aca="false">INDEX(通路主檔!$B$2:$B$5,MATCH($F1896,通路主檔!$A$2:$A$5,0))</f>
        <v>內用</v>
      </c>
      <c r="H1896" s="12" t="str">
        <f aca="false">INDEX(通路主檔!$C$2:$C$5,MATCH($F1896,通路主檔!$A$2:$A$5,0))</f>
        <v>店內</v>
      </c>
      <c r="I1896" s="13" t="n">
        <v>457000</v>
      </c>
      <c r="J1896" s="4" t="n">
        <v>630</v>
      </c>
      <c r="K1896" s="4" t="n">
        <v>1454</v>
      </c>
      <c r="L1896" s="14" t="n">
        <f aca="false">IF(J1896=0,0,I1896/J1896)</f>
        <v>725.396825396825</v>
      </c>
      <c r="M1896" s="15" t="n">
        <f aca="false">INDEX(通路主檔!$D$2:$D$5,MATCH($F1896,通路主檔!$A$2:$A$5,0))*INDEX(年度參數!$B$2:$B$4,MATCH($B1896,年度參數!$A$2:$A$4,0))</f>
        <v>0</v>
      </c>
      <c r="N1896" s="14" t="n">
        <f aca="false">I1896*M1896</f>
        <v>0</v>
      </c>
      <c r="O1896" s="14" t="n">
        <f aca="false">I1896-N1896</f>
        <v>457000</v>
      </c>
    </row>
    <row r="1897" customFormat="false" ht="15" hidden="false" customHeight="false" outlineLevel="0" collapsed="false">
      <c r="A1897" s="6" t="str">
        <f aca="false">TEXT(B1897,"0")&amp;"-"&amp;TEXT(C1897,"00")</f>
        <v>2026-02</v>
      </c>
      <c r="B1897" s="4" t="n">
        <v>2026</v>
      </c>
      <c r="C1897" s="4" t="n">
        <v>2</v>
      </c>
      <c r="D1897" s="9" t="s">
        <v>323</v>
      </c>
      <c r="E1897" s="12" t="str">
        <f aca="false">INDEX(門市主檔!$B$2:$B$25,MATCH($D1897,門市主檔!$A$2:$A$25,0))</f>
        <v>台南東寧店</v>
      </c>
      <c r="F1897" s="9" t="s">
        <v>342</v>
      </c>
      <c r="G1897" s="12" t="str">
        <f aca="false">INDEX(通路主檔!$B$2:$B$5,MATCH($F1897,通路主檔!$A$2:$A$5,0))</f>
        <v>外帶</v>
      </c>
      <c r="H1897" s="12" t="str">
        <f aca="false">INDEX(通路主檔!$C$2:$C$5,MATCH($F1897,通路主檔!$A$2:$A$5,0))</f>
        <v>店內</v>
      </c>
      <c r="I1897" s="13" t="n">
        <v>400400</v>
      </c>
      <c r="J1897" s="4" t="n">
        <v>1110</v>
      </c>
      <c r="K1897" s="4" t="n">
        <v>1539</v>
      </c>
      <c r="L1897" s="14" t="n">
        <f aca="false">IF(J1897=0,0,I1897/J1897)</f>
        <v>360.720720720721</v>
      </c>
      <c r="M1897" s="15" t="n">
        <f aca="false">INDEX(通路主檔!$D$2:$D$5,MATCH($F1897,通路主檔!$A$2:$A$5,0))*INDEX(年度參數!$B$2:$B$4,MATCH($B1897,年度參數!$A$2:$A$4,0))</f>
        <v>0</v>
      </c>
      <c r="N1897" s="14" t="n">
        <f aca="false">I1897*M1897</f>
        <v>0</v>
      </c>
      <c r="O1897" s="14" t="n">
        <f aca="false">I1897-N1897</f>
        <v>400400</v>
      </c>
    </row>
    <row r="1898" customFormat="false" ht="15" hidden="false" customHeight="false" outlineLevel="0" collapsed="false">
      <c r="A1898" s="6" t="str">
        <f aca="false">TEXT(B1898,"0")&amp;"-"&amp;TEXT(C1898,"00")</f>
        <v>2026-02</v>
      </c>
      <c r="B1898" s="4" t="n">
        <v>2026</v>
      </c>
      <c r="C1898" s="4" t="n">
        <v>2</v>
      </c>
      <c r="D1898" s="9" t="s">
        <v>323</v>
      </c>
      <c r="E1898" s="12" t="str">
        <f aca="false">INDEX(門市主檔!$B$2:$B$25,MATCH($D1898,門市主檔!$A$2:$A$25,0))</f>
        <v>台南東寧店</v>
      </c>
      <c r="F1898" s="9" t="s">
        <v>344</v>
      </c>
      <c r="G1898" s="12" t="str">
        <f aca="false">INDEX(通路主檔!$B$2:$B$5,MATCH($F1898,通路主檔!$A$2:$A$5,0))</f>
        <v>外送平台 A</v>
      </c>
      <c r="H1898" s="12" t="str">
        <f aca="false">INDEX(通路主檔!$C$2:$C$5,MATCH($F1898,通路主檔!$A$2:$A$5,0))</f>
        <v>外送平台</v>
      </c>
      <c r="I1898" s="13" t="n">
        <v>340200</v>
      </c>
      <c r="J1898" s="4" t="n">
        <v>693</v>
      </c>
      <c r="K1898" s="4" t="n">
        <v>1284</v>
      </c>
      <c r="L1898" s="14" t="n">
        <f aca="false">IF(J1898=0,0,I1898/J1898)</f>
        <v>490.909090909091</v>
      </c>
      <c r="M1898" s="15" t="n">
        <f aca="false">INDEX(通路主檔!$D$2:$D$5,MATCH($F1898,通路主檔!$A$2:$A$5,0))*INDEX(年度參數!$B$2:$B$4,MATCH($B1898,年度參數!$A$2:$A$4,0))</f>
        <v>0.345</v>
      </c>
      <c r="N1898" s="14" t="n">
        <f aca="false">I1898*M1898</f>
        <v>117369</v>
      </c>
      <c r="O1898" s="14" t="n">
        <f aca="false">I1898-N1898</f>
        <v>222831</v>
      </c>
    </row>
    <row r="1899" customFormat="false" ht="15" hidden="false" customHeight="false" outlineLevel="0" collapsed="false">
      <c r="A1899" s="6" t="str">
        <f aca="false">TEXT(B1899,"0")&amp;"-"&amp;TEXT(C1899,"00")</f>
        <v>2026-02</v>
      </c>
      <c r="B1899" s="4" t="n">
        <v>2026</v>
      </c>
      <c r="C1899" s="4" t="n">
        <v>2</v>
      </c>
      <c r="D1899" s="9" t="s">
        <v>323</v>
      </c>
      <c r="E1899" s="12" t="str">
        <f aca="false">INDEX(門市主檔!$B$2:$B$25,MATCH($D1899,門市主檔!$A$2:$A$25,0))</f>
        <v>台南東寧店</v>
      </c>
      <c r="F1899" s="9" t="s">
        <v>347</v>
      </c>
      <c r="G1899" s="12" t="str">
        <f aca="false">INDEX(通路主檔!$B$2:$B$5,MATCH($F1899,通路主檔!$A$2:$A$5,0))</f>
        <v>外送平台 B</v>
      </c>
      <c r="H1899" s="12" t="str">
        <f aca="false">INDEX(通路主檔!$C$2:$C$5,MATCH($F1899,通路主檔!$A$2:$A$5,0))</f>
        <v>外送平台</v>
      </c>
      <c r="I1899" s="13" t="n">
        <v>249200</v>
      </c>
      <c r="J1899" s="4" t="n">
        <v>491</v>
      </c>
      <c r="K1899" s="4" t="n">
        <v>865</v>
      </c>
      <c r="L1899" s="14" t="n">
        <f aca="false">IF(J1899=0,0,I1899/J1899)</f>
        <v>507.535641547862</v>
      </c>
      <c r="M1899" s="15" t="n">
        <f aca="false">INDEX(通路主檔!$D$2:$D$5,MATCH($F1899,通路主檔!$A$2:$A$5,0))*INDEX(年度參數!$B$2:$B$4,MATCH($B1899,年度參數!$A$2:$A$4,0))</f>
        <v>0.345</v>
      </c>
      <c r="N1899" s="14" t="n">
        <f aca="false">I1899*M1899</f>
        <v>85974</v>
      </c>
      <c r="O1899" s="14" t="n">
        <f aca="false">I1899-N1899</f>
        <v>163226</v>
      </c>
    </row>
    <row r="1900" customFormat="false" ht="15" hidden="false" customHeight="false" outlineLevel="0" collapsed="false">
      <c r="A1900" s="6" t="str">
        <f aca="false">TEXT(B1900,"0")&amp;"-"&amp;TEXT(C1900,"00")</f>
        <v>2026-02</v>
      </c>
      <c r="B1900" s="4" t="n">
        <v>2026</v>
      </c>
      <c r="C1900" s="4" t="n">
        <v>2</v>
      </c>
      <c r="D1900" s="9" t="s">
        <v>262</v>
      </c>
      <c r="E1900" s="12" t="str">
        <f aca="false">INDEX(門市主檔!$B$2:$B$25,MATCH($D1900,門市主檔!$A$2:$A$25,0))</f>
        <v>台北信義旗艦店</v>
      </c>
      <c r="F1900" s="9" t="s">
        <v>339</v>
      </c>
      <c r="G1900" s="12" t="str">
        <f aca="false">INDEX(通路主檔!$B$2:$B$5,MATCH($F1900,通路主檔!$A$2:$A$5,0))</f>
        <v>內用</v>
      </c>
      <c r="H1900" s="12" t="str">
        <f aca="false">INDEX(通路主檔!$C$2:$C$5,MATCH($F1900,通路主檔!$A$2:$A$5,0))</f>
        <v>店內</v>
      </c>
      <c r="I1900" s="13" t="n">
        <v>1747000</v>
      </c>
      <c r="J1900" s="4" t="n">
        <v>2244</v>
      </c>
      <c r="K1900" s="4" t="n">
        <v>5784</v>
      </c>
      <c r="L1900" s="14" t="n">
        <f aca="false">IF(J1900=0,0,I1900/J1900)</f>
        <v>778.520499108734</v>
      </c>
      <c r="M1900" s="15" t="n">
        <f aca="false">INDEX(通路主檔!$D$2:$D$5,MATCH($F1900,通路主檔!$A$2:$A$5,0))*INDEX(年度參數!$B$2:$B$4,MATCH($B1900,年度參數!$A$2:$A$4,0))</f>
        <v>0</v>
      </c>
      <c r="N1900" s="14" t="n">
        <f aca="false">I1900*M1900</f>
        <v>0</v>
      </c>
      <c r="O1900" s="14" t="n">
        <f aca="false">I1900-N1900</f>
        <v>1747000</v>
      </c>
    </row>
    <row r="1901" customFormat="false" ht="15" hidden="false" customHeight="false" outlineLevel="0" collapsed="false">
      <c r="A1901" s="6" t="str">
        <f aca="false">TEXT(B1901,"0")&amp;"-"&amp;TEXT(C1901,"00")</f>
        <v>2026-02</v>
      </c>
      <c r="B1901" s="4" t="n">
        <v>2026</v>
      </c>
      <c r="C1901" s="4" t="n">
        <v>2</v>
      </c>
      <c r="D1901" s="9" t="s">
        <v>262</v>
      </c>
      <c r="E1901" s="12" t="str">
        <f aca="false">INDEX(門市主檔!$B$2:$B$25,MATCH($D1901,門市主檔!$A$2:$A$25,0))</f>
        <v>台北信義旗艦店</v>
      </c>
      <c r="F1901" s="9" t="s">
        <v>342</v>
      </c>
      <c r="G1901" s="12" t="str">
        <f aca="false">INDEX(通路主檔!$B$2:$B$5,MATCH($F1901,通路主檔!$A$2:$A$5,0))</f>
        <v>外帶</v>
      </c>
      <c r="H1901" s="12" t="str">
        <f aca="false">INDEX(通路主檔!$C$2:$C$5,MATCH($F1901,通路主檔!$A$2:$A$5,0))</f>
        <v>店內</v>
      </c>
      <c r="I1901" s="13" t="n">
        <v>616100</v>
      </c>
      <c r="J1901" s="4" t="n">
        <v>1883</v>
      </c>
      <c r="K1901" s="4" t="n">
        <v>2434</v>
      </c>
      <c r="L1901" s="14" t="n">
        <f aca="false">IF(J1901=0,0,I1901/J1901)</f>
        <v>327.190653212958</v>
      </c>
      <c r="M1901" s="15" t="n">
        <f aca="false">INDEX(通路主檔!$D$2:$D$5,MATCH($F1901,通路主檔!$A$2:$A$5,0))*INDEX(年度參數!$B$2:$B$4,MATCH($B1901,年度參數!$A$2:$A$4,0))</f>
        <v>0</v>
      </c>
      <c r="N1901" s="14" t="n">
        <f aca="false">I1901*M1901</f>
        <v>0</v>
      </c>
      <c r="O1901" s="14" t="n">
        <f aca="false">I1901-N1901</f>
        <v>616100</v>
      </c>
    </row>
    <row r="1902" customFormat="false" ht="15" hidden="false" customHeight="false" outlineLevel="0" collapsed="false">
      <c r="A1902" s="6" t="str">
        <f aca="false">TEXT(B1902,"0")&amp;"-"&amp;TEXT(C1902,"00")</f>
        <v>2026-02</v>
      </c>
      <c r="B1902" s="4" t="n">
        <v>2026</v>
      </c>
      <c r="C1902" s="4" t="n">
        <v>2</v>
      </c>
      <c r="D1902" s="9" t="s">
        <v>262</v>
      </c>
      <c r="E1902" s="12" t="str">
        <f aca="false">INDEX(門市主檔!$B$2:$B$25,MATCH($D1902,門市主檔!$A$2:$A$25,0))</f>
        <v>台北信義旗艦店</v>
      </c>
      <c r="F1902" s="9" t="s">
        <v>344</v>
      </c>
      <c r="G1902" s="12" t="str">
        <f aca="false">INDEX(通路主檔!$B$2:$B$5,MATCH($F1902,通路主檔!$A$2:$A$5,0))</f>
        <v>外送平台 A</v>
      </c>
      <c r="H1902" s="12" t="str">
        <f aca="false">INDEX(通路主檔!$C$2:$C$5,MATCH($F1902,通路主檔!$A$2:$A$5,0))</f>
        <v>外送平台</v>
      </c>
      <c r="I1902" s="13" t="n">
        <v>510500</v>
      </c>
      <c r="J1902" s="4" t="n">
        <v>963</v>
      </c>
      <c r="K1902" s="4" t="n">
        <v>1946</v>
      </c>
      <c r="L1902" s="14" t="n">
        <f aca="false">IF(J1902=0,0,I1902/J1902)</f>
        <v>530.114226375909</v>
      </c>
      <c r="M1902" s="15" t="n">
        <f aca="false">INDEX(通路主檔!$D$2:$D$5,MATCH($F1902,通路主檔!$A$2:$A$5,0))*INDEX(年度參數!$B$2:$B$4,MATCH($B1902,年度參數!$A$2:$A$4,0))</f>
        <v>0.345</v>
      </c>
      <c r="N1902" s="14" t="n">
        <f aca="false">I1902*M1902</f>
        <v>176122.5</v>
      </c>
      <c r="O1902" s="14" t="n">
        <f aca="false">I1902-N1902</f>
        <v>334377.5</v>
      </c>
    </row>
    <row r="1903" customFormat="false" ht="15" hidden="false" customHeight="false" outlineLevel="0" collapsed="false">
      <c r="A1903" s="6" t="str">
        <f aca="false">TEXT(B1903,"0")&amp;"-"&amp;TEXT(C1903,"00")</f>
        <v>2026-02</v>
      </c>
      <c r="B1903" s="4" t="n">
        <v>2026</v>
      </c>
      <c r="C1903" s="4" t="n">
        <v>2</v>
      </c>
      <c r="D1903" s="9" t="s">
        <v>262</v>
      </c>
      <c r="E1903" s="12" t="str">
        <f aca="false">INDEX(門市主檔!$B$2:$B$25,MATCH($D1903,門市主檔!$A$2:$A$25,0))</f>
        <v>台北信義旗艦店</v>
      </c>
      <c r="F1903" s="9" t="s">
        <v>347</v>
      </c>
      <c r="G1903" s="12" t="str">
        <f aca="false">INDEX(通路主檔!$B$2:$B$5,MATCH($F1903,通路主檔!$A$2:$A$5,0))</f>
        <v>外送平台 B</v>
      </c>
      <c r="H1903" s="12" t="str">
        <f aca="false">INDEX(通路主檔!$C$2:$C$5,MATCH($F1903,通路主檔!$A$2:$A$5,0))</f>
        <v>外送平台</v>
      </c>
      <c r="I1903" s="13" t="n">
        <v>318000</v>
      </c>
      <c r="J1903" s="4" t="n">
        <v>692</v>
      </c>
      <c r="K1903" s="4" t="n">
        <v>1204</v>
      </c>
      <c r="L1903" s="14" t="n">
        <f aca="false">IF(J1903=0,0,I1903/J1903)</f>
        <v>459.537572254335</v>
      </c>
      <c r="M1903" s="15" t="n">
        <f aca="false">INDEX(通路主檔!$D$2:$D$5,MATCH($F1903,通路主檔!$A$2:$A$5,0))*INDEX(年度參數!$B$2:$B$4,MATCH($B1903,年度參數!$A$2:$A$4,0))</f>
        <v>0.345</v>
      </c>
      <c r="N1903" s="14" t="n">
        <f aca="false">I1903*M1903</f>
        <v>109710</v>
      </c>
      <c r="O1903" s="14" t="n">
        <f aca="false">I1903-N1903</f>
        <v>208290</v>
      </c>
    </row>
    <row r="1904" customFormat="false" ht="15" hidden="false" customHeight="false" outlineLevel="0" collapsed="false">
      <c r="A1904" s="6" t="str">
        <f aca="false">TEXT(B1904,"0")&amp;"-"&amp;TEXT(C1904,"00")</f>
        <v>2026-02</v>
      </c>
      <c r="B1904" s="4" t="n">
        <v>2026</v>
      </c>
      <c r="C1904" s="4" t="n">
        <v>2</v>
      </c>
      <c r="D1904" s="9" t="s">
        <v>269</v>
      </c>
      <c r="E1904" s="12" t="str">
        <f aca="false">INDEX(門市主檔!$B$2:$B$25,MATCH($D1904,門市主檔!$A$2:$A$25,0))</f>
        <v>台北中山店</v>
      </c>
      <c r="F1904" s="9" t="s">
        <v>339</v>
      </c>
      <c r="G1904" s="12" t="str">
        <f aca="false">INDEX(通路主檔!$B$2:$B$5,MATCH($F1904,通路主檔!$A$2:$A$5,0))</f>
        <v>內用</v>
      </c>
      <c r="H1904" s="12" t="str">
        <f aca="false">INDEX(通路主檔!$C$2:$C$5,MATCH($F1904,通路主檔!$A$2:$A$5,0))</f>
        <v>店內</v>
      </c>
      <c r="I1904" s="13" t="n">
        <v>1136200</v>
      </c>
      <c r="J1904" s="4" t="n">
        <v>1623</v>
      </c>
      <c r="K1904" s="4" t="n">
        <v>3833</v>
      </c>
      <c r="L1904" s="14" t="n">
        <f aca="false">IF(J1904=0,0,I1904/J1904)</f>
        <v>700.061614294516</v>
      </c>
      <c r="M1904" s="15" t="n">
        <f aca="false">INDEX(通路主檔!$D$2:$D$5,MATCH($F1904,通路主檔!$A$2:$A$5,0))*INDEX(年度參數!$B$2:$B$4,MATCH($B1904,年度參數!$A$2:$A$4,0))</f>
        <v>0</v>
      </c>
      <c r="N1904" s="14" t="n">
        <f aca="false">I1904*M1904</f>
        <v>0</v>
      </c>
      <c r="O1904" s="14" t="n">
        <f aca="false">I1904-N1904</f>
        <v>1136200</v>
      </c>
    </row>
    <row r="1905" customFormat="false" ht="15" hidden="false" customHeight="false" outlineLevel="0" collapsed="false">
      <c r="A1905" s="6" t="str">
        <f aca="false">TEXT(B1905,"0")&amp;"-"&amp;TEXT(C1905,"00")</f>
        <v>2026-02</v>
      </c>
      <c r="B1905" s="4" t="n">
        <v>2026</v>
      </c>
      <c r="C1905" s="4" t="n">
        <v>2</v>
      </c>
      <c r="D1905" s="9" t="s">
        <v>269</v>
      </c>
      <c r="E1905" s="12" t="str">
        <f aca="false">INDEX(門市主檔!$B$2:$B$25,MATCH($D1905,門市主檔!$A$2:$A$25,0))</f>
        <v>台北中山店</v>
      </c>
      <c r="F1905" s="9" t="s">
        <v>342</v>
      </c>
      <c r="G1905" s="12" t="str">
        <f aca="false">INDEX(通路主檔!$B$2:$B$5,MATCH($F1905,通路主檔!$A$2:$A$5,0))</f>
        <v>外帶</v>
      </c>
      <c r="H1905" s="12" t="str">
        <f aca="false">INDEX(通路主檔!$C$2:$C$5,MATCH($F1905,通路主檔!$A$2:$A$5,0))</f>
        <v>店內</v>
      </c>
      <c r="I1905" s="13" t="n">
        <v>564200</v>
      </c>
      <c r="J1905" s="4" t="n">
        <v>1829</v>
      </c>
      <c r="K1905" s="4" t="n">
        <v>2452</v>
      </c>
      <c r="L1905" s="14" t="n">
        <f aca="false">IF(J1905=0,0,I1905/J1905)</f>
        <v>308.474576271186</v>
      </c>
      <c r="M1905" s="15" t="n">
        <f aca="false">INDEX(通路主檔!$D$2:$D$5,MATCH($F1905,通路主檔!$A$2:$A$5,0))*INDEX(年度參數!$B$2:$B$4,MATCH($B1905,年度參數!$A$2:$A$4,0))</f>
        <v>0</v>
      </c>
      <c r="N1905" s="14" t="n">
        <f aca="false">I1905*M1905</f>
        <v>0</v>
      </c>
      <c r="O1905" s="14" t="n">
        <f aca="false">I1905-N1905</f>
        <v>564200</v>
      </c>
    </row>
    <row r="1906" customFormat="false" ht="15" hidden="false" customHeight="false" outlineLevel="0" collapsed="false">
      <c r="A1906" s="6" t="str">
        <f aca="false">TEXT(B1906,"0")&amp;"-"&amp;TEXT(C1906,"00")</f>
        <v>2026-02</v>
      </c>
      <c r="B1906" s="4" t="n">
        <v>2026</v>
      </c>
      <c r="C1906" s="4" t="n">
        <v>2</v>
      </c>
      <c r="D1906" s="9" t="s">
        <v>269</v>
      </c>
      <c r="E1906" s="12" t="str">
        <f aca="false">INDEX(門市主檔!$B$2:$B$25,MATCH($D1906,門市主檔!$A$2:$A$25,0))</f>
        <v>台北中山店</v>
      </c>
      <c r="F1906" s="9" t="s">
        <v>344</v>
      </c>
      <c r="G1906" s="12" t="str">
        <f aca="false">INDEX(通路主檔!$B$2:$B$5,MATCH($F1906,通路主檔!$A$2:$A$5,0))</f>
        <v>外送平台 A</v>
      </c>
      <c r="H1906" s="12" t="str">
        <f aca="false">INDEX(通路主檔!$C$2:$C$5,MATCH($F1906,通路主檔!$A$2:$A$5,0))</f>
        <v>外送平台</v>
      </c>
      <c r="I1906" s="13" t="n">
        <v>516100</v>
      </c>
      <c r="J1906" s="4" t="n">
        <v>917</v>
      </c>
      <c r="K1906" s="4" t="n">
        <v>1856</v>
      </c>
      <c r="L1906" s="14" t="n">
        <f aca="false">IF(J1906=0,0,I1906/J1906)</f>
        <v>562.813522355507</v>
      </c>
      <c r="M1906" s="15" t="n">
        <f aca="false">INDEX(通路主檔!$D$2:$D$5,MATCH($F1906,通路主檔!$A$2:$A$5,0))*INDEX(年度參數!$B$2:$B$4,MATCH($B1906,年度參數!$A$2:$A$4,0))</f>
        <v>0.345</v>
      </c>
      <c r="N1906" s="14" t="n">
        <f aca="false">I1906*M1906</f>
        <v>178054.5</v>
      </c>
      <c r="O1906" s="14" t="n">
        <f aca="false">I1906-N1906</f>
        <v>338045.5</v>
      </c>
    </row>
    <row r="1907" customFormat="false" ht="15" hidden="false" customHeight="false" outlineLevel="0" collapsed="false">
      <c r="A1907" s="6" t="str">
        <f aca="false">TEXT(B1907,"0")&amp;"-"&amp;TEXT(C1907,"00")</f>
        <v>2026-02</v>
      </c>
      <c r="B1907" s="4" t="n">
        <v>2026</v>
      </c>
      <c r="C1907" s="4" t="n">
        <v>2</v>
      </c>
      <c r="D1907" s="9" t="s">
        <v>269</v>
      </c>
      <c r="E1907" s="12" t="str">
        <f aca="false">INDEX(門市主檔!$B$2:$B$25,MATCH($D1907,門市主檔!$A$2:$A$25,0))</f>
        <v>台北中山店</v>
      </c>
      <c r="F1907" s="9" t="s">
        <v>347</v>
      </c>
      <c r="G1907" s="12" t="str">
        <f aca="false">INDEX(通路主檔!$B$2:$B$5,MATCH($F1907,通路主檔!$A$2:$A$5,0))</f>
        <v>外送平台 B</v>
      </c>
      <c r="H1907" s="12" t="str">
        <f aca="false">INDEX(通路主檔!$C$2:$C$5,MATCH($F1907,通路主檔!$A$2:$A$5,0))</f>
        <v>外送平台</v>
      </c>
      <c r="I1907" s="13" t="n">
        <v>342500</v>
      </c>
      <c r="J1907" s="4" t="n">
        <v>746</v>
      </c>
      <c r="K1907" s="4" t="n">
        <v>1402</v>
      </c>
      <c r="L1907" s="14" t="n">
        <f aca="false">IF(J1907=0,0,I1907/J1907)</f>
        <v>459.11528150134</v>
      </c>
      <c r="M1907" s="15" t="n">
        <f aca="false">INDEX(通路主檔!$D$2:$D$5,MATCH($F1907,通路主檔!$A$2:$A$5,0))*INDEX(年度參數!$B$2:$B$4,MATCH($B1907,年度參數!$A$2:$A$4,0))</f>
        <v>0.345</v>
      </c>
      <c r="N1907" s="14" t="n">
        <f aca="false">I1907*M1907</f>
        <v>118162.5</v>
      </c>
      <c r="O1907" s="14" t="n">
        <f aca="false">I1907-N1907</f>
        <v>224337.5</v>
      </c>
    </row>
    <row r="1908" customFormat="false" ht="15" hidden="false" customHeight="false" outlineLevel="0" collapsed="false">
      <c r="A1908" s="6" t="str">
        <f aca="false">TEXT(B1908,"0")&amp;"-"&amp;TEXT(C1908,"00")</f>
        <v>2026-02</v>
      </c>
      <c r="B1908" s="4" t="n">
        <v>2026</v>
      </c>
      <c r="C1908" s="4" t="n">
        <v>2</v>
      </c>
      <c r="D1908" s="9" t="s">
        <v>273</v>
      </c>
      <c r="E1908" s="12" t="str">
        <f aca="false">INDEX(門市主檔!$B$2:$B$25,MATCH($D1908,門市主檔!$A$2:$A$25,0))</f>
        <v>台北東門店</v>
      </c>
      <c r="F1908" s="9" t="s">
        <v>339</v>
      </c>
      <c r="G1908" s="12" t="str">
        <f aca="false">INDEX(通路主檔!$B$2:$B$5,MATCH($F1908,通路主檔!$A$2:$A$5,0))</f>
        <v>內用</v>
      </c>
      <c r="H1908" s="12" t="str">
        <f aca="false">INDEX(通路主檔!$C$2:$C$5,MATCH($F1908,通路主檔!$A$2:$A$5,0))</f>
        <v>店內</v>
      </c>
      <c r="I1908" s="13" t="n">
        <v>513600</v>
      </c>
      <c r="J1908" s="4" t="n">
        <v>634</v>
      </c>
      <c r="K1908" s="4" t="n">
        <v>1448</v>
      </c>
      <c r="L1908" s="14" t="n">
        <f aca="false">IF(J1908=0,0,I1908/J1908)</f>
        <v>810.094637223975</v>
      </c>
      <c r="M1908" s="15" t="n">
        <f aca="false">INDEX(通路主檔!$D$2:$D$5,MATCH($F1908,通路主檔!$A$2:$A$5,0))*INDEX(年度參數!$B$2:$B$4,MATCH($B1908,年度參數!$A$2:$A$4,0))</f>
        <v>0</v>
      </c>
      <c r="N1908" s="14" t="n">
        <f aca="false">I1908*M1908</f>
        <v>0</v>
      </c>
      <c r="O1908" s="14" t="n">
        <f aca="false">I1908-N1908</f>
        <v>513600</v>
      </c>
    </row>
    <row r="1909" customFormat="false" ht="15" hidden="false" customHeight="false" outlineLevel="0" collapsed="false">
      <c r="A1909" s="6" t="str">
        <f aca="false">TEXT(B1909,"0")&amp;"-"&amp;TEXT(C1909,"00")</f>
        <v>2026-02</v>
      </c>
      <c r="B1909" s="4" t="n">
        <v>2026</v>
      </c>
      <c r="C1909" s="4" t="n">
        <v>2</v>
      </c>
      <c r="D1909" s="9" t="s">
        <v>273</v>
      </c>
      <c r="E1909" s="12" t="str">
        <f aca="false">INDEX(門市主檔!$B$2:$B$25,MATCH($D1909,門市主檔!$A$2:$A$25,0))</f>
        <v>台北東門店</v>
      </c>
      <c r="F1909" s="9" t="s">
        <v>342</v>
      </c>
      <c r="G1909" s="12" t="str">
        <f aca="false">INDEX(通路主檔!$B$2:$B$5,MATCH($F1909,通路主檔!$A$2:$A$5,0))</f>
        <v>外帶</v>
      </c>
      <c r="H1909" s="12" t="str">
        <f aca="false">INDEX(通路主檔!$C$2:$C$5,MATCH($F1909,通路主檔!$A$2:$A$5,0))</f>
        <v>店內</v>
      </c>
      <c r="I1909" s="13" t="n">
        <v>424300</v>
      </c>
      <c r="J1909" s="4" t="n">
        <v>1243</v>
      </c>
      <c r="K1909" s="4" t="n">
        <v>1696</v>
      </c>
      <c r="L1909" s="14" t="n">
        <f aca="false">IF(J1909=0,0,I1909/J1909)</f>
        <v>341.351568785197</v>
      </c>
      <c r="M1909" s="15" t="n">
        <f aca="false">INDEX(通路主檔!$D$2:$D$5,MATCH($F1909,通路主檔!$A$2:$A$5,0))*INDEX(年度參數!$B$2:$B$4,MATCH($B1909,年度參數!$A$2:$A$4,0))</f>
        <v>0</v>
      </c>
      <c r="N1909" s="14" t="n">
        <f aca="false">I1909*M1909</f>
        <v>0</v>
      </c>
      <c r="O1909" s="14" t="n">
        <f aca="false">I1909-N1909</f>
        <v>424300</v>
      </c>
    </row>
    <row r="1910" customFormat="false" ht="15" hidden="false" customHeight="false" outlineLevel="0" collapsed="false">
      <c r="A1910" s="6" t="str">
        <f aca="false">TEXT(B1910,"0")&amp;"-"&amp;TEXT(C1910,"00")</f>
        <v>2026-02</v>
      </c>
      <c r="B1910" s="4" t="n">
        <v>2026</v>
      </c>
      <c r="C1910" s="4" t="n">
        <v>2</v>
      </c>
      <c r="D1910" s="9" t="s">
        <v>273</v>
      </c>
      <c r="E1910" s="12" t="str">
        <f aca="false">INDEX(門市主檔!$B$2:$B$25,MATCH($D1910,門市主檔!$A$2:$A$25,0))</f>
        <v>台北東門店</v>
      </c>
      <c r="F1910" s="9" t="s">
        <v>344</v>
      </c>
      <c r="G1910" s="12" t="str">
        <f aca="false">INDEX(通路主檔!$B$2:$B$5,MATCH($F1910,通路主檔!$A$2:$A$5,0))</f>
        <v>外送平台 A</v>
      </c>
      <c r="H1910" s="12" t="str">
        <f aca="false">INDEX(通路主檔!$C$2:$C$5,MATCH($F1910,通路主檔!$A$2:$A$5,0))</f>
        <v>外送平台</v>
      </c>
      <c r="I1910" s="13" t="n">
        <v>391100</v>
      </c>
      <c r="J1910" s="4" t="n">
        <v>691</v>
      </c>
      <c r="K1910" s="4" t="n">
        <v>1236</v>
      </c>
      <c r="L1910" s="14" t="n">
        <f aca="false">IF(J1910=0,0,I1910/J1910)</f>
        <v>565.991316931983</v>
      </c>
      <c r="M1910" s="15" t="n">
        <f aca="false">INDEX(通路主檔!$D$2:$D$5,MATCH($F1910,通路主檔!$A$2:$A$5,0))*INDEX(年度參數!$B$2:$B$4,MATCH($B1910,年度參數!$A$2:$A$4,0))</f>
        <v>0.345</v>
      </c>
      <c r="N1910" s="14" t="n">
        <f aca="false">I1910*M1910</f>
        <v>134929.5</v>
      </c>
      <c r="O1910" s="14" t="n">
        <f aca="false">I1910-N1910</f>
        <v>256170.5</v>
      </c>
    </row>
    <row r="1911" customFormat="false" ht="15" hidden="false" customHeight="false" outlineLevel="0" collapsed="false">
      <c r="A1911" s="6" t="str">
        <f aca="false">TEXT(B1911,"0")&amp;"-"&amp;TEXT(C1911,"00")</f>
        <v>2026-02</v>
      </c>
      <c r="B1911" s="4" t="n">
        <v>2026</v>
      </c>
      <c r="C1911" s="4" t="n">
        <v>2</v>
      </c>
      <c r="D1911" s="9" t="s">
        <v>273</v>
      </c>
      <c r="E1911" s="12" t="str">
        <f aca="false">INDEX(門市主檔!$B$2:$B$25,MATCH($D1911,門市主檔!$A$2:$A$25,0))</f>
        <v>台北東門店</v>
      </c>
      <c r="F1911" s="9" t="s">
        <v>347</v>
      </c>
      <c r="G1911" s="12" t="str">
        <f aca="false">INDEX(通路主檔!$B$2:$B$5,MATCH($F1911,通路主檔!$A$2:$A$5,0))</f>
        <v>外送平台 B</v>
      </c>
      <c r="H1911" s="12" t="str">
        <f aca="false">INDEX(通路主檔!$C$2:$C$5,MATCH($F1911,通路主檔!$A$2:$A$5,0))</f>
        <v>外送平台</v>
      </c>
      <c r="I1911" s="13" t="n">
        <v>252100</v>
      </c>
      <c r="J1911" s="4" t="n">
        <v>516</v>
      </c>
      <c r="K1911" s="4" t="n">
        <v>938</v>
      </c>
      <c r="L1911" s="14" t="n">
        <f aca="false">IF(J1911=0,0,I1911/J1911)</f>
        <v>488.565891472868</v>
      </c>
      <c r="M1911" s="15" t="n">
        <f aca="false">INDEX(通路主檔!$D$2:$D$5,MATCH($F1911,通路主檔!$A$2:$A$5,0))*INDEX(年度參數!$B$2:$B$4,MATCH($B1911,年度參數!$A$2:$A$4,0))</f>
        <v>0.345</v>
      </c>
      <c r="N1911" s="14" t="n">
        <f aca="false">I1911*M1911</f>
        <v>86974.5</v>
      </c>
      <c r="O1911" s="14" t="n">
        <f aca="false">I1911-N1911</f>
        <v>165125.5</v>
      </c>
    </row>
    <row r="1912" customFormat="false" ht="15" hidden="false" customHeight="false" outlineLevel="0" collapsed="false">
      <c r="A1912" s="6" t="str">
        <f aca="false">TEXT(B1912,"0")&amp;"-"&amp;TEXT(C1912,"00")</f>
        <v>2026-02</v>
      </c>
      <c r="B1912" s="4" t="n">
        <v>2026</v>
      </c>
      <c r="C1912" s="4" t="n">
        <v>2</v>
      </c>
      <c r="D1912" s="9" t="s">
        <v>277</v>
      </c>
      <c r="E1912" s="12" t="str">
        <f aca="false">INDEX(門市主檔!$B$2:$B$25,MATCH($D1912,門市主檔!$A$2:$A$25,0))</f>
        <v>台北松江店</v>
      </c>
      <c r="F1912" s="9" t="s">
        <v>342</v>
      </c>
      <c r="G1912" s="12" t="str">
        <f aca="false">INDEX(通路主檔!$B$2:$B$5,MATCH($F1912,通路主檔!$A$2:$A$5,0))</f>
        <v>外帶</v>
      </c>
      <c r="H1912" s="12" t="str">
        <f aca="false">INDEX(通路主檔!$C$2:$C$5,MATCH($F1912,通路主檔!$A$2:$A$5,0))</f>
        <v>店內</v>
      </c>
      <c r="I1912" s="13" t="n">
        <v>565100</v>
      </c>
      <c r="J1912" s="4" t="n">
        <v>1673</v>
      </c>
      <c r="K1912" s="4" t="n">
        <v>2065</v>
      </c>
      <c r="L1912" s="14" t="n">
        <f aca="false">IF(J1912=0,0,I1912/J1912)</f>
        <v>337.776449491931</v>
      </c>
      <c r="M1912" s="15" t="n">
        <f aca="false">INDEX(通路主檔!$D$2:$D$5,MATCH($F1912,通路主檔!$A$2:$A$5,0))*INDEX(年度參數!$B$2:$B$4,MATCH($B1912,年度參數!$A$2:$A$4,0))</f>
        <v>0</v>
      </c>
      <c r="N1912" s="14" t="n">
        <f aca="false">I1912*M1912</f>
        <v>0</v>
      </c>
      <c r="O1912" s="14" t="n">
        <f aca="false">I1912-N1912</f>
        <v>565100</v>
      </c>
    </row>
    <row r="1913" customFormat="false" ht="15" hidden="false" customHeight="false" outlineLevel="0" collapsed="false">
      <c r="A1913" s="6" t="str">
        <f aca="false">TEXT(B1913,"0")&amp;"-"&amp;TEXT(C1913,"00")</f>
        <v>2026-02</v>
      </c>
      <c r="B1913" s="4" t="n">
        <v>2026</v>
      </c>
      <c r="C1913" s="4" t="n">
        <v>2</v>
      </c>
      <c r="D1913" s="9" t="s">
        <v>277</v>
      </c>
      <c r="E1913" s="12" t="str">
        <f aca="false">INDEX(門市主檔!$B$2:$B$25,MATCH($D1913,門市主檔!$A$2:$A$25,0))</f>
        <v>台北松江店</v>
      </c>
      <c r="F1913" s="9" t="s">
        <v>344</v>
      </c>
      <c r="G1913" s="12" t="str">
        <f aca="false">INDEX(通路主檔!$B$2:$B$5,MATCH($F1913,通路主檔!$A$2:$A$5,0))</f>
        <v>外送平台 A</v>
      </c>
      <c r="H1913" s="12" t="str">
        <f aca="false">INDEX(通路主檔!$C$2:$C$5,MATCH($F1913,通路主檔!$A$2:$A$5,0))</f>
        <v>外送平台</v>
      </c>
      <c r="I1913" s="13" t="n">
        <v>467200</v>
      </c>
      <c r="J1913" s="4" t="n">
        <v>865</v>
      </c>
      <c r="K1913" s="4" t="n">
        <v>1727</v>
      </c>
      <c r="L1913" s="14" t="n">
        <f aca="false">IF(J1913=0,0,I1913/J1913)</f>
        <v>540.115606936416</v>
      </c>
      <c r="M1913" s="15" t="n">
        <f aca="false">INDEX(通路主檔!$D$2:$D$5,MATCH($F1913,通路主檔!$A$2:$A$5,0))*INDEX(年度參數!$B$2:$B$4,MATCH($B1913,年度參數!$A$2:$A$4,0))</f>
        <v>0.345</v>
      </c>
      <c r="N1913" s="14" t="n">
        <f aca="false">I1913*M1913</f>
        <v>161184</v>
      </c>
      <c r="O1913" s="14" t="n">
        <f aca="false">I1913-N1913</f>
        <v>306016</v>
      </c>
    </row>
    <row r="1914" customFormat="false" ht="15" hidden="false" customHeight="false" outlineLevel="0" collapsed="false">
      <c r="A1914" s="6" t="str">
        <f aca="false">TEXT(B1914,"0")&amp;"-"&amp;TEXT(C1914,"00")</f>
        <v>2026-02</v>
      </c>
      <c r="B1914" s="4" t="n">
        <v>2026</v>
      </c>
      <c r="C1914" s="4" t="n">
        <v>2</v>
      </c>
      <c r="D1914" s="9" t="s">
        <v>277</v>
      </c>
      <c r="E1914" s="12" t="str">
        <f aca="false">INDEX(門市主檔!$B$2:$B$25,MATCH($D1914,門市主檔!$A$2:$A$25,0))</f>
        <v>台北松江店</v>
      </c>
      <c r="F1914" s="9" t="s">
        <v>347</v>
      </c>
      <c r="G1914" s="12" t="str">
        <f aca="false">INDEX(通路主檔!$B$2:$B$5,MATCH($F1914,通路主檔!$A$2:$A$5,0))</f>
        <v>外送平台 B</v>
      </c>
      <c r="H1914" s="12" t="str">
        <f aca="false">INDEX(通路主檔!$C$2:$C$5,MATCH($F1914,通路主檔!$A$2:$A$5,0))</f>
        <v>外送平台</v>
      </c>
      <c r="I1914" s="13" t="n">
        <v>332700</v>
      </c>
      <c r="J1914" s="4" t="n">
        <v>712</v>
      </c>
      <c r="K1914" s="4" t="n">
        <v>1338</v>
      </c>
      <c r="L1914" s="14" t="n">
        <f aca="false">IF(J1914=0,0,I1914/J1914)</f>
        <v>467.275280898876</v>
      </c>
      <c r="M1914" s="15" t="n">
        <f aca="false">INDEX(通路主檔!$D$2:$D$5,MATCH($F1914,通路主檔!$A$2:$A$5,0))*INDEX(年度參數!$B$2:$B$4,MATCH($B1914,年度參數!$A$2:$A$4,0))</f>
        <v>0.345</v>
      </c>
      <c r="N1914" s="14" t="n">
        <f aca="false">I1914*M1914</f>
        <v>114781.5</v>
      </c>
      <c r="O1914" s="14" t="n">
        <f aca="false">I1914-N1914</f>
        <v>217918.5</v>
      </c>
    </row>
    <row r="1915" customFormat="false" ht="15" hidden="false" customHeight="false" outlineLevel="0" collapsed="false">
      <c r="A1915" s="6" t="str">
        <f aca="false">TEXT(B1915,"0")&amp;"-"&amp;TEXT(C1915,"00")</f>
        <v>2026-02</v>
      </c>
      <c r="B1915" s="4" t="n">
        <v>2026</v>
      </c>
      <c r="C1915" s="4" t="n">
        <v>2</v>
      </c>
      <c r="D1915" s="9" t="s">
        <v>288</v>
      </c>
      <c r="E1915" s="12" t="str">
        <f aca="false">INDEX(門市主檔!$B$2:$B$25,MATCH($D1915,門市主檔!$A$2:$A$25,0))</f>
        <v>桃園中壢店</v>
      </c>
      <c r="F1915" s="9" t="s">
        <v>339</v>
      </c>
      <c r="G1915" s="12" t="str">
        <f aca="false">INDEX(通路主檔!$B$2:$B$5,MATCH($F1915,通路主檔!$A$2:$A$5,0))</f>
        <v>內用</v>
      </c>
      <c r="H1915" s="12" t="str">
        <f aca="false">INDEX(通路主檔!$C$2:$C$5,MATCH($F1915,通路主檔!$A$2:$A$5,0))</f>
        <v>店內</v>
      </c>
      <c r="I1915" s="13" t="n">
        <v>977200</v>
      </c>
      <c r="J1915" s="4" t="n">
        <v>1340</v>
      </c>
      <c r="K1915" s="4" t="n">
        <v>3417</v>
      </c>
      <c r="L1915" s="14" t="n">
        <f aca="false">IF(J1915=0,0,I1915/J1915)</f>
        <v>729.253731343284</v>
      </c>
      <c r="M1915" s="15" t="n">
        <f aca="false">INDEX(通路主檔!$D$2:$D$5,MATCH($F1915,通路主檔!$A$2:$A$5,0))*INDEX(年度參數!$B$2:$B$4,MATCH($B1915,年度參數!$A$2:$A$4,0))</f>
        <v>0</v>
      </c>
      <c r="N1915" s="14" t="n">
        <f aca="false">I1915*M1915</f>
        <v>0</v>
      </c>
      <c r="O1915" s="14" t="n">
        <f aca="false">I1915-N1915</f>
        <v>977200</v>
      </c>
    </row>
    <row r="1916" customFormat="false" ht="15" hidden="false" customHeight="false" outlineLevel="0" collapsed="false">
      <c r="A1916" s="6" t="str">
        <f aca="false">TEXT(B1916,"0")&amp;"-"&amp;TEXT(C1916,"00")</f>
        <v>2026-02</v>
      </c>
      <c r="B1916" s="4" t="n">
        <v>2026</v>
      </c>
      <c r="C1916" s="4" t="n">
        <v>2</v>
      </c>
      <c r="D1916" s="9" t="s">
        <v>288</v>
      </c>
      <c r="E1916" s="12" t="str">
        <f aca="false">INDEX(門市主檔!$B$2:$B$25,MATCH($D1916,門市主檔!$A$2:$A$25,0))</f>
        <v>桃園中壢店</v>
      </c>
      <c r="F1916" s="9" t="s">
        <v>342</v>
      </c>
      <c r="G1916" s="12" t="str">
        <f aca="false">INDEX(通路主檔!$B$2:$B$5,MATCH($F1916,通路主檔!$A$2:$A$5,0))</f>
        <v>外帶</v>
      </c>
      <c r="H1916" s="12" t="str">
        <f aca="false">INDEX(通路主檔!$C$2:$C$5,MATCH($F1916,通路主檔!$A$2:$A$5,0))</f>
        <v>店內</v>
      </c>
      <c r="I1916" s="13" t="n">
        <v>509300</v>
      </c>
      <c r="J1916" s="4" t="n">
        <v>1515</v>
      </c>
      <c r="K1916" s="4" t="n">
        <v>2106</v>
      </c>
      <c r="L1916" s="14" t="n">
        <f aca="false">IF(J1916=0,0,I1916/J1916)</f>
        <v>336.171617161716</v>
      </c>
      <c r="M1916" s="15" t="n">
        <f aca="false">INDEX(通路主檔!$D$2:$D$5,MATCH($F1916,通路主檔!$A$2:$A$5,0))*INDEX(年度參數!$B$2:$B$4,MATCH($B1916,年度參數!$A$2:$A$4,0))</f>
        <v>0</v>
      </c>
      <c r="N1916" s="14" t="n">
        <f aca="false">I1916*M1916</f>
        <v>0</v>
      </c>
      <c r="O1916" s="14" t="n">
        <f aca="false">I1916-N1916</f>
        <v>509300</v>
      </c>
    </row>
    <row r="1917" customFormat="false" ht="15" hidden="false" customHeight="false" outlineLevel="0" collapsed="false">
      <c r="A1917" s="6" t="str">
        <f aca="false">TEXT(B1917,"0")&amp;"-"&amp;TEXT(C1917,"00")</f>
        <v>2026-02</v>
      </c>
      <c r="B1917" s="4" t="n">
        <v>2026</v>
      </c>
      <c r="C1917" s="4" t="n">
        <v>2</v>
      </c>
      <c r="D1917" s="9" t="s">
        <v>288</v>
      </c>
      <c r="E1917" s="12" t="str">
        <f aca="false">INDEX(門市主檔!$B$2:$B$25,MATCH($D1917,門市主檔!$A$2:$A$25,0))</f>
        <v>桃園中壢店</v>
      </c>
      <c r="F1917" s="9" t="s">
        <v>344</v>
      </c>
      <c r="G1917" s="12" t="str">
        <f aca="false">INDEX(通路主檔!$B$2:$B$5,MATCH($F1917,通路主檔!$A$2:$A$5,0))</f>
        <v>外送平台 A</v>
      </c>
      <c r="H1917" s="12" t="str">
        <f aca="false">INDEX(通路主檔!$C$2:$C$5,MATCH($F1917,通路主檔!$A$2:$A$5,0))</f>
        <v>外送平台</v>
      </c>
      <c r="I1917" s="13" t="n">
        <v>450000</v>
      </c>
      <c r="J1917" s="4" t="n">
        <v>921</v>
      </c>
      <c r="K1917" s="4" t="n">
        <v>1872</v>
      </c>
      <c r="L1917" s="14" t="n">
        <f aca="false">IF(J1917=0,0,I1917/J1917)</f>
        <v>488.599348534202</v>
      </c>
      <c r="M1917" s="15" t="n">
        <f aca="false">INDEX(通路主檔!$D$2:$D$5,MATCH($F1917,通路主檔!$A$2:$A$5,0))*INDEX(年度參數!$B$2:$B$4,MATCH($B1917,年度參數!$A$2:$A$4,0))</f>
        <v>0.345</v>
      </c>
      <c r="N1917" s="14" t="n">
        <f aca="false">I1917*M1917</f>
        <v>155250</v>
      </c>
      <c r="O1917" s="14" t="n">
        <f aca="false">I1917-N1917</f>
        <v>294750</v>
      </c>
    </row>
    <row r="1918" customFormat="false" ht="15" hidden="false" customHeight="false" outlineLevel="0" collapsed="false">
      <c r="A1918" s="6" t="str">
        <f aca="false">TEXT(B1918,"0")&amp;"-"&amp;TEXT(C1918,"00")</f>
        <v>2026-02</v>
      </c>
      <c r="B1918" s="4" t="n">
        <v>2026</v>
      </c>
      <c r="C1918" s="4" t="n">
        <v>2</v>
      </c>
      <c r="D1918" s="9" t="s">
        <v>288</v>
      </c>
      <c r="E1918" s="12" t="str">
        <f aca="false">INDEX(門市主檔!$B$2:$B$25,MATCH($D1918,門市主檔!$A$2:$A$25,0))</f>
        <v>桃園中壢店</v>
      </c>
      <c r="F1918" s="9" t="s">
        <v>347</v>
      </c>
      <c r="G1918" s="12" t="str">
        <f aca="false">INDEX(通路主檔!$B$2:$B$5,MATCH($F1918,通路主檔!$A$2:$A$5,0))</f>
        <v>外送平台 B</v>
      </c>
      <c r="H1918" s="12" t="str">
        <f aca="false">INDEX(通路主檔!$C$2:$C$5,MATCH($F1918,通路主檔!$A$2:$A$5,0))</f>
        <v>外送平台</v>
      </c>
      <c r="I1918" s="13" t="n">
        <v>268000</v>
      </c>
      <c r="J1918" s="4" t="n">
        <v>532</v>
      </c>
      <c r="K1918" s="4" t="n">
        <v>998</v>
      </c>
      <c r="L1918" s="14" t="n">
        <f aca="false">IF(J1918=0,0,I1918/J1918)</f>
        <v>503.759398496241</v>
      </c>
      <c r="M1918" s="15" t="n">
        <f aca="false">INDEX(通路主檔!$D$2:$D$5,MATCH($F1918,通路主檔!$A$2:$A$5,0))*INDEX(年度參數!$B$2:$B$4,MATCH($B1918,年度參數!$A$2:$A$4,0))</f>
        <v>0.345</v>
      </c>
      <c r="N1918" s="14" t="n">
        <f aca="false">I1918*M1918</f>
        <v>92460</v>
      </c>
      <c r="O1918" s="14" t="n">
        <f aca="false">I1918-N1918</f>
        <v>175540</v>
      </c>
    </row>
    <row r="1919" customFormat="false" ht="15" hidden="false" customHeight="false" outlineLevel="0" collapsed="false">
      <c r="A1919" s="6" t="str">
        <f aca="false">TEXT(B1919,"0")&amp;"-"&amp;TEXT(C1919,"00")</f>
        <v>2026-02</v>
      </c>
      <c r="B1919" s="4" t="n">
        <v>2026</v>
      </c>
      <c r="C1919" s="4" t="n">
        <v>2</v>
      </c>
      <c r="D1919" s="9" t="s">
        <v>292</v>
      </c>
      <c r="E1919" s="12" t="str">
        <f aca="false">INDEX(門市主檔!$B$2:$B$25,MATCH($D1919,門市主檔!$A$2:$A$25,0))</f>
        <v>桃園藝文店</v>
      </c>
      <c r="F1919" s="9" t="s">
        <v>339</v>
      </c>
      <c r="G1919" s="12" t="str">
        <f aca="false">INDEX(通路主檔!$B$2:$B$5,MATCH($F1919,通路主檔!$A$2:$A$5,0))</f>
        <v>內用</v>
      </c>
      <c r="H1919" s="12" t="str">
        <f aca="false">INDEX(通路主檔!$C$2:$C$5,MATCH($F1919,通路主檔!$A$2:$A$5,0))</f>
        <v>店內</v>
      </c>
      <c r="I1919" s="13" t="n">
        <v>854900</v>
      </c>
      <c r="J1919" s="4" t="n">
        <v>1184</v>
      </c>
      <c r="K1919" s="4" t="n">
        <v>2969</v>
      </c>
      <c r="L1919" s="14" t="n">
        <f aca="false">IF(J1919=0,0,I1919/J1919)</f>
        <v>722.043918918919</v>
      </c>
      <c r="M1919" s="15" t="n">
        <f aca="false">INDEX(通路主檔!$D$2:$D$5,MATCH($F1919,通路主檔!$A$2:$A$5,0))*INDEX(年度參數!$B$2:$B$4,MATCH($B1919,年度參數!$A$2:$A$4,0))</f>
        <v>0</v>
      </c>
      <c r="N1919" s="14" t="n">
        <f aca="false">I1919*M1919</f>
        <v>0</v>
      </c>
      <c r="O1919" s="14" t="n">
        <f aca="false">I1919-N1919</f>
        <v>854900</v>
      </c>
    </row>
    <row r="1920" customFormat="false" ht="15" hidden="false" customHeight="false" outlineLevel="0" collapsed="false">
      <c r="A1920" s="6" t="str">
        <f aca="false">TEXT(B1920,"0")&amp;"-"&amp;TEXT(C1920,"00")</f>
        <v>2026-02</v>
      </c>
      <c r="B1920" s="4" t="n">
        <v>2026</v>
      </c>
      <c r="C1920" s="4" t="n">
        <v>2</v>
      </c>
      <c r="D1920" s="9" t="s">
        <v>292</v>
      </c>
      <c r="E1920" s="12" t="str">
        <f aca="false">INDEX(門市主檔!$B$2:$B$25,MATCH($D1920,門市主檔!$A$2:$A$25,0))</f>
        <v>桃園藝文店</v>
      </c>
      <c r="F1920" s="9" t="s">
        <v>342</v>
      </c>
      <c r="G1920" s="12" t="str">
        <f aca="false">INDEX(通路主檔!$B$2:$B$5,MATCH($F1920,通路主檔!$A$2:$A$5,0))</f>
        <v>外帶</v>
      </c>
      <c r="H1920" s="12" t="str">
        <f aca="false">INDEX(通路主檔!$C$2:$C$5,MATCH($F1920,通路主檔!$A$2:$A$5,0))</f>
        <v>店內</v>
      </c>
      <c r="I1920" s="13" t="n">
        <v>480000</v>
      </c>
      <c r="J1920" s="4" t="n">
        <v>1437</v>
      </c>
      <c r="K1920" s="4" t="n">
        <v>1907</v>
      </c>
      <c r="L1920" s="14" t="n">
        <f aca="false">IF(J1920=0,0,I1920/J1920)</f>
        <v>334.029227557411</v>
      </c>
      <c r="M1920" s="15" t="n">
        <f aca="false">INDEX(通路主檔!$D$2:$D$5,MATCH($F1920,通路主檔!$A$2:$A$5,0))*INDEX(年度參數!$B$2:$B$4,MATCH($B1920,年度參數!$A$2:$A$4,0))</f>
        <v>0</v>
      </c>
      <c r="N1920" s="14" t="n">
        <f aca="false">I1920*M1920</f>
        <v>0</v>
      </c>
      <c r="O1920" s="14" t="n">
        <f aca="false">I1920-N1920</f>
        <v>480000</v>
      </c>
    </row>
    <row r="1921" customFormat="false" ht="15" hidden="false" customHeight="false" outlineLevel="0" collapsed="false">
      <c r="A1921" s="6" t="str">
        <f aca="false">TEXT(B1921,"0")&amp;"-"&amp;TEXT(C1921,"00")</f>
        <v>2026-02</v>
      </c>
      <c r="B1921" s="4" t="n">
        <v>2026</v>
      </c>
      <c r="C1921" s="4" t="n">
        <v>2</v>
      </c>
      <c r="D1921" s="9" t="s">
        <v>292</v>
      </c>
      <c r="E1921" s="12" t="str">
        <f aca="false">INDEX(門市主檔!$B$2:$B$25,MATCH($D1921,門市主檔!$A$2:$A$25,0))</f>
        <v>桃園藝文店</v>
      </c>
      <c r="F1921" s="9" t="s">
        <v>344</v>
      </c>
      <c r="G1921" s="12" t="str">
        <f aca="false">INDEX(通路主檔!$B$2:$B$5,MATCH($F1921,通路主檔!$A$2:$A$5,0))</f>
        <v>外送平台 A</v>
      </c>
      <c r="H1921" s="12" t="str">
        <f aca="false">INDEX(通路主檔!$C$2:$C$5,MATCH($F1921,通路主檔!$A$2:$A$5,0))</f>
        <v>外送平台</v>
      </c>
      <c r="I1921" s="13" t="n">
        <v>407100</v>
      </c>
      <c r="J1921" s="4" t="n">
        <v>742</v>
      </c>
      <c r="K1921" s="4" t="n">
        <v>1363</v>
      </c>
      <c r="L1921" s="14" t="n">
        <f aca="false">IF(J1921=0,0,I1921/J1921)</f>
        <v>548.652291105121</v>
      </c>
      <c r="M1921" s="15" t="n">
        <f aca="false">INDEX(通路主檔!$D$2:$D$5,MATCH($F1921,通路主檔!$A$2:$A$5,0))*INDEX(年度參數!$B$2:$B$4,MATCH($B1921,年度參數!$A$2:$A$4,0))</f>
        <v>0.345</v>
      </c>
      <c r="N1921" s="14" t="n">
        <f aca="false">I1921*M1921</f>
        <v>140449.5</v>
      </c>
      <c r="O1921" s="14" t="n">
        <f aca="false">I1921-N1921</f>
        <v>266650.5</v>
      </c>
    </row>
    <row r="1922" customFormat="false" ht="15" hidden="false" customHeight="false" outlineLevel="0" collapsed="false">
      <c r="A1922" s="6" t="str">
        <f aca="false">TEXT(B1922,"0")&amp;"-"&amp;TEXT(C1922,"00")</f>
        <v>2026-02</v>
      </c>
      <c r="B1922" s="4" t="n">
        <v>2026</v>
      </c>
      <c r="C1922" s="4" t="n">
        <v>2</v>
      </c>
      <c r="D1922" s="9" t="s">
        <v>292</v>
      </c>
      <c r="E1922" s="12" t="str">
        <f aca="false">INDEX(門市主檔!$B$2:$B$25,MATCH($D1922,門市主檔!$A$2:$A$25,0))</f>
        <v>桃園藝文店</v>
      </c>
      <c r="F1922" s="9" t="s">
        <v>347</v>
      </c>
      <c r="G1922" s="12" t="str">
        <f aca="false">INDEX(通路主檔!$B$2:$B$5,MATCH($F1922,通路主檔!$A$2:$A$5,0))</f>
        <v>外送平台 B</v>
      </c>
      <c r="H1922" s="12" t="str">
        <f aca="false">INDEX(通路主檔!$C$2:$C$5,MATCH($F1922,通路主檔!$A$2:$A$5,0))</f>
        <v>外送平台</v>
      </c>
      <c r="I1922" s="13" t="n">
        <v>248100</v>
      </c>
      <c r="J1922" s="4" t="n">
        <v>508</v>
      </c>
      <c r="K1922" s="4" t="n">
        <v>863</v>
      </c>
      <c r="L1922" s="14" t="n">
        <f aca="false">IF(J1922=0,0,I1922/J1922)</f>
        <v>488.385826771654</v>
      </c>
      <c r="M1922" s="15" t="n">
        <f aca="false">INDEX(通路主檔!$D$2:$D$5,MATCH($F1922,通路主檔!$A$2:$A$5,0))*INDEX(年度參數!$B$2:$B$4,MATCH($B1922,年度參數!$A$2:$A$4,0))</f>
        <v>0.345</v>
      </c>
      <c r="N1922" s="14" t="n">
        <f aca="false">I1922*M1922</f>
        <v>85594.5</v>
      </c>
      <c r="O1922" s="14" t="n">
        <f aca="false">I1922-N1922</f>
        <v>162505.5</v>
      </c>
    </row>
    <row r="1923" customFormat="false" ht="15" hidden="false" customHeight="false" outlineLevel="0" collapsed="false">
      <c r="A1923" s="6" t="str">
        <f aca="false">TEXT(B1923,"0")&amp;"-"&amp;TEXT(C1923,"00")</f>
        <v>2026-02</v>
      </c>
      <c r="B1923" s="4" t="n">
        <v>2026</v>
      </c>
      <c r="C1923" s="4" t="n">
        <v>2</v>
      </c>
      <c r="D1923" s="9" t="s">
        <v>315</v>
      </c>
      <c r="E1923" s="12" t="str">
        <f aca="false">INDEX(門市主檔!$B$2:$B$25,MATCH($D1923,門市主檔!$A$2:$A$25,0))</f>
        <v>雲林斗六店</v>
      </c>
      <c r="F1923" s="9" t="s">
        <v>339</v>
      </c>
      <c r="G1923" s="12" t="str">
        <f aca="false">INDEX(通路主檔!$B$2:$B$5,MATCH($F1923,通路主檔!$A$2:$A$5,0))</f>
        <v>內用</v>
      </c>
      <c r="H1923" s="12" t="str">
        <f aca="false">INDEX(通路主檔!$C$2:$C$5,MATCH($F1923,通路主檔!$A$2:$A$5,0))</f>
        <v>店內</v>
      </c>
      <c r="I1923" s="13" t="n">
        <v>684500</v>
      </c>
      <c r="J1923" s="4" t="n">
        <v>979</v>
      </c>
      <c r="K1923" s="4" t="n">
        <v>2219</v>
      </c>
      <c r="L1923" s="14" t="n">
        <f aca="false">IF(J1923=0,0,I1923/J1923)</f>
        <v>699.182839632278</v>
      </c>
      <c r="M1923" s="15" t="n">
        <f aca="false">INDEX(通路主檔!$D$2:$D$5,MATCH($F1923,通路主檔!$A$2:$A$5,0))*INDEX(年度參數!$B$2:$B$4,MATCH($B1923,年度參數!$A$2:$A$4,0))</f>
        <v>0</v>
      </c>
      <c r="N1923" s="14" t="n">
        <f aca="false">I1923*M1923</f>
        <v>0</v>
      </c>
      <c r="O1923" s="14" t="n">
        <f aca="false">I1923-N1923</f>
        <v>684500</v>
      </c>
    </row>
    <row r="1924" customFormat="false" ht="15" hidden="false" customHeight="false" outlineLevel="0" collapsed="false">
      <c r="A1924" s="6" t="str">
        <f aca="false">TEXT(B1924,"0")&amp;"-"&amp;TEXT(C1924,"00")</f>
        <v>2026-02</v>
      </c>
      <c r="B1924" s="4" t="n">
        <v>2026</v>
      </c>
      <c r="C1924" s="4" t="n">
        <v>2</v>
      </c>
      <c r="D1924" s="9" t="s">
        <v>315</v>
      </c>
      <c r="E1924" s="12" t="str">
        <f aca="false">INDEX(門市主檔!$B$2:$B$25,MATCH($D1924,門市主檔!$A$2:$A$25,0))</f>
        <v>雲林斗六店</v>
      </c>
      <c r="F1924" s="9" t="s">
        <v>342</v>
      </c>
      <c r="G1924" s="12" t="str">
        <f aca="false">INDEX(通路主檔!$B$2:$B$5,MATCH($F1924,通路主檔!$A$2:$A$5,0))</f>
        <v>外帶</v>
      </c>
      <c r="H1924" s="12" t="str">
        <f aca="false">INDEX(通路主檔!$C$2:$C$5,MATCH($F1924,通路主檔!$A$2:$A$5,0))</f>
        <v>店內</v>
      </c>
      <c r="I1924" s="13" t="n">
        <v>374700</v>
      </c>
      <c r="J1924" s="4" t="n">
        <v>1039</v>
      </c>
      <c r="K1924" s="4" t="n">
        <v>1295</v>
      </c>
      <c r="L1924" s="14" t="n">
        <f aca="false">IF(J1924=0,0,I1924/J1924)</f>
        <v>360.635226179018</v>
      </c>
      <c r="M1924" s="15" t="n">
        <f aca="false">INDEX(通路主檔!$D$2:$D$5,MATCH($F1924,通路主檔!$A$2:$A$5,0))*INDEX(年度參數!$B$2:$B$4,MATCH($B1924,年度參數!$A$2:$A$4,0))</f>
        <v>0</v>
      </c>
      <c r="N1924" s="14" t="n">
        <f aca="false">I1924*M1924</f>
        <v>0</v>
      </c>
      <c r="O1924" s="14" t="n">
        <f aca="false">I1924-N1924</f>
        <v>374700</v>
      </c>
    </row>
    <row r="1925" customFormat="false" ht="15" hidden="false" customHeight="false" outlineLevel="0" collapsed="false">
      <c r="A1925" s="6" t="str">
        <f aca="false">TEXT(B1925,"0")&amp;"-"&amp;TEXT(C1925,"00")</f>
        <v>2026-02</v>
      </c>
      <c r="B1925" s="4" t="n">
        <v>2026</v>
      </c>
      <c r="C1925" s="4" t="n">
        <v>2</v>
      </c>
      <c r="D1925" s="9" t="s">
        <v>315</v>
      </c>
      <c r="E1925" s="12" t="str">
        <f aca="false">INDEX(門市主檔!$B$2:$B$25,MATCH($D1925,門市主檔!$A$2:$A$25,0))</f>
        <v>雲林斗六店</v>
      </c>
      <c r="F1925" s="9" t="s">
        <v>344</v>
      </c>
      <c r="G1925" s="12" t="str">
        <f aca="false">INDEX(通路主檔!$B$2:$B$5,MATCH($F1925,通路主檔!$A$2:$A$5,0))</f>
        <v>外送平台 A</v>
      </c>
      <c r="H1925" s="12" t="str">
        <f aca="false">INDEX(通路主檔!$C$2:$C$5,MATCH($F1925,通路主檔!$A$2:$A$5,0))</f>
        <v>外送平台</v>
      </c>
      <c r="I1925" s="13" t="n">
        <v>317100</v>
      </c>
      <c r="J1925" s="4" t="n">
        <v>559</v>
      </c>
      <c r="K1925" s="4" t="n">
        <v>1040</v>
      </c>
      <c r="L1925" s="14" t="n">
        <f aca="false">IF(J1925=0,0,I1925/J1925)</f>
        <v>567.262969588551</v>
      </c>
      <c r="M1925" s="15" t="n">
        <f aca="false">INDEX(通路主檔!$D$2:$D$5,MATCH($F1925,通路主檔!$A$2:$A$5,0))*INDEX(年度參數!$B$2:$B$4,MATCH($B1925,年度參數!$A$2:$A$4,0))</f>
        <v>0.345</v>
      </c>
      <c r="N1925" s="14" t="n">
        <f aca="false">I1925*M1925</f>
        <v>109399.5</v>
      </c>
      <c r="O1925" s="14" t="n">
        <f aca="false">I1925-N1925</f>
        <v>207700.5</v>
      </c>
    </row>
    <row r="1926" customFormat="false" ht="15" hidden="false" customHeight="false" outlineLevel="0" collapsed="false">
      <c r="A1926" s="6" t="str">
        <f aca="false">TEXT(B1926,"0")&amp;"-"&amp;TEXT(C1926,"00")</f>
        <v>2026-02</v>
      </c>
      <c r="B1926" s="4" t="n">
        <v>2026</v>
      </c>
      <c r="C1926" s="4" t="n">
        <v>2</v>
      </c>
      <c r="D1926" s="9" t="s">
        <v>315</v>
      </c>
      <c r="E1926" s="12" t="str">
        <f aca="false">INDEX(門市主檔!$B$2:$B$25,MATCH($D1926,門市主檔!$A$2:$A$25,0))</f>
        <v>雲林斗六店</v>
      </c>
      <c r="F1926" s="9" t="s">
        <v>347</v>
      </c>
      <c r="G1926" s="12" t="str">
        <f aca="false">INDEX(通路主檔!$B$2:$B$5,MATCH($F1926,通路主檔!$A$2:$A$5,0))</f>
        <v>外送平台 B</v>
      </c>
      <c r="H1926" s="12" t="str">
        <f aca="false">INDEX(通路主檔!$C$2:$C$5,MATCH($F1926,通路主檔!$A$2:$A$5,0))</f>
        <v>外送平台</v>
      </c>
      <c r="I1926" s="13" t="n">
        <v>208700</v>
      </c>
      <c r="J1926" s="4" t="n">
        <v>427</v>
      </c>
      <c r="K1926" s="4" t="n">
        <v>812</v>
      </c>
      <c r="L1926" s="14" t="n">
        <f aca="false">IF(J1926=0,0,I1926/J1926)</f>
        <v>488.758782201405</v>
      </c>
      <c r="M1926" s="15" t="n">
        <f aca="false">INDEX(通路主檔!$D$2:$D$5,MATCH($F1926,通路主檔!$A$2:$A$5,0))*INDEX(年度參數!$B$2:$B$4,MATCH($B1926,年度參數!$A$2:$A$4,0))</f>
        <v>0.345</v>
      </c>
      <c r="N1926" s="14" t="n">
        <f aca="false">I1926*M1926</f>
        <v>72001.5</v>
      </c>
      <c r="O1926" s="14" t="n">
        <f aca="false">I1926-N1926</f>
        <v>136698.5</v>
      </c>
    </row>
    <row r="1927" customFormat="false" ht="15" hidden="false" customHeight="false" outlineLevel="0" collapsed="false">
      <c r="A1927" s="6" t="str">
        <f aca="false">TEXT(B1927,"0")&amp;"-"&amp;TEXT(C1927,"00")</f>
        <v>2026-03</v>
      </c>
      <c r="B1927" s="4" t="n">
        <v>2026</v>
      </c>
      <c r="C1927" s="4" t="n">
        <v>3</v>
      </c>
      <c r="D1927" s="9" t="s">
        <v>294</v>
      </c>
      <c r="E1927" s="12" t="str">
        <f aca="false">INDEX(門市主檔!$B$2:$B$25,MATCH($D1927,門市主檔!$A$2:$A$25,0))</f>
        <v>新竹巨城店</v>
      </c>
      <c r="F1927" s="9" t="s">
        <v>339</v>
      </c>
      <c r="G1927" s="12" t="str">
        <f aca="false">INDEX(通路主檔!$B$2:$B$5,MATCH($F1927,通路主檔!$A$2:$A$5,0))</f>
        <v>內用</v>
      </c>
      <c r="H1927" s="12" t="str">
        <f aca="false">INDEX(通路主檔!$C$2:$C$5,MATCH($F1927,通路主檔!$A$2:$A$5,0))</f>
        <v>店內</v>
      </c>
      <c r="I1927" s="13" t="n">
        <v>1250700</v>
      </c>
      <c r="J1927" s="4" t="n">
        <v>1575</v>
      </c>
      <c r="K1927" s="4" t="n">
        <v>3725</v>
      </c>
      <c r="L1927" s="14" t="n">
        <f aca="false">IF(J1927=0,0,I1927/J1927)</f>
        <v>794.095238095238</v>
      </c>
      <c r="M1927" s="15" t="n">
        <f aca="false">INDEX(通路主檔!$D$2:$D$5,MATCH($F1927,通路主檔!$A$2:$A$5,0))*INDEX(年度參數!$B$2:$B$4,MATCH($B1927,年度參數!$A$2:$A$4,0))</f>
        <v>0</v>
      </c>
      <c r="N1927" s="14" t="n">
        <f aca="false">I1927*M1927</f>
        <v>0</v>
      </c>
      <c r="O1927" s="14" t="n">
        <f aca="false">I1927-N1927</f>
        <v>1250700</v>
      </c>
    </row>
    <row r="1928" customFormat="false" ht="15" hidden="false" customHeight="false" outlineLevel="0" collapsed="false">
      <c r="A1928" s="6" t="str">
        <f aca="false">TEXT(B1928,"0")&amp;"-"&amp;TEXT(C1928,"00")</f>
        <v>2026-03</v>
      </c>
      <c r="B1928" s="4" t="n">
        <v>2026</v>
      </c>
      <c r="C1928" s="4" t="n">
        <v>3</v>
      </c>
      <c r="D1928" s="9" t="s">
        <v>294</v>
      </c>
      <c r="E1928" s="12" t="str">
        <f aca="false">INDEX(門市主檔!$B$2:$B$25,MATCH($D1928,門市主檔!$A$2:$A$25,0))</f>
        <v>新竹巨城店</v>
      </c>
      <c r="F1928" s="9" t="s">
        <v>342</v>
      </c>
      <c r="G1928" s="12" t="str">
        <f aca="false">INDEX(通路主檔!$B$2:$B$5,MATCH($F1928,通路主檔!$A$2:$A$5,0))</f>
        <v>外帶</v>
      </c>
      <c r="H1928" s="12" t="str">
        <f aca="false">INDEX(通路主檔!$C$2:$C$5,MATCH($F1928,通路主檔!$A$2:$A$5,0))</f>
        <v>店內</v>
      </c>
      <c r="I1928" s="13" t="n">
        <v>499600</v>
      </c>
      <c r="J1928" s="4" t="n">
        <v>1523</v>
      </c>
      <c r="K1928" s="4" t="n">
        <v>1839</v>
      </c>
      <c r="L1928" s="14" t="n">
        <f aca="false">IF(J1928=0,0,I1928/J1928)</f>
        <v>328.036769533815</v>
      </c>
      <c r="M1928" s="15" t="n">
        <f aca="false">INDEX(通路主檔!$D$2:$D$5,MATCH($F1928,通路主檔!$A$2:$A$5,0))*INDEX(年度參數!$B$2:$B$4,MATCH($B1928,年度參數!$A$2:$A$4,0))</f>
        <v>0</v>
      </c>
      <c r="N1928" s="14" t="n">
        <f aca="false">I1928*M1928</f>
        <v>0</v>
      </c>
      <c r="O1928" s="14" t="n">
        <f aca="false">I1928-N1928</f>
        <v>499600</v>
      </c>
    </row>
    <row r="1929" customFormat="false" ht="15" hidden="false" customHeight="false" outlineLevel="0" collapsed="false">
      <c r="A1929" s="6" t="str">
        <f aca="false">TEXT(B1929,"0")&amp;"-"&amp;TEXT(C1929,"00")</f>
        <v>2026-03</v>
      </c>
      <c r="B1929" s="4" t="n">
        <v>2026</v>
      </c>
      <c r="C1929" s="4" t="n">
        <v>3</v>
      </c>
      <c r="D1929" s="9" t="s">
        <v>294</v>
      </c>
      <c r="E1929" s="12" t="str">
        <f aca="false">INDEX(門市主檔!$B$2:$B$25,MATCH($D1929,門市主檔!$A$2:$A$25,0))</f>
        <v>新竹巨城店</v>
      </c>
      <c r="F1929" s="9" t="s">
        <v>344</v>
      </c>
      <c r="G1929" s="12" t="str">
        <f aca="false">INDEX(通路主檔!$B$2:$B$5,MATCH($F1929,通路主檔!$A$2:$A$5,0))</f>
        <v>外送平台 A</v>
      </c>
      <c r="H1929" s="12" t="str">
        <f aca="false">INDEX(通路主檔!$C$2:$C$5,MATCH($F1929,通路主檔!$A$2:$A$5,0))</f>
        <v>外送平台</v>
      </c>
      <c r="I1929" s="13" t="n">
        <v>393400</v>
      </c>
      <c r="J1929" s="4" t="n">
        <v>723</v>
      </c>
      <c r="K1929" s="4" t="n">
        <v>1328</v>
      </c>
      <c r="L1929" s="14" t="n">
        <f aca="false">IF(J1929=0,0,I1929/J1929)</f>
        <v>544.121715076072</v>
      </c>
      <c r="M1929" s="15" t="n">
        <f aca="false">INDEX(通路主檔!$D$2:$D$5,MATCH($F1929,通路主檔!$A$2:$A$5,0))*INDEX(年度參數!$B$2:$B$4,MATCH($B1929,年度參數!$A$2:$A$4,0))</f>
        <v>0.345</v>
      </c>
      <c r="N1929" s="14" t="n">
        <f aca="false">I1929*M1929</f>
        <v>135723</v>
      </c>
      <c r="O1929" s="14" t="n">
        <f aca="false">I1929-N1929</f>
        <v>257677</v>
      </c>
    </row>
    <row r="1930" customFormat="false" ht="15" hidden="false" customHeight="false" outlineLevel="0" collapsed="false">
      <c r="A1930" s="6" t="str">
        <f aca="false">TEXT(B1930,"0")&amp;"-"&amp;TEXT(C1930,"00")</f>
        <v>2026-03</v>
      </c>
      <c r="B1930" s="4" t="n">
        <v>2026</v>
      </c>
      <c r="C1930" s="4" t="n">
        <v>3</v>
      </c>
      <c r="D1930" s="9" t="s">
        <v>294</v>
      </c>
      <c r="E1930" s="12" t="str">
        <f aca="false">INDEX(門市主檔!$B$2:$B$25,MATCH($D1930,門市主檔!$A$2:$A$25,0))</f>
        <v>新竹巨城店</v>
      </c>
      <c r="F1930" s="9" t="s">
        <v>347</v>
      </c>
      <c r="G1930" s="12" t="str">
        <f aca="false">INDEX(通路主檔!$B$2:$B$5,MATCH($F1930,通路主檔!$A$2:$A$5,0))</f>
        <v>外送平台 B</v>
      </c>
      <c r="H1930" s="12" t="str">
        <f aca="false">INDEX(通路主檔!$C$2:$C$5,MATCH($F1930,通路主檔!$A$2:$A$5,0))</f>
        <v>外送平台</v>
      </c>
      <c r="I1930" s="13" t="n">
        <v>289600</v>
      </c>
      <c r="J1930" s="4" t="n">
        <v>613</v>
      </c>
      <c r="K1930" s="4" t="n">
        <v>1081</v>
      </c>
      <c r="L1930" s="14" t="n">
        <f aca="false">IF(J1930=0,0,I1930/J1930)</f>
        <v>472.430668841762</v>
      </c>
      <c r="M1930" s="15" t="n">
        <f aca="false">INDEX(通路主檔!$D$2:$D$5,MATCH($F1930,通路主檔!$A$2:$A$5,0))*INDEX(年度參數!$B$2:$B$4,MATCH($B1930,年度參數!$A$2:$A$4,0))</f>
        <v>0.345</v>
      </c>
      <c r="N1930" s="14" t="n">
        <f aca="false">I1930*M1930</f>
        <v>99912</v>
      </c>
      <c r="O1930" s="14" t="n">
        <f aca="false">I1930-N1930</f>
        <v>189688</v>
      </c>
    </row>
    <row r="1931" customFormat="false" ht="15" hidden="false" customHeight="false" outlineLevel="0" collapsed="false">
      <c r="A1931" s="6" t="str">
        <f aca="false">TEXT(B1931,"0")&amp;"-"&amp;TEXT(C1931,"00")</f>
        <v>2026-03</v>
      </c>
      <c r="B1931" s="4" t="n">
        <v>2026</v>
      </c>
      <c r="C1931" s="4" t="n">
        <v>3</v>
      </c>
      <c r="D1931" s="9" t="s">
        <v>297</v>
      </c>
      <c r="E1931" s="12" t="str">
        <f aca="false">INDEX(門市主檔!$B$2:$B$25,MATCH($D1931,門市主檔!$A$2:$A$25,0))</f>
        <v>新竹竹北店</v>
      </c>
      <c r="F1931" s="9" t="s">
        <v>339</v>
      </c>
      <c r="G1931" s="12" t="str">
        <f aca="false">INDEX(通路主檔!$B$2:$B$5,MATCH($F1931,通路主檔!$A$2:$A$5,0))</f>
        <v>內用</v>
      </c>
      <c r="H1931" s="12" t="str">
        <f aca="false">INDEX(通路主檔!$C$2:$C$5,MATCH($F1931,通路主檔!$A$2:$A$5,0))</f>
        <v>店內</v>
      </c>
      <c r="I1931" s="13" t="n">
        <v>859700</v>
      </c>
      <c r="J1931" s="4" t="n">
        <v>1143</v>
      </c>
      <c r="K1931" s="4" t="n">
        <v>2889</v>
      </c>
      <c r="L1931" s="14" t="n">
        <f aca="false">IF(J1931=0,0,I1931/J1931)</f>
        <v>752.143482064742</v>
      </c>
      <c r="M1931" s="15" t="n">
        <f aca="false">INDEX(通路主檔!$D$2:$D$5,MATCH($F1931,通路主檔!$A$2:$A$5,0))*INDEX(年度參數!$B$2:$B$4,MATCH($B1931,年度參數!$A$2:$A$4,0))</f>
        <v>0</v>
      </c>
      <c r="N1931" s="14" t="n">
        <f aca="false">I1931*M1931</f>
        <v>0</v>
      </c>
      <c r="O1931" s="14" t="n">
        <f aca="false">I1931-N1931</f>
        <v>859700</v>
      </c>
    </row>
    <row r="1932" customFormat="false" ht="15" hidden="false" customHeight="false" outlineLevel="0" collapsed="false">
      <c r="A1932" s="6" t="str">
        <f aca="false">TEXT(B1932,"0")&amp;"-"&amp;TEXT(C1932,"00")</f>
        <v>2026-03</v>
      </c>
      <c r="B1932" s="4" t="n">
        <v>2026</v>
      </c>
      <c r="C1932" s="4" t="n">
        <v>3</v>
      </c>
      <c r="D1932" s="9" t="s">
        <v>297</v>
      </c>
      <c r="E1932" s="12" t="str">
        <f aca="false">INDEX(門市主檔!$B$2:$B$25,MATCH($D1932,門市主檔!$A$2:$A$25,0))</f>
        <v>新竹竹北店</v>
      </c>
      <c r="F1932" s="9" t="s">
        <v>342</v>
      </c>
      <c r="G1932" s="12" t="str">
        <f aca="false">INDEX(通路主檔!$B$2:$B$5,MATCH($F1932,通路主檔!$A$2:$A$5,0))</f>
        <v>外帶</v>
      </c>
      <c r="H1932" s="12" t="str">
        <f aca="false">INDEX(通路主檔!$C$2:$C$5,MATCH($F1932,通路主檔!$A$2:$A$5,0))</f>
        <v>店內</v>
      </c>
      <c r="I1932" s="13" t="n">
        <v>404500</v>
      </c>
      <c r="J1932" s="4" t="n">
        <v>1228</v>
      </c>
      <c r="K1932" s="4" t="n">
        <v>1509</v>
      </c>
      <c r="L1932" s="14" t="n">
        <f aca="false">IF(J1932=0,0,I1932/J1932)</f>
        <v>329.397394136808</v>
      </c>
      <c r="M1932" s="15" t="n">
        <f aca="false">INDEX(通路主檔!$D$2:$D$5,MATCH($F1932,通路主檔!$A$2:$A$5,0))*INDEX(年度參數!$B$2:$B$4,MATCH($B1932,年度參數!$A$2:$A$4,0))</f>
        <v>0</v>
      </c>
      <c r="N1932" s="14" t="n">
        <f aca="false">I1932*M1932</f>
        <v>0</v>
      </c>
      <c r="O1932" s="14" t="n">
        <f aca="false">I1932-N1932</f>
        <v>404500</v>
      </c>
    </row>
    <row r="1933" customFormat="false" ht="15" hidden="false" customHeight="false" outlineLevel="0" collapsed="false">
      <c r="A1933" s="6" t="str">
        <f aca="false">TEXT(B1933,"0")&amp;"-"&amp;TEXT(C1933,"00")</f>
        <v>2026-03</v>
      </c>
      <c r="B1933" s="4" t="n">
        <v>2026</v>
      </c>
      <c r="C1933" s="4" t="n">
        <v>3</v>
      </c>
      <c r="D1933" s="9" t="s">
        <v>297</v>
      </c>
      <c r="E1933" s="12" t="str">
        <f aca="false">INDEX(門市主檔!$B$2:$B$25,MATCH($D1933,門市主檔!$A$2:$A$25,0))</f>
        <v>新竹竹北店</v>
      </c>
      <c r="F1933" s="9" t="s">
        <v>344</v>
      </c>
      <c r="G1933" s="12" t="str">
        <f aca="false">INDEX(通路主檔!$B$2:$B$5,MATCH($F1933,通路主檔!$A$2:$A$5,0))</f>
        <v>外送平台 A</v>
      </c>
      <c r="H1933" s="12" t="str">
        <f aca="false">INDEX(通路主檔!$C$2:$C$5,MATCH($F1933,通路主檔!$A$2:$A$5,0))</f>
        <v>外送平台</v>
      </c>
      <c r="I1933" s="13" t="n">
        <v>325500</v>
      </c>
      <c r="J1933" s="4" t="n">
        <v>616</v>
      </c>
      <c r="K1933" s="4" t="n">
        <v>1131</v>
      </c>
      <c r="L1933" s="14" t="n">
        <f aca="false">IF(J1933=0,0,I1933/J1933)</f>
        <v>528.409090909091</v>
      </c>
      <c r="M1933" s="15" t="n">
        <f aca="false">INDEX(通路主檔!$D$2:$D$5,MATCH($F1933,通路主檔!$A$2:$A$5,0))*INDEX(年度參數!$B$2:$B$4,MATCH($B1933,年度參數!$A$2:$A$4,0))</f>
        <v>0.345</v>
      </c>
      <c r="N1933" s="14" t="n">
        <f aca="false">I1933*M1933</f>
        <v>112297.5</v>
      </c>
      <c r="O1933" s="14" t="n">
        <f aca="false">I1933-N1933</f>
        <v>213202.5</v>
      </c>
    </row>
    <row r="1934" customFormat="false" ht="15" hidden="false" customHeight="false" outlineLevel="0" collapsed="false">
      <c r="A1934" s="6" t="str">
        <f aca="false">TEXT(B1934,"0")&amp;"-"&amp;TEXT(C1934,"00")</f>
        <v>2026-03</v>
      </c>
      <c r="B1934" s="4" t="n">
        <v>2026</v>
      </c>
      <c r="C1934" s="4" t="n">
        <v>3</v>
      </c>
      <c r="D1934" s="9" t="s">
        <v>297</v>
      </c>
      <c r="E1934" s="12" t="str">
        <f aca="false">INDEX(門市主檔!$B$2:$B$25,MATCH($D1934,門市主檔!$A$2:$A$25,0))</f>
        <v>新竹竹北店</v>
      </c>
      <c r="F1934" s="9" t="s">
        <v>347</v>
      </c>
      <c r="G1934" s="12" t="str">
        <f aca="false">INDEX(通路主檔!$B$2:$B$5,MATCH($F1934,通路主檔!$A$2:$A$5,0))</f>
        <v>外送平台 B</v>
      </c>
      <c r="H1934" s="12" t="str">
        <f aca="false">INDEX(通路主檔!$C$2:$C$5,MATCH($F1934,通路主檔!$A$2:$A$5,0))</f>
        <v>外送平台</v>
      </c>
      <c r="I1934" s="13" t="n">
        <v>237600</v>
      </c>
      <c r="J1934" s="4" t="n">
        <v>477</v>
      </c>
      <c r="K1934" s="4" t="n">
        <v>833</v>
      </c>
      <c r="L1934" s="14" t="n">
        <f aca="false">IF(J1934=0,0,I1934/J1934)</f>
        <v>498.11320754717</v>
      </c>
      <c r="M1934" s="15" t="n">
        <f aca="false">INDEX(通路主檔!$D$2:$D$5,MATCH($F1934,通路主檔!$A$2:$A$5,0))*INDEX(年度參數!$B$2:$B$4,MATCH($B1934,年度參數!$A$2:$A$4,0))</f>
        <v>0.345</v>
      </c>
      <c r="N1934" s="14" t="n">
        <f aca="false">I1934*M1934</f>
        <v>81972</v>
      </c>
      <c r="O1934" s="14" t="n">
        <f aca="false">I1934-N1934</f>
        <v>155628</v>
      </c>
    </row>
    <row r="1935" customFormat="false" ht="15" hidden="false" customHeight="false" outlineLevel="0" collapsed="false">
      <c r="A1935" s="6" t="str">
        <f aca="false">TEXT(B1935,"0")&amp;"-"&amp;TEXT(C1935,"00")</f>
        <v>2026-03</v>
      </c>
      <c r="B1935" s="4" t="n">
        <v>2026</v>
      </c>
      <c r="C1935" s="4" t="n">
        <v>3</v>
      </c>
      <c r="D1935" s="9" t="s">
        <v>325</v>
      </c>
      <c r="E1935" s="12" t="str">
        <f aca="false">INDEX(門市主檔!$B$2:$B$25,MATCH($D1935,門市主檔!$A$2:$A$25,0))</f>
        <v>高雄左營店</v>
      </c>
      <c r="F1935" s="9" t="s">
        <v>339</v>
      </c>
      <c r="G1935" s="12" t="str">
        <f aca="false">INDEX(通路主檔!$B$2:$B$5,MATCH($F1935,通路主檔!$A$2:$A$5,0))</f>
        <v>內用</v>
      </c>
      <c r="H1935" s="12" t="str">
        <f aca="false">INDEX(通路主檔!$C$2:$C$5,MATCH($F1935,通路主檔!$A$2:$A$5,0))</f>
        <v>店內</v>
      </c>
      <c r="I1935" s="13" t="n">
        <v>1252900</v>
      </c>
      <c r="J1935" s="4" t="n">
        <v>1573</v>
      </c>
      <c r="K1935" s="4" t="n">
        <v>3492</v>
      </c>
      <c r="L1935" s="14" t="n">
        <f aca="false">IF(J1935=0,0,I1935/J1935)</f>
        <v>796.503496503497</v>
      </c>
      <c r="M1935" s="15" t="n">
        <f aca="false">INDEX(通路主檔!$D$2:$D$5,MATCH($F1935,通路主檔!$A$2:$A$5,0))*INDEX(年度參數!$B$2:$B$4,MATCH($B1935,年度參數!$A$2:$A$4,0))</f>
        <v>0</v>
      </c>
      <c r="N1935" s="14" t="n">
        <f aca="false">I1935*M1935</f>
        <v>0</v>
      </c>
      <c r="O1935" s="14" t="n">
        <f aca="false">I1935-N1935</f>
        <v>1252900</v>
      </c>
    </row>
    <row r="1936" customFormat="false" ht="15" hidden="false" customHeight="false" outlineLevel="0" collapsed="false">
      <c r="A1936" s="6" t="str">
        <f aca="false">TEXT(B1936,"0")&amp;"-"&amp;TEXT(C1936,"00")</f>
        <v>2026-03</v>
      </c>
      <c r="B1936" s="4" t="n">
        <v>2026</v>
      </c>
      <c r="C1936" s="4" t="n">
        <v>3</v>
      </c>
      <c r="D1936" s="9" t="s">
        <v>325</v>
      </c>
      <c r="E1936" s="12" t="str">
        <f aca="false">INDEX(門市主檔!$B$2:$B$25,MATCH($D1936,門市主檔!$A$2:$A$25,0))</f>
        <v>高雄左營店</v>
      </c>
      <c r="F1936" s="9" t="s">
        <v>342</v>
      </c>
      <c r="G1936" s="12" t="str">
        <f aca="false">INDEX(通路主檔!$B$2:$B$5,MATCH($F1936,通路主檔!$A$2:$A$5,0))</f>
        <v>外帶</v>
      </c>
      <c r="H1936" s="12" t="str">
        <f aca="false">INDEX(通路主檔!$C$2:$C$5,MATCH($F1936,通路主檔!$A$2:$A$5,0))</f>
        <v>店內</v>
      </c>
      <c r="I1936" s="13" t="n">
        <v>429700</v>
      </c>
      <c r="J1936" s="4" t="n">
        <v>1370</v>
      </c>
      <c r="K1936" s="4" t="n">
        <v>1885</v>
      </c>
      <c r="L1936" s="14" t="n">
        <f aca="false">IF(J1936=0,0,I1936/J1936)</f>
        <v>313.649635036496</v>
      </c>
      <c r="M1936" s="15" t="n">
        <f aca="false">INDEX(通路主檔!$D$2:$D$5,MATCH($F1936,通路主檔!$A$2:$A$5,0))*INDEX(年度參數!$B$2:$B$4,MATCH($B1936,年度參數!$A$2:$A$4,0))</f>
        <v>0</v>
      </c>
      <c r="N1936" s="14" t="n">
        <f aca="false">I1936*M1936</f>
        <v>0</v>
      </c>
      <c r="O1936" s="14" t="n">
        <f aca="false">I1936-N1936</f>
        <v>429700</v>
      </c>
    </row>
    <row r="1937" customFormat="false" ht="15" hidden="false" customHeight="false" outlineLevel="0" collapsed="false">
      <c r="A1937" s="6" t="str">
        <f aca="false">TEXT(B1937,"0")&amp;"-"&amp;TEXT(C1937,"00")</f>
        <v>2026-03</v>
      </c>
      <c r="B1937" s="4" t="n">
        <v>2026</v>
      </c>
      <c r="C1937" s="4" t="n">
        <v>3</v>
      </c>
      <c r="D1937" s="9" t="s">
        <v>325</v>
      </c>
      <c r="E1937" s="12" t="str">
        <f aca="false">INDEX(門市主檔!$B$2:$B$25,MATCH($D1937,門市主檔!$A$2:$A$25,0))</f>
        <v>高雄左營店</v>
      </c>
      <c r="F1937" s="9" t="s">
        <v>344</v>
      </c>
      <c r="G1937" s="12" t="str">
        <f aca="false">INDEX(通路主檔!$B$2:$B$5,MATCH($F1937,通路主檔!$A$2:$A$5,0))</f>
        <v>外送平台 A</v>
      </c>
      <c r="H1937" s="12" t="str">
        <f aca="false">INDEX(通路主檔!$C$2:$C$5,MATCH($F1937,通路主檔!$A$2:$A$5,0))</f>
        <v>外送平台</v>
      </c>
      <c r="I1937" s="13" t="n">
        <v>377500</v>
      </c>
      <c r="J1937" s="4" t="n">
        <v>734</v>
      </c>
      <c r="K1937" s="4" t="n">
        <v>1322</v>
      </c>
      <c r="L1937" s="14" t="n">
        <f aca="false">IF(J1937=0,0,I1937/J1937)</f>
        <v>514.305177111717</v>
      </c>
      <c r="M1937" s="15" t="n">
        <f aca="false">INDEX(通路主檔!$D$2:$D$5,MATCH($F1937,通路主檔!$A$2:$A$5,0))*INDEX(年度參數!$B$2:$B$4,MATCH($B1937,年度參數!$A$2:$A$4,0))</f>
        <v>0.345</v>
      </c>
      <c r="N1937" s="14" t="n">
        <f aca="false">I1937*M1937</f>
        <v>130237.5</v>
      </c>
      <c r="O1937" s="14" t="n">
        <f aca="false">I1937-N1937</f>
        <v>247262.5</v>
      </c>
    </row>
    <row r="1938" customFormat="false" ht="15" hidden="false" customHeight="false" outlineLevel="0" collapsed="false">
      <c r="A1938" s="6" t="str">
        <f aca="false">TEXT(B1938,"0")&amp;"-"&amp;TEXT(C1938,"00")</f>
        <v>2026-03</v>
      </c>
      <c r="B1938" s="4" t="n">
        <v>2026</v>
      </c>
      <c r="C1938" s="4" t="n">
        <v>3</v>
      </c>
      <c r="D1938" s="9" t="s">
        <v>325</v>
      </c>
      <c r="E1938" s="12" t="str">
        <f aca="false">INDEX(門市主檔!$B$2:$B$25,MATCH($D1938,門市主檔!$A$2:$A$25,0))</f>
        <v>高雄左營店</v>
      </c>
      <c r="F1938" s="9" t="s">
        <v>347</v>
      </c>
      <c r="G1938" s="12" t="str">
        <f aca="false">INDEX(通路主檔!$B$2:$B$5,MATCH($F1938,通路主檔!$A$2:$A$5,0))</f>
        <v>外送平台 B</v>
      </c>
      <c r="H1938" s="12" t="str">
        <f aca="false">INDEX(通路主檔!$C$2:$C$5,MATCH($F1938,通路主檔!$A$2:$A$5,0))</f>
        <v>外送平台</v>
      </c>
      <c r="I1938" s="13" t="n">
        <v>234000</v>
      </c>
      <c r="J1938" s="4" t="n">
        <v>472</v>
      </c>
      <c r="K1938" s="4" t="n">
        <v>883</v>
      </c>
      <c r="L1938" s="14" t="n">
        <f aca="false">IF(J1938=0,0,I1938/J1938)</f>
        <v>495.762711864407</v>
      </c>
      <c r="M1938" s="15" t="n">
        <f aca="false">INDEX(通路主檔!$D$2:$D$5,MATCH($F1938,通路主檔!$A$2:$A$5,0))*INDEX(年度參數!$B$2:$B$4,MATCH($B1938,年度參數!$A$2:$A$4,0))</f>
        <v>0.345</v>
      </c>
      <c r="N1938" s="14" t="n">
        <f aca="false">I1938*M1938</f>
        <v>80730</v>
      </c>
      <c r="O1938" s="14" t="n">
        <f aca="false">I1938-N1938</f>
        <v>153270</v>
      </c>
    </row>
    <row r="1939" customFormat="false" ht="15" hidden="false" customHeight="false" outlineLevel="0" collapsed="false">
      <c r="A1939" s="6" t="str">
        <f aca="false">TEXT(B1939,"0")&amp;"-"&amp;TEXT(C1939,"00")</f>
        <v>2026-03</v>
      </c>
      <c r="B1939" s="4" t="n">
        <v>2026</v>
      </c>
      <c r="C1939" s="4" t="n">
        <v>3</v>
      </c>
      <c r="D1939" s="9" t="s">
        <v>328</v>
      </c>
      <c r="E1939" s="12" t="str">
        <f aca="false">INDEX(門市主檔!$B$2:$B$25,MATCH($D1939,門市主檔!$A$2:$A$25,0))</f>
        <v>高雄三多店</v>
      </c>
      <c r="F1939" s="9" t="s">
        <v>339</v>
      </c>
      <c r="G1939" s="12" t="str">
        <f aca="false">INDEX(通路主檔!$B$2:$B$5,MATCH($F1939,通路主檔!$A$2:$A$5,0))</f>
        <v>內用</v>
      </c>
      <c r="H1939" s="12" t="str">
        <f aca="false">INDEX(通路主檔!$C$2:$C$5,MATCH($F1939,通路主檔!$A$2:$A$5,0))</f>
        <v>店內</v>
      </c>
      <c r="I1939" s="13" t="n">
        <v>802200</v>
      </c>
      <c r="J1939" s="4" t="n">
        <v>1118</v>
      </c>
      <c r="K1939" s="4" t="n">
        <v>2552</v>
      </c>
      <c r="L1939" s="14" t="n">
        <f aca="false">IF(J1939=0,0,I1939/J1939)</f>
        <v>717.531305903399</v>
      </c>
      <c r="M1939" s="15" t="n">
        <f aca="false">INDEX(通路主檔!$D$2:$D$5,MATCH($F1939,通路主檔!$A$2:$A$5,0))*INDEX(年度參數!$B$2:$B$4,MATCH($B1939,年度參數!$A$2:$A$4,0))</f>
        <v>0</v>
      </c>
      <c r="N1939" s="14" t="n">
        <f aca="false">I1939*M1939</f>
        <v>0</v>
      </c>
      <c r="O1939" s="14" t="n">
        <f aca="false">I1939-N1939</f>
        <v>802200</v>
      </c>
    </row>
    <row r="1940" customFormat="false" ht="15" hidden="false" customHeight="false" outlineLevel="0" collapsed="false">
      <c r="A1940" s="6" t="str">
        <f aca="false">TEXT(B1940,"0")&amp;"-"&amp;TEXT(C1940,"00")</f>
        <v>2026-03</v>
      </c>
      <c r="B1940" s="4" t="n">
        <v>2026</v>
      </c>
      <c r="C1940" s="4" t="n">
        <v>3</v>
      </c>
      <c r="D1940" s="9" t="s">
        <v>328</v>
      </c>
      <c r="E1940" s="12" t="str">
        <f aca="false">INDEX(門市主檔!$B$2:$B$25,MATCH($D1940,門市主檔!$A$2:$A$25,0))</f>
        <v>高雄三多店</v>
      </c>
      <c r="F1940" s="9" t="s">
        <v>342</v>
      </c>
      <c r="G1940" s="12" t="str">
        <f aca="false">INDEX(通路主檔!$B$2:$B$5,MATCH($F1940,通路主檔!$A$2:$A$5,0))</f>
        <v>外帶</v>
      </c>
      <c r="H1940" s="12" t="str">
        <f aca="false">INDEX(通路主檔!$C$2:$C$5,MATCH($F1940,通路主檔!$A$2:$A$5,0))</f>
        <v>店內</v>
      </c>
      <c r="I1940" s="13" t="n">
        <v>399700</v>
      </c>
      <c r="J1940" s="4" t="n">
        <v>1268</v>
      </c>
      <c r="K1940" s="4" t="n">
        <v>1638</v>
      </c>
      <c r="L1940" s="14" t="n">
        <f aca="false">IF(J1940=0,0,I1940/J1940)</f>
        <v>315.220820189274</v>
      </c>
      <c r="M1940" s="15" t="n">
        <f aca="false">INDEX(通路主檔!$D$2:$D$5,MATCH($F1940,通路主檔!$A$2:$A$5,0))*INDEX(年度參數!$B$2:$B$4,MATCH($B1940,年度參數!$A$2:$A$4,0))</f>
        <v>0</v>
      </c>
      <c r="N1940" s="14" t="n">
        <f aca="false">I1940*M1940</f>
        <v>0</v>
      </c>
      <c r="O1940" s="14" t="n">
        <f aca="false">I1940-N1940</f>
        <v>399700</v>
      </c>
    </row>
    <row r="1941" customFormat="false" ht="15" hidden="false" customHeight="false" outlineLevel="0" collapsed="false">
      <c r="A1941" s="6" t="str">
        <f aca="false">TEXT(B1941,"0")&amp;"-"&amp;TEXT(C1941,"00")</f>
        <v>2026-03</v>
      </c>
      <c r="B1941" s="4" t="n">
        <v>2026</v>
      </c>
      <c r="C1941" s="4" t="n">
        <v>3</v>
      </c>
      <c r="D1941" s="9" t="s">
        <v>328</v>
      </c>
      <c r="E1941" s="12" t="str">
        <f aca="false">INDEX(門市主檔!$B$2:$B$25,MATCH($D1941,門市主檔!$A$2:$A$25,0))</f>
        <v>高雄三多店</v>
      </c>
      <c r="F1941" s="9" t="s">
        <v>344</v>
      </c>
      <c r="G1941" s="12" t="str">
        <f aca="false">INDEX(通路主檔!$B$2:$B$5,MATCH($F1941,通路主檔!$A$2:$A$5,0))</f>
        <v>外送平台 A</v>
      </c>
      <c r="H1941" s="12" t="str">
        <f aca="false">INDEX(通路主檔!$C$2:$C$5,MATCH($F1941,通路主檔!$A$2:$A$5,0))</f>
        <v>外送平台</v>
      </c>
      <c r="I1941" s="13" t="n">
        <v>352200</v>
      </c>
      <c r="J1941" s="4" t="n">
        <v>630</v>
      </c>
      <c r="K1941" s="4" t="n">
        <v>1102</v>
      </c>
      <c r="L1941" s="14" t="n">
        <f aca="false">IF(J1941=0,0,I1941/J1941)</f>
        <v>559.047619047619</v>
      </c>
      <c r="M1941" s="15" t="n">
        <f aca="false">INDEX(通路主檔!$D$2:$D$5,MATCH($F1941,通路主檔!$A$2:$A$5,0))*INDEX(年度參數!$B$2:$B$4,MATCH($B1941,年度參數!$A$2:$A$4,0))</f>
        <v>0.345</v>
      </c>
      <c r="N1941" s="14" t="n">
        <f aca="false">I1941*M1941</f>
        <v>121509</v>
      </c>
      <c r="O1941" s="14" t="n">
        <f aca="false">I1941-N1941</f>
        <v>230691</v>
      </c>
    </row>
    <row r="1942" customFormat="false" ht="15" hidden="false" customHeight="false" outlineLevel="0" collapsed="false">
      <c r="A1942" s="6" t="str">
        <f aca="false">TEXT(B1942,"0")&amp;"-"&amp;TEXT(C1942,"00")</f>
        <v>2026-03</v>
      </c>
      <c r="B1942" s="4" t="n">
        <v>2026</v>
      </c>
      <c r="C1942" s="4" t="n">
        <v>3</v>
      </c>
      <c r="D1942" s="9" t="s">
        <v>328</v>
      </c>
      <c r="E1942" s="12" t="str">
        <f aca="false">INDEX(門市主檔!$B$2:$B$25,MATCH($D1942,門市主檔!$A$2:$A$25,0))</f>
        <v>高雄三多店</v>
      </c>
      <c r="F1942" s="9" t="s">
        <v>347</v>
      </c>
      <c r="G1942" s="12" t="str">
        <f aca="false">INDEX(通路主檔!$B$2:$B$5,MATCH($F1942,通路主檔!$A$2:$A$5,0))</f>
        <v>外送平台 B</v>
      </c>
      <c r="H1942" s="12" t="str">
        <f aca="false">INDEX(通路主檔!$C$2:$C$5,MATCH($F1942,通路主檔!$A$2:$A$5,0))</f>
        <v>外送平台</v>
      </c>
      <c r="I1942" s="13" t="n">
        <v>246300</v>
      </c>
      <c r="J1942" s="4" t="n">
        <v>513</v>
      </c>
      <c r="K1942" s="4" t="n">
        <v>967</v>
      </c>
      <c r="L1942" s="14" t="n">
        <f aca="false">IF(J1942=0,0,I1942/J1942)</f>
        <v>480.116959064328</v>
      </c>
      <c r="M1942" s="15" t="n">
        <f aca="false">INDEX(通路主檔!$D$2:$D$5,MATCH($F1942,通路主檔!$A$2:$A$5,0))*INDEX(年度參數!$B$2:$B$4,MATCH($B1942,年度參數!$A$2:$A$4,0))</f>
        <v>0.345</v>
      </c>
      <c r="N1942" s="14" t="n">
        <f aca="false">I1942*M1942</f>
        <v>84973.5</v>
      </c>
      <c r="O1942" s="14" t="n">
        <f aca="false">I1942-N1942</f>
        <v>161326.5</v>
      </c>
    </row>
    <row r="1943" customFormat="false" ht="15" hidden="false" customHeight="false" outlineLevel="0" collapsed="false">
      <c r="A1943" s="6" t="str">
        <f aca="false">TEXT(B1943,"0")&amp;"-"&amp;TEXT(C1943,"00")</f>
        <v>2026-03</v>
      </c>
      <c r="B1943" s="4" t="n">
        <v>2026</v>
      </c>
      <c r="C1943" s="4" t="n">
        <v>3</v>
      </c>
      <c r="D1943" s="9" t="s">
        <v>330</v>
      </c>
      <c r="E1943" s="12" t="str">
        <f aca="false">INDEX(門市主檔!$B$2:$B$25,MATCH($D1943,門市主檔!$A$2:$A$25,0))</f>
        <v>高雄鳳山店</v>
      </c>
      <c r="F1943" s="9" t="s">
        <v>342</v>
      </c>
      <c r="G1943" s="12" t="str">
        <f aca="false">INDEX(通路主檔!$B$2:$B$5,MATCH($F1943,通路主檔!$A$2:$A$5,0))</f>
        <v>外帶</v>
      </c>
      <c r="H1943" s="12" t="str">
        <f aca="false">INDEX(通路主檔!$C$2:$C$5,MATCH($F1943,通路主檔!$A$2:$A$5,0))</f>
        <v>店內</v>
      </c>
      <c r="I1943" s="13" t="n">
        <v>207200</v>
      </c>
      <c r="J1943" s="4" t="n">
        <v>574</v>
      </c>
      <c r="K1943" s="4" t="n">
        <v>710</v>
      </c>
      <c r="L1943" s="14" t="n">
        <f aca="false">IF(J1943=0,0,I1943/J1943)</f>
        <v>360.975609756098</v>
      </c>
      <c r="M1943" s="15" t="n">
        <f aca="false">INDEX(通路主檔!$D$2:$D$5,MATCH($F1943,通路主檔!$A$2:$A$5,0))*INDEX(年度參數!$B$2:$B$4,MATCH($B1943,年度參數!$A$2:$A$4,0))</f>
        <v>0</v>
      </c>
      <c r="N1943" s="14" t="n">
        <f aca="false">I1943*M1943</f>
        <v>0</v>
      </c>
      <c r="O1943" s="14" t="n">
        <f aca="false">I1943-N1943</f>
        <v>207200</v>
      </c>
    </row>
    <row r="1944" customFormat="false" ht="15" hidden="false" customHeight="false" outlineLevel="0" collapsed="false">
      <c r="A1944" s="6" t="str">
        <f aca="false">TEXT(B1944,"0")&amp;"-"&amp;TEXT(C1944,"00")</f>
        <v>2026-03</v>
      </c>
      <c r="B1944" s="4" t="n">
        <v>2026</v>
      </c>
      <c r="C1944" s="4" t="n">
        <v>3</v>
      </c>
      <c r="D1944" s="9" t="s">
        <v>330</v>
      </c>
      <c r="E1944" s="12" t="str">
        <f aca="false">INDEX(門市主檔!$B$2:$B$25,MATCH($D1944,門市主檔!$A$2:$A$25,0))</f>
        <v>高雄鳳山店</v>
      </c>
      <c r="F1944" s="9" t="s">
        <v>344</v>
      </c>
      <c r="G1944" s="12" t="str">
        <f aca="false">INDEX(通路主檔!$B$2:$B$5,MATCH($F1944,通路主檔!$A$2:$A$5,0))</f>
        <v>外送平台 A</v>
      </c>
      <c r="H1944" s="12" t="str">
        <f aca="false">INDEX(通路主檔!$C$2:$C$5,MATCH($F1944,通路主檔!$A$2:$A$5,0))</f>
        <v>外送平台</v>
      </c>
      <c r="I1944" s="13" t="n">
        <v>149200</v>
      </c>
      <c r="J1944" s="4" t="n">
        <v>266</v>
      </c>
      <c r="K1944" s="4" t="n">
        <v>517</v>
      </c>
      <c r="L1944" s="14" t="n">
        <f aca="false">IF(J1944=0,0,I1944/J1944)</f>
        <v>560.902255639098</v>
      </c>
      <c r="M1944" s="15" t="n">
        <f aca="false">INDEX(通路主檔!$D$2:$D$5,MATCH($F1944,通路主檔!$A$2:$A$5,0))*INDEX(年度參數!$B$2:$B$4,MATCH($B1944,年度參數!$A$2:$A$4,0))</f>
        <v>0.345</v>
      </c>
      <c r="N1944" s="14" t="n">
        <f aca="false">I1944*M1944</f>
        <v>51474</v>
      </c>
      <c r="O1944" s="14" t="n">
        <f aca="false">I1944-N1944</f>
        <v>97726</v>
      </c>
    </row>
    <row r="1945" customFormat="false" ht="15" hidden="false" customHeight="false" outlineLevel="0" collapsed="false">
      <c r="A1945" s="6" t="str">
        <f aca="false">TEXT(B1945,"0")&amp;"-"&amp;TEXT(C1945,"00")</f>
        <v>2026-03</v>
      </c>
      <c r="B1945" s="4" t="n">
        <v>2026</v>
      </c>
      <c r="C1945" s="4" t="n">
        <v>3</v>
      </c>
      <c r="D1945" s="9" t="s">
        <v>330</v>
      </c>
      <c r="E1945" s="12" t="str">
        <f aca="false">INDEX(門市主檔!$B$2:$B$25,MATCH($D1945,門市主檔!$A$2:$A$25,0))</f>
        <v>高雄鳳山店</v>
      </c>
      <c r="F1945" s="9" t="s">
        <v>347</v>
      </c>
      <c r="G1945" s="12" t="str">
        <f aca="false">INDEX(通路主檔!$B$2:$B$5,MATCH($F1945,通路主檔!$A$2:$A$5,0))</f>
        <v>外送平台 B</v>
      </c>
      <c r="H1945" s="12" t="str">
        <f aca="false">INDEX(通路主檔!$C$2:$C$5,MATCH($F1945,通路主檔!$A$2:$A$5,0))</f>
        <v>外送平台</v>
      </c>
      <c r="I1945" s="13" t="n">
        <v>106800</v>
      </c>
      <c r="J1945" s="4" t="n">
        <v>226</v>
      </c>
      <c r="K1945" s="4" t="n">
        <v>405</v>
      </c>
      <c r="L1945" s="14" t="n">
        <f aca="false">IF(J1945=0,0,I1945/J1945)</f>
        <v>472.566371681416</v>
      </c>
      <c r="M1945" s="15" t="n">
        <f aca="false">INDEX(通路主檔!$D$2:$D$5,MATCH($F1945,通路主檔!$A$2:$A$5,0))*INDEX(年度參數!$B$2:$B$4,MATCH($B1945,年度參數!$A$2:$A$4,0))</f>
        <v>0.345</v>
      </c>
      <c r="N1945" s="14" t="n">
        <f aca="false">I1945*M1945</f>
        <v>36846</v>
      </c>
      <c r="O1945" s="14" t="n">
        <f aca="false">I1945-N1945</f>
        <v>69954</v>
      </c>
    </row>
    <row r="1946" customFormat="false" ht="15" hidden="false" customHeight="false" outlineLevel="0" collapsed="false">
      <c r="A1946" s="6" t="str">
        <f aca="false">TEXT(B1946,"0")&amp;"-"&amp;TEXT(C1946,"00")</f>
        <v>2026-03</v>
      </c>
      <c r="B1946" s="4" t="n">
        <v>2026</v>
      </c>
      <c r="C1946" s="4" t="n">
        <v>3</v>
      </c>
      <c r="D1946" s="9" t="s">
        <v>280</v>
      </c>
      <c r="E1946" s="12" t="str">
        <f aca="false">INDEX(門市主檔!$B$2:$B$25,MATCH($D1946,門市主檔!$A$2:$A$25,0))</f>
        <v>新北板橋店</v>
      </c>
      <c r="F1946" s="9" t="s">
        <v>339</v>
      </c>
      <c r="G1946" s="12" t="str">
        <f aca="false">INDEX(通路主檔!$B$2:$B$5,MATCH($F1946,通路主檔!$A$2:$A$5,0))</f>
        <v>內用</v>
      </c>
      <c r="H1946" s="12" t="str">
        <f aca="false">INDEX(通路主檔!$C$2:$C$5,MATCH($F1946,通路主檔!$A$2:$A$5,0))</f>
        <v>店內</v>
      </c>
      <c r="I1946" s="13" t="n">
        <v>1113100</v>
      </c>
      <c r="J1946" s="4" t="n">
        <v>1498</v>
      </c>
      <c r="K1946" s="4" t="n">
        <v>3740</v>
      </c>
      <c r="L1946" s="14" t="n">
        <f aca="false">IF(J1946=0,0,I1946/J1946)</f>
        <v>743.05740987984</v>
      </c>
      <c r="M1946" s="15" t="n">
        <f aca="false">INDEX(通路主檔!$D$2:$D$5,MATCH($F1946,通路主檔!$A$2:$A$5,0))*INDEX(年度參數!$B$2:$B$4,MATCH($B1946,年度參數!$A$2:$A$4,0))</f>
        <v>0</v>
      </c>
      <c r="N1946" s="14" t="n">
        <f aca="false">I1946*M1946</f>
        <v>0</v>
      </c>
      <c r="O1946" s="14" t="n">
        <f aca="false">I1946-N1946</f>
        <v>1113100</v>
      </c>
    </row>
    <row r="1947" customFormat="false" ht="15" hidden="false" customHeight="false" outlineLevel="0" collapsed="false">
      <c r="A1947" s="6" t="str">
        <f aca="false">TEXT(B1947,"0")&amp;"-"&amp;TEXT(C1947,"00")</f>
        <v>2026-03</v>
      </c>
      <c r="B1947" s="4" t="n">
        <v>2026</v>
      </c>
      <c r="C1947" s="4" t="n">
        <v>3</v>
      </c>
      <c r="D1947" s="9" t="s">
        <v>280</v>
      </c>
      <c r="E1947" s="12" t="str">
        <f aca="false">INDEX(門市主檔!$B$2:$B$25,MATCH($D1947,門市主檔!$A$2:$A$25,0))</f>
        <v>新北板橋店</v>
      </c>
      <c r="F1947" s="9" t="s">
        <v>342</v>
      </c>
      <c r="G1947" s="12" t="str">
        <f aca="false">INDEX(通路主檔!$B$2:$B$5,MATCH($F1947,通路主檔!$A$2:$A$5,0))</f>
        <v>外帶</v>
      </c>
      <c r="H1947" s="12" t="str">
        <f aca="false">INDEX(通路主檔!$C$2:$C$5,MATCH($F1947,通路主檔!$A$2:$A$5,0))</f>
        <v>店內</v>
      </c>
      <c r="I1947" s="13" t="n">
        <v>511500</v>
      </c>
      <c r="J1947" s="4" t="n">
        <v>1569</v>
      </c>
      <c r="K1947" s="4" t="n">
        <v>2161</v>
      </c>
      <c r="L1947" s="14" t="n">
        <f aca="false">IF(J1947=0,0,I1947/J1947)</f>
        <v>326.003824091778</v>
      </c>
      <c r="M1947" s="15" t="n">
        <f aca="false">INDEX(通路主檔!$D$2:$D$5,MATCH($F1947,通路主檔!$A$2:$A$5,0))*INDEX(年度參數!$B$2:$B$4,MATCH($B1947,年度參數!$A$2:$A$4,0))</f>
        <v>0</v>
      </c>
      <c r="N1947" s="14" t="n">
        <f aca="false">I1947*M1947</f>
        <v>0</v>
      </c>
      <c r="O1947" s="14" t="n">
        <f aca="false">I1947-N1947</f>
        <v>511500</v>
      </c>
    </row>
    <row r="1948" customFormat="false" ht="15" hidden="false" customHeight="false" outlineLevel="0" collapsed="false">
      <c r="A1948" s="6" t="str">
        <f aca="false">TEXT(B1948,"0")&amp;"-"&amp;TEXT(C1948,"00")</f>
        <v>2026-03</v>
      </c>
      <c r="B1948" s="4" t="n">
        <v>2026</v>
      </c>
      <c r="C1948" s="4" t="n">
        <v>3</v>
      </c>
      <c r="D1948" s="9" t="s">
        <v>280</v>
      </c>
      <c r="E1948" s="12" t="str">
        <f aca="false">INDEX(門市主檔!$B$2:$B$25,MATCH($D1948,門市主檔!$A$2:$A$25,0))</f>
        <v>新北板橋店</v>
      </c>
      <c r="F1948" s="9" t="s">
        <v>344</v>
      </c>
      <c r="G1948" s="12" t="str">
        <f aca="false">INDEX(通路主檔!$B$2:$B$5,MATCH($F1948,通路主檔!$A$2:$A$5,0))</f>
        <v>外送平台 A</v>
      </c>
      <c r="H1948" s="12" t="str">
        <f aca="false">INDEX(通路主檔!$C$2:$C$5,MATCH($F1948,通路主檔!$A$2:$A$5,0))</f>
        <v>外送平台</v>
      </c>
      <c r="I1948" s="13" t="n">
        <v>474300</v>
      </c>
      <c r="J1948" s="4" t="n">
        <v>891</v>
      </c>
      <c r="K1948" s="4" t="n">
        <v>1776</v>
      </c>
      <c r="L1948" s="14" t="n">
        <f aca="false">IF(J1948=0,0,I1948/J1948)</f>
        <v>532.323232323232</v>
      </c>
      <c r="M1948" s="15" t="n">
        <f aca="false">INDEX(通路主檔!$D$2:$D$5,MATCH($F1948,通路主檔!$A$2:$A$5,0))*INDEX(年度參數!$B$2:$B$4,MATCH($B1948,年度參數!$A$2:$A$4,0))</f>
        <v>0.345</v>
      </c>
      <c r="N1948" s="14" t="n">
        <f aca="false">I1948*M1948</f>
        <v>163633.5</v>
      </c>
      <c r="O1948" s="14" t="n">
        <f aca="false">I1948-N1948</f>
        <v>310666.5</v>
      </c>
    </row>
    <row r="1949" customFormat="false" ht="15" hidden="false" customHeight="false" outlineLevel="0" collapsed="false">
      <c r="A1949" s="6" t="str">
        <f aca="false">TEXT(B1949,"0")&amp;"-"&amp;TEXT(C1949,"00")</f>
        <v>2026-03</v>
      </c>
      <c r="B1949" s="4" t="n">
        <v>2026</v>
      </c>
      <c r="C1949" s="4" t="n">
        <v>3</v>
      </c>
      <c r="D1949" s="9" t="s">
        <v>280</v>
      </c>
      <c r="E1949" s="12" t="str">
        <f aca="false">INDEX(門市主檔!$B$2:$B$25,MATCH($D1949,門市主檔!$A$2:$A$25,0))</f>
        <v>新北板橋店</v>
      </c>
      <c r="F1949" s="9" t="s">
        <v>347</v>
      </c>
      <c r="G1949" s="12" t="str">
        <f aca="false">INDEX(通路主檔!$B$2:$B$5,MATCH($F1949,通路主檔!$A$2:$A$5,0))</f>
        <v>外送平台 B</v>
      </c>
      <c r="H1949" s="12" t="str">
        <f aca="false">INDEX(通路主檔!$C$2:$C$5,MATCH($F1949,通路主檔!$A$2:$A$5,0))</f>
        <v>外送平台</v>
      </c>
      <c r="I1949" s="13" t="n">
        <v>340200</v>
      </c>
      <c r="J1949" s="4" t="n">
        <v>706</v>
      </c>
      <c r="K1949" s="4" t="n">
        <v>1252</v>
      </c>
      <c r="L1949" s="14" t="n">
        <f aca="false">IF(J1949=0,0,I1949/J1949)</f>
        <v>481.869688385269</v>
      </c>
      <c r="M1949" s="15" t="n">
        <f aca="false">INDEX(通路主檔!$D$2:$D$5,MATCH($F1949,通路主檔!$A$2:$A$5,0))*INDEX(年度參數!$B$2:$B$4,MATCH($B1949,年度參數!$A$2:$A$4,0))</f>
        <v>0.345</v>
      </c>
      <c r="N1949" s="14" t="n">
        <f aca="false">I1949*M1949</f>
        <v>117369</v>
      </c>
      <c r="O1949" s="14" t="n">
        <f aca="false">I1949-N1949</f>
        <v>222831</v>
      </c>
    </row>
    <row r="1950" customFormat="false" ht="15" hidden="false" customHeight="false" outlineLevel="0" collapsed="false">
      <c r="A1950" s="6" t="str">
        <f aca="false">TEXT(B1950,"0")&amp;"-"&amp;TEXT(C1950,"00")</f>
        <v>2026-03</v>
      </c>
      <c r="B1950" s="4" t="n">
        <v>2026</v>
      </c>
      <c r="C1950" s="4" t="n">
        <v>3</v>
      </c>
      <c r="D1950" s="9" t="s">
        <v>283</v>
      </c>
      <c r="E1950" s="12" t="str">
        <f aca="false">INDEX(門市主檔!$B$2:$B$25,MATCH($D1950,門市主檔!$A$2:$A$25,0))</f>
        <v>新北新莊店</v>
      </c>
      <c r="F1950" s="9" t="s">
        <v>339</v>
      </c>
      <c r="G1950" s="12" t="str">
        <f aca="false">INDEX(通路主檔!$B$2:$B$5,MATCH($F1950,通路主檔!$A$2:$A$5,0))</f>
        <v>內用</v>
      </c>
      <c r="H1950" s="12" t="str">
        <f aca="false">INDEX(通路主檔!$C$2:$C$5,MATCH($F1950,通路主檔!$A$2:$A$5,0))</f>
        <v>店內</v>
      </c>
      <c r="I1950" s="13" t="n">
        <v>886500</v>
      </c>
      <c r="J1950" s="4" t="n">
        <v>1112</v>
      </c>
      <c r="K1950" s="4" t="n">
        <v>2464</v>
      </c>
      <c r="L1950" s="14" t="n">
        <f aca="false">IF(J1950=0,0,I1950/J1950)</f>
        <v>797.212230215827</v>
      </c>
      <c r="M1950" s="15" t="n">
        <f aca="false">INDEX(通路主檔!$D$2:$D$5,MATCH($F1950,通路主檔!$A$2:$A$5,0))*INDEX(年度參數!$B$2:$B$4,MATCH($B1950,年度參數!$A$2:$A$4,0))</f>
        <v>0</v>
      </c>
      <c r="N1950" s="14" t="n">
        <f aca="false">I1950*M1950</f>
        <v>0</v>
      </c>
      <c r="O1950" s="14" t="n">
        <f aca="false">I1950-N1950</f>
        <v>886500</v>
      </c>
    </row>
    <row r="1951" customFormat="false" ht="15" hidden="false" customHeight="false" outlineLevel="0" collapsed="false">
      <c r="A1951" s="6" t="str">
        <f aca="false">TEXT(B1951,"0")&amp;"-"&amp;TEXT(C1951,"00")</f>
        <v>2026-03</v>
      </c>
      <c r="B1951" s="4" t="n">
        <v>2026</v>
      </c>
      <c r="C1951" s="4" t="n">
        <v>3</v>
      </c>
      <c r="D1951" s="9" t="s">
        <v>283</v>
      </c>
      <c r="E1951" s="12" t="str">
        <f aca="false">INDEX(門市主檔!$B$2:$B$25,MATCH($D1951,門市主檔!$A$2:$A$25,0))</f>
        <v>新北新莊店</v>
      </c>
      <c r="F1951" s="9" t="s">
        <v>342</v>
      </c>
      <c r="G1951" s="12" t="str">
        <f aca="false">INDEX(通路主檔!$B$2:$B$5,MATCH($F1951,通路主檔!$A$2:$A$5,0))</f>
        <v>外帶</v>
      </c>
      <c r="H1951" s="12" t="str">
        <f aca="false">INDEX(通路主檔!$C$2:$C$5,MATCH($F1951,通路主檔!$A$2:$A$5,0))</f>
        <v>店內</v>
      </c>
      <c r="I1951" s="13" t="n">
        <v>437500</v>
      </c>
      <c r="J1951" s="4" t="n">
        <v>1275</v>
      </c>
      <c r="K1951" s="4" t="n">
        <v>1729</v>
      </c>
      <c r="L1951" s="14" t="n">
        <f aca="false">IF(J1951=0,0,I1951/J1951)</f>
        <v>343.137254901961</v>
      </c>
      <c r="M1951" s="15" t="n">
        <f aca="false">INDEX(通路主檔!$D$2:$D$5,MATCH($F1951,通路主檔!$A$2:$A$5,0))*INDEX(年度參數!$B$2:$B$4,MATCH($B1951,年度參數!$A$2:$A$4,0))</f>
        <v>0</v>
      </c>
      <c r="N1951" s="14" t="n">
        <f aca="false">I1951*M1951</f>
        <v>0</v>
      </c>
      <c r="O1951" s="14" t="n">
        <f aca="false">I1951-N1951</f>
        <v>437500</v>
      </c>
    </row>
    <row r="1952" customFormat="false" ht="15" hidden="false" customHeight="false" outlineLevel="0" collapsed="false">
      <c r="A1952" s="6" t="str">
        <f aca="false">TEXT(B1952,"0")&amp;"-"&amp;TEXT(C1952,"00")</f>
        <v>2026-03</v>
      </c>
      <c r="B1952" s="4" t="n">
        <v>2026</v>
      </c>
      <c r="C1952" s="4" t="n">
        <v>3</v>
      </c>
      <c r="D1952" s="9" t="s">
        <v>283</v>
      </c>
      <c r="E1952" s="12" t="str">
        <f aca="false">INDEX(門市主檔!$B$2:$B$25,MATCH($D1952,門市主檔!$A$2:$A$25,0))</f>
        <v>新北新莊店</v>
      </c>
      <c r="F1952" s="9" t="s">
        <v>344</v>
      </c>
      <c r="G1952" s="12" t="str">
        <f aca="false">INDEX(通路主檔!$B$2:$B$5,MATCH($F1952,通路主檔!$A$2:$A$5,0))</f>
        <v>外送平台 A</v>
      </c>
      <c r="H1952" s="12" t="str">
        <f aca="false">INDEX(通路主檔!$C$2:$C$5,MATCH($F1952,通路主檔!$A$2:$A$5,0))</f>
        <v>外送平台</v>
      </c>
      <c r="I1952" s="13" t="n">
        <v>458300</v>
      </c>
      <c r="J1952" s="4" t="n">
        <v>947</v>
      </c>
      <c r="K1952" s="4" t="n">
        <v>1877</v>
      </c>
      <c r="L1952" s="14" t="n">
        <f aca="false">IF(J1952=0,0,I1952/J1952)</f>
        <v>483.949313621964</v>
      </c>
      <c r="M1952" s="15" t="n">
        <f aca="false">INDEX(通路主檔!$D$2:$D$5,MATCH($F1952,通路主檔!$A$2:$A$5,0))*INDEX(年度參數!$B$2:$B$4,MATCH($B1952,年度參數!$A$2:$A$4,0))</f>
        <v>0.345</v>
      </c>
      <c r="N1952" s="14" t="n">
        <f aca="false">I1952*M1952</f>
        <v>158113.5</v>
      </c>
      <c r="O1952" s="14" t="n">
        <f aca="false">I1952-N1952</f>
        <v>300186.5</v>
      </c>
    </row>
    <row r="1953" customFormat="false" ht="15" hidden="false" customHeight="false" outlineLevel="0" collapsed="false">
      <c r="A1953" s="6" t="str">
        <f aca="false">TEXT(B1953,"0")&amp;"-"&amp;TEXT(C1953,"00")</f>
        <v>2026-03</v>
      </c>
      <c r="B1953" s="4" t="n">
        <v>2026</v>
      </c>
      <c r="C1953" s="4" t="n">
        <v>3</v>
      </c>
      <c r="D1953" s="9" t="s">
        <v>283</v>
      </c>
      <c r="E1953" s="12" t="str">
        <f aca="false">INDEX(門市主檔!$B$2:$B$25,MATCH($D1953,門市主檔!$A$2:$A$25,0))</f>
        <v>新北新莊店</v>
      </c>
      <c r="F1953" s="9" t="s">
        <v>347</v>
      </c>
      <c r="G1953" s="12" t="str">
        <f aca="false">INDEX(通路主檔!$B$2:$B$5,MATCH($F1953,通路主檔!$A$2:$A$5,0))</f>
        <v>外送平台 B</v>
      </c>
      <c r="H1953" s="12" t="str">
        <f aca="false">INDEX(通路主檔!$C$2:$C$5,MATCH($F1953,通路主檔!$A$2:$A$5,0))</f>
        <v>外送平台</v>
      </c>
      <c r="I1953" s="13" t="n">
        <v>270400</v>
      </c>
      <c r="J1953" s="4" t="n">
        <v>536</v>
      </c>
      <c r="K1953" s="4" t="n">
        <v>940</v>
      </c>
      <c r="L1953" s="14" t="n">
        <f aca="false">IF(J1953=0,0,I1953/J1953)</f>
        <v>504.477611940299</v>
      </c>
      <c r="M1953" s="15" t="n">
        <f aca="false">INDEX(通路主檔!$D$2:$D$5,MATCH($F1953,通路主檔!$A$2:$A$5,0))*INDEX(年度參數!$B$2:$B$4,MATCH($B1953,年度參數!$A$2:$A$4,0))</f>
        <v>0.345</v>
      </c>
      <c r="N1953" s="14" t="n">
        <f aca="false">I1953*M1953</f>
        <v>93288</v>
      </c>
      <c r="O1953" s="14" t="n">
        <f aca="false">I1953-N1953</f>
        <v>177112</v>
      </c>
    </row>
    <row r="1954" customFormat="false" ht="15" hidden="false" customHeight="false" outlineLevel="0" collapsed="false">
      <c r="A1954" s="6" t="str">
        <f aca="false">TEXT(B1954,"0")&amp;"-"&amp;TEXT(C1954,"00")</f>
        <v>2026-03</v>
      </c>
      <c r="B1954" s="4" t="n">
        <v>2026</v>
      </c>
      <c r="C1954" s="4" t="n">
        <v>3</v>
      </c>
      <c r="D1954" s="9" t="s">
        <v>332</v>
      </c>
      <c r="E1954" s="12" t="str">
        <f aca="false">INDEX(門市主檔!$B$2:$B$25,MATCH($D1954,門市主檔!$A$2:$A$25,0))</f>
        <v>屏東市區店</v>
      </c>
      <c r="F1954" s="9" t="s">
        <v>339</v>
      </c>
      <c r="G1954" s="12" t="str">
        <f aca="false">INDEX(通路主檔!$B$2:$B$5,MATCH($F1954,通路主檔!$A$2:$A$5,0))</f>
        <v>內用</v>
      </c>
      <c r="H1954" s="12" t="str">
        <f aca="false">INDEX(通路主檔!$C$2:$C$5,MATCH($F1954,通路主檔!$A$2:$A$5,0))</f>
        <v>店內</v>
      </c>
      <c r="I1954" s="13" t="n">
        <v>388500</v>
      </c>
      <c r="J1954" s="4" t="n">
        <v>509</v>
      </c>
      <c r="K1954" s="4" t="n">
        <v>1218</v>
      </c>
      <c r="L1954" s="14" t="n">
        <f aca="false">IF(J1954=0,0,I1954/J1954)</f>
        <v>763.261296660118</v>
      </c>
      <c r="M1954" s="15" t="n">
        <f aca="false">INDEX(通路主檔!$D$2:$D$5,MATCH($F1954,通路主檔!$A$2:$A$5,0))*INDEX(年度參數!$B$2:$B$4,MATCH($B1954,年度參數!$A$2:$A$4,0))</f>
        <v>0</v>
      </c>
      <c r="N1954" s="14" t="n">
        <f aca="false">I1954*M1954</f>
        <v>0</v>
      </c>
      <c r="O1954" s="14" t="n">
        <f aca="false">I1954-N1954</f>
        <v>388500</v>
      </c>
    </row>
    <row r="1955" customFormat="false" ht="15" hidden="false" customHeight="false" outlineLevel="0" collapsed="false">
      <c r="A1955" s="6" t="str">
        <f aca="false">TEXT(B1955,"0")&amp;"-"&amp;TEXT(C1955,"00")</f>
        <v>2026-03</v>
      </c>
      <c r="B1955" s="4" t="n">
        <v>2026</v>
      </c>
      <c r="C1955" s="4" t="n">
        <v>3</v>
      </c>
      <c r="D1955" s="9" t="s">
        <v>332</v>
      </c>
      <c r="E1955" s="12" t="str">
        <f aca="false">INDEX(門市主檔!$B$2:$B$25,MATCH($D1955,門市主檔!$A$2:$A$25,0))</f>
        <v>屏東市區店</v>
      </c>
      <c r="F1955" s="9" t="s">
        <v>342</v>
      </c>
      <c r="G1955" s="12" t="str">
        <f aca="false">INDEX(通路主檔!$B$2:$B$5,MATCH($F1955,通路主檔!$A$2:$A$5,0))</f>
        <v>外帶</v>
      </c>
      <c r="H1955" s="12" t="str">
        <f aca="false">INDEX(通路主檔!$C$2:$C$5,MATCH($F1955,通路主檔!$A$2:$A$5,0))</f>
        <v>店內</v>
      </c>
      <c r="I1955" s="13" t="n">
        <v>337900</v>
      </c>
      <c r="J1955" s="4" t="n">
        <v>1065</v>
      </c>
      <c r="K1955" s="4" t="n">
        <v>1399</v>
      </c>
      <c r="L1955" s="14" t="n">
        <f aca="false">IF(J1955=0,0,I1955/J1955)</f>
        <v>317.276995305164</v>
      </c>
      <c r="M1955" s="15" t="n">
        <f aca="false">INDEX(通路主檔!$D$2:$D$5,MATCH($F1955,通路主檔!$A$2:$A$5,0))*INDEX(年度參數!$B$2:$B$4,MATCH($B1955,年度參數!$A$2:$A$4,0))</f>
        <v>0</v>
      </c>
      <c r="N1955" s="14" t="n">
        <f aca="false">I1955*M1955</f>
        <v>0</v>
      </c>
      <c r="O1955" s="14" t="n">
        <f aca="false">I1955-N1955</f>
        <v>337900</v>
      </c>
    </row>
    <row r="1956" customFormat="false" ht="15" hidden="false" customHeight="false" outlineLevel="0" collapsed="false">
      <c r="A1956" s="6" t="str">
        <f aca="false">TEXT(B1956,"0")&amp;"-"&amp;TEXT(C1956,"00")</f>
        <v>2026-03</v>
      </c>
      <c r="B1956" s="4" t="n">
        <v>2026</v>
      </c>
      <c r="C1956" s="4" t="n">
        <v>3</v>
      </c>
      <c r="D1956" s="9" t="s">
        <v>332</v>
      </c>
      <c r="E1956" s="12" t="str">
        <f aca="false">INDEX(門市主檔!$B$2:$B$25,MATCH($D1956,門市主檔!$A$2:$A$25,0))</f>
        <v>屏東市區店</v>
      </c>
      <c r="F1956" s="9" t="s">
        <v>344</v>
      </c>
      <c r="G1956" s="12" t="str">
        <f aca="false">INDEX(通路主檔!$B$2:$B$5,MATCH($F1956,通路主檔!$A$2:$A$5,0))</f>
        <v>外送平台 A</v>
      </c>
      <c r="H1956" s="12" t="str">
        <f aca="false">INDEX(通路主檔!$C$2:$C$5,MATCH($F1956,通路主檔!$A$2:$A$5,0))</f>
        <v>外送平台</v>
      </c>
      <c r="I1956" s="13" t="n">
        <v>302000</v>
      </c>
      <c r="J1956" s="4" t="n">
        <v>545</v>
      </c>
      <c r="K1956" s="4" t="n">
        <v>1040</v>
      </c>
      <c r="L1956" s="14" t="n">
        <f aca="false">IF(J1956=0,0,I1956/J1956)</f>
        <v>554.128440366972</v>
      </c>
      <c r="M1956" s="15" t="n">
        <f aca="false">INDEX(通路主檔!$D$2:$D$5,MATCH($F1956,通路主檔!$A$2:$A$5,0))*INDEX(年度參數!$B$2:$B$4,MATCH($B1956,年度參數!$A$2:$A$4,0))</f>
        <v>0.345</v>
      </c>
      <c r="N1956" s="14" t="n">
        <f aca="false">I1956*M1956</f>
        <v>104190</v>
      </c>
      <c r="O1956" s="14" t="n">
        <f aca="false">I1956-N1956</f>
        <v>197810</v>
      </c>
    </row>
    <row r="1957" customFormat="false" ht="15" hidden="false" customHeight="false" outlineLevel="0" collapsed="false">
      <c r="A1957" s="6" t="str">
        <f aca="false">TEXT(B1957,"0")&amp;"-"&amp;TEXT(C1957,"00")</f>
        <v>2026-03</v>
      </c>
      <c r="B1957" s="4" t="n">
        <v>2026</v>
      </c>
      <c r="C1957" s="4" t="n">
        <v>3</v>
      </c>
      <c r="D1957" s="9" t="s">
        <v>332</v>
      </c>
      <c r="E1957" s="12" t="str">
        <f aca="false">INDEX(門市主檔!$B$2:$B$25,MATCH($D1957,門市主檔!$A$2:$A$25,0))</f>
        <v>屏東市區店</v>
      </c>
      <c r="F1957" s="9" t="s">
        <v>347</v>
      </c>
      <c r="G1957" s="12" t="str">
        <f aca="false">INDEX(通路主檔!$B$2:$B$5,MATCH($F1957,通路主檔!$A$2:$A$5,0))</f>
        <v>外送平台 B</v>
      </c>
      <c r="H1957" s="12" t="str">
        <f aca="false">INDEX(通路主檔!$C$2:$C$5,MATCH($F1957,通路主檔!$A$2:$A$5,0))</f>
        <v>外送平台</v>
      </c>
      <c r="I1957" s="13" t="n">
        <v>212600</v>
      </c>
      <c r="J1957" s="4" t="n">
        <v>442</v>
      </c>
      <c r="K1957" s="4" t="n">
        <v>809</v>
      </c>
      <c r="L1957" s="14" t="n">
        <f aca="false">IF(J1957=0,0,I1957/J1957)</f>
        <v>480.995475113122</v>
      </c>
      <c r="M1957" s="15" t="n">
        <f aca="false">INDEX(通路主檔!$D$2:$D$5,MATCH($F1957,通路主檔!$A$2:$A$5,0))*INDEX(年度參數!$B$2:$B$4,MATCH($B1957,年度參數!$A$2:$A$4,0))</f>
        <v>0.345</v>
      </c>
      <c r="N1957" s="14" t="n">
        <f aca="false">I1957*M1957</f>
        <v>73347</v>
      </c>
      <c r="O1957" s="14" t="n">
        <f aca="false">I1957-N1957</f>
        <v>139253</v>
      </c>
    </row>
    <row r="1958" customFormat="false" ht="15" hidden="false" customHeight="false" outlineLevel="0" collapsed="false">
      <c r="A1958" s="6" t="str">
        <f aca="false">TEXT(B1958,"0")&amp;"-"&amp;TEXT(C1958,"00")</f>
        <v>2026-03</v>
      </c>
      <c r="B1958" s="4" t="n">
        <v>2026</v>
      </c>
      <c r="C1958" s="4" t="n">
        <v>3</v>
      </c>
      <c r="D1958" s="9" t="s">
        <v>300</v>
      </c>
      <c r="E1958" s="12" t="str">
        <f aca="false">INDEX(門市主檔!$B$2:$B$25,MATCH($D1958,門市主檔!$A$2:$A$25,0))</f>
        <v>台中逢甲店</v>
      </c>
      <c r="F1958" s="9" t="s">
        <v>339</v>
      </c>
      <c r="G1958" s="12" t="str">
        <f aca="false">INDEX(通路主檔!$B$2:$B$5,MATCH($F1958,通路主檔!$A$2:$A$5,0))</f>
        <v>內用</v>
      </c>
      <c r="H1958" s="12" t="str">
        <f aca="false">INDEX(通路主檔!$C$2:$C$5,MATCH($F1958,通路主檔!$A$2:$A$5,0))</f>
        <v>店內</v>
      </c>
      <c r="I1958" s="13" t="n">
        <v>1023900</v>
      </c>
      <c r="J1958" s="4" t="n">
        <v>1337</v>
      </c>
      <c r="K1958" s="4" t="n">
        <v>3221</v>
      </c>
      <c r="L1958" s="14" t="n">
        <f aca="false">IF(J1958=0,0,I1958/J1958)</f>
        <v>765.818997756171</v>
      </c>
      <c r="M1958" s="15" t="n">
        <f aca="false">INDEX(通路主檔!$D$2:$D$5,MATCH($F1958,通路主檔!$A$2:$A$5,0))*INDEX(年度參數!$B$2:$B$4,MATCH($B1958,年度參數!$A$2:$A$4,0))</f>
        <v>0</v>
      </c>
      <c r="N1958" s="14" t="n">
        <f aca="false">I1958*M1958</f>
        <v>0</v>
      </c>
      <c r="O1958" s="14" t="n">
        <f aca="false">I1958-N1958</f>
        <v>1023900</v>
      </c>
    </row>
    <row r="1959" customFormat="false" ht="15" hidden="false" customHeight="false" outlineLevel="0" collapsed="false">
      <c r="A1959" s="6" t="str">
        <f aca="false">TEXT(B1959,"0")&amp;"-"&amp;TEXT(C1959,"00")</f>
        <v>2026-03</v>
      </c>
      <c r="B1959" s="4" t="n">
        <v>2026</v>
      </c>
      <c r="C1959" s="4" t="n">
        <v>3</v>
      </c>
      <c r="D1959" s="9" t="s">
        <v>300</v>
      </c>
      <c r="E1959" s="12" t="str">
        <f aca="false">INDEX(門市主檔!$B$2:$B$25,MATCH($D1959,門市主檔!$A$2:$A$25,0))</f>
        <v>台中逢甲店</v>
      </c>
      <c r="F1959" s="9" t="s">
        <v>342</v>
      </c>
      <c r="G1959" s="12" t="str">
        <f aca="false">INDEX(通路主檔!$B$2:$B$5,MATCH($F1959,通路主檔!$A$2:$A$5,0))</f>
        <v>外帶</v>
      </c>
      <c r="H1959" s="12" t="str">
        <f aca="false">INDEX(通路主檔!$C$2:$C$5,MATCH($F1959,通路主檔!$A$2:$A$5,0))</f>
        <v>店內</v>
      </c>
      <c r="I1959" s="13" t="n">
        <v>524000</v>
      </c>
      <c r="J1959" s="4" t="n">
        <v>1606</v>
      </c>
      <c r="K1959" s="4" t="n">
        <v>2118</v>
      </c>
      <c r="L1959" s="14" t="n">
        <f aca="false">IF(J1959=0,0,I1959/J1959)</f>
        <v>326.276463262765</v>
      </c>
      <c r="M1959" s="15" t="n">
        <f aca="false">INDEX(通路主檔!$D$2:$D$5,MATCH($F1959,通路主檔!$A$2:$A$5,0))*INDEX(年度參數!$B$2:$B$4,MATCH($B1959,年度參數!$A$2:$A$4,0))</f>
        <v>0</v>
      </c>
      <c r="N1959" s="14" t="n">
        <f aca="false">I1959*M1959</f>
        <v>0</v>
      </c>
      <c r="O1959" s="14" t="n">
        <f aca="false">I1959-N1959</f>
        <v>524000</v>
      </c>
    </row>
    <row r="1960" customFormat="false" ht="15" hidden="false" customHeight="false" outlineLevel="0" collapsed="false">
      <c r="A1960" s="6" t="str">
        <f aca="false">TEXT(B1960,"0")&amp;"-"&amp;TEXT(C1960,"00")</f>
        <v>2026-03</v>
      </c>
      <c r="B1960" s="4" t="n">
        <v>2026</v>
      </c>
      <c r="C1960" s="4" t="n">
        <v>3</v>
      </c>
      <c r="D1960" s="9" t="s">
        <v>300</v>
      </c>
      <c r="E1960" s="12" t="str">
        <f aca="false">INDEX(門市主檔!$B$2:$B$25,MATCH($D1960,門市主檔!$A$2:$A$25,0))</f>
        <v>台中逢甲店</v>
      </c>
      <c r="F1960" s="9" t="s">
        <v>344</v>
      </c>
      <c r="G1960" s="12" t="str">
        <f aca="false">INDEX(通路主檔!$B$2:$B$5,MATCH($F1960,通路主檔!$A$2:$A$5,0))</f>
        <v>外送平台 A</v>
      </c>
      <c r="H1960" s="12" t="str">
        <f aca="false">INDEX(通路主檔!$C$2:$C$5,MATCH($F1960,通路主檔!$A$2:$A$5,0))</f>
        <v>外送平台</v>
      </c>
      <c r="I1960" s="13" t="n">
        <v>463800</v>
      </c>
      <c r="J1960" s="4" t="n">
        <v>934</v>
      </c>
      <c r="K1960" s="4" t="n">
        <v>1701</v>
      </c>
      <c r="L1960" s="14" t="n">
        <f aca="false">IF(J1960=0,0,I1960/J1960)</f>
        <v>496.573875802998</v>
      </c>
      <c r="M1960" s="15" t="n">
        <f aca="false">INDEX(通路主檔!$D$2:$D$5,MATCH($F1960,通路主檔!$A$2:$A$5,0))*INDEX(年度參數!$B$2:$B$4,MATCH($B1960,年度參數!$A$2:$A$4,0))</f>
        <v>0.345</v>
      </c>
      <c r="N1960" s="14" t="n">
        <f aca="false">I1960*M1960</f>
        <v>160011</v>
      </c>
      <c r="O1960" s="14" t="n">
        <f aca="false">I1960-N1960</f>
        <v>303789</v>
      </c>
    </row>
    <row r="1961" customFormat="false" ht="15" hidden="false" customHeight="false" outlineLevel="0" collapsed="false">
      <c r="A1961" s="6" t="str">
        <f aca="false">TEXT(B1961,"0")&amp;"-"&amp;TEXT(C1961,"00")</f>
        <v>2026-03</v>
      </c>
      <c r="B1961" s="4" t="n">
        <v>2026</v>
      </c>
      <c r="C1961" s="4" t="n">
        <v>3</v>
      </c>
      <c r="D1961" s="9" t="s">
        <v>300</v>
      </c>
      <c r="E1961" s="12" t="str">
        <f aca="false">INDEX(門市主檔!$B$2:$B$25,MATCH($D1961,門市主檔!$A$2:$A$25,0))</f>
        <v>台中逢甲店</v>
      </c>
      <c r="F1961" s="9" t="s">
        <v>347</v>
      </c>
      <c r="G1961" s="12" t="str">
        <f aca="false">INDEX(通路主檔!$B$2:$B$5,MATCH($F1961,通路主檔!$A$2:$A$5,0))</f>
        <v>外送平台 B</v>
      </c>
      <c r="H1961" s="12" t="str">
        <f aca="false">INDEX(通路主檔!$C$2:$C$5,MATCH($F1961,通路主檔!$A$2:$A$5,0))</f>
        <v>外送平台</v>
      </c>
      <c r="I1961" s="13" t="n">
        <v>316100</v>
      </c>
      <c r="J1961" s="4" t="n">
        <v>668</v>
      </c>
      <c r="K1961" s="4" t="n">
        <v>1224</v>
      </c>
      <c r="L1961" s="14" t="n">
        <f aca="false">IF(J1961=0,0,I1961/J1961)</f>
        <v>473.203592814371</v>
      </c>
      <c r="M1961" s="15" t="n">
        <f aca="false">INDEX(通路主檔!$D$2:$D$5,MATCH($F1961,通路主檔!$A$2:$A$5,0))*INDEX(年度參數!$B$2:$B$4,MATCH($B1961,年度參數!$A$2:$A$4,0))</f>
        <v>0.345</v>
      </c>
      <c r="N1961" s="14" t="n">
        <f aca="false">I1961*M1961</f>
        <v>109054.5</v>
      </c>
      <c r="O1961" s="14" t="n">
        <f aca="false">I1961-N1961</f>
        <v>207045.5</v>
      </c>
    </row>
    <row r="1962" customFormat="false" ht="15" hidden="false" customHeight="false" outlineLevel="0" collapsed="false">
      <c r="A1962" s="6" t="str">
        <f aca="false">TEXT(B1962,"0")&amp;"-"&amp;TEXT(C1962,"00")</f>
        <v>2026-03</v>
      </c>
      <c r="B1962" s="4" t="n">
        <v>2026</v>
      </c>
      <c r="C1962" s="4" t="n">
        <v>3</v>
      </c>
      <c r="D1962" s="9" t="s">
        <v>305</v>
      </c>
      <c r="E1962" s="12" t="str">
        <f aca="false">INDEX(門市主檔!$B$2:$B$25,MATCH($D1962,門市主檔!$A$2:$A$25,0))</f>
        <v>台中七期店</v>
      </c>
      <c r="F1962" s="9" t="s">
        <v>339</v>
      </c>
      <c r="G1962" s="12" t="str">
        <f aca="false">INDEX(通路主檔!$B$2:$B$5,MATCH($F1962,通路主檔!$A$2:$A$5,0))</f>
        <v>內用</v>
      </c>
      <c r="H1962" s="12" t="str">
        <f aca="false">INDEX(通路主檔!$C$2:$C$5,MATCH($F1962,通路主檔!$A$2:$A$5,0))</f>
        <v>店內</v>
      </c>
      <c r="I1962" s="13" t="n">
        <v>1257600</v>
      </c>
      <c r="J1962" s="4" t="n">
        <v>1625</v>
      </c>
      <c r="K1962" s="4" t="n">
        <v>3633</v>
      </c>
      <c r="L1962" s="14" t="n">
        <f aca="false">IF(J1962=0,0,I1962/J1962)</f>
        <v>773.907692307692</v>
      </c>
      <c r="M1962" s="15" t="n">
        <f aca="false">INDEX(通路主檔!$D$2:$D$5,MATCH($F1962,通路主檔!$A$2:$A$5,0))*INDEX(年度參數!$B$2:$B$4,MATCH($B1962,年度參數!$A$2:$A$4,0))</f>
        <v>0</v>
      </c>
      <c r="N1962" s="14" t="n">
        <f aca="false">I1962*M1962</f>
        <v>0</v>
      </c>
      <c r="O1962" s="14" t="n">
        <f aca="false">I1962-N1962</f>
        <v>1257600</v>
      </c>
    </row>
    <row r="1963" customFormat="false" ht="15" hidden="false" customHeight="false" outlineLevel="0" collapsed="false">
      <c r="A1963" s="6" t="str">
        <f aca="false">TEXT(B1963,"0")&amp;"-"&amp;TEXT(C1963,"00")</f>
        <v>2026-03</v>
      </c>
      <c r="B1963" s="4" t="n">
        <v>2026</v>
      </c>
      <c r="C1963" s="4" t="n">
        <v>3</v>
      </c>
      <c r="D1963" s="9" t="s">
        <v>305</v>
      </c>
      <c r="E1963" s="12" t="str">
        <f aca="false">INDEX(門市主檔!$B$2:$B$25,MATCH($D1963,門市主檔!$A$2:$A$25,0))</f>
        <v>台中七期店</v>
      </c>
      <c r="F1963" s="9" t="s">
        <v>342</v>
      </c>
      <c r="G1963" s="12" t="str">
        <f aca="false">INDEX(通路主檔!$B$2:$B$5,MATCH($F1963,通路主檔!$A$2:$A$5,0))</f>
        <v>外帶</v>
      </c>
      <c r="H1963" s="12" t="str">
        <f aca="false">INDEX(通路主檔!$C$2:$C$5,MATCH($F1963,通路主檔!$A$2:$A$5,0))</f>
        <v>店內</v>
      </c>
      <c r="I1963" s="13" t="n">
        <v>447400</v>
      </c>
      <c r="J1963" s="4" t="n">
        <v>1398</v>
      </c>
      <c r="K1963" s="4" t="n">
        <v>1947</v>
      </c>
      <c r="L1963" s="14" t="n">
        <f aca="false">IF(J1963=0,0,I1963/J1963)</f>
        <v>320.02861230329</v>
      </c>
      <c r="M1963" s="15" t="n">
        <f aca="false">INDEX(通路主檔!$D$2:$D$5,MATCH($F1963,通路主檔!$A$2:$A$5,0))*INDEX(年度參數!$B$2:$B$4,MATCH($B1963,年度參數!$A$2:$A$4,0))</f>
        <v>0</v>
      </c>
      <c r="N1963" s="14" t="n">
        <f aca="false">I1963*M1963</f>
        <v>0</v>
      </c>
      <c r="O1963" s="14" t="n">
        <f aca="false">I1963-N1963</f>
        <v>447400</v>
      </c>
    </row>
    <row r="1964" customFormat="false" ht="15" hidden="false" customHeight="false" outlineLevel="0" collapsed="false">
      <c r="A1964" s="6" t="str">
        <f aca="false">TEXT(B1964,"0")&amp;"-"&amp;TEXT(C1964,"00")</f>
        <v>2026-03</v>
      </c>
      <c r="B1964" s="4" t="n">
        <v>2026</v>
      </c>
      <c r="C1964" s="4" t="n">
        <v>3</v>
      </c>
      <c r="D1964" s="9" t="s">
        <v>305</v>
      </c>
      <c r="E1964" s="12" t="str">
        <f aca="false">INDEX(門市主檔!$B$2:$B$25,MATCH($D1964,門市主檔!$A$2:$A$25,0))</f>
        <v>台中七期店</v>
      </c>
      <c r="F1964" s="9" t="s">
        <v>344</v>
      </c>
      <c r="G1964" s="12" t="str">
        <f aca="false">INDEX(通路主檔!$B$2:$B$5,MATCH($F1964,通路主檔!$A$2:$A$5,0))</f>
        <v>外送平台 A</v>
      </c>
      <c r="H1964" s="12" t="str">
        <f aca="false">INDEX(通路主檔!$C$2:$C$5,MATCH($F1964,通路主檔!$A$2:$A$5,0))</f>
        <v>外送平台</v>
      </c>
      <c r="I1964" s="13" t="n">
        <v>420200</v>
      </c>
      <c r="J1964" s="4" t="n">
        <v>754</v>
      </c>
      <c r="K1964" s="4" t="n">
        <v>1349</v>
      </c>
      <c r="L1964" s="14" t="n">
        <f aca="false">IF(J1964=0,0,I1964/J1964)</f>
        <v>557.294429708223</v>
      </c>
      <c r="M1964" s="15" t="n">
        <f aca="false">INDEX(通路主檔!$D$2:$D$5,MATCH($F1964,通路主檔!$A$2:$A$5,0))*INDEX(年度參數!$B$2:$B$4,MATCH($B1964,年度參數!$A$2:$A$4,0))</f>
        <v>0.345</v>
      </c>
      <c r="N1964" s="14" t="n">
        <f aca="false">I1964*M1964</f>
        <v>144969</v>
      </c>
      <c r="O1964" s="14" t="n">
        <f aca="false">I1964-N1964</f>
        <v>275231</v>
      </c>
    </row>
    <row r="1965" customFormat="false" ht="15" hidden="false" customHeight="false" outlineLevel="0" collapsed="false">
      <c r="A1965" s="6" t="str">
        <f aca="false">TEXT(B1965,"0")&amp;"-"&amp;TEXT(C1965,"00")</f>
        <v>2026-03</v>
      </c>
      <c r="B1965" s="4" t="n">
        <v>2026</v>
      </c>
      <c r="C1965" s="4" t="n">
        <v>3</v>
      </c>
      <c r="D1965" s="9" t="s">
        <v>305</v>
      </c>
      <c r="E1965" s="12" t="str">
        <f aca="false">INDEX(門市主檔!$B$2:$B$25,MATCH($D1965,門市主檔!$A$2:$A$25,0))</f>
        <v>台中七期店</v>
      </c>
      <c r="F1965" s="9" t="s">
        <v>347</v>
      </c>
      <c r="G1965" s="12" t="str">
        <f aca="false">INDEX(通路主檔!$B$2:$B$5,MATCH($F1965,通路主檔!$A$2:$A$5,0))</f>
        <v>外送平台 B</v>
      </c>
      <c r="H1965" s="12" t="str">
        <f aca="false">INDEX(通路主檔!$C$2:$C$5,MATCH($F1965,通路主檔!$A$2:$A$5,0))</f>
        <v>外送平台</v>
      </c>
      <c r="I1965" s="13" t="n">
        <v>264100</v>
      </c>
      <c r="J1965" s="4" t="n">
        <v>496</v>
      </c>
      <c r="K1965" s="4" t="n">
        <v>938</v>
      </c>
      <c r="L1965" s="14" t="n">
        <f aca="false">IF(J1965=0,0,I1965/J1965)</f>
        <v>532.459677419355</v>
      </c>
      <c r="M1965" s="15" t="n">
        <f aca="false">INDEX(通路主檔!$D$2:$D$5,MATCH($F1965,通路主檔!$A$2:$A$5,0))*INDEX(年度參數!$B$2:$B$4,MATCH($B1965,年度參數!$A$2:$A$4,0))</f>
        <v>0.345</v>
      </c>
      <c r="N1965" s="14" t="n">
        <f aca="false">I1965*M1965</f>
        <v>91114.5</v>
      </c>
      <c r="O1965" s="14" t="n">
        <f aca="false">I1965-N1965</f>
        <v>172985.5</v>
      </c>
    </row>
    <row r="1966" customFormat="false" ht="15" hidden="false" customHeight="false" outlineLevel="0" collapsed="false">
      <c r="A1966" s="6" t="str">
        <f aca="false">TEXT(B1966,"0")&amp;"-"&amp;TEXT(C1966,"00")</f>
        <v>2026-03</v>
      </c>
      <c r="B1966" s="4" t="n">
        <v>2026</v>
      </c>
      <c r="C1966" s="4" t="n">
        <v>3</v>
      </c>
      <c r="D1966" s="9" t="s">
        <v>307</v>
      </c>
      <c r="E1966" s="12" t="str">
        <f aca="false">INDEX(門市主檔!$B$2:$B$25,MATCH($D1966,門市主檔!$A$2:$A$25,0))</f>
        <v>台中一中店</v>
      </c>
      <c r="F1966" s="9" t="s">
        <v>339</v>
      </c>
      <c r="G1966" s="12" t="str">
        <f aca="false">INDEX(通路主檔!$B$2:$B$5,MATCH($F1966,通路主檔!$A$2:$A$5,0))</f>
        <v>內用</v>
      </c>
      <c r="H1966" s="12" t="str">
        <f aca="false">INDEX(通路主檔!$C$2:$C$5,MATCH($F1966,通路主檔!$A$2:$A$5,0))</f>
        <v>店內</v>
      </c>
      <c r="I1966" s="13" t="n">
        <v>521500</v>
      </c>
      <c r="J1966" s="4" t="n">
        <v>650</v>
      </c>
      <c r="K1966" s="4" t="n">
        <v>1447</v>
      </c>
      <c r="L1966" s="14" t="n">
        <f aca="false">IF(J1966=0,0,I1966/J1966)</f>
        <v>802.307692307692</v>
      </c>
      <c r="M1966" s="15" t="n">
        <f aca="false">INDEX(通路主檔!$D$2:$D$5,MATCH($F1966,通路主檔!$A$2:$A$5,0))*INDEX(年度參數!$B$2:$B$4,MATCH($B1966,年度參數!$A$2:$A$4,0))</f>
        <v>0</v>
      </c>
      <c r="N1966" s="14" t="n">
        <f aca="false">I1966*M1966</f>
        <v>0</v>
      </c>
      <c r="O1966" s="14" t="n">
        <f aca="false">I1966-N1966</f>
        <v>521500</v>
      </c>
    </row>
    <row r="1967" customFormat="false" ht="15" hidden="false" customHeight="false" outlineLevel="0" collapsed="false">
      <c r="A1967" s="6" t="str">
        <f aca="false">TEXT(B1967,"0")&amp;"-"&amp;TEXT(C1967,"00")</f>
        <v>2026-03</v>
      </c>
      <c r="B1967" s="4" t="n">
        <v>2026</v>
      </c>
      <c r="C1967" s="4" t="n">
        <v>3</v>
      </c>
      <c r="D1967" s="9" t="s">
        <v>307</v>
      </c>
      <c r="E1967" s="12" t="str">
        <f aca="false">INDEX(門市主檔!$B$2:$B$25,MATCH($D1967,門市主檔!$A$2:$A$25,0))</f>
        <v>台中一中店</v>
      </c>
      <c r="F1967" s="9" t="s">
        <v>342</v>
      </c>
      <c r="G1967" s="12" t="str">
        <f aca="false">INDEX(通路主檔!$B$2:$B$5,MATCH($F1967,通路主檔!$A$2:$A$5,0))</f>
        <v>外帶</v>
      </c>
      <c r="H1967" s="12" t="str">
        <f aca="false">INDEX(通路主檔!$C$2:$C$5,MATCH($F1967,通路主檔!$A$2:$A$5,0))</f>
        <v>店內</v>
      </c>
      <c r="I1967" s="13" t="n">
        <v>486200</v>
      </c>
      <c r="J1967" s="4" t="n">
        <v>1353</v>
      </c>
      <c r="K1967" s="4" t="n">
        <v>1833</v>
      </c>
      <c r="L1967" s="14" t="n">
        <f aca="false">IF(J1967=0,0,I1967/J1967)</f>
        <v>359.349593495935</v>
      </c>
      <c r="M1967" s="15" t="n">
        <f aca="false">INDEX(通路主檔!$D$2:$D$5,MATCH($F1967,通路主檔!$A$2:$A$5,0))*INDEX(年度參數!$B$2:$B$4,MATCH($B1967,年度參數!$A$2:$A$4,0))</f>
        <v>0</v>
      </c>
      <c r="N1967" s="14" t="n">
        <f aca="false">I1967*M1967</f>
        <v>0</v>
      </c>
      <c r="O1967" s="14" t="n">
        <f aca="false">I1967-N1967</f>
        <v>486200</v>
      </c>
    </row>
    <row r="1968" customFormat="false" ht="15" hidden="false" customHeight="false" outlineLevel="0" collapsed="false">
      <c r="A1968" s="6" t="str">
        <f aca="false">TEXT(B1968,"0")&amp;"-"&amp;TEXT(C1968,"00")</f>
        <v>2026-03</v>
      </c>
      <c r="B1968" s="4" t="n">
        <v>2026</v>
      </c>
      <c r="C1968" s="4" t="n">
        <v>3</v>
      </c>
      <c r="D1968" s="9" t="s">
        <v>307</v>
      </c>
      <c r="E1968" s="12" t="str">
        <f aca="false">INDEX(門市主檔!$B$2:$B$25,MATCH($D1968,門市主檔!$A$2:$A$25,0))</f>
        <v>台中一中店</v>
      </c>
      <c r="F1968" s="9" t="s">
        <v>344</v>
      </c>
      <c r="G1968" s="12" t="str">
        <f aca="false">INDEX(通路主檔!$B$2:$B$5,MATCH($F1968,通路主檔!$A$2:$A$5,0))</f>
        <v>外送平台 A</v>
      </c>
      <c r="H1968" s="12" t="str">
        <f aca="false">INDEX(通路主檔!$C$2:$C$5,MATCH($F1968,通路主檔!$A$2:$A$5,0))</f>
        <v>外送平台</v>
      </c>
      <c r="I1968" s="13" t="n">
        <v>424100</v>
      </c>
      <c r="J1968" s="4" t="n">
        <v>846</v>
      </c>
      <c r="K1968" s="4" t="n">
        <v>1574</v>
      </c>
      <c r="L1968" s="14" t="n">
        <f aca="false">IF(J1968=0,0,I1968/J1968)</f>
        <v>501.300236406619</v>
      </c>
      <c r="M1968" s="15" t="n">
        <f aca="false">INDEX(通路主檔!$D$2:$D$5,MATCH($F1968,通路主檔!$A$2:$A$5,0))*INDEX(年度參數!$B$2:$B$4,MATCH($B1968,年度參數!$A$2:$A$4,0))</f>
        <v>0.345</v>
      </c>
      <c r="N1968" s="14" t="n">
        <f aca="false">I1968*M1968</f>
        <v>146314.5</v>
      </c>
      <c r="O1968" s="14" t="n">
        <f aca="false">I1968-N1968</f>
        <v>277785.5</v>
      </c>
    </row>
    <row r="1969" customFormat="false" ht="15" hidden="false" customHeight="false" outlineLevel="0" collapsed="false">
      <c r="A1969" s="6" t="str">
        <f aca="false">TEXT(B1969,"0")&amp;"-"&amp;TEXT(C1969,"00")</f>
        <v>2026-03</v>
      </c>
      <c r="B1969" s="4" t="n">
        <v>2026</v>
      </c>
      <c r="C1969" s="4" t="n">
        <v>3</v>
      </c>
      <c r="D1969" s="9" t="s">
        <v>307</v>
      </c>
      <c r="E1969" s="12" t="str">
        <f aca="false">INDEX(門市主檔!$B$2:$B$25,MATCH($D1969,門市主檔!$A$2:$A$25,0))</f>
        <v>台中一中店</v>
      </c>
      <c r="F1969" s="9" t="s">
        <v>347</v>
      </c>
      <c r="G1969" s="12" t="str">
        <f aca="false">INDEX(通路主檔!$B$2:$B$5,MATCH($F1969,通路主檔!$A$2:$A$5,0))</f>
        <v>外送平台 B</v>
      </c>
      <c r="H1969" s="12" t="str">
        <f aca="false">INDEX(通路主檔!$C$2:$C$5,MATCH($F1969,通路主檔!$A$2:$A$5,0))</f>
        <v>外送平台</v>
      </c>
      <c r="I1969" s="13" t="n">
        <v>283400</v>
      </c>
      <c r="J1969" s="4" t="n">
        <v>550</v>
      </c>
      <c r="K1969" s="4" t="n">
        <v>982</v>
      </c>
      <c r="L1969" s="14" t="n">
        <f aca="false">IF(J1969=0,0,I1969/J1969)</f>
        <v>515.272727272727</v>
      </c>
      <c r="M1969" s="15" t="n">
        <f aca="false">INDEX(通路主檔!$D$2:$D$5,MATCH($F1969,通路主檔!$A$2:$A$5,0))*INDEX(年度參數!$B$2:$B$4,MATCH($B1969,年度參數!$A$2:$A$4,0))</f>
        <v>0.345</v>
      </c>
      <c r="N1969" s="14" t="n">
        <f aca="false">I1969*M1969</f>
        <v>97773</v>
      </c>
      <c r="O1969" s="14" t="n">
        <f aca="false">I1969-N1969</f>
        <v>185627</v>
      </c>
    </row>
    <row r="1970" customFormat="false" ht="15" hidden="false" customHeight="false" outlineLevel="0" collapsed="false">
      <c r="A1970" s="6" t="str">
        <f aca="false">TEXT(B1970,"0")&amp;"-"&amp;TEXT(C1970,"00")</f>
        <v>2026-03</v>
      </c>
      <c r="B1970" s="4" t="n">
        <v>2026</v>
      </c>
      <c r="C1970" s="4" t="n">
        <v>3</v>
      </c>
      <c r="D1970" s="9" t="s">
        <v>310</v>
      </c>
      <c r="E1970" s="12" t="str">
        <f aca="false">INDEX(門市主檔!$B$2:$B$25,MATCH($D1970,門市主檔!$A$2:$A$25,0))</f>
        <v>台中大里店</v>
      </c>
      <c r="F1970" s="9" t="s">
        <v>342</v>
      </c>
      <c r="G1970" s="12" t="str">
        <f aca="false">INDEX(通路主檔!$B$2:$B$5,MATCH($F1970,通路主檔!$A$2:$A$5,0))</f>
        <v>外帶</v>
      </c>
      <c r="H1970" s="12" t="str">
        <f aca="false">INDEX(通路主檔!$C$2:$C$5,MATCH($F1970,通路主檔!$A$2:$A$5,0))</f>
        <v>店內</v>
      </c>
      <c r="I1970" s="13" t="n">
        <v>504500</v>
      </c>
      <c r="J1970" s="4" t="n">
        <v>1466</v>
      </c>
      <c r="K1970" s="4" t="n">
        <v>1915</v>
      </c>
      <c r="L1970" s="14" t="n">
        <f aca="false">IF(J1970=0,0,I1970/J1970)</f>
        <v>344.133697135061</v>
      </c>
      <c r="M1970" s="15" t="n">
        <f aca="false">INDEX(通路主檔!$D$2:$D$5,MATCH($F1970,通路主檔!$A$2:$A$5,0))*INDEX(年度參數!$B$2:$B$4,MATCH($B1970,年度參數!$A$2:$A$4,0))</f>
        <v>0</v>
      </c>
      <c r="N1970" s="14" t="n">
        <f aca="false">I1970*M1970</f>
        <v>0</v>
      </c>
      <c r="O1970" s="14" t="n">
        <f aca="false">I1970-N1970</f>
        <v>504500</v>
      </c>
    </row>
    <row r="1971" customFormat="false" ht="15" hidden="false" customHeight="false" outlineLevel="0" collapsed="false">
      <c r="A1971" s="6" t="str">
        <f aca="false">TEXT(B1971,"0")&amp;"-"&amp;TEXT(C1971,"00")</f>
        <v>2026-03</v>
      </c>
      <c r="B1971" s="4" t="n">
        <v>2026</v>
      </c>
      <c r="C1971" s="4" t="n">
        <v>3</v>
      </c>
      <c r="D1971" s="9" t="s">
        <v>310</v>
      </c>
      <c r="E1971" s="12" t="str">
        <f aca="false">INDEX(門市主檔!$B$2:$B$25,MATCH($D1971,門市主檔!$A$2:$A$25,0))</f>
        <v>台中大里店</v>
      </c>
      <c r="F1971" s="9" t="s">
        <v>344</v>
      </c>
      <c r="G1971" s="12" t="str">
        <f aca="false">INDEX(通路主檔!$B$2:$B$5,MATCH($F1971,通路主檔!$A$2:$A$5,0))</f>
        <v>外送平台 A</v>
      </c>
      <c r="H1971" s="12" t="str">
        <f aca="false">INDEX(通路主檔!$C$2:$C$5,MATCH($F1971,通路主檔!$A$2:$A$5,0))</f>
        <v>外送平台</v>
      </c>
      <c r="I1971" s="13" t="n">
        <v>392600</v>
      </c>
      <c r="J1971" s="4" t="n">
        <v>798</v>
      </c>
      <c r="K1971" s="4" t="n">
        <v>1463</v>
      </c>
      <c r="L1971" s="14" t="n">
        <f aca="false">IF(J1971=0,0,I1971/J1971)</f>
        <v>491.979949874687</v>
      </c>
      <c r="M1971" s="15" t="n">
        <f aca="false">INDEX(通路主檔!$D$2:$D$5,MATCH($F1971,通路主檔!$A$2:$A$5,0))*INDEX(年度參數!$B$2:$B$4,MATCH($B1971,年度參數!$A$2:$A$4,0))</f>
        <v>0.345</v>
      </c>
      <c r="N1971" s="14" t="n">
        <f aca="false">I1971*M1971</f>
        <v>135447</v>
      </c>
      <c r="O1971" s="14" t="n">
        <f aca="false">I1971-N1971</f>
        <v>257153</v>
      </c>
    </row>
    <row r="1972" customFormat="false" ht="15" hidden="false" customHeight="false" outlineLevel="0" collapsed="false">
      <c r="A1972" s="6" t="str">
        <f aca="false">TEXT(B1972,"0")&amp;"-"&amp;TEXT(C1972,"00")</f>
        <v>2026-03</v>
      </c>
      <c r="B1972" s="4" t="n">
        <v>2026</v>
      </c>
      <c r="C1972" s="4" t="n">
        <v>3</v>
      </c>
      <c r="D1972" s="9" t="s">
        <v>310</v>
      </c>
      <c r="E1972" s="12" t="str">
        <f aca="false">INDEX(門市主檔!$B$2:$B$25,MATCH($D1972,門市主檔!$A$2:$A$25,0))</f>
        <v>台中大里店</v>
      </c>
      <c r="F1972" s="9" t="s">
        <v>347</v>
      </c>
      <c r="G1972" s="12" t="str">
        <f aca="false">INDEX(通路主檔!$B$2:$B$5,MATCH($F1972,通路主檔!$A$2:$A$5,0))</f>
        <v>外送平台 B</v>
      </c>
      <c r="H1972" s="12" t="str">
        <f aca="false">INDEX(通路主檔!$C$2:$C$5,MATCH($F1972,通路主檔!$A$2:$A$5,0))</f>
        <v>外送平台</v>
      </c>
      <c r="I1972" s="13" t="n">
        <v>262100</v>
      </c>
      <c r="J1972" s="4" t="n">
        <v>548</v>
      </c>
      <c r="K1972" s="4" t="n">
        <v>976</v>
      </c>
      <c r="L1972" s="14" t="n">
        <f aca="false">IF(J1972=0,0,I1972/J1972)</f>
        <v>478.284671532847</v>
      </c>
      <c r="M1972" s="15" t="n">
        <f aca="false">INDEX(通路主檔!$D$2:$D$5,MATCH($F1972,通路主檔!$A$2:$A$5,0))*INDEX(年度參數!$B$2:$B$4,MATCH($B1972,年度參數!$A$2:$A$4,0))</f>
        <v>0.345</v>
      </c>
      <c r="N1972" s="14" t="n">
        <f aca="false">I1972*M1972</f>
        <v>90424.5</v>
      </c>
      <c r="O1972" s="14" t="n">
        <f aca="false">I1972-N1972</f>
        <v>171675.5</v>
      </c>
    </row>
    <row r="1973" customFormat="false" ht="15" hidden="false" customHeight="false" outlineLevel="0" collapsed="false">
      <c r="A1973" s="6" t="str">
        <f aca="false">TEXT(B1973,"0")&amp;"-"&amp;TEXT(C1973,"00")</f>
        <v>2026-03</v>
      </c>
      <c r="B1973" s="4" t="n">
        <v>2026</v>
      </c>
      <c r="C1973" s="4" t="n">
        <v>3</v>
      </c>
      <c r="D1973" s="9" t="s">
        <v>318</v>
      </c>
      <c r="E1973" s="12" t="str">
        <f aca="false">INDEX(門市主檔!$B$2:$B$25,MATCH($D1973,門市主檔!$A$2:$A$25,0))</f>
        <v>台南中西店</v>
      </c>
      <c r="F1973" s="9" t="s">
        <v>339</v>
      </c>
      <c r="G1973" s="12" t="str">
        <f aca="false">INDEX(通路主檔!$B$2:$B$5,MATCH($F1973,通路主檔!$A$2:$A$5,0))</f>
        <v>內用</v>
      </c>
      <c r="H1973" s="12" t="str">
        <f aca="false">INDEX(通路主檔!$C$2:$C$5,MATCH($F1973,通路主檔!$A$2:$A$5,0))</f>
        <v>店內</v>
      </c>
      <c r="I1973" s="13" t="n">
        <v>764800</v>
      </c>
      <c r="J1973" s="4" t="n">
        <v>945</v>
      </c>
      <c r="K1973" s="4" t="n">
        <v>2183</v>
      </c>
      <c r="L1973" s="14" t="n">
        <f aca="false">IF(J1973=0,0,I1973/J1973)</f>
        <v>809.312169312169</v>
      </c>
      <c r="M1973" s="15" t="n">
        <f aca="false">INDEX(通路主檔!$D$2:$D$5,MATCH($F1973,通路主檔!$A$2:$A$5,0))*INDEX(年度參數!$B$2:$B$4,MATCH($B1973,年度參數!$A$2:$A$4,0))</f>
        <v>0</v>
      </c>
      <c r="N1973" s="14" t="n">
        <f aca="false">I1973*M1973</f>
        <v>0</v>
      </c>
      <c r="O1973" s="14" t="n">
        <f aca="false">I1973-N1973</f>
        <v>764800</v>
      </c>
    </row>
    <row r="1974" customFormat="false" ht="15" hidden="false" customHeight="false" outlineLevel="0" collapsed="false">
      <c r="A1974" s="6" t="str">
        <f aca="false">TEXT(B1974,"0")&amp;"-"&amp;TEXT(C1974,"00")</f>
        <v>2026-03</v>
      </c>
      <c r="B1974" s="4" t="n">
        <v>2026</v>
      </c>
      <c r="C1974" s="4" t="n">
        <v>3</v>
      </c>
      <c r="D1974" s="9" t="s">
        <v>318</v>
      </c>
      <c r="E1974" s="12" t="str">
        <f aca="false">INDEX(門市主檔!$B$2:$B$25,MATCH($D1974,門市主檔!$A$2:$A$25,0))</f>
        <v>台南中西店</v>
      </c>
      <c r="F1974" s="9" t="s">
        <v>342</v>
      </c>
      <c r="G1974" s="12" t="str">
        <f aca="false">INDEX(通路主檔!$B$2:$B$5,MATCH($F1974,通路主檔!$A$2:$A$5,0))</f>
        <v>外帶</v>
      </c>
      <c r="H1974" s="12" t="str">
        <f aca="false">INDEX(通路主檔!$C$2:$C$5,MATCH($F1974,通路主檔!$A$2:$A$5,0))</f>
        <v>店內</v>
      </c>
      <c r="I1974" s="13" t="n">
        <v>365600</v>
      </c>
      <c r="J1974" s="4" t="n">
        <v>1007</v>
      </c>
      <c r="K1974" s="4" t="n">
        <v>1283</v>
      </c>
      <c r="L1974" s="14" t="n">
        <f aca="false">IF(J1974=0,0,I1974/J1974)</f>
        <v>363.058589870904</v>
      </c>
      <c r="M1974" s="15" t="n">
        <f aca="false">INDEX(通路主檔!$D$2:$D$5,MATCH($F1974,通路主檔!$A$2:$A$5,0))*INDEX(年度參數!$B$2:$B$4,MATCH($B1974,年度參數!$A$2:$A$4,0))</f>
        <v>0</v>
      </c>
      <c r="N1974" s="14" t="n">
        <f aca="false">I1974*M1974</f>
        <v>0</v>
      </c>
      <c r="O1974" s="14" t="n">
        <f aca="false">I1974-N1974</f>
        <v>365600</v>
      </c>
    </row>
    <row r="1975" customFormat="false" ht="15" hidden="false" customHeight="false" outlineLevel="0" collapsed="false">
      <c r="A1975" s="6" t="str">
        <f aca="false">TEXT(B1975,"0")&amp;"-"&amp;TEXT(C1975,"00")</f>
        <v>2026-03</v>
      </c>
      <c r="B1975" s="4" t="n">
        <v>2026</v>
      </c>
      <c r="C1975" s="4" t="n">
        <v>3</v>
      </c>
      <c r="D1975" s="9" t="s">
        <v>318</v>
      </c>
      <c r="E1975" s="12" t="str">
        <f aca="false">INDEX(門市主檔!$B$2:$B$25,MATCH($D1975,門市主檔!$A$2:$A$25,0))</f>
        <v>台南中西店</v>
      </c>
      <c r="F1975" s="9" t="s">
        <v>344</v>
      </c>
      <c r="G1975" s="12" t="str">
        <f aca="false">INDEX(通路主檔!$B$2:$B$5,MATCH($F1975,通路主檔!$A$2:$A$5,0))</f>
        <v>外送平台 A</v>
      </c>
      <c r="H1975" s="12" t="str">
        <f aca="false">INDEX(通路主檔!$C$2:$C$5,MATCH($F1975,通路主檔!$A$2:$A$5,0))</f>
        <v>外送平台</v>
      </c>
      <c r="I1975" s="13" t="n">
        <v>321400</v>
      </c>
      <c r="J1975" s="4" t="n">
        <v>578</v>
      </c>
      <c r="K1975" s="4" t="n">
        <v>1074</v>
      </c>
      <c r="L1975" s="14" t="n">
        <f aca="false">IF(J1975=0,0,I1975/J1975)</f>
        <v>556.055363321799</v>
      </c>
      <c r="M1975" s="15" t="n">
        <f aca="false">INDEX(通路主檔!$D$2:$D$5,MATCH($F1975,通路主檔!$A$2:$A$5,0))*INDEX(年度參數!$B$2:$B$4,MATCH($B1975,年度參數!$A$2:$A$4,0))</f>
        <v>0.345</v>
      </c>
      <c r="N1975" s="14" t="n">
        <f aca="false">I1975*M1975</f>
        <v>110883</v>
      </c>
      <c r="O1975" s="14" t="n">
        <f aca="false">I1975-N1975</f>
        <v>210517</v>
      </c>
    </row>
    <row r="1976" customFormat="false" ht="15" hidden="false" customHeight="false" outlineLevel="0" collapsed="false">
      <c r="A1976" s="6" t="str">
        <f aca="false">TEXT(B1976,"0")&amp;"-"&amp;TEXT(C1976,"00")</f>
        <v>2026-03</v>
      </c>
      <c r="B1976" s="4" t="n">
        <v>2026</v>
      </c>
      <c r="C1976" s="4" t="n">
        <v>3</v>
      </c>
      <c r="D1976" s="9" t="s">
        <v>318</v>
      </c>
      <c r="E1976" s="12" t="str">
        <f aca="false">INDEX(門市主檔!$B$2:$B$25,MATCH($D1976,門市主檔!$A$2:$A$25,0))</f>
        <v>台南中西店</v>
      </c>
      <c r="F1976" s="9" t="s">
        <v>347</v>
      </c>
      <c r="G1976" s="12" t="str">
        <f aca="false">INDEX(通路主檔!$B$2:$B$5,MATCH($F1976,通路主檔!$A$2:$A$5,0))</f>
        <v>外送平台 B</v>
      </c>
      <c r="H1976" s="12" t="str">
        <f aca="false">INDEX(通路主檔!$C$2:$C$5,MATCH($F1976,通路主檔!$A$2:$A$5,0))</f>
        <v>外送平台</v>
      </c>
      <c r="I1976" s="13" t="n">
        <v>214700</v>
      </c>
      <c r="J1976" s="4" t="n">
        <v>467</v>
      </c>
      <c r="K1976" s="4" t="n">
        <v>836</v>
      </c>
      <c r="L1976" s="14" t="n">
        <f aca="false">IF(J1976=0,0,I1976/J1976)</f>
        <v>459.743040685225</v>
      </c>
      <c r="M1976" s="15" t="n">
        <f aca="false">INDEX(通路主檔!$D$2:$D$5,MATCH($F1976,通路主檔!$A$2:$A$5,0))*INDEX(年度參數!$B$2:$B$4,MATCH($B1976,年度參數!$A$2:$A$4,0))</f>
        <v>0.345</v>
      </c>
      <c r="N1976" s="14" t="n">
        <f aca="false">I1976*M1976</f>
        <v>74071.5</v>
      </c>
      <c r="O1976" s="14" t="n">
        <f aca="false">I1976-N1976</f>
        <v>140628.5</v>
      </c>
    </row>
    <row r="1977" customFormat="false" ht="15" hidden="false" customHeight="false" outlineLevel="0" collapsed="false">
      <c r="A1977" s="6" t="str">
        <f aca="false">TEXT(B1977,"0")&amp;"-"&amp;TEXT(C1977,"00")</f>
        <v>2026-03</v>
      </c>
      <c r="B1977" s="4" t="n">
        <v>2026</v>
      </c>
      <c r="C1977" s="4" t="n">
        <v>3</v>
      </c>
      <c r="D1977" s="9" t="s">
        <v>323</v>
      </c>
      <c r="E1977" s="12" t="str">
        <f aca="false">INDEX(門市主檔!$B$2:$B$25,MATCH($D1977,門市主檔!$A$2:$A$25,0))</f>
        <v>台南東寧店</v>
      </c>
      <c r="F1977" s="9" t="s">
        <v>339</v>
      </c>
      <c r="G1977" s="12" t="str">
        <f aca="false">INDEX(通路主檔!$B$2:$B$5,MATCH($F1977,通路主檔!$A$2:$A$5,0))</f>
        <v>內用</v>
      </c>
      <c r="H1977" s="12" t="str">
        <f aca="false">INDEX(通路主檔!$C$2:$C$5,MATCH($F1977,通路主檔!$A$2:$A$5,0))</f>
        <v>店內</v>
      </c>
      <c r="I1977" s="13" t="n">
        <v>421400</v>
      </c>
      <c r="J1977" s="4" t="n">
        <v>506</v>
      </c>
      <c r="K1977" s="4" t="n">
        <v>1210</v>
      </c>
      <c r="L1977" s="14" t="n">
        <f aca="false">IF(J1977=0,0,I1977/J1977)</f>
        <v>832.806324110672</v>
      </c>
      <c r="M1977" s="15" t="n">
        <f aca="false">INDEX(通路主檔!$D$2:$D$5,MATCH($F1977,通路主檔!$A$2:$A$5,0))*INDEX(年度參數!$B$2:$B$4,MATCH($B1977,年度參數!$A$2:$A$4,0))</f>
        <v>0</v>
      </c>
      <c r="N1977" s="14" t="n">
        <f aca="false">I1977*M1977</f>
        <v>0</v>
      </c>
      <c r="O1977" s="14" t="n">
        <f aca="false">I1977-N1977</f>
        <v>421400</v>
      </c>
    </row>
    <row r="1978" customFormat="false" ht="15" hidden="false" customHeight="false" outlineLevel="0" collapsed="false">
      <c r="A1978" s="6" t="str">
        <f aca="false">TEXT(B1978,"0")&amp;"-"&amp;TEXT(C1978,"00")</f>
        <v>2026-03</v>
      </c>
      <c r="B1978" s="4" t="n">
        <v>2026</v>
      </c>
      <c r="C1978" s="4" t="n">
        <v>3</v>
      </c>
      <c r="D1978" s="9" t="s">
        <v>323</v>
      </c>
      <c r="E1978" s="12" t="str">
        <f aca="false">INDEX(門市主檔!$B$2:$B$25,MATCH($D1978,門市主檔!$A$2:$A$25,0))</f>
        <v>台南東寧店</v>
      </c>
      <c r="F1978" s="9" t="s">
        <v>342</v>
      </c>
      <c r="G1978" s="12" t="str">
        <f aca="false">INDEX(通路主檔!$B$2:$B$5,MATCH($F1978,通路主檔!$A$2:$A$5,0))</f>
        <v>外帶</v>
      </c>
      <c r="H1978" s="12" t="str">
        <f aca="false">INDEX(通路主檔!$C$2:$C$5,MATCH($F1978,通路主檔!$A$2:$A$5,0))</f>
        <v>店內</v>
      </c>
      <c r="I1978" s="13" t="n">
        <v>373500</v>
      </c>
      <c r="J1978" s="4" t="n">
        <v>1070</v>
      </c>
      <c r="K1978" s="4" t="n">
        <v>1459</v>
      </c>
      <c r="L1978" s="14" t="n">
        <f aca="false">IF(J1978=0,0,I1978/J1978)</f>
        <v>349.065420560748</v>
      </c>
      <c r="M1978" s="15" t="n">
        <f aca="false">INDEX(通路主檔!$D$2:$D$5,MATCH($F1978,通路主檔!$A$2:$A$5,0))*INDEX(年度參數!$B$2:$B$4,MATCH($B1978,年度參數!$A$2:$A$4,0))</f>
        <v>0</v>
      </c>
      <c r="N1978" s="14" t="n">
        <f aca="false">I1978*M1978</f>
        <v>0</v>
      </c>
      <c r="O1978" s="14" t="n">
        <f aca="false">I1978-N1978</f>
        <v>373500</v>
      </c>
    </row>
    <row r="1979" customFormat="false" ht="15" hidden="false" customHeight="false" outlineLevel="0" collapsed="false">
      <c r="A1979" s="6" t="str">
        <f aca="false">TEXT(B1979,"0")&amp;"-"&amp;TEXT(C1979,"00")</f>
        <v>2026-03</v>
      </c>
      <c r="B1979" s="4" t="n">
        <v>2026</v>
      </c>
      <c r="C1979" s="4" t="n">
        <v>3</v>
      </c>
      <c r="D1979" s="9" t="s">
        <v>323</v>
      </c>
      <c r="E1979" s="12" t="str">
        <f aca="false">INDEX(門市主檔!$B$2:$B$25,MATCH($D1979,門市主檔!$A$2:$A$25,0))</f>
        <v>台南東寧店</v>
      </c>
      <c r="F1979" s="9" t="s">
        <v>344</v>
      </c>
      <c r="G1979" s="12" t="str">
        <f aca="false">INDEX(通路主檔!$B$2:$B$5,MATCH($F1979,通路主檔!$A$2:$A$5,0))</f>
        <v>外送平台 A</v>
      </c>
      <c r="H1979" s="12" t="str">
        <f aca="false">INDEX(通路主檔!$C$2:$C$5,MATCH($F1979,通路主檔!$A$2:$A$5,0))</f>
        <v>外送平台</v>
      </c>
      <c r="I1979" s="13" t="n">
        <v>302800</v>
      </c>
      <c r="J1979" s="4" t="n">
        <v>569</v>
      </c>
      <c r="K1979" s="4" t="n">
        <v>1134</v>
      </c>
      <c r="L1979" s="14" t="n">
        <f aca="false">IF(J1979=0,0,I1979/J1979)</f>
        <v>532.161687170475</v>
      </c>
      <c r="M1979" s="15" t="n">
        <f aca="false">INDEX(通路主檔!$D$2:$D$5,MATCH($F1979,通路主檔!$A$2:$A$5,0))*INDEX(年度參數!$B$2:$B$4,MATCH($B1979,年度參數!$A$2:$A$4,0))</f>
        <v>0.345</v>
      </c>
      <c r="N1979" s="14" t="n">
        <f aca="false">I1979*M1979</f>
        <v>104466</v>
      </c>
      <c r="O1979" s="14" t="n">
        <f aca="false">I1979-N1979</f>
        <v>198334</v>
      </c>
    </row>
    <row r="1980" customFormat="false" ht="15" hidden="false" customHeight="false" outlineLevel="0" collapsed="false">
      <c r="A1980" s="6" t="str">
        <f aca="false">TEXT(B1980,"0")&amp;"-"&amp;TEXT(C1980,"00")</f>
        <v>2026-03</v>
      </c>
      <c r="B1980" s="4" t="n">
        <v>2026</v>
      </c>
      <c r="C1980" s="4" t="n">
        <v>3</v>
      </c>
      <c r="D1980" s="9" t="s">
        <v>323</v>
      </c>
      <c r="E1980" s="12" t="str">
        <f aca="false">INDEX(門市主檔!$B$2:$B$25,MATCH($D1980,門市主檔!$A$2:$A$25,0))</f>
        <v>台南東寧店</v>
      </c>
      <c r="F1980" s="9" t="s">
        <v>347</v>
      </c>
      <c r="G1980" s="12" t="str">
        <f aca="false">INDEX(通路主檔!$B$2:$B$5,MATCH($F1980,通路主檔!$A$2:$A$5,0))</f>
        <v>外送平台 B</v>
      </c>
      <c r="H1980" s="12" t="str">
        <f aca="false">INDEX(通路主檔!$C$2:$C$5,MATCH($F1980,通路主檔!$A$2:$A$5,0))</f>
        <v>外送平台</v>
      </c>
      <c r="I1980" s="13" t="n">
        <v>204400</v>
      </c>
      <c r="J1980" s="4" t="n">
        <v>401</v>
      </c>
      <c r="K1980" s="4" t="n">
        <v>695</v>
      </c>
      <c r="L1980" s="14" t="n">
        <f aca="false">IF(J1980=0,0,I1980/J1980)</f>
        <v>509.725685785536</v>
      </c>
      <c r="M1980" s="15" t="n">
        <f aca="false">INDEX(通路主檔!$D$2:$D$5,MATCH($F1980,通路主檔!$A$2:$A$5,0))*INDEX(年度參數!$B$2:$B$4,MATCH($B1980,年度參數!$A$2:$A$4,0))</f>
        <v>0.345</v>
      </c>
      <c r="N1980" s="14" t="n">
        <f aca="false">I1980*M1980</f>
        <v>70518</v>
      </c>
      <c r="O1980" s="14" t="n">
        <f aca="false">I1980-N1980</f>
        <v>133882</v>
      </c>
    </row>
    <row r="1981" customFormat="false" ht="15" hidden="false" customHeight="false" outlineLevel="0" collapsed="false">
      <c r="A1981" s="6" t="str">
        <f aca="false">TEXT(B1981,"0")&amp;"-"&amp;TEXT(C1981,"00")</f>
        <v>2026-03</v>
      </c>
      <c r="B1981" s="4" t="n">
        <v>2026</v>
      </c>
      <c r="C1981" s="4" t="n">
        <v>3</v>
      </c>
      <c r="D1981" s="9" t="s">
        <v>262</v>
      </c>
      <c r="E1981" s="12" t="str">
        <f aca="false">INDEX(門市主檔!$B$2:$B$25,MATCH($D1981,門市主檔!$A$2:$A$25,0))</f>
        <v>台北信義旗艦店</v>
      </c>
      <c r="F1981" s="9" t="s">
        <v>339</v>
      </c>
      <c r="G1981" s="12" t="str">
        <f aca="false">INDEX(通路主檔!$B$2:$B$5,MATCH($F1981,通路主檔!$A$2:$A$5,0))</f>
        <v>內用</v>
      </c>
      <c r="H1981" s="12" t="str">
        <f aca="false">INDEX(通路主檔!$C$2:$C$5,MATCH($F1981,通路主檔!$A$2:$A$5,0))</f>
        <v>店內</v>
      </c>
      <c r="I1981" s="13" t="n">
        <v>1569400</v>
      </c>
      <c r="J1981" s="4" t="n">
        <v>2003</v>
      </c>
      <c r="K1981" s="4" t="n">
        <v>4850</v>
      </c>
      <c r="L1981" s="14" t="n">
        <f aca="false">IF(J1981=0,0,I1981/J1981)</f>
        <v>783.524712930604</v>
      </c>
      <c r="M1981" s="15" t="n">
        <f aca="false">INDEX(通路主檔!$D$2:$D$5,MATCH($F1981,通路主檔!$A$2:$A$5,0))*INDEX(年度參數!$B$2:$B$4,MATCH($B1981,年度參數!$A$2:$A$4,0))</f>
        <v>0</v>
      </c>
      <c r="N1981" s="14" t="n">
        <f aca="false">I1981*M1981</f>
        <v>0</v>
      </c>
      <c r="O1981" s="14" t="n">
        <f aca="false">I1981-N1981</f>
        <v>1569400</v>
      </c>
    </row>
    <row r="1982" customFormat="false" ht="15" hidden="false" customHeight="false" outlineLevel="0" collapsed="false">
      <c r="A1982" s="6" t="str">
        <f aca="false">TEXT(B1982,"0")&amp;"-"&amp;TEXT(C1982,"00")</f>
        <v>2026-03</v>
      </c>
      <c r="B1982" s="4" t="n">
        <v>2026</v>
      </c>
      <c r="C1982" s="4" t="n">
        <v>3</v>
      </c>
      <c r="D1982" s="9" t="s">
        <v>262</v>
      </c>
      <c r="E1982" s="12" t="str">
        <f aca="false">INDEX(門市主檔!$B$2:$B$25,MATCH($D1982,門市主檔!$A$2:$A$25,0))</f>
        <v>台北信義旗艦店</v>
      </c>
      <c r="F1982" s="9" t="s">
        <v>342</v>
      </c>
      <c r="G1982" s="12" t="str">
        <f aca="false">INDEX(通路主檔!$B$2:$B$5,MATCH($F1982,通路主檔!$A$2:$A$5,0))</f>
        <v>外帶</v>
      </c>
      <c r="H1982" s="12" t="str">
        <f aca="false">INDEX(通路主檔!$C$2:$C$5,MATCH($F1982,通路主檔!$A$2:$A$5,0))</f>
        <v>店內</v>
      </c>
      <c r="I1982" s="13" t="n">
        <v>632400</v>
      </c>
      <c r="J1982" s="4" t="n">
        <v>2048</v>
      </c>
      <c r="K1982" s="4" t="n">
        <v>2834</v>
      </c>
      <c r="L1982" s="14" t="n">
        <f aca="false">IF(J1982=0,0,I1982/J1982)</f>
        <v>308.7890625</v>
      </c>
      <c r="M1982" s="15" t="n">
        <f aca="false">INDEX(通路主檔!$D$2:$D$5,MATCH($F1982,通路主檔!$A$2:$A$5,0))*INDEX(年度參數!$B$2:$B$4,MATCH($B1982,年度參數!$A$2:$A$4,0))</f>
        <v>0</v>
      </c>
      <c r="N1982" s="14" t="n">
        <f aca="false">I1982*M1982</f>
        <v>0</v>
      </c>
      <c r="O1982" s="14" t="n">
        <f aca="false">I1982-N1982</f>
        <v>632400</v>
      </c>
    </row>
    <row r="1983" customFormat="false" ht="15" hidden="false" customHeight="false" outlineLevel="0" collapsed="false">
      <c r="A1983" s="6" t="str">
        <f aca="false">TEXT(B1983,"0")&amp;"-"&amp;TEXT(C1983,"00")</f>
        <v>2026-03</v>
      </c>
      <c r="B1983" s="4" t="n">
        <v>2026</v>
      </c>
      <c r="C1983" s="4" t="n">
        <v>3</v>
      </c>
      <c r="D1983" s="9" t="s">
        <v>262</v>
      </c>
      <c r="E1983" s="12" t="str">
        <f aca="false">INDEX(門市主檔!$B$2:$B$25,MATCH($D1983,門市主檔!$A$2:$A$25,0))</f>
        <v>台北信義旗艦店</v>
      </c>
      <c r="F1983" s="9" t="s">
        <v>344</v>
      </c>
      <c r="G1983" s="12" t="str">
        <f aca="false">INDEX(通路主檔!$B$2:$B$5,MATCH($F1983,通路主檔!$A$2:$A$5,0))</f>
        <v>外送平台 A</v>
      </c>
      <c r="H1983" s="12" t="str">
        <f aca="false">INDEX(通路主檔!$C$2:$C$5,MATCH($F1983,通路主檔!$A$2:$A$5,0))</f>
        <v>外送平台</v>
      </c>
      <c r="I1983" s="13" t="n">
        <v>552500</v>
      </c>
      <c r="J1983" s="4" t="n">
        <v>974</v>
      </c>
      <c r="K1983" s="4" t="n">
        <v>1745</v>
      </c>
      <c r="L1983" s="14" t="n">
        <f aca="false">IF(J1983=0,0,I1983/J1983)</f>
        <v>567.248459958932</v>
      </c>
      <c r="M1983" s="15" t="n">
        <f aca="false">INDEX(通路主檔!$D$2:$D$5,MATCH($F1983,通路主檔!$A$2:$A$5,0))*INDEX(年度參數!$B$2:$B$4,MATCH($B1983,年度參數!$A$2:$A$4,0))</f>
        <v>0.345</v>
      </c>
      <c r="N1983" s="14" t="n">
        <f aca="false">I1983*M1983</f>
        <v>190612.5</v>
      </c>
      <c r="O1983" s="14" t="n">
        <f aca="false">I1983-N1983</f>
        <v>361887.5</v>
      </c>
    </row>
    <row r="1984" customFormat="false" ht="15" hidden="false" customHeight="false" outlineLevel="0" collapsed="false">
      <c r="A1984" s="6" t="str">
        <f aca="false">TEXT(B1984,"0")&amp;"-"&amp;TEXT(C1984,"00")</f>
        <v>2026-03</v>
      </c>
      <c r="B1984" s="4" t="n">
        <v>2026</v>
      </c>
      <c r="C1984" s="4" t="n">
        <v>3</v>
      </c>
      <c r="D1984" s="9" t="s">
        <v>262</v>
      </c>
      <c r="E1984" s="12" t="str">
        <f aca="false">INDEX(門市主檔!$B$2:$B$25,MATCH($D1984,門市主檔!$A$2:$A$25,0))</f>
        <v>台北信義旗艦店</v>
      </c>
      <c r="F1984" s="9" t="s">
        <v>347</v>
      </c>
      <c r="G1984" s="12" t="str">
        <f aca="false">INDEX(通路主檔!$B$2:$B$5,MATCH($F1984,通路主檔!$A$2:$A$5,0))</f>
        <v>外送平台 B</v>
      </c>
      <c r="H1984" s="12" t="str">
        <f aca="false">INDEX(通路主檔!$C$2:$C$5,MATCH($F1984,通路主檔!$A$2:$A$5,0))</f>
        <v>外送平台</v>
      </c>
      <c r="I1984" s="13" t="n">
        <v>367700</v>
      </c>
      <c r="J1984" s="4" t="n">
        <v>776</v>
      </c>
      <c r="K1984" s="4" t="n">
        <v>1488</v>
      </c>
      <c r="L1984" s="14" t="n">
        <f aca="false">IF(J1984=0,0,I1984/J1984)</f>
        <v>473.840206185567</v>
      </c>
      <c r="M1984" s="15" t="n">
        <f aca="false">INDEX(通路主檔!$D$2:$D$5,MATCH($F1984,通路主檔!$A$2:$A$5,0))*INDEX(年度參數!$B$2:$B$4,MATCH($B1984,年度參數!$A$2:$A$4,0))</f>
        <v>0.345</v>
      </c>
      <c r="N1984" s="14" t="n">
        <f aca="false">I1984*M1984</f>
        <v>126856.5</v>
      </c>
      <c r="O1984" s="14" t="n">
        <f aca="false">I1984-N1984</f>
        <v>240843.5</v>
      </c>
    </row>
    <row r="1985" customFormat="false" ht="15" hidden="false" customHeight="false" outlineLevel="0" collapsed="false">
      <c r="A1985" s="6" t="str">
        <f aca="false">TEXT(B1985,"0")&amp;"-"&amp;TEXT(C1985,"00")</f>
        <v>2026-03</v>
      </c>
      <c r="B1985" s="4" t="n">
        <v>2026</v>
      </c>
      <c r="C1985" s="4" t="n">
        <v>3</v>
      </c>
      <c r="D1985" s="9" t="s">
        <v>269</v>
      </c>
      <c r="E1985" s="12" t="str">
        <f aca="false">INDEX(門市主檔!$B$2:$B$25,MATCH($D1985,門市主檔!$A$2:$A$25,0))</f>
        <v>台北中山店</v>
      </c>
      <c r="F1985" s="9" t="s">
        <v>339</v>
      </c>
      <c r="G1985" s="12" t="str">
        <f aca="false">INDEX(通路主檔!$B$2:$B$5,MATCH($F1985,通路主檔!$A$2:$A$5,0))</f>
        <v>內用</v>
      </c>
      <c r="H1985" s="12" t="str">
        <f aca="false">INDEX(通路主檔!$C$2:$C$5,MATCH($F1985,通路主檔!$A$2:$A$5,0))</f>
        <v>店內</v>
      </c>
      <c r="I1985" s="13" t="n">
        <v>996400</v>
      </c>
      <c r="J1985" s="4" t="n">
        <v>1374</v>
      </c>
      <c r="K1985" s="4" t="n">
        <v>3476</v>
      </c>
      <c r="L1985" s="14" t="n">
        <f aca="false">IF(J1985=0,0,I1985/J1985)</f>
        <v>725.181950509461</v>
      </c>
      <c r="M1985" s="15" t="n">
        <f aca="false">INDEX(通路主檔!$D$2:$D$5,MATCH($F1985,通路主檔!$A$2:$A$5,0))*INDEX(年度參數!$B$2:$B$4,MATCH($B1985,年度參數!$A$2:$A$4,0))</f>
        <v>0</v>
      </c>
      <c r="N1985" s="14" t="n">
        <f aca="false">I1985*M1985</f>
        <v>0</v>
      </c>
      <c r="O1985" s="14" t="n">
        <f aca="false">I1985-N1985</f>
        <v>996400</v>
      </c>
    </row>
    <row r="1986" customFormat="false" ht="15" hidden="false" customHeight="false" outlineLevel="0" collapsed="false">
      <c r="A1986" s="6" t="str">
        <f aca="false">TEXT(B1986,"0")&amp;"-"&amp;TEXT(C1986,"00")</f>
        <v>2026-03</v>
      </c>
      <c r="B1986" s="4" t="n">
        <v>2026</v>
      </c>
      <c r="C1986" s="4" t="n">
        <v>3</v>
      </c>
      <c r="D1986" s="9" t="s">
        <v>269</v>
      </c>
      <c r="E1986" s="12" t="str">
        <f aca="false">INDEX(門市主檔!$B$2:$B$25,MATCH($D1986,門市主檔!$A$2:$A$25,0))</f>
        <v>台北中山店</v>
      </c>
      <c r="F1986" s="9" t="s">
        <v>342</v>
      </c>
      <c r="G1986" s="12" t="str">
        <f aca="false">INDEX(通路主檔!$B$2:$B$5,MATCH($F1986,通路主檔!$A$2:$A$5,0))</f>
        <v>外帶</v>
      </c>
      <c r="H1986" s="12" t="str">
        <f aca="false">INDEX(通路主檔!$C$2:$C$5,MATCH($F1986,通路主檔!$A$2:$A$5,0))</f>
        <v>店內</v>
      </c>
      <c r="I1986" s="13" t="n">
        <v>469600</v>
      </c>
      <c r="J1986" s="4" t="n">
        <v>1495</v>
      </c>
      <c r="K1986" s="4" t="n">
        <v>1793</v>
      </c>
      <c r="L1986" s="14" t="n">
        <f aca="false">IF(J1986=0,0,I1986/J1986)</f>
        <v>314.113712374582</v>
      </c>
      <c r="M1986" s="15" t="n">
        <f aca="false">INDEX(通路主檔!$D$2:$D$5,MATCH($F1986,通路主檔!$A$2:$A$5,0))*INDEX(年度參數!$B$2:$B$4,MATCH($B1986,年度參數!$A$2:$A$4,0))</f>
        <v>0</v>
      </c>
      <c r="N1986" s="14" t="n">
        <f aca="false">I1986*M1986</f>
        <v>0</v>
      </c>
      <c r="O1986" s="14" t="n">
        <f aca="false">I1986-N1986</f>
        <v>469600</v>
      </c>
    </row>
    <row r="1987" customFormat="false" ht="15" hidden="false" customHeight="false" outlineLevel="0" collapsed="false">
      <c r="A1987" s="6" t="str">
        <f aca="false">TEXT(B1987,"0")&amp;"-"&amp;TEXT(C1987,"00")</f>
        <v>2026-03</v>
      </c>
      <c r="B1987" s="4" t="n">
        <v>2026</v>
      </c>
      <c r="C1987" s="4" t="n">
        <v>3</v>
      </c>
      <c r="D1987" s="9" t="s">
        <v>269</v>
      </c>
      <c r="E1987" s="12" t="str">
        <f aca="false">INDEX(門市主檔!$B$2:$B$25,MATCH($D1987,門市主檔!$A$2:$A$25,0))</f>
        <v>台北中山店</v>
      </c>
      <c r="F1987" s="9" t="s">
        <v>344</v>
      </c>
      <c r="G1987" s="12" t="str">
        <f aca="false">INDEX(通路主檔!$B$2:$B$5,MATCH($F1987,通路主檔!$A$2:$A$5,0))</f>
        <v>外送平台 A</v>
      </c>
      <c r="H1987" s="12" t="str">
        <f aca="false">INDEX(通路主檔!$C$2:$C$5,MATCH($F1987,通路主檔!$A$2:$A$5,0))</f>
        <v>外送平台</v>
      </c>
      <c r="I1987" s="13" t="n">
        <v>427900</v>
      </c>
      <c r="J1987" s="4" t="n">
        <v>788</v>
      </c>
      <c r="K1987" s="4" t="n">
        <v>1592</v>
      </c>
      <c r="L1987" s="14" t="n">
        <f aca="false">IF(J1987=0,0,I1987/J1987)</f>
        <v>543.020304568528</v>
      </c>
      <c r="M1987" s="15" t="n">
        <f aca="false">INDEX(通路主檔!$D$2:$D$5,MATCH($F1987,通路主檔!$A$2:$A$5,0))*INDEX(年度參數!$B$2:$B$4,MATCH($B1987,年度參數!$A$2:$A$4,0))</f>
        <v>0.345</v>
      </c>
      <c r="N1987" s="14" t="n">
        <f aca="false">I1987*M1987</f>
        <v>147625.5</v>
      </c>
      <c r="O1987" s="14" t="n">
        <f aca="false">I1987-N1987</f>
        <v>280274.5</v>
      </c>
    </row>
    <row r="1988" customFormat="false" ht="15" hidden="false" customHeight="false" outlineLevel="0" collapsed="false">
      <c r="A1988" s="6" t="str">
        <f aca="false">TEXT(B1988,"0")&amp;"-"&amp;TEXT(C1988,"00")</f>
        <v>2026-03</v>
      </c>
      <c r="B1988" s="4" t="n">
        <v>2026</v>
      </c>
      <c r="C1988" s="4" t="n">
        <v>3</v>
      </c>
      <c r="D1988" s="9" t="s">
        <v>269</v>
      </c>
      <c r="E1988" s="12" t="str">
        <f aca="false">INDEX(門市主檔!$B$2:$B$25,MATCH($D1988,門市主檔!$A$2:$A$25,0))</f>
        <v>台北中山店</v>
      </c>
      <c r="F1988" s="9" t="s">
        <v>347</v>
      </c>
      <c r="G1988" s="12" t="str">
        <f aca="false">INDEX(通路主檔!$B$2:$B$5,MATCH($F1988,通路主檔!$A$2:$A$5,0))</f>
        <v>外送平台 B</v>
      </c>
      <c r="H1988" s="12" t="str">
        <f aca="false">INDEX(通路主檔!$C$2:$C$5,MATCH($F1988,通路主檔!$A$2:$A$5,0))</f>
        <v>外送平台</v>
      </c>
      <c r="I1988" s="13" t="n">
        <v>312800</v>
      </c>
      <c r="J1988" s="4" t="n">
        <v>670</v>
      </c>
      <c r="K1988" s="4" t="n">
        <v>1273</v>
      </c>
      <c r="L1988" s="14" t="n">
        <f aca="false">IF(J1988=0,0,I1988/J1988)</f>
        <v>466.865671641791</v>
      </c>
      <c r="M1988" s="15" t="n">
        <f aca="false">INDEX(通路主檔!$D$2:$D$5,MATCH($F1988,通路主檔!$A$2:$A$5,0))*INDEX(年度參數!$B$2:$B$4,MATCH($B1988,年度參數!$A$2:$A$4,0))</f>
        <v>0.345</v>
      </c>
      <c r="N1988" s="14" t="n">
        <f aca="false">I1988*M1988</f>
        <v>107916</v>
      </c>
      <c r="O1988" s="14" t="n">
        <f aca="false">I1988-N1988</f>
        <v>204884</v>
      </c>
    </row>
    <row r="1989" customFormat="false" ht="15" hidden="false" customHeight="false" outlineLevel="0" collapsed="false">
      <c r="A1989" s="6" t="str">
        <f aca="false">TEXT(B1989,"0")&amp;"-"&amp;TEXT(C1989,"00")</f>
        <v>2026-03</v>
      </c>
      <c r="B1989" s="4" t="n">
        <v>2026</v>
      </c>
      <c r="C1989" s="4" t="n">
        <v>3</v>
      </c>
      <c r="D1989" s="9" t="s">
        <v>273</v>
      </c>
      <c r="E1989" s="12" t="str">
        <f aca="false">INDEX(門市主檔!$B$2:$B$25,MATCH($D1989,門市主檔!$A$2:$A$25,0))</f>
        <v>台北東門店</v>
      </c>
      <c r="F1989" s="9" t="s">
        <v>339</v>
      </c>
      <c r="G1989" s="12" t="str">
        <f aca="false">INDEX(通路主檔!$B$2:$B$5,MATCH($F1989,通路主檔!$A$2:$A$5,0))</f>
        <v>內用</v>
      </c>
      <c r="H1989" s="12" t="str">
        <f aca="false">INDEX(通路主檔!$C$2:$C$5,MATCH($F1989,通路主檔!$A$2:$A$5,0))</f>
        <v>店內</v>
      </c>
      <c r="I1989" s="13" t="n">
        <v>445300</v>
      </c>
      <c r="J1989" s="4" t="n">
        <v>633</v>
      </c>
      <c r="K1989" s="4" t="n">
        <v>1450</v>
      </c>
      <c r="L1989" s="14" t="n">
        <f aca="false">IF(J1989=0,0,I1989/J1989)</f>
        <v>703.47551342812</v>
      </c>
      <c r="M1989" s="15" t="n">
        <f aca="false">INDEX(通路主檔!$D$2:$D$5,MATCH($F1989,通路主檔!$A$2:$A$5,0))*INDEX(年度參數!$B$2:$B$4,MATCH($B1989,年度參數!$A$2:$A$4,0))</f>
        <v>0</v>
      </c>
      <c r="N1989" s="14" t="n">
        <f aca="false">I1989*M1989</f>
        <v>0</v>
      </c>
      <c r="O1989" s="14" t="n">
        <f aca="false">I1989-N1989</f>
        <v>445300</v>
      </c>
    </row>
    <row r="1990" customFormat="false" ht="15" hidden="false" customHeight="false" outlineLevel="0" collapsed="false">
      <c r="A1990" s="6" t="str">
        <f aca="false">TEXT(B1990,"0")&amp;"-"&amp;TEXT(C1990,"00")</f>
        <v>2026-03</v>
      </c>
      <c r="B1990" s="4" t="n">
        <v>2026</v>
      </c>
      <c r="C1990" s="4" t="n">
        <v>3</v>
      </c>
      <c r="D1990" s="9" t="s">
        <v>273</v>
      </c>
      <c r="E1990" s="12" t="str">
        <f aca="false">INDEX(門市主檔!$B$2:$B$25,MATCH($D1990,門市主檔!$A$2:$A$25,0))</f>
        <v>台北東門店</v>
      </c>
      <c r="F1990" s="9" t="s">
        <v>342</v>
      </c>
      <c r="G1990" s="12" t="str">
        <f aca="false">INDEX(通路主檔!$B$2:$B$5,MATCH($F1990,通路主檔!$A$2:$A$5,0))</f>
        <v>外帶</v>
      </c>
      <c r="H1990" s="12" t="str">
        <f aca="false">INDEX(通路主檔!$C$2:$C$5,MATCH($F1990,通路主檔!$A$2:$A$5,0))</f>
        <v>店內</v>
      </c>
      <c r="I1990" s="13" t="n">
        <v>404800</v>
      </c>
      <c r="J1990" s="4" t="n">
        <v>1230</v>
      </c>
      <c r="K1990" s="4" t="n">
        <v>1651</v>
      </c>
      <c r="L1990" s="14" t="n">
        <f aca="false">IF(J1990=0,0,I1990/J1990)</f>
        <v>329.105691056911</v>
      </c>
      <c r="M1990" s="15" t="n">
        <f aca="false">INDEX(通路主檔!$D$2:$D$5,MATCH($F1990,通路主檔!$A$2:$A$5,0))*INDEX(年度參數!$B$2:$B$4,MATCH($B1990,年度參數!$A$2:$A$4,0))</f>
        <v>0</v>
      </c>
      <c r="N1990" s="14" t="n">
        <f aca="false">I1990*M1990</f>
        <v>0</v>
      </c>
      <c r="O1990" s="14" t="n">
        <f aca="false">I1990-N1990</f>
        <v>404800</v>
      </c>
    </row>
    <row r="1991" customFormat="false" ht="15" hidden="false" customHeight="false" outlineLevel="0" collapsed="false">
      <c r="A1991" s="6" t="str">
        <f aca="false">TEXT(B1991,"0")&amp;"-"&amp;TEXT(C1991,"00")</f>
        <v>2026-03</v>
      </c>
      <c r="B1991" s="4" t="n">
        <v>2026</v>
      </c>
      <c r="C1991" s="4" t="n">
        <v>3</v>
      </c>
      <c r="D1991" s="9" t="s">
        <v>273</v>
      </c>
      <c r="E1991" s="12" t="str">
        <f aca="false">INDEX(門市主檔!$B$2:$B$25,MATCH($D1991,門市主檔!$A$2:$A$25,0))</f>
        <v>台北東門店</v>
      </c>
      <c r="F1991" s="9" t="s">
        <v>344</v>
      </c>
      <c r="G1991" s="12" t="str">
        <f aca="false">INDEX(通路主檔!$B$2:$B$5,MATCH($F1991,通路主檔!$A$2:$A$5,0))</f>
        <v>外送平台 A</v>
      </c>
      <c r="H1991" s="12" t="str">
        <f aca="false">INDEX(通路主檔!$C$2:$C$5,MATCH($F1991,通路主檔!$A$2:$A$5,0))</f>
        <v>外送平台</v>
      </c>
      <c r="I1991" s="13" t="n">
        <v>361800</v>
      </c>
      <c r="J1991" s="4" t="n">
        <v>661</v>
      </c>
      <c r="K1991" s="4" t="n">
        <v>1317</v>
      </c>
      <c r="L1991" s="14" t="n">
        <f aca="false">IF(J1991=0,0,I1991/J1991)</f>
        <v>547.352496217852</v>
      </c>
      <c r="M1991" s="15" t="n">
        <f aca="false">INDEX(通路主檔!$D$2:$D$5,MATCH($F1991,通路主檔!$A$2:$A$5,0))*INDEX(年度參數!$B$2:$B$4,MATCH($B1991,年度參數!$A$2:$A$4,0))</f>
        <v>0.345</v>
      </c>
      <c r="N1991" s="14" t="n">
        <f aca="false">I1991*M1991</f>
        <v>124821</v>
      </c>
      <c r="O1991" s="14" t="n">
        <f aca="false">I1991-N1991</f>
        <v>236979</v>
      </c>
    </row>
    <row r="1992" customFormat="false" ht="15" hidden="false" customHeight="false" outlineLevel="0" collapsed="false">
      <c r="A1992" s="6" t="str">
        <f aca="false">TEXT(B1992,"0")&amp;"-"&amp;TEXT(C1992,"00")</f>
        <v>2026-03</v>
      </c>
      <c r="B1992" s="4" t="n">
        <v>2026</v>
      </c>
      <c r="C1992" s="4" t="n">
        <v>3</v>
      </c>
      <c r="D1992" s="9" t="s">
        <v>273</v>
      </c>
      <c r="E1992" s="12" t="str">
        <f aca="false">INDEX(門市主檔!$B$2:$B$25,MATCH($D1992,門市主檔!$A$2:$A$25,0))</f>
        <v>台北東門店</v>
      </c>
      <c r="F1992" s="9" t="s">
        <v>347</v>
      </c>
      <c r="G1992" s="12" t="str">
        <f aca="false">INDEX(通路主檔!$B$2:$B$5,MATCH($F1992,通路主檔!$A$2:$A$5,0))</f>
        <v>外送平台 B</v>
      </c>
      <c r="H1992" s="12" t="str">
        <f aca="false">INDEX(通路主檔!$C$2:$C$5,MATCH($F1992,通路主檔!$A$2:$A$5,0))</f>
        <v>外送平台</v>
      </c>
      <c r="I1992" s="13" t="n">
        <v>218400</v>
      </c>
      <c r="J1992" s="4" t="n">
        <v>439</v>
      </c>
      <c r="K1992" s="4" t="n">
        <v>773</v>
      </c>
      <c r="L1992" s="14" t="n">
        <f aca="false">IF(J1992=0,0,I1992/J1992)</f>
        <v>497.49430523918</v>
      </c>
      <c r="M1992" s="15" t="n">
        <f aca="false">INDEX(通路主檔!$D$2:$D$5,MATCH($F1992,通路主檔!$A$2:$A$5,0))*INDEX(年度參數!$B$2:$B$4,MATCH($B1992,年度參數!$A$2:$A$4,0))</f>
        <v>0.345</v>
      </c>
      <c r="N1992" s="14" t="n">
        <f aca="false">I1992*M1992</f>
        <v>75348</v>
      </c>
      <c r="O1992" s="14" t="n">
        <f aca="false">I1992-N1992</f>
        <v>143052</v>
      </c>
    </row>
    <row r="1993" customFormat="false" ht="15" hidden="false" customHeight="false" outlineLevel="0" collapsed="false">
      <c r="A1993" s="6" t="str">
        <f aca="false">TEXT(B1993,"0")&amp;"-"&amp;TEXT(C1993,"00")</f>
        <v>2026-03</v>
      </c>
      <c r="B1993" s="4" t="n">
        <v>2026</v>
      </c>
      <c r="C1993" s="4" t="n">
        <v>3</v>
      </c>
      <c r="D1993" s="9" t="s">
        <v>277</v>
      </c>
      <c r="E1993" s="12" t="str">
        <f aca="false">INDEX(門市主檔!$B$2:$B$25,MATCH($D1993,門市主檔!$A$2:$A$25,0))</f>
        <v>台北松江店</v>
      </c>
      <c r="F1993" s="9" t="s">
        <v>342</v>
      </c>
      <c r="G1993" s="12" t="str">
        <f aca="false">INDEX(通路主檔!$B$2:$B$5,MATCH($F1993,通路主檔!$A$2:$A$5,0))</f>
        <v>外帶</v>
      </c>
      <c r="H1993" s="12" t="str">
        <f aca="false">INDEX(通路主檔!$C$2:$C$5,MATCH($F1993,通路主檔!$A$2:$A$5,0))</f>
        <v>店內</v>
      </c>
      <c r="I1993" s="13" t="n">
        <v>521800</v>
      </c>
      <c r="J1993" s="4" t="n">
        <v>1566</v>
      </c>
      <c r="K1993" s="4" t="n">
        <v>2174</v>
      </c>
      <c r="L1993" s="14" t="n">
        <f aca="false">IF(J1993=0,0,I1993/J1993)</f>
        <v>333.205619412516</v>
      </c>
      <c r="M1993" s="15" t="n">
        <f aca="false">INDEX(通路主檔!$D$2:$D$5,MATCH($F1993,通路主檔!$A$2:$A$5,0))*INDEX(年度參數!$B$2:$B$4,MATCH($B1993,年度參數!$A$2:$A$4,0))</f>
        <v>0</v>
      </c>
      <c r="N1993" s="14" t="n">
        <f aca="false">I1993*M1993</f>
        <v>0</v>
      </c>
      <c r="O1993" s="14" t="n">
        <f aca="false">I1993-N1993</f>
        <v>521800</v>
      </c>
    </row>
    <row r="1994" customFormat="false" ht="15" hidden="false" customHeight="false" outlineLevel="0" collapsed="false">
      <c r="A1994" s="6" t="str">
        <f aca="false">TEXT(B1994,"0")&amp;"-"&amp;TEXT(C1994,"00")</f>
        <v>2026-03</v>
      </c>
      <c r="B1994" s="4" t="n">
        <v>2026</v>
      </c>
      <c r="C1994" s="4" t="n">
        <v>3</v>
      </c>
      <c r="D1994" s="9" t="s">
        <v>277</v>
      </c>
      <c r="E1994" s="12" t="str">
        <f aca="false">INDEX(門市主檔!$B$2:$B$25,MATCH($D1994,門市主檔!$A$2:$A$25,0))</f>
        <v>台北松江店</v>
      </c>
      <c r="F1994" s="9" t="s">
        <v>344</v>
      </c>
      <c r="G1994" s="12" t="str">
        <f aca="false">INDEX(通路主檔!$B$2:$B$5,MATCH($F1994,通路主檔!$A$2:$A$5,0))</f>
        <v>外送平台 A</v>
      </c>
      <c r="H1994" s="12" t="str">
        <f aca="false">INDEX(通路主檔!$C$2:$C$5,MATCH($F1994,通路主檔!$A$2:$A$5,0))</f>
        <v>外送平台</v>
      </c>
      <c r="I1994" s="13" t="n">
        <v>467000</v>
      </c>
      <c r="J1994" s="4" t="n">
        <v>926</v>
      </c>
      <c r="K1994" s="4" t="n">
        <v>1638</v>
      </c>
      <c r="L1994" s="14" t="n">
        <f aca="false">IF(J1994=0,0,I1994/J1994)</f>
        <v>504.319654427646</v>
      </c>
      <c r="M1994" s="15" t="n">
        <f aca="false">INDEX(通路主檔!$D$2:$D$5,MATCH($F1994,通路主檔!$A$2:$A$5,0))*INDEX(年度參數!$B$2:$B$4,MATCH($B1994,年度參數!$A$2:$A$4,0))</f>
        <v>0.345</v>
      </c>
      <c r="N1994" s="14" t="n">
        <f aca="false">I1994*M1994</f>
        <v>161115</v>
      </c>
      <c r="O1994" s="14" t="n">
        <f aca="false">I1994-N1994</f>
        <v>305885</v>
      </c>
    </row>
    <row r="1995" customFormat="false" ht="15" hidden="false" customHeight="false" outlineLevel="0" collapsed="false">
      <c r="A1995" s="6" t="str">
        <f aca="false">TEXT(B1995,"0")&amp;"-"&amp;TEXT(C1995,"00")</f>
        <v>2026-03</v>
      </c>
      <c r="B1995" s="4" t="n">
        <v>2026</v>
      </c>
      <c r="C1995" s="4" t="n">
        <v>3</v>
      </c>
      <c r="D1995" s="9" t="s">
        <v>277</v>
      </c>
      <c r="E1995" s="12" t="str">
        <f aca="false">INDEX(門市主檔!$B$2:$B$25,MATCH($D1995,門市主檔!$A$2:$A$25,0))</f>
        <v>台北松江店</v>
      </c>
      <c r="F1995" s="9" t="s">
        <v>347</v>
      </c>
      <c r="G1995" s="12" t="str">
        <f aca="false">INDEX(通路主檔!$B$2:$B$5,MATCH($F1995,通路主檔!$A$2:$A$5,0))</f>
        <v>外送平台 B</v>
      </c>
      <c r="H1995" s="12" t="str">
        <f aca="false">INDEX(通路主檔!$C$2:$C$5,MATCH($F1995,通路主檔!$A$2:$A$5,0))</f>
        <v>外送平台</v>
      </c>
      <c r="I1995" s="13" t="n">
        <v>336200</v>
      </c>
      <c r="J1995" s="4" t="n">
        <v>731</v>
      </c>
      <c r="K1995" s="4" t="n">
        <v>1376</v>
      </c>
      <c r="L1995" s="14" t="n">
        <f aca="false">IF(J1995=0,0,I1995/J1995)</f>
        <v>459.917920656635</v>
      </c>
      <c r="M1995" s="15" t="n">
        <f aca="false">INDEX(通路主檔!$D$2:$D$5,MATCH($F1995,通路主檔!$A$2:$A$5,0))*INDEX(年度參數!$B$2:$B$4,MATCH($B1995,年度參數!$A$2:$A$4,0))</f>
        <v>0.345</v>
      </c>
      <c r="N1995" s="14" t="n">
        <f aca="false">I1995*M1995</f>
        <v>115989</v>
      </c>
      <c r="O1995" s="14" t="n">
        <f aca="false">I1995-N1995</f>
        <v>220211</v>
      </c>
    </row>
    <row r="1996" customFormat="false" ht="15" hidden="false" customHeight="false" outlineLevel="0" collapsed="false">
      <c r="A1996" s="6" t="str">
        <f aca="false">TEXT(B1996,"0")&amp;"-"&amp;TEXT(C1996,"00")</f>
        <v>2026-03</v>
      </c>
      <c r="B1996" s="4" t="n">
        <v>2026</v>
      </c>
      <c r="C1996" s="4" t="n">
        <v>3</v>
      </c>
      <c r="D1996" s="9" t="s">
        <v>288</v>
      </c>
      <c r="E1996" s="12" t="str">
        <f aca="false">INDEX(門市主檔!$B$2:$B$25,MATCH($D1996,門市主檔!$A$2:$A$25,0))</f>
        <v>桃園中壢店</v>
      </c>
      <c r="F1996" s="9" t="s">
        <v>339</v>
      </c>
      <c r="G1996" s="12" t="str">
        <f aca="false">INDEX(通路主檔!$B$2:$B$5,MATCH($F1996,通路主檔!$A$2:$A$5,0))</f>
        <v>內用</v>
      </c>
      <c r="H1996" s="12" t="str">
        <f aca="false">INDEX(通路主檔!$C$2:$C$5,MATCH($F1996,通路主檔!$A$2:$A$5,0))</f>
        <v>店內</v>
      </c>
      <c r="I1996" s="13" t="n">
        <v>894600</v>
      </c>
      <c r="J1996" s="4" t="n">
        <v>1083</v>
      </c>
      <c r="K1996" s="4" t="n">
        <v>2765</v>
      </c>
      <c r="L1996" s="14" t="n">
        <f aca="false">IF(J1996=0,0,I1996/J1996)</f>
        <v>826.038781163435</v>
      </c>
      <c r="M1996" s="15" t="n">
        <f aca="false">INDEX(通路主檔!$D$2:$D$5,MATCH($F1996,通路主檔!$A$2:$A$5,0))*INDEX(年度參數!$B$2:$B$4,MATCH($B1996,年度參數!$A$2:$A$4,0))</f>
        <v>0</v>
      </c>
      <c r="N1996" s="14" t="n">
        <f aca="false">I1996*M1996</f>
        <v>0</v>
      </c>
      <c r="O1996" s="14" t="n">
        <f aca="false">I1996-N1996</f>
        <v>894600</v>
      </c>
    </row>
    <row r="1997" customFormat="false" ht="15" hidden="false" customHeight="false" outlineLevel="0" collapsed="false">
      <c r="A1997" s="6" t="str">
        <f aca="false">TEXT(B1997,"0")&amp;"-"&amp;TEXT(C1997,"00")</f>
        <v>2026-03</v>
      </c>
      <c r="B1997" s="4" t="n">
        <v>2026</v>
      </c>
      <c r="C1997" s="4" t="n">
        <v>3</v>
      </c>
      <c r="D1997" s="9" t="s">
        <v>288</v>
      </c>
      <c r="E1997" s="12" t="str">
        <f aca="false">INDEX(門市主檔!$B$2:$B$25,MATCH($D1997,門市主檔!$A$2:$A$25,0))</f>
        <v>桃園中壢店</v>
      </c>
      <c r="F1997" s="9" t="s">
        <v>342</v>
      </c>
      <c r="G1997" s="12" t="str">
        <f aca="false">INDEX(通路主檔!$B$2:$B$5,MATCH($F1997,通路主檔!$A$2:$A$5,0))</f>
        <v>外帶</v>
      </c>
      <c r="H1997" s="12" t="str">
        <f aca="false">INDEX(通路主檔!$C$2:$C$5,MATCH($F1997,通路主檔!$A$2:$A$5,0))</f>
        <v>店內</v>
      </c>
      <c r="I1997" s="13" t="n">
        <v>465200</v>
      </c>
      <c r="J1997" s="4" t="n">
        <v>1403</v>
      </c>
      <c r="K1997" s="4" t="n">
        <v>1936</v>
      </c>
      <c r="L1997" s="14" t="n">
        <f aca="false">IF(J1997=0,0,I1997/J1997)</f>
        <v>331.575196008553</v>
      </c>
      <c r="M1997" s="15" t="n">
        <f aca="false">INDEX(通路主檔!$D$2:$D$5,MATCH($F1997,通路主檔!$A$2:$A$5,0))*INDEX(年度參數!$B$2:$B$4,MATCH($B1997,年度參數!$A$2:$A$4,0))</f>
        <v>0</v>
      </c>
      <c r="N1997" s="14" t="n">
        <f aca="false">I1997*M1997</f>
        <v>0</v>
      </c>
      <c r="O1997" s="14" t="n">
        <f aca="false">I1997-N1997</f>
        <v>465200</v>
      </c>
    </row>
    <row r="1998" customFormat="false" ht="15" hidden="false" customHeight="false" outlineLevel="0" collapsed="false">
      <c r="A1998" s="6" t="str">
        <f aca="false">TEXT(B1998,"0")&amp;"-"&amp;TEXT(C1998,"00")</f>
        <v>2026-03</v>
      </c>
      <c r="B1998" s="4" t="n">
        <v>2026</v>
      </c>
      <c r="C1998" s="4" t="n">
        <v>3</v>
      </c>
      <c r="D1998" s="9" t="s">
        <v>288</v>
      </c>
      <c r="E1998" s="12" t="str">
        <f aca="false">INDEX(門市主檔!$B$2:$B$25,MATCH($D1998,門市主檔!$A$2:$A$25,0))</f>
        <v>桃園中壢店</v>
      </c>
      <c r="F1998" s="9" t="s">
        <v>344</v>
      </c>
      <c r="G1998" s="12" t="str">
        <f aca="false">INDEX(通路主檔!$B$2:$B$5,MATCH($F1998,通路主檔!$A$2:$A$5,0))</f>
        <v>外送平台 A</v>
      </c>
      <c r="H1998" s="12" t="str">
        <f aca="false">INDEX(通路主檔!$C$2:$C$5,MATCH($F1998,通路主檔!$A$2:$A$5,0))</f>
        <v>外送平台</v>
      </c>
      <c r="I1998" s="13" t="n">
        <v>379300</v>
      </c>
      <c r="J1998" s="4" t="n">
        <v>700</v>
      </c>
      <c r="K1998" s="4" t="n">
        <v>1312</v>
      </c>
      <c r="L1998" s="14" t="n">
        <f aca="false">IF(J1998=0,0,I1998/J1998)</f>
        <v>541.857142857143</v>
      </c>
      <c r="M1998" s="15" t="n">
        <f aca="false">INDEX(通路主檔!$D$2:$D$5,MATCH($F1998,通路主檔!$A$2:$A$5,0))*INDEX(年度參數!$B$2:$B$4,MATCH($B1998,年度參數!$A$2:$A$4,0))</f>
        <v>0.345</v>
      </c>
      <c r="N1998" s="14" t="n">
        <f aca="false">I1998*M1998</f>
        <v>130858.5</v>
      </c>
      <c r="O1998" s="14" t="n">
        <f aca="false">I1998-N1998</f>
        <v>248441.5</v>
      </c>
    </row>
    <row r="1999" customFormat="false" ht="15" hidden="false" customHeight="false" outlineLevel="0" collapsed="false">
      <c r="A1999" s="6" t="str">
        <f aca="false">TEXT(B1999,"0")&amp;"-"&amp;TEXT(C1999,"00")</f>
        <v>2026-03</v>
      </c>
      <c r="B1999" s="4" t="n">
        <v>2026</v>
      </c>
      <c r="C1999" s="4" t="n">
        <v>3</v>
      </c>
      <c r="D1999" s="9" t="s">
        <v>288</v>
      </c>
      <c r="E1999" s="12" t="str">
        <f aca="false">INDEX(門市主檔!$B$2:$B$25,MATCH($D1999,門市主檔!$A$2:$A$25,0))</f>
        <v>桃園中壢店</v>
      </c>
      <c r="F1999" s="9" t="s">
        <v>347</v>
      </c>
      <c r="G1999" s="12" t="str">
        <f aca="false">INDEX(通路主檔!$B$2:$B$5,MATCH($F1999,通路主檔!$A$2:$A$5,0))</f>
        <v>外送平台 B</v>
      </c>
      <c r="H1999" s="12" t="str">
        <f aca="false">INDEX(通路主檔!$C$2:$C$5,MATCH($F1999,通路主檔!$A$2:$A$5,0))</f>
        <v>外送平台</v>
      </c>
      <c r="I1999" s="13" t="n">
        <v>271300</v>
      </c>
      <c r="J1999" s="4" t="n">
        <v>523</v>
      </c>
      <c r="K1999" s="4" t="n">
        <v>894</v>
      </c>
      <c r="L1999" s="14" t="n">
        <f aca="false">IF(J1999=0,0,I1999/J1999)</f>
        <v>518.738049713193</v>
      </c>
      <c r="M1999" s="15" t="n">
        <f aca="false">INDEX(通路主檔!$D$2:$D$5,MATCH($F1999,通路主檔!$A$2:$A$5,0))*INDEX(年度參數!$B$2:$B$4,MATCH($B1999,年度參數!$A$2:$A$4,0))</f>
        <v>0.345</v>
      </c>
      <c r="N1999" s="14" t="n">
        <f aca="false">I1999*M1999</f>
        <v>93598.5</v>
      </c>
      <c r="O1999" s="14" t="n">
        <f aca="false">I1999-N1999</f>
        <v>177701.5</v>
      </c>
    </row>
    <row r="2000" customFormat="false" ht="15" hidden="false" customHeight="false" outlineLevel="0" collapsed="false">
      <c r="A2000" s="6" t="str">
        <f aca="false">TEXT(B2000,"0")&amp;"-"&amp;TEXT(C2000,"00")</f>
        <v>2026-03</v>
      </c>
      <c r="B2000" s="4" t="n">
        <v>2026</v>
      </c>
      <c r="C2000" s="4" t="n">
        <v>3</v>
      </c>
      <c r="D2000" s="9" t="s">
        <v>292</v>
      </c>
      <c r="E2000" s="12" t="str">
        <f aca="false">INDEX(門市主檔!$B$2:$B$25,MATCH($D2000,門市主檔!$A$2:$A$25,0))</f>
        <v>桃園藝文店</v>
      </c>
      <c r="F2000" s="9" t="s">
        <v>339</v>
      </c>
      <c r="G2000" s="12" t="str">
        <f aca="false">INDEX(通路主檔!$B$2:$B$5,MATCH($F2000,通路主檔!$A$2:$A$5,0))</f>
        <v>內用</v>
      </c>
      <c r="H2000" s="12" t="str">
        <f aca="false">INDEX(通路主檔!$C$2:$C$5,MATCH($F2000,通路主檔!$A$2:$A$5,0))</f>
        <v>店內</v>
      </c>
      <c r="I2000" s="13" t="n">
        <v>761300</v>
      </c>
      <c r="J2000" s="4" t="n">
        <v>1086</v>
      </c>
      <c r="K2000" s="4" t="n">
        <v>2571</v>
      </c>
      <c r="L2000" s="14" t="n">
        <f aca="false">IF(J2000=0,0,I2000/J2000)</f>
        <v>701.012891344383</v>
      </c>
      <c r="M2000" s="15" t="n">
        <f aca="false">INDEX(通路主檔!$D$2:$D$5,MATCH($F2000,通路主檔!$A$2:$A$5,0))*INDEX(年度參數!$B$2:$B$4,MATCH($B2000,年度參數!$A$2:$A$4,0))</f>
        <v>0</v>
      </c>
      <c r="N2000" s="14" t="n">
        <f aca="false">I2000*M2000</f>
        <v>0</v>
      </c>
      <c r="O2000" s="14" t="n">
        <f aca="false">I2000-N2000</f>
        <v>761300</v>
      </c>
    </row>
    <row r="2001" customFormat="false" ht="15" hidden="false" customHeight="false" outlineLevel="0" collapsed="false">
      <c r="A2001" s="6" t="str">
        <f aca="false">TEXT(B2001,"0")&amp;"-"&amp;TEXT(C2001,"00")</f>
        <v>2026-03</v>
      </c>
      <c r="B2001" s="4" t="n">
        <v>2026</v>
      </c>
      <c r="C2001" s="4" t="n">
        <v>3</v>
      </c>
      <c r="D2001" s="9" t="s">
        <v>292</v>
      </c>
      <c r="E2001" s="12" t="str">
        <f aca="false">INDEX(門市主檔!$B$2:$B$25,MATCH($D2001,門市主檔!$A$2:$A$25,0))</f>
        <v>桃園藝文店</v>
      </c>
      <c r="F2001" s="9" t="s">
        <v>342</v>
      </c>
      <c r="G2001" s="12" t="str">
        <f aca="false">INDEX(通路主檔!$B$2:$B$5,MATCH($F2001,通路主檔!$A$2:$A$5,0))</f>
        <v>外帶</v>
      </c>
      <c r="H2001" s="12" t="str">
        <f aca="false">INDEX(通路主檔!$C$2:$C$5,MATCH($F2001,通路主檔!$A$2:$A$5,0))</f>
        <v>店內</v>
      </c>
      <c r="I2001" s="13" t="n">
        <v>353500</v>
      </c>
      <c r="J2001" s="4" t="n">
        <v>1045</v>
      </c>
      <c r="K2001" s="4" t="n">
        <v>1325</v>
      </c>
      <c r="L2001" s="14" t="n">
        <f aca="false">IF(J2001=0,0,I2001/J2001)</f>
        <v>338.277511961723</v>
      </c>
      <c r="M2001" s="15" t="n">
        <f aca="false">INDEX(通路主檔!$D$2:$D$5,MATCH($F2001,通路主檔!$A$2:$A$5,0))*INDEX(年度參數!$B$2:$B$4,MATCH($B2001,年度參數!$A$2:$A$4,0))</f>
        <v>0</v>
      </c>
      <c r="N2001" s="14" t="n">
        <f aca="false">I2001*M2001</f>
        <v>0</v>
      </c>
      <c r="O2001" s="14" t="n">
        <f aca="false">I2001-N2001</f>
        <v>353500</v>
      </c>
    </row>
    <row r="2002" customFormat="false" ht="15" hidden="false" customHeight="false" outlineLevel="0" collapsed="false">
      <c r="A2002" s="6" t="str">
        <f aca="false">TEXT(B2002,"0")&amp;"-"&amp;TEXT(C2002,"00")</f>
        <v>2026-03</v>
      </c>
      <c r="B2002" s="4" t="n">
        <v>2026</v>
      </c>
      <c r="C2002" s="4" t="n">
        <v>3</v>
      </c>
      <c r="D2002" s="9" t="s">
        <v>292</v>
      </c>
      <c r="E2002" s="12" t="str">
        <f aca="false">INDEX(門市主檔!$B$2:$B$25,MATCH($D2002,門市主檔!$A$2:$A$25,0))</f>
        <v>桃園藝文店</v>
      </c>
      <c r="F2002" s="9" t="s">
        <v>344</v>
      </c>
      <c r="G2002" s="12" t="str">
        <f aca="false">INDEX(通路主檔!$B$2:$B$5,MATCH($F2002,通路主檔!$A$2:$A$5,0))</f>
        <v>外送平台 A</v>
      </c>
      <c r="H2002" s="12" t="str">
        <f aca="false">INDEX(通路主檔!$C$2:$C$5,MATCH($F2002,通路主檔!$A$2:$A$5,0))</f>
        <v>外送平台</v>
      </c>
      <c r="I2002" s="13" t="n">
        <v>315100</v>
      </c>
      <c r="J2002" s="4" t="n">
        <v>636</v>
      </c>
      <c r="K2002" s="4" t="n">
        <v>1300</v>
      </c>
      <c r="L2002" s="14" t="n">
        <f aca="false">IF(J2002=0,0,I2002/J2002)</f>
        <v>495.440251572327</v>
      </c>
      <c r="M2002" s="15" t="n">
        <f aca="false">INDEX(通路主檔!$D$2:$D$5,MATCH($F2002,通路主檔!$A$2:$A$5,0))*INDEX(年度參數!$B$2:$B$4,MATCH($B2002,年度參數!$A$2:$A$4,0))</f>
        <v>0.345</v>
      </c>
      <c r="N2002" s="14" t="n">
        <f aca="false">I2002*M2002</f>
        <v>108709.5</v>
      </c>
      <c r="O2002" s="14" t="n">
        <f aca="false">I2002-N2002</f>
        <v>206390.5</v>
      </c>
    </row>
    <row r="2003" customFormat="false" ht="15" hidden="false" customHeight="false" outlineLevel="0" collapsed="false">
      <c r="A2003" s="6" t="str">
        <f aca="false">TEXT(B2003,"0")&amp;"-"&amp;TEXT(C2003,"00")</f>
        <v>2026-03</v>
      </c>
      <c r="B2003" s="4" t="n">
        <v>2026</v>
      </c>
      <c r="C2003" s="4" t="n">
        <v>3</v>
      </c>
      <c r="D2003" s="9" t="s">
        <v>292</v>
      </c>
      <c r="E2003" s="12" t="str">
        <f aca="false">INDEX(門市主檔!$B$2:$B$25,MATCH($D2003,門市主檔!$A$2:$A$25,0))</f>
        <v>桃園藝文店</v>
      </c>
      <c r="F2003" s="9" t="s">
        <v>347</v>
      </c>
      <c r="G2003" s="12" t="str">
        <f aca="false">INDEX(通路主檔!$B$2:$B$5,MATCH($F2003,通路主檔!$A$2:$A$5,0))</f>
        <v>外送平台 B</v>
      </c>
      <c r="H2003" s="12" t="str">
        <f aca="false">INDEX(通路主檔!$C$2:$C$5,MATCH($F2003,通路主檔!$A$2:$A$5,0))</f>
        <v>外送平台</v>
      </c>
      <c r="I2003" s="13" t="n">
        <v>236600</v>
      </c>
      <c r="J2003" s="4" t="n">
        <v>467</v>
      </c>
      <c r="K2003" s="4" t="n">
        <v>881</v>
      </c>
      <c r="L2003" s="14" t="n">
        <f aca="false">IF(J2003=0,0,I2003/J2003)</f>
        <v>506.638115631692</v>
      </c>
      <c r="M2003" s="15" t="n">
        <f aca="false">INDEX(通路主檔!$D$2:$D$5,MATCH($F2003,通路主檔!$A$2:$A$5,0))*INDEX(年度參數!$B$2:$B$4,MATCH($B2003,年度參數!$A$2:$A$4,0))</f>
        <v>0.345</v>
      </c>
      <c r="N2003" s="14" t="n">
        <f aca="false">I2003*M2003</f>
        <v>81627</v>
      </c>
      <c r="O2003" s="14" t="n">
        <f aca="false">I2003-N2003</f>
        <v>154973</v>
      </c>
    </row>
    <row r="2004" customFormat="false" ht="15" hidden="false" customHeight="false" outlineLevel="0" collapsed="false">
      <c r="A2004" s="6" t="str">
        <f aca="false">TEXT(B2004,"0")&amp;"-"&amp;TEXT(C2004,"00")</f>
        <v>2026-03</v>
      </c>
      <c r="B2004" s="4" t="n">
        <v>2026</v>
      </c>
      <c r="C2004" s="4" t="n">
        <v>3</v>
      </c>
      <c r="D2004" s="9" t="s">
        <v>315</v>
      </c>
      <c r="E2004" s="12" t="str">
        <f aca="false">INDEX(門市主檔!$B$2:$B$25,MATCH($D2004,門市主檔!$A$2:$A$25,0))</f>
        <v>雲林斗六店</v>
      </c>
      <c r="F2004" s="9" t="s">
        <v>339</v>
      </c>
      <c r="G2004" s="12" t="str">
        <f aca="false">INDEX(通路主檔!$B$2:$B$5,MATCH($F2004,通路主檔!$A$2:$A$5,0))</f>
        <v>內用</v>
      </c>
      <c r="H2004" s="12" t="str">
        <f aca="false">INDEX(通路主檔!$C$2:$C$5,MATCH($F2004,通路主檔!$A$2:$A$5,0))</f>
        <v>店內</v>
      </c>
      <c r="I2004" s="13" t="n">
        <v>606800</v>
      </c>
      <c r="J2004" s="4" t="n">
        <v>770</v>
      </c>
      <c r="K2004" s="4" t="n">
        <v>1956</v>
      </c>
      <c r="L2004" s="14" t="n">
        <f aca="false">IF(J2004=0,0,I2004/J2004)</f>
        <v>788.051948051948</v>
      </c>
      <c r="M2004" s="15" t="n">
        <f aca="false">INDEX(通路主檔!$D$2:$D$5,MATCH($F2004,通路主檔!$A$2:$A$5,0))*INDEX(年度參數!$B$2:$B$4,MATCH($B2004,年度參數!$A$2:$A$4,0))</f>
        <v>0</v>
      </c>
      <c r="N2004" s="14" t="n">
        <f aca="false">I2004*M2004</f>
        <v>0</v>
      </c>
      <c r="O2004" s="14" t="n">
        <f aca="false">I2004-N2004</f>
        <v>606800</v>
      </c>
    </row>
    <row r="2005" customFormat="false" ht="15" hidden="false" customHeight="false" outlineLevel="0" collapsed="false">
      <c r="A2005" s="6" t="str">
        <f aca="false">TEXT(B2005,"0")&amp;"-"&amp;TEXT(C2005,"00")</f>
        <v>2026-03</v>
      </c>
      <c r="B2005" s="4" t="n">
        <v>2026</v>
      </c>
      <c r="C2005" s="4" t="n">
        <v>3</v>
      </c>
      <c r="D2005" s="9" t="s">
        <v>315</v>
      </c>
      <c r="E2005" s="12" t="str">
        <f aca="false">INDEX(門市主檔!$B$2:$B$25,MATCH($D2005,門市主檔!$A$2:$A$25,0))</f>
        <v>雲林斗六店</v>
      </c>
      <c r="F2005" s="9" t="s">
        <v>342</v>
      </c>
      <c r="G2005" s="12" t="str">
        <f aca="false">INDEX(通路主檔!$B$2:$B$5,MATCH($F2005,通路主檔!$A$2:$A$5,0))</f>
        <v>外帶</v>
      </c>
      <c r="H2005" s="12" t="str">
        <f aca="false">INDEX(通路主檔!$C$2:$C$5,MATCH($F2005,通路主檔!$A$2:$A$5,0))</f>
        <v>店內</v>
      </c>
      <c r="I2005" s="13" t="n">
        <v>329200</v>
      </c>
      <c r="J2005" s="4" t="n">
        <v>1033</v>
      </c>
      <c r="K2005" s="4" t="n">
        <v>1431</v>
      </c>
      <c r="L2005" s="14" t="n">
        <f aca="false">IF(J2005=0,0,I2005/J2005)</f>
        <v>318.683446272991</v>
      </c>
      <c r="M2005" s="15" t="n">
        <f aca="false">INDEX(通路主檔!$D$2:$D$5,MATCH($F2005,通路主檔!$A$2:$A$5,0))*INDEX(年度參數!$B$2:$B$4,MATCH($B2005,年度參數!$A$2:$A$4,0))</f>
        <v>0</v>
      </c>
      <c r="N2005" s="14" t="n">
        <f aca="false">I2005*M2005</f>
        <v>0</v>
      </c>
      <c r="O2005" s="14" t="n">
        <f aca="false">I2005-N2005</f>
        <v>329200</v>
      </c>
    </row>
    <row r="2006" customFormat="false" ht="15" hidden="false" customHeight="false" outlineLevel="0" collapsed="false">
      <c r="A2006" s="6" t="str">
        <f aca="false">TEXT(B2006,"0")&amp;"-"&amp;TEXT(C2006,"00")</f>
        <v>2026-03</v>
      </c>
      <c r="B2006" s="4" t="n">
        <v>2026</v>
      </c>
      <c r="C2006" s="4" t="n">
        <v>3</v>
      </c>
      <c r="D2006" s="9" t="s">
        <v>315</v>
      </c>
      <c r="E2006" s="12" t="str">
        <f aca="false">INDEX(門市主檔!$B$2:$B$25,MATCH($D2006,門市主檔!$A$2:$A$25,0))</f>
        <v>雲林斗六店</v>
      </c>
      <c r="F2006" s="9" t="s">
        <v>344</v>
      </c>
      <c r="G2006" s="12" t="str">
        <f aca="false">INDEX(通路主檔!$B$2:$B$5,MATCH($F2006,通路主檔!$A$2:$A$5,0))</f>
        <v>外送平台 A</v>
      </c>
      <c r="H2006" s="12" t="str">
        <f aca="false">INDEX(通路主檔!$C$2:$C$5,MATCH($F2006,通路主檔!$A$2:$A$5,0))</f>
        <v>外送平台</v>
      </c>
      <c r="I2006" s="13" t="n">
        <v>278700</v>
      </c>
      <c r="J2006" s="4" t="n">
        <v>523</v>
      </c>
      <c r="K2006" s="4" t="n">
        <v>955</v>
      </c>
      <c r="L2006" s="14" t="n">
        <f aca="false">IF(J2006=0,0,I2006/J2006)</f>
        <v>532.887189292543</v>
      </c>
      <c r="M2006" s="15" t="n">
        <f aca="false">INDEX(通路主檔!$D$2:$D$5,MATCH($F2006,通路主檔!$A$2:$A$5,0))*INDEX(年度參數!$B$2:$B$4,MATCH($B2006,年度參數!$A$2:$A$4,0))</f>
        <v>0.345</v>
      </c>
      <c r="N2006" s="14" t="n">
        <f aca="false">I2006*M2006</f>
        <v>96151.5</v>
      </c>
      <c r="O2006" s="14" t="n">
        <f aca="false">I2006-N2006</f>
        <v>182548.5</v>
      </c>
    </row>
    <row r="2007" customFormat="false" ht="15" hidden="false" customHeight="false" outlineLevel="0" collapsed="false">
      <c r="A2007" s="6" t="str">
        <f aca="false">TEXT(B2007,"0")&amp;"-"&amp;TEXT(C2007,"00")</f>
        <v>2026-03</v>
      </c>
      <c r="B2007" s="4" t="n">
        <v>2026</v>
      </c>
      <c r="C2007" s="4" t="n">
        <v>3</v>
      </c>
      <c r="D2007" s="9" t="s">
        <v>315</v>
      </c>
      <c r="E2007" s="12" t="str">
        <f aca="false">INDEX(門市主檔!$B$2:$B$25,MATCH($D2007,門市主檔!$A$2:$A$25,0))</f>
        <v>雲林斗六店</v>
      </c>
      <c r="F2007" s="9" t="s">
        <v>347</v>
      </c>
      <c r="G2007" s="12" t="str">
        <f aca="false">INDEX(通路主檔!$B$2:$B$5,MATCH($F2007,通路主檔!$A$2:$A$5,0))</f>
        <v>外送平台 B</v>
      </c>
      <c r="H2007" s="12" t="str">
        <f aca="false">INDEX(通路主檔!$C$2:$C$5,MATCH($F2007,通路主檔!$A$2:$A$5,0))</f>
        <v>外送平台</v>
      </c>
      <c r="I2007" s="13" t="n">
        <v>175200</v>
      </c>
      <c r="J2007" s="4" t="n">
        <v>377</v>
      </c>
      <c r="K2007" s="4" t="n">
        <v>690</v>
      </c>
      <c r="L2007" s="14" t="n">
        <f aca="false">IF(J2007=0,0,I2007/J2007)</f>
        <v>464.721485411141</v>
      </c>
      <c r="M2007" s="15" t="n">
        <f aca="false">INDEX(通路主檔!$D$2:$D$5,MATCH($F2007,通路主檔!$A$2:$A$5,0))*INDEX(年度參數!$B$2:$B$4,MATCH($B2007,年度參數!$A$2:$A$4,0))</f>
        <v>0.345</v>
      </c>
      <c r="N2007" s="14" t="n">
        <f aca="false">I2007*M2007</f>
        <v>60444</v>
      </c>
      <c r="O2007" s="14" t="n">
        <f aca="false">I2007-N2007</f>
        <v>114756</v>
      </c>
    </row>
    <row r="2008" customFormat="false" ht="15" hidden="false" customHeight="false" outlineLevel="0" collapsed="false">
      <c r="A2008" s="6" t="str">
        <f aca="false">TEXT(B2008,"0")&amp;"-"&amp;TEXT(C2008,"00")</f>
        <v>2026-04</v>
      </c>
      <c r="B2008" s="4" t="n">
        <v>2026</v>
      </c>
      <c r="C2008" s="4" t="n">
        <v>4</v>
      </c>
      <c r="D2008" s="9" t="s">
        <v>294</v>
      </c>
      <c r="E2008" s="12" t="str">
        <f aca="false">INDEX(門市主檔!$B$2:$B$25,MATCH($D2008,門市主檔!$A$2:$A$25,0))</f>
        <v>新竹巨城店</v>
      </c>
      <c r="F2008" s="9" t="s">
        <v>339</v>
      </c>
      <c r="G2008" s="12" t="str">
        <f aca="false">INDEX(通路主檔!$B$2:$B$5,MATCH($F2008,通路主檔!$A$2:$A$5,0))</f>
        <v>內用</v>
      </c>
      <c r="H2008" s="12" t="str">
        <f aca="false">INDEX(通路主檔!$C$2:$C$5,MATCH($F2008,通路主檔!$A$2:$A$5,0))</f>
        <v>店內</v>
      </c>
      <c r="I2008" s="13" t="n">
        <v>1384400</v>
      </c>
      <c r="J2008" s="4" t="n">
        <v>1917</v>
      </c>
      <c r="K2008" s="4" t="n">
        <v>4799</v>
      </c>
      <c r="L2008" s="14" t="n">
        <f aca="false">IF(J2008=0,0,I2008/J2008)</f>
        <v>722.170057381325</v>
      </c>
      <c r="M2008" s="15" t="n">
        <f aca="false">INDEX(通路主檔!$D$2:$D$5,MATCH($F2008,通路主檔!$A$2:$A$5,0))*INDEX(年度參數!$B$2:$B$4,MATCH($B2008,年度參數!$A$2:$A$4,0))</f>
        <v>0</v>
      </c>
      <c r="N2008" s="14" t="n">
        <f aca="false">I2008*M2008</f>
        <v>0</v>
      </c>
      <c r="O2008" s="14" t="n">
        <f aca="false">I2008-N2008</f>
        <v>1384400</v>
      </c>
    </row>
    <row r="2009" customFormat="false" ht="15" hidden="false" customHeight="false" outlineLevel="0" collapsed="false">
      <c r="A2009" s="6" t="str">
        <f aca="false">TEXT(B2009,"0")&amp;"-"&amp;TEXT(C2009,"00")</f>
        <v>2026-04</v>
      </c>
      <c r="B2009" s="4" t="n">
        <v>2026</v>
      </c>
      <c r="C2009" s="4" t="n">
        <v>4</v>
      </c>
      <c r="D2009" s="9" t="s">
        <v>294</v>
      </c>
      <c r="E2009" s="12" t="str">
        <f aca="false">INDEX(門市主檔!$B$2:$B$25,MATCH($D2009,門市主檔!$A$2:$A$25,0))</f>
        <v>新竹巨城店</v>
      </c>
      <c r="F2009" s="9" t="s">
        <v>342</v>
      </c>
      <c r="G2009" s="12" t="str">
        <f aca="false">INDEX(通路主檔!$B$2:$B$5,MATCH($F2009,通路主檔!$A$2:$A$5,0))</f>
        <v>外帶</v>
      </c>
      <c r="H2009" s="12" t="str">
        <f aca="false">INDEX(通路主檔!$C$2:$C$5,MATCH($F2009,通路主檔!$A$2:$A$5,0))</f>
        <v>店內</v>
      </c>
      <c r="I2009" s="13" t="n">
        <v>525600</v>
      </c>
      <c r="J2009" s="4" t="n">
        <v>1545</v>
      </c>
      <c r="K2009" s="4" t="n">
        <v>1850</v>
      </c>
      <c r="L2009" s="14" t="n">
        <f aca="false">IF(J2009=0,0,I2009/J2009)</f>
        <v>340.194174757282</v>
      </c>
      <c r="M2009" s="15" t="n">
        <f aca="false">INDEX(通路主檔!$D$2:$D$5,MATCH($F2009,通路主檔!$A$2:$A$5,0))*INDEX(年度參數!$B$2:$B$4,MATCH($B2009,年度參數!$A$2:$A$4,0))</f>
        <v>0</v>
      </c>
      <c r="N2009" s="14" t="n">
        <f aca="false">I2009*M2009</f>
        <v>0</v>
      </c>
      <c r="O2009" s="14" t="n">
        <f aca="false">I2009-N2009</f>
        <v>525600</v>
      </c>
    </row>
    <row r="2010" customFormat="false" ht="15" hidden="false" customHeight="false" outlineLevel="0" collapsed="false">
      <c r="A2010" s="6" t="str">
        <f aca="false">TEXT(B2010,"0")&amp;"-"&amp;TEXT(C2010,"00")</f>
        <v>2026-04</v>
      </c>
      <c r="B2010" s="4" t="n">
        <v>2026</v>
      </c>
      <c r="C2010" s="4" t="n">
        <v>4</v>
      </c>
      <c r="D2010" s="9" t="s">
        <v>294</v>
      </c>
      <c r="E2010" s="12" t="str">
        <f aca="false">INDEX(門市主檔!$B$2:$B$25,MATCH($D2010,門市主檔!$A$2:$A$25,0))</f>
        <v>新竹巨城店</v>
      </c>
      <c r="F2010" s="9" t="s">
        <v>344</v>
      </c>
      <c r="G2010" s="12" t="str">
        <f aca="false">INDEX(通路主檔!$B$2:$B$5,MATCH($F2010,通路主檔!$A$2:$A$5,0))</f>
        <v>外送平台 A</v>
      </c>
      <c r="H2010" s="12" t="str">
        <f aca="false">INDEX(通路主檔!$C$2:$C$5,MATCH($F2010,通路主檔!$A$2:$A$5,0))</f>
        <v>外送平台</v>
      </c>
      <c r="I2010" s="13" t="n">
        <v>461500</v>
      </c>
      <c r="J2010" s="4" t="n">
        <v>886</v>
      </c>
      <c r="K2010" s="4" t="n">
        <v>1584</v>
      </c>
      <c r="L2010" s="14" t="n">
        <f aca="false">IF(J2010=0,0,I2010/J2010)</f>
        <v>520.880361173815</v>
      </c>
      <c r="M2010" s="15" t="n">
        <f aca="false">INDEX(通路主檔!$D$2:$D$5,MATCH($F2010,通路主檔!$A$2:$A$5,0))*INDEX(年度參數!$B$2:$B$4,MATCH($B2010,年度參數!$A$2:$A$4,0))</f>
        <v>0.345</v>
      </c>
      <c r="N2010" s="14" t="n">
        <f aca="false">I2010*M2010</f>
        <v>159217.5</v>
      </c>
      <c r="O2010" s="14" t="n">
        <f aca="false">I2010-N2010</f>
        <v>302282.5</v>
      </c>
    </row>
    <row r="2011" customFormat="false" ht="15" hidden="false" customHeight="false" outlineLevel="0" collapsed="false">
      <c r="A2011" s="6" t="str">
        <f aca="false">TEXT(B2011,"0")&amp;"-"&amp;TEXT(C2011,"00")</f>
        <v>2026-04</v>
      </c>
      <c r="B2011" s="4" t="n">
        <v>2026</v>
      </c>
      <c r="C2011" s="4" t="n">
        <v>4</v>
      </c>
      <c r="D2011" s="9" t="s">
        <v>294</v>
      </c>
      <c r="E2011" s="12" t="str">
        <f aca="false">INDEX(門市主檔!$B$2:$B$25,MATCH($D2011,門市主檔!$A$2:$A$25,0))</f>
        <v>新竹巨城店</v>
      </c>
      <c r="F2011" s="9" t="s">
        <v>347</v>
      </c>
      <c r="G2011" s="12" t="str">
        <f aca="false">INDEX(通路主檔!$B$2:$B$5,MATCH($F2011,通路主檔!$A$2:$A$5,0))</f>
        <v>外送平台 B</v>
      </c>
      <c r="H2011" s="12" t="str">
        <f aca="false">INDEX(通路主檔!$C$2:$C$5,MATCH($F2011,通路主檔!$A$2:$A$5,0))</f>
        <v>外送平台</v>
      </c>
      <c r="I2011" s="13" t="n">
        <v>297100</v>
      </c>
      <c r="J2011" s="4" t="n">
        <v>596</v>
      </c>
      <c r="K2011" s="4" t="n">
        <v>1131</v>
      </c>
      <c r="L2011" s="14" t="n">
        <f aca="false">IF(J2011=0,0,I2011/J2011)</f>
        <v>498.489932885906</v>
      </c>
      <c r="M2011" s="15" t="n">
        <f aca="false">INDEX(通路主檔!$D$2:$D$5,MATCH($F2011,通路主檔!$A$2:$A$5,0))*INDEX(年度參數!$B$2:$B$4,MATCH($B2011,年度參數!$A$2:$A$4,0))</f>
        <v>0.345</v>
      </c>
      <c r="N2011" s="14" t="n">
        <f aca="false">I2011*M2011</f>
        <v>102499.5</v>
      </c>
      <c r="O2011" s="14" t="n">
        <f aca="false">I2011-N2011</f>
        <v>194600.5</v>
      </c>
    </row>
    <row r="2012" customFormat="false" ht="15" hidden="false" customHeight="false" outlineLevel="0" collapsed="false">
      <c r="A2012" s="6" t="str">
        <f aca="false">TEXT(B2012,"0")&amp;"-"&amp;TEXT(C2012,"00")</f>
        <v>2026-04</v>
      </c>
      <c r="B2012" s="4" t="n">
        <v>2026</v>
      </c>
      <c r="C2012" s="4" t="n">
        <v>4</v>
      </c>
      <c r="D2012" s="9" t="s">
        <v>297</v>
      </c>
      <c r="E2012" s="12" t="str">
        <f aca="false">INDEX(門市主檔!$B$2:$B$25,MATCH($D2012,門市主檔!$A$2:$A$25,0))</f>
        <v>新竹竹北店</v>
      </c>
      <c r="F2012" s="9" t="s">
        <v>339</v>
      </c>
      <c r="G2012" s="12" t="str">
        <f aca="false">INDEX(通路主檔!$B$2:$B$5,MATCH($F2012,通路主檔!$A$2:$A$5,0))</f>
        <v>內用</v>
      </c>
      <c r="H2012" s="12" t="str">
        <f aca="false">INDEX(通路主檔!$C$2:$C$5,MATCH($F2012,通路主檔!$A$2:$A$5,0))</f>
        <v>店內</v>
      </c>
      <c r="I2012" s="13" t="n">
        <v>815100</v>
      </c>
      <c r="J2012" s="4" t="n">
        <v>1070</v>
      </c>
      <c r="K2012" s="4" t="n">
        <v>2717</v>
      </c>
      <c r="L2012" s="14" t="n">
        <f aca="false">IF(J2012=0,0,I2012/J2012)</f>
        <v>761.775700934579</v>
      </c>
      <c r="M2012" s="15" t="n">
        <f aca="false">INDEX(通路主檔!$D$2:$D$5,MATCH($F2012,通路主檔!$A$2:$A$5,0))*INDEX(年度參數!$B$2:$B$4,MATCH($B2012,年度參數!$A$2:$A$4,0))</f>
        <v>0</v>
      </c>
      <c r="N2012" s="14" t="n">
        <f aca="false">I2012*M2012</f>
        <v>0</v>
      </c>
      <c r="O2012" s="14" t="n">
        <f aca="false">I2012-N2012</f>
        <v>815100</v>
      </c>
    </row>
    <row r="2013" customFormat="false" ht="15" hidden="false" customHeight="false" outlineLevel="0" collapsed="false">
      <c r="A2013" s="6" t="str">
        <f aca="false">TEXT(B2013,"0")&amp;"-"&amp;TEXT(C2013,"00")</f>
        <v>2026-04</v>
      </c>
      <c r="B2013" s="4" t="n">
        <v>2026</v>
      </c>
      <c r="C2013" s="4" t="n">
        <v>4</v>
      </c>
      <c r="D2013" s="9" t="s">
        <v>297</v>
      </c>
      <c r="E2013" s="12" t="str">
        <f aca="false">INDEX(門市主檔!$B$2:$B$25,MATCH($D2013,門市主檔!$A$2:$A$25,0))</f>
        <v>新竹竹北店</v>
      </c>
      <c r="F2013" s="9" t="s">
        <v>342</v>
      </c>
      <c r="G2013" s="12" t="str">
        <f aca="false">INDEX(通路主檔!$B$2:$B$5,MATCH($F2013,通路主檔!$A$2:$A$5,0))</f>
        <v>外帶</v>
      </c>
      <c r="H2013" s="12" t="str">
        <f aca="false">INDEX(通路主檔!$C$2:$C$5,MATCH($F2013,通路主檔!$A$2:$A$5,0))</f>
        <v>店內</v>
      </c>
      <c r="I2013" s="13" t="n">
        <v>415700</v>
      </c>
      <c r="J2013" s="4" t="n">
        <v>1256</v>
      </c>
      <c r="K2013" s="4" t="n">
        <v>1685</v>
      </c>
      <c r="L2013" s="14" t="n">
        <f aca="false">IF(J2013=0,0,I2013/J2013)</f>
        <v>330.971337579618</v>
      </c>
      <c r="M2013" s="15" t="n">
        <f aca="false">INDEX(通路主檔!$D$2:$D$5,MATCH($F2013,通路主檔!$A$2:$A$5,0))*INDEX(年度參數!$B$2:$B$4,MATCH($B2013,年度參數!$A$2:$A$4,0))</f>
        <v>0</v>
      </c>
      <c r="N2013" s="14" t="n">
        <f aca="false">I2013*M2013</f>
        <v>0</v>
      </c>
      <c r="O2013" s="14" t="n">
        <f aca="false">I2013-N2013</f>
        <v>415700</v>
      </c>
    </row>
    <row r="2014" customFormat="false" ht="15" hidden="false" customHeight="false" outlineLevel="0" collapsed="false">
      <c r="A2014" s="6" t="str">
        <f aca="false">TEXT(B2014,"0")&amp;"-"&amp;TEXT(C2014,"00")</f>
        <v>2026-04</v>
      </c>
      <c r="B2014" s="4" t="n">
        <v>2026</v>
      </c>
      <c r="C2014" s="4" t="n">
        <v>4</v>
      </c>
      <c r="D2014" s="9" t="s">
        <v>297</v>
      </c>
      <c r="E2014" s="12" t="str">
        <f aca="false">INDEX(門市主檔!$B$2:$B$25,MATCH($D2014,門市主檔!$A$2:$A$25,0))</f>
        <v>新竹竹北店</v>
      </c>
      <c r="F2014" s="9" t="s">
        <v>344</v>
      </c>
      <c r="G2014" s="12" t="str">
        <f aca="false">INDEX(通路主檔!$B$2:$B$5,MATCH($F2014,通路主檔!$A$2:$A$5,0))</f>
        <v>外送平台 A</v>
      </c>
      <c r="H2014" s="12" t="str">
        <f aca="false">INDEX(通路主檔!$C$2:$C$5,MATCH($F2014,通路主檔!$A$2:$A$5,0))</f>
        <v>外送平台</v>
      </c>
      <c r="I2014" s="13" t="n">
        <v>419900</v>
      </c>
      <c r="J2014" s="4" t="n">
        <v>833</v>
      </c>
      <c r="K2014" s="4" t="n">
        <v>1554</v>
      </c>
      <c r="L2014" s="14" t="n">
        <f aca="false">IF(J2014=0,0,I2014/J2014)</f>
        <v>504.081632653061</v>
      </c>
      <c r="M2014" s="15" t="n">
        <f aca="false">INDEX(通路主檔!$D$2:$D$5,MATCH($F2014,通路主檔!$A$2:$A$5,0))*INDEX(年度參數!$B$2:$B$4,MATCH($B2014,年度參數!$A$2:$A$4,0))</f>
        <v>0.345</v>
      </c>
      <c r="N2014" s="14" t="n">
        <f aca="false">I2014*M2014</f>
        <v>144865.5</v>
      </c>
      <c r="O2014" s="14" t="n">
        <f aca="false">I2014-N2014</f>
        <v>275034.5</v>
      </c>
    </row>
    <row r="2015" customFormat="false" ht="15" hidden="false" customHeight="false" outlineLevel="0" collapsed="false">
      <c r="A2015" s="6" t="str">
        <f aca="false">TEXT(B2015,"0")&amp;"-"&amp;TEXT(C2015,"00")</f>
        <v>2026-04</v>
      </c>
      <c r="B2015" s="4" t="n">
        <v>2026</v>
      </c>
      <c r="C2015" s="4" t="n">
        <v>4</v>
      </c>
      <c r="D2015" s="9" t="s">
        <v>297</v>
      </c>
      <c r="E2015" s="12" t="str">
        <f aca="false">INDEX(門市主檔!$B$2:$B$25,MATCH($D2015,門市主檔!$A$2:$A$25,0))</f>
        <v>新竹竹北店</v>
      </c>
      <c r="F2015" s="9" t="s">
        <v>347</v>
      </c>
      <c r="G2015" s="12" t="str">
        <f aca="false">INDEX(通路主檔!$B$2:$B$5,MATCH($F2015,通路主檔!$A$2:$A$5,0))</f>
        <v>外送平台 B</v>
      </c>
      <c r="H2015" s="12" t="str">
        <f aca="false">INDEX(通路主檔!$C$2:$C$5,MATCH($F2015,通路主檔!$A$2:$A$5,0))</f>
        <v>外送平台</v>
      </c>
      <c r="I2015" s="13" t="n">
        <v>265400</v>
      </c>
      <c r="J2015" s="4" t="n">
        <v>533</v>
      </c>
      <c r="K2015" s="4" t="n">
        <v>950</v>
      </c>
      <c r="L2015" s="14" t="n">
        <f aca="false">IF(J2015=0,0,I2015/J2015)</f>
        <v>497.936210131332</v>
      </c>
      <c r="M2015" s="15" t="n">
        <f aca="false">INDEX(通路主檔!$D$2:$D$5,MATCH($F2015,通路主檔!$A$2:$A$5,0))*INDEX(年度參數!$B$2:$B$4,MATCH($B2015,年度參數!$A$2:$A$4,0))</f>
        <v>0.345</v>
      </c>
      <c r="N2015" s="14" t="n">
        <f aca="false">I2015*M2015</f>
        <v>91563</v>
      </c>
      <c r="O2015" s="14" t="n">
        <f aca="false">I2015-N2015</f>
        <v>173837</v>
      </c>
    </row>
    <row r="2016" customFormat="false" ht="15" hidden="false" customHeight="false" outlineLevel="0" collapsed="false">
      <c r="A2016" s="6" t="str">
        <f aca="false">TEXT(B2016,"0")&amp;"-"&amp;TEXT(C2016,"00")</f>
        <v>2026-04</v>
      </c>
      <c r="B2016" s="4" t="n">
        <v>2026</v>
      </c>
      <c r="C2016" s="4" t="n">
        <v>4</v>
      </c>
      <c r="D2016" s="9" t="s">
        <v>325</v>
      </c>
      <c r="E2016" s="12" t="str">
        <f aca="false">INDEX(門市主檔!$B$2:$B$25,MATCH($D2016,門市主檔!$A$2:$A$25,0))</f>
        <v>高雄左營店</v>
      </c>
      <c r="F2016" s="9" t="s">
        <v>339</v>
      </c>
      <c r="G2016" s="12" t="str">
        <f aca="false">INDEX(通路主檔!$B$2:$B$5,MATCH($F2016,通路主檔!$A$2:$A$5,0))</f>
        <v>內用</v>
      </c>
      <c r="H2016" s="12" t="str">
        <f aca="false">INDEX(通路主檔!$C$2:$C$5,MATCH($F2016,通路主檔!$A$2:$A$5,0))</f>
        <v>店內</v>
      </c>
      <c r="I2016" s="13" t="n">
        <v>1213800</v>
      </c>
      <c r="J2016" s="4" t="n">
        <v>1582</v>
      </c>
      <c r="K2016" s="4" t="n">
        <v>3532</v>
      </c>
      <c r="L2016" s="14" t="n">
        <f aca="false">IF(J2016=0,0,I2016/J2016)</f>
        <v>767.256637168142</v>
      </c>
      <c r="M2016" s="15" t="n">
        <f aca="false">INDEX(通路主檔!$D$2:$D$5,MATCH($F2016,通路主檔!$A$2:$A$5,0))*INDEX(年度參數!$B$2:$B$4,MATCH($B2016,年度參數!$A$2:$A$4,0))</f>
        <v>0</v>
      </c>
      <c r="N2016" s="14" t="n">
        <f aca="false">I2016*M2016</f>
        <v>0</v>
      </c>
      <c r="O2016" s="14" t="n">
        <f aca="false">I2016-N2016</f>
        <v>1213800</v>
      </c>
    </row>
    <row r="2017" customFormat="false" ht="15" hidden="false" customHeight="false" outlineLevel="0" collapsed="false">
      <c r="A2017" s="6" t="str">
        <f aca="false">TEXT(B2017,"0")&amp;"-"&amp;TEXT(C2017,"00")</f>
        <v>2026-04</v>
      </c>
      <c r="B2017" s="4" t="n">
        <v>2026</v>
      </c>
      <c r="C2017" s="4" t="n">
        <v>4</v>
      </c>
      <c r="D2017" s="9" t="s">
        <v>325</v>
      </c>
      <c r="E2017" s="12" t="str">
        <f aca="false">INDEX(門市主檔!$B$2:$B$25,MATCH($D2017,門市主檔!$A$2:$A$25,0))</f>
        <v>高雄左營店</v>
      </c>
      <c r="F2017" s="9" t="s">
        <v>342</v>
      </c>
      <c r="G2017" s="12" t="str">
        <f aca="false">INDEX(通路主檔!$B$2:$B$5,MATCH($F2017,通路主檔!$A$2:$A$5,0))</f>
        <v>外帶</v>
      </c>
      <c r="H2017" s="12" t="str">
        <f aca="false">INDEX(通路主檔!$C$2:$C$5,MATCH($F2017,通路主檔!$A$2:$A$5,0))</f>
        <v>店內</v>
      </c>
      <c r="I2017" s="13" t="n">
        <v>440500</v>
      </c>
      <c r="J2017" s="4" t="n">
        <v>1321</v>
      </c>
      <c r="K2017" s="4" t="n">
        <v>1755</v>
      </c>
      <c r="L2017" s="14" t="n">
        <f aca="false">IF(J2017=0,0,I2017/J2017)</f>
        <v>333.459500378501</v>
      </c>
      <c r="M2017" s="15" t="n">
        <f aca="false">INDEX(通路主檔!$D$2:$D$5,MATCH($F2017,通路主檔!$A$2:$A$5,0))*INDEX(年度參數!$B$2:$B$4,MATCH($B2017,年度參數!$A$2:$A$4,0))</f>
        <v>0</v>
      </c>
      <c r="N2017" s="14" t="n">
        <f aca="false">I2017*M2017</f>
        <v>0</v>
      </c>
      <c r="O2017" s="14" t="n">
        <f aca="false">I2017-N2017</f>
        <v>440500</v>
      </c>
    </row>
    <row r="2018" customFormat="false" ht="15" hidden="false" customHeight="false" outlineLevel="0" collapsed="false">
      <c r="A2018" s="6" t="str">
        <f aca="false">TEXT(B2018,"0")&amp;"-"&amp;TEXT(C2018,"00")</f>
        <v>2026-04</v>
      </c>
      <c r="B2018" s="4" t="n">
        <v>2026</v>
      </c>
      <c r="C2018" s="4" t="n">
        <v>4</v>
      </c>
      <c r="D2018" s="9" t="s">
        <v>325</v>
      </c>
      <c r="E2018" s="12" t="str">
        <f aca="false">INDEX(門市主檔!$B$2:$B$25,MATCH($D2018,門市主檔!$A$2:$A$25,0))</f>
        <v>高雄左營店</v>
      </c>
      <c r="F2018" s="9" t="s">
        <v>344</v>
      </c>
      <c r="G2018" s="12" t="str">
        <f aca="false">INDEX(通路主檔!$B$2:$B$5,MATCH($F2018,通路主檔!$A$2:$A$5,0))</f>
        <v>外送平台 A</v>
      </c>
      <c r="H2018" s="12" t="str">
        <f aca="false">INDEX(通路主檔!$C$2:$C$5,MATCH($F2018,通路主檔!$A$2:$A$5,0))</f>
        <v>外送平台</v>
      </c>
      <c r="I2018" s="13" t="n">
        <v>346800</v>
      </c>
      <c r="J2018" s="4" t="n">
        <v>671</v>
      </c>
      <c r="K2018" s="4" t="n">
        <v>1280</v>
      </c>
      <c r="L2018" s="14" t="n">
        <f aca="false">IF(J2018=0,0,I2018/J2018)</f>
        <v>516.840536512668</v>
      </c>
      <c r="M2018" s="15" t="n">
        <f aca="false">INDEX(通路主檔!$D$2:$D$5,MATCH($F2018,通路主檔!$A$2:$A$5,0))*INDEX(年度參數!$B$2:$B$4,MATCH($B2018,年度參數!$A$2:$A$4,0))</f>
        <v>0.345</v>
      </c>
      <c r="N2018" s="14" t="n">
        <f aca="false">I2018*M2018</f>
        <v>119646</v>
      </c>
      <c r="O2018" s="14" t="n">
        <f aca="false">I2018-N2018</f>
        <v>227154</v>
      </c>
    </row>
    <row r="2019" customFormat="false" ht="15" hidden="false" customHeight="false" outlineLevel="0" collapsed="false">
      <c r="A2019" s="6" t="str">
        <f aca="false">TEXT(B2019,"0")&amp;"-"&amp;TEXT(C2019,"00")</f>
        <v>2026-04</v>
      </c>
      <c r="B2019" s="4" t="n">
        <v>2026</v>
      </c>
      <c r="C2019" s="4" t="n">
        <v>4</v>
      </c>
      <c r="D2019" s="9" t="s">
        <v>325</v>
      </c>
      <c r="E2019" s="12" t="str">
        <f aca="false">INDEX(門市主檔!$B$2:$B$25,MATCH($D2019,門市主檔!$A$2:$A$25,0))</f>
        <v>高雄左營店</v>
      </c>
      <c r="F2019" s="9" t="s">
        <v>347</v>
      </c>
      <c r="G2019" s="12" t="str">
        <f aca="false">INDEX(通路主檔!$B$2:$B$5,MATCH($F2019,通路主檔!$A$2:$A$5,0))</f>
        <v>外送平台 B</v>
      </c>
      <c r="H2019" s="12" t="str">
        <f aca="false">INDEX(通路主檔!$C$2:$C$5,MATCH($F2019,通路主檔!$A$2:$A$5,0))</f>
        <v>外送平台</v>
      </c>
      <c r="I2019" s="13" t="n">
        <v>236600</v>
      </c>
      <c r="J2019" s="4" t="n">
        <v>450</v>
      </c>
      <c r="K2019" s="4" t="n">
        <v>796</v>
      </c>
      <c r="L2019" s="14" t="n">
        <f aca="false">IF(J2019=0,0,I2019/J2019)</f>
        <v>525.777777777778</v>
      </c>
      <c r="M2019" s="15" t="n">
        <f aca="false">INDEX(通路主檔!$D$2:$D$5,MATCH($F2019,通路主檔!$A$2:$A$5,0))*INDEX(年度參數!$B$2:$B$4,MATCH($B2019,年度參數!$A$2:$A$4,0))</f>
        <v>0.345</v>
      </c>
      <c r="N2019" s="14" t="n">
        <f aca="false">I2019*M2019</f>
        <v>81627</v>
      </c>
      <c r="O2019" s="14" t="n">
        <f aca="false">I2019-N2019</f>
        <v>154973</v>
      </c>
    </row>
    <row r="2020" customFormat="false" ht="15" hidden="false" customHeight="false" outlineLevel="0" collapsed="false">
      <c r="A2020" s="6" t="str">
        <f aca="false">TEXT(B2020,"0")&amp;"-"&amp;TEXT(C2020,"00")</f>
        <v>2026-04</v>
      </c>
      <c r="B2020" s="4" t="n">
        <v>2026</v>
      </c>
      <c r="C2020" s="4" t="n">
        <v>4</v>
      </c>
      <c r="D2020" s="9" t="s">
        <v>328</v>
      </c>
      <c r="E2020" s="12" t="str">
        <f aca="false">INDEX(門市主檔!$B$2:$B$25,MATCH($D2020,門市主檔!$A$2:$A$25,0))</f>
        <v>高雄三多店</v>
      </c>
      <c r="F2020" s="9" t="s">
        <v>339</v>
      </c>
      <c r="G2020" s="12" t="str">
        <f aca="false">INDEX(通路主檔!$B$2:$B$5,MATCH($F2020,通路主檔!$A$2:$A$5,0))</f>
        <v>內用</v>
      </c>
      <c r="H2020" s="12" t="str">
        <f aca="false">INDEX(通路主檔!$C$2:$C$5,MATCH($F2020,通路主檔!$A$2:$A$5,0))</f>
        <v>店內</v>
      </c>
      <c r="I2020" s="13" t="n">
        <v>861500</v>
      </c>
      <c r="J2020" s="4" t="n">
        <v>1109</v>
      </c>
      <c r="K2020" s="4" t="n">
        <v>2606</v>
      </c>
      <c r="L2020" s="14" t="n">
        <f aca="false">IF(J2020=0,0,I2020/J2020)</f>
        <v>776.825969341749</v>
      </c>
      <c r="M2020" s="15" t="n">
        <f aca="false">INDEX(通路主檔!$D$2:$D$5,MATCH($F2020,通路主檔!$A$2:$A$5,0))*INDEX(年度參數!$B$2:$B$4,MATCH($B2020,年度參數!$A$2:$A$4,0))</f>
        <v>0</v>
      </c>
      <c r="N2020" s="14" t="n">
        <f aca="false">I2020*M2020</f>
        <v>0</v>
      </c>
      <c r="O2020" s="14" t="n">
        <f aca="false">I2020-N2020</f>
        <v>861500</v>
      </c>
    </row>
    <row r="2021" customFormat="false" ht="15" hidden="false" customHeight="false" outlineLevel="0" collapsed="false">
      <c r="A2021" s="6" t="str">
        <f aca="false">TEXT(B2021,"0")&amp;"-"&amp;TEXT(C2021,"00")</f>
        <v>2026-04</v>
      </c>
      <c r="B2021" s="4" t="n">
        <v>2026</v>
      </c>
      <c r="C2021" s="4" t="n">
        <v>4</v>
      </c>
      <c r="D2021" s="9" t="s">
        <v>328</v>
      </c>
      <c r="E2021" s="12" t="str">
        <f aca="false">INDEX(門市主檔!$B$2:$B$25,MATCH($D2021,門市主檔!$A$2:$A$25,0))</f>
        <v>高雄三多店</v>
      </c>
      <c r="F2021" s="9" t="s">
        <v>342</v>
      </c>
      <c r="G2021" s="12" t="str">
        <f aca="false">INDEX(通路主檔!$B$2:$B$5,MATCH($F2021,通路主檔!$A$2:$A$5,0))</f>
        <v>外帶</v>
      </c>
      <c r="H2021" s="12" t="str">
        <f aca="false">INDEX(通路主檔!$C$2:$C$5,MATCH($F2021,通路主檔!$A$2:$A$5,0))</f>
        <v>店內</v>
      </c>
      <c r="I2021" s="13" t="n">
        <v>360400</v>
      </c>
      <c r="J2021" s="4" t="n">
        <v>1157</v>
      </c>
      <c r="K2021" s="4" t="n">
        <v>1389</v>
      </c>
      <c r="L2021" s="14" t="n">
        <f aca="false">IF(J2021=0,0,I2021/J2021)</f>
        <v>311.495246326707</v>
      </c>
      <c r="M2021" s="15" t="n">
        <f aca="false">INDEX(通路主檔!$D$2:$D$5,MATCH($F2021,通路主檔!$A$2:$A$5,0))*INDEX(年度參數!$B$2:$B$4,MATCH($B2021,年度參數!$A$2:$A$4,0))</f>
        <v>0</v>
      </c>
      <c r="N2021" s="14" t="n">
        <f aca="false">I2021*M2021</f>
        <v>0</v>
      </c>
      <c r="O2021" s="14" t="n">
        <f aca="false">I2021-N2021</f>
        <v>360400</v>
      </c>
    </row>
    <row r="2022" customFormat="false" ht="15" hidden="false" customHeight="false" outlineLevel="0" collapsed="false">
      <c r="A2022" s="6" t="str">
        <f aca="false">TEXT(B2022,"0")&amp;"-"&amp;TEXT(C2022,"00")</f>
        <v>2026-04</v>
      </c>
      <c r="B2022" s="4" t="n">
        <v>2026</v>
      </c>
      <c r="C2022" s="4" t="n">
        <v>4</v>
      </c>
      <c r="D2022" s="9" t="s">
        <v>328</v>
      </c>
      <c r="E2022" s="12" t="str">
        <f aca="false">INDEX(門市主檔!$B$2:$B$25,MATCH($D2022,門市主檔!$A$2:$A$25,0))</f>
        <v>高雄三多店</v>
      </c>
      <c r="F2022" s="9" t="s">
        <v>344</v>
      </c>
      <c r="G2022" s="12" t="str">
        <f aca="false">INDEX(通路主檔!$B$2:$B$5,MATCH($F2022,通路主檔!$A$2:$A$5,0))</f>
        <v>外送平台 A</v>
      </c>
      <c r="H2022" s="12" t="str">
        <f aca="false">INDEX(通路主檔!$C$2:$C$5,MATCH($F2022,通路主檔!$A$2:$A$5,0))</f>
        <v>外送平台</v>
      </c>
      <c r="I2022" s="13" t="n">
        <v>368300</v>
      </c>
      <c r="J2022" s="4" t="n">
        <v>769</v>
      </c>
      <c r="K2022" s="4" t="n">
        <v>1404</v>
      </c>
      <c r="L2022" s="14" t="n">
        <f aca="false">IF(J2022=0,0,I2022/J2022)</f>
        <v>478.933680104031</v>
      </c>
      <c r="M2022" s="15" t="n">
        <f aca="false">INDEX(通路主檔!$D$2:$D$5,MATCH($F2022,通路主檔!$A$2:$A$5,0))*INDEX(年度參數!$B$2:$B$4,MATCH($B2022,年度參數!$A$2:$A$4,0))</f>
        <v>0.345</v>
      </c>
      <c r="N2022" s="14" t="n">
        <f aca="false">I2022*M2022</f>
        <v>127063.5</v>
      </c>
      <c r="O2022" s="14" t="n">
        <f aca="false">I2022-N2022</f>
        <v>241236.5</v>
      </c>
    </row>
    <row r="2023" customFormat="false" ht="15" hidden="false" customHeight="false" outlineLevel="0" collapsed="false">
      <c r="A2023" s="6" t="str">
        <f aca="false">TEXT(B2023,"0")&amp;"-"&amp;TEXT(C2023,"00")</f>
        <v>2026-04</v>
      </c>
      <c r="B2023" s="4" t="n">
        <v>2026</v>
      </c>
      <c r="C2023" s="4" t="n">
        <v>4</v>
      </c>
      <c r="D2023" s="9" t="s">
        <v>328</v>
      </c>
      <c r="E2023" s="12" t="str">
        <f aca="false">INDEX(門市主檔!$B$2:$B$25,MATCH($D2023,門市主檔!$A$2:$A$25,0))</f>
        <v>高雄三多店</v>
      </c>
      <c r="F2023" s="9" t="s">
        <v>347</v>
      </c>
      <c r="G2023" s="12" t="str">
        <f aca="false">INDEX(通路主檔!$B$2:$B$5,MATCH($F2023,通路主檔!$A$2:$A$5,0))</f>
        <v>外送平台 B</v>
      </c>
      <c r="H2023" s="12" t="str">
        <f aca="false">INDEX(通路主檔!$C$2:$C$5,MATCH($F2023,通路主檔!$A$2:$A$5,0))</f>
        <v>外送平台</v>
      </c>
      <c r="I2023" s="13" t="n">
        <v>229600</v>
      </c>
      <c r="J2023" s="4" t="n">
        <v>478</v>
      </c>
      <c r="K2023" s="4" t="n">
        <v>839</v>
      </c>
      <c r="L2023" s="14" t="n">
        <f aca="false">IF(J2023=0,0,I2023/J2023)</f>
        <v>480.334728033473</v>
      </c>
      <c r="M2023" s="15" t="n">
        <f aca="false">INDEX(通路主檔!$D$2:$D$5,MATCH($F2023,通路主檔!$A$2:$A$5,0))*INDEX(年度參數!$B$2:$B$4,MATCH($B2023,年度參數!$A$2:$A$4,0))</f>
        <v>0.345</v>
      </c>
      <c r="N2023" s="14" t="n">
        <f aca="false">I2023*M2023</f>
        <v>79212</v>
      </c>
      <c r="O2023" s="14" t="n">
        <f aca="false">I2023-N2023</f>
        <v>150388</v>
      </c>
    </row>
    <row r="2024" customFormat="false" ht="15" hidden="false" customHeight="false" outlineLevel="0" collapsed="false">
      <c r="A2024" s="6" t="str">
        <f aca="false">TEXT(B2024,"0")&amp;"-"&amp;TEXT(C2024,"00")</f>
        <v>2026-04</v>
      </c>
      <c r="B2024" s="4" t="n">
        <v>2026</v>
      </c>
      <c r="C2024" s="4" t="n">
        <v>4</v>
      </c>
      <c r="D2024" s="9" t="s">
        <v>330</v>
      </c>
      <c r="E2024" s="12" t="str">
        <f aca="false">INDEX(門市主檔!$B$2:$B$25,MATCH($D2024,門市主檔!$A$2:$A$25,0))</f>
        <v>高雄鳳山店</v>
      </c>
      <c r="F2024" s="9" t="s">
        <v>342</v>
      </c>
      <c r="G2024" s="12" t="str">
        <f aca="false">INDEX(通路主檔!$B$2:$B$5,MATCH($F2024,通路主檔!$A$2:$A$5,0))</f>
        <v>外帶</v>
      </c>
      <c r="H2024" s="12" t="str">
        <f aca="false">INDEX(通路主檔!$C$2:$C$5,MATCH($F2024,通路主檔!$A$2:$A$5,0))</f>
        <v>店內</v>
      </c>
      <c r="I2024" s="13" t="n">
        <v>330500</v>
      </c>
      <c r="J2024" s="4" t="n">
        <v>1019</v>
      </c>
      <c r="K2024" s="4" t="n">
        <v>1411</v>
      </c>
      <c r="L2024" s="14" t="n">
        <f aca="false">IF(J2024=0,0,I2024/J2024)</f>
        <v>324.337585868499</v>
      </c>
      <c r="M2024" s="15" t="n">
        <f aca="false">INDEX(通路主檔!$D$2:$D$5,MATCH($F2024,通路主檔!$A$2:$A$5,0))*INDEX(年度參數!$B$2:$B$4,MATCH($B2024,年度參數!$A$2:$A$4,0))</f>
        <v>0</v>
      </c>
      <c r="N2024" s="14" t="n">
        <f aca="false">I2024*M2024</f>
        <v>0</v>
      </c>
      <c r="O2024" s="14" t="n">
        <f aca="false">I2024-N2024</f>
        <v>330500</v>
      </c>
    </row>
    <row r="2025" customFormat="false" ht="15" hidden="false" customHeight="false" outlineLevel="0" collapsed="false">
      <c r="A2025" s="6" t="str">
        <f aca="false">TEXT(B2025,"0")&amp;"-"&amp;TEXT(C2025,"00")</f>
        <v>2026-04</v>
      </c>
      <c r="B2025" s="4" t="n">
        <v>2026</v>
      </c>
      <c r="C2025" s="4" t="n">
        <v>4</v>
      </c>
      <c r="D2025" s="9" t="s">
        <v>330</v>
      </c>
      <c r="E2025" s="12" t="str">
        <f aca="false">INDEX(門市主檔!$B$2:$B$25,MATCH($D2025,門市主檔!$A$2:$A$25,0))</f>
        <v>高雄鳳山店</v>
      </c>
      <c r="F2025" s="9" t="s">
        <v>344</v>
      </c>
      <c r="G2025" s="12" t="str">
        <f aca="false">INDEX(通路主檔!$B$2:$B$5,MATCH($F2025,通路主檔!$A$2:$A$5,0))</f>
        <v>外送平台 A</v>
      </c>
      <c r="H2025" s="12" t="str">
        <f aca="false">INDEX(通路主檔!$C$2:$C$5,MATCH($F2025,通路主檔!$A$2:$A$5,0))</f>
        <v>外送平台</v>
      </c>
      <c r="I2025" s="13" t="n">
        <v>285100</v>
      </c>
      <c r="J2025" s="4" t="n">
        <v>526</v>
      </c>
      <c r="K2025" s="4" t="n">
        <v>1069</v>
      </c>
      <c r="L2025" s="14" t="n">
        <f aca="false">IF(J2025=0,0,I2025/J2025)</f>
        <v>542.015209125475</v>
      </c>
      <c r="M2025" s="15" t="n">
        <f aca="false">INDEX(通路主檔!$D$2:$D$5,MATCH($F2025,通路主檔!$A$2:$A$5,0))*INDEX(年度參數!$B$2:$B$4,MATCH($B2025,年度參數!$A$2:$A$4,0))</f>
        <v>0.345</v>
      </c>
      <c r="N2025" s="14" t="n">
        <f aca="false">I2025*M2025</f>
        <v>98359.5</v>
      </c>
      <c r="O2025" s="14" t="n">
        <f aca="false">I2025-N2025</f>
        <v>186740.5</v>
      </c>
    </row>
    <row r="2026" customFormat="false" ht="15" hidden="false" customHeight="false" outlineLevel="0" collapsed="false">
      <c r="A2026" s="6" t="str">
        <f aca="false">TEXT(B2026,"0")&amp;"-"&amp;TEXT(C2026,"00")</f>
        <v>2026-04</v>
      </c>
      <c r="B2026" s="4" t="n">
        <v>2026</v>
      </c>
      <c r="C2026" s="4" t="n">
        <v>4</v>
      </c>
      <c r="D2026" s="9" t="s">
        <v>330</v>
      </c>
      <c r="E2026" s="12" t="str">
        <f aca="false">INDEX(門市主檔!$B$2:$B$25,MATCH($D2026,門市主檔!$A$2:$A$25,0))</f>
        <v>高雄鳳山店</v>
      </c>
      <c r="F2026" s="9" t="s">
        <v>347</v>
      </c>
      <c r="G2026" s="12" t="str">
        <f aca="false">INDEX(通路主檔!$B$2:$B$5,MATCH($F2026,通路主檔!$A$2:$A$5,0))</f>
        <v>外送平台 B</v>
      </c>
      <c r="H2026" s="12" t="str">
        <f aca="false">INDEX(通路主檔!$C$2:$C$5,MATCH($F2026,通路主檔!$A$2:$A$5,0))</f>
        <v>外送平台</v>
      </c>
      <c r="I2026" s="13" t="n">
        <v>193800</v>
      </c>
      <c r="J2026" s="4" t="n">
        <v>381</v>
      </c>
      <c r="K2026" s="4" t="n">
        <v>710</v>
      </c>
      <c r="L2026" s="14" t="n">
        <f aca="false">IF(J2026=0,0,I2026/J2026)</f>
        <v>508.661417322835</v>
      </c>
      <c r="M2026" s="15" t="n">
        <f aca="false">INDEX(通路主檔!$D$2:$D$5,MATCH($F2026,通路主檔!$A$2:$A$5,0))*INDEX(年度參數!$B$2:$B$4,MATCH($B2026,年度參數!$A$2:$A$4,0))</f>
        <v>0.345</v>
      </c>
      <c r="N2026" s="14" t="n">
        <f aca="false">I2026*M2026</f>
        <v>66861</v>
      </c>
      <c r="O2026" s="14" t="n">
        <f aca="false">I2026-N2026</f>
        <v>126939</v>
      </c>
    </row>
    <row r="2027" customFormat="false" ht="15" hidden="false" customHeight="false" outlineLevel="0" collapsed="false">
      <c r="A2027" s="6" t="str">
        <f aca="false">TEXT(B2027,"0")&amp;"-"&amp;TEXT(C2027,"00")</f>
        <v>2026-04</v>
      </c>
      <c r="B2027" s="4" t="n">
        <v>2026</v>
      </c>
      <c r="C2027" s="4" t="n">
        <v>4</v>
      </c>
      <c r="D2027" s="9" t="s">
        <v>280</v>
      </c>
      <c r="E2027" s="12" t="str">
        <f aca="false">INDEX(門市主檔!$B$2:$B$25,MATCH($D2027,門市主檔!$A$2:$A$25,0))</f>
        <v>新北板橋店</v>
      </c>
      <c r="F2027" s="9" t="s">
        <v>339</v>
      </c>
      <c r="G2027" s="12" t="str">
        <f aca="false">INDEX(通路主檔!$B$2:$B$5,MATCH($F2027,通路主檔!$A$2:$A$5,0))</f>
        <v>內用</v>
      </c>
      <c r="H2027" s="12" t="str">
        <f aca="false">INDEX(通路主檔!$C$2:$C$5,MATCH($F2027,通路主檔!$A$2:$A$5,0))</f>
        <v>店內</v>
      </c>
      <c r="I2027" s="13" t="n">
        <v>1042100</v>
      </c>
      <c r="J2027" s="4" t="n">
        <v>1408</v>
      </c>
      <c r="K2027" s="4" t="n">
        <v>3346</v>
      </c>
      <c r="L2027" s="14" t="n">
        <f aca="false">IF(J2027=0,0,I2027/J2027)</f>
        <v>740.127840909091</v>
      </c>
      <c r="M2027" s="15" t="n">
        <f aca="false">INDEX(通路主檔!$D$2:$D$5,MATCH($F2027,通路主檔!$A$2:$A$5,0))*INDEX(年度參數!$B$2:$B$4,MATCH($B2027,年度參數!$A$2:$A$4,0))</f>
        <v>0</v>
      </c>
      <c r="N2027" s="14" t="n">
        <f aca="false">I2027*M2027</f>
        <v>0</v>
      </c>
      <c r="O2027" s="14" t="n">
        <f aca="false">I2027-N2027</f>
        <v>1042100</v>
      </c>
    </row>
    <row r="2028" customFormat="false" ht="15" hidden="false" customHeight="false" outlineLevel="0" collapsed="false">
      <c r="A2028" s="6" t="str">
        <f aca="false">TEXT(B2028,"0")&amp;"-"&amp;TEXT(C2028,"00")</f>
        <v>2026-04</v>
      </c>
      <c r="B2028" s="4" t="n">
        <v>2026</v>
      </c>
      <c r="C2028" s="4" t="n">
        <v>4</v>
      </c>
      <c r="D2028" s="9" t="s">
        <v>280</v>
      </c>
      <c r="E2028" s="12" t="str">
        <f aca="false">INDEX(門市主檔!$B$2:$B$25,MATCH($D2028,門市主檔!$A$2:$A$25,0))</f>
        <v>新北板橋店</v>
      </c>
      <c r="F2028" s="9" t="s">
        <v>342</v>
      </c>
      <c r="G2028" s="12" t="str">
        <f aca="false">INDEX(通路主檔!$B$2:$B$5,MATCH($F2028,通路主檔!$A$2:$A$5,0))</f>
        <v>外帶</v>
      </c>
      <c r="H2028" s="12" t="str">
        <f aca="false">INDEX(通路主檔!$C$2:$C$5,MATCH($F2028,通路主檔!$A$2:$A$5,0))</f>
        <v>店內</v>
      </c>
      <c r="I2028" s="13" t="n">
        <v>521600</v>
      </c>
      <c r="J2028" s="4" t="n">
        <v>1493</v>
      </c>
      <c r="K2028" s="4" t="n">
        <v>1956</v>
      </c>
      <c r="L2028" s="14" t="n">
        <f aca="false">IF(J2028=0,0,I2028/J2028)</f>
        <v>349.363697253851</v>
      </c>
      <c r="M2028" s="15" t="n">
        <f aca="false">INDEX(通路主檔!$D$2:$D$5,MATCH($F2028,通路主檔!$A$2:$A$5,0))*INDEX(年度參數!$B$2:$B$4,MATCH($B2028,年度參數!$A$2:$A$4,0))</f>
        <v>0</v>
      </c>
      <c r="N2028" s="14" t="n">
        <f aca="false">I2028*M2028</f>
        <v>0</v>
      </c>
      <c r="O2028" s="14" t="n">
        <f aca="false">I2028-N2028</f>
        <v>521600</v>
      </c>
    </row>
    <row r="2029" customFormat="false" ht="15" hidden="false" customHeight="false" outlineLevel="0" collapsed="false">
      <c r="A2029" s="6" t="str">
        <f aca="false">TEXT(B2029,"0")&amp;"-"&amp;TEXT(C2029,"00")</f>
        <v>2026-04</v>
      </c>
      <c r="B2029" s="4" t="n">
        <v>2026</v>
      </c>
      <c r="C2029" s="4" t="n">
        <v>4</v>
      </c>
      <c r="D2029" s="9" t="s">
        <v>280</v>
      </c>
      <c r="E2029" s="12" t="str">
        <f aca="false">INDEX(門市主檔!$B$2:$B$25,MATCH($D2029,門市主檔!$A$2:$A$25,0))</f>
        <v>新北板橋店</v>
      </c>
      <c r="F2029" s="9" t="s">
        <v>344</v>
      </c>
      <c r="G2029" s="12" t="str">
        <f aca="false">INDEX(通路主檔!$B$2:$B$5,MATCH($F2029,通路主檔!$A$2:$A$5,0))</f>
        <v>外送平台 A</v>
      </c>
      <c r="H2029" s="12" t="str">
        <f aca="false">INDEX(通路主檔!$C$2:$C$5,MATCH($F2029,通路主檔!$A$2:$A$5,0))</f>
        <v>外送平台</v>
      </c>
      <c r="I2029" s="13" t="n">
        <v>533700</v>
      </c>
      <c r="J2029" s="4" t="n">
        <v>1028</v>
      </c>
      <c r="K2029" s="4" t="n">
        <v>1825</v>
      </c>
      <c r="L2029" s="14" t="n">
        <f aca="false">IF(J2029=0,0,I2029/J2029)</f>
        <v>519.163424124514</v>
      </c>
      <c r="M2029" s="15" t="n">
        <f aca="false">INDEX(通路主檔!$D$2:$D$5,MATCH($F2029,通路主檔!$A$2:$A$5,0))*INDEX(年度參數!$B$2:$B$4,MATCH($B2029,年度參數!$A$2:$A$4,0))</f>
        <v>0.345</v>
      </c>
      <c r="N2029" s="14" t="n">
        <f aca="false">I2029*M2029</f>
        <v>184126.5</v>
      </c>
      <c r="O2029" s="14" t="n">
        <f aca="false">I2029-N2029</f>
        <v>349573.5</v>
      </c>
    </row>
    <row r="2030" customFormat="false" ht="15" hidden="false" customHeight="false" outlineLevel="0" collapsed="false">
      <c r="A2030" s="6" t="str">
        <f aca="false">TEXT(B2030,"0")&amp;"-"&amp;TEXT(C2030,"00")</f>
        <v>2026-04</v>
      </c>
      <c r="B2030" s="4" t="n">
        <v>2026</v>
      </c>
      <c r="C2030" s="4" t="n">
        <v>4</v>
      </c>
      <c r="D2030" s="9" t="s">
        <v>280</v>
      </c>
      <c r="E2030" s="12" t="str">
        <f aca="false">INDEX(門市主檔!$B$2:$B$25,MATCH($D2030,門市主檔!$A$2:$A$25,0))</f>
        <v>新北板橋店</v>
      </c>
      <c r="F2030" s="9" t="s">
        <v>347</v>
      </c>
      <c r="G2030" s="12" t="str">
        <f aca="false">INDEX(通路主檔!$B$2:$B$5,MATCH($F2030,通路主檔!$A$2:$A$5,0))</f>
        <v>外送平台 B</v>
      </c>
      <c r="H2030" s="12" t="str">
        <f aca="false">INDEX(通路主檔!$C$2:$C$5,MATCH($F2030,通路主檔!$A$2:$A$5,0))</f>
        <v>外送平台</v>
      </c>
      <c r="I2030" s="13" t="n">
        <v>334700</v>
      </c>
      <c r="J2030" s="4" t="n">
        <v>625</v>
      </c>
      <c r="K2030" s="4" t="n">
        <v>1176</v>
      </c>
      <c r="L2030" s="14" t="n">
        <f aca="false">IF(J2030=0,0,I2030/J2030)</f>
        <v>535.52</v>
      </c>
      <c r="M2030" s="15" t="n">
        <f aca="false">INDEX(通路主檔!$D$2:$D$5,MATCH($F2030,通路主檔!$A$2:$A$5,0))*INDEX(年度參數!$B$2:$B$4,MATCH($B2030,年度參數!$A$2:$A$4,0))</f>
        <v>0.345</v>
      </c>
      <c r="N2030" s="14" t="n">
        <f aca="false">I2030*M2030</f>
        <v>115471.5</v>
      </c>
      <c r="O2030" s="14" t="n">
        <f aca="false">I2030-N2030</f>
        <v>219228.5</v>
      </c>
    </row>
    <row r="2031" customFormat="false" ht="15" hidden="false" customHeight="false" outlineLevel="0" collapsed="false">
      <c r="A2031" s="6" t="str">
        <f aca="false">TEXT(B2031,"0")&amp;"-"&amp;TEXT(C2031,"00")</f>
        <v>2026-04</v>
      </c>
      <c r="B2031" s="4" t="n">
        <v>2026</v>
      </c>
      <c r="C2031" s="4" t="n">
        <v>4</v>
      </c>
      <c r="D2031" s="9" t="s">
        <v>283</v>
      </c>
      <c r="E2031" s="12" t="str">
        <f aca="false">INDEX(門市主檔!$B$2:$B$25,MATCH($D2031,門市主檔!$A$2:$A$25,0))</f>
        <v>新北新莊店</v>
      </c>
      <c r="F2031" s="9" t="s">
        <v>339</v>
      </c>
      <c r="G2031" s="12" t="str">
        <f aca="false">INDEX(通路主檔!$B$2:$B$5,MATCH($F2031,通路主檔!$A$2:$A$5,0))</f>
        <v>內用</v>
      </c>
      <c r="H2031" s="12" t="str">
        <f aca="false">INDEX(通路主檔!$C$2:$C$5,MATCH($F2031,通路主檔!$A$2:$A$5,0))</f>
        <v>店內</v>
      </c>
      <c r="I2031" s="13" t="n">
        <v>969600</v>
      </c>
      <c r="J2031" s="4" t="n">
        <v>1202</v>
      </c>
      <c r="K2031" s="4" t="n">
        <v>2813</v>
      </c>
      <c r="L2031" s="14" t="n">
        <f aca="false">IF(J2031=0,0,I2031/J2031)</f>
        <v>806.655574043261</v>
      </c>
      <c r="M2031" s="15" t="n">
        <f aca="false">INDEX(通路主檔!$D$2:$D$5,MATCH($F2031,通路主檔!$A$2:$A$5,0))*INDEX(年度參數!$B$2:$B$4,MATCH($B2031,年度參數!$A$2:$A$4,0))</f>
        <v>0</v>
      </c>
      <c r="N2031" s="14" t="n">
        <f aca="false">I2031*M2031</f>
        <v>0</v>
      </c>
      <c r="O2031" s="14" t="n">
        <f aca="false">I2031-N2031</f>
        <v>969600</v>
      </c>
    </row>
    <row r="2032" customFormat="false" ht="15" hidden="false" customHeight="false" outlineLevel="0" collapsed="false">
      <c r="A2032" s="6" t="str">
        <f aca="false">TEXT(B2032,"0")&amp;"-"&amp;TEXT(C2032,"00")</f>
        <v>2026-04</v>
      </c>
      <c r="B2032" s="4" t="n">
        <v>2026</v>
      </c>
      <c r="C2032" s="4" t="n">
        <v>4</v>
      </c>
      <c r="D2032" s="9" t="s">
        <v>283</v>
      </c>
      <c r="E2032" s="12" t="str">
        <f aca="false">INDEX(門市主檔!$B$2:$B$25,MATCH($D2032,門市主檔!$A$2:$A$25,0))</f>
        <v>新北新莊店</v>
      </c>
      <c r="F2032" s="9" t="s">
        <v>342</v>
      </c>
      <c r="G2032" s="12" t="str">
        <f aca="false">INDEX(通路主檔!$B$2:$B$5,MATCH($F2032,通路主檔!$A$2:$A$5,0))</f>
        <v>外帶</v>
      </c>
      <c r="H2032" s="12" t="str">
        <f aca="false">INDEX(通路主檔!$C$2:$C$5,MATCH($F2032,通路主檔!$A$2:$A$5,0))</f>
        <v>店內</v>
      </c>
      <c r="I2032" s="13" t="n">
        <v>509400</v>
      </c>
      <c r="J2032" s="4" t="n">
        <v>1563</v>
      </c>
      <c r="K2032" s="4" t="n">
        <v>2005</v>
      </c>
      <c r="L2032" s="14" t="n">
        <f aca="false">IF(J2032=0,0,I2032/J2032)</f>
        <v>325.911708253359</v>
      </c>
      <c r="M2032" s="15" t="n">
        <f aca="false">INDEX(通路主檔!$D$2:$D$5,MATCH($F2032,通路主檔!$A$2:$A$5,0))*INDEX(年度參數!$B$2:$B$4,MATCH($B2032,年度參數!$A$2:$A$4,0))</f>
        <v>0</v>
      </c>
      <c r="N2032" s="14" t="n">
        <f aca="false">I2032*M2032</f>
        <v>0</v>
      </c>
      <c r="O2032" s="14" t="n">
        <f aca="false">I2032-N2032</f>
        <v>509400</v>
      </c>
    </row>
    <row r="2033" customFormat="false" ht="15" hidden="false" customHeight="false" outlineLevel="0" collapsed="false">
      <c r="A2033" s="6" t="str">
        <f aca="false">TEXT(B2033,"0")&amp;"-"&amp;TEXT(C2033,"00")</f>
        <v>2026-04</v>
      </c>
      <c r="B2033" s="4" t="n">
        <v>2026</v>
      </c>
      <c r="C2033" s="4" t="n">
        <v>4</v>
      </c>
      <c r="D2033" s="9" t="s">
        <v>283</v>
      </c>
      <c r="E2033" s="12" t="str">
        <f aca="false">INDEX(門市主檔!$B$2:$B$25,MATCH($D2033,門市主檔!$A$2:$A$25,0))</f>
        <v>新北新莊店</v>
      </c>
      <c r="F2033" s="9" t="s">
        <v>344</v>
      </c>
      <c r="G2033" s="12" t="str">
        <f aca="false">INDEX(通路主檔!$B$2:$B$5,MATCH($F2033,通路主檔!$A$2:$A$5,0))</f>
        <v>外送平台 A</v>
      </c>
      <c r="H2033" s="12" t="str">
        <f aca="false">INDEX(通路主檔!$C$2:$C$5,MATCH($F2033,通路主檔!$A$2:$A$5,0))</f>
        <v>外送平台</v>
      </c>
      <c r="I2033" s="13" t="n">
        <v>404300</v>
      </c>
      <c r="J2033" s="4" t="n">
        <v>748</v>
      </c>
      <c r="K2033" s="4" t="n">
        <v>1317</v>
      </c>
      <c r="L2033" s="14" t="n">
        <f aca="false">IF(J2033=0,0,I2033/J2033)</f>
        <v>540.508021390374</v>
      </c>
      <c r="M2033" s="15" t="n">
        <f aca="false">INDEX(通路主檔!$D$2:$D$5,MATCH($F2033,通路主檔!$A$2:$A$5,0))*INDEX(年度參數!$B$2:$B$4,MATCH($B2033,年度參數!$A$2:$A$4,0))</f>
        <v>0.345</v>
      </c>
      <c r="N2033" s="14" t="n">
        <f aca="false">I2033*M2033</f>
        <v>139483.5</v>
      </c>
      <c r="O2033" s="14" t="n">
        <f aca="false">I2033-N2033</f>
        <v>264816.5</v>
      </c>
    </row>
    <row r="2034" customFormat="false" ht="15" hidden="false" customHeight="false" outlineLevel="0" collapsed="false">
      <c r="A2034" s="6" t="str">
        <f aca="false">TEXT(B2034,"0")&amp;"-"&amp;TEXT(C2034,"00")</f>
        <v>2026-04</v>
      </c>
      <c r="B2034" s="4" t="n">
        <v>2026</v>
      </c>
      <c r="C2034" s="4" t="n">
        <v>4</v>
      </c>
      <c r="D2034" s="9" t="s">
        <v>283</v>
      </c>
      <c r="E2034" s="12" t="str">
        <f aca="false">INDEX(門市主檔!$B$2:$B$25,MATCH($D2034,門市主檔!$A$2:$A$25,0))</f>
        <v>新北新莊店</v>
      </c>
      <c r="F2034" s="9" t="s">
        <v>347</v>
      </c>
      <c r="G2034" s="12" t="str">
        <f aca="false">INDEX(通路主檔!$B$2:$B$5,MATCH($F2034,通路主檔!$A$2:$A$5,0))</f>
        <v>外送平台 B</v>
      </c>
      <c r="H2034" s="12" t="str">
        <f aca="false">INDEX(通路主檔!$C$2:$C$5,MATCH($F2034,通路主檔!$A$2:$A$5,0))</f>
        <v>外送平台</v>
      </c>
      <c r="I2034" s="13" t="n">
        <v>270100</v>
      </c>
      <c r="J2034" s="4" t="n">
        <v>504</v>
      </c>
      <c r="K2034" s="4" t="n">
        <v>908</v>
      </c>
      <c r="L2034" s="14" t="n">
        <f aca="false">IF(J2034=0,0,I2034/J2034)</f>
        <v>535.912698412698</v>
      </c>
      <c r="M2034" s="15" t="n">
        <f aca="false">INDEX(通路主檔!$D$2:$D$5,MATCH($F2034,通路主檔!$A$2:$A$5,0))*INDEX(年度參數!$B$2:$B$4,MATCH($B2034,年度參數!$A$2:$A$4,0))</f>
        <v>0.345</v>
      </c>
      <c r="N2034" s="14" t="n">
        <f aca="false">I2034*M2034</f>
        <v>93184.5</v>
      </c>
      <c r="O2034" s="14" t="n">
        <f aca="false">I2034-N2034</f>
        <v>176915.5</v>
      </c>
    </row>
    <row r="2035" customFormat="false" ht="15" hidden="false" customHeight="false" outlineLevel="0" collapsed="false">
      <c r="A2035" s="6" t="str">
        <f aca="false">TEXT(B2035,"0")&amp;"-"&amp;TEXT(C2035,"00")</f>
        <v>2026-04</v>
      </c>
      <c r="B2035" s="4" t="n">
        <v>2026</v>
      </c>
      <c r="C2035" s="4" t="n">
        <v>4</v>
      </c>
      <c r="D2035" s="9" t="s">
        <v>332</v>
      </c>
      <c r="E2035" s="12" t="str">
        <f aca="false">INDEX(門市主檔!$B$2:$B$25,MATCH($D2035,門市主檔!$A$2:$A$25,0))</f>
        <v>屏東市區店</v>
      </c>
      <c r="F2035" s="9" t="s">
        <v>339</v>
      </c>
      <c r="G2035" s="12" t="str">
        <f aca="false">INDEX(通路主檔!$B$2:$B$5,MATCH($F2035,通路主檔!$A$2:$A$5,0))</f>
        <v>內用</v>
      </c>
      <c r="H2035" s="12" t="str">
        <f aca="false">INDEX(通路主檔!$C$2:$C$5,MATCH($F2035,通路主檔!$A$2:$A$5,0))</f>
        <v>店內</v>
      </c>
      <c r="I2035" s="13" t="n">
        <v>435900</v>
      </c>
      <c r="J2035" s="4" t="n">
        <v>621</v>
      </c>
      <c r="K2035" s="4" t="n">
        <v>1477</v>
      </c>
      <c r="L2035" s="14" t="n">
        <f aca="false">IF(J2035=0,0,I2035/J2035)</f>
        <v>701.932367149758</v>
      </c>
      <c r="M2035" s="15" t="n">
        <f aca="false">INDEX(通路主檔!$D$2:$D$5,MATCH($F2035,通路主檔!$A$2:$A$5,0))*INDEX(年度參數!$B$2:$B$4,MATCH($B2035,年度參數!$A$2:$A$4,0))</f>
        <v>0</v>
      </c>
      <c r="N2035" s="14" t="n">
        <f aca="false">I2035*M2035</f>
        <v>0</v>
      </c>
      <c r="O2035" s="14" t="n">
        <f aca="false">I2035-N2035</f>
        <v>435900</v>
      </c>
    </row>
    <row r="2036" customFormat="false" ht="15" hidden="false" customHeight="false" outlineLevel="0" collapsed="false">
      <c r="A2036" s="6" t="str">
        <f aca="false">TEXT(B2036,"0")&amp;"-"&amp;TEXT(C2036,"00")</f>
        <v>2026-04</v>
      </c>
      <c r="B2036" s="4" t="n">
        <v>2026</v>
      </c>
      <c r="C2036" s="4" t="n">
        <v>4</v>
      </c>
      <c r="D2036" s="9" t="s">
        <v>332</v>
      </c>
      <c r="E2036" s="12" t="str">
        <f aca="false">INDEX(門市主檔!$B$2:$B$25,MATCH($D2036,門市主檔!$A$2:$A$25,0))</f>
        <v>屏東市區店</v>
      </c>
      <c r="F2036" s="9" t="s">
        <v>342</v>
      </c>
      <c r="G2036" s="12" t="str">
        <f aca="false">INDEX(通路主檔!$B$2:$B$5,MATCH($F2036,通路主檔!$A$2:$A$5,0))</f>
        <v>外帶</v>
      </c>
      <c r="H2036" s="12" t="str">
        <f aca="false">INDEX(通路主檔!$C$2:$C$5,MATCH($F2036,通路主檔!$A$2:$A$5,0))</f>
        <v>店內</v>
      </c>
      <c r="I2036" s="13" t="n">
        <v>345400</v>
      </c>
      <c r="J2036" s="4" t="n">
        <v>1125</v>
      </c>
      <c r="K2036" s="4" t="n">
        <v>1504</v>
      </c>
      <c r="L2036" s="14" t="n">
        <f aca="false">IF(J2036=0,0,I2036/J2036)</f>
        <v>307.022222222222</v>
      </c>
      <c r="M2036" s="15" t="n">
        <f aca="false">INDEX(通路主檔!$D$2:$D$5,MATCH($F2036,通路主檔!$A$2:$A$5,0))*INDEX(年度參數!$B$2:$B$4,MATCH($B2036,年度參數!$A$2:$A$4,0))</f>
        <v>0</v>
      </c>
      <c r="N2036" s="14" t="n">
        <f aca="false">I2036*M2036</f>
        <v>0</v>
      </c>
      <c r="O2036" s="14" t="n">
        <f aca="false">I2036-N2036</f>
        <v>345400</v>
      </c>
    </row>
    <row r="2037" customFormat="false" ht="15" hidden="false" customHeight="false" outlineLevel="0" collapsed="false">
      <c r="A2037" s="6" t="str">
        <f aca="false">TEXT(B2037,"0")&amp;"-"&amp;TEXT(C2037,"00")</f>
        <v>2026-04</v>
      </c>
      <c r="B2037" s="4" t="n">
        <v>2026</v>
      </c>
      <c r="C2037" s="4" t="n">
        <v>4</v>
      </c>
      <c r="D2037" s="9" t="s">
        <v>332</v>
      </c>
      <c r="E2037" s="12" t="str">
        <f aca="false">INDEX(門市主檔!$B$2:$B$25,MATCH($D2037,門市主檔!$A$2:$A$25,0))</f>
        <v>屏東市區店</v>
      </c>
      <c r="F2037" s="9" t="s">
        <v>344</v>
      </c>
      <c r="G2037" s="12" t="str">
        <f aca="false">INDEX(通路主檔!$B$2:$B$5,MATCH($F2037,通路主檔!$A$2:$A$5,0))</f>
        <v>外送平台 A</v>
      </c>
      <c r="H2037" s="12" t="str">
        <f aca="false">INDEX(通路主檔!$C$2:$C$5,MATCH($F2037,通路主檔!$A$2:$A$5,0))</f>
        <v>外送平台</v>
      </c>
      <c r="I2037" s="13" t="n">
        <v>297900</v>
      </c>
      <c r="J2037" s="4" t="n">
        <v>547</v>
      </c>
      <c r="K2037" s="4" t="n">
        <v>993</v>
      </c>
      <c r="L2037" s="14" t="n">
        <f aca="false">IF(J2037=0,0,I2037/J2037)</f>
        <v>544.606946983547</v>
      </c>
      <c r="M2037" s="15" t="n">
        <f aca="false">INDEX(通路主檔!$D$2:$D$5,MATCH($F2037,通路主檔!$A$2:$A$5,0))*INDEX(年度參數!$B$2:$B$4,MATCH($B2037,年度參數!$A$2:$A$4,0))</f>
        <v>0.345</v>
      </c>
      <c r="N2037" s="14" t="n">
        <f aca="false">I2037*M2037</f>
        <v>102775.5</v>
      </c>
      <c r="O2037" s="14" t="n">
        <f aca="false">I2037-N2037</f>
        <v>195124.5</v>
      </c>
    </row>
    <row r="2038" customFormat="false" ht="15" hidden="false" customHeight="false" outlineLevel="0" collapsed="false">
      <c r="A2038" s="6" t="str">
        <f aca="false">TEXT(B2038,"0")&amp;"-"&amp;TEXT(C2038,"00")</f>
        <v>2026-04</v>
      </c>
      <c r="B2038" s="4" t="n">
        <v>2026</v>
      </c>
      <c r="C2038" s="4" t="n">
        <v>4</v>
      </c>
      <c r="D2038" s="9" t="s">
        <v>332</v>
      </c>
      <c r="E2038" s="12" t="str">
        <f aca="false">INDEX(門市主檔!$B$2:$B$25,MATCH($D2038,門市主檔!$A$2:$A$25,0))</f>
        <v>屏東市區店</v>
      </c>
      <c r="F2038" s="9" t="s">
        <v>347</v>
      </c>
      <c r="G2038" s="12" t="str">
        <f aca="false">INDEX(通路主檔!$B$2:$B$5,MATCH($F2038,通路主檔!$A$2:$A$5,0))</f>
        <v>外送平台 B</v>
      </c>
      <c r="H2038" s="12" t="str">
        <f aca="false">INDEX(通路主檔!$C$2:$C$5,MATCH($F2038,通路主檔!$A$2:$A$5,0))</f>
        <v>外送平台</v>
      </c>
      <c r="I2038" s="13" t="n">
        <v>215300</v>
      </c>
      <c r="J2038" s="4" t="n">
        <v>420</v>
      </c>
      <c r="K2038" s="4" t="n">
        <v>756</v>
      </c>
      <c r="L2038" s="14" t="n">
        <f aca="false">IF(J2038=0,0,I2038/J2038)</f>
        <v>512.619047619048</v>
      </c>
      <c r="M2038" s="15" t="n">
        <f aca="false">INDEX(通路主檔!$D$2:$D$5,MATCH($F2038,通路主檔!$A$2:$A$5,0))*INDEX(年度參數!$B$2:$B$4,MATCH($B2038,年度參數!$A$2:$A$4,0))</f>
        <v>0.345</v>
      </c>
      <c r="N2038" s="14" t="n">
        <f aca="false">I2038*M2038</f>
        <v>74278.5</v>
      </c>
      <c r="O2038" s="14" t="n">
        <f aca="false">I2038-N2038</f>
        <v>141021.5</v>
      </c>
    </row>
    <row r="2039" customFormat="false" ht="15" hidden="false" customHeight="false" outlineLevel="0" collapsed="false">
      <c r="A2039" s="6" t="str">
        <f aca="false">TEXT(B2039,"0")&amp;"-"&amp;TEXT(C2039,"00")</f>
        <v>2026-04</v>
      </c>
      <c r="B2039" s="4" t="n">
        <v>2026</v>
      </c>
      <c r="C2039" s="4" t="n">
        <v>4</v>
      </c>
      <c r="D2039" s="9" t="s">
        <v>300</v>
      </c>
      <c r="E2039" s="12" t="str">
        <f aca="false">INDEX(門市主檔!$B$2:$B$25,MATCH($D2039,門市主檔!$A$2:$A$25,0))</f>
        <v>台中逢甲店</v>
      </c>
      <c r="F2039" s="9" t="s">
        <v>339</v>
      </c>
      <c r="G2039" s="12" t="str">
        <f aca="false">INDEX(通路主檔!$B$2:$B$5,MATCH($F2039,通路主檔!$A$2:$A$5,0))</f>
        <v>內用</v>
      </c>
      <c r="H2039" s="12" t="str">
        <f aca="false">INDEX(通路主檔!$C$2:$C$5,MATCH($F2039,通路主檔!$A$2:$A$5,0))</f>
        <v>店內</v>
      </c>
      <c r="I2039" s="13" t="n">
        <v>1153800</v>
      </c>
      <c r="J2039" s="4" t="n">
        <v>1412</v>
      </c>
      <c r="K2039" s="4" t="n">
        <v>3431</v>
      </c>
      <c r="L2039" s="14" t="n">
        <f aca="false">IF(J2039=0,0,I2039/J2039)</f>
        <v>817.1388101983</v>
      </c>
      <c r="M2039" s="15" t="n">
        <f aca="false">INDEX(通路主檔!$D$2:$D$5,MATCH($F2039,通路主檔!$A$2:$A$5,0))*INDEX(年度參數!$B$2:$B$4,MATCH($B2039,年度參數!$A$2:$A$4,0))</f>
        <v>0</v>
      </c>
      <c r="N2039" s="14" t="n">
        <f aca="false">I2039*M2039</f>
        <v>0</v>
      </c>
      <c r="O2039" s="14" t="n">
        <f aca="false">I2039-N2039</f>
        <v>1153800</v>
      </c>
    </row>
    <row r="2040" customFormat="false" ht="15" hidden="false" customHeight="false" outlineLevel="0" collapsed="false">
      <c r="A2040" s="6" t="str">
        <f aca="false">TEXT(B2040,"0")&amp;"-"&amp;TEXT(C2040,"00")</f>
        <v>2026-04</v>
      </c>
      <c r="B2040" s="4" t="n">
        <v>2026</v>
      </c>
      <c r="C2040" s="4" t="n">
        <v>4</v>
      </c>
      <c r="D2040" s="9" t="s">
        <v>300</v>
      </c>
      <c r="E2040" s="12" t="str">
        <f aca="false">INDEX(門市主檔!$B$2:$B$25,MATCH($D2040,門市主檔!$A$2:$A$25,0))</f>
        <v>台中逢甲店</v>
      </c>
      <c r="F2040" s="9" t="s">
        <v>342</v>
      </c>
      <c r="G2040" s="12" t="str">
        <f aca="false">INDEX(通路主檔!$B$2:$B$5,MATCH($F2040,通路主檔!$A$2:$A$5,0))</f>
        <v>外帶</v>
      </c>
      <c r="H2040" s="12" t="str">
        <f aca="false">INDEX(通路主檔!$C$2:$C$5,MATCH($F2040,通路主檔!$A$2:$A$5,0))</f>
        <v>店內</v>
      </c>
      <c r="I2040" s="13" t="n">
        <v>519300</v>
      </c>
      <c r="J2040" s="4" t="n">
        <v>1520</v>
      </c>
      <c r="K2040" s="4" t="n">
        <v>2042</v>
      </c>
      <c r="L2040" s="14" t="n">
        <f aca="false">IF(J2040=0,0,I2040/J2040)</f>
        <v>341.644736842105</v>
      </c>
      <c r="M2040" s="15" t="n">
        <f aca="false">INDEX(通路主檔!$D$2:$D$5,MATCH($F2040,通路主檔!$A$2:$A$5,0))*INDEX(年度參數!$B$2:$B$4,MATCH($B2040,年度參數!$A$2:$A$4,0))</f>
        <v>0</v>
      </c>
      <c r="N2040" s="14" t="n">
        <f aca="false">I2040*M2040</f>
        <v>0</v>
      </c>
      <c r="O2040" s="14" t="n">
        <f aca="false">I2040-N2040</f>
        <v>519300</v>
      </c>
    </row>
    <row r="2041" customFormat="false" ht="15" hidden="false" customHeight="false" outlineLevel="0" collapsed="false">
      <c r="A2041" s="6" t="str">
        <f aca="false">TEXT(B2041,"0")&amp;"-"&amp;TEXT(C2041,"00")</f>
        <v>2026-04</v>
      </c>
      <c r="B2041" s="4" t="n">
        <v>2026</v>
      </c>
      <c r="C2041" s="4" t="n">
        <v>4</v>
      </c>
      <c r="D2041" s="9" t="s">
        <v>300</v>
      </c>
      <c r="E2041" s="12" t="str">
        <f aca="false">INDEX(門市主檔!$B$2:$B$25,MATCH($D2041,門市主檔!$A$2:$A$25,0))</f>
        <v>台中逢甲店</v>
      </c>
      <c r="F2041" s="9" t="s">
        <v>344</v>
      </c>
      <c r="G2041" s="12" t="str">
        <f aca="false">INDEX(通路主檔!$B$2:$B$5,MATCH($F2041,通路主檔!$A$2:$A$5,0))</f>
        <v>外送平台 A</v>
      </c>
      <c r="H2041" s="12" t="str">
        <f aca="false">INDEX(通路主檔!$C$2:$C$5,MATCH($F2041,通路主檔!$A$2:$A$5,0))</f>
        <v>外送平台</v>
      </c>
      <c r="I2041" s="13" t="n">
        <v>515500</v>
      </c>
      <c r="J2041" s="4" t="n">
        <v>991</v>
      </c>
      <c r="K2041" s="4" t="n">
        <v>1869</v>
      </c>
      <c r="L2041" s="14" t="n">
        <f aca="false">IF(J2041=0,0,I2041/J2041)</f>
        <v>520.181634712412</v>
      </c>
      <c r="M2041" s="15" t="n">
        <f aca="false">INDEX(通路主檔!$D$2:$D$5,MATCH($F2041,通路主檔!$A$2:$A$5,0))*INDEX(年度參數!$B$2:$B$4,MATCH($B2041,年度參數!$A$2:$A$4,0))</f>
        <v>0.345</v>
      </c>
      <c r="N2041" s="14" t="n">
        <f aca="false">I2041*M2041</f>
        <v>177847.5</v>
      </c>
      <c r="O2041" s="14" t="n">
        <f aca="false">I2041-N2041</f>
        <v>337652.5</v>
      </c>
    </row>
    <row r="2042" customFormat="false" ht="15" hidden="false" customHeight="false" outlineLevel="0" collapsed="false">
      <c r="A2042" s="6" t="str">
        <f aca="false">TEXT(B2042,"0")&amp;"-"&amp;TEXT(C2042,"00")</f>
        <v>2026-04</v>
      </c>
      <c r="B2042" s="4" t="n">
        <v>2026</v>
      </c>
      <c r="C2042" s="4" t="n">
        <v>4</v>
      </c>
      <c r="D2042" s="9" t="s">
        <v>300</v>
      </c>
      <c r="E2042" s="12" t="str">
        <f aca="false">INDEX(門市主檔!$B$2:$B$25,MATCH($D2042,門市主檔!$A$2:$A$25,0))</f>
        <v>台中逢甲店</v>
      </c>
      <c r="F2042" s="9" t="s">
        <v>347</v>
      </c>
      <c r="G2042" s="12" t="str">
        <f aca="false">INDEX(通路主檔!$B$2:$B$5,MATCH($F2042,通路主檔!$A$2:$A$5,0))</f>
        <v>外送平台 B</v>
      </c>
      <c r="H2042" s="12" t="str">
        <f aca="false">INDEX(通路主檔!$C$2:$C$5,MATCH($F2042,通路主檔!$A$2:$A$5,0))</f>
        <v>外送平台</v>
      </c>
      <c r="I2042" s="13" t="n">
        <v>326800</v>
      </c>
      <c r="J2042" s="4" t="n">
        <v>618</v>
      </c>
      <c r="K2042" s="4" t="n">
        <v>1084</v>
      </c>
      <c r="L2042" s="14" t="n">
        <f aca="false">IF(J2042=0,0,I2042/J2042)</f>
        <v>528.802588996764</v>
      </c>
      <c r="M2042" s="15" t="n">
        <f aca="false">INDEX(通路主檔!$D$2:$D$5,MATCH($F2042,通路主檔!$A$2:$A$5,0))*INDEX(年度參數!$B$2:$B$4,MATCH($B2042,年度參數!$A$2:$A$4,0))</f>
        <v>0.345</v>
      </c>
      <c r="N2042" s="14" t="n">
        <f aca="false">I2042*M2042</f>
        <v>112746</v>
      </c>
      <c r="O2042" s="14" t="n">
        <f aca="false">I2042-N2042</f>
        <v>214054</v>
      </c>
    </row>
    <row r="2043" customFormat="false" ht="15" hidden="false" customHeight="false" outlineLevel="0" collapsed="false">
      <c r="A2043" s="6" t="str">
        <f aca="false">TEXT(B2043,"0")&amp;"-"&amp;TEXT(C2043,"00")</f>
        <v>2026-04</v>
      </c>
      <c r="B2043" s="4" t="n">
        <v>2026</v>
      </c>
      <c r="C2043" s="4" t="n">
        <v>4</v>
      </c>
      <c r="D2043" s="9" t="s">
        <v>305</v>
      </c>
      <c r="E2043" s="12" t="str">
        <f aca="false">INDEX(門市主檔!$B$2:$B$25,MATCH($D2043,門市主檔!$A$2:$A$25,0))</f>
        <v>台中七期店</v>
      </c>
      <c r="F2043" s="9" t="s">
        <v>339</v>
      </c>
      <c r="G2043" s="12" t="str">
        <f aca="false">INDEX(通路主檔!$B$2:$B$5,MATCH($F2043,通路主檔!$A$2:$A$5,0))</f>
        <v>內用</v>
      </c>
      <c r="H2043" s="12" t="str">
        <f aca="false">INDEX(通路主檔!$C$2:$C$5,MATCH($F2043,通路主檔!$A$2:$A$5,0))</f>
        <v>店內</v>
      </c>
      <c r="I2043" s="13" t="n">
        <v>1189000</v>
      </c>
      <c r="J2043" s="4" t="n">
        <v>1442</v>
      </c>
      <c r="K2043" s="4" t="n">
        <v>3725</v>
      </c>
      <c r="L2043" s="14" t="n">
        <f aca="false">IF(J2043=0,0,I2043/J2043)</f>
        <v>824.549237170596</v>
      </c>
      <c r="M2043" s="15" t="n">
        <f aca="false">INDEX(通路主檔!$D$2:$D$5,MATCH($F2043,通路主檔!$A$2:$A$5,0))*INDEX(年度參數!$B$2:$B$4,MATCH($B2043,年度參數!$A$2:$A$4,0))</f>
        <v>0</v>
      </c>
      <c r="N2043" s="14" t="n">
        <f aca="false">I2043*M2043</f>
        <v>0</v>
      </c>
      <c r="O2043" s="14" t="n">
        <f aca="false">I2043-N2043</f>
        <v>1189000</v>
      </c>
    </row>
    <row r="2044" customFormat="false" ht="15" hidden="false" customHeight="false" outlineLevel="0" collapsed="false">
      <c r="A2044" s="6" t="str">
        <f aca="false">TEXT(B2044,"0")&amp;"-"&amp;TEXT(C2044,"00")</f>
        <v>2026-04</v>
      </c>
      <c r="B2044" s="4" t="n">
        <v>2026</v>
      </c>
      <c r="C2044" s="4" t="n">
        <v>4</v>
      </c>
      <c r="D2044" s="9" t="s">
        <v>305</v>
      </c>
      <c r="E2044" s="12" t="str">
        <f aca="false">INDEX(門市主檔!$B$2:$B$25,MATCH($D2044,門市主檔!$A$2:$A$25,0))</f>
        <v>台中七期店</v>
      </c>
      <c r="F2044" s="9" t="s">
        <v>342</v>
      </c>
      <c r="G2044" s="12" t="str">
        <f aca="false">INDEX(通路主檔!$B$2:$B$5,MATCH($F2044,通路主檔!$A$2:$A$5,0))</f>
        <v>外帶</v>
      </c>
      <c r="H2044" s="12" t="str">
        <f aca="false">INDEX(通路主檔!$C$2:$C$5,MATCH($F2044,通路主檔!$A$2:$A$5,0))</f>
        <v>店內</v>
      </c>
      <c r="I2044" s="13" t="n">
        <v>463500</v>
      </c>
      <c r="J2044" s="4" t="n">
        <v>1332</v>
      </c>
      <c r="K2044" s="4" t="n">
        <v>1766</v>
      </c>
      <c r="L2044" s="14" t="n">
        <f aca="false">IF(J2044=0,0,I2044/J2044)</f>
        <v>347.972972972973</v>
      </c>
      <c r="M2044" s="15" t="n">
        <f aca="false">INDEX(通路主檔!$D$2:$D$5,MATCH($F2044,通路主檔!$A$2:$A$5,0))*INDEX(年度參數!$B$2:$B$4,MATCH($B2044,年度參數!$A$2:$A$4,0))</f>
        <v>0</v>
      </c>
      <c r="N2044" s="14" t="n">
        <f aca="false">I2044*M2044</f>
        <v>0</v>
      </c>
      <c r="O2044" s="14" t="n">
        <f aca="false">I2044-N2044</f>
        <v>463500</v>
      </c>
    </row>
    <row r="2045" customFormat="false" ht="15" hidden="false" customHeight="false" outlineLevel="0" collapsed="false">
      <c r="A2045" s="6" t="str">
        <f aca="false">TEXT(B2045,"0")&amp;"-"&amp;TEXT(C2045,"00")</f>
        <v>2026-04</v>
      </c>
      <c r="B2045" s="4" t="n">
        <v>2026</v>
      </c>
      <c r="C2045" s="4" t="n">
        <v>4</v>
      </c>
      <c r="D2045" s="9" t="s">
        <v>305</v>
      </c>
      <c r="E2045" s="12" t="str">
        <f aca="false">INDEX(門市主檔!$B$2:$B$25,MATCH($D2045,門市主檔!$A$2:$A$25,0))</f>
        <v>台中七期店</v>
      </c>
      <c r="F2045" s="9" t="s">
        <v>344</v>
      </c>
      <c r="G2045" s="12" t="str">
        <f aca="false">INDEX(通路主檔!$B$2:$B$5,MATCH($F2045,通路主檔!$A$2:$A$5,0))</f>
        <v>外送平台 A</v>
      </c>
      <c r="H2045" s="12" t="str">
        <f aca="false">INDEX(通路主檔!$C$2:$C$5,MATCH($F2045,通路主檔!$A$2:$A$5,0))</f>
        <v>外送平台</v>
      </c>
      <c r="I2045" s="13" t="n">
        <v>413700</v>
      </c>
      <c r="J2045" s="4" t="n">
        <v>864</v>
      </c>
      <c r="K2045" s="4" t="n">
        <v>1548</v>
      </c>
      <c r="L2045" s="14" t="n">
        <f aca="false">IF(J2045=0,0,I2045/J2045)</f>
        <v>478.819444444444</v>
      </c>
      <c r="M2045" s="15" t="n">
        <f aca="false">INDEX(通路主檔!$D$2:$D$5,MATCH($F2045,通路主檔!$A$2:$A$5,0))*INDEX(年度參數!$B$2:$B$4,MATCH($B2045,年度參數!$A$2:$A$4,0))</f>
        <v>0.345</v>
      </c>
      <c r="N2045" s="14" t="n">
        <f aca="false">I2045*M2045</f>
        <v>142726.5</v>
      </c>
      <c r="O2045" s="14" t="n">
        <f aca="false">I2045-N2045</f>
        <v>270973.5</v>
      </c>
    </row>
    <row r="2046" customFormat="false" ht="15" hidden="false" customHeight="false" outlineLevel="0" collapsed="false">
      <c r="A2046" s="6" t="str">
        <f aca="false">TEXT(B2046,"0")&amp;"-"&amp;TEXT(C2046,"00")</f>
        <v>2026-04</v>
      </c>
      <c r="B2046" s="4" t="n">
        <v>2026</v>
      </c>
      <c r="C2046" s="4" t="n">
        <v>4</v>
      </c>
      <c r="D2046" s="9" t="s">
        <v>305</v>
      </c>
      <c r="E2046" s="12" t="str">
        <f aca="false">INDEX(門市主檔!$B$2:$B$25,MATCH($D2046,門市主檔!$A$2:$A$25,0))</f>
        <v>台中七期店</v>
      </c>
      <c r="F2046" s="9" t="s">
        <v>347</v>
      </c>
      <c r="G2046" s="12" t="str">
        <f aca="false">INDEX(通路主檔!$B$2:$B$5,MATCH($F2046,通路主檔!$A$2:$A$5,0))</f>
        <v>外送平台 B</v>
      </c>
      <c r="H2046" s="12" t="str">
        <f aca="false">INDEX(通路主檔!$C$2:$C$5,MATCH($F2046,通路主檔!$A$2:$A$5,0))</f>
        <v>外送平台</v>
      </c>
      <c r="I2046" s="13" t="n">
        <v>275000</v>
      </c>
      <c r="J2046" s="4" t="n">
        <v>574</v>
      </c>
      <c r="K2046" s="4" t="n">
        <v>1097</v>
      </c>
      <c r="L2046" s="14" t="n">
        <f aca="false">IF(J2046=0,0,I2046/J2046)</f>
        <v>479.094076655052</v>
      </c>
      <c r="M2046" s="15" t="n">
        <f aca="false">INDEX(通路主檔!$D$2:$D$5,MATCH($F2046,通路主檔!$A$2:$A$5,0))*INDEX(年度參數!$B$2:$B$4,MATCH($B2046,年度參數!$A$2:$A$4,0))</f>
        <v>0.345</v>
      </c>
      <c r="N2046" s="14" t="n">
        <f aca="false">I2046*M2046</f>
        <v>94875</v>
      </c>
      <c r="O2046" s="14" t="n">
        <f aca="false">I2046-N2046</f>
        <v>180125</v>
      </c>
    </row>
    <row r="2047" customFormat="false" ht="15" hidden="false" customHeight="false" outlineLevel="0" collapsed="false">
      <c r="A2047" s="6" t="str">
        <f aca="false">TEXT(B2047,"0")&amp;"-"&amp;TEXT(C2047,"00")</f>
        <v>2026-04</v>
      </c>
      <c r="B2047" s="4" t="n">
        <v>2026</v>
      </c>
      <c r="C2047" s="4" t="n">
        <v>4</v>
      </c>
      <c r="D2047" s="9" t="s">
        <v>307</v>
      </c>
      <c r="E2047" s="12" t="str">
        <f aca="false">INDEX(門市主檔!$B$2:$B$25,MATCH($D2047,門市主檔!$A$2:$A$25,0))</f>
        <v>台中一中店</v>
      </c>
      <c r="F2047" s="9" t="s">
        <v>339</v>
      </c>
      <c r="G2047" s="12" t="str">
        <f aca="false">INDEX(通路主檔!$B$2:$B$5,MATCH($F2047,通路主檔!$A$2:$A$5,0))</f>
        <v>內用</v>
      </c>
      <c r="H2047" s="12" t="str">
        <f aca="false">INDEX(通路主檔!$C$2:$C$5,MATCH($F2047,通路主檔!$A$2:$A$5,0))</f>
        <v>店內</v>
      </c>
      <c r="I2047" s="13" t="n">
        <v>495300</v>
      </c>
      <c r="J2047" s="4" t="n">
        <v>595</v>
      </c>
      <c r="K2047" s="4" t="n">
        <v>1485</v>
      </c>
      <c r="L2047" s="14" t="n">
        <f aca="false">IF(J2047=0,0,I2047/J2047)</f>
        <v>832.436974789916</v>
      </c>
      <c r="M2047" s="15" t="n">
        <f aca="false">INDEX(通路主檔!$D$2:$D$5,MATCH($F2047,通路主檔!$A$2:$A$5,0))*INDEX(年度參數!$B$2:$B$4,MATCH($B2047,年度參數!$A$2:$A$4,0))</f>
        <v>0</v>
      </c>
      <c r="N2047" s="14" t="n">
        <f aca="false">I2047*M2047</f>
        <v>0</v>
      </c>
      <c r="O2047" s="14" t="n">
        <f aca="false">I2047-N2047</f>
        <v>495300</v>
      </c>
    </row>
    <row r="2048" customFormat="false" ht="15" hidden="false" customHeight="false" outlineLevel="0" collapsed="false">
      <c r="A2048" s="6" t="str">
        <f aca="false">TEXT(B2048,"0")&amp;"-"&amp;TEXT(C2048,"00")</f>
        <v>2026-04</v>
      </c>
      <c r="B2048" s="4" t="n">
        <v>2026</v>
      </c>
      <c r="C2048" s="4" t="n">
        <v>4</v>
      </c>
      <c r="D2048" s="9" t="s">
        <v>307</v>
      </c>
      <c r="E2048" s="12" t="str">
        <f aca="false">INDEX(門市主檔!$B$2:$B$25,MATCH($D2048,門市主檔!$A$2:$A$25,0))</f>
        <v>台中一中店</v>
      </c>
      <c r="F2048" s="9" t="s">
        <v>342</v>
      </c>
      <c r="G2048" s="12" t="str">
        <f aca="false">INDEX(通路主檔!$B$2:$B$5,MATCH($F2048,通路主檔!$A$2:$A$5,0))</f>
        <v>外帶</v>
      </c>
      <c r="H2048" s="12" t="str">
        <f aca="false">INDEX(通路主檔!$C$2:$C$5,MATCH($F2048,通路主檔!$A$2:$A$5,0))</f>
        <v>店內</v>
      </c>
      <c r="I2048" s="13" t="n">
        <v>470000</v>
      </c>
      <c r="J2048" s="4" t="n">
        <v>1373</v>
      </c>
      <c r="K2048" s="4" t="n">
        <v>1909</v>
      </c>
      <c r="L2048" s="14" t="n">
        <f aca="false">IF(J2048=0,0,I2048/J2048)</f>
        <v>342.31609613984</v>
      </c>
      <c r="M2048" s="15" t="n">
        <f aca="false">INDEX(通路主檔!$D$2:$D$5,MATCH($F2048,通路主檔!$A$2:$A$5,0))*INDEX(年度參數!$B$2:$B$4,MATCH($B2048,年度參數!$A$2:$A$4,0))</f>
        <v>0</v>
      </c>
      <c r="N2048" s="14" t="n">
        <f aca="false">I2048*M2048</f>
        <v>0</v>
      </c>
      <c r="O2048" s="14" t="n">
        <f aca="false">I2048-N2048</f>
        <v>470000</v>
      </c>
    </row>
    <row r="2049" customFormat="false" ht="15" hidden="false" customHeight="false" outlineLevel="0" collapsed="false">
      <c r="A2049" s="6" t="str">
        <f aca="false">TEXT(B2049,"0")&amp;"-"&amp;TEXT(C2049,"00")</f>
        <v>2026-04</v>
      </c>
      <c r="B2049" s="4" t="n">
        <v>2026</v>
      </c>
      <c r="C2049" s="4" t="n">
        <v>4</v>
      </c>
      <c r="D2049" s="9" t="s">
        <v>307</v>
      </c>
      <c r="E2049" s="12" t="str">
        <f aca="false">INDEX(門市主檔!$B$2:$B$25,MATCH($D2049,門市主檔!$A$2:$A$25,0))</f>
        <v>台中一中店</v>
      </c>
      <c r="F2049" s="9" t="s">
        <v>344</v>
      </c>
      <c r="G2049" s="12" t="str">
        <f aca="false">INDEX(通路主檔!$B$2:$B$5,MATCH($F2049,通路主檔!$A$2:$A$5,0))</f>
        <v>外送平台 A</v>
      </c>
      <c r="H2049" s="12" t="str">
        <f aca="false">INDEX(通路主檔!$C$2:$C$5,MATCH($F2049,通路主檔!$A$2:$A$5,0))</f>
        <v>外送平台</v>
      </c>
      <c r="I2049" s="13" t="n">
        <v>412000</v>
      </c>
      <c r="J2049" s="4" t="n">
        <v>753</v>
      </c>
      <c r="K2049" s="4" t="n">
        <v>1383</v>
      </c>
      <c r="L2049" s="14" t="n">
        <f aca="false">IF(J2049=0,0,I2049/J2049)</f>
        <v>547.144754316069</v>
      </c>
      <c r="M2049" s="15" t="n">
        <f aca="false">INDEX(通路主檔!$D$2:$D$5,MATCH($F2049,通路主檔!$A$2:$A$5,0))*INDEX(年度參數!$B$2:$B$4,MATCH($B2049,年度參數!$A$2:$A$4,0))</f>
        <v>0.345</v>
      </c>
      <c r="N2049" s="14" t="n">
        <f aca="false">I2049*M2049</f>
        <v>142140</v>
      </c>
      <c r="O2049" s="14" t="n">
        <f aca="false">I2049-N2049</f>
        <v>269860</v>
      </c>
    </row>
    <row r="2050" customFormat="false" ht="15" hidden="false" customHeight="false" outlineLevel="0" collapsed="false">
      <c r="A2050" s="6" t="str">
        <f aca="false">TEXT(B2050,"0")&amp;"-"&amp;TEXT(C2050,"00")</f>
        <v>2026-04</v>
      </c>
      <c r="B2050" s="4" t="n">
        <v>2026</v>
      </c>
      <c r="C2050" s="4" t="n">
        <v>4</v>
      </c>
      <c r="D2050" s="9" t="s">
        <v>307</v>
      </c>
      <c r="E2050" s="12" t="str">
        <f aca="false">INDEX(門市主檔!$B$2:$B$25,MATCH($D2050,門市主檔!$A$2:$A$25,0))</f>
        <v>台中一中店</v>
      </c>
      <c r="F2050" s="9" t="s">
        <v>347</v>
      </c>
      <c r="G2050" s="12" t="str">
        <f aca="false">INDEX(通路主檔!$B$2:$B$5,MATCH($F2050,通路主檔!$A$2:$A$5,0))</f>
        <v>外送平台 B</v>
      </c>
      <c r="H2050" s="12" t="str">
        <f aca="false">INDEX(通路主檔!$C$2:$C$5,MATCH($F2050,通路主檔!$A$2:$A$5,0))</f>
        <v>外送平台</v>
      </c>
      <c r="I2050" s="13" t="n">
        <v>267600</v>
      </c>
      <c r="J2050" s="4" t="n">
        <v>494</v>
      </c>
      <c r="K2050" s="4" t="n">
        <v>876</v>
      </c>
      <c r="L2050" s="14" t="n">
        <f aca="false">IF(J2050=0,0,I2050/J2050)</f>
        <v>541.7004048583</v>
      </c>
      <c r="M2050" s="15" t="n">
        <f aca="false">INDEX(通路主檔!$D$2:$D$5,MATCH($F2050,通路主檔!$A$2:$A$5,0))*INDEX(年度參數!$B$2:$B$4,MATCH($B2050,年度參數!$A$2:$A$4,0))</f>
        <v>0.345</v>
      </c>
      <c r="N2050" s="14" t="n">
        <f aca="false">I2050*M2050</f>
        <v>92322</v>
      </c>
      <c r="O2050" s="14" t="n">
        <f aca="false">I2050-N2050</f>
        <v>175278</v>
      </c>
    </row>
    <row r="2051" customFormat="false" ht="15" hidden="false" customHeight="false" outlineLevel="0" collapsed="false">
      <c r="A2051" s="6" t="str">
        <f aca="false">TEXT(B2051,"0")&amp;"-"&amp;TEXT(C2051,"00")</f>
        <v>2026-04</v>
      </c>
      <c r="B2051" s="4" t="n">
        <v>2026</v>
      </c>
      <c r="C2051" s="4" t="n">
        <v>4</v>
      </c>
      <c r="D2051" s="9" t="s">
        <v>310</v>
      </c>
      <c r="E2051" s="12" t="str">
        <f aca="false">INDEX(門市主檔!$B$2:$B$25,MATCH($D2051,門市主檔!$A$2:$A$25,0))</f>
        <v>台中大里店</v>
      </c>
      <c r="F2051" s="9" t="s">
        <v>342</v>
      </c>
      <c r="G2051" s="12" t="str">
        <f aca="false">INDEX(通路主檔!$B$2:$B$5,MATCH($F2051,通路主檔!$A$2:$A$5,0))</f>
        <v>外帶</v>
      </c>
      <c r="H2051" s="12" t="str">
        <f aca="false">INDEX(通路主檔!$C$2:$C$5,MATCH($F2051,通路主檔!$A$2:$A$5,0))</f>
        <v>店內</v>
      </c>
      <c r="I2051" s="13" t="n">
        <v>469200</v>
      </c>
      <c r="J2051" s="4" t="n">
        <v>1348</v>
      </c>
      <c r="K2051" s="4" t="n">
        <v>1751</v>
      </c>
      <c r="L2051" s="14" t="n">
        <f aca="false">IF(J2051=0,0,I2051/J2051)</f>
        <v>348.071216617211</v>
      </c>
      <c r="M2051" s="15" t="n">
        <f aca="false">INDEX(通路主檔!$D$2:$D$5,MATCH($F2051,通路主檔!$A$2:$A$5,0))*INDEX(年度參數!$B$2:$B$4,MATCH($B2051,年度參數!$A$2:$A$4,0))</f>
        <v>0</v>
      </c>
      <c r="N2051" s="14" t="n">
        <f aca="false">I2051*M2051</f>
        <v>0</v>
      </c>
      <c r="O2051" s="14" t="n">
        <f aca="false">I2051-N2051</f>
        <v>469200</v>
      </c>
    </row>
    <row r="2052" customFormat="false" ht="15" hidden="false" customHeight="false" outlineLevel="0" collapsed="false">
      <c r="A2052" s="6" t="str">
        <f aca="false">TEXT(B2052,"0")&amp;"-"&amp;TEXT(C2052,"00")</f>
        <v>2026-04</v>
      </c>
      <c r="B2052" s="4" t="n">
        <v>2026</v>
      </c>
      <c r="C2052" s="4" t="n">
        <v>4</v>
      </c>
      <c r="D2052" s="9" t="s">
        <v>310</v>
      </c>
      <c r="E2052" s="12" t="str">
        <f aca="false">INDEX(門市主檔!$B$2:$B$25,MATCH($D2052,門市主檔!$A$2:$A$25,0))</f>
        <v>台中大里店</v>
      </c>
      <c r="F2052" s="9" t="s">
        <v>344</v>
      </c>
      <c r="G2052" s="12" t="str">
        <f aca="false">INDEX(通路主檔!$B$2:$B$5,MATCH($F2052,通路主檔!$A$2:$A$5,0))</f>
        <v>外送平台 A</v>
      </c>
      <c r="H2052" s="12" t="str">
        <f aca="false">INDEX(通路主檔!$C$2:$C$5,MATCH($F2052,通路主檔!$A$2:$A$5,0))</f>
        <v>外送平台</v>
      </c>
      <c r="I2052" s="13" t="n">
        <v>349500</v>
      </c>
      <c r="J2052" s="4" t="n">
        <v>667</v>
      </c>
      <c r="K2052" s="4" t="n">
        <v>1225</v>
      </c>
      <c r="L2052" s="14" t="n">
        <f aca="false">IF(J2052=0,0,I2052/J2052)</f>
        <v>523.988005997002</v>
      </c>
      <c r="M2052" s="15" t="n">
        <f aca="false">INDEX(通路主檔!$D$2:$D$5,MATCH($F2052,通路主檔!$A$2:$A$5,0))*INDEX(年度參數!$B$2:$B$4,MATCH($B2052,年度參數!$A$2:$A$4,0))</f>
        <v>0.345</v>
      </c>
      <c r="N2052" s="14" t="n">
        <f aca="false">I2052*M2052</f>
        <v>120577.5</v>
      </c>
      <c r="O2052" s="14" t="n">
        <f aca="false">I2052-N2052</f>
        <v>228922.5</v>
      </c>
    </row>
    <row r="2053" customFormat="false" ht="15" hidden="false" customHeight="false" outlineLevel="0" collapsed="false">
      <c r="A2053" s="6" t="str">
        <f aca="false">TEXT(B2053,"0")&amp;"-"&amp;TEXT(C2053,"00")</f>
        <v>2026-04</v>
      </c>
      <c r="B2053" s="4" t="n">
        <v>2026</v>
      </c>
      <c r="C2053" s="4" t="n">
        <v>4</v>
      </c>
      <c r="D2053" s="9" t="s">
        <v>310</v>
      </c>
      <c r="E2053" s="12" t="str">
        <f aca="false">INDEX(門市主檔!$B$2:$B$25,MATCH($D2053,門市主檔!$A$2:$A$25,0))</f>
        <v>台中大里店</v>
      </c>
      <c r="F2053" s="9" t="s">
        <v>347</v>
      </c>
      <c r="G2053" s="12" t="str">
        <f aca="false">INDEX(通路主檔!$B$2:$B$5,MATCH($F2053,通路主檔!$A$2:$A$5,0))</f>
        <v>外送平台 B</v>
      </c>
      <c r="H2053" s="12" t="str">
        <f aca="false">INDEX(通路主檔!$C$2:$C$5,MATCH($F2053,通路主檔!$A$2:$A$5,0))</f>
        <v>外送平台</v>
      </c>
      <c r="I2053" s="13" t="n">
        <v>263300</v>
      </c>
      <c r="J2053" s="4" t="n">
        <v>525</v>
      </c>
      <c r="K2053" s="4" t="n">
        <v>972</v>
      </c>
      <c r="L2053" s="14" t="n">
        <f aca="false">IF(J2053=0,0,I2053/J2053)</f>
        <v>501.52380952381</v>
      </c>
      <c r="M2053" s="15" t="n">
        <f aca="false">INDEX(通路主檔!$D$2:$D$5,MATCH($F2053,通路主檔!$A$2:$A$5,0))*INDEX(年度參數!$B$2:$B$4,MATCH($B2053,年度參數!$A$2:$A$4,0))</f>
        <v>0.345</v>
      </c>
      <c r="N2053" s="14" t="n">
        <f aca="false">I2053*M2053</f>
        <v>90838.5</v>
      </c>
      <c r="O2053" s="14" t="n">
        <f aca="false">I2053-N2053</f>
        <v>172461.5</v>
      </c>
    </row>
    <row r="2054" customFormat="false" ht="15" hidden="false" customHeight="false" outlineLevel="0" collapsed="false">
      <c r="A2054" s="6" t="str">
        <f aca="false">TEXT(B2054,"0")&amp;"-"&amp;TEXT(C2054,"00")</f>
        <v>2026-04</v>
      </c>
      <c r="B2054" s="4" t="n">
        <v>2026</v>
      </c>
      <c r="C2054" s="4" t="n">
        <v>4</v>
      </c>
      <c r="D2054" s="9" t="s">
        <v>318</v>
      </c>
      <c r="E2054" s="12" t="str">
        <f aca="false">INDEX(門市主檔!$B$2:$B$25,MATCH($D2054,門市主檔!$A$2:$A$25,0))</f>
        <v>台南中西店</v>
      </c>
      <c r="F2054" s="9" t="s">
        <v>339</v>
      </c>
      <c r="G2054" s="12" t="str">
        <f aca="false">INDEX(通路主檔!$B$2:$B$5,MATCH($F2054,通路主檔!$A$2:$A$5,0))</f>
        <v>內用</v>
      </c>
      <c r="H2054" s="12" t="str">
        <f aca="false">INDEX(通路主檔!$C$2:$C$5,MATCH($F2054,通路主檔!$A$2:$A$5,0))</f>
        <v>店內</v>
      </c>
      <c r="I2054" s="13" t="n">
        <v>768500</v>
      </c>
      <c r="J2054" s="4" t="n">
        <v>946</v>
      </c>
      <c r="K2054" s="4" t="n">
        <v>2211</v>
      </c>
      <c r="L2054" s="14" t="n">
        <f aca="false">IF(J2054=0,0,I2054/J2054)</f>
        <v>812.367864693446</v>
      </c>
      <c r="M2054" s="15" t="n">
        <f aca="false">INDEX(通路主檔!$D$2:$D$5,MATCH($F2054,通路主檔!$A$2:$A$5,0))*INDEX(年度參數!$B$2:$B$4,MATCH($B2054,年度參數!$A$2:$A$4,0))</f>
        <v>0</v>
      </c>
      <c r="N2054" s="14" t="n">
        <f aca="false">I2054*M2054</f>
        <v>0</v>
      </c>
      <c r="O2054" s="14" t="n">
        <f aca="false">I2054-N2054</f>
        <v>768500</v>
      </c>
    </row>
    <row r="2055" customFormat="false" ht="15" hidden="false" customHeight="false" outlineLevel="0" collapsed="false">
      <c r="A2055" s="6" t="str">
        <f aca="false">TEXT(B2055,"0")&amp;"-"&amp;TEXT(C2055,"00")</f>
        <v>2026-04</v>
      </c>
      <c r="B2055" s="4" t="n">
        <v>2026</v>
      </c>
      <c r="C2055" s="4" t="n">
        <v>4</v>
      </c>
      <c r="D2055" s="9" t="s">
        <v>318</v>
      </c>
      <c r="E2055" s="12" t="str">
        <f aca="false">INDEX(門市主檔!$B$2:$B$25,MATCH($D2055,門市主檔!$A$2:$A$25,0))</f>
        <v>台南中西店</v>
      </c>
      <c r="F2055" s="9" t="s">
        <v>342</v>
      </c>
      <c r="G2055" s="12" t="str">
        <f aca="false">INDEX(通路主檔!$B$2:$B$5,MATCH($F2055,通路主檔!$A$2:$A$5,0))</f>
        <v>外帶</v>
      </c>
      <c r="H2055" s="12" t="str">
        <f aca="false">INDEX(通路主檔!$C$2:$C$5,MATCH($F2055,通路主檔!$A$2:$A$5,0))</f>
        <v>店內</v>
      </c>
      <c r="I2055" s="13" t="n">
        <v>389900</v>
      </c>
      <c r="J2055" s="4" t="n">
        <v>1125</v>
      </c>
      <c r="K2055" s="4" t="n">
        <v>1498</v>
      </c>
      <c r="L2055" s="14" t="n">
        <f aca="false">IF(J2055=0,0,I2055/J2055)</f>
        <v>346.577777777778</v>
      </c>
      <c r="M2055" s="15" t="n">
        <f aca="false">INDEX(通路主檔!$D$2:$D$5,MATCH($F2055,通路主檔!$A$2:$A$5,0))*INDEX(年度參數!$B$2:$B$4,MATCH($B2055,年度參數!$A$2:$A$4,0))</f>
        <v>0</v>
      </c>
      <c r="N2055" s="14" t="n">
        <f aca="false">I2055*M2055</f>
        <v>0</v>
      </c>
      <c r="O2055" s="14" t="n">
        <f aca="false">I2055-N2055</f>
        <v>389900</v>
      </c>
    </row>
    <row r="2056" customFormat="false" ht="15" hidden="false" customHeight="false" outlineLevel="0" collapsed="false">
      <c r="A2056" s="6" t="str">
        <f aca="false">TEXT(B2056,"0")&amp;"-"&amp;TEXT(C2056,"00")</f>
        <v>2026-04</v>
      </c>
      <c r="B2056" s="4" t="n">
        <v>2026</v>
      </c>
      <c r="C2056" s="4" t="n">
        <v>4</v>
      </c>
      <c r="D2056" s="9" t="s">
        <v>318</v>
      </c>
      <c r="E2056" s="12" t="str">
        <f aca="false">INDEX(門市主檔!$B$2:$B$25,MATCH($D2056,門市主檔!$A$2:$A$25,0))</f>
        <v>台南中西店</v>
      </c>
      <c r="F2056" s="9" t="s">
        <v>344</v>
      </c>
      <c r="G2056" s="12" t="str">
        <f aca="false">INDEX(通路主檔!$B$2:$B$5,MATCH($F2056,通路主檔!$A$2:$A$5,0))</f>
        <v>外送平台 A</v>
      </c>
      <c r="H2056" s="12" t="str">
        <f aca="false">INDEX(通路主檔!$C$2:$C$5,MATCH($F2056,通路主檔!$A$2:$A$5,0))</f>
        <v>外送平台</v>
      </c>
      <c r="I2056" s="13" t="n">
        <v>350100</v>
      </c>
      <c r="J2056" s="4" t="n">
        <v>697</v>
      </c>
      <c r="K2056" s="4" t="n">
        <v>1307</v>
      </c>
      <c r="L2056" s="14" t="n">
        <f aca="false">IF(J2056=0,0,I2056/J2056)</f>
        <v>502.295552367288</v>
      </c>
      <c r="M2056" s="15" t="n">
        <f aca="false">INDEX(通路主檔!$D$2:$D$5,MATCH($F2056,通路主檔!$A$2:$A$5,0))*INDEX(年度參數!$B$2:$B$4,MATCH($B2056,年度參數!$A$2:$A$4,0))</f>
        <v>0.345</v>
      </c>
      <c r="N2056" s="14" t="n">
        <f aca="false">I2056*M2056</f>
        <v>120784.5</v>
      </c>
      <c r="O2056" s="14" t="n">
        <f aca="false">I2056-N2056</f>
        <v>229315.5</v>
      </c>
    </row>
    <row r="2057" customFormat="false" ht="15" hidden="false" customHeight="false" outlineLevel="0" collapsed="false">
      <c r="A2057" s="6" t="str">
        <f aca="false">TEXT(B2057,"0")&amp;"-"&amp;TEXT(C2057,"00")</f>
        <v>2026-04</v>
      </c>
      <c r="B2057" s="4" t="n">
        <v>2026</v>
      </c>
      <c r="C2057" s="4" t="n">
        <v>4</v>
      </c>
      <c r="D2057" s="9" t="s">
        <v>318</v>
      </c>
      <c r="E2057" s="12" t="str">
        <f aca="false">INDEX(門市主檔!$B$2:$B$25,MATCH($D2057,門市主檔!$A$2:$A$25,0))</f>
        <v>台南中西店</v>
      </c>
      <c r="F2057" s="9" t="s">
        <v>347</v>
      </c>
      <c r="G2057" s="12" t="str">
        <f aca="false">INDEX(通路主檔!$B$2:$B$5,MATCH($F2057,通路主檔!$A$2:$A$5,0))</f>
        <v>外送平台 B</v>
      </c>
      <c r="H2057" s="12" t="str">
        <f aca="false">INDEX(通路主檔!$C$2:$C$5,MATCH($F2057,通路主檔!$A$2:$A$5,0))</f>
        <v>外送平台</v>
      </c>
      <c r="I2057" s="13" t="n">
        <v>216400</v>
      </c>
      <c r="J2057" s="4" t="n">
        <v>429</v>
      </c>
      <c r="K2057" s="4" t="n">
        <v>813</v>
      </c>
      <c r="L2057" s="14" t="n">
        <f aca="false">IF(J2057=0,0,I2057/J2057)</f>
        <v>504.428904428904</v>
      </c>
      <c r="M2057" s="15" t="n">
        <f aca="false">INDEX(通路主檔!$D$2:$D$5,MATCH($F2057,通路主檔!$A$2:$A$5,0))*INDEX(年度參數!$B$2:$B$4,MATCH($B2057,年度參數!$A$2:$A$4,0))</f>
        <v>0.345</v>
      </c>
      <c r="N2057" s="14" t="n">
        <f aca="false">I2057*M2057</f>
        <v>74658</v>
      </c>
      <c r="O2057" s="14" t="n">
        <f aca="false">I2057-N2057</f>
        <v>141742</v>
      </c>
    </row>
    <row r="2058" customFormat="false" ht="15" hidden="false" customHeight="false" outlineLevel="0" collapsed="false">
      <c r="A2058" s="6" t="str">
        <f aca="false">TEXT(B2058,"0")&amp;"-"&amp;TEXT(C2058,"00")</f>
        <v>2026-04</v>
      </c>
      <c r="B2058" s="4" t="n">
        <v>2026</v>
      </c>
      <c r="C2058" s="4" t="n">
        <v>4</v>
      </c>
      <c r="D2058" s="9" t="s">
        <v>323</v>
      </c>
      <c r="E2058" s="12" t="str">
        <f aca="false">INDEX(門市主檔!$B$2:$B$25,MATCH($D2058,門市主檔!$A$2:$A$25,0))</f>
        <v>台南東寧店</v>
      </c>
      <c r="F2058" s="9" t="s">
        <v>339</v>
      </c>
      <c r="G2058" s="12" t="str">
        <f aca="false">INDEX(通路主檔!$B$2:$B$5,MATCH($F2058,通路主檔!$A$2:$A$5,0))</f>
        <v>內用</v>
      </c>
      <c r="H2058" s="12" t="str">
        <f aca="false">INDEX(通路主檔!$C$2:$C$5,MATCH($F2058,通路主檔!$A$2:$A$5,0))</f>
        <v>店內</v>
      </c>
      <c r="I2058" s="13" t="n">
        <v>483200</v>
      </c>
      <c r="J2058" s="4" t="n">
        <v>622</v>
      </c>
      <c r="K2058" s="4" t="n">
        <v>1389</v>
      </c>
      <c r="L2058" s="14" t="n">
        <f aca="false">IF(J2058=0,0,I2058/J2058)</f>
        <v>776.848874598071</v>
      </c>
      <c r="M2058" s="15" t="n">
        <f aca="false">INDEX(通路主檔!$D$2:$D$5,MATCH($F2058,通路主檔!$A$2:$A$5,0))*INDEX(年度參數!$B$2:$B$4,MATCH($B2058,年度參數!$A$2:$A$4,0))</f>
        <v>0</v>
      </c>
      <c r="N2058" s="14" t="n">
        <f aca="false">I2058*M2058</f>
        <v>0</v>
      </c>
      <c r="O2058" s="14" t="n">
        <f aca="false">I2058-N2058</f>
        <v>483200</v>
      </c>
    </row>
    <row r="2059" customFormat="false" ht="15" hidden="false" customHeight="false" outlineLevel="0" collapsed="false">
      <c r="A2059" s="6" t="str">
        <f aca="false">TEXT(B2059,"0")&amp;"-"&amp;TEXT(C2059,"00")</f>
        <v>2026-04</v>
      </c>
      <c r="B2059" s="4" t="n">
        <v>2026</v>
      </c>
      <c r="C2059" s="4" t="n">
        <v>4</v>
      </c>
      <c r="D2059" s="9" t="s">
        <v>323</v>
      </c>
      <c r="E2059" s="12" t="str">
        <f aca="false">INDEX(門市主檔!$B$2:$B$25,MATCH($D2059,門市主檔!$A$2:$A$25,0))</f>
        <v>台南東寧店</v>
      </c>
      <c r="F2059" s="9" t="s">
        <v>342</v>
      </c>
      <c r="G2059" s="12" t="str">
        <f aca="false">INDEX(通路主檔!$B$2:$B$5,MATCH($F2059,通路主檔!$A$2:$A$5,0))</f>
        <v>外帶</v>
      </c>
      <c r="H2059" s="12" t="str">
        <f aca="false">INDEX(通路主檔!$C$2:$C$5,MATCH($F2059,通路主檔!$A$2:$A$5,0))</f>
        <v>店內</v>
      </c>
      <c r="I2059" s="13" t="n">
        <v>408900</v>
      </c>
      <c r="J2059" s="4" t="n">
        <v>1340</v>
      </c>
      <c r="K2059" s="4" t="n">
        <v>1777</v>
      </c>
      <c r="L2059" s="14" t="n">
        <f aca="false">IF(J2059=0,0,I2059/J2059)</f>
        <v>305.149253731343</v>
      </c>
      <c r="M2059" s="15" t="n">
        <f aca="false">INDEX(通路主檔!$D$2:$D$5,MATCH($F2059,通路主檔!$A$2:$A$5,0))*INDEX(年度參數!$B$2:$B$4,MATCH($B2059,年度參數!$A$2:$A$4,0))</f>
        <v>0</v>
      </c>
      <c r="N2059" s="14" t="n">
        <f aca="false">I2059*M2059</f>
        <v>0</v>
      </c>
      <c r="O2059" s="14" t="n">
        <f aca="false">I2059-N2059</f>
        <v>408900</v>
      </c>
    </row>
    <row r="2060" customFormat="false" ht="15" hidden="false" customHeight="false" outlineLevel="0" collapsed="false">
      <c r="A2060" s="6" t="str">
        <f aca="false">TEXT(B2060,"0")&amp;"-"&amp;TEXT(C2060,"00")</f>
        <v>2026-04</v>
      </c>
      <c r="B2060" s="4" t="n">
        <v>2026</v>
      </c>
      <c r="C2060" s="4" t="n">
        <v>4</v>
      </c>
      <c r="D2060" s="9" t="s">
        <v>323</v>
      </c>
      <c r="E2060" s="12" t="str">
        <f aca="false">INDEX(門市主檔!$B$2:$B$25,MATCH($D2060,門市主檔!$A$2:$A$25,0))</f>
        <v>台南東寧店</v>
      </c>
      <c r="F2060" s="9" t="s">
        <v>344</v>
      </c>
      <c r="G2060" s="12" t="str">
        <f aca="false">INDEX(通路主檔!$B$2:$B$5,MATCH($F2060,通路主檔!$A$2:$A$5,0))</f>
        <v>外送平台 A</v>
      </c>
      <c r="H2060" s="12" t="str">
        <f aca="false">INDEX(通路主檔!$C$2:$C$5,MATCH($F2060,通路主檔!$A$2:$A$5,0))</f>
        <v>外送平台</v>
      </c>
      <c r="I2060" s="13" t="n">
        <v>346800</v>
      </c>
      <c r="J2060" s="4" t="n">
        <v>655</v>
      </c>
      <c r="K2060" s="4" t="n">
        <v>1167</v>
      </c>
      <c r="L2060" s="14" t="n">
        <f aca="false">IF(J2060=0,0,I2060/J2060)</f>
        <v>529.465648854962</v>
      </c>
      <c r="M2060" s="15" t="n">
        <f aca="false">INDEX(通路主檔!$D$2:$D$5,MATCH($F2060,通路主檔!$A$2:$A$5,0))*INDEX(年度參數!$B$2:$B$4,MATCH($B2060,年度參數!$A$2:$A$4,0))</f>
        <v>0.345</v>
      </c>
      <c r="N2060" s="14" t="n">
        <f aca="false">I2060*M2060</f>
        <v>119646</v>
      </c>
      <c r="O2060" s="14" t="n">
        <f aca="false">I2060-N2060</f>
        <v>227154</v>
      </c>
    </row>
    <row r="2061" customFormat="false" ht="15" hidden="false" customHeight="false" outlineLevel="0" collapsed="false">
      <c r="A2061" s="6" t="str">
        <f aca="false">TEXT(B2061,"0")&amp;"-"&amp;TEXT(C2061,"00")</f>
        <v>2026-04</v>
      </c>
      <c r="B2061" s="4" t="n">
        <v>2026</v>
      </c>
      <c r="C2061" s="4" t="n">
        <v>4</v>
      </c>
      <c r="D2061" s="9" t="s">
        <v>323</v>
      </c>
      <c r="E2061" s="12" t="str">
        <f aca="false">INDEX(門市主檔!$B$2:$B$25,MATCH($D2061,門市主檔!$A$2:$A$25,0))</f>
        <v>台南東寧店</v>
      </c>
      <c r="F2061" s="9" t="s">
        <v>347</v>
      </c>
      <c r="G2061" s="12" t="str">
        <f aca="false">INDEX(通路主檔!$B$2:$B$5,MATCH($F2061,通路主檔!$A$2:$A$5,0))</f>
        <v>外送平台 B</v>
      </c>
      <c r="H2061" s="12" t="str">
        <f aca="false">INDEX(通路主檔!$C$2:$C$5,MATCH($F2061,通路主檔!$A$2:$A$5,0))</f>
        <v>外送平台</v>
      </c>
      <c r="I2061" s="13" t="n">
        <v>207200</v>
      </c>
      <c r="J2061" s="4" t="n">
        <v>449</v>
      </c>
      <c r="K2061" s="4" t="n">
        <v>841</v>
      </c>
      <c r="L2061" s="14" t="n">
        <f aca="false">IF(J2061=0,0,I2061/J2061)</f>
        <v>461.469933184855</v>
      </c>
      <c r="M2061" s="15" t="n">
        <f aca="false">INDEX(通路主檔!$D$2:$D$5,MATCH($F2061,通路主檔!$A$2:$A$5,0))*INDEX(年度參數!$B$2:$B$4,MATCH($B2061,年度參數!$A$2:$A$4,0))</f>
        <v>0.345</v>
      </c>
      <c r="N2061" s="14" t="n">
        <f aca="false">I2061*M2061</f>
        <v>71484</v>
      </c>
      <c r="O2061" s="14" t="n">
        <f aca="false">I2061-N2061</f>
        <v>135716</v>
      </c>
    </row>
    <row r="2062" customFormat="false" ht="15" hidden="false" customHeight="false" outlineLevel="0" collapsed="false">
      <c r="A2062" s="6" t="str">
        <f aca="false">TEXT(B2062,"0")&amp;"-"&amp;TEXT(C2062,"00")</f>
        <v>2026-04</v>
      </c>
      <c r="B2062" s="4" t="n">
        <v>2026</v>
      </c>
      <c r="C2062" s="4" t="n">
        <v>4</v>
      </c>
      <c r="D2062" s="9" t="s">
        <v>262</v>
      </c>
      <c r="E2062" s="12" t="str">
        <f aca="false">INDEX(門市主檔!$B$2:$B$25,MATCH($D2062,門市主檔!$A$2:$A$25,0))</f>
        <v>台北信義旗艦店</v>
      </c>
      <c r="F2062" s="9" t="s">
        <v>339</v>
      </c>
      <c r="G2062" s="12" t="str">
        <f aca="false">INDEX(通路主檔!$B$2:$B$5,MATCH($F2062,通路主檔!$A$2:$A$5,0))</f>
        <v>內用</v>
      </c>
      <c r="H2062" s="12" t="str">
        <f aca="false">INDEX(通路主檔!$C$2:$C$5,MATCH($F2062,通路主檔!$A$2:$A$5,0))</f>
        <v>店內</v>
      </c>
      <c r="I2062" s="13" t="n">
        <v>1577900</v>
      </c>
      <c r="J2062" s="4" t="n">
        <v>1941</v>
      </c>
      <c r="K2062" s="4" t="n">
        <v>4583</v>
      </c>
      <c r="L2062" s="14" t="n">
        <f aca="false">IF(J2062=0,0,I2062/J2062)</f>
        <v>812.931478619268</v>
      </c>
      <c r="M2062" s="15" t="n">
        <f aca="false">INDEX(通路主檔!$D$2:$D$5,MATCH($F2062,通路主檔!$A$2:$A$5,0))*INDEX(年度參數!$B$2:$B$4,MATCH($B2062,年度參數!$A$2:$A$4,0))</f>
        <v>0</v>
      </c>
      <c r="N2062" s="14" t="n">
        <f aca="false">I2062*M2062</f>
        <v>0</v>
      </c>
      <c r="O2062" s="14" t="n">
        <f aca="false">I2062-N2062</f>
        <v>1577900</v>
      </c>
    </row>
    <row r="2063" customFormat="false" ht="15" hidden="false" customHeight="false" outlineLevel="0" collapsed="false">
      <c r="A2063" s="6" t="str">
        <f aca="false">TEXT(B2063,"0")&amp;"-"&amp;TEXT(C2063,"00")</f>
        <v>2026-04</v>
      </c>
      <c r="B2063" s="4" t="n">
        <v>2026</v>
      </c>
      <c r="C2063" s="4" t="n">
        <v>4</v>
      </c>
      <c r="D2063" s="9" t="s">
        <v>262</v>
      </c>
      <c r="E2063" s="12" t="str">
        <f aca="false">INDEX(門市主檔!$B$2:$B$25,MATCH($D2063,門市主檔!$A$2:$A$25,0))</f>
        <v>台北信義旗艦店</v>
      </c>
      <c r="F2063" s="9" t="s">
        <v>342</v>
      </c>
      <c r="G2063" s="12" t="str">
        <f aca="false">INDEX(通路主檔!$B$2:$B$5,MATCH($F2063,通路主檔!$A$2:$A$5,0))</f>
        <v>外帶</v>
      </c>
      <c r="H2063" s="12" t="str">
        <f aca="false">INDEX(通路主檔!$C$2:$C$5,MATCH($F2063,通路主檔!$A$2:$A$5,0))</f>
        <v>店內</v>
      </c>
      <c r="I2063" s="13" t="n">
        <v>589500</v>
      </c>
      <c r="J2063" s="4" t="n">
        <v>1631</v>
      </c>
      <c r="K2063" s="4" t="n">
        <v>2075</v>
      </c>
      <c r="L2063" s="14" t="n">
        <f aca="false">IF(J2063=0,0,I2063/J2063)</f>
        <v>361.434702636419</v>
      </c>
      <c r="M2063" s="15" t="n">
        <f aca="false">INDEX(通路主檔!$D$2:$D$5,MATCH($F2063,通路主檔!$A$2:$A$5,0))*INDEX(年度參數!$B$2:$B$4,MATCH($B2063,年度參數!$A$2:$A$4,0))</f>
        <v>0</v>
      </c>
      <c r="N2063" s="14" t="n">
        <f aca="false">I2063*M2063</f>
        <v>0</v>
      </c>
      <c r="O2063" s="14" t="n">
        <f aca="false">I2063-N2063</f>
        <v>589500</v>
      </c>
    </row>
    <row r="2064" customFormat="false" ht="15" hidden="false" customHeight="false" outlineLevel="0" collapsed="false">
      <c r="A2064" s="6" t="str">
        <f aca="false">TEXT(B2064,"0")&amp;"-"&amp;TEXT(C2064,"00")</f>
        <v>2026-04</v>
      </c>
      <c r="B2064" s="4" t="n">
        <v>2026</v>
      </c>
      <c r="C2064" s="4" t="n">
        <v>4</v>
      </c>
      <c r="D2064" s="9" t="s">
        <v>262</v>
      </c>
      <c r="E2064" s="12" t="str">
        <f aca="false">INDEX(門市主檔!$B$2:$B$25,MATCH($D2064,門市主檔!$A$2:$A$25,0))</f>
        <v>台北信義旗艦店</v>
      </c>
      <c r="F2064" s="9" t="s">
        <v>344</v>
      </c>
      <c r="G2064" s="12" t="str">
        <f aca="false">INDEX(通路主檔!$B$2:$B$5,MATCH($F2064,通路主檔!$A$2:$A$5,0))</f>
        <v>外送平台 A</v>
      </c>
      <c r="H2064" s="12" t="str">
        <f aca="false">INDEX(通路主檔!$C$2:$C$5,MATCH($F2064,通路主檔!$A$2:$A$5,0))</f>
        <v>外送平台</v>
      </c>
      <c r="I2064" s="13" t="n">
        <v>461200</v>
      </c>
      <c r="J2064" s="4" t="n">
        <v>938</v>
      </c>
      <c r="K2064" s="4" t="n">
        <v>1751</v>
      </c>
      <c r="L2064" s="14" t="n">
        <f aca="false">IF(J2064=0,0,I2064/J2064)</f>
        <v>491.684434968017</v>
      </c>
      <c r="M2064" s="15" t="n">
        <f aca="false">INDEX(通路主檔!$D$2:$D$5,MATCH($F2064,通路主檔!$A$2:$A$5,0))*INDEX(年度參數!$B$2:$B$4,MATCH($B2064,年度參數!$A$2:$A$4,0))</f>
        <v>0.345</v>
      </c>
      <c r="N2064" s="14" t="n">
        <f aca="false">I2064*M2064</f>
        <v>159114</v>
      </c>
      <c r="O2064" s="14" t="n">
        <f aca="false">I2064-N2064</f>
        <v>302086</v>
      </c>
    </row>
    <row r="2065" customFormat="false" ht="15" hidden="false" customHeight="false" outlineLevel="0" collapsed="false">
      <c r="A2065" s="6" t="str">
        <f aca="false">TEXT(B2065,"0")&amp;"-"&amp;TEXT(C2065,"00")</f>
        <v>2026-04</v>
      </c>
      <c r="B2065" s="4" t="n">
        <v>2026</v>
      </c>
      <c r="C2065" s="4" t="n">
        <v>4</v>
      </c>
      <c r="D2065" s="9" t="s">
        <v>262</v>
      </c>
      <c r="E2065" s="12" t="str">
        <f aca="false">INDEX(門市主檔!$B$2:$B$25,MATCH($D2065,門市主檔!$A$2:$A$25,0))</f>
        <v>台北信義旗艦店</v>
      </c>
      <c r="F2065" s="9" t="s">
        <v>347</v>
      </c>
      <c r="G2065" s="12" t="str">
        <f aca="false">INDEX(通路主檔!$B$2:$B$5,MATCH($F2065,通路主檔!$A$2:$A$5,0))</f>
        <v>外送平台 B</v>
      </c>
      <c r="H2065" s="12" t="str">
        <f aca="false">INDEX(通路主檔!$C$2:$C$5,MATCH($F2065,通路主檔!$A$2:$A$5,0))</f>
        <v>外送平台</v>
      </c>
      <c r="I2065" s="13" t="n">
        <v>344600</v>
      </c>
      <c r="J2065" s="4" t="n">
        <v>730</v>
      </c>
      <c r="K2065" s="4" t="n">
        <v>1414</v>
      </c>
      <c r="L2065" s="14" t="n">
        <f aca="false">IF(J2065=0,0,I2065/J2065)</f>
        <v>472.054794520548</v>
      </c>
      <c r="M2065" s="15" t="n">
        <f aca="false">INDEX(通路主檔!$D$2:$D$5,MATCH($F2065,通路主檔!$A$2:$A$5,0))*INDEX(年度參數!$B$2:$B$4,MATCH($B2065,年度參數!$A$2:$A$4,0))</f>
        <v>0.345</v>
      </c>
      <c r="N2065" s="14" t="n">
        <f aca="false">I2065*M2065</f>
        <v>118887</v>
      </c>
      <c r="O2065" s="14" t="n">
        <f aca="false">I2065-N2065</f>
        <v>225713</v>
      </c>
    </row>
    <row r="2066" customFormat="false" ht="15" hidden="false" customHeight="false" outlineLevel="0" collapsed="false">
      <c r="A2066" s="6" t="str">
        <f aca="false">TEXT(B2066,"0")&amp;"-"&amp;TEXT(C2066,"00")</f>
        <v>2026-04</v>
      </c>
      <c r="B2066" s="4" t="n">
        <v>2026</v>
      </c>
      <c r="C2066" s="4" t="n">
        <v>4</v>
      </c>
      <c r="D2066" s="9" t="s">
        <v>269</v>
      </c>
      <c r="E2066" s="12" t="str">
        <f aca="false">INDEX(門市主檔!$B$2:$B$25,MATCH($D2066,門市主檔!$A$2:$A$25,0))</f>
        <v>台北中山店</v>
      </c>
      <c r="F2066" s="9" t="s">
        <v>339</v>
      </c>
      <c r="G2066" s="12" t="str">
        <f aca="false">INDEX(通路主檔!$B$2:$B$5,MATCH($F2066,通路主檔!$A$2:$A$5,0))</f>
        <v>內用</v>
      </c>
      <c r="H2066" s="12" t="str">
        <f aca="false">INDEX(通路主檔!$C$2:$C$5,MATCH($F2066,通路主檔!$A$2:$A$5,0))</f>
        <v>店內</v>
      </c>
      <c r="I2066" s="13" t="n">
        <v>1078200</v>
      </c>
      <c r="J2066" s="4" t="n">
        <v>1298</v>
      </c>
      <c r="K2066" s="4" t="n">
        <v>2907</v>
      </c>
      <c r="L2066" s="14" t="n">
        <f aca="false">IF(J2066=0,0,I2066/J2066)</f>
        <v>830.662557781202</v>
      </c>
      <c r="M2066" s="15" t="n">
        <f aca="false">INDEX(通路主檔!$D$2:$D$5,MATCH($F2066,通路主檔!$A$2:$A$5,0))*INDEX(年度參數!$B$2:$B$4,MATCH($B2066,年度參數!$A$2:$A$4,0))</f>
        <v>0</v>
      </c>
      <c r="N2066" s="14" t="n">
        <f aca="false">I2066*M2066</f>
        <v>0</v>
      </c>
      <c r="O2066" s="14" t="n">
        <f aca="false">I2066-N2066</f>
        <v>1078200</v>
      </c>
    </row>
    <row r="2067" customFormat="false" ht="15" hidden="false" customHeight="false" outlineLevel="0" collapsed="false">
      <c r="A2067" s="6" t="str">
        <f aca="false">TEXT(B2067,"0")&amp;"-"&amp;TEXT(C2067,"00")</f>
        <v>2026-04</v>
      </c>
      <c r="B2067" s="4" t="n">
        <v>2026</v>
      </c>
      <c r="C2067" s="4" t="n">
        <v>4</v>
      </c>
      <c r="D2067" s="9" t="s">
        <v>269</v>
      </c>
      <c r="E2067" s="12" t="str">
        <f aca="false">INDEX(門市主檔!$B$2:$B$25,MATCH($D2067,門市主檔!$A$2:$A$25,0))</f>
        <v>台北中山店</v>
      </c>
      <c r="F2067" s="9" t="s">
        <v>342</v>
      </c>
      <c r="G2067" s="12" t="str">
        <f aca="false">INDEX(通路主檔!$B$2:$B$5,MATCH($F2067,通路主檔!$A$2:$A$5,0))</f>
        <v>外帶</v>
      </c>
      <c r="H2067" s="12" t="str">
        <f aca="false">INDEX(通路主檔!$C$2:$C$5,MATCH($F2067,通路主檔!$A$2:$A$5,0))</f>
        <v>店內</v>
      </c>
      <c r="I2067" s="13" t="n">
        <v>459900</v>
      </c>
      <c r="J2067" s="4" t="n">
        <v>1342</v>
      </c>
      <c r="K2067" s="4" t="n">
        <v>1689</v>
      </c>
      <c r="L2067" s="14" t="n">
        <f aca="false">IF(J2067=0,0,I2067/J2067)</f>
        <v>342.697466467958</v>
      </c>
      <c r="M2067" s="15" t="n">
        <f aca="false">INDEX(通路主檔!$D$2:$D$5,MATCH($F2067,通路主檔!$A$2:$A$5,0))*INDEX(年度參數!$B$2:$B$4,MATCH($B2067,年度參數!$A$2:$A$4,0))</f>
        <v>0</v>
      </c>
      <c r="N2067" s="14" t="n">
        <f aca="false">I2067*M2067</f>
        <v>0</v>
      </c>
      <c r="O2067" s="14" t="n">
        <f aca="false">I2067-N2067</f>
        <v>459900</v>
      </c>
    </row>
    <row r="2068" customFormat="false" ht="15" hidden="false" customHeight="false" outlineLevel="0" collapsed="false">
      <c r="A2068" s="6" t="str">
        <f aca="false">TEXT(B2068,"0")&amp;"-"&amp;TEXT(C2068,"00")</f>
        <v>2026-04</v>
      </c>
      <c r="B2068" s="4" t="n">
        <v>2026</v>
      </c>
      <c r="C2068" s="4" t="n">
        <v>4</v>
      </c>
      <c r="D2068" s="9" t="s">
        <v>269</v>
      </c>
      <c r="E2068" s="12" t="str">
        <f aca="false">INDEX(門市主檔!$B$2:$B$25,MATCH($D2068,門市主檔!$A$2:$A$25,0))</f>
        <v>台北中山店</v>
      </c>
      <c r="F2068" s="9" t="s">
        <v>344</v>
      </c>
      <c r="G2068" s="12" t="str">
        <f aca="false">INDEX(通路主檔!$B$2:$B$5,MATCH($F2068,通路主檔!$A$2:$A$5,0))</f>
        <v>外送平台 A</v>
      </c>
      <c r="H2068" s="12" t="str">
        <f aca="false">INDEX(通路主檔!$C$2:$C$5,MATCH($F2068,通路主檔!$A$2:$A$5,0))</f>
        <v>外送平台</v>
      </c>
      <c r="I2068" s="13" t="n">
        <v>427600</v>
      </c>
      <c r="J2068" s="4" t="n">
        <v>755</v>
      </c>
      <c r="K2068" s="4" t="n">
        <v>1388</v>
      </c>
      <c r="L2068" s="14" t="n">
        <f aca="false">IF(J2068=0,0,I2068/J2068)</f>
        <v>566.35761589404</v>
      </c>
      <c r="M2068" s="15" t="n">
        <f aca="false">INDEX(通路主檔!$D$2:$D$5,MATCH($F2068,通路主檔!$A$2:$A$5,0))*INDEX(年度參數!$B$2:$B$4,MATCH($B2068,年度參數!$A$2:$A$4,0))</f>
        <v>0.345</v>
      </c>
      <c r="N2068" s="14" t="n">
        <f aca="false">I2068*M2068</f>
        <v>147522</v>
      </c>
      <c r="O2068" s="14" t="n">
        <f aca="false">I2068-N2068</f>
        <v>280078</v>
      </c>
    </row>
    <row r="2069" customFormat="false" ht="15" hidden="false" customHeight="false" outlineLevel="0" collapsed="false">
      <c r="A2069" s="6" t="str">
        <f aca="false">TEXT(B2069,"0")&amp;"-"&amp;TEXT(C2069,"00")</f>
        <v>2026-04</v>
      </c>
      <c r="B2069" s="4" t="n">
        <v>2026</v>
      </c>
      <c r="C2069" s="4" t="n">
        <v>4</v>
      </c>
      <c r="D2069" s="9" t="s">
        <v>269</v>
      </c>
      <c r="E2069" s="12" t="str">
        <f aca="false">INDEX(門市主檔!$B$2:$B$25,MATCH($D2069,門市主檔!$A$2:$A$25,0))</f>
        <v>台北中山店</v>
      </c>
      <c r="F2069" s="9" t="s">
        <v>347</v>
      </c>
      <c r="G2069" s="12" t="str">
        <f aca="false">INDEX(通路主檔!$B$2:$B$5,MATCH($F2069,通路主檔!$A$2:$A$5,0))</f>
        <v>外送平台 B</v>
      </c>
      <c r="H2069" s="12" t="str">
        <f aca="false">INDEX(通路主檔!$C$2:$C$5,MATCH($F2069,通路主檔!$A$2:$A$5,0))</f>
        <v>外送平台</v>
      </c>
      <c r="I2069" s="13" t="n">
        <v>283600</v>
      </c>
      <c r="J2069" s="4" t="n">
        <v>585</v>
      </c>
      <c r="K2069" s="4" t="n">
        <v>1084</v>
      </c>
      <c r="L2069" s="14" t="n">
        <f aca="false">IF(J2069=0,0,I2069/J2069)</f>
        <v>484.786324786325</v>
      </c>
      <c r="M2069" s="15" t="n">
        <f aca="false">INDEX(通路主檔!$D$2:$D$5,MATCH($F2069,通路主檔!$A$2:$A$5,0))*INDEX(年度參數!$B$2:$B$4,MATCH($B2069,年度參數!$A$2:$A$4,0))</f>
        <v>0.345</v>
      </c>
      <c r="N2069" s="14" t="n">
        <f aca="false">I2069*M2069</f>
        <v>97842</v>
      </c>
      <c r="O2069" s="14" t="n">
        <f aca="false">I2069-N2069</f>
        <v>185758</v>
      </c>
    </row>
    <row r="2070" customFormat="false" ht="15" hidden="false" customHeight="false" outlineLevel="0" collapsed="false">
      <c r="A2070" s="6" t="str">
        <f aca="false">TEXT(B2070,"0")&amp;"-"&amp;TEXT(C2070,"00")</f>
        <v>2026-04</v>
      </c>
      <c r="B2070" s="4" t="n">
        <v>2026</v>
      </c>
      <c r="C2070" s="4" t="n">
        <v>4</v>
      </c>
      <c r="D2070" s="9" t="s">
        <v>273</v>
      </c>
      <c r="E2070" s="12" t="str">
        <f aca="false">INDEX(門市主檔!$B$2:$B$25,MATCH($D2070,門市主檔!$A$2:$A$25,0))</f>
        <v>台北東門店</v>
      </c>
      <c r="F2070" s="9" t="s">
        <v>339</v>
      </c>
      <c r="G2070" s="12" t="str">
        <f aca="false">INDEX(通路主檔!$B$2:$B$5,MATCH($F2070,通路主檔!$A$2:$A$5,0))</f>
        <v>內用</v>
      </c>
      <c r="H2070" s="12" t="str">
        <f aca="false">INDEX(通路主檔!$C$2:$C$5,MATCH($F2070,通路主檔!$A$2:$A$5,0))</f>
        <v>店內</v>
      </c>
      <c r="I2070" s="13" t="n">
        <v>581300</v>
      </c>
      <c r="J2070" s="4" t="n">
        <v>760</v>
      </c>
      <c r="K2070" s="4" t="n">
        <v>1822</v>
      </c>
      <c r="L2070" s="14" t="n">
        <f aca="false">IF(J2070=0,0,I2070/J2070)</f>
        <v>764.868421052632</v>
      </c>
      <c r="M2070" s="15" t="n">
        <f aca="false">INDEX(通路主檔!$D$2:$D$5,MATCH($F2070,通路主檔!$A$2:$A$5,0))*INDEX(年度參數!$B$2:$B$4,MATCH($B2070,年度參數!$A$2:$A$4,0))</f>
        <v>0</v>
      </c>
      <c r="N2070" s="14" t="n">
        <f aca="false">I2070*M2070</f>
        <v>0</v>
      </c>
      <c r="O2070" s="14" t="n">
        <f aca="false">I2070-N2070</f>
        <v>581300</v>
      </c>
    </row>
    <row r="2071" customFormat="false" ht="15" hidden="false" customHeight="false" outlineLevel="0" collapsed="false">
      <c r="A2071" s="6" t="str">
        <f aca="false">TEXT(B2071,"0")&amp;"-"&amp;TEXT(C2071,"00")</f>
        <v>2026-04</v>
      </c>
      <c r="B2071" s="4" t="n">
        <v>2026</v>
      </c>
      <c r="C2071" s="4" t="n">
        <v>4</v>
      </c>
      <c r="D2071" s="9" t="s">
        <v>273</v>
      </c>
      <c r="E2071" s="12" t="str">
        <f aca="false">INDEX(門市主檔!$B$2:$B$25,MATCH($D2071,門市主檔!$A$2:$A$25,0))</f>
        <v>台北東門店</v>
      </c>
      <c r="F2071" s="9" t="s">
        <v>342</v>
      </c>
      <c r="G2071" s="12" t="str">
        <f aca="false">INDEX(通路主檔!$B$2:$B$5,MATCH($F2071,通路主檔!$A$2:$A$5,0))</f>
        <v>外帶</v>
      </c>
      <c r="H2071" s="12" t="str">
        <f aca="false">INDEX(通路主檔!$C$2:$C$5,MATCH($F2071,通路主檔!$A$2:$A$5,0))</f>
        <v>店內</v>
      </c>
      <c r="I2071" s="13" t="n">
        <v>510000</v>
      </c>
      <c r="J2071" s="4" t="n">
        <v>1421</v>
      </c>
      <c r="K2071" s="4" t="n">
        <v>1773</v>
      </c>
      <c r="L2071" s="14" t="n">
        <f aca="false">IF(J2071=0,0,I2071/J2071)</f>
        <v>358.90218156228</v>
      </c>
      <c r="M2071" s="15" t="n">
        <f aca="false">INDEX(通路主檔!$D$2:$D$5,MATCH($F2071,通路主檔!$A$2:$A$5,0))*INDEX(年度參數!$B$2:$B$4,MATCH($B2071,年度參數!$A$2:$A$4,0))</f>
        <v>0</v>
      </c>
      <c r="N2071" s="14" t="n">
        <f aca="false">I2071*M2071</f>
        <v>0</v>
      </c>
      <c r="O2071" s="14" t="n">
        <f aca="false">I2071-N2071</f>
        <v>510000</v>
      </c>
    </row>
    <row r="2072" customFormat="false" ht="15" hidden="false" customHeight="false" outlineLevel="0" collapsed="false">
      <c r="A2072" s="6" t="str">
        <f aca="false">TEXT(B2072,"0")&amp;"-"&amp;TEXT(C2072,"00")</f>
        <v>2026-04</v>
      </c>
      <c r="B2072" s="4" t="n">
        <v>2026</v>
      </c>
      <c r="C2072" s="4" t="n">
        <v>4</v>
      </c>
      <c r="D2072" s="9" t="s">
        <v>273</v>
      </c>
      <c r="E2072" s="12" t="str">
        <f aca="false">INDEX(門市主檔!$B$2:$B$25,MATCH($D2072,門市主檔!$A$2:$A$25,0))</f>
        <v>台北東門店</v>
      </c>
      <c r="F2072" s="9" t="s">
        <v>344</v>
      </c>
      <c r="G2072" s="12" t="str">
        <f aca="false">INDEX(通路主檔!$B$2:$B$5,MATCH($F2072,通路主檔!$A$2:$A$5,0))</f>
        <v>外送平台 A</v>
      </c>
      <c r="H2072" s="12" t="str">
        <f aca="false">INDEX(通路主檔!$C$2:$C$5,MATCH($F2072,通路主檔!$A$2:$A$5,0))</f>
        <v>外送平台</v>
      </c>
      <c r="I2072" s="13" t="n">
        <v>406200</v>
      </c>
      <c r="J2072" s="4" t="n">
        <v>733</v>
      </c>
      <c r="K2072" s="4" t="n">
        <v>1446</v>
      </c>
      <c r="L2072" s="14" t="n">
        <f aca="false">IF(J2072=0,0,I2072/J2072)</f>
        <v>554.160982264666</v>
      </c>
      <c r="M2072" s="15" t="n">
        <f aca="false">INDEX(通路主檔!$D$2:$D$5,MATCH($F2072,通路主檔!$A$2:$A$5,0))*INDEX(年度參數!$B$2:$B$4,MATCH($B2072,年度參數!$A$2:$A$4,0))</f>
        <v>0.345</v>
      </c>
      <c r="N2072" s="14" t="n">
        <f aca="false">I2072*M2072</f>
        <v>140139</v>
      </c>
      <c r="O2072" s="14" t="n">
        <f aca="false">I2072-N2072</f>
        <v>266061</v>
      </c>
    </row>
    <row r="2073" customFormat="false" ht="15" hidden="false" customHeight="false" outlineLevel="0" collapsed="false">
      <c r="A2073" s="6" t="str">
        <f aca="false">TEXT(B2073,"0")&amp;"-"&amp;TEXT(C2073,"00")</f>
        <v>2026-04</v>
      </c>
      <c r="B2073" s="4" t="n">
        <v>2026</v>
      </c>
      <c r="C2073" s="4" t="n">
        <v>4</v>
      </c>
      <c r="D2073" s="9" t="s">
        <v>273</v>
      </c>
      <c r="E2073" s="12" t="str">
        <f aca="false">INDEX(門市主檔!$B$2:$B$25,MATCH($D2073,門市主檔!$A$2:$A$25,0))</f>
        <v>台北東門店</v>
      </c>
      <c r="F2073" s="9" t="s">
        <v>347</v>
      </c>
      <c r="G2073" s="12" t="str">
        <f aca="false">INDEX(通路主檔!$B$2:$B$5,MATCH($F2073,通路主檔!$A$2:$A$5,0))</f>
        <v>外送平台 B</v>
      </c>
      <c r="H2073" s="12" t="str">
        <f aca="false">INDEX(通路主檔!$C$2:$C$5,MATCH($F2073,通路主檔!$A$2:$A$5,0))</f>
        <v>外送平台</v>
      </c>
      <c r="I2073" s="13" t="n">
        <v>259200</v>
      </c>
      <c r="J2073" s="4" t="n">
        <v>526</v>
      </c>
      <c r="K2073" s="4" t="n">
        <v>993</v>
      </c>
      <c r="L2073" s="14" t="n">
        <f aca="false">IF(J2073=0,0,I2073/J2073)</f>
        <v>492.77566539924</v>
      </c>
      <c r="M2073" s="15" t="n">
        <f aca="false">INDEX(通路主檔!$D$2:$D$5,MATCH($F2073,通路主檔!$A$2:$A$5,0))*INDEX(年度參數!$B$2:$B$4,MATCH($B2073,年度參數!$A$2:$A$4,0))</f>
        <v>0.345</v>
      </c>
      <c r="N2073" s="14" t="n">
        <f aca="false">I2073*M2073</f>
        <v>89424</v>
      </c>
      <c r="O2073" s="14" t="n">
        <f aca="false">I2073-N2073</f>
        <v>169776</v>
      </c>
    </row>
    <row r="2074" customFormat="false" ht="15" hidden="false" customHeight="false" outlineLevel="0" collapsed="false">
      <c r="A2074" s="6" t="str">
        <f aca="false">TEXT(B2074,"0")&amp;"-"&amp;TEXT(C2074,"00")</f>
        <v>2026-04</v>
      </c>
      <c r="B2074" s="4" t="n">
        <v>2026</v>
      </c>
      <c r="C2074" s="4" t="n">
        <v>4</v>
      </c>
      <c r="D2074" s="9" t="s">
        <v>277</v>
      </c>
      <c r="E2074" s="12" t="str">
        <f aca="false">INDEX(門市主檔!$B$2:$B$25,MATCH($D2074,門市主檔!$A$2:$A$25,0))</f>
        <v>台北松江店</v>
      </c>
      <c r="F2074" s="9" t="s">
        <v>342</v>
      </c>
      <c r="G2074" s="12" t="str">
        <f aca="false">INDEX(通路主檔!$B$2:$B$5,MATCH($F2074,通路主檔!$A$2:$A$5,0))</f>
        <v>外帶</v>
      </c>
      <c r="H2074" s="12" t="str">
        <f aca="false">INDEX(通路主檔!$C$2:$C$5,MATCH($F2074,通路主檔!$A$2:$A$5,0))</f>
        <v>店內</v>
      </c>
      <c r="I2074" s="13" t="n">
        <v>511700</v>
      </c>
      <c r="J2074" s="4" t="n">
        <v>1489</v>
      </c>
      <c r="K2074" s="4" t="n">
        <v>1931</v>
      </c>
      <c r="L2074" s="14" t="n">
        <f aca="false">IF(J2074=0,0,I2074/J2074)</f>
        <v>343.653458697112</v>
      </c>
      <c r="M2074" s="15" t="n">
        <f aca="false">INDEX(通路主檔!$D$2:$D$5,MATCH($F2074,通路主檔!$A$2:$A$5,0))*INDEX(年度參數!$B$2:$B$4,MATCH($B2074,年度參數!$A$2:$A$4,0))</f>
        <v>0</v>
      </c>
      <c r="N2074" s="14" t="n">
        <f aca="false">I2074*M2074</f>
        <v>0</v>
      </c>
      <c r="O2074" s="14" t="n">
        <f aca="false">I2074-N2074</f>
        <v>511700</v>
      </c>
    </row>
    <row r="2075" customFormat="false" ht="15" hidden="false" customHeight="false" outlineLevel="0" collapsed="false">
      <c r="A2075" s="6" t="str">
        <f aca="false">TEXT(B2075,"0")&amp;"-"&amp;TEXT(C2075,"00")</f>
        <v>2026-04</v>
      </c>
      <c r="B2075" s="4" t="n">
        <v>2026</v>
      </c>
      <c r="C2075" s="4" t="n">
        <v>4</v>
      </c>
      <c r="D2075" s="9" t="s">
        <v>277</v>
      </c>
      <c r="E2075" s="12" t="str">
        <f aca="false">INDEX(門市主檔!$B$2:$B$25,MATCH($D2075,門市主檔!$A$2:$A$25,0))</f>
        <v>台北松江店</v>
      </c>
      <c r="F2075" s="9" t="s">
        <v>344</v>
      </c>
      <c r="G2075" s="12" t="str">
        <f aca="false">INDEX(通路主檔!$B$2:$B$5,MATCH($F2075,通路主檔!$A$2:$A$5,0))</f>
        <v>外送平台 A</v>
      </c>
      <c r="H2075" s="12" t="str">
        <f aca="false">INDEX(通路主檔!$C$2:$C$5,MATCH($F2075,通路主檔!$A$2:$A$5,0))</f>
        <v>外送平台</v>
      </c>
      <c r="I2075" s="13" t="n">
        <v>409500</v>
      </c>
      <c r="J2075" s="4" t="n">
        <v>820</v>
      </c>
      <c r="K2075" s="4" t="n">
        <v>1573</v>
      </c>
      <c r="L2075" s="14" t="n">
        <f aca="false">IF(J2075=0,0,I2075/J2075)</f>
        <v>499.390243902439</v>
      </c>
      <c r="M2075" s="15" t="n">
        <f aca="false">INDEX(通路主檔!$D$2:$D$5,MATCH($F2075,通路主檔!$A$2:$A$5,0))*INDEX(年度參數!$B$2:$B$4,MATCH($B2075,年度參數!$A$2:$A$4,0))</f>
        <v>0.345</v>
      </c>
      <c r="N2075" s="14" t="n">
        <f aca="false">I2075*M2075</f>
        <v>141277.5</v>
      </c>
      <c r="O2075" s="14" t="n">
        <f aca="false">I2075-N2075</f>
        <v>268222.5</v>
      </c>
    </row>
    <row r="2076" customFormat="false" ht="15" hidden="false" customHeight="false" outlineLevel="0" collapsed="false">
      <c r="A2076" s="6" t="str">
        <f aca="false">TEXT(B2076,"0")&amp;"-"&amp;TEXT(C2076,"00")</f>
        <v>2026-04</v>
      </c>
      <c r="B2076" s="4" t="n">
        <v>2026</v>
      </c>
      <c r="C2076" s="4" t="n">
        <v>4</v>
      </c>
      <c r="D2076" s="9" t="s">
        <v>277</v>
      </c>
      <c r="E2076" s="12" t="str">
        <f aca="false">INDEX(門市主檔!$B$2:$B$25,MATCH($D2076,門市主檔!$A$2:$A$25,0))</f>
        <v>台北松江店</v>
      </c>
      <c r="F2076" s="9" t="s">
        <v>347</v>
      </c>
      <c r="G2076" s="12" t="str">
        <f aca="false">INDEX(通路主檔!$B$2:$B$5,MATCH($F2076,通路主檔!$A$2:$A$5,0))</f>
        <v>外送平台 B</v>
      </c>
      <c r="H2076" s="12" t="str">
        <f aca="false">INDEX(通路主檔!$C$2:$C$5,MATCH($F2076,通路主檔!$A$2:$A$5,0))</f>
        <v>外送平台</v>
      </c>
      <c r="I2076" s="13" t="n">
        <v>299100</v>
      </c>
      <c r="J2076" s="4" t="n">
        <v>568</v>
      </c>
      <c r="K2076" s="4" t="n">
        <v>996</v>
      </c>
      <c r="L2076" s="14" t="n">
        <f aca="false">IF(J2076=0,0,I2076/J2076)</f>
        <v>526.584507042254</v>
      </c>
      <c r="M2076" s="15" t="n">
        <f aca="false">INDEX(通路主檔!$D$2:$D$5,MATCH($F2076,通路主檔!$A$2:$A$5,0))*INDEX(年度參數!$B$2:$B$4,MATCH($B2076,年度參數!$A$2:$A$4,0))</f>
        <v>0.345</v>
      </c>
      <c r="N2076" s="14" t="n">
        <f aca="false">I2076*M2076</f>
        <v>103189.5</v>
      </c>
      <c r="O2076" s="14" t="n">
        <f aca="false">I2076-N2076</f>
        <v>195910.5</v>
      </c>
    </row>
    <row r="2077" customFormat="false" ht="15" hidden="false" customHeight="false" outlineLevel="0" collapsed="false">
      <c r="A2077" s="6" t="str">
        <f aca="false">TEXT(B2077,"0")&amp;"-"&amp;TEXT(C2077,"00")</f>
        <v>2026-04</v>
      </c>
      <c r="B2077" s="4" t="n">
        <v>2026</v>
      </c>
      <c r="C2077" s="4" t="n">
        <v>4</v>
      </c>
      <c r="D2077" s="9" t="s">
        <v>288</v>
      </c>
      <c r="E2077" s="12" t="str">
        <f aca="false">INDEX(門市主檔!$B$2:$B$25,MATCH($D2077,門市主檔!$A$2:$A$25,0))</f>
        <v>桃園中壢店</v>
      </c>
      <c r="F2077" s="9" t="s">
        <v>339</v>
      </c>
      <c r="G2077" s="12" t="str">
        <f aca="false">INDEX(通路主檔!$B$2:$B$5,MATCH($F2077,通路主檔!$A$2:$A$5,0))</f>
        <v>內用</v>
      </c>
      <c r="H2077" s="12" t="str">
        <f aca="false">INDEX(通路主檔!$C$2:$C$5,MATCH($F2077,通路主檔!$A$2:$A$5,0))</f>
        <v>店內</v>
      </c>
      <c r="I2077" s="13" t="n">
        <v>864100</v>
      </c>
      <c r="J2077" s="4" t="n">
        <v>1170</v>
      </c>
      <c r="K2077" s="4" t="n">
        <v>2719</v>
      </c>
      <c r="L2077" s="14" t="n">
        <f aca="false">IF(J2077=0,0,I2077/J2077)</f>
        <v>738.547008547009</v>
      </c>
      <c r="M2077" s="15" t="n">
        <f aca="false">INDEX(通路主檔!$D$2:$D$5,MATCH($F2077,通路主檔!$A$2:$A$5,0))*INDEX(年度參數!$B$2:$B$4,MATCH($B2077,年度參數!$A$2:$A$4,0))</f>
        <v>0</v>
      </c>
      <c r="N2077" s="14" t="n">
        <f aca="false">I2077*M2077</f>
        <v>0</v>
      </c>
      <c r="O2077" s="14" t="n">
        <f aca="false">I2077-N2077</f>
        <v>864100</v>
      </c>
    </row>
    <row r="2078" customFormat="false" ht="15" hidden="false" customHeight="false" outlineLevel="0" collapsed="false">
      <c r="A2078" s="6" t="str">
        <f aca="false">TEXT(B2078,"0")&amp;"-"&amp;TEXT(C2078,"00")</f>
        <v>2026-04</v>
      </c>
      <c r="B2078" s="4" t="n">
        <v>2026</v>
      </c>
      <c r="C2078" s="4" t="n">
        <v>4</v>
      </c>
      <c r="D2078" s="9" t="s">
        <v>288</v>
      </c>
      <c r="E2078" s="12" t="str">
        <f aca="false">INDEX(門市主檔!$B$2:$B$25,MATCH($D2078,門市主檔!$A$2:$A$25,0))</f>
        <v>桃園中壢店</v>
      </c>
      <c r="F2078" s="9" t="s">
        <v>342</v>
      </c>
      <c r="G2078" s="12" t="str">
        <f aca="false">INDEX(通路主檔!$B$2:$B$5,MATCH($F2078,通路主檔!$A$2:$A$5,0))</f>
        <v>外帶</v>
      </c>
      <c r="H2078" s="12" t="str">
        <f aca="false">INDEX(通路主檔!$C$2:$C$5,MATCH($F2078,通路主檔!$A$2:$A$5,0))</f>
        <v>店內</v>
      </c>
      <c r="I2078" s="13" t="n">
        <v>402200</v>
      </c>
      <c r="J2078" s="4" t="n">
        <v>1172</v>
      </c>
      <c r="K2078" s="4" t="n">
        <v>1595</v>
      </c>
      <c r="L2078" s="14" t="n">
        <f aca="false">IF(J2078=0,0,I2078/J2078)</f>
        <v>343.174061433447</v>
      </c>
      <c r="M2078" s="15" t="n">
        <f aca="false">INDEX(通路主檔!$D$2:$D$5,MATCH($F2078,通路主檔!$A$2:$A$5,0))*INDEX(年度參數!$B$2:$B$4,MATCH($B2078,年度參數!$A$2:$A$4,0))</f>
        <v>0</v>
      </c>
      <c r="N2078" s="14" t="n">
        <f aca="false">I2078*M2078</f>
        <v>0</v>
      </c>
      <c r="O2078" s="14" t="n">
        <f aca="false">I2078-N2078</f>
        <v>402200</v>
      </c>
    </row>
    <row r="2079" customFormat="false" ht="15" hidden="false" customHeight="false" outlineLevel="0" collapsed="false">
      <c r="A2079" s="6" t="str">
        <f aca="false">TEXT(B2079,"0")&amp;"-"&amp;TEXT(C2079,"00")</f>
        <v>2026-04</v>
      </c>
      <c r="B2079" s="4" t="n">
        <v>2026</v>
      </c>
      <c r="C2079" s="4" t="n">
        <v>4</v>
      </c>
      <c r="D2079" s="9" t="s">
        <v>288</v>
      </c>
      <c r="E2079" s="12" t="str">
        <f aca="false">INDEX(門市主檔!$B$2:$B$25,MATCH($D2079,門市主檔!$A$2:$A$25,0))</f>
        <v>桃園中壢店</v>
      </c>
      <c r="F2079" s="9" t="s">
        <v>344</v>
      </c>
      <c r="G2079" s="12" t="str">
        <f aca="false">INDEX(通路主檔!$B$2:$B$5,MATCH($F2079,通路主檔!$A$2:$A$5,0))</f>
        <v>外送平台 A</v>
      </c>
      <c r="H2079" s="12" t="str">
        <f aca="false">INDEX(通路主檔!$C$2:$C$5,MATCH($F2079,通路主檔!$A$2:$A$5,0))</f>
        <v>外送平台</v>
      </c>
      <c r="I2079" s="13" t="n">
        <v>352800</v>
      </c>
      <c r="J2079" s="4" t="n">
        <v>659</v>
      </c>
      <c r="K2079" s="4" t="n">
        <v>1315</v>
      </c>
      <c r="L2079" s="14" t="n">
        <f aca="false">IF(J2079=0,0,I2079/J2079)</f>
        <v>535.35660091047</v>
      </c>
      <c r="M2079" s="15" t="n">
        <f aca="false">INDEX(通路主檔!$D$2:$D$5,MATCH($F2079,通路主檔!$A$2:$A$5,0))*INDEX(年度參數!$B$2:$B$4,MATCH($B2079,年度參數!$A$2:$A$4,0))</f>
        <v>0.345</v>
      </c>
      <c r="N2079" s="14" t="n">
        <f aca="false">I2079*M2079</f>
        <v>121716</v>
      </c>
      <c r="O2079" s="14" t="n">
        <f aca="false">I2079-N2079</f>
        <v>231084</v>
      </c>
    </row>
    <row r="2080" customFormat="false" ht="15" hidden="false" customHeight="false" outlineLevel="0" collapsed="false">
      <c r="A2080" s="6" t="str">
        <f aca="false">TEXT(B2080,"0")&amp;"-"&amp;TEXT(C2080,"00")</f>
        <v>2026-04</v>
      </c>
      <c r="B2080" s="4" t="n">
        <v>2026</v>
      </c>
      <c r="C2080" s="4" t="n">
        <v>4</v>
      </c>
      <c r="D2080" s="9" t="s">
        <v>288</v>
      </c>
      <c r="E2080" s="12" t="str">
        <f aca="false">INDEX(門市主檔!$B$2:$B$25,MATCH($D2080,門市主檔!$A$2:$A$25,0))</f>
        <v>桃園中壢店</v>
      </c>
      <c r="F2080" s="9" t="s">
        <v>347</v>
      </c>
      <c r="G2080" s="12" t="str">
        <f aca="false">INDEX(通路主檔!$B$2:$B$5,MATCH($F2080,通路主檔!$A$2:$A$5,0))</f>
        <v>外送平台 B</v>
      </c>
      <c r="H2080" s="12" t="str">
        <f aca="false">INDEX(通路主檔!$C$2:$C$5,MATCH($F2080,通路主檔!$A$2:$A$5,0))</f>
        <v>外送平台</v>
      </c>
      <c r="I2080" s="13" t="n">
        <v>251700</v>
      </c>
      <c r="J2080" s="4" t="n">
        <v>508</v>
      </c>
      <c r="K2080" s="4" t="n">
        <v>981</v>
      </c>
      <c r="L2080" s="14" t="n">
        <f aca="false">IF(J2080=0,0,I2080/J2080)</f>
        <v>495.472440944882</v>
      </c>
      <c r="M2080" s="15" t="n">
        <f aca="false">INDEX(通路主檔!$D$2:$D$5,MATCH($F2080,通路主檔!$A$2:$A$5,0))*INDEX(年度參數!$B$2:$B$4,MATCH($B2080,年度參數!$A$2:$A$4,0))</f>
        <v>0.345</v>
      </c>
      <c r="N2080" s="14" t="n">
        <f aca="false">I2080*M2080</f>
        <v>86836.5</v>
      </c>
      <c r="O2080" s="14" t="n">
        <f aca="false">I2080-N2080</f>
        <v>164863.5</v>
      </c>
    </row>
    <row r="2081" customFormat="false" ht="15" hidden="false" customHeight="false" outlineLevel="0" collapsed="false">
      <c r="A2081" s="6" t="str">
        <f aca="false">TEXT(B2081,"0")&amp;"-"&amp;TEXT(C2081,"00")</f>
        <v>2026-04</v>
      </c>
      <c r="B2081" s="4" t="n">
        <v>2026</v>
      </c>
      <c r="C2081" s="4" t="n">
        <v>4</v>
      </c>
      <c r="D2081" s="9" t="s">
        <v>292</v>
      </c>
      <c r="E2081" s="12" t="str">
        <f aca="false">INDEX(門市主檔!$B$2:$B$25,MATCH($D2081,門市主檔!$A$2:$A$25,0))</f>
        <v>桃園藝文店</v>
      </c>
      <c r="F2081" s="9" t="s">
        <v>339</v>
      </c>
      <c r="G2081" s="12" t="str">
        <f aca="false">INDEX(通路主檔!$B$2:$B$5,MATCH($F2081,通路主檔!$A$2:$A$5,0))</f>
        <v>內用</v>
      </c>
      <c r="H2081" s="12" t="str">
        <f aca="false">INDEX(通路主檔!$C$2:$C$5,MATCH($F2081,通路主檔!$A$2:$A$5,0))</f>
        <v>店內</v>
      </c>
      <c r="I2081" s="13" t="n">
        <v>830700</v>
      </c>
      <c r="J2081" s="4" t="n">
        <v>1035</v>
      </c>
      <c r="K2081" s="4" t="n">
        <v>2647</v>
      </c>
      <c r="L2081" s="14" t="n">
        <f aca="false">IF(J2081=0,0,I2081/J2081)</f>
        <v>802.608695652174</v>
      </c>
      <c r="M2081" s="15" t="n">
        <f aca="false">INDEX(通路主檔!$D$2:$D$5,MATCH($F2081,通路主檔!$A$2:$A$5,0))*INDEX(年度參數!$B$2:$B$4,MATCH($B2081,年度參數!$A$2:$A$4,0))</f>
        <v>0</v>
      </c>
      <c r="N2081" s="14" t="n">
        <f aca="false">I2081*M2081</f>
        <v>0</v>
      </c>
      <c r="O2081" s="14" t="n">
        <f aca="false">I2081-N2081</f>
        <v>830700</v>
      </c>
    </row>
    <row r="2082" customFormat="false" ht="15" hidden="false" customHeight="false" outlineLevel="0" collapsed="false">
      <c r="A2082" s="6" t="str">
        <f aca="false">TEXT(B2082,"0")&amp;"-"&amp;TEXT(C2082,"00")</f>
        <v>2026-04</v>
      </c>
      <c r="B2082" s="4" t="n">
        <v>2026</v>
      </c>
      <c r="C2082" s="4" t="n">
        <v>4</v>
      </c>
      <c r="D2082" s="9" t="s">
        <v>292</v>
      </c>
      <c r="E2082" s="12" t="str">
        <f aca="false">INDEX(門市主檔!$B$2:$B$25,MATCH($D2082,門市主檔!$A$2:$A$25,0))</f>
        <v>桃園藝文店</v>
      </c>
      <c r="F2082" s="9" t="s">
        <v>342</v>
      </c>
      <c r="G2082" s="12" t="str">
        <f aca="false">INDEX(通路主檔!$B$2:$B$5,MATCH($F2082,通路主檔!$A$2:$A$5,0))</f>
        <v>外帶</v>
      </c>
      <c r="H2082" s="12" t="str">
        <f aca="false">INDEX(通路主檔!$C$2:$C$5,MATCH($F2082,通路主檔!$A$2:$A$5,0))</f>
        <v>店內</v>
      </c>
      <c r="I2082" s="13" t="n">
        <v>422400</v>
      </c>
      <c r="J2082" s="4" t="n">
        <v>1170</v>
      </c>
      <c r="K2082" s="4" t="n">
        <v>1579</v>
      </c>
      <c r="L2082" s="14" t="n">
        <f aca="false">IF(J2082=0,0,I2082/J2082)</f>
        <v>361.025641025641</v>
      </c>
      <c r="M2082" s="15" t="n">
        <f aca="false">INDEX(通路主檔!$D$2:$D$5,MATCH($F2082,通路主檔!$A$2:$A$5,0))*INDEX(年度參數!$B$2:$B$4,MATCH($B2082,年度參數!$A$2:$A$4,0))</f>
        <v>0</v>
      </c>
      <c r="N2082" s="14" t="n">
        <f aca="false">I2082*M2082</f>
        <v>0</v>
      </c>
      <c r="O2082" s="14" t="n">
        <f aca="false">I2082-N2082</f>
        <v>422400</v>
      </c>
    </row>
    <row r="2083" customFormat="false" ht="15" hidden="false" customHeight="false" outlineLevel="0" collapsed="false">
      <c r="A2083" s="6" t="str">
        <f aca="false">TEXT(B2083,"0")&amp;"-"&amp;TEXT(C2083,"00")</f>
        <v>2026-04</v>
      </c>
      <c r="B2083" s="4" t="n">
        <v>2026</v>
      </c>
      <c r="C2083" s="4" t="n">
        <v>4</v>
      </c>
      <c r="D2083" s="9" t="s">
        <v>292</v>
      </c>
      <c r="E2083" s="12" t="str">
        <f aca="false">INDEX(門市主檔!$B$2:$B$25,MATCH($D2083,門市主檔!$A$2:$A$25,0))</f>
        <v>桃園藝文店</v>
      </c>
      <c r="F2083" s="9" t="s">
        <v>344</v>
      </c>
      <c r="G2083" s="12" t="str">
        <f aca="false">INDEX(通路主檔!$B$2:$B$5,MATCH($F2083,通路主檔!$A$2:$A$5,0))</f>
        <v>外送平台 A</v>
      </c>
      <c r="H2083" s="12" t="str">
        <f aca="false">INDEX(通路主檔!$C$2:$C$5,MATCH($F2083,通路主檔!$A$2:$A$5,0))</f>
        <v>外送平台</v>
      </c>
      <c r="I2083" s="13" t="n">
        <v>340600</v>
      </c>
      <c r="J2083" s="4" t="n">
        <v>638</v>
      </c>
      <c r="K2083" s="4" t="n">
        <v>1302</v>
      </c>
      <c r="L2083" s="14" t="n">
        <f aca="false">IF(J2083=0,0,I2083/J2083)</f>
        <v>533.855799373041</v>
      </c>
      <c r="M2083" s="15" t="n">
        <f aca="false">INDEX(通路主檔!$D$2:$D$5,MATCH($F2083,通路主檔!$A$2:$A$5,0))*INDEX(年度參數!$B$2:$B$4,MATCH($B2083,年度參數!$A$2:$A$4,0))</f>
        <v>0.345</v>
      </c>
      <c r="N2083" s="14" t="n">
        <f aca="false">I2083*M2083</f>
        <v>117507</v>
      </c>
      <c r="O2083" s="14" t="n">
        <f aca="false">I2083-N2083</f>
        <v>223093</v>
      </c>
    </row>
    <row r="2084" customFormat="false" ht="15" hidden="false" customHeight="false" outlineLevel="0" collapsed="false">
      <c r="A2084" s="6" t="str">
        <f aca="false">TEXT(B2084,"0")&amp;"-"&amp;TEXT(C2084,"00")</f>
        <v>2026-04</v>
      </c>
      <c r="B2084" s="4" t="n">
        <v>2026</v>
      </c>
      <c r="C2084" s="4" t="n">
        <v>4</v>
      </c>
      <c r="D2084" s="9" t="s">
        <v>292</v>
      </c>
      <c r="E2084" s="12" t="str">
        <f aca="false">INDEX(門市主檔!$B$2:$B$25,MATCH($D2084,門市主檔!$A$2:$A$25,0))</f>
        <v>桃園藝文店</v>
      </c>
      <c r="F2084" s="9" t="s">
        <v>347</v>
      </c>
      <c r="G2084" s="12" t="str">
        <f aca="false">INDEX(通路主檔!$B$2:$B$5,MATCH($F2084,通路主檔!$A$2:$A$5,0))</f>
        <v>外送平台 B</v>
      </c>
      <c r="H2084" s="12" t="str">
        <f aca="false">INDEX(通路主檔!$C$2:$C$5,MATCH($F2084,通路主檔!$A$2:$A$5,0))</f>
        <v>外送平台</v>
      </c>
      <c r="I2084" s="13" t="n">
        <v>220100</v>
      </c>
      <c r="J2084" s="4" t="n">
        <v>420</v>
      </c>
      <c r="K2084" s="4" t="n">
        <v>779</v>
      </c>
      <c r="L2084" s="14" t="n">
        <f aca="false">IF(J2084=0,0,I2084/J2084)</f>
        <v>524.047619047619</v>
      </c>
      <c r="M2084" s="15" t="n">
        <f aca="false">INDEX(通路主檔!$D$2:$D$5,MATCH($F2084,通路主檔!$A$2:$A$5,0))*INDEX(年度參數!$B$2:$B$4,MATCH($B2084,年度參數!$A$2:$A$4,0))</f>
        <v>0.345</v>
      </c>
      <c r="N2084" s="14" t="n">
        <f aca="false">I2084*M2084</f>
        <v>75934.5</v>
      </c>
      <c r="O2084" s="14" t="n">
        <f aca="false">I2084-N2084</f>
        <v>144165.5</v>
      </c>
    </row>
    <row r="2085" customFormat="false" ht="15" hidden="false" customHeight="false" outlineLevel="0" collapsed="false">
      <c r="A2085" s="6" t="str">
        <f aca="false">TEXT(B2085,"0")&amp;"-"&amp;TEXT(C2085,"00")</f>
        <v>2026-04</v>
      </c>
      <c r="B2085" s="4" t="n">
        <v>2026</v>
      </c>
      <c r="C2085" s="4" t="n">
        <v>4</v>
      </c>
      <c r="D2085" s="9" t="s">
        <v>315</v>
      </c>
      <c r="E2085" s="12" t="str">
        <f aca="false">INDEX(門市主檔!$B$2:$B$25,MATCH($D2085,門市主檔!$A$2:$A$25,0))</f>
        <v>雲林斗六店</v>
      </c>
      <c r="F2085" s="9" t="s">
        <v>339</v>
      </c>
      <c r="G2085" s="12" t="str">
        <f aca="false">INDEX(通路主檔!$B$2:$B$5,MATCH($F2085,通路主檔!$A$2:$A$5,0))</f>
        <v>內用</v>
      </c>
      <c r="H2085" s="12" t="str">
        <f aca="false">INDEX(通路主檔!$C$2:$C$5,MATCH($F2085,通路主檔!$A$2:$A$5,0))</f>
        <v>店內</v>
      </c>
      <c r="I2085" s="13" t="n">
        <v>638100</v>
      </c>
      <c r="J2085" s="4" t="n">
        <v>841</v>
      </c>
      <c r="K2085" s="4" t="n">
        <v>1892</v>
      </c>
      <c r="L2085" s="14" t="n">
        <f aca="false">IF(J2085=0,0,I2085/J2085)</f>
        <v>758.739595719382</v>
      </c>
      <c r="M2085" s="15" t="n">
        <f aca="false">INDEX(通路主檔!$D$2:$D$5,MATCH($F2085,通路主檔!$A$2:$A$5,0))*INDEX(年度參數!$B$2:$B$4,MATCH($B2085,年度參數!$A$2:$A$4,0))</f>
        <v>0</v>
      </c>
      <c r="N2085" s="14" t="n">
        <f aca="false">I2085*M2085</f>
        <v>0</v>
      </c>
      <c r="O2085" s="14" t="n">
        <f aca="false">I2085-N2085</f>
        <v>638100</v>
      </c>
    </row>
    <row r="2086" customFormat="false" ht="15" hidden="false" customHeight="false" outlineLevel="0" collapsed="false">
      <c r="A2086" s="6" t="str">
        <f aca="false">TEXT(B2086,"0")&amp;"-"&amp;TEXT(C2086,"00")</f>
        <v>2026-04</v>
      </c>
      <c r="B2086" s="4" t="n">
        <v>2026</v>
      </c>
      <c r="C2086" s="4" t="n">
        <v>4</v>
      </c>
      <c r="D2086" s="9" t="s">
        <v>315</v>
      </c>
      <c r="E2086" s="12" t="str">
        <f aca="false">INDEX(門市主檔!$B$2:$B$25,MATCH($D2086,門市主檔!$A$2:$A$25,0))</f>
        <v>雲林斗六店</v>
      </c>
      <c r="F2086" s="9" t="s">
        <v>342</v>
      </c>
      <c r="G2086" s="12" t="str">
        <f aca="false">INDEX(通路主檔!$B$2:$B$5,MATCH($F2086,通路主檔!$A$2:$A$5,0))</f>
        <v>外帶</v>
      </c>
      <c r="H2086" s="12" t="str">
        <f aca="false">INDEX(通路主檔!$C$2:$C$5,MATCH($F2086,通路主檔!$A$2:$A$5,0))</f>
        <v>店內</v>
      </c>
      <c r="I2086" s="13" t="n">
        <v>332200</v>
      </c>
      <c r="J2086" s="4" t="n">
        <v>1091</v>
      </c>
      <c r="K2086" s="4" t="n">
        <v>1358</v>
      </c>
      <c r="L2086" s="14" t="n">
        <f aca="false">IF(J2086=0,0,I2086/J2086)</f>
        <v>304.491292392301</v>
      </c>
      <c r="M2086" s="15" t="n">
        <f aca="false">INDEX(通路主檔!$D$2:$D$5,MATCH($F2086,通路主檔!$A$2:$A$5,0))*INDEX(年度參數!$B$2:$B$4,MATCH($B2086,年度參數!$A$2:$A$4,0))</f>
        <v>0</v>
      </c>
      <c r="N2086" s="14" t="n">
        <f aca="false">I2086*M2086</f>
        <v>0</v>
      </c>
      <c r="O2086" s="14" t="n">
        <f aca="false">I2086-N2086</f>
        <v>332200</v>
      </c>
    </row>
    <row r="2087" customFormat="false" ht="15" hidden="false" customHeight="false" outlineLevel="0" collapsed="false">
      <c r="A2087" s="6" t="str">
        <f aca="false">TEXT(B2087,"0")&amp;"-"&amp;TEXT(C2087,"00")</f>
        <v>2026-04</v>
      </c>
      <c r="B2087" s="4" t="n">
        <v>2026</v>
      </c>
      <c r="C2087" s="4" t="n">
        <v>4</v>
      </c>
      <c r="D2087" s="9" t="s">
        <v>315</v>
      </c>
      <c r="E2087" s="12" t="str">
        <f aca="false">INDEX(門市主檔!$B$2:$B$25,MATCH($D2087,門市主檔!$A$2:$A$25,0))</f>
        <v>雲林斗六店</v>
      </c>
      <c r="F2087" s="9" t="s">
        <v>344</v>
      </c>
      <c r="G2087" s="12" t="str">
        <f aca="false">INDEX(通路主檔!$B$2:$B$5,MATCH($F2087,通路主檔!$A$2:$A$5,0))</f>
        <v>外送平台 A</v>
      </c>
      <c r="H2087" s="12" t="str">
        <f aca="false">INDEX(通路主檔!$C$2:$C$5,MATCH($F2087,通路主檔!$A$2:$A$5,0))</f>
        <v>外送平台</v>
      </c>
      <c r="I2087" s="13" t="n">
        <v>291600</v>
      </c>
      <c r="J2087" s="4" t="n">
        <v>559</v>
      </c>
      <c r="K2087" s="4" t="n">
        <v>1028</v>
      </c>
      <c r="L2087" s="14" t="n">
        <f aca="false">IF(J2087=0,0,I2087/J2087)</f>
        <v>521.645796064401</v>
      </c>
      <c r="M2087" s="15" t="n">
        <f aca="false">INDEX(通路主檔!$D$2:$D$5,MATCH($F2087,通路主檔!$A$2:$A$5,0))*INDEX(年度參數!$B$2:$B$4,MATCH($B2087,年度參數!$A$2:$A$4,0))</f>
        <v>0.345</v>
      </c>
      <c r="N2087" s="14" t="n">
        <f aca="false">I2087*M2087</f>
        <v>100602</v>
      </c>
      <c r="O2087" s="14" t="n">
        <f aca="false">I2087-N2087</f>
        <v>190998</v>
      </c>
    </row>
    <row r="2088" customFormat="false" ht="15" hidden="false" customHeight="false" outlineLevel="0" collapsed="false">
      <c r="A2088" s="6" t="str">
        <f aca="false">TEXT(B2088,"0")&amp;"-"&amp;TEXT(C2088,"00")</f>
        <v>2026-04</v>
      </c>
      <c r="B2088" s="4" t="n">
        <v>2026</v>
      </c>
      <c r="C2088" s="4" t="n">
        <v>4</v>
      </c>
      <c r="D2088" s="9" t="s">
        <v>315</v>
      </c>
      <c r="E2088" s="12" t="str">
        <f aca="false">INDEX(門市主檔!$B$2:$B$25,MATCH($D2088,門市主檔!$A$2:$A$25,0))</f>
        <v>雲林斗六店</v>
      </c>
      <c r="F2088" s="9" t="s">
        <v>347</v>
      </c>
      <c r="G2088" s="12" t="str">
        <f aca="false">INDEX(通路主檔!$B$2:$B$5,MATCH($F2088,通路主檔!$A$2:$A$5,0))</f>
        <v>外送平台 B</v>
      </c>
      <c r="H2088" s="12" t="str">
        <f aca="false">INDEX(通路主檔!$C$2:$C$5,MATCH($F2088,通路主檔!$A$2:$A$5,0))</f>
        <v>外送平台</v>
      </c>
      <c r="I2088" s="13" t="n">
        <v>196900</v>
      </c>
      <c r="J2088" s="4" t="n">
        <v>373</v>
      </c>
      <c r="K2088" s="4" t="n">
        <v>639</v>
      </c>
      <c r="L2088" s="14" t="n">
        <f aca="false">IF(J2088=0,0,I2088/J2088)</f>
        <v>527.882037533512</v>
      </c>
      <c r="M2088" s="15" t="n">
        <f aca="false">INDEX(通路主檔!$D$2:$D$5,MATCH($F2088,通路主檔!$A$2:$A$5,0))*INDEX(年度參數!$B$2:$B$4,MATCH($B2088,年度參數!$A$2:$A$4,0))</f>
        <v>0.345</v>
      </c>
      <c r="N2088" s="14" t="n">
        <f aca="false">I2088*M2088</f>
        <v>67930.5</v>
      </c>
      <c r="O2088" s="14" t="n">
        <f aca="false">I2088-N2088</f>
        <v>128969.5</v>
      </c>
    </row>
    <row r="2089" customFormat="false" ht="15" hidden="false" customHeight="false" outlineLevel="0" collapsed="false">
      <c r="A2089" s="6" t="str">
        <f aca="false">TEXT(B2089,"0")&amp;"-"&amp;TEXT(C2089,"00")</f>
        <v>2026-05</v>
      </c>
      <c r="B2089" s="4" t="n">
        <v>2026</v>
      </c>
      <c r="C2089" s="4" t="n">
        <v>5</v>
      </c>
      <c r="D2089" s="9" t="s">
        <v>294</v>
      </c>
      <c r="E2089" s="12" t="str">
        <f aca="false">INDEX(門市主檔!$B$2:$B$25,MATCH($D2089,門市主檔!$A$2:$A$25,0))</f>
        <v>新竹巨城店</v>
      </c>
      <c r="F2089" s="9" t="s">
        <v>339</v>
      </c>
      <c r="G2089" s="12" t="str">
        <f aca="false">INDEX(通路主檔!$B$2:$B$5,MATCH($F2089,通路主檔!$A$2:$A$5,0))</f>
        <v>內用</v>
      </c>
      <c r="H2089" s="12" t="str">
        <f aca="false">INDEX(通路主檔!$C$2:$C$5,MATCH($F2089,通路主檔!$A$2:$A$5,0))</f>
        <v>店內</v>
      </c>
      <c r="I2089" s="13" t="n">
        <v>1388500</v>
      </c>
      <c r="J2089" s="4" t="n">
        <v>1736</v>
      </c>
      <c r="K2089" s="4" t="n">
        <v>4397</v>
      </c>
      <c r="L2089" s="14" t="n">
        <f aca="false">IF(J2089=0,0,I2089/J2089)</f>
        <v>799.827188940092</v>
      </c>
      <c r="M2089" s="15" t="n">
        <f aca="false">INDEX(通路主檔!$D$2:$D$5,MATCH($F2089,通路主檔!$A$2:$A$5,0))*INDEX(年度參數!$B$2:$B$4,MATCH($B2089,年度參數!$A$2:$A$4,0))</f>
        <v>0</v>
      </c>
      <c r="N2089" s="14" t="n">
        <f aca="false">I2089*M2089</f>
        <v>0</v>
      </c>
      <c r="O2089" s="14" t="n">
        <f aca="false">I2089-N2089</f>
        <v>1388500</v>
      </c>
    </row>
    <row r="2090" customFormat="false" ht="15" hidden="false" customHeight="false" outlineLevel="0" collapsed="false">
      <c r="A2090" s="6" t="str">
        <f aca="false">TEXT(B2090,"0")&amp;"-"&amp;TEXT(C2090,"00")</f>
        <v>2026-05</v>
      </c>
      <c r="B2090" s="4" t="n">
        <v>2026</v>
      </c>
      <c r="C2090" s="4" t="n">
        <v>5</v>
      </c>
      <c r="D2090" s="9" t="s">
        <v>294</v>
      </c>
      <c r="E2090" s="12" t="str">
        <f aca="false">INDEX(門市主檔!$B$2:$B$25,MATCH($D2090,門市主檔!$A$2:$A$25,0))</f>
        <v>新竹巨城店</v>
      </c>
      <c r="F2090" s="9" t="s">
        <v>342</v>
      </c>
      <c r="G2090" s="12" t="str">
        <f aca="false">INDEX(通路主檔!$B$2:$B$5,MATCH($F2090,通路主檔!$A$2:$A$5,0))</f>
        <v>外帶</v>
      </c>
      <c r="H2090" s="12" t="str">
        <f aca="false">INDEX(通路主檔!$C$2:$C$5,MATCH($F2090,通路主檔!$A$2:$A$5,0))</f>
        <v>店內</v>
      </c>
      <c r="I2090" s="13" t="n">
        <v>535500</v>
      </c>
      <c r="J2090" s="4" t="n">
        <v>1544</v>
      </c>
      <c r="K2090" s="4" t="n">
        <v>1943</v>
      </c>
      <c r="L2090" s="14" t="n">
        <f aca="false">IF(J2090=0,0,I2090/J2090)</f>
        <v>346.826424870466</v>
      </c>
      <c r="M2090" s="15" t="n">
        <f aca="false">INDEX(通路主檔!$D$2:$D$5,MATCH($F2090,通路主檔!$A$2:$A$5,0))*INDEX(年度參數!$B$2:$B$4,MATCH($B2090,年度參數!$A$2:$A$4,0))</f>
        <v>0</v>
      </c>
      <c r="N2090" s="14" t="n">
        <f aca="false">I2090*M2090</f>
        <v>0</v>
      </c>
      <c r="O2090" s="14" t="n">
        <f aca="false">I2090-N2090</f>
        <v>535500</v>
      </c>
    </row>
    <row r="2091" customFormat="false" ht="15" hidden="false" customHeight="false" outlineLevel="0" collapsed="false">
      <c r="A2091" s="6" t="str">
        <f aca="false">TEXT(B2091,"0")&amp;"-"&amp;TEXT(C2091,"00")</f>
        <v>2026-05</v>
      </c>
      <c r="B2091" s="4" t="n">
        <v>2026</v>
      </c>
      <c r="C2091" s="4" t="n">
        <v>5</v>
      </c>
      <c r="D2091" s="9" t="s">
        <v>294</v>
      </c>
      <c r="E2091" s="12" t="str">
        <f aca="false">INDEX(門市主檔!$B$2:$B$25,MATCH($D2091,門市主檔!$A$2:$A$25,0))</f>
        <v>新竹巨城店</v>
      </c>
      <c r="F2091" s="9" t="s">
        <v>344</v>
      </c>
      <c r="G2091" s="12" t="str">
        <f aca="false">INDEX(通路主檔!$B$2:$B$5,MATCH($F2091,通路主檔!$A$2:$A$5,0))</f>
        <v>外送平台 A</v>
      </c>
      <c r="H2091" s="12" t="str">
        <f aca="false">INDEX(通路主檔!$C$2:$C$5,MATCH($F2091,通路主檔!$A$2:$A$5,0))</f>
        <v>外送平台</v>
      </c>
      <c r="I2091" s="13" t="n">
        <v>505700</v>
      </c>
      <c r="J2091" s="4" t="n">
        <v>994</v>
      </c>
      <c r="K2091" s="4" t="n">
        <v>1802</v>
      </c>
      <c r="L2091" s="14" t="n">
        <f aca="false">IF(J2091=0,0,I2091/J2091)</f>
        <v>508.752515090543</v>
      </c>
      <c r="M2091" s="15" t="n">
        <f aca="false">INDEX(通路主檔!$D$2:$D$5,MATCH($F2091,通路主檔!$A$2:$A$5,0))*INDEX(年度參數!$B$2:$B$4,MATCH($B2091,年度參數!$A$2:$A$4,0))</f>
        <v>0.345</v>
      </c>
      <c r="N2091" s="14" t="n">
        <f aca="false">I2091*M2091</f>
        <v>174466.5</v>
      </c>
      <c r="O2091" s="14" t="n">
        <f aca="false">I2091-N2091</f>
        <v>331233.5</v>
      </c>
    </row>
    <row r="2092" customFormat="false" ht="15" hidden="false" customHeight="false" outlineLevel="0" collapsed="false">
      <c r="A2092" s="6" t="str">
        <f aca="false">TEXT(B2092,"0")&amp;"-"&amp;TEXT(C2092,"00")</f>
        <v>2026-05</v>
      </c>
      <c r="B2092" s="4" t="n">
        <v>2026</v>
      </c>
      <c r="C2092" s="4" t="n">
        <v>5</v>
      </c>
      <c r="D2092" s="9" t="s">
        <v>294</v>
      </c>
      <c r="E2092" s="12" t="str">
        <f aca="false">INDEX(門市主檔!$B$2:$B$25,MATCH($D2092,門市主檔!$A$2:$A$25,0))</f>
        <v>新竹巨城店</v>
      </c>
      <c r="F2092" s="9" t="s">
        <v>347</v>
      </c>
      <c r="G2092" s="12" t="str">
        <f aca="false">INDEX(通路主檔!$B$2:$B$5,MATCH($F2092,通路主檔!$A$2:$A$5,0))</f>
        <v>外送平台 B</v>
      </c>
      <c r="H2092" s="12" t="str">
        <f aca="false">INDEX(通路主檔!$C$2:$C$5,MATCH($F2092,通路主檔!$A$2:$A$5,0))</f>
        <v>外送平台</v>
      </c>
      <c r="I2092" s="13" t="n">
        <v>333200</v>
      </c>
      <c r="J2092" s="4" t="n">
        <v>627</v>
      </c>
      <c r="K2092" s="4" t="n">
        <v>1057</v>
      </c>
      <c r="L2092" s="14" t="n">
        <f aca="false">IF(J2092=0,0,I2092/J2092)</f>
        <v>531.419457735247</v>
      </c>
      <c r="M2092" s="15" t="n">
        <f aca="false">INDEX(通路主檔!$D$2:$D$5,MATCH($F2092,通路主檔!$A$2:$A$5,0))*INDEX(年度參數!$B$2:$B$4,MATCH($B2092,年度參數!$A$2:$A$4,0))</f>
        <v>0.345</v>
      </c>
      <c r="N2092" s="14" t="n">
        <f aca="false">I2092*M2092</f>
        <v>114954</v>
      </c>
      <c r="O2092" s="14" t="n">
        <f aca="false">I2092-N2092</f>
        <v>218246</v>
      </c>
    </row>
    <row r="2093" customFormat="false" ht="15" hidden="false" customHeight="false" outlineLevel="0" collapsed="false">
      <c r="A2093" s="6" t="str">
        <f aca="false">TEXT(B2093,"0")&amp;"-"&amp;TEXT(C2093,"00")</f>
        <v>2026-05</v>
      </c>
      <c r="B2093" s="4" t="n">
        <v>2026</v>
      </c>
      <c r="C2093" s="4" t="n">
        <v>5</v>
      </c>
      <c r="D2093" s="9" t="s">
        <v>297</v>
      </c>
      <c r="E2093" s="12" t="str">
        <f aca="false">INDEX(門市主檔!$B$2:$B$25,MATCH($D2093,門市主檔!$A$2:$A$25,0))</f>
        <v>新竹竹北店</v>
      </c>
      <c r="F2093" s="9" t="s">
        <v>339</v>
      </c>
      <c r="G2093" s="12" t="str">
        <f aca="false">INDEX(通路主檔!$B$2:$B$5,MATCH($F2093,通路主檔!$A$2:$A$5,0))</f>
        <v>內用</v>
      </c>
      <c r="H2093" s="12" t="str">
        <f aca="false">INDEX(通路主檔!$C$2:$C$5,MATCH($F2093,通路主檔!$A$2:$A$5,0))</f>
        <v>店內</v>
      </c>
      <c r="I2093" s="13" t="n">
        <v>799000</v>
      </c>
      <c r="J2093" s="4" t="n">
        <v>981</v>
      </c>
      <c r="K2093" s="4" t="n">
        <v>2383</v>
      </c>
      <c r="L2093" s="14" t="n">
        <f aca="false">IF(J2093=0,0,I2093/J2093)</f>
        <v>814.4750254842</v>
      </c>
      <c r="M2093" s="15" t="n">
        <f aca="false">INDEX(通路主檔!$D$2:$D$5,MATCH($F2093,通路主檔!$A$2:$A$5,0))*INDEX(年度參數!$B$2:$B$4,MATCH($B2093,年度參數!$A$2:$A$4,0))</f>
        <v>0</v>
      </c>
      <c r="N2093" s="14" t="n">
        <f aca="false">I2093*M2093</f>
        <v>0</v>
      </c>
      <c r="O2093" s="14" t="n">
        <f aca="false">I2093-N2093</f>
        <v>799000</v>
      </c>
    </row>
    <row r="2094" customFormat="false" ht="15" hidden="false" customHeight="false" outlineLevel="0" collapsed="false">
      <c r="A2094" s="6" t="str">
        <f aca="false">TEXT(B2094,"0")&amp;"-"&amp;TEXT(C2094,"00")</f>
        <v>2026-05</v>
      </c>
      <c r="B2094" s="4" t="n">
        <v>2026</v>
      </c>
      <c r="C2094" s="4" t="n">
        <v>5</v>
      </c>
      <c r="D2094" s="9" t="s">
        <v>297</v>
      </c>
      <c r="E2094" s="12" t="str">
        <f aca="false">INDEX(門市主檔!$B$2:$B$25,MATCH($D2094,門市主檔!$A$2:$A$25,0))</f>
        <v>新竹竹北店</v>
      </c>
      <c r="F2094" s="9" t="s">
        <v>342</v>
      </c>
      <c r="G2094" s="12" t="str">
        <f aca="false">INDEX(通路主檔!$B$2:$B$5,MATCH($F2094,通路主檔!$A$2:$A$5,0))</f>
        <v>外帶</v>
      </c>
      <c r="H2094" s="12" t="str">
        <f aca="false">INDEX(通路主檔!$C$2:$C$5,MATCH($F2094,通路主檔!$A$2:$A$5,0))</f>
        <v>店內</v>
      </c>
      <c r="I2094" s="13" t="n">
        <v>427700</v>
      </c>
      <c r="J2094" s="4" t="n">
        <v>1255</v>
      </c>
      <c r="K2094" s="4" t="n">
        <v>1606</v>
      </c>
      <c r="L2094" s="14" t="n">
        <f aca="false">IF(J2094=0,0,I2094/J2094)</f>
        <v>340.796812749004</v>
      </c>
      <c r="M2094" s="15" t="n">
        <f aca="false">INDEX(通路主檔!$D$2:$D$5,MATCH($F2094,通路主檔!$A$2:$A$5,0))*INDEX(年度參數!$B$2:$B$4,MATCH($B2094,年度參數!$A$2:$A$4,0))</f>
        <v>0</v>
      </c>
      <c r="N2094" s="14" t="n">
        <f aca="false">I2094*M2094</f>
        <v>0</v>
      </c>
      <c r="O2094" s="14" t="n">
        <f aca="false">I2094-N2094</f>
        <v>427700</v>
      </c>
    </row>
    <row r="2095" customFormat="false" ht="15" hidden="false" customHeight="false" outlineLevel="0" collapsed="false">
      <c r="A2095" s="6" t="str">
        <f aca="false">TEXT(B2095,"0")&amp;"-"&amp;TEXT(C2095,"00")</f>
        <v>2026-05</v>
      </c>
      <c r="B2095" s="4" t="n">
        <v>2026</v>
      </c>
      <c r="C2095" s="4" t="n">
        <v>5</v>
      </c>
      <c r="D2095" s="9" t="s">
        <v>297</v>
      </c>
      <c r="E2095" s="12" t="str">
        <f aca="false">INDEX(門市主檔!$B$2:$B$25,MATCH($D2095,門市主檔!$A$2:$A$25,0))</f>
        <v>新竹竹北店</v>
      </c>
      <c r="F2095" s="9" t="s">
        <v>344</v>
      </c>
      <c r="G2095" s="12" t="str">
        <f aca="false">INDEX(通路主檔!$B$2:$B$5,MATCH($F2095,通路主檔!$A$2:$A$5,0))</f>
        <v>外送平台 A</v>
      </c>
      <c r="H2095" s="12" t="str">
        <f aca="false">INDEX(通路主檔!$C$2:$C$5,MATCH($F2095,通路主檔!$A$2:$A$5,0))</f>
        <v>外送平台</v>
      </c>
      <c r="I2095" s="13" t="n">
        <v>360400</v>
      </c>
      <c r="J2095" s="4" t="n">
        <v>706</v>
      </c>
      <c r="K2095" s="4" t="n">
        <v>1290</v>
      </c>
      <c r="L2095" s="14" t="n">
        <f aca="false">IF(J2095=0,0,I2095/J2095)</f>
        <v>510.481586402266</v>
      </c>
      <c r="M2095" s="15" t="n">
        <f aca="false">INDEX(通路主檔!$D$2:$D$5,MATCH($F2095,通路主檔!$A$2:$A$5,0))*INDEX(年度參數!$B$2:$B$4,MATCH($B2095,年度參數!$A$2:$A$4,0))</f>
        <v>0.345</v>
      </c>
      <c r="N2095" s="14" t="n">
        <f aca="false">I2095*M2095</f>
        <v>124338</v>
      </c>
      <c r="O2095" s="14" t="n">
        <f aca="false">I2095-N2095</f>
        <v>236062</v>
      </c>
    </row>
    <row r="2096" customFormat="false" ht="15" hidden="false" customHeight="false" outlineLevel="0" collapsed="false">
      <c r="A2096" s="6" t="str">
        <f aca="false">TEXT(B2096,"0")&amp;"-"&amp;TEXT(C2096,"00")</f>
        <v>2026-05</v>
      </c>
      <c r="B2096" s="4" t="n">
        <v>2026</v>
      </c>
      <c r="C2096" s="4" t="n">
        <v>5</v>
      </c>
      <c r="D2096" s="9" t="s">
        <v>297</v>
      </c>
      <c r="E2096" s="12" t="str">
        <f aca="false">INDEX(門市主檔!$B$2:$B$25,MATCH($D2096,門市主檔!$A$2:$A$25,0))</f>
        <v>新竹竹北店</v>
      </c>
      <c r="F2096" s="9" t="s">
        <v>347</v>
      </c>
      <c r="G2096" s="12" t="str">
        <f aca="false">INDEX(通路主檔!$B$2:$B$5,MATCH($F2096,通路主檔!$A$2:$A$5,0))</f>
        <v>外送平台 B</v>
      </c>
      <c r="H2096" s="12" t="str">
        <f aca="false">INDEX(通路主檔!$C$2:$C$5,MATCH($F2096,通路主檔!$A$2:$A$5,0))</f>
        <v>外送平台</v>
      </c>
      <c r="I2096" s="13" t="n">
        <v>235600</v>
      </c>
      <c r="J2096" s="4" t="n">
        <v>446</v>
      </c>
      <c r="K2096" s="4" t="n">
        <v>856</v>
      </c>
      <c r="L2096" s="14" t="n">
        <f aca="false">IF(J2096=0,0,I2096/J2096)</f>
        <v>528.251121076233</v>
      </c>
      <c r="M2096" s="15" t="n">
        <f aca="false">INDEX(通路主檔!$D$2:$D$5,MATCH($F2096,通路主檔!$A$2:$A$5,0))*INDEX(年度參數!$B$2:$B$4,MATCH($B2096,年度參數!$A$2:$A$4,0))</f>
        <v>0.345</v>
      </c>
      <c r="N2096" s="14" t="n">
        <f aca="false">I2096*M2096</f>
        <v>81282</v>
      </c>
      <c r="O2096" s="14" t="n">
        <f aca="false">I2096-N2096</f>
        <v>154318</v>
      </c>
    </row>
    <row r="2097" customFormat="false" ht="15" hidden="false" customHeight="false" outlineLevel="0" collapsed="false">
      <c r="A2097" s="6" t="str">
        <f aca="false">TEXT(B2097,"0")&amp;"-"&amp;TEXT(C2097,"00")</f>
        <v>2026-05</v>
      </c>
      <c r="B2097" s="4" t="n">
        <v>2026</v>
      </c>
      <c r="C2097" s="4" t="n">
        <v>5</v>
      </c>
      <c r="D2097" s="9" t="s">
        <v>325</v>
      </c>
      <c r="E2097" s="12" t="str">
        <f aca="false">INDEX(門市主檔!$B$2:$B$25,MATCH($D2097,門市主檔!$A$2:$A$25,0))</f>
        <v>高雄左營店</v>
      </c>
      <c r="F2097" s="9" t="s">
        <v>339</v>
      </c>
      <c r="G2097" s="12" t="str">
        <f aca="false">INDEX(通路主檔!$B$2:$B$5,MATCH($F2097,通路主檔!$A$2:$A$5,0))</f>
        <v>內用</v>
      </c>
      <c r="H2097" s="12" t="str">
        <f aca="false">INDEX(通路主檔!$C$2:$C$5,MATCH($F2097,通路主檔!$A$2:$A$5,0))</f>
        <v>店內</v>
      </c>
      <c r="I2097" s="13" t="n">
        <v>1150800</v>
      </c>
      <c r="J2097" s="4" t="n">
        <v>1466</v>
      </c>
      <c r="K2097" s="4" t="n">
        <v>3705</v>
      </c>
      <c r="L2097" s="14" t="n">
        <f aca="false">IF(J2097=0,0,I2097/J2097)</f>
        <v>784.993178717599</v>
      </c>
      <c r="M2097" s="15" t="n">
        <f aca="false">INDEX(通路主檔!$D$2:$D$5,MATCH($F2097,通路主檔!$A$2:$A$5,0))*INDEX(年度參數!$B$2:$B$4,MATCH($B2097,年度參數!$A$2:$A$4,0))</f>
        <v>0</v>
      </c>
      <c r="N2097" s="14" t="n">
        <f aca="false">I2097*M2097</f>
        <v>0</v>
      </c>
      <c r="O2097" s="14" t="n">
        <f aca="false">I2097-N2097</f>
        <v>1150800</v>
      </c>
    </row>
    <row r="2098" customFormat="false" ht="15" hidden="false" customHeight="false" outlineLevel="0" collapsed="false">
      <c r="A2098" s="6" t="str">
        <f aca="false">TEXT(B2098,"0")&amp;"-"&amp;TEXT(C2098,"00")</f>
        <v>2026-05</v>
      </c>
      <c r="B2098" s="4" t="n">
        <v>2026</v>
      </c>
      <c r="C2098" s="4" t="n">
        <v>5</v>
      </c>
      <c r="D2098" s="9" t="s">
        <v>325</v>
      </c>
      <c r="E2098" s="12" t="str">
        <f aca="false">INDEX(門市主檔!$B$2:$B$25,MATCH($D2098,門市主檔!$A$2:$A$25,0))</f>
        <v>高雄左營店</v>
      </c>
      <c r="F2098" s="9" t="s">
        <v>342</v>
      </c>
      <c r="G2098" s="12" t="str">
        <f aca="false">INDEX(通路主檔!$B$2:$B$5,MATCH($F2098,通路主檔!$A$2:$A$5,0))</f>
        <v>外帶</v>
      </c>
      <c r="H2098" s="12" t="str">
        <f aca="false">INDEX(通路主檔!$C$2:$C$5,MATCH($F2098,通路主檔!$A$2:$A$5,0))</f>
        <v>店內</v>
      </c>
      <c r="I2098" s="13" t="n">
        <v>503600</v>
      </c>
      <c r="J2098" s="4" t="n">
        <v>1575</v>
      </c>
      <c r="K2098" s="4" t="n">
        <v>1934</v>
      </c>
      <c r="L2098" s="14" t="n">
        <f aca="false">IF(J2098=0,0,I2098/J2098)</f>
        <v>319.746031746032</v>
      </c>
      <c r="M2098" s="15" t="n">
        <f aca="false">INDEX(通路主檔!$D$2:$D$5,MATCH($F2098,通路主檔!$A$2:$A$5,0))*INDEX(年度參數!$B$2:$B$4,MATCH($B2098,年度參數!$A$2:$A$4,0))</f>
        <v>0</v>
      </c>
      <c r="N2098" s="14" t="n">
        <f aca="false">I2098*M2098</f>
        <v>0</v>
      </c>
      <c r="O2098" s="14" t="n">
        <f aca="false">I2098-N2098</f>
        <v>503600</v>
      </c>
    </row>
    <row r="2099" customFormat="false" ht="15" hidden="false" customHeight="false" outlineLevel="0" collapsed="false">
      <c r="A2099" s="6" t="str">
        <f aca="false">TEXT(B2099,"0")&amp;"-"&amp;TEXT(C2099,"00")</f>
        <v>2026-05</v>
      </c>
      <c r="B2099" s="4" t="n">
        <v>2026</v>
      </c>
      <c r="C2099" s="4" t="n">
        <v>5</v>
      </c>
      <c r="D2099" s="9" t="s">
        <v>325</v>
      </c>
      <c r="E2099" s="12" t="str">
        <f aca="false">INDEX(門市主檔!$B$2:$B$25,MATCH($D2099,門市主檔!$A$2:$A$25,0))</f>
        <v>高雄左營店</v>
      </c>
      <c r="F2099" s="9" t="s">
        <v>344</v>
      </c>
      <c r="G2099" s="12" t="str">
        <f aca="false">INDEX(通路主檔!$B$2:$B$5,MATCH($F2099,通路主檔!$A$2:$A$5,0))</f>
        <v>外送平台 A</v>
      </c>
      <c r="H2099" s="12" t="str">
        <f aca="false">INDEX(通路主檔!$C$2:$C$5,MATCH($F2099,通路主檔!$A$2:$A$5,0))</f>
        <v>外送平台</v>
      </c>
      <c r="I2099" s="13" t="n">
        <v>380700</v>
      </c>
      <c r="J2099" s="4" t="n">
        <v>758</v>
      </c>
      <c r="K2099" s="4" t="n">
        <v>1488</v>
      </c>
      <c r="L2099" s="14" t="n">
        <f aca="false">IF(J2099=0,0,I2099/J2099)</f>
        <v>502.242744063325</v>
      </c>
      <c r="M2099" s="15" t="n">
        <f aca="false">INDEX(通路主檔!$D$2:$D$5,MATCH($F2099,通路主檔!$A$2:$A$5,0))*INDEX(年度參數!$B$2:$B$4,MATCH($B2099,年度參數!$A$2:$A$4,0))</f>
        <v>0.345</v>
      </c>
      <c r="N2099" s="14" t="n">
        <f aca="false">I2099*M2099</f>
        <v>131341.5</v>
      </c>
      <c r="O2099" s="14" t="n">
        <f aca="false">I2099-N2099</f>
        <v>249358.5</v>
      </c>
    </row>
    <row r="2100" customFormat="false" ht="15" hidden="false" customHeight="false" outlineLevel="0" collapsed="false">
      <c r="A2100" s="6" t="str">
        <f aca="false">TEXT(B2100,"0")&amp;"-"&amp;TEXT(C2100,"00")</f>
        <v>2026-05</v>
      </c>
      <c r="B2100" s="4" t="n">
        <v>2026</v>
      </c>
      <c r="C2100" s="4" t="n">
        <v>5</v>
      </c>
      <c r="D2100" s="9" t="s">
        <v>325</v>
      </c>
      <c r="E2100" s="12" t="str">
        <f aca="false">INDEX(門市主檔!$B$2:$B$25,MATCH($D2100,門市主檔!$A$2:$A$25,0))</f>
        <v>高雄左營店</v>
      </c>
      <c r="F2100" s="9" t="s">
        <v>347</v>
      </c>
      <c r="G2100" s="12" t="str">
        <f aca="false">INDEX(通路主檔!$B$2:$B$5,MATCH($F2100,通路主檔!$A$2:$A$5,0))</f>
        <v>外送平台 B</v>
      </c>
      <c r="H2100" s="12" t="str">
        <f aca="false">INDEX(通路主檔!$C$2:$C$5,MATCH($F2100,通路主檔!$A$2:$A$5,0))</f>
        <v>外送平台</v>
      </c>
      <c r="I2100" s="13" t="n">
        <v>251500</v>
      </c>
      <c r="J2100" s="4" t="n">
        <v>519</v>
      </c>
      <c r="K2100" s="4" t="n">
        <v>896</v>
      </c>
      <c r="L2100" s="14" t="n">
        <f aca="false">IF(J2100=0,0,I2100/J2100)</f>
        <v>484.585741811175</v>
      </c>
      <c r="M2100" s="15" t="n">
        <f aca="false">INDEX(通路主檔!$D$2:$D$5,MATCH($F2100,通路主檔!$A$2:$A$5,0))*INDEX(年度參數!$B$2:$B$4,MATCH($B2100,年度參數!$A$2:$A$4,0))</f>
        <v>0.345</v>
      </c>
      <c r="N2100" s="14" t="n">
        <f aca="false">I2100*M2100</f>
        <v>86767.5</v>
      </c>
      <c r="O2100" s="14" t="n">
        <f aca="false">I2100-N2100</f>
        <v>164732.5</v>
      </c>
    </row>
    <row r="2101" customFormat="false" ht="15" hidden="false" customHeight="false" outlineLevel="0" collapsed="false">
      <c r="A2101" s="6" t="str">
        <f aca="false">TEXT(B2101,"0")&amp;"-"&amp;TEXT(C2101,"00")</f>
        <v>2026-05</v>
      </c>
      <c r="B2101" s="4" t="n">
        <v>2026</v>
      </c>
      <c r="C2101" s="4" t="n">
        <v>5</v>
      </c>
      <c r="D2101" s="9" t="s">
        <v>328</v>
      </c>
      <c r="E2101" s="12" t="str">
        <f aca="false">INDEX(門市主檔!$B$2:$B$25,MATCH($D2101,門市主檔!$A$2:$A$25,0))</f>
        <v>高雄三多店</v>
      </c>
      <c r="F2101" s="9" t="s">
        <v>339</v>
      </c>
      <c r="G2101" s="12" t="str">
        <f aca="false">INDEX(通路主檔!$B$2:$B$5,MATCH($F2101,通路主檔!$A$2:$A$5,0))</f>
        <v>內用</v>
      </c>
      <c r="H2101" s="12" t="str">
        <f aca="false">INDEX(通路主檔!$C$2:$C$5,MATCH($F2101,通路主檔!$A$2:$A$5,0))</f>
        <v>店內</v>
      </c>
      <c r="I2101" s="13" t="n">
        <v>997900</v>
      </c>
      <c r="J2101" s="4" t="n">
        <v>1288</v>
      </c>
      <c r="K2101" s="4" t="n">
        <v>3190</v>
      </c>
      <c r="L2101" s="14" t="n">
        <f aca="false">IF(J2101=0,0,I2101/J2101)</f>
        <v>774.767080745342</v>
      </c>
      <c r="M2101" s="15" t="n">
        <f aca="false">INDEX(通路主檔!$D$2:$D$5,MATCH($F2101,通路主檔!$A$2:$A$5,0))*INDEX(年度參數!$B$2:$B$4,MATCH($B2101,年度參數!$A$2:$A$4,0))</f>
        <v>0</v>
      </c>
      <c r="N2101" s="14" t="n">
        <f aca="false">I2101*M2101</f>
        <v>0</v>
      </c>
      <c r="O2101" s="14" t="n">
        <f aca="false">I2101-N2101</f>
        <v>997900</v>
      </c>
    </row>
    <row r="2102" customFormat="false" ht="15" hidden="false" customHeight="false" outlineLevel="0" collapsed="false">
      <c r="A2102" s="6" t="str">
        <f aca="false">TEXT(B2102,"0")&amp;"-"&amp;TEXT(C2102,"00")</f>
        <v>2026-05</v>
      </c>
      <c r="B2102" s="4" t="n">
        <v>2026</v>
      </c>
      <c r="C2102" s="4" t="n">
        <v>5</v>
      </c>
      <c r="D2102" s="9" t="s">
        <v>328</v>
      </c>
      <c r="E2102" s="12" t="str">
        <f aca="false">INDEX(門市主檔!$B$2:$B$25,MATCH($D2102,門市主檔!$A$2:$A$25,0))</f>
        <v>高雄三多店</v>
      </c>
      <c r="F2102" s="9" t="s">
        <v>342</v>
      </c>
      <c r="G2102" s="12" t="str">
        <f aca="false">INDEX(通路主檔!$B$2:$B$5,MATCH($F2102,通路主檔!$A$2:$A$5,0))</f>
        <v>外帶</v>
      </c>
      <c r="H2102" s="12" t="str">
        <f aca="false">INDEX(通路主檔!$C$2:$C$5,MATCH($F2102,通路主檔!$A$2:$A$5,0))</f>
        <v>店內</v>
      </c>
      <c r="I2102" s="13" t="n">
        <v>452600</v>
      </c>
      <c r="J2102" s="4" t="n">
        <v>1398</v>
      </c>
      <c r="K2102" s="4" t="n">
        <v>1903</v>
      </c>
      <c r="L2102" s="14" t="n">
        <f aca="false">IF(J2102=0,0,I2102/J2102)</f>
        <v>323.748211731044</v>
      </c>
      <c r="M2102" s="15" t="n">
        <f aca="false">INDEX(通路主檔!$D$2:$D$5,MATCH($F2102,通路主檔!$A$2:$A$5,0))*INDEX(年度參數!$B$2:$B$4,MATCH($B2102,年度參數!$A$2:$A$4,0))</f>
        <v>0</v>
      </c>
      <c r="N2102" s="14" t="n">
        <f aca="false">I2102*M2102</f>
        <v>0</v>
      </c>
      <c r="O2102" s="14" t="n">
        <f aca="false">I2102-N2102</f>
        <v>452600</v>
      </c>
    </row>
    <row r="2103" customFormat="false" ht="15" hidden="false" customHeight="false" outlineLevel="0" collapsed="false">
      <c r="A2103" s="6" t="str">
        <f aca="false">TEXT(B2103,"0")&amp;"-"&amp;TEXT(C2103,"00")</f>
        <v>2026-05</v>
      </c>
      <c r="B2103" s="4" t="n">
        <v>2026</v>
      </c>
      <c r="C2103" s="4" t="n">
        <v>5</v>
      </c>
      <c r="D2103" s="9" t="s">
        <v>328</v>
      </c>
      <c r="E2103" s="12" t="str">
        <f aca="false">INDEX(門市主檔!$B$2:$B$25,MATCH($D2103,門市主檔!$A$2:$A$25,0))</f>
        <v>高雄三多店</v>
      </c>
      <c r="F2103" s="9" t="s">
        <v>344</v>
      </c>
      <c r="G2103" s="12" t="str">
        <f aca="false">INDEX(通路主檔!$B$2:$B$5,MATCH($F2103,通路主檔!$A$2:$A$5,0))</f>
        <v>外送平台 A</v>
      </c>
      <c r="H2103" s="12" t="str">
        <f aca="false">INDEX(通路主檔!$C$2:$C$5,MATCH($F2103,通路主檔!$A$2:$A$5,0))</f>
        <v>外送平台</v>
      </c>
      <c r="I2103" s="13" t="n">
        <v>423200</v>
      </c>
      <c r="J2103" s="4" t="n">
        <v>747</v>
      </c>
      <c r="K2103" s="4" t="n">
        <v>1348</v>
      </c>
      <c r="L2103" s="14" t="n">
        <f aca="false">IF(J2103=0,0,I2103/J2103)</f>
        <v>566.532797858099</v>
      </c>
      <c r="M2103" s="15" t="n">
        <f aca="false">INDEX(通路主檔!$D$2:$D$5,MATCH($F2103,通路主檔!$A$2:$A$5,0))*INDEX(年度參數!$B$2:$B$4,MATCH($B2103,年度參數!$A$2:$A$4,0))</f>
        <v>0.345</v>
      </c>
      <c r="N2103" s="14" t="n">
        <f aca="false">I2103*M2103</f>
        <v>146004</v>
      </c>
      <c r="O2103" s="14" t="n">
        <f aca="false">I2103-N2103</f>
        <v>277196</v>
      </c>
    </row>
    <row r="2104" customFormat="false" ht="15" hidden="false" customHeight="false" outlineLevel="0" collapsed="false">
      <c r="A2104" s="6" t="str">
        <f aca="false">TEXT(B2104,"0")&amp;"-"&amp;TEXT(C2104,"00")</f>
        <v>2026-05</v>
      </c>
      <c r="B2104" s="4" t="n">
        <v>2026</v>
      </c>
      <c r="C2104" s="4" t="n">
        <v>5</v>
      </c>
      <c r="D2104" s="9" t="s">
        <v>328</v>
      </c>
      <c r="E2104" s="12" t="str">
        <f aca="false">INDEX(門市主檔!$B$2:$B$25,MATCH($D2104,門市主檔!$A$2:$A$25,0))</f>
        <v>高雄三多店</v>
      </c>
      <c r="F2104" s="9" t="s">
        <v>347</v>
      </c>
      <c r="G2104" s="12" t="str">
        <f aca="false">INDEX(通路主檔!$B$2:$B$5,MATCH($F2104,通路主檔!$A$2:$A$5,0))</f>
        <v>外送平台 B</v>
      </c>
      <c r="H2104" s="12" t="str">
        <f aca="false">INDEX(通路主檔!$C$2:$C$5,MATCH($F2104,通路主檔!$A$2:$A$5,0))</f>
        <v>外送平台</v>
      </c>
      <c r="I2104" s="13" t="n">
        <v>255300</v>
      </c>
      <c r="J2104" s="4" t="n">
        <v>496</v>
      </c>
      <c r="K2104" s="4" t="n">
        <v>865</v>
      </c>
      <c r="L2104" s="14" t="n">
        <f aca="false">IF(J2104=0,0,I2104/J2104)</f>
        <v>514.717741935484</v>
      </c>
      <c r="M2104" s="15" t="n">
        <f aca="false">INDEX(通路主檔!$D$2:$D$5,MATCH($F2104,通路主檔!$A$2:$A$5,0))*INDEX(年度參數!$B$2:$B$4,MATCH($B2104,年度參數!$A$2:$A$4,0))</f>
        <v>0.345</v>
      </c>
      <c r="N2104" s="14" t="n">
        <f aca="false">I2104*M2104</f>
        <v>88078.5</v>
      </c>
      <c r="O2104" s="14" t="n">
        <f aca="false">I2104-N2104</f>
        <v>167221.5</v>
      </c>
    </row>
    <row r="2105" customFormat="false" ht="15" hidden="false" customHeight="false" outlineLevel="0" collapsed="false">
      <c r="A2105" s="6" t="str">
        <f aca="false">TEXT(B2105,"0")&amp;"-"&amp;TEXT(C2105,"00")</f>
        <v>2026-05</v>
      </c>
      <c r="B2105" s="4" t="n">
        <v>2026</v>
      </c>
      <c r="C2105" s="4" t="n">
        <v>5</v>
      </c>
      <c r="D2105" s="9" t="s">
        <v>330</v>
      </c>
      <c r="E2105" s="12" t="str">
        <f aca="false">INDEX(門市主檔!$B$2:$B$25,MATCH($D2105,門市主檔!$A$2:$A$25,0))</f>
        <v>高雄鳳山店</v>
      </c>
      <c r="F2105" s="9" t="s">
        <v>342</v>
      </c>
      <c r="G2105" s="12" t="str">
        <f aca="false">INDEX(通路主檔!$B$2:$B$5,MATCH($F2105,通路主檔!$A$2:$A$5,0))</f>
        <v>外帶</v>
      </c>
      <c r="H2105" s="12" t="str">
        <f aca="false">INDEX(通路主檔!$C$2:$C$5,MATCH($F2105,通路主檔!$A$2:$A$5,0))</f>
        <v>店內</v>
      </c>
      <c r="I2105" s="13" t="n">
        <v>386000</v>
      </c>
      <c r="J2105" s="4" t="n">
        <v>1093</v>
      </c>
      <c r="K2105" s="4" t="n">
        <v>1448</v>
      </c>
      <c r="L2105" s="14" t="n">
        <f aca="false">IF(J2105=0,0,I2105/J2105)</f>
        <v>353.156450137237</v>
      </c>
      <c r="M2105" s="15" t="n">
        <f aca="false">INDEX(通路主檔!$D$2:$D$5,MATCH($F2105,通路主檔!$A$2:$A$5,0))*INDEX(年度參數!$B$2:$B$4,MATCH($B2105,年度參數!$A$2:$A$4,0))</f>
        <v>0</v>
      </c>
      <c r="N2105" s="14" t="n">
        <f aca="false">I2105*M2105</f>
        <v>0</v>
      </c>
      <c r="O2105" s="14" t="n">
        <f aca="false">I2105-N2105</f>
        <v>386000</v>
      </c>
    </row>
    <row r="2106" customFormat="false" ht="15" hidden="false" customHeight="false" outlineLevel="0" collapsed="false">
      <c r="A2106" s="6" t="str">
        <f aca="false">TEXT(B2106,"0")&amp;"-"&amp;TEXT(C2106,"00")</f>
        <v>2026-05</v>
      </c>
      <c r="B2106" s="4" t="n">
        <v>2026</v>
      </c>
      <c r="C2106" s="4" t="n">
        <v>5</v>
      </c>
      <c r="D2106" s="9" t="s">
        <v>330</v>
      </c>
      <c r="E2106" s="12" t="str">
        <f aca="false">INDEX(門市主檔!$B$2:$B$25,MATCH($D2106,門市主檔!$A$2:$A$25,0))</f>
        <v>高雄鳳山店</v>
      </c>
      <c r="F2106" s="9" t="s">
        <v>344</v>
      </c>
      <c r="G2106" s="12" t="str">
        <f aca="false">INDEX(通路主檔!$B$2:$B$5,MATCH($F2106,通路主檔!$A$2:$A$5,0))</f>
        <v>外送平台 A</v>
      </c>
      <c r="H2106" s="12" t="str">
        <f aca="false">INDEX(通路主檔!$C$2:$C$5,MATCH($F2106,通路主檔!$A$2:$A$5,0))</f>
        <v>外送平台</v>
      </c>
      <c r="I2106" s="13" t="n">
        <v>305400</v>
      </c>
      <c r="J2106" s="4" t="n">
        <v>614</v>
      </c>
      <c r="K2106" s="4" t="n">
        <v>1108</v>
      </c>
      <c r="L2106" s="14" t="n">
        <f aca="false">IF(J2106=0,0,I2106/J2106)</f>
        <v>497.394136807818</v>
      </c>
      <c r="M2106" s="15" t="n">
        <f aca="false">INDEX(通路主檔!$D$2:$D$5,MATCH($F2106,通路主檔!$A$2:$A$5,0))*INDEX(年度參數!$B$2:$B$4,MATCH($B2106,年度參數!$A$2:$A$4,0))</f>
        <v>0.345</v>
      </c>
      <c r="N2106" s="14" t="n">
        <f aca="false">I2106*M2106</f>
        <v>105363</v>
      </c>
      <c r="O2106" s="14" t="n">
        <f aca="false">I2106-N2106</f>
        <v>200037</v>
      </c>
    </row>
    <row r="2107" customFormat="false" ht="15" hidden="false" customHeight="false" outlineLevel="0" collapsed="false">
      <c r="A2107" s="6" t="str">
        <f aca="false">TEXT(B2107,"0")&amp;"-"&amp;TEXT(C2107,"00")</f>
        <v>2026-05</v>
      </c>
      <c r="B2107" s="4" t="n">
        <v>2026</v>
      </c>
      <c r="C2107" s="4" t="n">
        <v>5</v>
      </c>
      <c r="D2107" s="9" t="s">
        <v>330</v>
      </c>
      <c r="E2107" s="12" t="str">
        <f aca="false">INDEX(門市主檔!$B$2:$B$25,MATCH($D2107,門市主檔!$A$2:$A$25,0))</f>
        <v>高雄鳳山店</v>
      </c>
      <c r="F2107" s="9" t="s">
        <v>347</v>
      </c>
      <c r="G2107" s="12" t="str">
        <f aca="false">INDEX(通路主檔!$B$2:$B$5,MATCH($F2107,通路主檔!$A$2:$A$5,0))</f>
        <v>外送平台 B</v>
      </c>
      <c r="H2107" s="12" t="str">
        <f aca="false">INDEX(通路主檔!$C$2:$C$5,MATCH($F2107,通路主檔!$A$2:$A$5,0))</f>
        <v>外送平台</v>
      </c>
      <c r="I2107" s="13" t="n">
        <v>246200</v>
      </c>
      <c r="J2107" s="4" t="n">
        <v>526</v>
      </c>
      <c r="K2107" s="4" t="n">
        <v>888</v>
      </c>
      <c r="L2107" s="14" t="n">
        <f aca="false">IF(J2107=0,0,I2107/J2107)</f>
        <v>468.060836501901</v>
      </c>
      <c r="M2107" s="15" t="n">
        <f aca="false">INDEX(通路主檔!$D$2:$D$5,MATCH($F2107,通路主檔!$A$2:$A$5,0))*INDEX(年度參數!$B$2:$B$4,MATCH($B2107,年度參數!$A$2:$A$4,0))</f>
        <v>0.345</v>
      </c>
      <c r="N2107" s="14" t="n">
        <f aca="false">I2107*M2107</f>
        <v>84939</v>
      </c>
      <c r="O2107" s="14" t="n">
        <f aca="false">I2107-N2107</f>
        <v>161261</v>
      </c>
    </row>
    <row r="2108" customFormat="false" ht="15" hidden="false" customHeight="false" outlineLevel="0" collapsed="false">
      <c r="A2108" s="6" t="str">
        <f aca="false">TEXT(B2108,"0")&amp;"-"&amp;TEXT(C2108,"00")</f>
        <v>2026-05</v>
      </c>
      <c r="B2108" s="4" t="n">
        <v>2026</v>
      </c>
      <c r="C2108" s="4" t="n">
        <v>5</v>
      </c>
      <c r="D2108" s="9" t="s">
        <v>280</v>
      </c>
      <c r="E2108" s="12" t="str">
        <f aca="false">INDEX(門市主檔!$B$2:$B$25,MATCH($D2108,門市主檔!$A$2:$A$25,0))</f>
        <v>新北板橋店</v>
      </c>
      <c r="F2108" s="9" t="s">
        <v>339</v>
      </c>
      <c r="G2108" s="12" t="str">
        <f aca="false">INDEX(通路主檔!$B$2:$B$5,MATCH($F2108,通路主檔!$A$2:$A$5,0))</f>
        <v>內用</v>
      </c>
      <c r="H2108" s="12" t="str">
        <f aca="false">INDEX(通路主檔!$C$2:$C$5,MATCH($F2108,通路主檔!$A$2:$A$5,0))</f>
        <v>店內</v>
      </c>
      <c r="I2108" s="13" t="n">
        <v>997100</v>
      </c>
      <c r="J2108" s="4" t="n">
        <v>1251</v>
      </c>
      <c r="K2108" s="4" t="n">
        <v>2970</v>
      </c>
      <c r="L2108" s="14" t="n">
        <f aca="false">IF(J2108=0,0,I2108/J2108)</f>
        <v>797.042366107114</v>
      </c>
      <c r="M2108" s="15" t="n">
        <f aca="false">INDEX(通路主檔!$D$2:$D$5,MATCH($F2108,通路主檔!$A$2:$A$5,0))*INDEX(年度參數!$B$2:$B$4,MATCH($B2108,年度參數!$A$2:$A$4,0))</f>
        <v>0</v>
      </c>
      <c r="N2108" s="14" t="n">
        <f aca="false">I2108*M2108</f>
        <v>0</v>
      </c>
      <c r="O2108" s="14" t="n">
        <f aca="false">I2108-N2108</f>
        <v>997100</v>
      </c>
    </row>
    <row r="2109" customFormat="false" ht="15" hidden="false" customHeight="false" outlineLevel="0" collapsed="false">
      <c r="A2109" s="6" t="str">
        <f aca="false">TEXT(B2109,"0")&amp;"-"&amp;TEXT(C2109,"00")</f>
        <v>2026-05</v>
      </c>
      <c r="B2109" s="4" t="n">
        <v>2026</v>
      </c>
      <c r="C2109" s="4" t="n">
        <v>5</v>
      </c>
      <c r="D2109" s="9" t="s">
        <v>280</v>
      </c>
      <c r="E2109" s="12" t="str">
        <f aca="false">INDEX(門市主檔!$B$2:$B$25,MATCH($D2109,門市主檔!$A$2:$A$25,0))</f>
        <v>新北板橋店</v>
      </c>
      <c r="F2109" s="9" t="s">
        <v>342</v>
      </c>
      <c r="G2109" s="12" t="str">
        <f aca="false">INDEX(通路主檔!$B$2:$B$5,MATCH($F2109,通路主檔!$A$2:$A$5,0))</f>
        <v>外帶</v>
      </c>
      <c r="H2109" s="12" t="str">
        <f aca="false">INDEX(通路主檔!$C$2:$C$5,MATCH($F2109,通路主檔!$A$2:$A$5,0))</f>
        <v>店內</v>
      </c>
      <c r="I2109" s="13" t="n">
        <v>510100</v>
      </c>
      <c r="J2109" s="4" t="n">
        <v>1539</v>
      </c>
      <c r="K2109" s="4" t="n">
        <v>2021</v>
      </c>
      <c r="L2109" s="14" t="n">
        <f aca="false">IF(J2109=0,0,I2109/J2109)</f>
        <v>331.448992852502</v>
      </c>
      <c r="M2109" s="15" t="n">
        <f aca="false">INDEX(通路主檔!$D$2:$D$5,MATCH($F2109,通路主檔!$A$2:$A$5,0))*INDEX(年度參數!$B$2:$B$4,MATCH($B2109,年度參數!$A$2:$A$4,0))</f>
        <v>0</v>
      </c>
      <c r="N2109" s="14" t="n">
        <f aca="false">I2109*M2109</f>
        <v>0</v>
      </c>
      <c r="O2109" s="14" t="n">
        <f aca="false">I2109-N2109</f>
        <v>510100</v>
      </c>
    </row>
    <row r="2110" customFormat="false" ht="15" hidden="false" customHeight="false" outlineLevel="0" collapsed="false">
      <c r="A2110" s="6" t="str">
        <f aca="false">TEXT(B2110,"0")&amp;"-"&amp;TEXT(C2110,"00")</f>
        <v>2026-05</v>
      </c>
      <c r="B2110" s="4" t="n">
        <v>2026</v>
      </c>
      <c r="C2110" s="4" t="n">
        <v>5</v>
      </c>
      <c r="D2110" s="9" t="s">
        <v>280</v>
      </c>
      <c r="E2110" s="12" t="str">
        <f aca="false">INDEX(門市主檔!$B$2:$B$25,MATCH($D2110,門市主檔!$A$2:$A$25,0))</f>
        <v>新北板橋店</v>
      </c>
      <c r="F2110" s="9" t="s">
        <v>344</v>
      </c>
      <c r="G2110" s="12" t="str">
        <f aca="false">INDEX(通路主檔!$B$2:$B$5,MATCH($F2110,通路主檔!$A$2:$A$5,0))</f>
        <v>外送平台 A</v>
      </c>
      <c r="H2110" s="12" t="str">
        <f aca="false">INDEX(通路主檔!$C$2:$C$5,MATCH($F2110,通路主檔!$A$2:$A$5,0))</f>
        <v>外送平台</v>
      </c>
      <c r="I2110" s="13" t="n">
        <v>463000</v>
      </c>
      <c r="J2110" s="4" t="n">
        <v>821</v>
      </c>
      <c r="K2110" s="4" t="n">
        <v>1617</v>
      </c>
      <c r="L2110" s="14" t="n">
        <f aca="false">IF(J2110=0,0,I2110/J2110)</f>
        <v>563.94640682095</v>
      </c>
      <c r="M2110" s="15" t="n">
        <f aca="false">INDEX(通路主檔!$D$2:$D$5,MATCH($F2110,通路主檔!$A$2:$A$5,0))*INDEX(年度參數!$B$2:$B$4,MATCH($B2110,年度參數!$A$2:$A$4,0))</f>
        <v>0.345</v>
      </c>
      <c r="N2110" s="14" t="n">
        <f aca="false">I2110*M2110</f>
        <v>159735</v>
      </c>
      <c r="O2110" s="14" t="n">
        <f aca="false">I2110-N2110</f>
        <v>303265</v>
      </c>
    </row>
    <row r="2111" customFormat="false" ht="15" hidden="false" customHeight="false" outlineLevel="0" collapsed="false">
      <c r="A2111" s="6" t="str">
        <f aca="false">TEXT(B2111,"0")&amp;"-"&amp;TEXT(C2111,"00")</f>
        <v>2026-05</v>
      </c>
      <c r="B2111" s="4" t="n">
        <v>2026</v>
      </c>
      <c r="C2111" s="4" t="n">
        <v>5</v>
      </c>
      <c r="D2111" s="9" t="s">
        <v>280</v>
      </c>
      <c r="E2111" s="12" t="str">
        <f aca="false">INDEX(門市主檔!$B$2:$B$25,MATCH($D2111,門市主檔!$A$2:$A$25,0))</f>
        <v>新北板橋店</v>
      </c>
      <c r="F2111" s="9" t="s">
        <v>347</v>
      </c>
      <c r="G2111" s="12" t="str">
        <f aca="false">INDEX(通路主檔!$B$2:$B$5,MATCH($F2111,通路主檔!$A$2:$A$5,0))</f>
        <v>外送平台 B</v>
      </c>
      <c r="H2111" s="12" t="str">
        <f aca="false">INDEX(通路主檔!$C$2:$C$5,MATCH($F2111,通路主檔!$A$2:$A$5,0))</f>
        <v>外送平台</v>
      </c>
      <c r="I2111" s="13" t="n">
        <v>326500</v>
      </c>
      <c r="J2111" s="4" t="n">
        <v>652</v>
      </c>
      <c r="K2111" s="4" t="n">
        <v>1179</v>
      </c>
      <c r="L2111" s="14" t="n">
        <f aca="false">IF(J2111=0,0,I2111/J2111)</f>
        <v>500.766871165644</v>
      </c>
      <c r="M2111" s="15" t="n">
        <f aca="false">INDEX(通路主檔!$D$2:$D$5,MATCH($F2111,通路主檔!$A$2:$A$5,0))*INDEX(年度參數!$B$2:$B$4,MATCH($B2111,年度參數!$A$2:$A$4,0))</f>
        <v>0.345</v>
      </c>
      <c r="N2111" s="14" t="n">
        <f aca="false">I2111*M2111</f>
        <v>112642.5</v>
      </c>
      <c r="O2111" s="14" t="n">
        <f aca="false">I2111-N2111</f>
        <v>213857.5</v>
      </c>
    </row>
    <row r="2112" customFormat="false" ht="15" hidden="false" customHeight="false" outlineLevel="0" collapsed="false">
      <c r="A2112" s="6" t="str">
        <f aca="false">TEXT(B2112,"0")&amp;"-"&amp;TEXT(C2112,"00")</f>
        <v>2026-05</v>
      </c>
      <c r="B2112" s="4" t="n">
        <v>2026</v>
      </c>
      <c r="C2112" s="4" t="n">
        <v>5</v>
      </c>
      <c r="D2112" s="9" t="s">
        <v>283</v>
      </c>
      <c r="E2112" s="12" t="str">
        <f aca="false">INDEX(門市主檔!$B$2:$B$25,MATCH($D2112,門市主檔!$A$2:$A$25,0))</f>
        <v>新北新莊店</v>
      </c>
      <c r="F2112" s="9" t="s">
        <v>339</v>
      </c>
      <c r="G2112" s="12" t="str">
        <f aca="false">INDEX(通路主檔!$B$2:$B$5,MATCH($F2112,通路主檔!$A$2:$A$5,0))</f>
        <v>內用</v>
      </c>
      <c r="H2112" s="12" t="str">
        <f aca="false">INDEX(通路主檔!$C$2:$C$5,MATCH($F2112,通路主檔!$A$2:$A$5,0))</f>
        <v>店內</v>
      </c>
      <c r="I2112" s="13" t="n">
        <v>935300</v>
      </c>
      <c r="J2112" s="4" t="n">
        <v>1144</v>
      </c>
      <c r="K2112" s="4" t="n">
        <v>2810</v>
      </c>
      <c r="L2112" s="14" t="n">
        <f aca="false">IF(J2112=0,0,I2112/J2112)</f>
        <v>817.56993006993</v>
      </c>
      <c r="M2112" s="15" t="n">
        <f aca="false">INDEX(通路主檔!$D$2:$D$5,MATCH($F2112,通路主檔!$A$2:$A$5,0))*INDEX(年度參數!$B$2:$B$4,MATCH($B2112,年度參數!$A$2:$A$4,0))</f>
        <v>0</v>
      </c>
      <c r="N2112" s="14" t="n">
        <f aca="false">I2112*M2112</f>
        <v>0</v>
      </c>
      <c r="O2112" s="14" t="n">
        <f aca="false">I2112-N2112</f>
        <v>935300</v>
      </c>
    </row>
    <row r="2113" customFormat="false" ht="15" hidden="false" customHeight="false" outlineLevel="0" collapsed="false">
      <c r="A2113" s="6" t="str">
        <f aca="false">TEXT(B2113,"0")&amp;"-"&amp;TEXT(C2113,"00")</f>
        <v>2026-05</v>
      </c>
      <c r="B2113" s="4" t="n">
        <v>2026</v>
      </c>
      <c r="C2113" s="4" t="n">
        <v>5</v>
      </c>
      <c r="D2113" s="9" t="s">
        <v>283</v>
      </c>
      <c r="E2113" s="12" t="str">
        <f aca="false">INDEX(門市主檔!$B$2:$B$25,MATCH($D2113,門市主檔!$A$2:$A$25,0))</f>
        <v>新北新莊店</v>
      </c>
      <c r="F2113" s="9" t="s">
        <v>342</v>
      </c>
      <c r="G2113" s="12" t="str">
        <f aca="false">INDEX(通路主檔!$B$2:$B$5,MATCH($F2113,通路主檔!$A$2:$A$5,0))</f>
        <v>外帶</v>
      </c>
      <c r="H2113" s="12" t="str">
        <f aca="false">INDEX(通路主檔!$C$2:$C$5,MATCH($F2113,通路主檔!$A$2:$A$5,0))</f>
        <v>店內</v>
      </c>
      <c r="I2113" s="13" t="n">
        <v>445400</v>
      </c>
      <c r="J2113" s="4" t="n">
        <v>1246</v>
      </c>
      <c r="K2113" s="4" t="n">
        <v>1562</v>
      </c>
      <c r="L2113" s="14" t="n">
        <f aca="false">IF(J2113=0,0,I2113/J2113)</f>
        <v>357.463884430177</v>
      </c>
      <c r="M2113" s="15" t="n">
        <f aca="false">INDEX(通路主檔!$D$2:$D$5,MATCH($F2113,通路主檔!$A$2:$A$5,0))*INDEX(年度參數!$B$2:$B$4,MATCH($B2113,年度參數!$A$2:$A$4,0))</f>
        <v>0</v>
      </c>
      <c r="N2113" s="14" t="n">
        <f aca="false">I2113*M2113</f>
        <v>0</v>
      </c>
      <c r="O2113" s="14" t="n">
        <f aca="false">I2113-N2113</f>
        <v>445400</v>
      </c>
    </row>
    <row r="2114" customFormat="false" ht="15" hidden="false" customHeight="false" outlineLevel="0" collapsed="false">
      <c r="A2114" s="6" t="str">
        <f aca="false">TEXT(B2114,"0")&amp;"-"&amp;TEXT(C2114,"00")</f>
        <v>2026-05</v>
      </c>
      <c r="B2114" s="4" t="n">
        <v>2026</v>
      </c>
      <c r="C2114" s="4" t="n">
        <v>5</v>
      </c>
      <c r="D2114" s="9" t="s">
        <v>283</v>
      </c>
      <c r="E2114" s="12" t="str">
        <f aca="false">INDEX(門市主檔!$B$2:$B$25,MATCH($D2114,門市主檔!$A$2:$A$25,0))</f>
        <v>新北新莊店</v>
      </c>
      <c r="F2114" s="9" t="s">
        <v>344</v>
      </c>
      <c r="G2114" s="12" t="str">
        <f aca="false">INDEX(通路主檔!$B$2:$B$5,MATCH($F2114,通路主檔!$A$2:$A$5,0))</f>
        <v>外送平台 A</v>
      </c>
      <c r="H2114" s="12" t="str">
        <f aca="false">INDEX(通路主檔!$C$2:$C$5,MATCH($F2114,通路主檔!$A$2:$A$5,0))</f>
        <v>外送平台</v>
      </c>
      <c r="I2114" s="13" t="n">
        <v>416200</v>
      </c>
      <c r="J2114" s="4" t="n">
        <v>830</v>
      </c>
      <c r="K2114" s="4" t="n">
        <v>1487</v>
      </c>
      <c r="L2114" s="14" t="n">
        <f aca="false">IF(J2114=0,0,I2114/J2114)</f>
        <v>501.44578313253</v>
      </c>
      <c r="M2114" s="15" t="n">
        <f aca="false">INDEX(通路主檔!$D$2:$D$5,MATCH($F2114,通路主檔!$A$2:$A$5,0))*INDEX(年度參數!$B$2:$B$4,MATCH($B2114,年度參數!$A$2:$A$4,0))</f>
        <v>0.345</v>
      </c>
      <c r="N2114" s="14" t="n">
        <f aca="false">I2114*M2114</f>
        <v>143589</v>
      </c>
      <c r="O2114" s="14" t="n">
        <f aca="false">I2114-N2114</f>
        <v>272611</v>
      </c>
    </row>
    <row r="2115" customFormat="false" ht="15" hidden="false" customHeight="false" outlineLevel="0" collapsed="false">
      <c r="A2115" s="6" t="str">
        <f aca="false">TEXT(B2115,"0")&amp;"-"&amp;TEXT(C2115,"00")</f>
        <v>2026-05</v>
      </c>
      <c r="B2115" s="4" t="n">
        <v>2026</v>
      </c>
      <c r="C2115" s="4" t="n">
        <v>5</v>
      </c>
      <c r="D2115" s="9" t="s">
        <v>283</v>
      </c>
      <c r="E2115" s="12" t="str">
        <f aca="false">INDEX(門市主檔!$B$2:$B$25,MATCH($D2115,門市主檔!$A$2:$A$25,0))</f>
        <v>新北新莊店</v>
      </c>
      <c r="F2115" s="9" t="s">
        <v>347</v>
      </c>
      <c r="G2115" s="12" t="str">
        <f aca="false">INDEX(通路主檔!$B$2:$B$5,MATCH($F2115,通路主檔!$A$2:$A$5,0))</f>
        <v>外送平台 B</v>
      </c>
      <c r="H2115" s="12" t="str">
        <f aca="false">INDEX(通路主檔!$C$2:$C$5,MATCH($F2115,通路主檔!$A$2:$A$5,0))</f>
        <v>外送平台</v>
      </c>
      <c r="I2115" s="13" t="n">
        <v>270700</v>
      </c>
      <c r="J2115" s="4" t="n">
        <v>516</v>
      </c>
      <c r="K2115" s="4" t="n">
        <v>887</v>
      </c>
      <c r="L2115" s="14" t="n">
        <f aca="false">IF(J2115=0,0,I2115/J2115)</f>
        <v>524.612403100775</v>
      </c>
      <c r="M2115" s="15" t="n">
        <f aca="false">INDEX(通路主檔!$D$2:$D$5,MATCH($F2115,通路主檔!$A$2:$A$5,0))*INDEX(年度參數!$B$2:$B$4,MATCH($B2115,年度參數!$A$2:$A$4,0))</f>
        <v>0.345</v>
      </c>
      <c r="N2115" s="14" t="n">
        <f aca="false">I2115*M2115</f>
        <v>93391.5</v>
      </c>
      <c r="O2115" s="14" t="n">
        <f aca="false">I2115-N2115</f>
        <v>177308.5</v>
      </c>
    </row>
    <row r="2116" customFormat="false" ht="15" hidden="false" customHeight="false" outlineLevel="0" collapsed="false">
      <c r="A2116" s="6" t="str">
        <f aca="false">TEXT(B2116,"0")&amp;"-"&amp;TEXT(C2116,"00")</f>
        <v>2026-05</v>
      </c>
      <c r="B2116" s="4" t="n">
        <v>2026</v>
      </c>
      <c r="C2116" s="4" t="n">
        <v>5</v>
      </c>
      <c r="D2116" s="9" t="s">
        <v>332</v>
      </c>
      <c r="E2116" s="12" t="str">
        <f aca="false">INDEX(門市主檔!$B$2:$B$25,MATCH($D2116,門市主檔!$A$2:$A$25,0))</f>
        <v>屏東市區店</v>
      </c>
      <c r="F2116" s="9" t="s">
        <v>339</v>
      </c>
      <c r="G2116" s="12" t="str">
        <f aca="false">INDEX(通路主檔!$B$2:$B$5,MATCH($F2116,通路主檔!$A$2:$A$5,0))</f>
        <v>內用</v>
      </c>
      <c r="H2116" s="12" t="str">
        <f aca="false">INDEX(通路主檔!$C$2:$C$5,MATCH($F2116,通路主檔!$A$2:$A$5,0))</f>
        <v>店內</v>
      </c>
      <c r="I2116" s="13" t="n">
        <v>418700</v>
      </c>
      <c r="J2116" s="4" t="n">
        <v>573</v>
      </c>
      <c r="K2116" s="4" t="n">
        <v>1270</v>
      </c>
      <c r="L2116" s="14" t="n">
        <f aca="false">IF(J2116=0,0,I2116/J2116)</f>
        <v>730.715532286213</v>
      </c>
      <c r="M2116" s="15" t="n">
        <f aca="false">INDEX(通路主檔!$D$2:$D$5,MATCH($F2116,通路主檔!$A$2:$A$5,0))*INDEX(年度參數!$B$2:$B$4,MATCH($B2116,年度參數!$A$2:$A$4,0))</f>
        <v>0</v>
      </c>
      <c r="N2116" s="14" t="n">
        <f aca="false">I2116*M2116</f>
        <v>0</v>
      </c>
      <c r="O2116" s="14" t="n">
        <f aca="false">I2116-N2116</f>
        <v>418700</v>
      </c>
    </row>
    <row r="2117" customFormat="false" ht="15" hidden="false" customHeight="false" outlineLevel="0" collapsed="false">
      <c r="A2117" s="6" t="str">
        <f aca="false">TEXT(B2117,"0")&amp;"-"&amp;TEXT(C2117,"00")</f>
        <v>2026-05</v>
      </c>
      <c r="B2117" s="4" t="n">
        <v>2026</v>
      </c>
      <c r="C2117" s="4" t="n">
        <v>5</v>
      </c>
      <c r="D2117" s="9" t="s">
        <v>332</v>
      </c>
      <c r="E2117" s="12" t="str">
        <f aca="false">INDEX(門市主檔!$B$2:$B$25,MATCH($D2117,門市主檔!$A$2:$A$25,0))</f>
        <v>屏東市區店</v>
      </c>
      <c r="F2117" s="9" t="s">
        <v>342</v>
      </c>
      <c r="G2117" s="12" t="str">
        <f aca="false">INDEX(通路主檔!$B$2:$B$5,MATCH($F2117,通路主檔!$A$2:$A$5,0))</f>
        <v>外帶</v>
      </c>
      <c r="H2117" s="12" t="str">
        <f aca="false">INDEX(通路主檔!$C$2:$C$5,MATCH($F2117,通路主檔!$A$2:$A$5,0))</f>
        <v>店內</v>
      </c>
      <c r="I2117" s="13" t="n">
        <v>423800</v>
      </c>
      <c r="J2117" s="4" t="n">
        <v>1305</v>
      </c>
      <c r="K2117" s="4" t="n">
        <v>1793</v>
      </c>
      <c r="L2117" s="14" t="n">
        <f aca="false">IF(J2117=0,0,I2117/J2117)</f>
        <v>324.750957854406</v>
      </c>
      <c r="M2117" s="15" t="n">
        <f aca="false">INDEX(通路主檔!$D$2:$D$5,MATCH($F2117,通路主檔!$A$2:$A$5,0))*INDEX(年度參數!$B$2:$B$4,MATCH($B2117,年度參數!$A$2:$A$4,0))</f>
        <v>0</v>
      </c>
      <c r="N2117" s="14" t="n">
        <f aca="false">I2117*M2117</f>
        <v>0</v>
      </c>
      <c r="O2117" s="14" t="n">
        <f aca="false">I2117-N2117</f>
        <v>423800</v>
      </c>
    </row>
    <row r="2118" customFormat="false" ht="15" hidden="false" customHeight="false" outlineLevel="0" collapsed="false">
      <c r="A2118" s="6" t="str">
        <f aca="false">TEXT(B2118,"0")&amp;"-"&amp;TEXT(C2118,"00")</f>
        <v>2026-05</v>
      </c>
      <c r="B2118" s="4" t="n">
        <v>2026</v>
      </c>
      <c r="C2118" s="4" t="n">
        <v>5</v>
      </c>
      <c r="D2118" s="9" t="s">
        <v>332</v>
      </c>
      <c r="E2118" s="12" t="str">
        <f aca="false">INDEX(門市主檔!$B$2:$B$25,MATCH($D2118,門市主檔!$A$2:$A$25,0))</f>
        <v>屏東市區店</v>
      </c>
      <c r="F2118" s="9" t="s">
        <v>344</v>
      </c>
      <c r="G2118" s="12" t="str">
        <f aca="false">INDEX(通路主檔!$B$2:$B$5,MATCH($F2118,通路主檔!$A$2:$A$5,0))</f>
        <v>外送平台 A</v>
      </c>
      <c r="H2118" s="12" t="str">
        <f aca="false">INDEX(通路主檔!$C$2:$C$5,MATCH($F2118,通路主檔!$A$2:$A$5,0))</f>
        <v>外送平台</v>
      </c>
      <c r="I2118" s="13" t="n">
        <v>317200</v>
      </c>
      <c r="J2118" s="4" t="n">
        <v>614</v>
      </c>
      <c r="K2118" s="4" t="n">
        <v>1243</v>
      </c>
      <c r="L2118" s="14" t="n">
        <f aca="false">IF(J2118=0,0,I2118/J2118)</f>
        <v>516.612377850163</v>
      </c>
      <c r="M2118" s="15" t="n">
        <f aca="false">INDEX(通路主檔!$D$2:$D$5,MATCH($F2118,通路主檔!$A$2:$A$5,0))*INDEX(年度參數!$B$2:$B$4,MATCH($B2118,年度參數!$A$2:$A$4,0))</f>
        <v>0.345</v>
      </c>
      <c r="N2118" s="14" t="n">
        <f aca="false">I2118*M2118</f>
        <v>109434</v>
      </c>
      <c r="O2118" s="14" t="n">
        <f aca="false">I2118-N2118</f>
        <v>207766</v>
      </c>
    </row>
    <row r="2119" customFormat="false" ht="15" hidden="false" customHeight="false" outlineLevel="0" collapsed="false">
      <c r="A2119" s="6" t="str">
        <f aca="false">TEXT(B2119,"0")&amp;"-"&amp;TEXT(C2119,"00")</f>
        <v>2026-05</v>
      </c>
      <c r="B2119" s="4" t="n">
        <v>2026</v>
      </c>
      <c r="C2119" s="4" t="n">
        <v>5</v>
      </c>
      <c r="D2119" s="9" t="s">
        <v>332</v>
      </c>
      <c r="E2119" s="12" t="str">
        <f aca="false">INDEX(門市主檔!$B$2:$B$25,MATCH($D2119,門市主檔!$A$2:$A$25,0))</f>
        <v>屏東市區店</v>
      </c>
      <c r="F2119" s="9" t="s">
        <v>347</v>
      </c>
      <c r="G2119" s="12" t="str">
        <f aca="false">INDEX(通路主檔!$B$2:$B$5,MATCH($F2119,通路主檔!$A$2:$A$5,0))</f>
        <v>外送平台 B</v>
      </c>
      <c r="H2119" s="12" t="str">
        <f aca="false">INDEX(通路主檔!$C$2:$C$5,MATCH($F2119,通路主檔!$A$2:$A$5,0))</f>
        <v>外送平台</v>
      </c>
      <c r="I2119" s="13" t="n">
        <v>208800</v>
      </c>
      <c r="J2119" s="4" t="n">
        <v>394</v>
      </c>
      <c r="K2119" s="4" t="n">
        <v>733</v>
      </c>
      <c r="L2119" s="14" t="n">
        <f aca="false">IF(J2119=0,0,I2119/J2119)</f>
        <v>529.94923857868</v>
      </c>
      <c r="M2119" s="15" t="n">
        <f aca="false">INDEX(通路主檔!$D$2:$D$5,MATCH($F2119,通路主檔!$A$2:$A$5,0))*INDEX(年度參數!$B$2:$B$4,MATCH($B2119,年度參數!$A$2:$A$4,0))</f>
        <v>0.345</v>
      </c>
      <c r="N2119" s="14" t="n">
        <f aca="false">I2119*M2119</f>
        <v>72036</v>
      </c>
      <c r="O2119" s="14" t="n">
        <f aca="false">I2119-N2119</f>
        <v>136764</v>
      </c>
    </row>
    <row r="2120" customFormat="false" ht="15" hidden="false" customHeight="false" outlineLevel="0" collapsed="false">
      <c r="A2120" s="6" t="str">
        <f aca="false">TEXT(B2120,"0")&amp;"-"&amp;TEXT(C2120,"00")</f>
        <v>2026-05</v>
      </c>
      <c r="B2120" s="4" t="n">
        <v>2026</v>
      </c>
      <c r="C2120" s="4" t="n">
        <v>5</v>
      </c>
      <c r="D2120" s="9" t="s">
        <v>300</v>
      </c>
      <c r="E2120" s="12" t="str">
        <f aca="false">INDEX(門市主檔!$B$2:$B$25,MATCH($D2120,門市主檔!$A$2:$A$25,0))</f>
        <v>台中逢甲店</v>
      </c>
      <c r="F2120" s="9" t="s">
        <v>339</v>
      </c>
      <c r="G2120" s="12" t="str">
        <f aca="false">INDEX(通路主檔!$B$2:$B$5,MATCH($F2120,通路主檔!$A$2:$A$5,0))</f>
        <v>內用</v>
      </c>
      <c r="H2120" s="12" t="str">
        <f aca="false">INDEX(通路主檔!$C$2:$C$5,MATCH($F2120,通路主檔!$A$2:$A$5,0))</f>
        <v>店內</v>
      </c>
      <c r="I2120" s="13" t="n">
        <v>1200900</v>
      </c>
      <c r="J2120" s="4" t="n">
        <v>1631</v>
      </c>
      <c r="K2120" s="4" t="n">
        <v>3698</v>
      </c>
      <c r="L2120" s="14" t="n">
        <f aca="false">IF(J2120=0,0,I2120/J2120)</f>
        <v>736.296750459841</v>
      </c>
      <c r="M2120" s="15" t="n">
        <f aca="false">INDEX(通路主檔!$D$2:$D$5,MATCH($F2120,通路主檔!$A$2:$A$5,0))*INDEX(年度參數!$B$2:$B$4,MATCH($B2120,年度參數!$A$2:$A$4,0))</f>
        <v>0</v>
      </c>
      <c r="N2120" s="14" t="n">
        <f aca="false">I2120*M2120</f>
        <v>0</v>
      </c>
      <c r="O2120" s="14" t="n">
        <f aca="false">I2120-N2120</f>
        <v>1200900</v>
      </c>
    </row>
    <row r="2121" customFormat="false" ht="15" hidden="false" customHeight="false" outlineLevel="0" collapsed="false">
      <c r="A2121" s="6" t="str">
        <f aca="false">TEXT(B2121,"0")&amp;"-"&amp;TEXT(C2121,"00")</f>
        <v>2026-05</v>
      </c>
      <c r="B2121" s="4" t="n">
        <v>2026</v>
      </c>
      <c r="C2121" s="4" t="n">
        <v>5</v>
      </c>
      <c r="D2121" s="9" t="s">
        <v>300</v>
      </c>
      <c r="E2121" s="12" t="str">
        <f aca="false">INDEX(門市主檔!$B$2:$B$25,MATCH($D2121,門市主檔!$A$2:$A$25,0))</f>
        <v>台中逢甲店</v>
      </c>
      <c r="F2121" s="9" t="s">
        <v>342</v>
      </c>
      <c r="G2121" s="12" t="str">
        <f aca="false">INDEX(通路主檔!$B$2:$B$5,MATCH($F2121,通路主檔!$A$2:$A$5,0))</f>
        <v>外帶</v>
      </c>
      <c r="H2121" s="12" t="str">
        <f aca="false">INDEX(通路主檔!$C$2:$C$5,MATCH($F2121,通路主檔!$A$2:$A$5,0))</f>
        <v>店內</v>
      </c>
      <c r="I2121" s="13" t="n">
        <v>587800</v>
      </c>
      <c r="J2121" s="4" t="n">
        <v>1896</v>
      </c>
      <c r="K2121" s="4" t="n">
        <v>2552</v>
      </c>
      <c r="L2121" s="14" t="n">
        <f aca="false">IF(J2121=0,0,I2121/J2121)</f>
        <v>310.021097046414</v>
      </c>
      <c r="M2121" s="15" t="n">
        <f aca="false">INDEX(通路主檔!$D$2:$D$5,MATCH($F2121,通路主檔!$A$2:$A$5,0))*INDEX(年度參數!$B$2:$B$4,MATCH($B2121,年度參數!$A$2:$A$4,0))</f>
        <v>0</v>
      </c>
      <c r="N2121" s="14" t="n">
        <f aca="false">I2121*M2121</f>
        <v>0</v>
      </c>
      <c r="O2121" s="14" t="n">
        <f aca="false">I2121-N2121</f>
        <v>587800</v>
      </c>
    </row>
    <row r="2122" customFormat="false" ht="15" hidden="false" customHeight="false" outlineLevel="0" collapsed="false">
      <c r="A2122" s="6" t="str">
        <f aca="false">TEXT(B2122,"0")&amp;"-"&amp;TEXT(C2122,"00")</f>
        <v>2026-05</v>
      </c>
      <c r="B2122" s="4" t="n">
        <v>2026</v>
      </c>
      <c r="C2122" s="4" t="n">
        <v>5</v>
      </c>
      <c r="D2122" s="9" t="s">
        <v>300</v>
      </c>
      <c r="E2122" s="12" t="str">
        <f aca="false">INDEX(門市主檔!$B$2:$B$25,MATCH($D2122,門市主檔!$A$2:$A$25,0))</f>
        <v>台中逢甲店</v>
      </c>
      <c r="F2122" s="9" t="s">
        <v>344</v>
      </c>
      <c r="G2122" s="12" t="str">
        <f aca="false">INDEX(通路主檔!$B$2:$B$5,MATCH($F2122,通路主檔!$A$2:$A$5,0))</f>
        <v>外送平台 A</v>
      </c>
      <c r="H2122" s="12" t="str">
        <f aca="false">INDEX(通路主檔!$C$2:$C$5,MATCH($F2122,通路主檔!$A$2:$A$5,0))</f>
        <v>外送平台</v>
      </c>
      <c r="I2122" s="13" t="n">
        <v>457000</v>
      </c>
      <c r="J2122" s="4" t="n">
        <v>875</v>
      </c>
      <c r="K2122" s="4" t="n">
        <v>1536</v>
      </c>
      <c r="L2122" s="14" t="n">
        <f aca="false">IF(J2122=0,0,I2122/J2122)</f>
        <v>522.285714285714</v>
      </c>
      <c r="M2122" s="15" t="n">
        <f aca="false">INDEX(通路主檔!$D$2:$D$5,MATCH($F2122,通路主檔!$A$2:$A$5,0))*INDEX(年度參數!$B$2:$B$4,MATCH($B2122,年度參數!$A$2:$A$4,0))</f>
        <v>0.345</v>
      </c>
      <c r="N2122" s="14" t="n">
        <f aca="false">I2122*M2122</f>
        <v>157665</v>
      </c>
      <c r="O2122" s="14" t="n">
        <f aca="false">I2122-N2122</f>
        <v>299335</v>
      </c>
    </row>
    <row r="2123" customFormat="false" ht="15" hidden="false" customHeight="false" outlineLevel="0" collapsed="false">
      <c r="A2123" s="6" t="str">
        <f aca="false">TEXT(B2123,"0")&amp;"-"&amp;TEXT(C2123,"00")</f>
        <v>2026-05</v>
      </c>
      <c r="B2123" s="4" t="n">
        <v>2026</v>
      </c>
      <c r="C2123" s="4" t="n">
        <v>5</v>
      </c>
      <c r="D2123" s="9" t="s">
        <v>300</v>
      </c>
      <c r="E2123" s="12" t="str">
        <f aca="false">INDEX(門市主檔!$B$2:$B$25,MATCH($D2123,門市主檔!$A$2:$A$25,0))</f>
        <v>台中逢甲店</v>
      </c>
      <c r="F2123" s="9" t="s">
        <v>347</v>
      </c>
      <c r="G2123" s="12" t="str">
        <f aca="false">INDEX(通路主檔!$B$2:$B$5,MATCH($F2123,通路主檔!$A$2:$A$5,0))</f>
        <v>外送平台 B</v>
      </c>
      <c r="H2123" s="12" t="str">
        <f aca="false">INDEX(通路主檔!$C$2:$C$5,MATCH($F2123,通路主檔!$A$2:$A$5,0))</f>
        <v>外送平台</v>
      </c>
      <c r="I2123" s="13" t="n">
        <v>310000</v>
      </c>
      <c r="J2123" s="4" t="n">
        <v>660</v>
      </c>
      <c r="K2123" s="4" t="n">
        <v>1208</v>
      </c>
      <c r="L2123" s="14" t="n">
        <f aca="false">IF(J2123=0,0,I2123/J2123)</f>
        <v>469.69696969697</v>
      </c>
      <c r="M2123" s="15" t="n">
        <f aca="false">INDEX(通路主檔!$D$2:$D$5,MATCH($F2123,通路主檔!$A$2:$A$5,0))*INDEX(年度參數!$B$2:$B$4,MATCH($B2123,年度參數!$A$2:$A$4,0))</f>
        <v>0.345</v>
      </c>
      <c r="N2123" s="14" t="n">
        <f aca="false">I2123*M2123</f>
        <v>106950</v>
      </c>
      <c r="O2123" s="14" t="n">
        <f aca="false">I2123-N2123</f>
        <v>203050</v>
      </c>
    </row>
    <row r="2124" customFormat="false" ht="15" hidden="false" customHeight="false" outlineLevel="0" collapsed="false">
      <c r="A2124" s="6" t="str">
        <f aca="false">TEXT(B2124,"0")&amp;"-"&amp;TEXT(C2124,"00")</f>
        <v>2026-05</v>
      </c>
      <c r="B2124" s="4" t="n">
        <v>2026</v>
      </c>
      <c r="C2124" s="4" t="n">
        <v>5</v>
      </c>
      <c r="D2124" s="9" t="s">
        <v>305</v>
      </c>
      <c r="E2124" s="12" t="str">
        <f aca="false">INDEX(門市主檔!$B$2:$B$25,MATCH($D2124,門市主檔!$A$2:$A$25,0))</f>
        <v>台中七期店</v>
      </c>
      <c r="F2124" s="9" t="s">
        <v>339</v>
      </c>
      <c r="G2124" s="12" t="str">
        <f aca="false">INDEX(通路主檔!$B$2:$B$5,MATCH($F2124,通路主檔!$A$2:$A$5,0))</f>
        <v>內用</v>
      </c>
      <c r="H2124" s="12" t="str">
        <f aca="false">INDEX(通路主檔!$C$2:$C$5,MATCH($F2124,通路主檔!$A$2:$A$5,0))</f>
        <v>店內</v>
      </c>
      <c r="I2124" s="13" t="n">
        <v>1375700</v>
      </c>
      <c r="J2124" s="4" t="n">
        <v>1804</v>
      </c>
      <c r="K2124" s="4" t="n">
        <v>4008</v>
      </c>
      <c r="L2124" s="14" t="n">
        <f aca="false">IF(J2124=0,0,I2124/J2124)</f>
        <v>762.583148558758</v>
      </c>
      <c r="M2124" s="15" t="n">
        <f aca="false">INDEX(通路主檔!$D$2:$D$5,MATCH($F2124,通路主檔!$A$2:$A$5,0))*INDEX(年度參數!$B$2:$B$4,MATCH($B2124,年度參數!$A$2:$A$4,0))</f>
        <v>0</v>
      </c>
      <c r="N2124" s="14" t="n">
        <f aca="false">I2124*M2124</f>
        <v>0</v>
      </c>
      <c r="O2124" s="14" t="n">
        <f aca="false">I2124-N2124</f>
        <v>1375700</v>
      </c>
    </row>
    <row r="2125" customFormat="false" ht="15" hidden="false" customHeight="false" outlineLevel="0" collapsed="false">
      <c r="A2125" s="6" t="str">
        <f aca="false">TEXT(B2125,"0")&amp;"-"&amp;TEXT(C2125,"00")</f>
        <v>2026-05</v>
      </c>
      <c r="B2125" s="4" t="n">
        <v>2026</v>
      </c>
      <c r="C2125" s="4" t="n">
        <v>5</v>
      </c>
      <c r="D2125" s="9" t="s">
        <v>305</v>
      </c>
      <c r="E2125" s="12" t="str">
        <f aca="false">INDEX(門市主檔!$B$2:$B$25,MATCH($D2125,門市主檔!$A$2:$A$25,0))</f>
        <v>台中七期店</v>
      </c>
      <c r="F2125" s="9" t="s">
        <v>342</v>
      </c>
      <c r="G2125" s="12" t="str">
        <f aca="false">INDEX(通路主檔!$B$2:$B$5,MATCH($F2125,通路主檔!$A$2:$A$5,0))</f>
        <v>外帶</v>
      </c>
      <c r="H2125" s="12" t="str">
        <f aca="false">INDEX(通路主檔!$C$2:$C$5,MATCH($F2125,通路主檔!$A$2:$A$5,0))</f>
        <v>店內</v>
      </c>
      <c r="I2125" s="13" t="n">
        <v>534900</v>
      </c>
      <c r="J2125" s="4" t="n">
        <v>1660</v>
      </c>
      <c r="K2125" s="4" t="n">
        <v>2273</v>
      </c>
      <c r="L2125" s="14" t="n">
        <f aca="false">IF(J2125=0,0,I2125/J2125)</f>
        <v>322.228915662651</v>
      </c>
      <c r="M2125" s="15" t="n">
        <f aca="false">INDEX(通路主檔!$D$2:$D$5,MATCH($F2125,通路主檔!$A$2:$A$5,0))*INDEX(年度參數!$B$2:$B$4,MATCH($B2125,年度參數!$A$2:$A$4,0))</f>
        <v>0</v>
      </c>
      <c r="N2125" s="14" t="n">
        <f aca="false">I2125*M2125</f>
        <v>0</v>
      </c>
      <c r="O2125" s="14" t="n">
        <f aca="false">I2125-N2125</f>
        <v>534900</v>
      </c>
    </row>
    <row r="2126" customFormat="false" ht="15" hidden="false" customHeight="false" outlineLevel="0" collapsed="false">
      <c r="A2126" s="6" t="str">
        <f aca="false">TEXT(B2126,"0")&amp;"-"&amp;TEXT(C2126,"00")</f>
        <v>2026-05</v>
      </c>
      <c r="B2126" s="4" t="n">
        <v>2026</v>
      </c>
      <c r="C2126" s="4" t="n">
        <v>5</v>
      </c>
      <c r="D2126" s="9" t="s">
        <v>305</v>
      </c>
      <c r="E2126" s="12" t="str">
        <f aca="false">INDEX(門市主檔!$B$2:$B$25,MATCH($D2126,門市主檔!$A$2:$A$25,0))</f>
        <v>台中七期店</v>
      </c>
      <c r="F2126" s="9" t="s">
        <v>344</v>
      </c>
      <c r="G2126" s="12" t="str">
        <f aca="false">INDEX(通路主檔!$B$2:$B$5,MATCH($F2126,通路主檔!$A$2:$A$5,0))</f>
        <v>外送平台 A</v>
      </c>
      <c r="H2126" s="12" t="str">
        <f aca="false">INDEX(通路主檔!$C$2:$C$5,MATCH($F2126,通路主檔!$A$2:$A$5,0))</f>
        <v>外送平台</v>
      </c>
      <c r="I2126" s="13" t="n">
        <v>468500</v>
      </c>
      <c r="J2126" s="4" t="n">
        <v>894</v>
      </c>
      <c r="K2126" s="4" t="n">
        <v>1581</v>
      </c>
      <c r="L2126" s="14" t="n">
        <f aca="false">IF(J2126=0,0,I2126/J2126)</f>
        <v>524.049217002237</v>
      </c>
      <c r="M2126" s="15" t="n">
        <f aca="false">INDEX(通路主檔!$D$2:$D$5,MATCH($F2126,通路主檔!$A$2:$A$5,0))*INDEX(年度參數!$B$2:$B$4,MATCH($B2126,年度參數!$A$2:$A$4,0))</f>
        <v>0.345</v>
      </c>
      <c r="N2126" s="14" t="n">
        <f aca="false">I2126*M2126</f>
        <v>161632.5</v>
      </c>
      <c r="O2126" s="14" t="n">
        <f aca="false">I2126-N2126</f>
        <v>306867.5</v>
      </c>
    </row>
    <row r="2127" customFormat="false" ht="15" hidden="false" customHeight="false" outlineLevel="0" collapsed="false">
      <c r="A2127" s="6" t="str">
        <f aca="false">TEXT(B2127,"0")&amp;"-"&amp;TEXT(C2127,"00")</f>
        <v>2026-05</v>
      </c>
      <c r="B2127" s="4" t="n">
        <v>2026</v>
      </c>
      <c r="C2127" s="4" t="n">
        <v>5</v>
      </c>
      <c r="D2127" s="9" t="s">
        <v>305</v>
      </c>
      <c r="E2127" s="12" t="str">
        <f aca="false">INDEX(門市主檔!$B$2:$B$25,MATCH($D2127,門市主檔!$A$2:$A$25,0))</f>
        <v>台中七期店</v>
      </c>
      <c r="F2127" s="9" t="s">
        <v>347</v>
      </c>
      <c r="G2127" s="12" t="str">
        <f aca="false">INDEX(通路主檔!$B$2:$B$5,MATCH($F2127,通路主檔!$A$2:$A$5,0))</f>
        <v>外送平台 B</v>
      </c>
      <c r="H2127" s="12" t="str">
        <f aca="false">INDEX(通路主檔!$C$2:$C$5,MATCH($F2127,通路主檔!$A$2:$A$5,0))</f>
        <v>外送平台</v>
      </c>
      <c r="I2127" s="13" t="n">
        <v>291100</v>
      </c>
      <c r="J2127" s="4" t="n">
        <v>543</v>
      </c>
      <c r="K2127" s="4" t="n">
        <v>938</v>
      </c>
      <c r="L2127" s="14" t="n">
        <f aca="false">IF(J2127=0,0,I2127/J2127)</f>
        <v>536.09576427256</v>
      </c>
      <c r="M2127" s="15" t="n">
        <f aca="false">INDEX(通路主檔!$D$2:$D$5,MATCH($F2127,通路主檔!$A$2:$A$5,0))*INDEX(年度參數!$B$2:$B$4,MATCH($B2127,年度參數!$A$2:$A$4,0))</f>
        <v>0.345</v>
      </c>
      <c r="N2127" s="14" t="n">
        <f aca="false">I2127*M2127</f>
        <v>100429.5</v>
      </c>
      <c r="O2127" s="14" t="n">
        <f aca="false">I2127-N2127</f>
        <v>190670.5</v>
      </c>
    </row>
    <row r="2128" customFormat="false" ht="15" hidden="false" customHeight="false" outlineLevel="0" collapsed="false">
      <c r="A2128" s="6" t="str">
        <f aca="false">TEXT(B2128,"0")&amp;"-"&amp;TEXT(C2128,"00")</f>
        <v>2026-05</v>
      </c>
      <c r="B2128" s="4" t="n">
        <v>2026</v>
      </c>
      <c r="C2128" s="4" t="n">
        <v>5</v>
      </c>
      <c r="D2128" s="9" t="s">
        <v>307</v>
      </c>
      <c r="E2128" s="12" t="str">
        <f aca="false">INDEX(門市主檔!$B$2:$B$25,MATCH($D2128,門市主檔!$A$2:$A$25,0))</f>
        <v>台中一中店</v>
      </c>
      <c r="F2128" s="9" t="s">
        <v>339</v>
      </c>
      <c r="G2128" s="12" t="str">
        <f aca="false">INDEX(通路主檔!$B$2:$B$5,MATCH($F2128,通路主檔!$A$2:$A$5,0))</f>
        <v>內用</v>
      </c>
      <c r="H2128" s="12" t="str">
        <f aca="false">INDEX(通路主檔!$C$2:$C$5,MATCH($F2128,通路主檔!$A$2:$A$5,0))</f>
        <v>店內</v>
      </c>
      <c r="I2128" s="13" t="n">
        <v>538800</v>
      </c>
      <c r="J2128" s="4" t="n">
        <v>705</v>
      </c>
      <c r="K2128" s="4" t="n">
        <v>1652</v>
      </c>
      <c r="L2128" s="14" t="n">
        <f aca="false">IF(J2128=0,0,I2128/J2128)</f>
        <v>764.255319148936</v>
      </c>
      <c r="M2128" s="15" t="n">
        <f aca="false">INDEX(通路主檔!$D$2:$D$5,MATCH($F2128,通路主檔!$A$2:$A$5,0))*INDEX(年度參數!$B$2:$B$4,MATCH($B2128,年度參數!$A$2:$A$4,0))</f>
        <v>0</v>
      </c>
      <c r="N2128" s="14" t="n">
        <f aca="false">I2128*M2128</f>
        <v>0</v>
      </c>
      <c r="O2128" s="14" t="n">
        <f aca="false">I2128-N2128</f>
        <v>538800</v>
      </c>
    </row>
    <row r="2129" customFormat="false" ht="15" hidden="false" customHeight="false" outlineLevel="0" collapsed="false">
      <c r="A2129" s="6" t="str">
        <f aca="false">TEXT(B2129,"0")&amp;"-"&amp;TEXT(C2129,"00")</f>
        <v>2026-05</v>
      </c>
      <c r="B2129" s="4" t="n">
        <v>2026</v>
      </c>
      <c r="C2129" s="4" t="n">
        <v>5</v>
      </c>
      <c r="D2129" s="9" t="s">
        <v>307</v>
      </c>
      <c r="E2129" s="12" t="str">
        <f aca="false">INDEX(門市主檔!$B$2:$B$25,MATCH($D2129,門市主檔!$A$2:$A$25,0))</f>
        <v>台中一中店</v>
      </c>
      <c r="F2129" s="9" t="s">
        <v>342</v>
      </c>
      <c r="G2129" s="12" t="str">
        <f aca="false">INDEX(通路主檔!$B$2:$B$5,MATCH($F2129,通路主檔!$A$2:$A$5,0))</f>
        <v>外帶</v>
      </c>
      <c r="H2129" s="12" t="str">
        <f aca="false">INDEX(通路主檔!$C$2:$C$5,MATCH($F2129,通路主檔!$A$2:$A$5,0))</f>
        <v>店內</v>
      </c>
      <c r="I2129" s="13" t="n">
        <v>448100</v>
      </c>
      <c r="J2129" s="4" t="n">
        <v>1389</v>
      </c>
      <c r="K2129" s="4" t="n">
        <v>1913</v>
      </c>
      <c r="L2129" s="14" t="n">
        <f aca="false">IF(J2129=0,0,I2129/J2129)</f>
        <v>322.60619150468</v>
      </c>
      <c r="M2129" s="15" t="n">
        <f aca="false">INDEX(通路主檔!$D$2:$D$5,MATCH($F2129,通路主檔!$A$2:$A$5,0))*INDEX(年度參數!$B$2:$B$4,MATCH($B2129,年度參數!$A$2:$A$4,0))</f>
        <v>0</v>
      </c>
      <c r="N2129" s="14" t="n">
        <f aca="false">I2129*M2129</f>
        <v>0</v>
      </c>
      <c r="O2129" s="14" t="n">
        <f aca="false">I2129-N2129</f>
        <v>448100</v>
      </c>
    </row>
    <row r="2130" customFormat="false" ht="15" hidden="false" customHeight="false" outlineLevel="0" collapsed="false">
      <c r="A2130" s="6" t="str">
        <f aca="false">TEXT(B2130,"0")&amp;"-"&amp;TEXT(C2130,"00")</f>
        <v>2026-05</v>
      </c>
      <c r="B2130" s="4" t="n">
        <v>2026</v>
      </c>
      <c r="C2130" s="4" t="n">
        <v>5</v>
      </c>
      <c r="D2130" s="9" t="s">
        <v>307</v>
      </c>
      <c r="E2130" s="12" t="str">
        <f aca="false">INDEX(門市主檔!$B$2:$B$25,MATCH($D2130,門市主檔!$A$2:$A$25,0))</f>
        <v>台中一中店</v>
      </c>
      <c r="F2130" s="9" t="s">
        <v>344</v>
      </c>
      <c r="G2130" s="12" t="str">
        <f aca="false">INDEX(通路主檔!$B$2:$B$5,MATCH($F2130,通路主檔!$A$2:$A$5,0))</f>
        <v>外送平台 A</v>
      </c>
      <c r="H2130" s="12" t="str">
        <f aca="false">INDEX(通路主檔!$C$2:$C$5,MATCH($F2130,通路主檔!$A$2:$A$5,0))</f>
        <v>外送平台</v>
      </c>
      <c r="I2130" s="13" t="n">
        <v>432000</v>
      </c>
      <c r="J2130" s="4" t="n">
        <v>757</v>
      </c>
      <c r="K2130" s="4" t="n">
        <v>1420</v>
      </c>
      <c r="L2130" s="14" t="n">
        <f aca="false">IF(J2130=0,0,I2130/J2130)</f>
        <v>570.673712021136</v>
      </c>
      <c r="M2130" s="15" t="n">
        <f aca="false">INDEX(通路主檔!$D$2:$D$5,MATCH($F2130,通路主檔!$A$2:$A$5,0))*INDEX(年度參數!$B$2:$B$4,MATCH($B2130,年度參數!$A$2:$A$4,0))</f>
        <v>0.345</v>
      </c>
      <c r="N2130" s="14" t="n">
        <f aca="false">I2130*M2130</f>
        <v>149040</v>
      </c>
      <c r="O2130" s="14" t="n">
        <f aca="false">I2130-N2130</f>
        <v>282960</v>
      </c>
    </row>
    <row r="2131" customFormat="false" ht="15" hidden="false" customHeight="false" outlineLevel="0" collapsed="false">
      <c r="A2131" s="6" t="str">
        <f aca="false">TEXT(B2131,"0")&amp;"-"&amp;TEXT(C2131,"00")</f>
        <v>2026-05</v>
      </c>
      <c r="B2131" s="4" t="n">
        <v>2026</v>
      </c>
      <c r="C2131" s="4" t="n">
        <v>5</v>
      </c>
      <c r="D2131" s="9" t="s">
        <v>307</v>
      </c>
      <c r="E2131" s="12" t="str">
        <f aca="false">INDEX(門市主檔!$B$2:$B$25,MATCH($D2131,門市主檔!$A$2:$A$25,0))</f>
        <v>台中一中店</v>
      </c>
      <c r="F2131" s="9" t="s">
        <v>347</v>
      </c>
      <c r="G2131" s="12" t="str">
        <f aca="false">INDEX(通路主檔!$B$2:$B$5,MATCH($F2131,通路主檔!$A$2:$A$5,0))</f>
        <v>外送平台 B</v>
      </c>
      <c r="H2131" s="12" t="str">
        <f aca="false">INDEX(通路主檔!$C$2:$C$5,MATCH($F2131,通路主檔!$A$2:$A$5,0))</f>
        <v>外送平台</v>
      </c>
      <c r="I2131" s="13" t="n">
        <v>299500</v>
      </c>
      <c r="J2131" s="4" t="n">
        <v>609</v>
      </c>
      <c r="K2131" s="4" t="n">
        <v>1068</v>
      </c>
      <c r="L2131" s="14" t="n">
        <f aca="false">IF(J2131=0,0,I2131/J2131)</f>
        <v>491.789819376026</v>
      </c>
      <c r="M2131" s="15" t="n">
        <f aca="false">INDEX(通路主檔!$D$2:$D$5,MATCH($F2131,通路主檔!$A$2:$A$5,0))*INDEX(年度參數!$B$2:$B$4,MATCH($B2131,年度參數!$A$2:$A$4,0))</f>
        <v>0.345</v>
      </c>
      <c r="N2131" s="14" t="n">
        <f aca="false">I2131*M2131</f>
        <v>103327.5</v>
      </c>
      <c r="O2131" s="14" t="n">
        <f aca="false">I2131-N2131</f>
        <v>196172.5</v>
      </c>
    </row>
    <row r="2132" customFormat="false" ht="15" hidden="false" customHeight="false" outlineLevel="0" collapsed="false">
      <c r="A2132" s="6" t="str">
        <f aca="false">TEXT(B2132,"0")&amp;"-"&amp;TEXT(C2132,"00")</f>
        <v>2026-05</v>
      </c>
      <c r="B2132" s="4" t="n">
        <v>2026</v>
      </c>
      <c r="C2132" s="4" t="n">
        <v>5</v>
      </c>
      <c r="D2132" s="9" t="s">
        <v>310</v>
      </c>
      <c r="E2132" s="12" t="str">
        <f aca="false">INDEX(門市主檔!$B$2:$B$25,MATCH($D2132,門市主檔!$A$2:$A$25,0))</f>
        <v>台中大里店</v>
      </c>
      <c r="F2132" s="9" t="s">
        <v>342</v>
      </c>
      <c r="G2132" s="12" t="str">
        <f aca="false">INDEX(通路主檔!$B$2:$B$5,MATCH($F2132,通路主檔!$A$2:$A$5,0))</f>
        <v>外帶</v>
      </c>
      <c r="H2132" s="12" t="str">
        <f aca="false">INDEX(通路主檔!$C$2:$C$5,MATCH($F2132,通路主檔!$A$2:$A$5,0))</f>
        <v>店內</v>
      </c>
      <c r="I2132" s="13" t="n">
        <v>521600</v>
      </c>
      <c r="J2132" s="4" t="n">
        <v>1555</v>
      </c>
      <c r="K2132" s="4" t="n">
        <v>2040</v>
      </c>
      <c r="L2132" s="14" t="n">
        <f aca="false">IF(J2132=0,0,I2132/J2132)</f>
        <v>335.434083601286</v>
      </c>
      <c r="M2132" s="15" t="n">
        <f aca="false">INDEX(通路主檔!$D$2:$D$5,MATCH($F2132,通路主檔!$A$2:$A$5,0))*INDEX(年度參數!$B$2:$B$4,MATCH($B2132,年度參數!$A$2:$A$4,0))</f>
        <v>0</v>
      </c>
      <c r="N2132" s="14" t="n">
        <f aca="false">I2132*M2132</f>
        <v>0</v>
      </c>
      <c r="O2132" s="14" t="n">
        <f aca="false">I2132-N2132</f>
        <v>521600</v>
      </c>
    </row>
    <row r="2133" customFormat="false" ht="15" hidden="false" customHeight="false" outlineLevel="0" collapsed="false">
      <c r="A2133" s="6" t="str">
        <f aca="false">TEXT(B2133,"0")&amp;"-"&amp;TEXT(C2133,"00")</f>
        <v>2026-05</v>
      </c>
      <c r="B2133" s="4" t="n">
        <v>2026</v>
      </c>
      <c r="C2133" s="4" t="n">
        <v>5</v>
      </c>
      <c r="D2133" s="9" t="s">
        <v>310</v>
      </c>
      <c r="E2133" s="12" t="str">
        <f aca="false">INDEX(門市主檔!$B$2:$B$25,MATCH($D2133,門市主檔!$A$2:$A$25,0))</f>
        <v>台中大里店</v>
      </c>
      <c r="F2133" s="9" t="s">
        <v>344</v>
      </c>
      <c r="G2133" s="12" t="str">
        <f aca="false">INDEX(通路主檔!$B$2:$B$5,MATCH($F2133,通路主檔!$A$2:$A$5,0))</f>
        <v>外送平台 A</v>
      </c>
      <c r="H2133" s="12" t="str">
        <f aca="false">INDEX(通路主檔!$C$2:$C$5,MATCH($F2133,通路主檔!$A$2:$A$5,0))</f>
        <v>外送平台</v>
      </c>
      <c r="I2133" s="13" t="n">
        <v>426000</v>
      </c>
      <c r="J2133" s="4" t="n">
        <v>768</v>
      </c>
      <c r="K2133" s="4" t="n">
        <v>1526</v>
      </c>
      <c r="L2133" s="14" t="n">
        <f aca="false">IF(J2133=0,0,I2133/J2133)</f>
        <v>554.6875</v>
      </c>
      <c r="M2133" s="15" t="n">
        <f aca="false">INDEX(通路主檔!$D$2:$D$5,MATCH($F2133,通路主檔!$A$2:$A$5,0))*INDEX(年度參數!$B$2:$B$4,MATCH($B2133,年度參數!$A$2:$A$4,0))</f>
        <v>0.345</v>
      </c>
      <c r="N2133" s="14" t="n">
        <f aca="false">I2133*M2133</f>
        <v>146970</v>
      </c>
      <c r="O2133" s="14" t="n">
        <f aca="false">I2133-N2133</f>
        <v>279030</v>
      </c>
    </row>
    <row r="2134" customFormat="false" ht="15" hidden="false" customHeight="false" outlineLevel="0" collapsed="false">
      <c r="A2134" s="6" t="str">
        <f aca="false">TEXT(B2134,"0")&amp;"-"&amp;TEXT(C2134,"00")</f>
        <v>2026-05</v>
      </c>
      <c r="B2134" s="4" t="n">
        <v>2026</v>
      </c>
      <c r="C2134" s="4" t="n">
        <v>5</v>
      </c>
      <c r="D2134" s="9" t="s">
        <v>310</v>
      </c>
      <c r="E2134" s="12" t="str">
        <f aca="false">INDEX(門市主檔!$B$2:$B$25,MATCH($D2134,門市主檔!$A$2:$A$25,0))</f>
        <v>台中大里店</v>
      </c>
      <c r="F2134" s="9" t="s">
        <v>347</v>
      </c>
      <c r="G2134" s="12" t="str">
        <f aca="false">INDEX(通路主檔!$B$2:$B$5,MATCH($F2134,通路主檔!$A$2:$A$5,0))</f>
        <v>外送平台 B</v>
      </c>
      <c r="H2134" s="12" t="str">
        <f aca="false">INDEX(通路主檔!$C$2:$C$5,MATCH($F2134,通路主檔!$A$2:$A$5,0))</f>
        <v>外送平台</v>
      </c>
      <c r="I2134" s="13" t="n">
        <v>295700</v>
      </c>
      <c r="J2134" s="4" t="n">
        <v>612</v>
      </c>
      <c r="K2134" s="4" t="n">
        <v>1071</v>
      </c>
      <c r="L2134" s="14" t="n">
        <f aca="false">IF(J2134=0,0,I2134/J2134)</f>
        <v>483.169934640523</v>
      </c>
      <c r="M2134" s="15" t="n">
        <f aca="false">INDEX(通路主檔!$D$2:$D$5,MATCH($F2134,通路主檔!$A$2:$A$5,0))*INDEX(年度參數!$B$2:$B$4,MATCH($B2134,年度參數!$A$2:$A$4,0))</f>
        <v>0.345</v>
      </c>
      <c r="N2134" s="14" t="n">
        <f aca="false">I2134*M2134</f>
        <v>102016.5</v>
      </c>
      <c r="O2134" s="14" t="n">
        <f aca="false">I2134-N2134</f>
        <v>193683.5</v>
      </c>
    </row>
    <row r="2135" customFormat="false" ht="15" hidden="false" customHeight="false" outlineLevel="0" collapsed="false">
      <c r="A2135" s="6" t="str">
        <f aca="false">TEXT(B2135,"0")&amp;"-"&amp;TEXT(C2135,"00")</f>
        <v>2026-05</v>
      </c>
      <c r="B2135" s="4" t="n">
        <v>2026</v>
      </c>
      <c r="C2135" s="4" t="n">
        <v>5</v>
      </c>
      <c r="D2135" s="9" t="s">
        <v>318</v>
      </c>
      <c r="E2135" s="12" t="str">
        <f aca="false">INDEX(門市主檔!$B$2:$B$25,MATCH($D2135,門市主檔!$A$2:$A$25,0))</f>
        <v>台南中西店</v>
      </c>
      <c r="F2135" s="9" t="s">
        <v>339</v>
      </c>
      <c r="G2135" s="12" t="str">
        <f aca="false">INDEX(通路主檔!$B$2:$B$5,MATCH($F2135,通路主檔!$A$2:$A$5,0))</f>
        <v>內用</v>
      </c>
      <c r="H2135" s="12" t="str">
        <f aca="false">INDEX(通路主檔!$C$2:$C$5,MATCH($F2135,通路主檔!$A$2:$A$5,0))</f>
        <v>店內</v>
      </c>
      <c r="I2135" s="13" t="n">
        <v>903700</v>
      </c>
      <c r="J2135" s="4" t="n">
        <v>1218</v>
      </c>
      <c r="K2135" s="4" t="n">
        <v>3116</v>
      </c>
      <c r="L2135" s="14" t="n">
        <f aca="false">IF(J2135=0,0,I2135/J2135)</f>
        <v>741.954022988506</v>
      </c>
      <c r="M2135" s="15" t="n">
        <f aca="false">INDEX(通路主檔!$D$2:$D$5,MATCH($F2135,通路主檔!$A$2:$A$5,0))*INDEX(年度參數!$B$2:$B$4,MATCH($B2135,年度參數!$A$2:$A$4,0))</f>
        <v>0</v>
      </c>
      <c r="N2135" s="14" t="n">
        <f aca="false">I2135*M2135</f>
        <v>0</v>
      </c>
      <c r="O2135" s="14" t="n">
        <f aca="false">I2135-N2135</f>
        <v>903700</v>
      </c>
    </row>
    <row r="2136" customFormat="false" ht="15" hidden="false" customHeight="false" outlineLevel="0" collapsed="false">
      <c r="A2136" s="6" t="str">
        <f aca="false">TEXT(B2136,"0")&amp;"-"&amp;TEXT(C2136,"00")</f>
        <v>2026-05</v>
      </c>
      <c r="B2136" s="4" t="n">
        <v>2026</v>
      </c>
      <c r="C2136" s="4" t="n">
        <v>5</v>
      </c>
      <c r="D2136" s="9" t="s">
        <v>318</v>
      </c>
      <c r="E2136" s="12" t="str">
        <f aca="false">INDEX(門市主檔!$B$2:$B$25,MATCH($D2136,門市主檔!$A$2:$A$25,0))</f>
        <v>台南中西店</v>
      </c>
      <c r="F2136" s="9" t="s">
        <v>342</v>
      </c>
      <c r="G2136" s="12" t="str">
        <f aca="false">INDEX(通路主檔!$B$2:$B$5,MATCH($F2136,通路主檔!$A$2:$A$5,0))</f>
        <v>外帶</v>
      </c>
      <c r="H2136" s="12" t="str">
        <f aca="false">INDEX(通路主檔!$C$2:$C$5,MATCH($F2136,通路主檔!$A$2:$A$5,0))</f>
        <v>店內</v>
      </c>
      <c r="I2136" s="13" t="n">
        <v>434300</v>
      </c>
      <c r="J2136" s="4" t="n">
        <v>1394</v>
      </c>
      <c r="K2136" s="4" t="n">
        <v>1931</v>
      </c>
      <c r="L2136" s="14" t="n">
        <f aca="false">IF(J2136=0,0,I2136/J2136)</f>
        <v>311.54949784792</v>
      </c>
      <c r="M2136" s="15" t="n">
        <f aca="false">INDEX(通路主檔!$D$2:$D$5,MATCH($F2136,通路主檔!$A$2:$A$5,0))*INDEX(年度參數!$B$2:$B$4,MATCH($B2136,年度參數!$A$2:$A$4,0))</f>
        <v>0</v>
      </c>
      <c r="N2136" s="14" t="n">
        <f aca="false">I2136*M2136</f>
        <v>0</v>
      </c>
      <c r="O2136" s="14" t="n">
        <f aca="false">I2136-N2136</f>
        <v>434300</v>
      </c>
    </row>
    <row r="2137" customFormat="false" ht="15" hidden="false" customHeight="false" outlineLevel="0" collapsed="false">
      <c r="A2137" s="6" t="str">
        <f aca="false">TEXT(B2137,"0")&amp;"-"&amp;TEXT(C2137,"00")</f>
        <v>2026-05</v>
      </c>
      <c r="B2137" s="4" t="n">
        <v>2026</v>
      </c>
      <c r="C2137" s="4" t="n">
        <v>5</v>
      </c>
      <c r="D2137" s="9" t="s">
        <v>318</v>
      </c>
      <c r="E2137" s="12" t="str">
        <f aca="false">INDEX(門市主檔!$B$2:$B$25,MATCH($D2137,門市主檔!$A$2:$A$25,0))</f>
        <v>台南中西店</v>
      </c>
      <c r="F2137" s="9" t="s">
        <v>344</v>
      </c>
      <c r="G2137" s="12" t="str">
        <f aca="false">INDEX(通路主檔!$B$2:$B$5,MATCH($F2137,通路主檔!$A$2:$A$5,0))</f>
        <v>外送平台 A</v>
      </c>
      <c r="H2137" s="12" t="str">
        <f aca="false">INDEX(通路主檔!$C$2:$C$5,MATCH($F2137,通路主檔!$A$2:$A$5,0))</f>
        <v>外送平台</v>
      </c>
      <c r="I2137" s="13" t="n">
        <v>375600</v>
      </c>
      <c r="J2137" s="4" t="n">
        <v>672</v>
      </c>
      <c r="K2137" s="4" t="n">
        <v>1280</v>
      </c>
      <c r="L2137" s="14" t="n">
        <f aca="false">IF(J2137=0,0,I2137/J2137)</f>
        <v>558.928571428571</v>
      </c>
      <c r="M2137" s="15" t="n">
        <f aca="false">INDEX(通路主檔!$D$2:$D$5,MATCH($F2137,通路主檔!$A$2:$A$5,0))*INDEX(年度參數!$B$2:$B$4,MATCH($B2137,年度參數!$A$2:$A$4,0))</f>
        <v>0.345</v>
      </c>
      <c r="N2137" s="14" t="n">
        <f aca="false">I2137*M2137</f>
        <v>129582</v>
      </c>
      <c r="O2137" s="14" t="n">
        <f aca="false">I2137-N2137</f>
        <v>246018</v>
      </c>
    </row>
    <row r="2138" customFormat="false" ht="15" hidden="false" customHeight="false" outlineLevel="0" collapsed="false">
      <c r="A2138" s="6" t="str">
        <f aca="false">TEXT(B2138,"0")&amp;"-"&amp;TEXT(C2138,"00")</f>
        <v>2026-05</v>
      </c>
      <c r="B2138" s="4" t="n">
        <v>2026</v>
      </c>
      <c r="C2138" s="4" t="n">
        <v>5</v>
      </c>
      <c r="D2138" s="9" t="s">
        <v>318</v>
      </c>
      <c r="E2138" s="12" t="str">
        <f aca="false">INDEX(門市主檔!$B$2:$B$25,MATCH($D2138,門市主檔!$A$2:$A$25,0))</f>
        <v>台南中西店</v>
      </c>
      <c r="F2138" s="9" t="s">
        <v>347</v>
      </c>
      <c r="G2138" s="12" t="str">
        <f aca="false">INDEX(通路主檔!$B$2:$B$5,MATCH($F2138,通路主檔!$A$2:$A$5,0))</f>
        <v>外送平台 B</v>
      </c>
      <c r="H2138" s="12" t="str">
        <f aca="false">INDEX(通路主檔!$C$2:$C$5,MATCH($F2138,通路主檔!$A$2:$A$5,0))</f>
        <v>外送平台</v>
      </c>
      <c r="I2138" s="13" t="n">
        <v>224600</v>
      </c>
      <c r="J2138" s="4" t="n">
        <v>448</v>
      </c>
      <c r="K2138" s="4" t="n">
        <v>861</v>
      </c>
      <c r="L2138" s="14" t="n">
        <f aca="false">IF(J2138=0,0,I2138/J2138)</f>
        <v>501.339285714286</v>
      </c>
      <c r="M2138" s="15" t="n">
        <f aca="false">INDEX(通路主檔!$D$2:$D$5,MATCH($F2138,通路主檔!$A$2:$A$5,0))*INDEX(年度參數!$B$2:$B$4,MATCH($B2138,年度參數!$A$2:$A$4,0))</f>
        <v>0.345</v>
      </c>
      <c r="N2138" s="14" t="n">
        <f aca="false">I2138*M2138</f>
        <v>77487</v>
      </c>
      <c r="O2138" s="14" t="n">
        <f aca="false">I2138-N2138</f>
        <v>147113</v>
      </c>
    </row>
    <row r="2139" customFormat="false" ht="15" hidden="false" customHeight="false" outlineLevel="0" collapsed="false">
      <c r="A2139" s="6" t="str">
        <f aca="false">TEXT(B2139,"0")&amp;"-"&amp;TEXT(C2139,"00")</f>
        <v>2026-05</v>
      </c>
      <c r="B2139" s="4" t="n">
        <v>2026</v>
      </c>
      <c r="C2139" s="4" t="n">
        <v>5</v>
      </c>
      <c r="D2139" s="9" t="s">
        <v>323</v>
      </c>
      <c r="E2139" s="12" t="str">
        <f aca="false">INDEX(門市主檔!$B$2:$B$25,MATCH($D2139,門市主檔!$A$2:$A$25,0))</f>
        <v>台南東寧店</v>
      </c>
      <c r="F2139" s="9" t="s">
        <v>339</v>
      </c>
      <c r="G2139" s="12" t="str">
        <f aca="false">INDEX(通路主檔!$B$2:$B$5,MATCH($F2139,通路主檔!$A$2:$A$5,0))</f>
        <v>內用</v>
      </c>
      <c r="H2139" s="12" t="str">
        <f aca="false">INDEX(通路主檔!$C$2:$C$5,MATCH($F2139,通路主檔!$A$2:$A$5,0))</f>
        <v>店內</v>
      </c>
      <c r="I2139" s="13" t="n">
        <v>430000</v>
      </c>
      <c r="J2139" s="4" t="n">
        <v>530</v>
      </c>
      <c r="K2139" s="4" t="n">
        <v>1229</v>
      </c>
      <c r="L2139" s="14" t="n">
        <f aca="false">IF(J2139=0,0,I2139/J2139)</f>
        <v>811.320754716981</v>
      </c>
      <c r="M2139" s="15" t="n">
        <f aca="false">INDEX(通路主檔!$D$2:$D$5,MATCH($F2139,通路主檔!$A$2:$A$5,0))*INDEX(年度參數!$B$2:$B$4,MATCH($B2139,年度參數!$A$2:$A$4,0))</f>
        <v>0</v>
      </c>
      <c r="N2139" s="14" t="n">
        <f aca="false">I2139*M2139</f>
        <v>0</v>
      </c>
      <c r="O2139" s="14" t="n">
        <f aca="false">I2139-N2139</f>
        <v>430000</v>
      </c>
    </row>
    <row r="2140" customFormat="false" ht="15" hidden="false" customHeight="false" outlineLevel="0" collapsed="false">
      <c r="A2140" s="6" t="str">
        <f aca="false">TEXT(B2140,"0")&amp;"-"&amp;TEXT(C2140,"00")</f>
        <v>2026-05</v>
      </c>
      <c r="B2140" s="4" t="n">
        <v>2026</v>
      </c>
      <c r="C2140" s="4" t="n">
        <v>5</v>
      </c>
      <c r="D2140" s="9" t="s">
        <v>323</v>
      </c>
      <c r="E2140" s="12" t="str">
        <f aca="false">INDEX(門市主檔!$B$2:$B$25,MATCH($D2140,門市主檔!$A$2:$A$25,0))</f>
        <v>台南東寧店</v>
      </c>
      <c r="F2140" s="9" t="s">
        <v>342</v>
      </c>
      <c r="G2140" s="12" t="str">
        <f aca="false">INDEX(通路主檔!$B$2:$B$5,MATCH($F2140,通路主檔!$A$2:$A$5,0))</f>
        <v>外帶</v>
      </c>
      <c r="H2140" s="12" t="str">
        <f aca="false">INDEX(通路主檔!$C$2:$C$5,MATCH($F2140,通路主檔!$A$2:$A$5,0))</f>
        <v>店內</v>
      </c>
      <c r="I2140" s="13" t="n">
        <v>426500</v>
      </c>
      <c r="J2140" s="4" t="n">
        <v>1198</v>
      </c>
      <c r="K2140" s="4" t="n">
        <v>1672</v>
      </c>
      <c r="L2140" s="14" t="n">
        <f aca="false">IF(J2140=0,0,I2140/J2140)</f>
        <v>356.010016694491</v>
      </c>
      <c r="M2140" s="15" t="n">
        <f aca="false">INDEX(通路主檔!$D$2:$D$5,MATCH($F2140,通路主檔!$A$2:$A$5,0))*INDEX(年度參數!$B$2:$B$4,MATCH($B2140,年度參數!$A$2:$A$4,0))</f>
        <v>0</v>
      </c>
      <c r="N2140" s="14" t="n">
        <f aca="false">I2140*M2140</f>
        <v>0</v>
      </c>
      <c r="O2140" s="14" t="n">
        <f aca="false">I2140-N2140</f>
        <v>426500</v>
      </c>
    </row>
    <row r="2141" customFormat="false" ht="15" hidden="false" customHeight="false" outlineLevel="0" collapsed="false">
      <c r="A2141" s="6" t="str">
        <f aca="false">TEXT(B2141,"0")&amp;"-"&amp;TEXT(C2141,"00")</f>
        <v>2026-05</v>
      </c>
      <c r="B2141" s="4" t="n">
        <v>2026</v>
      </c>
      <c r="C2141" s="4" t="n">
        <v>5</v>
      </c>
      <c r="D2141" s="9" t="s">
        <v>323</v>
      </c>
      <c r="E2141" s="12" t="str">
        <f aca="false">INDEX(門市主檔!$B$2:$B$25,MATCH($D2141,門市主檔!$A$2:$A$25,0))</f>
        <v>台南東寧店</v>
      </c>
      <c r="F2141" s="9" t="s">
        <v>344</v>
      </c>
      <c r="G2141" s="12" t="str">
        <f aca="false">INDEX(通路主檔!$B$2:$B$5,MATCH($F2141,通路主檔!$A$2:$A$5,0))</f>
        <v>外送平台 A</v>
      </c>
      <c r="H2141" s="12" t="str">
        <f aca="false">INDEX(通路主檔!$C$2:$C$5,MATCH($F2141,通路主檔!$A$2:$A$5,0))</f>
        <v>外送平台</v>
      </c>
      <c r="I2141" s="13" t="n">
        <v>348400</v>
      </c>
      <c r="J2141" s="4" t="n">
        <v>669</v>
      </c>
      <c r="K2141" s="4" t="n">
        <v>1211</v>
      </c>
      <c r="L2141" s="14" t="n">
        <f aca="false">IF(J2141=0,0,I2141/J2141)</f>
        <v>520.777279521674</v>
      </c>
      <c r="M2141" s="15" t="n">
        <f aca="false">INDEX(通路主檔!$D$2:$D$5,MATCH($F2141,通路主檔!$A$2:$A$5,0))*INDEX(年度參數!$B$2:$B$4,MATCH($B2141,年度參數!$A$2:$A$4,0))</f>
        <v>0.345</v>
      </c>
      <c r="N2141" s="14" t="n">
        <f aca="false">I2141*M2141</f>
        <v>120198</v>
      </c>
      <c r="O2141" s="14" t="n">
        <f aca="false">I2141-N2141</f>
        <v>228202</v>
      </c>
    </row>
    <row r="2142" customFormat="false" ht="15" hidden="false" customHeight="false" outlineLevel="0" collapsed="false">
      <c r="A2142" s="6" t="str">
        <f aca="false">TEXT(B2142,"0")&amp;"-"&amp;TEXT(C2142,"00")</f>
        <v>2026-05</v>
      </c>
      <c r="B2142" s="4" t="n">
        <v>2026</v>
      </c>
      <c r="C2142" s="4" t="n">
        <v>5</v>
      </c>
      <c r="D2142" s="9" t="s">
        <v>323</v>
      </c>
      <c r="E2142" s="12" t="str">
        <f aca="false">INDEX(門市主檔!$B$2:$B$25,MATCH($D2142,門市主檔!$A$2:$A$25,0))</f>
        <v>台南東寧店</v>
      </c>
      <c r="F2142" s="9" t="s">
        <v>347</v>
      </c>
      <c r="G2142" s="12" t="str">
        <f aca="false">INDEX(通路主檔!$B$2:$B$5,MATCH($F2142,通路主檔!$A$2:$A$5,0))</f>
        <v>外送平台 B</v>
      </c>
      <c r="H2142" s="12" t="str">
        <f aca="false">INDEX(通路主檔!$C$2:$C$5,MATCH($F2142,通路主檔!$A$2:$A$5,0))</f>
        <v>外送平台</v>
      </c>
      <c r="I2142" s="13" t="n">
        <v>219400</v>
      </c>
      <c r="J2142" s="4" t="n">
        <v>454</v>
      </c>
      <c r="K2142" s="4" t="n">
        <v>858</v>
      </c>
      <c r="L2142" s="14" t="n">
        <f aca="false">IF(J2142=0,0,I2142/J2142)</f>
        <v>483.259911894273</v>
      </c>
      <c r="M2142" s="15" t="n">
        <f aca="false">INDEX(通路主檔!$D$2:$D$5,MATCH($F2142,通路主檔!$A$2:$A$5,0))*INDEX(年度參數!$B$2:$B$4,MATCH($B2142,年度參數!$A$2:$A$4,0))</f>
        <v>0.345</v>
      </c>
      <c r="N2142" s="14" t="n">
        <f aca="false">I2142*M2142</f>
        <v>75693</v>
      </c>
      <c r="O2142" s="14" t="n">
        <f aca="false">I2142-N2142</f>
        <v>143707</v>
      </c>
    </row>
    <row r="2143" customFormat="false" ht="15" hidden="false" customHeight="false" outlineLevel="0" collapsed="false">
      <c r="A2143" s="6" t="str">
        <f aca="false">TEXT(B2143,"0")&amp;"-"&amp;TEXT(C2143,"00")</f>
        <v>2026-05</v>
      </c>
      <c r="B2143" s="4" t="n">
        <v>2026</v>
      </c>
      <c r="C2143" s="4" t="n">
        <v>5</v>
      </c>
      <c r="D2143" s="9" t="s">
        <v>262</v>
      </c>
      <c r="E2143" s="12" t="str">
        <f aca="false">INDEX(門市主檔!$B$2:$B$25,MATCH($D2143,門市主檔!$A$2:$A$25,0))</f>
        <v>台北信義旗艦店</v>
      </c>
      <c r="F2143" s="9" t="s">
        <v>339</v>
      </c>
      <c r="G2143" s="12" t="str">
        <f aca="false">INDEX(通路主檔!$B$2:$B$5,MATCH($F2143,通路主檔!$A$2:$A$5,0))</f>
        <v>內用</v>
      </c>
      <c r="H2143" s="12" t="str">
        <f aca="false">INDEX(通路主檔!$C$2:$C$5,MATCH($F2143,通路主檔!$A$2:$A$5,0))</f>
        <v>店內</v>
      </c>
      <c r="I2143" s="13" t="n">
        <v>1584300</v>
      </c>
      <c r="J2143" s="4" t="n">
        <v>2074</v>
      </c>
      <c r="K2143" s="4" t="n">
        <v>5286</v>
      </c>
      <c r="L2143" s="14" t="n">
        <f aca="false">IF(J2143=0,0,I2143/J2143)</f>
        <v>763.886210221794</v>
      </c>
      <c r="M2143" s="15" t="n">
        <f aca="false">INDEX(通路主檔!$D$2:$D$5,MATCH($F2143,通路主檔!$A$2:$A$5,0))*INDEX(年度參數!$B$2:$B$4,MATCH($B2143,年度參數!$A$2:$A$4,0))</f>
        <v>0</v>
      </c>
      <c r="N2143" s="14" t="n">
        <f aca="false">I2143*M2143</f>
        <v>0</v>
      </c>
      <c r="O2143" s="14" t="n">
        <f aca="false">I2143-N2143</f>
        <v>1584300</v>
      </c>
    </row>
    <row r="2144" customFormat="false" ht="15" hidden="false" customHeight="false" outlineLevel="0" collapsed="false">
      <c r="A2144" s="6" t="str">
        <f aca="false">TEXT(B2144,"0")&amp;"-"&amp;TEXT(C2144,"00")</f>
        <v>2026-05</v>
      </c>
      <c r="B2144" s="4" t="n">
        <v>2026</v>
      </c>
      <c r="C2144" s="4" t="n">
        <v>5</v>
      </c>
      <c r="D2144" s="9" t="s">
        <v>262</v>
      </c>
      <c r="E2144" s="12" t="str">
        <f aca="false">INDEX(門市主檔!$B$2:$B$25,MATCH($D2144,門市主檔!$A$2:$A$25,0))</f>
        <v>台北信義旗艦店</v>
      </c>
      <c r="F2144" s="9" t="s">
        <v>342</v>
      </c>
      <c r="G2144" s="12" t="str">
        <f aca="false">INDEX(通路主檔!$B$2:$B$5,MATCH($F2144,通路主檔!$A$2:$A$5,0))</f>
        <v>外帶</v>
      </c>
      <c r="H2144" s="12" t="str">
        <f aca="false">INDEX(通路主檔!$C$2:$C$5,MATCH($F2144,通路主檔!$A$2:$A$5,0))</f>
        <v>店內</v>
      </c>
      <c r="I2144" s="13" t="n">
        <v>617300</v>
      </c>
      <c r="J2144" s="4" t="n">
        <v>1717</v>
      </c>
      <c r="K2144" s="4" t="n">
        <v>2291</v>
      </c>
      <c r="L2144" s="14" t="n">
        <f aca="false">IF(J2144=0,0,I2144/J2144)</f>
        <v>359.522422830518</v>
      </c>
      <c r="M2144" s="15" t="n">
        <f aca="false">INDEX(通路主檔!$D$2:$D$5,MATCH($F2144,通路主檔!$A$2:$A$5,0))*INDEX(年度參數!$B$2:$B$4,MATCH($B2144,年度參數!$A$2:$A$4,0))</f>
        <v>0</v>
      </c>
      <c r="N2144" s="14" t="n">
        <f aca="false">I2144*M2144</f>
        <v>0</v>
      </c>
      <c r="O2144" s="14" t="n">
        <f aca="false">I2144-N2144</f>
        <v>617300</v>
      </c>
    </row>
    <row r="2145" customFormat="false" ht="15" hidden="false" customHeight="false" outlineLevel="0" collapsed="false">
      <c r="A2145" s="6" t="str">
        <f aca="false">TEXT(B2145,"0")&amp;"-"&amp;TEXT(C2145,"00")</f>
        <v>2026-05</v>
      </c>
      <c r="B2145" s="4" t="n">
        <v>2026</v>
      </c>
      <c r="C2145" s="4" t="n">
        <v>5</v>
      </c>
      <c r="D2145" s="9" t="s">
        <v>262</v>
      </c>
      <c r="E2145" s="12" t="str">
        <f aca="false">INDEX(門市主檔!$B$2:$B$25,MATCH($D2145,門市主檔!$A$2:$A$25,0))</f>
        <v>台北信義旗艦店</v>
      </c>
      <c r="F2145" s="9" t="s">
        <v>344</v>
      </c>
      <c r="G2145" s="12" t="str">
        <f aca="false">INDEX(通路主檔!$B$2:$B$5,MATCH($F2145,通路主檔!$A$2:$A$5,0))</f>
        <v>外送平台 A</v>
      </c>
      <c r="H2145" s="12" t="str">
        <f aca="false">INDEX(通路主檔!$C$2:$C$5,MATCH($F2145,通路主檔!$A$2:$A$5,0))</f>
        <v>外送平台</v>
      </c>
      <c r="I2145" s="13" t="n">
        <v>570800</v>
      </c>
      <c r="J2145" s="4" t="n">
        <v>1061</v>
      </c>
      <c r="K2145" s="4" t="n">
        <v>2150</v>
      </c>
      <c r="L2145" s="14" t="n">
        <f aca="false">IF(J2145=0,0,I2145/J2145)</f>
        <v>537.983034872762</v>
      </c>
      <c r="M2145" s="15" t="n">
        <f aca="false">INDEX(通路主檔!$D$2:$D$5,MATCH($F2145,通路主檔!$A$2:$A$5,0))*INDEX(年度參數!$B$2:$B$4,MATCH($B2145,年度參數!$A$2:$A$4,0))</f>
        <v>0.345</v>
      </c>
      <c r="N2145" s="14" t="n">
        <f aca="false">I2145*M2145</f>
        <v>196926</v>
      </c>
      <c r="O2145" s="14" t="n">
        <f aca="false">I2145-N2145</f>
        <v>373874</v>
      </c>
    </row>
    <row r="2146" customFormat="false" ht="15" hidden="false" customHeight="false" outlineLevel="0" collapsed="false">
      <c r="A2146" s="6" t="str">
        <f aca="false">TEXT(B2146,"0")&amp;"-"&amp;TEXT(C2146,"00")</f>
        <v>2026-05</v>
      </c>
      <c r="B2146" s="4" t="n">
        <v>2026</v>
      </c>
      <c r="C2146" s="4" t="n">
        <v>5</v>
      </c>
      <c r="D2146" s="9" t="s">
        <v>262</v>
      </c>
      <c r="E2146" s="12" t="str">
        <f aca="false">INDEX(門市主檔!$B$2:$B$25,MATCH($D2146,門市主檔!$A$2:$A$25,0))</f>
        <v>台北信義旗艦店</v>
      </c>
      <c r="F2146" s="9" t="s">
        <v>347</v>
      </c>
      <c r="G2146" s="12" t="str">
        <f aca="false">INDEX(通路主檔!$B$2:$B$5,MATCH($F2146,通路主檔!$A$2:$A$5,0))</f>
        <v>外送平台 B</v>
      </c>
      <c r="H2146" s="12" t="str">
        <f aca="false">INDEX(通路主檔!$C$2:$C$5,MATCH($F2146,通路主檔!$A$2:$A$5,0))</f>
        <v>外送平台</v>
      </c>
      <c r="I2146" s="13" t="n">
        <v>363700</v>
      </c>
      <c r="J2146" s="4" t="n">
        <v>717</v>
      </c>
      <c r="K2146" s="4" t="n">
        <v>1361</v>
      </c>
      <c r="L2146" s="14" t="n">
        <f aca="false">IF(J2146=0,0,I2146/J2146)</f>
        <v>507.252440725244</v>
      </c>
      <c r="M2146" s="15" t="n">
        <f aca="false">INDEX(通路主檔!$D$2:$D$5,MATCH($F2146,通路主檔!$A$2:$A$5,0))*INDEX(年度參數!$B$2:$B$4,MATCH($B2146,年度參數!$A$2:$A$4,0))</f>
        <v>0.345</v>
      </c>
      <c r="N2146" s="14" t="n">
        <f aca="false">I2146*M2146</f>
        <v>125476.5</v>
      </c>
      <c r="O2146" s="14" t="n">
        <f aca="false">I2146-N2146</f>
        <v>238223.5</v>
      </c>
    </row>
    <row r="2147" customFormat="false" ht="15" hidden="false" customHeight="false" outlineLevel="0" collapsed="false">
      <c r="A2147" s="6" t="str">
        <f aca="false">TEXT(B2147,"0")&amp;"-"&amp;TEXT(C2147,"00")</f>
        <v>2026-05</v>
      </c>
      <c r="B2147" s="4" t="n">
        <v>2026</v>
      </c>
      <c r="C2147" s="4" t="n">
        <v>5</v>
      </c>
      <c r="D2147" s="9" t="s">
        <v>269</v>
      </c>
      <c r="E2147" s="12" t="str">
        <f aca="false">INDEX(門市主檔!$B$2:$B$25,MATCH($D2147,門市主檔!$A$2:$A$25,0))</f>
        <v>台北中山店</v>
      </c>
      <c r="F2147" s="9" t="s">
        <v>339</v>
      </c>
      <c r="G2147" s="12" t="str">
        <f aca="false">INDEX(通路主檔!$B$2:$B$5,MATCH($F2147,通路主檔!$A$2:$A$5,0))</f>
        <v>內用</v>
      </c>
      <c r="H2147" s="12" t="str">
        <f aca="false">INDEX(通路主檔!$C$2:$C$5,MATCH($F2147,通路主檔!$A$2:$A$5,0))</f>
        <v>店內</v>
      </c>
      <c r="I2147" s="13" t="n">
        <v>1121800</v>
      </c>
      <c r="J2147" s="4" t="n">
        <v>1376</v>
      </c>
      <c r="K2147" s="4" t="n">
        <v>3189</v>
      </c>
      <c r="L2147" s="14" t="n">
        <f aca="false">IF(J2147=0,0,I2147/J2147)</f>
        <v>815.261627906977</v>
      </c>
      <c r="M2147" s="15" t="n">
        <f aca="false">INDEX(通路主檔!$D$2:$D$5,MATCH($F2147,通路主檔!$A$2:$A$5,0))*INDEX(年度參數!$B$2:$B$4,MATCH($B2147,年度參數!$A$2:$A$4,0))</f>
        <v>0</v>
      </c>
      <c r="N2147" s="14" t="n">
        <f aca="false">I2147*M2147</f>
        <v>0</v>
      </c>
      <c r="O2147" s="14" t="n">
        <f aca="false">I2147-N2147</f>
        <v>1121800</v>
      </c>
    </row>
    <row r="2148" customFormat="false" ht="15" hidden="false" customHeight="false" outlineLevel="0" collapsed="false">
      <c r="A2148" s="6" t="str">
        <f aca="false">TEXT(B2148,"0")&amp;"-"&amp;TEXT(C2148,"00")</f>
        <v>2026-05</v>
      </c>
      <c r="B2148" s="4" t="n">
        <v>2026</v>
      </c>
      <c r="C2148" s="4" t="n">
        <v>5</v>
      </c>
      <c r="D2148" s="9" t="s">
        <v>269</v>
      </c>
      <c r="E2148" s="12" t="str">
        <f aca="false">INDEX(門市主檔!$B$2:$B$25,MATCH($D2148,門市主檔!$A$2:$A$25,0))</f>
        <v>台北中山店</v>
      </c>
      <c r="F2148" s="9" t="s">
        <v>342</v>
      </c>
      <c r="G2148" s="12" t="str">
        <f aca="false">INDEX(通路主檔!$B$2:$B$5,MATCH($F2148,通路主檔!$A$2:$A$5,0))</f>
        <v>外帶</v>
      </c>
      <c r="H2148" s="12" t="str">
        <f aca="false">INDEX(通路主檔!$C$2:$C$5,MATCH($F2148,通路主檔!$A$2:$A$5,0))</f>
        <v>店內</v>
      </c>
      <c r="I2148" s="13" t="n">
        <v>554000</v>
      </c>
      <c r="J2148" s="4" t="n">
        <v>1557</v>
      </c>
      <c r="K2148" s="4" t="n">
        <v>1966</v>
      </c>
      <c r="L2148" s="14" t="n">
        <f aca="false">IF(J2148=0,0,I2148/J2148)</f>
        <v>355.812459858703</v>
      </c>
      <c r="M2148" s="15" t="n">
        <f aca="false">INDEX(通路主檔!$D$2:$D$5,MATCH($F2148,通路主檔!$A$2:$A$5,0))*INDEX(年度參數!$B$2:$B$4,MATCH($B2148,年度參數!$A$2:$A$4,0))</f>
        <v>0</v>
      </c>
      <c r="N2148" s="14" t="n">
        <f aca="false">I2148*M2148</f>
        <v>0</v>
      </c>
      <c r="O2148" s="14" t="n">
        <f aca="false">I2148-N2148</f>
        <v>554000</v>
      </c>
    </row>
    <row r="2149" customFormat="false" ht="15" hidden="false" customHeight="false" outlineLevel="0" collapsed="false">
      <c r="A2149" s="6" t="str">
        <f aca="false">TEXT(B2149,"0")&amp;"-"&amp;TEXT(C2149,"00")</f>
        <v>2026-05</v>
      </c>
      <c r="B2149" s="4" t="n">
        <v>2026</v>
      </c>
      <c r="C2149" s="4" t="n">
        <v>5</v>
      </c>
      <c r="D2149" s="9" t="s">
        <v>269</v>
      </c>
      <c r="E2149" s="12" t="str">
        <f aca="false">INDEX(門市主檔!$B$2:$B$25,MATCH($D2149,門市主檔!$A$2:$A$25,0))</f>
        <v>台北中山店</v>
      </c>
      <c r="F2149" s="9" t="s">
        <v>344</v>
      </c>
      <c r="G2149" s="12" t="str">
        <f aca="false">INDEX(通路主檔!$B$2:$B$5,MATCH($F2149,通路主檔!$A$2:$A$5,0))</f>
        <v>外送平台 A</v>
      </c>
      <c r="H2149" s="12" t="str">
        <f aca="false">INDEX(通路主檔!$C$2:$C$5,MATCH($F2149,通路主檔!$A$2:$A$5,0))</f>
        <v>外送平台</v>
      </c>
      <c r="I2149" s="13" t="n">
        <v>503600</v>
      </c>
      <c r="J2149" s="4" t="n">
        <v>1022</v>
      </c>
      <c r="K2149" s="4" t="n">
        <v>1951</v>
      </c>
      <c r="L2149" s="14" t="n">
        <f aca="false">IF(J2149=0,0,I2149/J2149)</f>
        <v>492.759295499022</v>
      </c>
      <c r="M2149" s="15" t="n">
        <f aca="false">INDEX(通路主檔!$D$2:$D$5,MATCH($F2149,通路主檔!$A$2:$A$5,0))*INDEX(年度參數!$B$2:$B$4,MATCH($B2149,年度參數!$A$2:$A$4,0))</f>
        <v>0.345</v>
      </c>
      <c r="N2149" s="14" t="n">
        <f aca="false">I2149*M2149</f>
        <v>173742</v>
      </c>
      <c r="O2149" s="14" t="n">
        <f aca="false">I2149-N2149</f>
        <v>329858</v>
      </c>
    </row>
    <row r="2150" customFormat="false" ht="15" hidden="false" customHeight="false" outlineLevel="0" collapsed="false">
      <c r="A2150" s="6" t="str">
        <f aca="false">TEXT(B2150,"0")&amp;"-"&amp;TEXT(C2150,"00")</f>
        <v>2026-05</v>
      </c>
      <c r="B2150" s="4" t="n">
        <v>2026</v>
      </c>
      <c r="C2150" s="4" t="n">
        <v>5</v>
      </c>
      <c r="D2150" s="9" t="s">
        <v>269</v>
      </c>
      <c r="E2150" s="12" t="str">
        <f aca="false">INDEX(門市主檔!$B$2:$B$25,MATCH($D2150,門市主檔!$A$2:$A$25,0))</f>
        <v>台北中山店</v>
      </c>
      <c r="F2150" s="9" t="s">
        <v>347</v>
      </c>
      <c r="G2150" s="12" t="str">
        <f aca="false">INDEX(通路主檔!$B$2:$B$5,MATCH($F2150,通路主檔!$A$2:$A$5,0))</f>
        <v>外送平台 B</v>
      </c>
      <c r="H2150" s="12" t="str">
        <f aca="false">INDEX(通路主檔!$C$2:$C$5,MATCH($F2150,通路主檔!$A$2:$A$5,0))</f>
        <v>外送平台</v>
      </c>
      <c r="I2150" s="13" t="n">
        <v>325900</v>
      </c>
      <c r="J2150" s="4" t="n">
        <v>664</v>
      </c>
      <c r="K2150" s="4" t="n">
        <v>1132</v>
      </c>
      <c r="L2150" s="14" t="n">
        <f aca="false">IF(J2150=0,0,I2150/J2150)</f>
        <v>490.813253012048</v>
      </c>
      <c r="M2150" s="15" t="n">
        <f aca="false">INDEX(通路主檔!$D$2:$D$5,MATCH($F2150,通路主檔!$A$2:$A$5,0))*INDEX(年度參數!$B$2:$B$4,MATCH($B2150,年度參數!$A$2:$A$4,0))</f>
        <v>0.345</v>
      </c>
      <c r="N2150" s="14" t="n">
        <f aca="false">I2150*M2150</f>
        <v>112435.5</v>
      </c>
      <c r="O2150" s="14" t="n">
        <f aca="false">I2150-N2150</f>
        <v>213464.5</v>
      </c>
    </row>
    <row r="2151" customFormat="false" ht="15" hidden="false" customHeight="false" outlineLevel="0" collapsed="false">
      <c r="A2151" s="6" t="str">
        <f aca="false">TEXT(B2151,"0")&amp;"-"&amp;TEXT(C2151,"00")</f>
        <v>2026-05</v>
      </c>
      <c r="B2151" s="4" t="n">
        <v>2026</v>
      </c>
      <c r="C2151" s="4" t="n">
        <v>5</v>
      </c>
      <c r="D2151" s="9" t="s">
        <v>273</v>
      </c>
      <c r="E2151" s="12" t="str">
        <f aca="false">INDEX(門市主檔!$B$2:$B$25,MATCH($D2151,門市主檔!$A$2:$A$25,0))</f>
        <v>台北東門店</v>
      </c>
      <c r="F2151" s="9" t="s">
        <v>339</v>
      </c>
      <c r="G2151" s="12" t="str">
        <f aca="false">INDEX(通路主檔!$B$2:$B$5,MATCH($F2151,通路主檔!$A$2:$A$5,0))</f>
        <v>內用</v>
      </c>
      <c r="H2151" s="12" t="str">
        <f aca="false">INDEX(通路主檔!$C$2:$C$5,MATCH($F2151,通路主檔!$A$2:$A$5,0))</f>
        <v>店內</v>
      </c>
      <c r="I2151" s="13" t="n">
        <v>530800</v>
      </c>
      <c r="J2151" s="4" t="n">
        <v>702</v>
      </c>
      <c r="K2151" s="4" t="n">
        <v>1625</v>
      </c>
      <c r="L2151" s="14" t="n">
        <f aca="false">IF(J2151=0,0,I2151/J2151)</f>
        <v>756.125356125356</v>
      </c>
      <c r="M2151" s="15" t="n">
        <f aca="false">INDEX(通路主檔!$D$2:$D$5,MATCH($F2151,通路主檔!$A$2:$A$5,0))*INDEX(年度參數!$B$2:$B$4,MATCH($B2151,年度參數!$A$2:$A$4,0))</f>
        <v>0</v>
      </c>
      <c r="N2151" s="14" t="n">
        <f aca="false">I2151*M2151</f>
        <v>0</v>
      </c>
      <c r="O2151" s="14" t="n">
        <f aca="false">I2151-N2151</f>
        <v>530800</v>
      </c>
    </row>
    <row r="2152" customFormat="false" ht="15" hidden="false" customHeight="false" outlineLevel="0" collapsed="false">
      <c r="A2152" s="6" t="str">
        <f aca="false">TEXT(B2152,"0")&amp;"-"&amp;TEXT(C2152,"00")</f>
        <v>2026-05</v>
      </c>
      <c r="B2152" s="4" t="n">
        <v>2026</v>
      </c>
      <c r="C2152" s="4" t="n">
        <v>5</v>
      </c>
      <c r="D2152" s="9" t="s">
        <v>273</v>
      </c>
      <c r="E2152" s="12" t="str">
        <f aca="false">INDEX(門市主檔!$B$2:$B$25,MATCH($D2152,門市主檔!$A$2:$A$25,0))</f>
        <v>台北東門店</v>
      </c>
      <c r="F2152" s="9" t="s">
        <v>342</v>
      </c>
      <c r="G2152" s="12" t="str">
        <f aca="false">INDEX(通路主檔!$B$2:$B$5,MATCH($F2152,通路主檔!$A$2:$A$5,0))</f>
        <v>外帶</v>
      </c>
      <c r="H2152" s="12" t="str">
        <f aca="false">INDEX(通路主檔!$C$2:$C$5,MATCH($F2152,通路主檔!$A$2:$A$5,0))</f>
        <v>店內</v>
      </c>
      <c r="I2152" s="13" t="n">
        <v>418400</v>
      </c>
      <c r="J2152" s="4" t="n">
        <v>1175</v>
      </c>
      <c r="K2152" s="4" t="n">
        <v>1480</v>
      </c>
      <c r="L2152" s="14" t="n">
        <f aca="false">IF(J2152=0,0,I2152/J2152)</f>
        <v>356.085106382979</v>
      </c>
      <c r="M2152" s="15" t="n">
        <f aca="false">INDEX(通路主檔!$D$2:$D$5,MATCH($F2152,通路主檔!$A$2:$A$5,0))*INDEX(年度參數!$B$2:$B$4,MATCH($B2152,年度參數!$A$2:$A$4,0))</f>
        <v>0</v>
      </c>
      <c r="N2152" s="14" t="n">
        <f aca="false">I2152*M2152</f>
        <v>0</v>
      </c>
      <c r="O2152" s="14" t="n">
        <f aca="false">I2152-N2152</f>
        <v>418400</v>
      </c>
    </row>
    <row r="2153" customFormat="false" ht="15" hidden="false" customHeight="false" outlineLevel="0" collapsed="false">
      <c r="A2153" s="6" t="str">
        <f aca="false">TEXT(B2153,"0")&amp;"-"&amp;TEXT(C2153,"00")</f>
        <v>2026-05</v>
      </c>
      <c r="B2153" s="4" t="n">
        <v>2026</v>
      </c>
      <c r="C2153" s="4" t="n">
        <v>5</v>
      </c>
      <c r="D2153" s="9" t="s">
        <v>273</v>
      </c>
      <c r="E2153" s="12" t="str">
        <f aca="false">INDEX(門市主檔!$B$2:$B$25,MATCH($D2153,門市主檔!$A$2:$A$25,0))</f>
        <v>台北東門店</v>
      </c>
      <c r="F2153" s="9" t="s">
        <v>344</v>
      </c>
      <c r="G2153" s="12" t="str">
        <f aca="false">INDEX(通路主檔!$B$2:$B$5,MATCH($F2153,通路主檔!$A$2:$A$5,0))</f>
        <v>外送平台 A</v>
      </c>
      <c r="H2153" s="12" t="str">
        <f aca="false">INDEX(通路主檔!$C$2:$C$5,MATCH($F2153,通路主檔!$A$2:$A$5,0))</f>
        <v>外送平台</v>
      </c>
      <c r="I2153" s="13" t="n">
        <v>406500</v>
      </c>
      <c r="J2153" s="4" t="n">
        <v>834</v>
      </c>
      <c r="K2153" s="4" t="n">
        <v>1469</v>
      </c>
      <c r="L2153" s="14" t="n">
        <f aca="false">IF(J2153=0,0,I2153/J2153)</f>
        <v>487.410071942446</v>
      </c>
      <c r="M2153" s="15" t="n">
        <f aca="false">INDEX(通路主檔!$D$2:$D$5,MATCH($F2153,通路主檔!$A$2:$A$5,0))*INDEX(年度參數!$B$2:$B$4,MATCH($B2153,年度參數!$A$2:$A$4,0))</f>
        <v>0.345</v>
      </c>
      <c r="N2153" s="14" t="n">
        <f aca="false">I2153*M2153</f>
        <v>140242.5</v>
      </c>
      <c r="O2153" s="14" t="n">
        <f aca="false">I2153-N2153</f>
        <v>266257.5</v>
      </c>
    </row>
    <row r="2154" customFormat="false" ht="15" hidden="false" customHeight="false" outlineLevel="0" collapsed="false">
      <c r="A2154" s="6" t="str">
        <f aca="false">TEXT(B2154,"0")&amp;"-"&amp;TEXT(C2154,"00")</f>
        <v>2026-05</v>
      </c>
      <c r="B2154" s="4" t="n">
        <v>2026</v>
      </c>
      <c r="C2154" s="4" t="n">
        <v>5</v>
      </c>
      <c r="D2154" s="9" t="s">
        <v>273</v>
      </c>
      <c r="E2154" s="12" t="str">
        <f aca="false">INDEX(門市主檔!$B$2:$B$25,MATCH($D2154,門市主檔!$A$2:$A$25,0))</f>
        <v>台北東門店</v>
      </c>
      <c r="F2154" s="9" t="s">
        <v>347</v>
      </c>
      <c r="G2154" s="12" t="str">
        <f aca="false">INDEX(通路主檔!$B$2:$B$5,MATCH($F2154,通路主檔!$A$2:$A$5,0))</f>
        <v>外送平台 B</v>
      </c>
      <c r="H2154" s="12" t="str">
        <f aca="false">INDEX(通路主檔!$C$2:$C$5,MATCH($F2154,通路主檔!$A$2:$A$5,0))</f>
        <v>外送平台</v>
      </c>
      <c r="I2154" s="13" t="n">
        <v>251400</v>
      </c>
      <c r="J2154" s="4" t="n">
        <v>503</v>
      </c>
      <c r="K2154" s="4" t="n">
        <v>907</v>
      </c>
      <c r="L2154" s="14" t="n">
        <f aca="false">IF(J2154=0,0,I2154/J2154)</f>
        <v>499.801192842942</v>
      </c>
      <c r="M2154" s="15" t="n">
        <f aca="false">INDEX(通路主檔!$D$2:$D$5,MATCH($F2154,通路主檔!$A$2:$A$5,0))*INDEX(年度參數!$B$2:$B$4,MATCH($B2154,年度參數!$A$2:$A$4,0))</f>
        <v>0.345</v>
      </c>
      <c r="N2154" s="14" t="n">
        <f aca="false">I2154*M2154</f>
        <v>86733</v>
      </c>
      <c r="O2154" s="14" t="n">
        <f aca="false">I2154-N2154</f>
        <v>164667</v>
      </c>
    </row>
    <row r="2155" customFormat="false" ht="15" hidden="false" customHeight="false" outlineLevel="0" collapsed="false">
      <c r="A2155" s="6" t="str">
        <f aca="false">TEXT(B2155,"0")&amp;"-"&amp;TEXT(C2155,"00")</f>
        <v>2026-05</v>
      </c>
      <c r="B2155" s="4" t="n">
        <v>2026</v>
      </c>
      <c r="C2155" s="4" t="n">
        <v>5</v>
      </c>
      <c r="D2155" s="9" t="s">
        <v>277</v>
      </c>
      <c r="E2155" s="12" t="str">
        <f aca="false">INDEX(門市主檔!$B$2:$B$25,MATCH($D2155,門市主檔!$A$2:$A$25,0))</f>
        <v>台北松江店</v>
      </c>
      <c r="F2155" s="9" t="s">
        <v>342</v>
      </c>
      <c r="G2155" s="12" t="str">
        <f aca="false">INDEX(通路主檔!$B$2:$B$5,MATCH($F2155,通路主檔!$A$2:$A$5,0))</f>
        <v>外帶</v>
      </c>
      <c r="H2155" s="12" t="str">
        <f aca="false">INDEX(通路主檔!$C$2:$C$5,MATCH($F2155,通路主檔!$A$2:$A$5,0))</f>
        <v>店內</v>
      </c>
      <c r="I2155" s="13" t="n">
        <v>578100</v>
      </c>
      <c r="J2155" s="4" t="n">
        <v>1756</v>
      </c>
      <c r="K2155" s="4" t="n">
        <v>2243</v>
      </c>
      <c r="L2155" s="14" t="n">
        <f aca="false">IF(J2155=0,0,I2155/J2155)</f>
        <v>329.214123006834</v>
      </c>
      <c r="M2155" s="15" t="n">
        <f aca="false">INDEX(通路主檔!$D$2:$D$5,MATCH($F2155,通路主檔!$A$2:$A$5,0))*INDEX(年度參數!$B$2:$B$4,MATCH($B2155,年度參數!$A$2:$A$4,0))</f>
        <v>0</v>
      </c>
      <c r="N2155" s="14" t="n">
        <f aca="false">I2155*M2155</f>
        <v>0</v>
      </c>
      <c r="O2155" s="14" t="n">
        <f aca="false">I2155-N2155</f>
        <v>578100</v>
      </c>
    </row>
    <row r="2156" customFormat="false" ht="15" hidden="false" customHeight="false" outlineLevel="0" collapsed="false">
      <c r="A2156" s="6" t="str">
        <f aca="false">TEXT(B2156,"0")&amp;"-"&amp;TEXT(C2156,"00")</f>
        <v>2026-05</v>
      </c>
      <c r="B2156" s="4" t="n">
        <v>2026</v>
      </c>
      <c r="C2156" s="4" t="n">
        <v>5</v>
      </c>
      <c r="D2156" s="9" t="s">
        <v>277</v>
      </c>
      <c r="E2156" s="12" t="str">
        <f aca="false">INDEX(門市主檔!$B$2:$B$25,MATCH($D2156,門市主檔!$A$2:$A$25,0))</f>
        <v>台北松江店</v>
      </c>
      <c r="F2156" s="9" t="s">
        <v>344</v>
      </c>
      <c r="G2156" s="12" t="str">
        <f aca="false">INDEX(通路主檔!$B$2:$B$5,MATCH($F2156,通路主檔!$A$2:$A$5,0))</f>
        <v>外送平台 A</v>
      </c>
      <c r="H2156" s="12" t="str">
        <f aca="false">INDEX(通路主檔!$C$2:$C$5,MATCH($F2156,通路主檔!$A$2:$A$5,0))</f>
        <v>外送平台</v>
      </c>
      <c r="I2156" s="13" t="n">
        <v>409100</v>
      </c>
      <c r="J2156" s="4" t="n">
        <v>793</v>
      </c>
      <c r="K2156" s="4" t="n">
        <v>1555</v>
      </c>
      <c r="L2156" s="14" t="n">
        <f aca="false">IF(J2156=0,0,I2156/J2156)</f>
        <v>515.889029003783</v>
      </c>
      <c r="M2156" s="15" t="n">
        <f aca="false">INDEX(通路主檔!$D$2:$D$5,MATCH($F2156,通路主檔!$A$2:$A$5,0))*INDEX(年度參數!$B$2:$B$4,MATCH($B2156,年度參數!$A$2:$A$4,0))</f>
        <v>0.345</v>
      </c>
      <c r="N2156" s="14" t="n">
        <f aca="false">I2156*M2156</f>
        <v>141139.5</v>
      </c>
      <c r="O2156" s="14" t="n">
        <f aca="false">I2156-N2156</f>
        <v>267960.5</v>
      </c>
    </row>
    <row r="2157" customFormat="false" ht="15" hidden="false" customHeight="false" outlineLevel="0" collapsed="false">
      <c r="A2157" s="6" t="str">
        <f aca="false">TEXT(B2157,"0")&amp;"-"&amp;TEXT(C2157,"00")</f>
        <v>2026-05</v>
      </c>
      <c r="B2157" s="4" t="n">
        <v>2026</v>
      </c>
      <c r="C2157" s="4" t="n">
        <v>5</v>
      </c>
      <c r="D2157" s="9" t="s">
        <v>277</v>
      </c>
      <c r="E2157" s="12" t="str">
        <f aca="false">INDEX(門市主檔!$B$2:$B$25,MATCH($D2157,門市主檔!$A$2:$A$25,0))</f>
        <v>台北松江店</v>
      </c>
      <c r="F2157" s="9" t="s">
        <v>347</v>
      </c>
      <c r="G2157" s="12" t="str">
        <f aca="false">INDEX(通路主檔!$B$2:$B$5,MATCH($F2157,通路主檔!$A$2:$A$5,0))</f>
        <v>外送平台 B</v>
      </c>
      <c r="H2157" s="12" t="str">
        <f aca="false">INDEX(通路主檔!$C$2:$C$5,MATCH($F2157,通路主檔!$A$2:$A$5,0))</f>
        <v>外送平台</v>
      </c>
      <c r="I2157" s="13" t="n">
        <v>290100</v>
      </c>
      <c r="J2157" s="4" t="n">
        <v>565</v>
      </c>
      <c r="K2157" s="4" t="n">
        <v>999</v>
      </c>
      <c r="L2157" s="14" t="n">
        <f aca="false">IF(J2157=0,0,I2157/J2157)</f>
        <v>513.451327433628</v>
      </c>
      <c r="M2157" s="15" t="n">
        <f aca="false">INDEX(通路主檔!$D$2:$D$5,MATCH($F2157,通路主檔!$A$2:$A$5,0))*INDEX(年度參數!$B$2:$B$4,MATCH($B2157,年度參數!$A$2:$A$4,0))</f>
        <v>0.345</v>
      </c>
      <c r="N2157" s="14" t="n">
        <f aca="false">I2157*M2157</f>
        <v>100084.5</v>
      </c>
      <c r="O2157" s="14" t="n">
        <f aca="false">I2157-N2157</f>
        <v>190015.5</v>
      </c>
    </row>
    <row r="2158" customFormat="false" ht="15" hidden="false" customHeight="false" outlineLevel="0" collapsed="false">
      <c r="A2158" s="6" t="str">
        <f aca="false">TEXT(B2158,"0")&amp;"-"&amp;TEXT(C2158,"00")</f>
        <v>2026-05</v>
      </c>
      <c r="B2158" s="4" t="n">
        <v>2026</v>
      </c>
      <c r="C2158" s="4" t="n">
        <v>5</v>
      </c>
      <c r="D2158" s="9" t="s">
        <v>288</v>
      </c>
      <c r="E2158" s="12" t="str">
        <f aca="false">INDEX(門市主檔!$B$2:$B$25,MATCH($D2158,門市主檔!$A$2:$A$25,0))</f>
        <v>桃園中壢店</v>
      </c>
      <c r="F2158" s="9" t="s">
        <v>339</v>
      </c>
      <c r="G2158" s="12" t="str">
        <f aca="false">INDEX(通路主檔!$B$2:$B$5,MATCH($F2158,通路主檔!$A$2:$A$5,0))</f>
        <v>內用</v>
      </c>
      <c r="H2158" s="12" t="str">
        <f aca="false">INDEX(通路主檔!$C$2:$C$5,MATCH($F2158,通路主檔!$A$2:$A$5,0))</f>
        <v>店內</v>
      </c>
      <c r="I2158" s="13" t="n">
        <v>975600</v>
      </c>
      <c r="J2158" s="4" t="n">
        <v>1237</v>
      </c>
      <c r="K2158" s="4" t="n">
        <v>3147</v>
      </c>
      <c r="L2158" s="14" t="n">
        <f aca="false">IF(J2158=0,0,I2158/J2158)</f>
        <v>788.682295877122</v>
      </c>
      <c r="M2158" s="15" t="n">
        <f aca="false">INDEX(通路主檔!$D$2:$D$5,MATCH($F2158,通路主檔!$A$2:$A$5,0))*INDEX(年度參數!$B$2:$B$4,MATCH($B2158,年度參數!$A$2:$A$4,0))</f>
        <v>0</v>
      </c>
      <c r="N2158" s="14" t="n">
        <f aca="false">I2158*M2158</f>
        <v>0</v>
      </c>
      <c r="O2158" s="14" t="n">
        <f aca="false">I2158-N2158</f>
        <v>975600</v>
      </c>
    </row>
    <row r="2159" customFormat="false" ht="15" hidden="false" customHeight="false" outlineLevel="0" collapsed="false">
      <c r="A2159" s="6" t="str">
        <f aca="false">TEXT(B2159,"0")&amp;"-"&amp;TEXT(C2159,"00")</f>
        <v>2026-05</v>
      </c>
      <c r="B2159" s="4" t="n">
        <v>2026</v>
      </c>
      <c r="C2159" s="4" t="n">
        <v>5</v>
      </c>
      <c r="D2159" s="9" t="s">
        <v>288</v>
      </c>
      <c r="E2159" s="12" t="str">
        <f aca="false">INDEX(門市主檔!$B$2:$B$25,MATCH($D2159,門市主檔!$A$2:$A$25,0))</f>
        <v>桃園中壢店</v>
      </c>
      <c r="F2159" s="9" t="s">
        <v>342</v>
      </c>
      <c r="G2159" s="12" t="str">
        <f aca="false">INDEX(通路主檔!$B$2:$B$5,MATCH($F2159,通路主檔!$A$2:$A$5,0))</f>
        <v>外帶</v>
      </c>
      <c r="H2159" s="12" t="str">
        <f aca="false">INDEX(通路主檔!$C$2:$C$5,MATCH($F2159,通路主檔!$A$2:$A$5,0))</f>
        <v>店內</v>
      </c>
      <c r="I2159" s="13" t="n">
        <v>439000</v>
      </c>
      <c r="J2159" s="4" t="n">
        <v>1246</v>
      </c>
      <c r="K2159" s="4" t="n">
        <v>1721</v>
      </c>
      <c r="L2159" s="14" t="n">
        <f aca="false">IF(J2159=0,0,I2159/J2159)</f>
        <v>352.327447833066</v>
      </c>
      <c r="M2159" s="15" t="n">
        <f aca="false">INDEX(通路主檔!$D$2:$D$5,MATCH($F2159,通路主檔!$A$2:$A$5,0))*INDEX(年度參數!$B$2:$B$4,MATCH($B2159,年度參數!$A$2:$A$4,0))</f>
        <v>0</v>
      </c>
      <c r="N2159" s="14" t="n">
        <f aca="false">I2159*M2159</f>
        <v>0</v>
      </c>
      <c r="O2159" s="14" t="n">
        <f aca="false">I2159-N2159</f>
        <v>439000</v>
      </c>
    </row>
    <row r="2160" customFormat="false" ht="15" hidden="false" customHeight="false" outlineLevel="0" collapsed="false">
      <c r="A2160" s="6" t="str">
        <f aca="false">TEXT(B2160,"0")&amp;"-"&amp;TEXT(C2160,"00")</f>
        <v>2026-05</v>
      </c>
      <c r="B2160" s="4" t="n">
        <v>2026</v>
      </c>
      <c r="C2160" s="4" t="n">
        <v>5</v>
      </c>
      <c r="D2160" s="9" t="s">
        <v>288</v>
      </c>
      <c r="E2160" s="12" t="str">
        <f aca="false">INDEX(門市主檔!$B$2:$B$25,MATCH($D2160,門市主檔!$A$2:$A$25,0))</f>
        <v>桃園中壢店</v>
      </c>
      <c r="F2160" s="9" t="s">
        <v>344</v>
      </c>
      <c r="G2160" s="12" t="str">
        <f aca="false">INDEX(通路主檔!$B$2:$B$5,MATCH($F2160,通路主檔!$A$2:$A$5,0))</f>
        <v>外送平台 A</v>
      </c>
      <c r="H2160" s="12" t="str">
        <f aca="false">INDEX(通路主檔!$C$2:$C$5,MATCH($F2160,通路主檔!$A$2:$A$5,0))</f>
        <v>外送平台</v>
      </c>
      <c r="I2160" s="13" t="n">
        <v>424200</v>
      </c>
      <c r="J2160" s="4" t="n">
        <v>790</v>
      </c>
      <c r="K2160" s="4" t="n">
        <v>1435</v>
      </c>
      <c r="L2160" s="14" t="n">
        <f aca="false">IF(J2160=0,0,I2160/J2160)</f>
        <v>536.962025316456</v>
      </c>
      <c r="M2160" s="15" t="n">
        <f aca="false">INDEX(通路主檔!$D$2:$D$5,MATCH($F2160,通路主檔!$A$2:$A$5,0))*INDEX(年度參數!$B$2:$B$4,MATCH($B2160,年度參數!$A$2:$A$4,0))</f>
        <v>0.345</v>
      </c>
      <c r="N2160" s="14" t="n">
        <f aca="false">I2160*M2160</f>
        <v>146349</v>
      </c>
      <c r="O2160" s="14" t="n">
        <f aca="false">I2160-N2160</f>
        <v>277851</v>
      </c>
    </row>
    <row r="2161" customFormat="false" ht="15" hidden="false" customHeight="false" outlineLevel="0" collapsed="false">
      <c r="A2161" s="6" t="str">
        <f aca="false">TEXT(B2161,"0")&amp;"-"&amp;TEXT(C2161,"00")</f>
        <v>2026-05</v>
      </c>
      <c r="B2161" s="4" t="n">
        <v>2026</v>
      </c>
      <c r="C2161" s="4" t="n">
        <v>5</v>
      </c>
      <c r="D2161" s="9" t="s">
        <v>288</v>
      </c>
      <c r="E2161" s="12" t="str">
        <f aca="false">INDEX(門市主檔!$B$2:$B$25,MATCH($D2161,門市主檔!$A$2:$A$25,0))</f>
        <v>桃園中壢店</v>
      </c>
      <c r="F2161" s="9" t="s">
        <v>347</v>
      </c>
      <c r="G2161" s="12" t="str">
        <f aca="false">INDEX(通路主檔!$B$2:$B$5,MATCH($F2161,通路主檔!$A$2:$A$5,0))</f>
        <v>外送平台 B</v>
      </c>
      <c r="H2161" s="12" t="str">
        <f aca="false">INDEX(通路主檔!$C$2:$C$5,MATCH($F2161,通路主檔!$A$2:$A$5,0))</f>
        <v>外送平台</v>
      </c>
      <c r="I2161" s="13" t="n">
        <v>275500</v>
      </c>
      <c r="J2161" s="4" t="n">
        <v>582</v>
      </c>
      <c r="K2161" s="4" t="n">
        <v>1013</v>
      </c>
      <c r="L2161" s="14" t="n">
        <f aca="false">IF(J2161=0,0,I2161/J2161)</f>
        <v>473.367697594502</v>
      </c>
      <c r="M2161" s="15" t="n">
        <f aca="false">INDEX(通路主檔!$D$2:$D$5,MATCH($F2161,通路主檔!$A$2:$A$5,0))*INDEX(年度參數!$B$2:$B$4,MATCH($B2161,年度參數!$A$2:$A$4,0))</f>
        <v>0.345</v>
      </c>
      <c r="N2161" s="14" t="n">
        <f aca="false">I2161*M2161</f>
        <v>95047.5</v>
      </c>
      <c r="O2161" s="14" t="n">
        <f aca="false">I2161-N2161</f>
        <v>180452.5</v>
      </c>
    </row>
    <row r="2162" customFormat="false" ht="15" hidden="false" customHeight="false" outlineLevel="0" collapsed="false">
      <c r="A2162" s="6" t="str">
        <f aca="false">TEXT(B2162,"0")&amp;"-"&amp;TEXT(C2162,"00")</f>
        <v>2026-05</v>
      </c>
      <c r="B2162" s="4" t="n">
        <v>2026</v>
      </c>
      <c r="C2162" s="4" t="n">
        <v>5</v>
      </c>
      <c r="D2162" s="9" t="s">
        <v>292</v>
      </c>
      <c r="E2162" s="12" t="str">
        <f aca="false">INDEX(門市主檔!$B$2:$B$25,MATCH($D2162,門市主檔!$A$2:$A$25,0))</f>
        <v>桃園藝文店</v>
      </c>
      <c r="F2162" s="9" t="s">
        <v>339</v>
      </c>
      <c r="G2162" s="12" t="str">
        <f aca="false">INDEX(通路主檔!$B$2:$B$5,MATCH($F2162,通路主檔!$A$2:$A$5,0))</f>
        <v>內用</v>
      </c>
      <c r="H2162" s="12" t="str">
        <f aca="false">INDEX(通路主檔!$C$2:$C$5,MATCH($F2162,通路主檔!$A$2:$A$5,0))</f>
        <v>店內</v>
      </c>
      <c r="I2162" s="13" t="n">
        <v>857500</v>
      </c>
      <c r="J2162" s="4" t="n">
        <v>1065</v>
      </c>
      <c r="K2162" s="4" t="n">
        <v>2744</v>
      </c>
      <c r="L2162" s="14" t="n">
        <f aca="false">IF(J2162=0,0,I2162/J2162)</f>
        <v>805.164319248826</v>
      </c>
      <c r="M2162" s="15" t="n">
        <f aca="false">INDEX(通路主檔!$D$2:$D$5,MATCH($F2162,通路主檔!$A$2:$A$5,0))*INDEX(年度參數!$B$2:$B$4,MATCH($B2162,年度參數!$A$2:$A$4,0))</f>
        <v>0</v>
      </c>
      <c r="N2162" s="14" t="n">
        <f aca="false">I2162*M2162</f>
        <v>0</v>
      </c>
      <c r="O2162" s="14" t="n">
        <f aca="false">I2162-N2162</f>
        <v>857500</v>
      </c>
    </row>
    <row r="2163" customFormat="false" ht="15" hidden="false" customHeight="false" outlineLevel="0" collapsed="false">
      <c r="A2163" s="6" t="str">
        <f aca="false">TEXT(B2163,"0")&amp;"-"&amp;TEXT(C2163,"00")</f>
        <v>2026-05</v>
      </c>
      <c r="B2163" s="4" t="n">
        <v>2026</v>
      </c>
      <c r="C2163" s="4" t="n">
        <v>5</v>
      </c>
      <c r="D2163" s="9" t="s">
        <v>292</v>
      </c>
      <c r="E2163" s="12" t="str">
        <f aca="false">INDEX(門市主檔!$B$2:$B$25,MATCH($D2163,門市主檔!$A$2:$A$25,0))</f>
        <v>桃園藝文店</v>
      </c>
      <c r="F2163" s="9" t="s">
        <v>342</v>
      </c>
      <c r="G2163" s="12" t="str">
        <f aca="false">INDEX(通路主檔!$B$2:$B$5,MATCH($F2163,通路主檔!$A$2:$A$5,0))</f>
        <v>外帶</v>
      </c>
      <c r="H2163" s="12" t="str">
        <f aca="false">INDEX(通路主檔!$C$2:$C$5,MATCH($F2163,通路主檔!$A$2:$A$5,0))</f>
        <v>店內</v>
      </c>
      <c r="I2163" s="13" t="n">
        <v>385800</v>
      </c>
      <c r="J2163" s="4" t="n">
        <v>1175</v>
      </c>
      <c r="K2163" s="4" t="n">
        <v>1454</v>
      </c>
      <c r="L2163" s="14" t="n">
        <f aca="false">IF(J2163=0,0,I2163/J2163)</f>
        <v>328.340425531915</v>
      </c>
      <c r="M2163" s="15" t="n">
        <f aca="false">INDEX(通路主檔!$D$2:$D$5,MATCH($F2163,通路主檔!$A$2:$A$5,0))*INDEX(年度參數!$B$2:$B$4,MATCH($B2163,年度參數!$A$2:$A$4,0))</f>
        <v>0</v>
      </c>
      <c r="N2163" s="14" t="n">
        <f aca="false">I2163*M2163</f>
        <v>0</v>
      </c>
      <c r="O2163" s="14" t="n">
        <f aca="false">I2163-N2163</f>
        <v>385800</v>
      </c>
    </row>
    <row r="2164" customFormat="false" ht="15" hidden="false" customHeight="false" outlineLevel="0" collapsed="false">
      <c r="A2164" s="6" t="str">
        <f aca="false">TEXT(B2164,"0")&amp;"-"&amp;TEXT(C2164,"00")</f>
        <v>2026-05</v>
      </c>
      <c r="B2164" s="4" t="n">
        <v>2026</v>
      </c>
      <c r="C2164" s="4" t="n">
        <v>5</v>
      </c>
      <c r="D2164" s="9" t="s">
        <v>292</v>
      </c>
      <c r="E2164" s="12" t="str">
        <f aca="false">INDEX(門市主檔!$B$2:$B$25,MATCH($D2164,門市主檔!$A$2:$A$25,0))</f>
        <v>桃園藝文店</v>
      </c>
      <c r="F2164" s="9" t="s">
        <v>344</v>
      </c>
      <c r="G2164" s="12" t="str">
        <f aca="false">INDEX(通路主檔!$B$2:$B$5,MATCH($F2164,通路主檔!$A$2:$A$5,0))</f>
        <v>外送平台 A</v>
      </c>
      <c r="H2164" s="12" t="str">
        <f aca="false">INDEX(通路主檔!$C$2:$C$5,MATCH($F2164,通路主檔!$A$2:$A$5,0))</f>
        <v>外送平台</v>
      </c>
      <c r="I2164" s="13" t="n">
        <v>387200</v>
      </c>
      <c r="J2164" s="4" t="n">
        <v>803</v>
      </c>
      <c r="K2164" s="4" t="n">
        <v>1436</v>
      </c>
      <c r="L2164" s="14" t="n">
        <f aca="false">IF(J2164=0,0,I2164/J2164)</f>
        <v>482.191780821918</v>
      </c>
      <c r="M2164" s="15" t="n">
        <f aca="false">INDEX(通路主檔!$D$2:$D$5,MATCH($F2164,通路主檔!$A$2:$A$5,0))*INDEX(年度參數!$B$2:$B$4,MATCH($B2164,年度參數!$A$2:$A$4,0))</f>
        <v>0.345</v>
      </c>
      <c r="N2164" s="14" t="n">
        <f aca="false">I2164*M2164</f>
        <v>133584</v>
      </c>
      <c r="O2164" s="14" t="n">
        <f aca="false">I2164-N2164</f>
        <v>253616</v>
      </c>
    </row>
    <row r="2165" customFormat="false" ht="15" hidden="false" customHeight="false" outlineLevel="0" collapsed="false">
      <c r="A2165" s="6" t="str">
        <f aca="false">TEXT(B2165,"0")&amp;"-"&amp;TEXT(C2165,"00")</f>
        <v>2026-05</v>
      </c>
      <c r="B2165" s="4" t="n">
        <v>2026</v>
      </c>
      <c r="C2165" s="4" t="n">
        <v>5</v>
      </c>
      <c r="D2165" s="9" t="s">
        <v>292</v>
      </c>
      <c r="E2165" s="12" t="str">
        <f aca="false">INDEX(門市主檔!$B$2:$B$25,MATCH($D2165,門市主檔!$A$2:$A$25,0))</f>
        <v>桃園藝文店</v>
      </c>
      <c r="F2165" s="9" t="s">
        <v>347</v>
      </c>
      <c r="G2165" s="12" t="str">
        <f aca="false">INDEX(通路主檔!$B$2:$B$5,MATCH($F2165,通路主檔!$A$2:$A$5,0))</f>
        <v>外送平台 B</v>
      </c>
      <c r="H2165" s="12" t="str">
        <f aca="false">INDEX(通路主檔!$C$2:$C$5,MATCH($F2165,通路主檔!$A$2:$A$5,0))</f>
        <v>外送平台</v>
      </c>
      <c r="I2165" s="13" t="n">
        <v>228900</v>
      </c>
      <c r="J2165" s="4" t="n">
        <v>453</v>
      </c>
      <c r="K2165" s="4" t="n">
        <v>774</v>
      </c>
      <c r="L2165" s="14" t="n">
        <f aca="false">IF(J2165=0,0,I2165/J2165)</f>
        <v>505.298013245033</v>
      </c>
      <c r="M2165" s="15" t="n">
        <f aca="false">INDEX(通路主檔!$D$2:$D$5,MATCH($F2165,通路主檔!$A$2:$A$5,0))*INDEX(年度參數!$B$2:$B$4,MATCH($B2165,年度參數!$A$2:$A$4,0))</f>
        <v>0.345</v>
      </c>
      <c r="N2165" s="14" t="n">
        <f aca="false">I2165*M2165</f>
        <v>78970.5</v>
      </c>
      <c r="O2165" s="14" t="n">
        <f aca="false">I2165-N2165</f>
        <v>149929.5</v>
      </c>
    </row>
    <row r="2166" customFormat="false" ht="15" hidden="false" customHeight="false" outlineLevel="0" collapsed="false">
      <c r="A2166" s="6" t="str">
        <f aca="false">TEXT(B2166,"0")&amp;"-"&amp;TEXT(C2166,"00")</f>
        <v>2026-05</v>
      </c>
      <c r="B2166" s="4" t="n">
        <v>2026</v>
      </c>
      <c r="C2166" s="4" t="n">
        <v>5</v>
      </c>
      <c r="D2166" s="9" t="s">
        <v>315</v>
      </c>
      <c r="E2166" s="12" t="str">
        <f aca="false">INDEX(門市主檔!$B$2:$B$25,MATCH($D2166,門市主檔!$A$2:$A$25,0))</f>
        <v>雲林斗六店</v>
      </c>
      <c r="F2166" s="9" t="s">
        <v>339</v>
      </c>
      <c r="G2166" s="12" t="str">
        <f aca="false">INDEX(通路主檔!$B$2:$B$5,MATCH($F2166,通路主檔!$A$2:$A$5,0))</f>
        <v>內用</v>
      </c>
      <c r="H2166" s="12" t="str">
        <f aca="false">INDEX(通路主檔!$C$2:$C$5,MATCH($F2166,通路主檔!$A$2:$A$5,0))</f>
        <v>店內</v>
      </c>
      <c r="I2166" s="13" t="n">
        <v>695600</v>
      </c>
      <c r="J2166" s="4" t="n">
        <v>970</v>
      </c>
      <c r="K2166" s="4" t="n">
        <v>2457</v>
      </c>
      <c r="L2166" s="14" t="n">
        <f aca="false">IF(J2166=0,0,I2166/J2166)</f>
        <v>717.113402061856</v>
      </c>
      <c r="M2166" s="15" t="n">
        <f aca="false">INDEX(通路主檔!$D$2:$D$5,MATCH($F2166,通路主檔!$A$2:$A$5,0))*INDEX(年度參數!$B$2:$B$4,MATCH($B2166,年度參數!$A$2:$A$4,0))</f>
        <v>0</v>
      </c>
      <c r="N2166" s="14" t="n">
        <f aca="false">I2166*M2166</f>
        <v>0</v>
      </c>
      <c r="O2166" s="14" t="n">
        <f aca="false">I2166-N2166</f>
        <v>695600</v>
      </c>
    </row>
    <row r="2167" customFormat="false" ht="15" hidden="false" customHeight="false" outlineLevel="0" collapsed="false">
      <c r="A2167" s="6" t="str">
        <f aca="false">TEXT(B2167,"0")&amp;"-"&amp;TEXT(C2167,"00")</f>
        <v>2026-05</v>
      </c>
      <c r="B2167" s="4" t="n">
        <v>2026</v>
      </c>
      <c r="C2167" s="4" t="n">
        <v>5</v>
      </c>
      <c r="D2167" s="9" t="s">
        <v>315</v>
      </c>
      <c r="E2167" s="12" t="str">
        <f aca="false">INDEX(門市主檔!$B$2:$B$25,MATCH($D2167,門市主檔!$A$2:$A$25,0))</f>
        <v>雲林斗六店</v>
      </c>
      <c r="F2167" s="9" t="s">
        <v>342</v>
      </c>
      <c r="G2167" s="12" t="str">
        <f aca="false">INDEX(通路主檔!$B$2:$B$5,MATCH($F2167,通路主檔!$A$2:$A$5,0))</f>
        <v>外帶</v>
      </c>
      <c r="H2167" s="12" t="str">
        <f aca="false">INDEX(通路主檔!$C$2:$C$5,MATCH($F2167,通路主檔!$A$2:$A$5,0))</f>
        <v>店內</v>
      </c>
      <c r="I2167" s="13" t="n">
        <v>337400</v>
      </c>
      <c r="J2167" s="4" t="n">
        <v>1002</v>
      </c>
      <c r="K2167" s="4" t="n">
        <v>1300</v>
      </c>
      <c r="L2167" s="14" t="n">
        <f aca="false">IF(J2167=0,0,I2167/J2167)</f>
        <v>336.726546906188</v>
      </c>
      <c r="M2167" s="15" t="n">
        <f aca="false">INDEX(通路主檔!$D$2:$D$5,MATCH($F2167,通路主檔!$A$2:$A$5,0))*INDEX(年度參數!$B$2:$B$4,MATCH($B2167,年度參數!$A$2:$A$4,0))</f>
        <v>0</v>
      </c>
      <c r="N2167" s="14" t="n">
        <f aca="false">I2167*M2167</f>
        <v>0</v>
      </c>
      <c r="O2167" s="14" t="n">
        <f aca="false">I2167-N2167</f>
        <v>337400</v>
      </c>
    </row>
    <row r="2168" customFormat="false" ht="15" hidden="false" customHeight="false" outlineLevel="0" collapsed="false">
      <c r="A2168" s="6" t="str">
        <f aca="false">TEXT(B2168,"0")&amp;"-"&amp;TEXT(C2168,"00")</f>
        <v>2026-05</v>
      </c>
      <c r="B2168" s="4" t="n">
        <v>2026</v>
      </c>
      <c r="C2168" s="4" t="n">
        <v>5</v>
      </c>
      <c r="D2168" s="9" t="s">
        <v>315</v>
      </c>
      <c r="E2168" s="12" t="str">
        <f aca="false">INDEX(門市主檔!$B$2:$B$25,MATCH($D2168,門市主檔!$A$2:$A$25,0))</f>
        <v>雲林斗六店</v>
      </c>
      <c r="F2168" s="9" t="s">
        <v>344</v>
      </c>
      <c r="G2168" s="12" t="str">
        <f aca="false">INDEX(通路主檔!$B$2:$B$5,MATCH($F2168,通路主檔!$A$2:$A$5,0))</f>
        <v>外送平台 A</v>
      </c>
      <c r="H2168" s="12" t="str">
        <f aca="false">INDEX(通路主檔!$C$2:$C$5,MATCH($F2168,通路主檔!$A$2:$A$5,0))</f>
        <v>外送平台</v>
      </c>
      <c r="I2168" s="13" t="n">
        <v>330400</v>
      </c>
      <c r="J2168" s="4" t="n">
        <v>638</v>
      </c>
      <c r="K2168" s="4" t="n">
        <v>1208</v>
      </c>
      <c r="L2168" s="14" t="n">
        <f aca="false">IF(J2168=0,0,I2168/J2168)</f>
        <v>517.868338557994</v>
      </c>
      <c r="M2168" s="15" t="n">
        <f aca="false">INDEX(通路主檔!$D$2:$D$5,MATCH($F2168,通路主檔!$A$2:$A$5,0))*INDEX(年度參數!$B$2:$B$4,MATCH($B2168,年度參數!$A$2:$A$4,0))</f>
        <v>0.345</v>
      </c>
      <c r="N2168" s="14" t="n">
        <f aca="false">I2168*M2168</f>
        <v>113988</v>
      </c>
      <c r="O2168" s="14" t="n">
        <f aca="false">I2168-N2168</f>
        <v>216412</v>
      </c>
    </row>
    <row r="2169" customFormat="false" ht="15" hidden="false" customHeight="false" outlineLevel="0" collapsed="false">
      <c r="A2169" s="6" t="str">
        <f aca="false">TEXT(B2169,"0")&amp;"-"&amp;TEXT(C2169,"00")</f>
        <v>2026-05</v>
      </c>
      <c r="B2169" s="4" t="n">
        <v>2026</v>
      </c>
      <c r="C2169" s="4" t="n">
        <v>5</v>
      </c>
      <c r="D2169" s="9" t="s">
        <v>315</v>
      </c>
      <c r="E2169" s="12" t="str">
        <f aca="false">INDEX(門市主檔!$B$2:$B$25,MATCH($D2169,門市主檔!$A$2:$A$25,0))</f>
        <v>雲林斗六店</v>
      </c>
      <c r="F2169" s="9" t="s">
        <v>347</v>
      </c>
      <c r="G2169" s="12" t="str">
        <f aca="false">INDEX(通路主檔!$B$2:$B$5,MATCH($F2169,通路主檔!$A$2:$A$5,0))</f>
        <v>外送平台 B</v>
      </c>
      <c r="H2169" s="12" t="str">
        <f aca="false">INDEX(通路主檔!$C$2:$C$5,MATCH($F2169,通路主檔!$A$2:$A$5,0))</f>
        <v>外送平台</v>
      </c>
      <c r="I2169" s="13" t="n">
        <v>196700</v>
      </c>
      <c r="J2169" s="4" t="n">
        <v>413</v>
      </c>
      <c r="K2169" s="4" t="n">
        <v>782</v>
      </c>
      <c r="L2169" s="14" t="n">
        <f aca="false">IF(J2169=0,0,I2169/J2169)</f>
        <v>476.271186440678</v>
      </c>
      <c r="M2169" s="15" t="n">
        <f aca="false">INDEX(通路主檔!$D$2:$D$5,MATCH($F2169,通路主檔!$A$2:$A$5,0))*INDEX(年度參數!$B$2:$B$4,MATCH($B2169,年度參數!$A$2:$A$4,0))</f>
        <v>0.345</v>
      </c>
      <c r="N2169" s="14" t="n">
        <f aca="false">I2169*M2169</f>
        <v>67861.5</v>
      </c>
      <c r="O2169" s="14" t="n">
        <f aca="false">I2169-N2169</f>
        <v>128838.5</v>
      </c>
    </row>
    <row r="2170" customFormat="false" ht="15" hidden="false" customHeight="false" outlineLevel="0" collapsed="false">
      <c r="A2170" s="6" t="str">
        <f aca="false">TEXT(B2170,"0")&amp;"-"&amp;TEXT(C2170,"00")</f>
        <v>2026-06</v>
      </c>
      <c r="B2170" s="4" t="n">
        <v>2026</v>
      </c>
      <c r="C2170" s="4" t="n">
        <v>6</v>
      </c>
      <c r="D2170" s="9" t="s">
        <v>294</v>
      </c>
      <c r="E2170" s="12" t="str">
        <f aca="false">INDEX(門市主檔!$B$2:$B$25,MATCH($D2170,門市主檔!$A$2:$A$25,0))</f>
        <v>新竹巨城店</v>
      </c>
      <c r="F2170" s="9" t="s">
        <v>339</v>
      </c>
      <c r="G2170" s="12" t="str">
        <f aca="false">INDEX(通路主檔!$B$2:$B$5,MATCH($F2170,通路主檔!$A$2:$A$5,0))</f>
        <v>內用</v>
      </c>
      <c r="H2170" s="12" t="str">
        <f aca="false">INDEX(通路主檔!$C$2:$C$5,MATCH($F2170,通路主檔!$A$2:$A$5,0))</f>
        <v>店內</v>
      </c>
      <c r="I2170" s="13" t="n">
        <v>1336100</v>
      </c>
      <c r="J2170" s="4" t="n">
        <v>1707</v>
      </c>
      <c r="K2170" s="4" t="n">
        <v>4400</v>
      </c>
      <c r="L2170" s="14" t="n">
        <f aca="false">IF(J2170=0,0,I2170/J2170)</f>
        <v>782.718219097833</v>
      </c>
      <c r="M2170" s="15" t="n">
        <f aca="false">INDEX(通路主檔!$D$2:$D$5,MATCH($F2170,通路主檔!$A$2:$A$5,0))*INDEX(年度參數!$B$2:$B$4,MATCH($B2170,年度參數!$A$2:$A$4,0))</f>
        <v>0</v>
      </c>
      <c r="N2170" s="14" t="n">
        <f aca="false">I2170*M2170</f>
        <v>0</v>
      </c>
      <c r="O2170" s="14" t="n">
        <f aca="false">I2170-N2170</f>
        <v>1336100</v>
      </c>
    </row>
    <row r="2171" customFormat="false" ht="15" hidden="false" customHeight="false" outlineLevel="0" collapsed="false">
      <c r="A2171" s="6" t="str">
        <f aca="false">TEXT(B2171,"0")&amp;"-"&amp;TEXT(C2171,"00")</f>
        <v>2026-06</v>
      </c>
      <c r="B2171" s="4" t="n">
        <v>2026</v>
      </c>
      <c r="C2171" s="4" t="n">
        <v>6</v>
      </c>
      <c r="D2171" s="9" t="s">
        <v>294</v>
      </c>
      <c r="E2171" s="12" t="str">
        <f aca="false">INDEX(門市主檔!$B$2:$B$25,MATCH($D2171,門市主檔!$A$2:$A$25,0))</f>
        <v>新竹巨城店</v>
      </c>
      <c r="F2171" s="9" t="s">
        <v>342</v>
      </c>
      <c r="G2171" s="12" t="str">
        <f aca="false">INDEX(通路主檔!$B$2:$B$5,MATCH($F2171,通路主檔!$A$2:$A$5,0))</f>
        <v>外帶</v>
      </c>
      <c r="H2171" s="12" t="str">
        <f aca="false">INDEX(通路主檔!$C$2:$C$5,MATCH($F2171,通路主檔!$A$2:$A$5,0))</f>
        <v>店內</v>
      </c>
      <c r="I2171" s="13" t="n">
        <v>588400</v>
      </c>
      <c r="J2171" s="4" t="n">
        <v>1761</v>
      </c>
      <c r="K2171" s="4" t="n">
        <v>2170</v>
      </c>
      <c r="L2171" s="14" t="n">
        <f aca="false">IF(J2171=0,0,I2171/J2171)</f>
        <v>334.128336172629</v>
      </c>
      <c r="M2171" s="15" t="n">
        <f aca="false">INDEX(通路主檔!$D$2:$D$5,MATCH($F2171,通路主檔!$A$2:$A$5,0))*INDEX(年度參數!$B$2:$B$4,MATCH($B2171,年度參數!$A$2:$A$4,0))</f>
        <v>0</v>
      </c>
      <c r="N2171" s="14" t="n">
        <f aca="false">I2171*M2171</f>
        <v>0</v>
      </c>
      <c r="O2171" s="14" t="n">
        <f aca="false">I2171-N2171</f>
        <v>588400</v>
      </c>
    </row>
    <row r="2172" customFormat="false" ht="15" hidden="false" customHeight="false" outlineLevel="0" collapsed="false">
      <c r="A2172" s="6" t="str">
        <f aca="false">TEXT(B2172,"0")&amp;"-"&amp;TEXT(C2172,"00")</f>
        <v>2026-06</v>
      </c>
      <c r="B2172" s="4" t="n">
        <v>2026</v>
      </c>
      <c r="C2172" s="4" t="n">
        <v>6</v>
      </c>
      <c r="D2172" s="9" t="s">
        <v>294</v>
      </c>
      <c r="E2172" s="12" t="str">
        <f aca="false">INDEX(門市主檔!$B$2:$B$25,MATCH($D2172,門市主檔!$A$2:$A$25,0))</f>
        <v>新竹巨城店</v>
      </c>
      <c r="F2172" s="9" t="s">
        <v>344</v>
      </c>
      <c r="G2172" s="12" t="str">
        <f aca="false">INDEX(通路主檔!$B$2:$B$5,MATCH($F2172,通路主檔!$A$2:$A$5,0))</f>
        <v>外送平台 A</v>
      </c>
      <c r="H2172" s="12" t="str">
        <f aca="false">INDEX(通路主檔!$C$2:$C$5,MATCH($F2172,通路主檔!$A$2:$A$5,0))</f>
        <v>外送平台</v>
      </c>
      <c r="I2172" s="13" t="n">
        <v>438600</v>
      </c>
      <c r="J2172" s="4" t="n">
        <v>840</v>
      </c>
      <c r="K2172" s="4" t="n">
        <v>1671</v>
      </c>
      <c r="L2172" s="14" t="n">
        <f aca="false">IF(J2172=0,0,I2172/J2172)</f>
        <v>522.142857142857</v>
      </c>
      <c r="M2172" s="15" t="n">
        <f aca="false">INDEX(通路主檔!$D$2:$D$5,MATCH($F2172,通路主檔!$A$2:$A$5,0))*INDEX(年度參數!$B$2:$B$4,MATCH($B2172,年度參數!$A$2:$A$4,0))</f>
        <v>0.345</v>
      </c>
      <c r="N2172" s="14" t="n">
        <f aca="false">I2172*M2172</f>
        <v>151317</v>
      </c>
      <c r="O2172" s="14" t="n">
        <f aca="false">I2172-N2172</f>
        <v>287283</v>
      </c>
    </row>
    <row r="2173" customFormat="false" ht="15" hidden="false" customHeight="false" outlineLevel="0" collapsed="false">
      <c r="A2173" s="6" t="str">
        <f aca="false">TEXT(B2173,"0")&amp;"-"&amp;TEXT(C2173,"00")</f>
        <v>2026-06</v>
      </c>
      <c r="B2173" s="4" t="n">
        <v>2026</v>
      </c>
      <c r="C2173" s="4" t="n">
        <v>6</v>
      </c>
      <c r="D2173" s="9" t="s">
        <v>294</v>
      </c>
      <c r="E2173" s="12" t="str">
        <f aca="false">INDEX(門市主檔!$B$2:$B$25,MATCH($D2173,門市主檔!$A$2:$A$25,0))</f>
        <v>新竹巨城店</v>
      </c>
      <c r="F2173" s="9" t="s">
        <v>347</v>
      </c>
      <c r="G2173" s="12" t="str">
        <f aca="false">INDEX(通路主檔!$B$2:$B$5,MATCH($F2173,通路主檔!$A$2:$A$5,0))</f>
        <v>外送平台 B</v>
      </c>
      <c r="H2173" s="12" t="str">
        <f aca="false">INDEX(通路主檔!$C$2:$C$5,MATCH($F2173,通路主檔!$A$2:$A$5,0))</f>
        <v>外送平台</v>
      </c>
      <c r="I2173" s="13" t="n">
        <v>285500</v>
      </c>
      <c r="J2173" s="4" t="n">
        <v>524</v>
      </c>
      <c r="K2173" s="4" t="n">
        <v>965</v>
      </c>
      <c r="L2173" s="14" t="n">
        <f aca="false">IF(J2173=0,0,I2173/J2173)</f>
        <v>544.847328244275</v>
      </c>
      <c r="M2173" s="15" t="n">
        <f aca="false">INDEX(通路主檔!$D$2:$D$5,MATCH($F2173,通路主檔!$A$2:$A$5,0))*INDEX(年度參數!$B$2:$B$4,MATCH($B2173,年度參數!$A$2:$A$4,0))</f>
        <v>0.345</v>
      </c>
      <c r="N2173" s="14" t="n">
        <f aca="false">I2173*M2173</f>
        <v>98497.5</v>
      </c>
      <c r="O2173" s="14" t="n">
        <f aca="false">I2173-N2173</f>
        <v>187002.5</v>
      </c>
    </row>
    <row r="2174" customFormat="false" ht="15" hidden="false" customHeight="false" outlineLevel="0" collapsed="false">
      <c r="A2174" s="6" t="str">
        <f aca="false">TEXT(B2174,"0")&amp;"-"&amp;TEXT(C2174,"00")</f>
        <v>2026-06</v>
      </c>
      <c r="B2174" s="4" t="n">
        <v>2026</v>
      </c>
      <c r="C2174" s="4" t="n">
        <v>6</v>
      </c>
      <c r="D2174" s="9" t="s">
        <v>297</v>
      </c>
      <c r="E2174" s="12" t="str">
        <f aca="false">INDEX(門市主檔!$B$2:$B$25,MATCH($D2174,門市主檔!$A$2:$A$25,0))</f>
        <v>新竹竹北店</v>
      </c>
      <c r="F2174" s="9" t="s">
        <v>339</v>
      </c>
      <c r="G2174" s="12" t="str">
        <f aca="false">INDEX(通路主檔!$B$2:$B$5,MATCH($F2174,通路主檔!$A$2:$A$5,0))</f>
        <v>內用</v>
      </c>
      <c r="H2174" s="12" t="str">
        <f aca="false">INDEX(通路主檔!$C$2:$C$5,MATCH($F2174,通路主檔!$A$2:$A$5,0))</f>
        <v>店內</v>
      </c>
      <c r="I2174" s="13" t="n">
        <v>954600</v>
      </c>
      <c r="J2174" s="4" t="n">
        <v>1220</v>
      </c>
      <c r="K2174" s="4" t="n">
        <v>3035</v>
      </c>
      <c r="L2174" s="14" t="n">
        <f aca="false">IF(J2174=0,0,I2174/J2174)</f>
        <v>782.459016393443</v>
      </c>
      <c r="M2174" s="15" t="n">
        <f aca="false">INDEX(通路主檔!$D$2:$D$5,MATCH($F2174,通路主檔!$A$2:$A$5,0))*INDEX(年度參數!$B$2:$B$4,MATCH($B2174,年度參數!$A$2:$A$4,0))</f>
        <v>0</v>
      </c>
      <c r="N2174" s="14" t="n">
        <f aca="false">I2174*M2174</f>
        <v>0</v>
      </c>
      <c r="O2174" s="14" t="n">
        <f aca="false">I2174-N2174</f>
        <v>954600</v>
      </c>
    </row>
    <row r="2175" customFormat="false" ht="15" hidden="false" customHeight="false" outlineLevel="0" collapsed="false">
      <c r="A2175" s="6" t="str">
        <f aca="false">TEXT(B2175,"0")&amp;"-"&amp;TEXT(C2175,"00")</f>
        <v>2026-06</v>
      </c>
      <c r="B2175" s="4" t="n">
        <v>2026</v>
      </c>
      <c r="C2175" s="4" t="n">
        <v>6</v>
      </c>
      <c r="D2175" s="9" t="s">
        <v>297</v>
      </c>
      <c r="E2175" s="12" t="str">
        <f aca="false">INDEX(門市主檔!$B$2:$B$25,MATCH($D2175,門市主檔!$A$2:$A$25,0))</f>
        <v>新竹竹北店</v>
      </c>
      <c r="F2175" s="9" t="s">
        <v>342</v>
      </c>
      <c r="G2175" s="12" t="str">
        <f aca="false">INDEX(通路主檔!$B$2:$B$5,MATCH($F2175,通路主檔!$A$2:$A$5,0))</f>
        <v>外帶</v>
      </c>
      <c r="H2175" s="12" t="str">
        <f aca="false">INDEX(通路主檔!$C$2:$C$5,MATCH($F2175,通路主檔!$A$2:$A$5,0))</f>
        <v>店內</v>
      </c>
      <c r="I2175" s="13" t="n">
        <v>462000</v>
      </c>
      <c r="J2175" s="4" t="n">
        <v>1369</v>
      </c>
      <c r="K2175" s="4" t="n">
        <v>1680</v>
      </c>
      <c r="L2175" s="14" t="n">
        <f aca="false">IF(J2175=0,0,I2175/J2175)</f>
        <v>337.472607742878</v>
      </c>
      <c r="M2175" s="15" t="n">
        <f aca="false">INDEX(通路主檔!$D$2:$D$5,MATCH($F2175,通路主檔!$A$2:$A$5,0))*INDEX(年度參數!$B$2:$B$4,MATCH($B2175,年度參數!$A$2:$A$4,0))</f>
        <v>0</v>
      </c>
      <c r="N2175" s="14" t="n">
        <f aca="false">I2175*M2175</f>
        <v>0</v>
      </c>
      <c r="O2175" s="14" t="n">
        <f aca="false">I2175-N2175</f>
        <v>462000</v>
      </c>
    </row>
    <row r="2176" customFormat="false" ht="15" hidden="false" customHeight="false" outlineLevel="0" collapsed="false">
      <c r="A2176" s="6" t="str">
        <f aca="false">TEXT(B2176,"0")&amp;"-"&amp;TEXT(C2176,"00")</f>
        <v>2026-06</v>
      </c>
      <c r="B2176" s="4" t="n">
        <v>2026</v>
      </c>
      <c r="C2176" s="4" t="n">
        <v>6</v>
      </c>
      <c r="D2176" s="9" t="s">
        <v>297</v>
      </c>
      <c r="E2176" s="12" t="str">
        <f aca="false">INDEX(門市主檔!$B$2:$B$25,MATCH($D2176,門市主檔!$A$2:$A$25,0))</f>
        <v>新竹竹北店</v>
      </c>
      <c r="F2176" s="9" t="s">
        <v>344</v>
      </c>
      <c r="G2176" s="12" t="str">
        <f aca="false">INDEX(通路主檔!$B$2:$B$5,MATCH($F2176,通路主檔!$A$2:$A$5,0))</f>
        <v>外送平台 A</v>
      </c>
      <c r="H2176" s="12" t="str">
        <f aca="false">INDEX(通路主檔!$C$2:$C$5,MATCH($F2176,通路主檔!$A$2:$A$5,0))</f>
        <v>外送平台</v>
      </c>
      <c r="I2176" s="13" t="n">
        <v>414500</v>
      </c>
      <c r="J2176" s="4" t="n">
        <v>802</v>
      </c>
      <c r="K2176" s="4" t="n">
        <v>1416</v>
      </c>
      <c r="L2176" s="14" t="n">
        <f aca="false">IF(J2176=0,0,I2176/J2176)</f>
        <v>516.832917705736</v>
      </c>
      <c r="M2176" s="15" t="n">
        <f aca="false">INDEX(通路主檔!$D$2:$D$5,MATCH($F2176,通路主檔!$A$2:$A$5,0))*INDEX(年度參數!$B$2:$B$4,MATCH($B2176,年度參數!$A$2:$A$4,0))</f>
        <v>0.345</v>
      </c>
      <c r="N2176" s="14" t="n">
        <f aca="false">I2176*M2176</f>
        <v>143002.5</v>
      </c>
      <c r="O2176" s="14" t="n">
        <f aca="false">I2176-N2176</f>
        <v>271497.5</v>
      </c>
    </row>
    <row r="2177" customFormat="false" ht="15" hidden="false" customHeight="false" outlineLevel="0" collapsed="false">
      <c r="A2177" s="6" t="str">
        <f aca="false">TEXT(B2177,"0")&amp;"-"&amp;TEXT(C2177,"00")</f>
        <v>2026-06</v>
      </c>
      <c r="B2177" s="4" t="n">
        <v>2026</v>
      </c>
      <c r="C2177" s="4" t="n">
        <v>6</v>
      </c>
      <c r="D2177" s="9" t="s">
        <v>297</v>
      </c>
      <c r="E2177" s="12" t="str">
        <f aca="false">INDEX(門市主檔!$B$2:$B$25,MATCH($D2177,門市主檔!$A$2:$A$25,0))</f>
        <v>新竹竹北店</v>
      </c>
      <c r="F2177" s="9" t="s">
        <v>347</v>
      </c>
      <c r="G2177" s="12" t="str">
        <f aca="false">INDEX(通路主檔!$B$2:$B$5,MATCH($F2177,通路主檔!$A$2:$A$5,0))</f>
        <v>外送平台 B</v>
      </c>
      <c r="H2177" s="12" t="str">
        <f aca="false">INDEX(通路主檔!$C$2:$C$5,MATCH($F2177,通路主檔!$A$2:$A$5,0))</f>
        <v>外送平台</v>
      </c>
      <c r="I2177" s="13" t="n">
        <v>273200</v>
      </c>
      <c r="J2177" s="4" t="n">
        <v>539</v>
      </c>
      <c r="K2177" s="4" t="n">
        <v>1045</v>
      </c>
      <c r="L2177" s="14" t="n">
        <f aca="false">IF(J2177=0,0,I2177/J2177)</f>
        <v>506.864564007421</v>
      </c>
      <c r="M2177" s="15" t="n">
        <f aca="false">INDEX(通路主檔!$D$2:$D$5,MATCH($F2177,通路主檔!$A$2:$A$5,0))*INDEX(年度參數!$B$2:$B$4,MATCH($B2177,年度參數!$A$2:$A$4,0))</f>
        <v>0.345</v>
      </c>
      <c r="N2177" s="14" t="n">
        <f aca="false">I2177*M2177</f>
        <v>94254</v>
      </c>
      <c r="O2177" s="14" t="n">
        <f aca="false">I2177-N2177</f>
        <v>178946</v>
      </c>
    </row>
    <row r="2178" customFormat="false" ht="15" hidden="false" customHeight="false" outlineLevel="0" collapsed="false">
      <c r="A2178" s="6" t="str">
        <f aca="false">TEXT(B2178,"0")&amp;"-"&amp;TEXT(C2178,"00")</f>
        <v>2026-06</v>
      </c>
      <c r="B2178" s="4" t="n">
        <v>2026</v>
      </c>
      <c r="C2178" s="4" t="n">
        <v>6</v>
      </c>
      <c r="D2178" s="9" t="s">
        <v>335</v>
      </c>
      <c r="E2178" s="12" t="str">
        <f aca="false">INDEX(門市主檔!$B$2:$B$25,MATCH($D2178,門市主檔!$A$2:$A$25,0))</f>
        <v>花蓮中正店</v>
      </c>
      <c r="F2178" s="9" t="s">
        <v>339</v>
      </c>
      <c r="G2178" s="12" t="str">
        <f aca="false">INDEX(通路主檔!$B$2:$B$5,MATCH($F2178,通路主檔!$A$2:$A$5,0))</f>
        <v>內用</v>
      </c>
      <c r="H2178" s="12" t="str">
        <f aca="false">INDEX(通路主檔!$C$2:$C$5,MATCH($F2178,通路主檔!$A$2:$A$5,0))</f>
        <v>店內</v>
      </c>
      <c r="I2178" s="13" t="n">
        <v>416000</v>
      </c>
      <c r="J2178" s="4" t="n">
        <v>584</v>
      </c>
      <c r="K2178" s="4" t="n">
        <v>1363</v>
      </c>
      <c r="L2178" s="14" t="n">
        <f aca="false">IF(J2178=0,0,I2178/J2178)</f>
        <v>712.328767123288</v>
      </c>
      <c r="M2178" s="15" t="n">
        <f aca="false">INDEX(通路主檔!$D$2:$D$5,MATCH($F2178,通路主檔!$A$2:$A$5,0))*INDEX(年度參數!$B$2:$B$4,MATCH($B2178,年度參數!$A$2:$A$4,0))</f>
        <v>0</v>
      </c>
      <c r="N2178" s="14" t="n">
        <f aca="false">I2178*M2178</f>
        <v>0</v>
      </c>
      <c r="O2178" s="14" t="n">
        <f aca="false">I2178-N2178</f>
        <v>416000</v>
      </c>
    </row>
    <row r="2179" customFormat="false" ht="15" hidden="false" customHeight="false" outlineLevel="0" collapsed="false">
      <c r="A2179" s="6" t="str">
        <f aca="false">TEXT(B2179,"0")&amp;"-"&amp;TEXT(C2179,"00")</f>
        <v>2026-06</v>
      </c>
      <c r="B2179" s="4" t="n">
        <v>2026</v>
      </c>
      <c r="C2179" s="4" t="n">
        <v>6</v>
      </c>
      <c r="D2179" s="9" t="s">
        <v>335</v>
      </c>
      <c r="E2179" s="12" t="str">
        <f aca="false">INDEX(門市主檔!$B$2:$B$25,MATCH($D2179,門市主檔!$A$2:$A$25,0))</f>
        <v>花蓮中正店</v>
      </c>
      <c r="F2179" s="9" t="s">
        <v>342</v>
      </c>
      <c r="G2179" s="12" t="str">
        <f aca="false">INDEX(通路主檔!$B$2:$B$5,MATCH($F2179,通路主檔!$A$2:$A$5,0))</f>
        <v>外帶</v>
      </c>
      <c r="H2179" s="12" t="str">
        <f aca="false">INDEX(通路主檔!$C$2:$C$5,MATCH($F2179,通路主檔!$A$2:$A$5,0))</f>
        <v>店內</v>
      </c>
      <c r="I2179" s="13" t="n">
        <v>205900</v>
      </c>
      <c r="J2179" s="4" t="n">
        <v>571</v>
      </c>
      <c r="K2179" s="4" t="n">
        <v>767</v>
      </c>
      <c r="L2179" s="14" t="n">
        <f aca="false">IF(J2179=0,0,I2179/J2179)</f>
        <v>360.595446584939</v>
      </c>
      <c r="M2179" s="15" t="n">
        <f aca="false">INDEX(通路主檔!$D$2:$D$5,MATCH($F2179,通路主檔!$A$2:$A$5,0))*INDEX(年度參數!$B$2:$B$4,MATCH($B2179,年度參數!$A$2:$A$4,0))</f>
        <v>0</v>
      </c>
      <c r="N2179" s="14" t="n">
        <f aca="false">I2179*M2179</f>
        <v>0</v>
      </c>
      <c r="O2179" s="14" t="n">
        <f aca="false">I2179-N2179</f>
        <v>205900</v>
      </c>
    </row>
    <row r="2180" customFormat="false" ht="15" hidden="false" customHeight="false" outlineLevel="0" collapsed="false">
      <c r="A2180" s="6" t="str">
        <f aca="false">TEXT(B2180,"0")&amp;"-"&amp;TEXT(C2180,"00")</f>
        <v>2026-06</v>
      </c>
      <c r="B2180" s="4" t="n">
        <v>2026</v>
      </c>
      <c r="C2180" s="4" t="n">
        <v>6</v>
      </c>
      <c r="D2180" s="9" t="s">
        <v>335</v>
      </c>
      <c r="E2180" s="12" t="str">
        <f aca="false">INDEX(門市主檔!$B$2:$B$25,MATCH($D2180,門市主檔!$A$2:$A$25,0))</f>
        <v>花蓮中正店</v>
      </c>
      <c r="F2180" s="9" t="s">
        <v>344</v>
      </c>
      <c r="G2180" s="12" t="str">
        <f aca="false">INDEX(通路主檔!$B$2:$B$5,MATCH($F2180,通路主檔!$A$2:$A$5,0))</f>
        <v>外送平台 A</v>
      </c>
      <c r="H2180" s="12" t="str">
        <f aca="false">INDEX(通路主檔!$C$2:$C$5,MATCH($F2180,通路主檔!$A$2:$A$5,0))</f>
        <v>外送平台</v>
      </c>
      <c r="I2180" s="13" t="n">
        <v>190400</v>
      </c>
      <c r="J2180" s="4" t="n">
        <v>377</v>
      </c>
      <c r="K2180" s="4" t="n">
        <v>744</v>
      </c>
      <c r="L2180" s="14" t="n">
        <f aca="false">IF(J2180=0,0,I2180/J2180)</f>
        <v>505.039787798409</v>
      </c>
      <c r="M2180" s="15" t="n">
        <f aca="false">INDEX(通路主檔!$D$2:$D$5,MATCH($F2180,通路主檔!$A$2:$A$5,0))*INDEX(年度參數!$B$2:$B$4,MATCH($B2180,年度參數!$A$2:$A$4,0))</f>
        <v>0.345</v>
      </c>
      <c r="N2180" s="14" t="n">
        <f aca="false">I2180*M2180</f>
        <v>65688</v>
      </c>
      <c r="O2180" s="14" t="n">
        <f aca="false">I2180-N2180</f>
        <v>124712</v>
      </c>
    </row>
    <row r="2181" customFormat="false" ht="15" hidden="false" customHeight="false" outlineLevel="0" collapsed="false">
      <c r="A2181" s="6" t="str">
        <f aca="false">TEXT(B2181,"0")&amp;"-"&amp;TEXT(C2181,"00")</f>
        <v>2026-06</v>
      </c>
      <c r="B2181" s="4" t="n">
        <v>2026</v>
      </c>
      <c r="C2181" s="4" t="n">
        <v>6</v>
      </c>
      <c r="D2181" s="9" t="s">
        <v>335</v>
      </c>
      <c r="E2181" s="12" t="str">
        <f aca="false">INDEX(門市主檔!$B$2:$B$25,MATCH($D2181,門市主檔!$A$2:$A$25,0))</f>
        <v>花蓮中正店</v>
      </c>
      <c r="F2181" s="9" t="s">
        <v>347</v>
      </c>
      <c r="G2181" s="12" t="str">
        <f aca="false">INDEX(通路主檔!$B$2:$B$5,MATCH($F2181,通路主檔!$A$2:$A$5,0))</f>
        <v>外送平台 B</v>
      </c>
      <c r="H2181" s="12" t="str">
        <f aca="false">INDEX(通路主檔!$C$2:$C$5,MATCH($F2181,通路主檔!$A$2:$A$5,0))</f>
        <v>外送平台</v>
      </c>
      <c r="I2181" s="13" t="n">
        <v>110400</v>
      </c>
      <c r="J2181" s="4" t="n">
        <v>215</v>
      </c>
      <c r="K2181" s="4" t="n">
        <v>394</v>
      </c>
      <c r="L2181" s="14" t="n">
        <f aca="false">IF(J2181=0,0,I2181/J2181)</f>
        <v>513.488372093023</v>
      </c>
      <c r="M2181" s="15" t="n">
        <f aca="false">INDEX(通路主檔!$D$2:$D$5,MATCH($F2181,通路主檔!$A$2:$A$5,0))*INDEX(年度參數!$B$2:$B$4,MATCH($B2181,年度參數!$A$2:$A$4,0))</f>
        <v>0.345</v>
      </c>
      <c r="N2181" s="14" t="n">
        <f aca="false">I2181*M2181</f>
        <v>38088</v>
      </c>
      <c r="O2181" s="14" t="n">
        <f aca="false">I2181-N2181</f>
        <v>72312</v>
      </c>
    </row>
    <row r="2182" customFormat="false" ht="15" hidden="false" customHeight="false" outlineLevel="0" collapsed="false">
      <c r="A2182" s="6" t="str">
        <f aca="false">TEXT(B2182,"0")&amp;"-"&amp;TEXT(C2182,"00")</f>
        <v>2026-06</v>
      </c>
      <c r="B2182" s="4" t="n">
        <v>2026</v>
      </c>
      <c r="C2182" s="4" t="n">
        <v>6</v>
      </c>
      <c r="D2182" s="9" t="s">
        <v>325</v>
      </c>
      <c r="E2182" s="12" t="str">
        <f aca="false">INDEX(門市主檔!$B$2:$B$25,MATCH($D2182,門市主檔!$A$2:$A$25,0))</f>
        <v>高雄左營店</v>
      </c>
      <c r="F2182" s="9" t="s">
        <v>339</v>
      </c>
      <c r="G2182" s="12" t="str">
        <f aca="false">INDEX(通路主檔!$B$2:$B$5,MATCH($F2182,通路主檔!$A$2:$A$5,0))</f>
        <v>內用</v>
      </c>
      <c r="H2182" s="12" t="str">
        <f aca="false">INDEX(通路主檔!$C$2:$C$5,MATCH($F2182,通路主檔!$A$2:$A$5,0))</f>
        <v>店內</v>
      </c>
      <c r="I2182" s="13" t="n">
        <v>1097600</v>
      </c>
      <c r="J2182" s="4" t="n">
        <v>1554</v>
      </c>
      <c r="K2182" s="4" t="n">
        <v>3470</v>
      </c>
      <c r="L2182" s="14" t="n">
        <f aca="false">IF(J2182=0,0,I2182/J2182)</f>
        <v>706.306306306306</v>
      </c>
      <c r="M2182" s="15" t="n">
        <f aca="false">INDEX(通路主檔!$D$2:$D$5,MATCH($F2182,通路主檔!$A$2:$A$5,0))*INDEX(年度參數!$B$2:$B$4,MATCH($B2182,年度參數!$A$2:$A$4,0))</f>
        <v>0</v>
      </c>
      <c r="N2182" s="14" t="n">
        <f aca="false">I2182*M2182</f>
        <v>0</v>
      </c>
      <c r="O2182" s="14" t="n">
        <f aca="false">I2182-N2182</f>
        <v>1097600</v>
      </c>
    </row>
    <row r="2183" customFormat="false" ht="15" hidden="false" customHeight="false" outlineLevel="0" collapsed="false">
      <c r="A2183" s="6" t="str">
        <f aca="false">TEXT(B2183,"0")&amp;"-"&amp;TEXT(C2183,"00")</f>
        <v>2026-06</v>
      </c>
      <c r="B2183" s="4" t="n">
        <v>2026</v>
      </c>
      <c r="C2183" s="4" t="n">
        <v>6</v>
      </c>
      <c r="D2183" s="9" t="s">
        <v>325</v>
      </c>
      <c r="E2183" s="12" t="str">
        <f aca="false">INDEX(門市主檔!$B$2:$B$25,MATCH($D2183,門市主檔!$A$2:$A$25,0))</f>
        <v>高雄左營店</v>
      </c>
      <c r="F2183" s="9" t="s">
        <v>342</v>
      </c>
      <c r="G2183" s="12" t="str">
        <f aca="false">INDEX(通路主檔!$B$2:$B$5,MATCH($F2183,通路主檔!$A$2:$A$5,0))</f>
        <v>外帶</v>
      </c>
      <c r="H2183" s="12" t="str">
        <f aca="false">INDEX(通路主檔!$C$2:$C$5,MATCH($F2183,通路主檔!$A$2:$A$5,0))</f>
        <v>店內</v>
      </c>
      <c r="I2183" s="13" t="n">
        <v>452200</v>
      </c>
      <c r="J2183" s="4" t="n">
        <v>1368</v>
      </c>
      <c r="K2183" s="4" t="n">
        <v>1784</v>
      </c>
      <c r="L2183" s="14" t="n">
        <f aca="false">IF(J2183=0,0,I2183/J2183)</f>
        <v>330.555555555556</v>
      </c>
      <c r="M2183" s="15" t="n">
        <f aca="false">INDEX(通路主檔!$D$2:$D$5,MATCH($F2183,通路主檔!$A$2:$A$5,0))*INDEX(年度參數!$B$2:$B$4,MATCH($B2183,年度參數!$A$2:$A$4,0))</f>
        <v>0</v>
      </c>
      <c r="N2183" s="14" t="n">
        <f aca="false">I2183*M2183</f>
        <v>0</v>
      </c>
      <c r="O2183" s="14" t="n">
        <f aca="false">I2183-N2183</f>
        <v>452200</v>
      </c>
    </row>
    <row r="2184" customFormat="false" ht="15" hidden="false" customHeight="false" outlineLevel="0" collapsed="false">
      <c r="A2184" s="6" t="str">
        <f aca="false">TEXT(B2184,"0")&amp;"-"&amp;TEXT(C2184,"00")</f>
        <v>2026-06</v>
      </c>
      <c r="B2184" s="4" t="n">
        <v>2026</v>
      </c>
      <c r="C2184" s="4" t="n">
        <v>6</v>
      </c>
      <c r="D2184" s="9" t="s">
        <v>325</v>
      </c>
      <c r="E2184" s="12" t="str">
        <f aca="false">INDEX(門市主檔!$B$2:$B$25,MATCH($D2184,門市主檔!$A$2:$A$25,0))</f>
        <v>高雄左營店</v>
      </c>
      <c r="F2184" s="9" t="s">
        <v>344</v>
      </c>
      <c r="G2184" s="12" t="str">
        <f aca="false">INDEX(通路主檔!$B$2:$B$5,MATCH($F2184,通路主檔!$A$2:$A$5,0))</f>
        <v>外送平台 A</v>
      </c>
      <c r="H2184" s="12" t="str">
        <f aca="false">INDEX(通路主檔!$C$2:$C$5,MATCH($F2184,通路主檔!$A$2:$A$5,0))</f>
        <v>外送平台</v>
      </c>
      <c r="I2184" s="13" t="n">
        <v>355600</v>
      </c>
      <c r="J2184" s="4" t="n">
        <v>679</v>
      </c>
      <c r="K2184" s="4" t="n">
        <v>1257</v>
      </c>
      <c r="L2184" s="14" t="n">
        <f aca="false">IF(J2184=0,0,I2184/J2184)</f>
        <v>523.711340206186</v>
      </c>
      <c r="M2184" s="15" t="n">
        <f aca="false">INDEX(通路主檔!$D$2:$D$5,MATCH($F2184,通路主檔!$A$2:$A$5,0))*INDEX(年度參數!$B$2:$B$4,MATCH($B2184,年度參數!$A$2:$A$4,0))</f>
        <v>0.345</v>
      </c>
      <c r="N2184" s="14" t="n">
        <f aca="false">I2184*M2184</f>
        <v>122682</v>
      </c>
      <c r="O2184" s="14" t="n">
        <f aca="false">I2184-N2184</f>
        <v>232918</v>
      </c>
    </row>
    <row r="2185" customFormat="false" ht="15" hidden="false" customHeight="false" outlineLevel="0" collapsed="false">
      <c r="A2185" s="6" t="str">
        <f aca="false">TEXT(B2185,"0")&amp;"-"&amp;TEXT(C2185,"00")</f>
        <v>2026-06</v>
      </c>
      <c r="B2185" s="4" t="n">
        <v>2026</v>
      </c>
      <c r="C2185" s="4" t="n">
        <v>6</v>
      </c>
      <c r="D2185" s="9" t="s">
        <v>325</v>
      </c>
      <c r="E2185" s="12" t="str">
        <f aca="false">INDEX(門市主檔!$B$2:$B$25,MATCH($D2185,門市主檔!$A$2:$A$25,0))</f>
        <v>高雄左營店</v>
      </c>
      <c r="F2185" s="9" t="s">
        <v>347</v>
      </c>
      <c r="G2185" s="12" t="str">
        <f aca="false">INDEX(通路主檔!$B$2:$B$5,MATCH($F2185,通路主檔!$A$2:$A$5,0))</f>
        <v>外送平台 B</v>
      </c>
      <c r="H2185" s="12" t="str">
        <f aca="false">INDEX(通路主檔!$C$2:$C$5,MATCH($F2185,通路主檔!$A$2:$A$5,0))</f>
        <v>外送平台</v>
      </c>
      <c r="I2185" s="13" t="n">
        <v>234900</v>
      </c>
      <c r="J2185" s="4" t="n">
        <v>467</v>
      </c>
      <c r="K2185" s="4" t="n">
        <v>834</v>
      </c>
      <c r="L2185" s="14" t="n">
        <f aca="false">IF(J2185=0,0,I2185/J2185)</f>
        <v>502.997858672377</v>
      </c>
      <c r="M2185" s="15" t="n">
        <f aca="false">INDEX(通路主檔!$D$2:$D$5,MATCH($F2185,通路主檔!$A$2:$A$5,0))*INDEX(年度參數!$B$2:$B$4,MATCH($B2185,年度參數!$A$2:$A$4,0))</f>
        <v>0.345</v>
      </c>
      <c r="N2185" s="14" t="n">
        <f aca="false">I2185*M2185</f>
        <v>81040.5</v>
      </c>
      <c r="O2185" s="14" t="n">
        <f aca="false">I2185-N2185</f>
        <v>153859.5</v>
      </c>
    </row>
    <row r="2186" customFormat="false" ht="15" hidden="false" customHeight="false" outlineLevel="0" collapsed="false">
      <c r="A2186" s="6" t="str">
        <f aca="false">TEXT(B2186,"0")&amp;"-"&amp;TEXT(C2186,"00")</f>
        <v>2026-06</v>
      </c>
      <c r="B2186" s="4" t="n">
        <v>2026</v>
      </c>
      <c r="C2186" s="4" t="n">
        <v>6</v>
      </c>
      <c r="D2186" s="9" t="s">
        <v>328</v>
      </c>
      <c r="E2186" s="12" t="str">
        <f aca="false">INDEX(門市主檔!$B$2:$B$25,MATCH($D2186,門市主檔!$A$2:$A$25,0))</f>
        <v>高雄三多店</v>
      </c>
      <c r="F2186" s="9" t="s">
        <v>339</v>
      </c>
      <c r="G2186" s="12" t="str">
        <f aca="false">INDEX(通路主檔!$B$2:$B$5,MATCH($F2186,通路主檔!$A$2:$A$5,0))</f>
        <v>內用</v>
      </c>
      <c r="H2186" s="12" t="str">
        <f aca="false">INDEX(通路主檔!$C$2:$C$5,MATCH($F2186,通路主檔!$A$2:$A$5,0))</f>
        <v>店內</v>
      </c>
      <c r="I2186" s="13" t="n">
        <v>938900</v>
      </c>
      <c r="J2186" s="4" t="n">
        <v>1149</v>
      </c>
      <c r="K2186" s="4" t="n">
        <v>2723</v>
      </c>
      <c r="L2186" s="14" t="n">
        <f aca="false">IF(J2186=0,0,I2186/J2186)</f>
        <v>817.145343777198</v>
      </c>
      <c r="M2186" s="15" t="n">
        <f aca="false">INDEX(通路主檔!$D$2:$D$5,MATCH($F2186,通路主檔!$A$2:$A$5,0))*INDEX(年度參數!$B$2:$B$4,MATCH($B2186,年度參數!$A$2:$A$4,0))</f>
        <v>0</v>
      </c>
      <c r="N2186" s="14" t="n">
        <f aca="false">I2186*M2186</f>
        <v>0</v>
      </c>
      <c r="O2186" s="14" t="n">
        <f aca="false">I2186-N2186</f>
        <v>938900</v>
      </c>
    </row>
    <row r="2187" customFormat="false" ht="15" hidden="false" customHeight="false" outlineLevel="0" collapsed="false">
      <c r="A2187" s="6" t="str">
        <f aca="false">TEXT(B2187,"0")&amp;"-"&amp;TEXT(C2187,"00")</f>
        <v>2026-06</v>
      </c>
      <c r="B2187" s="4" t="n">
        <v>2026</v>
      </c>
      <c r="C2187" s="4" t="n">
        <v>6</v>
      </c>
      <c r="D2187" s="9" t="s">
        <v>328</v>
      </c>
      <c r="E2187" s="12" t="str">
        <f aca="false">INDEX(門市主檔!$B$2:$B$25,MATCH($D2187,門市主檔!$A$2:$A$25,0))</f>
        <v>高雄三多店</v>
      </c>
      <c r="F2187" s="9" t="s">
        <v>342</v>
      </c>
      <c r="G2187" s="12" t="str">
        <f aca="false">INDEX(通路主檔!$B$2:$B$5,MATCH($F2187,通路主檔!$A$2:$A$5,0))</f>
        <v>外帶</v>
      </c>
      <c r="H2187" s="12" t="str">
        <f aca="false">INDEX(通路主檔!$C$2:$C$5,MATCH($F2187,通路主檔!$A$2:$A$5,0))</f>
        <v>店內</v>
      </c>
      <c r="I2187" s="13" t="n">
        <v>463100</v>
      </c>
      <c r="J2187" s="4" t="n">
        <v>1279</v>
      </c>
      <c r="K2187" s="4" t="n">
        <v>1554</v>
      </c>
      <c r="L2187" s="14" t="n">
        <f aca="false">IF(J2187=0,0,I2187/J2187)</f>
        <v>362.079749804535</v>
      </c>
      <c r="M2187" s="15" t="n">
        <f aca="false">INDEX(通路主檔!$D$2:$D$5,MATCH($F2187,通路主檔!$A$2:$A$5,0))*INDEX(年度參數!$B$2:$B$4,MATCH($B2187,年度參數!$A$2:$A$4,0))</f>
        <v>0</v>
      </c>
      <c r="N2187" s="14" t="n">
        <f aca="false">I2187*M2187</f>
        <v>0</v>
      </c>
      <c r="O2187" s="14" t="n">
        <f aca="false">I2187-N2187</f>
        <v>463100</v>
      </c>
    </row>
    <row r="2188" customFormat="false" ht="15" hidden="false" customHeight="false" outlineLevel="0" collapsed="false">
      <c r="A2188" s="6" t="str">
        <f aca="false">TEXT(B2188,"0")&amp;"-"&amp;TEXT(C2188,"00")</f>
        <v>2026-06</v>
      </c>
      <c r="B2188" s="4" t="n">
        <v>2026</v>
      </c>
      <c r="C2188" s="4" t="n">
        <v>6</v>
      </c>
      <c r="D2188" s="9" t="s">
        <v>328</v>
      </c>
      <c r="E2188" s="12" t="str">
        <f aca="false">INDEX(門市主檔!$B$2:$B$25,MATCH($D2188,門市主檔!$A$2:$A$25,0))</f>
        <v>高雄三多店</v>
      </c>
      <c r="F2188" s="9" t="s">
        <v>344</v>
      </c>
      <c r="G2188" s="12" t="str">
        <f aca="false">INDEX(通路主檔!$B$2:$B$5,MATCH($F2188,通路主檔!$A$2:$A$5,0))</f>
        <v>外送平台 A</v>
      </c>
      <c r="H2188" s="12" t="str">
        <f aca="false">INDEX(通路主檔!$C$2:$C$5,MATCH($F2188,通路主檔!$A$2:$A$5,0))</f>
        <v>外送平台</v>
      </c>
      <c r="I2188" s="13" t="n">
        <v>400800</v>
      </c>
      <c r="J2188" s="4" t="n">
        <v>766</v>
      </c>
      <c r="K2188" s="4" t="n">
        <v>1540</v>
      </c>
      <c r="L2188" s="14" t="n">
        <f aca="false">IF(J2188=0,0,I2188/J2188)</f>
        <v>523.237597911227</v>
      </c>
      <c r="M2188" s="15" t="n">
        <f aca="false">INDEX(通路主檔!$D$2:$D$5,MATCH($F2188,通路主檔!$A$2:$A$5,0))*INDEX(年度參數!$B$2:$B$4,MATCH($B2188,年度參數!$A$2:$A$4,0))</f>
        <v>0.345</v>
      </c>
      <c r="N2188" s="14" t="n">
        <f aca="false">I2188*M2188</f>
        <v>138276</v>
      </c>
      <c r="O2188" s="14" t="n">
        <f aca="false">I2188-N2188</f>
        <v>262524</v>
      </c>
    </row>
    <row r="2189" customFormat="false" ht="15" hidden="false" customHeight="false" outlineLevel="0" collapsed="false">
      <c r="A2189" s="6" t="str">
        <f aca="false">TEXT(B2189,"0")&amp;"-"&amp;TEXT(C2189,"00")</f>
        <v>2026-06</v>
      </c>
      <c r="B2189" s="4" t="n">
        <v>2026</v>
      </c>
      <c r="C2189" s="4" t="n">
        <v>6</v>
      </c>
      <c r="D2189" s="9" t="s">
        <v>328</v>
      </c>
      <c r="E2189" s="12" t="str">
        <f aca="false">INDEX(門市主檔!$B$2:$B$25,MATCH($D2189,門市主檔!$A$2:$A$25,0))</f>
        <v>高雄三多店</v>
      </c>
      <c r="F2189" s="9" t="s">
        <v>347</v>
      </c>
      <c r="G2189" s="12" t="str">
        <f aca="false">INDEX(通路主檔!$B$2:$B$5,MATCH($F2189,通路主檔!$A$2:$A$5,0))</f>
        <v>外送平台 B</v>
      </c>
      <c r="H2189" s="12" t="str">
        <f aca="false">INDEX(通路主檔!$C$2:$C$5,MATCH($F2189,通路主檔!$A$2:$A$5,0))</f>
        <v>外送平台</v>
      </c>
      <c r="I2189" s="13" t="n">
        <v>256600</v>
      </c>
      <c r="J2189" s="4" t="n">
        <v>532</v>
      </c>
      <c r="K2189" s="4" t="n">
        <v>1028</v>
      </c>
      <c r="L2189" s="14" t="n">
        <f aca="false">IF(J2189=0,0,I2189/J2189)</f>
        <v>482.330827067669</v>
      </c>
      <c r="M2189" s="15" t="n">
        <f aca="false">INDEX(通路主檔!$D$2:$D$5,MATCH($F2189,通路主檔!$A$2:$A$5,0))*INDEX(年度參數!$B$2:$B$4,MATCH($B2189,年度參數!$A$2:$A$4,0))</f>
        <v>0.345</v>
      </c>
      <c r="N2189" s="14" t="n">
        <f aca="false">I2189*M2189</f>
        <v>88527</v>
      </c>
      <c r="O2189" s="14" t="n">
        <f aca="false">I2189-N2189</f>
        <v>168073</v>
      </c>
    </row>
    <row r="2190" customFormat="false" ht="15" hidden="false" customHeight="false" outlineLevel="0" collapsed="false">
      <c r="A2190" s="6" t="str">
        <f aca="false">TEXT(B2190,"0")&amp;"-"&amp;TEXT(C2190,"00")</f>
        <v>2026-06</v>
      </c>
      <c r="B2190" s="4" t="n">
        <v>2026</v>
      </c>
      <c r="C2190" s="4" t="n">
        <v>6</v>
      </c>
      <c r="D2190" s="9" t="s">
        <v>330</v>
      </c>
      <c r="E2190" s="12" t="str">
        <f aca="false">INDEX(門市主檔!$B$2:$B$25,MATCH($D2190,門市主檔!$A$2:$A$25,0))</f>
        <v>高雄鳳山店</v>
      </c>
      <c r="F2190" s="9" t="s">
        <v>342</v>
      </c>
      <c r="G2190" s="12" t="str">
        <f aca="false">INDEX(通路主檔!$B$2:$B$5,MATCH($F2190,通路主檔!$A$2:$A$5,0))</f>
        <v>外帶</v>
      </c>
      <c r="H2190" s="12" t="str">
        <f aca="false">INDEX(通路主檔!$C$2:$C$5,MATCH($F2190,通路主檔!$A$2:$A$5,0))</f>
        <v>店內</v>
      </c>
      <c r="I2190" s="13" t="n">
        <v>497400</v>
      </c>
      <c r="J2190" s="4" t="n">
        <v>1479</v>
      </c>
      <c r="K2190" s="4" t="n">
        <v>1799</v>
      </c>
      <c r="L2190" s="14" t="n">
        <f aca="false">IF(J2190=0,0,I2190/J2190)</f>
        <v>336.30831643002</v>
      </c>
      <c r="M2190" s="15" t="n">
        <f aca="false">INDEX(通路主檔!$D$2:$D$5,MATCH($F2190,通路主檔!$A$2:$A$5,0))*INDEX(年度參數!$B$2:$B$4,MATCH($B2190,年度參數!$A$2:$A$4,0))</f>
        <v>0</v>
      </c>
      <c r="N2190" s="14" t="n">
        <f aca="false">I2190*M2190</f>
        <v>0</v>
      </c>
      <c r="O2190" s="14" t="n">
        <f aca="false">I2190-N2190</f>
        <v>497400</v>
      </c>
    </row>
    <row r="2191" customFormat="false" ht="15" hidden="false" customHeight="false" outlineLevel="0" collapsed="false">
      <c r="A2191" s="6" t="str">
        <f aca="false">TEXT(B2191,"0")&amp;"-"&amp;TEXT(C2191,"00")</f>
        <v>2026-06</v>
      </c>
      <c r="B2191" s="4" t="n">
        <v>2026</v>
      </c>
      <c r="C2191" s="4" t="n">
        <v>6</v>
      </c>
      <c r="D2191" s="9" t="s">
        <v>330</v>
      </c>
      <c r="E2191" s="12" t="str">
        <f aca="false">INDEX(門市主檔!$B$2:$B$25,MATCH($D2191,門市主檔!$A$2:$A$25,0))</f>
        <v>高雄鳳山店</v>
      </c>
      <c r="F2191" s="9" t="s">
        <v>344</v>
      </c>
      <c r="G2191" s="12" t="str">
        <f aca="false">INDEX(通路主檔!$B$2:$B$5,MATCH($F2191,通路主檔!$A$2:$A$5,0))</f>
        <v>外送平台 A</v>
      </c>
      <c r="H2191" s="12" t="str">
        <f aca="false">INDEX(通路主檔!$C$2:$C$5,MATCH($F2191,通路主檔!$A$2:$A$5,0))</f>
        <v>外送平台</v>
      </c>
      <c r="I2191" s="13" t="n">
        <v>380300</v>
      </c>
      <c r="J2191" s="4" t="n">
        <v>736</v>
      </c>
      <c r="K2191" s="4" t="n">
        <v>1385</v>
      </c>
      <c r="L2191" s="14" t="n">
        <f aca="false">IF(J2191=0,0,I2191/J2191)</f>
        <v>516.711956521739</v>
      </c>
      <c r="M2191" s="15" t="n">
        <f aca="false">INDEX(通路主檔!$D$2:$D$5,MATCH($F2191,通路主檔!$A$2:$A$5,0))*INDEX(年度參數!$B$2:$B$4,MATCH($B2191,年度參數!$A$2:$A$4,0))</f>
        <v>0.345</v>
      </c>
      <c r="N2191" s="14" t="n">
        <f aca="false">I2191*M2191</f>
        <v>131203.5</v>
      </c>
      <c r="O2191" s="14" t="n">
        <f aca="false">I2191-N2191</f>
        <v>249096.5</v>
      </c>
    </row>
    <row r="2192" customFormat="false" ht="15" hidden="false" customHeight="false" outlineLevel="0" collapsed="false">
      <c r="A2192" s="6" t="str">
        <f aca="false">TEXT(B2192,"0")&amp;"-"&amp;TEXT(C2192,"00")</f>
        <v>2026-06</v>
      </c>
      <c r="B2192" s="4" t="n">
        <v>2026</v>
      </c>
      <c r="C2192" s="4" t="n">
        <v>6</v>
      </c>
      <c r="D2192" s="9" t="s">
        <v>330</v>
      </c>
      <c r="E2192" s="12" t="str">
        <f aca="false">INDEX(門市主檔!$B$2:$B$25,MATCH($D2192,門市主檔!$A$2:$A$25,0))</f>
        <v>高雄鳳山店</v>
      </c>
      <c r="F2192" s="9" t="s">
        <v>347</v>
      </c>
      <c r="G2192" s="12" t="str">
        <f aca="false">INDEX(通路主檔!$B$2:$B$5,MATCH($F2192,通路主檔!$A$2:$A$5,0))</f>
        <v>外送平台 B</v>
      </c>
      <c r="H2192" s="12" t="str">
        <f aca="false">INDEX(通路主檔!$C$2:$C$5,MATCH($F2192,通路主檔!$A$2:$A$5,0))</f>
        <v>外送平台</v>
      </c>
      <c r="I2192" s="13" t="n">
        <v>272100</v>
      </c>
      <c r="J2192" s="4" t="n">
        <v>577</v>
      </c>
      <c r="K2192" s="4" t="n">
        <v>1061</v>
      </c>
      <c r="L2192" s="14" t="n">
        <f aca="false">IF(J2192=0,0,I2192/J2192)</f>
        <v>471.57712305026</v>
      </c>
      <c r="M2192" s="15" t="n">
        <f aca="false">INDEX(通路主檔!$D$2:$D$5,MATCH($F2192,通路主檔!$A$2:$A$5,0))*INDEX(年度參數!$B$2:$B$4,MATCH($B2192,年度參數!$A$2:$A$4,0))</f>
        <v>0.345</v>
      </c>
      <c r="N2192" s="14" t="n">
        <f aca="false">I2192*M2192</f>
        <v>93874.5</v>
      </c>
      <c r="O2192" s="14" t="n">
        <f aca="false">I2192-N2192</f>
        <v>178225.5</v>
      </c>
    </row>
    <row r="2193" customFormat="false" ht="15" hidden="false" customHeight="false" outlineLevel="0" collapsed="false">
      <c r="A2193" s="6" t="str">
        <f aca="false">TEXT(B2193,"0")&amp;"-"&amp;TEXT(C2193,"00")</f>
        <v>2026-06</v>
      </c>
      <c r="B2193" s="4" t="n">
        <v>2026</v>
      </c>
      <c r="C2193" s="4" t="n">
        <v>6</v>
      </c>
      <c r="D2193" s="9" t="s">
        <v>280</v>
      </c>
      <c r="E2193" s="12" t="str">
        <f aca="false">INDEX(門市主檔!$B$2:$B$25,MATCH($D2193,門市主檔!$A$2:$A$25,0))</f>
        <v>新北板橋店</v>
      </c>
      <c r="F2193" s="9" t="s">
        <v>339</v>
      </c>
      <c r="G2193" s="12" t="str">
        <f aca="false">INDEX(通路主檔!$B$2:$B$5,MATCH($F2193,通路主檔!$A$2:$A$5,0))</f>
        <v>內用</v>
      </c>
      <c r="H2193" s="12" t="str">
        <f aca="false">INDEX(通路主檔!$C$2:$C$5,MATCH($F2193,通路主檔!$A$2:$A$5,0))</f>
        <v>店內</v>
      </c>
      <c r="I2193" s="13" t="n">
        <v>1050400</v>
      </c>
      <c r="J2193" s="4" t="n">
        <v>1461</v>
      </c>
      <c r="K2193" s="4" t="n">
        <v>3348</v>
      </c>
      <c r="L2193" s="14" t="n">
        <f aca="false">IF(J2193=0,0,I2193/J2193)</f>
        <v>718.95961670089</v>
      </c>
      <c r="M2193" s="15" t="n">
        <f aca="false">INDEX(通路主檔!$D$2:$D$5,MATCH($F2193,通路主檔!$A$2:$A$5,0))*INDEX(年度參數!$B$2:$B$4,MATCH($B2193,年度參數!$A$2:$A$4,0))</f>
        <v>0</v>
      </c>
      <c r="N2193" s="14" t="n">
        <f aca="false">I2193*M2193</f>
        <v>0</v>
      </c>
      <c r="O2193" s="14" t="n">
        <f aca="false">I2193-N2193</f>
        <v>1050400</v>
      </c>
    </row>
    <row r="2194" customFormat="false" ht="15" hidden="false" customHeight="false" outlineLevel="0" collapsed="false">
      <c r="A2194" s="6" t="str">
        <f aca="false">TEXT(B2194,"0")&amp;"-"&amp;TEXT(C2194,"00")</f>
        <v>2026-06</v>
      </c>
      <c r="B2194" s="4" t="n">
        <v>2026</v>
      </c>
      <c r="C2194" s="4" t="n">
        <v>6</v>
      </c>
      <c r="D2194" s="9" t="s">
        <v>280</v>
      </c>
      <c r="E2194" s="12" t="str">
        <f aca="false">INDEX(門市主檔!$B$2:$B$25,MATCH($D2194,門市主檔!$A$2:$A$25,0))</f>
        <v>新北板橋店</v>
      </c>
      <c r="F2194" s="9" t="s">
        <v>342</v>
      </c>
      <c r="G2194" s="12" t="str">
        <f aca="false">INDEX(通路主檔!$B$2:$B$5,MATCH($F2194,通路主檔!$A$2:$A$5,0))</f>
        <v>外帶</v>
      </c>
      <c r="H2194" s="12" t="str">
        <f aca="false">INDEX(通路主檔!$C$2:$C$5,MATCH($F2194,通路主檔!$A$2:$A$5,0))</f>
        <v>店內</v>
      </c>
      <c r="I2194" s="13" t="n">
        <v>512100</v>
      </c>
      <c r="J2194" s="4" t="n">
        <v>1499</v>
      </c>
      <c r="K2194" s="4" t="n">
        <v>1796</v>
      </c>
      <c r="L2194" s="14" t="n">
        <f aca="false">IF(J2194=0,0,I2194/J2194)</f>
        <v>341.627751834556</v>
      </c>
      <c r="M2194" s="15" t="n">
        <f aca="false">INDEX(通路主檔!$D$2:$D$5,MATCH($F2194,通路主檔!$A$2:$A$5,0))*INDEX(年度參數!$B$2:$B$4,MATCH($B2194,年度參數!$A$2:$A$4,0))</f>
        <v>0</v>
      </c>
      <c r="N2194" s="14" t="n">
        <f aca="false">I2194*M2194</f>
        <v>0</v>
      </c>
      <c r="O2194" s="14" t="n">
        <f aca="false">I2194-N2194</f>
        <v>512100</v>
      </c>
    </row>
    <row r="2195" customFormat="false" ht="15" hidden="false" customHeight="false" outlineLevel="0" collapsed="false">
      <c r="A2195" s="6" t="str">
        <f aca="false">TEXT(B2195,"0")&amp;"-"&amp;TEXT(C2195,"00")</f>
        <v>2026-06</v>
      </c>
      <c r="B2195" s="4" t="n">
        <v>2026</v>
      </c>
      <c r="C2195" s="4" t="n">
        <v>6</v>
      </c>
      <c r="D2195" s="9" t="s">
        <v>280</v>
      </c>
      <c r="E2195" s="12" t="str">
        <f aca="false">INDEX(門市主檔!$B$2:$B$25,MATCH($D2195,門市主檔!$A$2:$A$25,0))</f>
        <v>新北板橋店</v>
      </c>
      <c r="F2195" s="9" t="s">
        <v>344</v>
      </c>
      <c r="G2195" s="12" t="str">
        <f aca="false">INDEX(通路主檔!$B$2:$B$5,MATCH($F2195,通路主檔!$A$2:$A$5,0))</f>
        <v>外送平台 A</v>
      </c>
      <c r="H2195" s="12" t="str">
        <f aca="false">INDEX(通路主檔!$C$2:$C$5,MATCH($F2195,通路主檔!$A$2:$A$5,0))</f>
        <v>外送平台</v>
      </c>
      <c r="I2195" s="13" t="n">
        <v>485100</v>
      </c>
      <c r="J2195" s="4" t="n">
        <v>873</v>
      </c>
      <c r="K2195" s="4" t="n">
        <v>1582</v>
      </c>
      <c r="L2195" s="14" t="n">
        <f aca="false">IF(J2195=0,0,I2195/J2195)</f>
        <v>555.670103092784</v>
      </c>
      <c r="M2195" s="15" t="n">
        <f aca="false">INDEX(通路主檔!$D$2:$D$5,MATCH($F2195,通路主檔!$A$2:$A$5,0))*INDEX(年度參數!$B$2:$B$4,MATCH($B2195,年度參數!$A$2:$A$4,0))</f>
        <v>0.345</v>
      </c>
      <c r="N2195" s="14" t="n">
        <f aca="false">I2195*M2195</f>
        <v>167359.5</v>
      </c>
      <c r="O2195" s="14" t="n">
        <f aca="false">I2195-N2195</f>
        <v>317740.5</v>
      </c>
    </row>
    <row r="2196" customFormat="false" ht="15" hidden="false" customHeight="false" outlineLevel="0" collapsed="false">
      <c r="A2196" s="6" t="str">
        <f aca="false">TEXT(B2196,"0")&amp;"-"&amp;TEXT(C2196,"00")</f>
        <v>2026-06</v>
      </c>
      <c r="B2196" s="4" t="n">
        <v>2026</v>
      </c>
      <c r="C2196" s="4" t="n">
        <v>6</v>
      </c>
      <c r="D2196" s="9" t="s">
        <v>280</v>
      </c>
      <c r="E2196" s="12" t="str">
        <f aca="false">INDEX(門市主檔!$B$2:$B$25,MATCH($D2196,門市主檔!$A$2:$A$25,0))</f>
        <v>新北板橋店</v>
      </c>
      <c r="F2196" s="9" t="s">
        <v>347</v>
      </c>
      <c r="G2196" s="12" t="str">
        <f aca="false">INDEX(通路主檔!$B$2:$B$5,MATCH($F2196,通路主檔!$A$2:$A$5,0))</f>
        <v>外送平台 B</v>
      </c>
      <c r="H2196" s="12" t="str">
        <f aca="false">INDEX(通路主檔!$C$2:$C$5,MATCH($F2196,通路主檔!$A$2:$A$5,0))</f>
        <v>外送平台</v>
      </c>
      <c r="I2196" s="13" t="n">
        <v>328500</v>
      </c>
      <c r="J2196" s="4" t="n">
        <v>619</v>
      </c>
      <c r="K2196" s="4" t="n">
        <v>1125</v>
      </c>
      <c r="L2196" s="14" t="n">
        <f aca="false">IF(J2196=0,0,I2196/J2196)</f>
        <v>530.694668820679</v>
      </c>
      <c r="M2196" s="15" t="n">
        <f aca="false">INDEX(通路主檔!$D$2:$D$5,MATCH($F2196,通路主檔!$A$2:$A$5,0))*INDEX(年度參數!$B$2:$B$4,MATCH($B2196,年度參數!$A$2:$A$4,0))</f>
        <v>0.345</v>
      </c>
      <c r="N2196" s="14" t="n">
        <f aca="false">I2196*M2196</f>
        <v>113332.5</v>
      </c>
      <c r="O2196" s="14" t="n">
        <f aca="false">I2196-N2196</f>
        <v>215167.5</v>
      </c>
    </row>
    <row r="2197" customFormat="false" ht="15" hidden="false" customHeight="false" outlineLevel="0" collapsed="false">
      <c r="A2197" s="6" t="str">
        <f aca="false">TEXT(B2197,"0")&amp;"-"&amp;TEXT(C2197,"00")</f>
        <v>2026-06</v>
      </c>
      <c r="B2197" s="4" t="n">
        <v>2026</v>
      </c>
      <c r="C2197" s="4" t="n">
        <v>6</v>
      </c>
      <c r="D2197" s="9" t="s">
        <v>283</v>
      </c>
      <c r="E2197" s="12" t="str">
        <f aca="false">INDEX(門市主檔!$B$2:$B$25,MATCH($D2197,門市主檔!$A$2:$A$25,0))</f>
        <v>新北新莊店</v>
      </c>
      <c r="F2197" s="9" t="s">
        <v>339</v>
      </c>
      <c r="G2197" s="12" t="str">
        <f aca="false">INDEX(通路主檔!$B$2:$B$5,MATCH($F2197,通路主檔!$A$2:$A$5,0))</f>
        <v>內用</v>
      </c>
      <c r="H2197" s="12" t="str">
        <f aca="false">INDEX(通路主檔!$C$2:$C$5,MATCH($F2197,通路主檔!$A$2:$A$5,0))</f>
        <v>店內</v>
      </c>
      <c r="I2197" s="13" t="n">
        <v>985500</v>
      </c>
      <c r="J2197" s="4" t="n">
        <v>1342</v>
      </c>
      <c r="K2197" s="4" t="n">
        <v>3432</v>
      </c>
      <c r="L2197" s="14" t="n">
        <f aca="false">IF(J2197=0,0,I2197/J2197)</f>
        <v>734.351713859911</v>
      </c>
      <c r="M2197" s="15" t="n">
        <f aca="false">INDEX(通路主檔!$D$2:$D$5,MATCH($F2197,通路主檔!$A$2:$A$5,0))*INDEX(年度參數!$B$2:$B$4,MATCH($B2197,年度參數!$A$2:$A$4,0))</f>
        <v>0</v>
      </c>
      <c r="N2197" s="14" t="n">
        <f aca="false">I2197*M2197</f>
        <v>0</v>
      </c>
      <c r="O2197" s="14" t="n">
        <f aca="false">I2197-N2197</f>
        <v>985500</v>
      </c>
    </row>
    <row r="2198" customFormat="false" ht="15" hidden="false" customHeight="false" outlineLevel="0" collapsed="false">
      <c r="A2198" s="6" t="str">
        <f aca="false">TEXT(B2198,"0")&amp;"-"&amp;TEXT(C2198,"00")</f>
        <v>2026-06</v>
      </c>
      <c r="B2198" s="4" t="n">
        <v>2026</v>
      </c>
      <c r="C2198" s="4" t="n">
        <v>6</v>
      </c>
      <c r="D2198" s="9" t="s">
        <v>283</v>
      </c>
      <c r="E2198" s="12" t="str">
        <f aca="false">INDEX(門市主檔!$B$2:$B$25,MATCH($D2198,門市主檔!$A$2:$A$25,0))</f>
        <v>新北新莊店</v>
      </c>
      <c r="F2198" s="9" t="s">
        <v>342</v>
      </c>
      <c r="G2198" s="12" t="str">
        <f aca="false">INDEX(通路主檔!$B$2:$B$5,MATCH($F2198,通路主檔!$A$2:$A$5,0))</f>
        <v>外帶</v>
      </c>
      <c r="H2198" s="12" t="str">
        <f aca="false">INDEX(通路主檔!$C$2:$C$5,MATCH($F2198,通路主檔!$A$2:$A$5,0))</f>
        <v>店內</v>
      </c>
      <c r="I2198" s="13" t="n">
        <v>444600</v>
      </c>
      <c r="J2198" s="4" t="n">
        <v>1262</v>
      </c>
      <c r="K2198" s="4" t="n">
        <v>1531</v>
      </c>
      <c r="L2198" s="14" t="n">
        <f aca="false">IF(J2198=0,0,I2198/J2198)</f>
        <v>352.29793977813</v>
      </c>
      <c r="M2198" s="15" t="n">
        <f aca="false">INDEX(通路主檔!$D$2:$D$5,MATCH($F2198,通路主檔!$A$2:$A$5,0))*INDEX(年度參數!$B$2:$B$4,MATCH($B2198,年度參數!$A$2:$A$4,0))</f>
        <v>0</v>
      </c>
      <c r="N2198" s="14" t="n">
        <f aca="false">I2198*M2198</f>
        <v>0</v>
      </c>
      <c r="O2198" s="14" t="n">
        <f aca="false">I2198-N2198</f>
        <v>444600</v>
      </c>
    </row>
    <row r="2199" customFormat="false" ht="15" hidden="false" customHeight="false" outlineLevel="0" collapsed="false">
      <c r="A2199" s="6" t="str">
        <f aca="false">TEXT(B2199,"0")&amp;"-"&amp;TEXT(C2199,"00")</f>
        <v>2026-06</v>
      </c>
      <c r="B2199" s="4" t="n">
        <v>2026</v>
      </c>
      <c r="C2199" s="4" t="n">
        <v>6</v>
      </c>
      <c r="D2199" s="9" t="s">
        <v>283</v>
      </c>
      <c r="E2199" s="12" t="str">
        <f aca="false">INDEX(門市主檔!$B$2:$B$25,MATCH($D2199,門市主檔!$A$2:$A$25,0))</f>
        <v>新北新莊店</v>
      </c>
      <c r="F2199" s="9" t="s">
        <v>344</v>
      </c>
      <c r="G2199" s="12" t="str">
        <f aca="false">INDEX(通路主檔!$B$2:$B$5,MATCH($F2199,通路主檔!$A$2:$A$5,0))</f>
        <v>外送平台 A</v>
      </c>
      <c r="H2199" s="12" t="str">
        <f aca="false">INDEX(通路主檔!$C$2:$C$5,MATCH($F2199,通路主檔!$A$2:$A$5,0))</f>
        <v>外送平台</v>
      </c>
      <c r="I2199" s="13" t="n">
        <v>411600</v>
      </c>
      <c r="J2199" s="4" t="n">
        <v>724</v>
      </c>
      <c r="K2199" s="4" t="n">
        <v>1392</v>
      </c>
      <c r="L2199" s="14" t="n">
        <f aca="false">IF(J2199=0,0,I2199/J2199)</f>
        <v>568.508287292818</v>
      </c>
      <c r="M2199" s="15" t="n">
        <f aca="false">INDEX(通路主檔!$D$2:$D$5,MATCH($F2199,通路主檔!$A$2:$A$5,0))*INDEX(年度參數!$B$2:$B$4,MATCH($B2199,年度參數!$A$2:$A$4,0))</f>
        <v>0.345</v>
      </c>
      <c r="N2199" s="14" t="n">
        <f aca="false">I2199*M2199</f>
        <v>142002</v>
      </c>
      <c r="O2199" s="14" t="n">
        <f aca="false">I2199-N2199</f>
        <v>269598</v>
      </c>
    </row>
    <row r="2200" customFormat="false" ht="15" hidden="false" customHeight="false" outlineLevel="0" collapsed="false">
      <c r="A2200" s="6" t="str">
        <f aca="false">TEXT(B2200,"0")&amp;"-"&amp;TEXT(C2200,"00")</f>
        <v>2026-06</v>
      </c>
      <c r="B2200" s="4" t="n">
        <v>2026</v>
      </c>
      <c r="C2200" s="4" t="n">
        <v>6</v>
      </c>
      <c r="D2200" s="9" t="s">
        <v>283</v>
      </c>
      <c r="E2200" s="12" t="str">
        <f aca="false">INDEX(門市主檔!$B$2:$B$25,MATCH($D2200,門市主檔!$A$2:$A$25,0))</f>
        <v>新北新莊店</v>
      </c>
      <c r="F2200" s="9" t="s">
        <v>347</v>
      </c>
      <c r="G2200" s="12" t="str">
        <f aca="false">INDEX(通路主檔!$B$2:$B$5,MATCH($F2200,通路主檔!$A$2:$A$5,0))</f>
        <v>外送平台 B</v>
      </c>
      <c r="H2200" s="12" t="str">
        <f aca="false">INDEX(通路主檔!$C$2:$C$5,MATCH($F2200,通路主檔!$A$2:$A$5,0))</f>
        <v>外送平台</v>
      </c>
      <c r="I2200" s="13" t="n">
        <v>285900</v>
      </c>
      <c r="J2200" s="4" t="n">
        <v>591</v>
      </c>
      <c r="K2200" s="4" t="n">
        <v>1130</v>
      </c>
      <c r="L2200" s="14" t="n">
        <f aca="false">IF(J2200=0,0,I2200/J2200)</f>
        <v>483.756345177665</v>
      </c>
      <c r="M2200" s="15" t="n">
        <f aca="false">INDEX(通路主檔!$D$2:$D$5,MATCH($F2200,通路主檔!$A$2:$A$5,0))*INDEX(年度參數!$B$2:$B$4,MATCH($B2200,年度參數!$A$2:$A$4,0))</f>
        <v>0.345</v>
      </c>
      <c r="N2200" s="14" t="n">
        <f aca="false">I2200*M2200</f>
        <v>98635.5</v>
      </c>
      <c r="O2200" s="14" t="n">
        <f aca="false">I2200-N2200</f>
        <v>187264.5</v>
      </c>
    </row>
    <row r="2201" customFormat="false" ht="15" hidden="false" customHeight="false" outlineLevel="0" collapsed="false">
      <c r="A2201" s="6" t="str">
        <f aca="false">TEXT(B2201,"0")&amp;"-"&amp;TEXT(C2201,"00")</f>
        <v>2026-06</v>
      </c>
      <c r="B2201" s="4" t="n">
        <v>2026</v>
      </c>
      <c r="C2201" s="4" t="n">
        <v>6</v>
      </c>
      <c r="D2201" s="9" t="s">
        <v>332</v>
      </c>
      <c r="E2201" s="12" t="str">
        <f aca="false">INDEX(門市主檔!$B$2:$B$25,MATCH($D2201,門市主檔!$A$2:$A$25,0))</f>
        <v>屏東市區店</v>
      </c>
      <c r="F2201" s="9" t="s">
        <v>339</v>
      </c>
      <c r="G2201" s="12" t="str">
        <f aca="false">INDEX(通路主檔!$B$2:$B$5,MATCH($F2201,通路主檔!$A$2:$A$5,0))</f>
        <v>內用</v>
      </c>
      <c r="H2201" s="12" t="str">
        <f aca="false">INDEX(通路主檔!$C$2:$C$5,MATCH($F2201,通路主檔!$A$2:$A$5,0))</f>
        <v>店內</v>
      </c>
      <c r="I2201" s="13" t="n">
        <v>425500</v>
      </c>
      <c r="J2201" s="4" t="n">
        <v>601</v>
      </c>
      <c r="K2201" s="4" t="n">
        <v>1521</v>
      </c>
      <c r="L2201" s="14" t="n">
        <f aca="false">IF(J2201=0,0,I2201/J2201)</f>
        <v>707.986688851914</v>
      </c>
      <c r="M2201" s="15" t="n">
        <f aca="false">INDEX(通路主檔!$D$2:$D$5,MATCH($F2201,通路主檔!$A$2:$A$5,0))*INDEX(年度參數!$B$2:$B$4,MATCH($B2201,年度參數!$A$2:$A$4,0))</f>
        <v>0</v>
      </c>
      <c r="N2201" s="14" t="n">
        <f aca="false">I2201*M2201</f>
        <v>0</v>
      </c>
      <c r="O2201" s="14" t="n">
        <f aca="false">I2201-N2201</f>
        <v>425500</v>
      </c>
    </row>
    <row r="2202" customFormat="false" ht="15" hidden="false" customHeight="false" outlineLevel="0" collapsed="false">
      <c r="A2202" s="6" t="str">
        <f aca="false">TEXT(B2202,"0")&amp;"-"&amp;TEXT(C2202,"00")</f>
        <v>2026-06</v>
      </c>
      <c r="B2202" s="4" t="n">
        <v>2026</v>
      </c>
      <c r="C2202" s="4" t="n">
        <v>6</v>
      </c>
      <c r="D2202" s="9" t="s">
        <v>332</v>
      </c>
      <c r="E2202" s="12" t="str">
        <f aca="false">INDEX(門市主檔!$B$2:$B$25,MATCH($D2202,門市主檔!$A$2:$A$25,0))</f>
        <v>屏東市區店</v>
      </c>
      <c r="F2202" s="9" t="s">
        <v>342</v>
      </c>
      <c r="G2202" s="12" t="str">
        <f aca="false">INDEX(通路主檔!$B$2:$B$5,MATCH($F2202,通路主檔!$A$2:$A$5,0))</f>
        <v>外帶</v>
      </c>
      <c r="H2202" s="12" t="str">
        <f aca="false">INDEX(通路主檔!$C$2:$C$5,MATCH($F2202,通路主檔!$A$2:$A$5,0))</f>
        <v>店內</v>
      </c>
      <c r="I2202" s="13" t="n">
        <v>333000</v>
      </c>
      <c r="J2202" s="4" t="n">
        <v>965</v>
      </c>
      <c r="K2202" s="4" t="n">
        <v>1286</v>
      </c>
      <c r="L2202" s="14" t="n">
        <f aca="false">IF(J2202=0,0,I2202/J2202)</f>
        <v>345.077720207254</v>
      </c>
      <c r="M2202" s="15" t="n">
        <f aca="false">INDEX(通路主檔!$D$2:$D$5,MATCH($F2202,通路主檔!$A$2:$A$5,0))*INDEX(年度參數!$B$2:$B$4,MATCH($B2202,年度參數!$A$2:$A$4,0))</f>
        <v>0</v>
      </c>
      <c r="N2202" s="14" t="n">
        <f aca="false">I2202*M2202</f>
        <v>0</v>
      </c>
      <c r="O2202" s="14" t="n">
        <f aca="false">I2202-N2202</f>
        <v>333000</v>
      </c>
    </row>
    <row r="2203" customFormat="false" ht="15" hidden="false" customHeight="false" outlineLevel="0" collapsed="false">
      <c r="A2203" s="6" t="str">
        <f aca="false">TEXT(B2203,"0")&amp;"-"&amp;TEXT(C2203,"00")</f>
        <v>2026-06</v>
      </c>
      <c r="B2203" s="4" t="n">
        <v>2026</v>
      </c>
      <c r="C2203" s="4" t="n">
        <v>6</v>
      </c>
      <c r="D2203" s="9" t="s">
        <v>332</v>
      </c>
      <c r="E2203" s="12" t="str">
        <f aca="false">INDEX(門市主檔!$B$2:$B$25,MATCH($D2203,門市主檔!$A$2:$A$25,0))</f>
        <v>屏東市區店</v>
      </c>
      <c r="F2203" s="9" t="s">
        <v>344</v>
      </c>
      <c r="G2203" s="12" t="str">
        <f aca="false">INDEX(通路主檔!$B$2:$B$5,MATCH($F2203,通路主檔!$A$2:$A$5,0))</f>
        <v>外送平台 A</v>
      </c>
      <c r="H2203" s="12" t="str">
        <f aca="false">INDEX(通路主檔!$C$2:$C$5,MATCH($F2203,通路主檔!$A$2:$A$5,0))</f>
        <v>外送平台</v>
      </c>
      <c r="I2203" s="13" t="n">
        <v>324700</v>
      </c>
      <c r="J2203" s="4" t="n">
        <v>640</v>
      </c>
      <c r="K2203" s="4" t="n">
        <v>1231</v>
      </c>
      <c r="L2203" s="14" t="n">
        <f aca="false">IF(J2203=0,0,I2203/J2203)</f>
        <v>507.34375</v>
      </c>
      <c r="M2203" s="15" t="n">
        <f aca="false">INDEX(通路主檔!$D$2:$D$5,MATCH($F2203,通路主檔!$A$2:$A$5,0))*INDEX(年度參數!$B$2:$B$4,MATCH($B2203,年度參數!$A$2:$A$4,0))</f>
        <v>0.345</v>
      </c>
      <c r="N2203" s="14" t="n">
        <f aca="false">I2203*M2203</f>
        <v>112021.5</v>
      </c>
      <c r="O2203" s="14" t="n">
        <f aca="false">I2203-N2203</f>
        <v>212678.5</v>
      </c>
    </row>
    <row r="2204" customFormat="false" ht="15" hidden="false" customHeight="false" outlineLevel="0" collapsed="false">
      <c r="A2204" s="6" t="str">
        <f aca="false">TEXT(B2204,"0")&amp;"-"&amp;TEXT(C2204,"00")</f>
        <v>2026-06</v>
      </c>
      <c r="B2204" s="4" t="n">
        <v>2026</v>
      </c>
      <c r="C2204" s="4" t="n">
        <v>6</v>
      </c>
      <c r="D2204" s="9" t="s">
        <v>332</v>
      </c>
      <c r="E2204" s="12" t="str">
        <f aca="false">INDEX(門市主檔!$B$2:$B$25,MATCH($D2204,門市主檔!$A$2:$A$25,0))</f>
        <v>屏東市區店</v>
      </c>
      <c r="F2204" s="9" t="s">
        <v>347</v>
      </c>
      <c r="G2204" s="12" t="str">
        <f aca="false">INDEX(通路主檔!$B$2:$B$5,MATCH($F2204,通路主檔!$A$2:$A$5,0))</f>
        <v>外送平台 B</v>
      </c>
      <c r="H2204" s="12" t="str">
        <f aca="false">INDEX(通路主檔!$C$2:$C$5,MATCH($F2204,通路主檔!$A$2:$A$5,0))</f>
        <v>外送平台</v>
      </c>
      <c r="I2204" s="13" t="n">
        <v>194600</v>
      </c>
      <c r="J2204" s="4" t="n">
        <v>383</v>
      </c>
      <c r="K2204" s="4" t="n">
        <v>706</v>
      </c>
      <c r="L2204" s="14" t="n">
        <f aca="false">IF(J2204=0,0,I2204/J2204)</f>
        <v>508.093994778068</v>
      </c>
      <c r="M2204" s="15" t="n">
        <f aca="false">INDEX(通路主檔!$D$2:$D$5,MATCH($F2204,通路主檔!$A$2:$A$5,0))*INDEX(年度參數!$B$2:$B$4,MATCH($B2204,年度參數!$A$2:$A$4,0))</f>
        <v>0.345</v>
      </c>
      <c r="N2204" s="14" t="n">
        <f aca="false">I2204*M2204</f>
        <v>67137</v>
      </c>
      <c r="O2204" s="14" t="n">
        <f aca="false">I2204-N2204</f>
        <v>127463</v>
      </c>
    </row>
    <row r="2205" customFormat="false" ht="15" hidden="false" customHeight="false" outlineLevel="0" collapsed="false">
      <c r="A2205" s="6" t="str">
        <f aca="false">TEXT(B2205,"0")&amp;"-"&amp;TEXT(C2205,"00")</f>
        <v>2026-06</v>
      </c>
      <c r="B2205" s="4" t="n">
        <v>2026</v>
      </c>
      <c r="C2205" s="4" t="n">
        <v>6</v>
      </c>
      <c r="D2205" s="9" t="s">
        <v>300</v>
      </c>
      <c r="E2205" s="12" t="str">
        <f aca="false">INDEX(門市主檔!$B$2:$B$25,MATCH($D2205,門市主檔!$A$2:$A$25,0))</f>
        <v>台中逢甲店</v>
      </c>
      <c r="F2205" s="9" t="s">
        <v>339</v>
      </c>
      <c r="G2205" s="12" t="str">
        <f aca="false">INDEX(通路主檔!$B$2:$B$5,MATCH($F2205,通路主檔!$A$2:$A$5,0))</f>
        <v>內用</v>
      </c>
      <c r="H2205" s="12" t="str">
        <f aca="false">INDEX(通路主檔!$C$2:$C$5,MATCH($F2205,通路主檔!$A$2:$A$5,0))</f>
        <v>店內</v>
      </c>
      <c r="I2205" s="13" t="n">
        <v>1063700</v>
      </c>
      <c r="J2205" s="4" t="n">
        <v>1289</v>
      </c>
      <c r="K2205" s="4" t="n">
        <v>2995</v>
      </c>
      <c r="L2205" s="14" t="n">
        <f aca="false">IF(J2205=0,0,I2205/J2205)</f>
        <v>825.213343677269</v>
      </c>
      <c r="M2205" s="15" t="n">
        <f aca="false">INDEX(通路主檔!$D$2:$D$5,MATCH($F2205,通路主檔!$A$2:$A$5,0))*INDEX(年度參數!$B$2:$B$4,MATCH($B2205,年度參數!$A$2:$A$4,0))</f>
        <v>0</v>
      </c>
      <c r="N2205" s="14" t="n">
        <f aca="false">I2205*M2205</f>
        <v>0</v>
      </c>
      <c r="O2205" s="14" t="n">
        <f aca="false">I2205-N2205</f>
        <v>1063700</v>
      </c>
    </row>
    <row r="2206" customFormat="false" ht="15" hidden="false" customHeight="false" outlineLevel="0" collapsed="false">
      <c r="A2206" s="6" t="str">
        <f aca="false">TEXT(B2206,"0")&amp;"-"&amp;TEXT(C2206,"00")</f>
        <v>2026-06</v>
      </c>
      <c r="B2206" s="4" t="n">
        <v>2026</v>
      </c>
      <c r="C2206" s="4" t="n">
        <v>6</v>
      </c>
      <c r="D2206" s="9" t="s">
        <v>300</v>
      </c>
      <c r="E2206" s="12" t="str">
        <f aca="false">INDEX(門市主檔!$B$2:$B$25,MATCH($D2206,門市主檔!$A$2:$A$25,0))</f>
        <v>台中逢甲店</v>
      </c>
      <c r="F2206" s="9" t="s">
        <v>342</v>
      </c>
      <c r="G2206" s="12" t="str">
        <f aca="false">INDEX(通路主檔!$B$2:$B$5,MATCH($F2206,通路主檔!$A$2:$A$5,0))</f>
        <v>外帶</v>
      </c>
      <c r="H2206" s="12" t="str">
        <f aca="false">INDEX(通路主檔!$C$2:$C$5,MATCH($F2206,通路主檔!$A$2:$A$5,0))</f>
        <v>店內</v>
      </c>
      <c r="I2206" s="13" t="n">
        <v>577600</v>
      </c>
      <c r="J2206" s="4" t="n">
        <v>1836</v>
      </c>
      <c r="K2206" s="4" t="n">
        <v>2324</v>
      </c>
      <c r="L2206" s="14" t="n">
        <f aca="false">IF(J2206=0,0,I2206/J2206)</f>
        <v>314.596949891068</v>
      </c>
      <c r="M2206" s="15" t="n">
        <f aca="false">INDEX(通路主檔!$D$2:$D$5,MATCH($F2206,通路主檔!$A$2:$A$5,0))*INDEX(年度參數!$B$2:$B$4,MATCH($B2206,年度參數!$A$2:$A$4,0))</f>
        <v>0</v>
      </c>
      <c r="N2206" s="14" t="n">
        <f aca="false">I2206*M2206</f>
        <v>0</v>
      </c>
      <c r="O2206" s="14" t="n">
        <f aca="false">I2206-N2206</f>
        <v>577600</v>
      </c>
    </row>
    <row r="2207" customFormat="false" ht="15" hidden="false" customHeight="false" outlineLevel="0" collapsed="false">
      <c r="A2207" s="6" t="str">
        <f aca="false">TEXT(B2207,"0")&amp;"-"&amp;TEXT(C2207,"00")</f>
        <v>2026-06</v>
      </c>
      <c r="B2207" s="4" t="n">
        <v>2026</v>
      </c>
      <c r="C2207" s="4" t="n">
        <v>6</v>
      </c>
      <c r="D2207" s="9" t="s">
        <v>300</v>
      </c>
      <c r="E2207" s="12" t="str">
        <f aca="false">INDEX(門市主檔!$B$2:$B$25,MATCH($D2207,門市主檔!$A$2:$A$25,0))</f>
        <v>台中逢甲店</v>
      </c>
      <c r="F2207" s="9" t="s">
        <v>344</v>
      </c>
      <c r="G2207" s="12" t="str">
        <f aca="false">INDEX(通路主檔!$B$2:$B$5,MATCH($F2207,通路主檔!$A$2:$A$5,0))</f>
        <v>外送平台 A</v>
      </c>
      <c r="H2207" s="12" t="str">
        <f aca="false">INDEX(通路主檔!$C$2:$C$5,MATCH($F2207,通路主檔!$A$2:$A$5,0))</f>
        <v>外送平台</v>
      </c>
      <c r="I2207" s="13" t="n">
        <v>519700</v>
      </c>
      <c r="J2207" s="4" t="n">
        <v>928</v>
      </c>
      <c r="K2207" s="4" t="n">
        <v>1870</v>
      </c>
      <c r="L2207" s="14" t="n">
        <f aca="false">IF(J2207=0,0,I2207/J2207)</f>
        <v>560.021551724138</v>
      </c>
      <c r="M2207" s="15" t="n">
        <f aca="false">INDEX(通路主檔!$D$2:$D$5,MATCH($F2207,通路主檔!$A$2:$A$5,0))*INDEX(年度參數!$B$2:$B$4,MATCH($B2207,年度參數!$A$2:$A$4,0))</f>
        <v>0.345</v>
      </c>
      <c r="N2207" s="14" t="n">
        <f aca="false">I2207*M2207</f>
        <v>179296.5</v>
      </c>
      <c r="O2207" s="14" t="n">
        <f aca="false">I2207-N2207</f>
        <v>340403.5</v>
      </c>
    </row>
    <row r="2208" customFormat="false" ht="15" hidden="false" customHeight="false" outlineLevel="0" collapsed="false">
      <c r="A2208" s="6" t="str">
        <f aca="false">TEXT(B2208,"0")&amp;"-"&amp;TEXT(C2208,"00")</f>
        <v>2026-06</v>
      </c>
      <c r="B2208" s="4" t="n">
        <v>2026</v>
      </c>
      <c r="C2208" s="4" t="n">
        <v>6</v>
      </c>
      <c r="D2208" s="9" t="s">
        <v>300</v>
      </c>
      <c r="E2208" s="12" t="str">
        <f aca="false">INDEX(門市主檔!$B$2:$B$25,MATCH($D2208,門市主檔!$A$2:$A$25,0))</f>
        <v>台中逢甲店</v>
      </c>
      <c r="F2208" s="9" t="s">
        <v>347</v>
      </c>
      <c r="G2208" s="12" t="str">
        <f aca="false">INDEX(通路主檔!$B$2:$B$5,MATCH($F2208,通路主檔!$A$2:$A$5,0))</f>
        <v>外送平台 B</v>
      </c>
      <c r="H2208" s="12" t="str">
        <f aca="false">INDEX(通路主檔!$C$2:$C$5,MATCH($F2208,通路主檔!$A$2:$A$5,0))</f>
        <v>外送平台</v>
      </c>
      <c r="I2208" s="13" t="n">
        <v>311900</v>
      </c>
      <c r="J2208" s="4" t="n">
        <v>614</v>
      </c>
      <c r="K2208" s="4" t="n">
        <v>1185</v>
      </c>
      <c r="L2208" s="14" t="n">
        <f aca="false">IF(J2208=0,0,I2208/J2208)</f>
        <v>507.980456026059</v>
      </c>
      <c r="M2208" s="15" t="n">
        <f aca="false">INDEX(通路主檔!$D$2:$D$5,MATCH($F2208,通路主檔!$A$2:$A$5,0))*INDEX(年度參數!$B$2:$B$4,MATCH($B2208,年度參數!$A$2:$A$4,0))</f>
        <v>0.345</v>
      </c>
      <c r="N2208" s="14" t="n">
        <f aca="false">I2208*M2208</f>
        <v>107605.5</v>
      </c>
      <c r="O2208" s="14" t="n">
        <f aca="false">I2208-N2208</f>
        <v>204294.5</v>
      </c>
    </row>
    <row r="2209" customFormat="false" ht="15" hidden="false" customHeight="false" outlineLevel="0" collapsed="false">
      <c r="A2209" s="6" t="str">
        <f aca="false">TEXT(B2209,"0")&amp;"-"&amp;TEXT(C2209,"00")</f>
        <v>2026-06</v>
      </c>
      <c r="B2209" s="4" t="n">
        <v>2026</v>
      </c>
      <c r="C2209" s="4" t="n">
        <v>6</v>
      </c>
      <c r="D2209" s="9" t="s">
        <v>305</v>
      </c>
      <c r="E2209" s="12" t="str">
        <f aca="false">INDEX(門市主檔!$B$2:$B$25,MATCH($D2209,門市主檔!$A$2:$A$25,0))</f>
        <v>台中七期店</v>
      </c>
      <c r="F2209" s="9" t="s">
        <v>339</v>
      </c>
      <c r="G2209" s="12" t="str">
        <f aca="false">INDEX(通路主檔!$B$2:$B$5,MATCH($F2209,通路主檔!$A$2:$A$5,0))</f>
        <v>內用</v>
      </c>
      <c r="H2209" s="12" t="str">
        <f aca="false">INDEX(通路主檔!$C$2:$C$5,MATCH($F2209,通路主檔!$A$2:$A$5,0))</f>
        <v>店內</v>
      </c>
      <c r="I2209" s="13" t="n">
        <v>1277800</v>
      </c>
      <c r="J2209" s="4" t="n">
        <v>1545</v>
      </c>
      <c r="K2209" s="4" t="n">
        <v>3758</v>
      </c>
      <c r="L2209" s="14" t="n">
        <f aca="false">IF(J2209=0,0,I2209/J2209)</f>
        <v>827.05501618123</v>
      </c>
      <c r="M2209" s="15" t="n">
        <f aca="false">INDEX(通路主檔!$D$2:$D$5,MATCH($F2209,通路主檔!$A$2:$A$5,0))*INDEX(年度參數!$B$2:$B$4,MATCH($B2209,年度參數!$A$2:$A$4,0))</f>
        <v>0</v>
      </c>
      <c r="N2209" s="14" t="n">
        <f aca="false">I2209*M2209</f>
        <v>0</v>
      </c>
      <c r="O2209" s="14" t="n">
        <f aca="false">I2209-N2209</f>
        <v>1277800</v>
      </c>
    </row>
    <row r="2210" customFormat="false" ht="15" hidden="false" customHeight="false" outlineLevel="0" collapsed="false">
      <c r="A2210" s="6" t="str">
        <f aca="false">TEXT(B2210,"0")&amp;"-"&amp;TEXT(C2210,"00")</f>
        <v>2026-06</v>
      </c>
      <c r="B2210" s="4" t="n">
        <v>2026</v>
      </c>
      <c r="C2210" s="4" t="n">
        <v>6</v>
      </c>
      <c r="D2210" s="9" t="s">
        <v>305</v>
      </c>
      <c r="E2210" s="12" t="str">
        <f aca="false">INDEX(門市主檔!$B$2:$B$25,MATCH($D2210,門市主檔!$A$2:$A$25,0))</f>
        <v>台中七期店</v>
      </c>
      <c r="F2210" s="9" t="s">
        <v>342</v>
      </c>
      <c r="G2210" s="12" t="str">
        <f aca="false">INDEX(通路主檔!$B$2:$B$5,MATCH($F2210,通路主檔!$A$2:$A$5,0))</f>
        <v>外帶</v>
      </c>
      <c r="H2210" s="12" t="str">
        <f aca="false">INDEX(通路主檔!$C$2:$C$5,MATCH($F2210,通路主檔!$A$2:$A$5,0))</f>
        <v>店內</v>
      </c>
      <c r="I2210" s="13" t="n">
        <v>510000</v>
      </c>
      <c r="J2210" s="4" t="n">
        <v>1453</v>
      </c>
      <c r="K2210" s="4" t="n">
        <v>1886</v>
      </c>
      <c r="L2210" s="14" t="n">
        <f aca="false">IF(J2210=0,0,I2210/J2210)</f>
        <v>350.997935306263</v>
      </c>
      <c r="M2210" s="15" t="n">
        <f aca="false">INDEX(通路主檔!$D$2:$D$5,MATCH($F2210,通路主檔!$A$2:$A$5,0))*INDEX(年度參數!$B$2:$B$4,MATCH($B2210,年度參數!$A$2:$A$4,0))</f>
        <v>0</v>
      </c>
      <c r="N2210" s="14" t="n">
        <f aca="false">I2210*M2210</f>
        <v>0</v>
      </c>
      <c r="O2210" s="14" t="n">
        <f aca="false">I2210-N2210</f>
        <v>510000</v>
      </c>
    </row>
    <row r="2211" customFormat="false" ht="15" hidden="false" customHeight="false" outlineLevel="0" collapsed="false">
      <c r="A2211" s="6" t="str">
        <f aca="false">TEXT(B2211,"0")&amp;"-"&amp;TEXT(C2211,"00")</f>
        <v>2026-06</v>
      </c>
      <c r="B2211" s="4" t="n">
        <v>2026</v>
      </c>
      <c r="C2211" s="4" t="n">
        <v>6</v>
      </c>
      <c r="D2211" s="9" t="s">
        <v>305</v>
      </c>
      <c r="E2211" s="12" t="str">
        <f aca="false">INDEX(門市主檔!$B$2:$B$25,MATCH($D2211,門市主檔!$A$2:$A$25,0))</f>
        <v>台中七期店</v>
      </c>
      <c r="F2211" s="9" t="s">
        <v>344</v>
      </c>
      <c r="G2211" s="12" t="str">
        <f aca="false">INDEX(通路主檔!$B$2:$B$5,MATCH($F2211,通路主檔!$A$2:$A$5,0))</f>
        <v>外送平台 A</v>
      </c>
      <c r="H2211" s="12" t="str">
        <f aca="false">INDEX(通路主檔!$C$2:$C$5,MATCH($F2211,通路主檔!$A$2:$A$5,0))</f>
        <v>外送平台</v>
      </c>
      <c r="I2211" s="13" t="n">
        <v>429300</v>
      </c>
      <c r="J2211" s="4" t="n">
        <v>788</v>
      </c>
      <c r="K2211" s="4" t="n">
        <v>1517</v>
      </c>
      <c r="L2211" s="14" t="n">
        <f aca="false">IF(J2211=0,0,I2211/J2211)</f>
        <v>544.796954314721</v>
      </c>
      <c r="M2211" s="15" t="n">
        <f aca="false">INDEX(通路主檔!$D$2:$D$5,MATCH($F2211,通路主檔!$A$2:$A$5,0))*INDEX(年度參數!$B$2:$B$4,MATCH($B2211,年度參數!$A$2:$A$4,0))</f>
        <v>0.345</v>
      </c>
      <c r="N2211" s="14" t="n">
        <f aca="false">I2211*M2211</f>
        <v>148108.5</v>
      </c>
      <c r="O2211" s="14" t="n">
        <f aca="false">I2211-N2211</f>
        <v>281191.5</v>
      </c>
    </row>
    <row r="2212" customFormat="false" ht="15" hidden="false" customHeight="false" outlineLevel="0" collapsed="false">
      <c r="A2212" s="6" t="str">
        <f aca="false">TEXT(B2212,"0")&amp;"-"&amp;TEXT(C2212,"00")</f>
        <v>2026-06</v>
      </c>
      <c r="B2212" s="4" t="n">
        <v>2026</v>
      </c>
      <c r="C2212" s="4" t="n">
        <v>6</v>
      </c>
      <c r="D2212" s="9" t="s">
        <v>305</v>
      </c>
      <c r="E2212" s="12" t="str">
        <f aca="false">INDEX(門市主檔!$B$2:$B$25,MATCH($D2212,門市主檔!$A$2:$A$25,0))</f>
        <v>台中七期店</v>
      </c>
      <c r="F2212" s="9" t="s">
        <v>347</v>
      </c>
      <c r="G2212" s="12" t="str">
        <f aca="false">INDEX(通路主檔!$B$2:$B$5,MATCH($F2212,通路主檔!$A$2:$A$5,0))</f>
        <v>外送平台 B</v>
      </c>
      <c r="H2212" s="12" t="str">
        <f aca="false">INDEX(通路主檔!$C$2:$C$5,MATCH($F2212,通路主檔!$A$2:$A$5,0))</f>
        <v>外送平台</v>
      </c>
      <c r="I2212" s="13" t="n">
        <v>285500</v>
      </c>
      <c r="J2212" s="4" t="n">
        <v>536</v>
      </c>
      <c r="K2212" s="4" t="n">
        <v>939</v>
      </c>
      <c r="L2212" s="14" t="n">
        <f aca="false">IF(J2212=0,0,I2212/J2212)</f>
        <v>532.649253731343</v>
      </c>
      <c r="M2212" s="15" t="n">
        <f aca="false">INDEX(通路主檔!$D$2:$D$5,MATCH($F2212,通路主檔!$A$2:$A$5,0))*INDEX(年度參數!$B$2:$B$4,MATCH($B2212,年度參數!$A$2:$A$4,0))</f>
        <v>0.345</v>
      </c>
      <c r="N2212" s="14" t="n">
        <f aca="false">I2212*M2212</f>
        <v>98497.5</v>
      </c>
      <c r="O2212" s="14" t="n">
        <f aca="false">I2212-N2212</f>
        <v>187002.5</v>
      </c>
    </row>
    <row r="2213" customFormat="false" ht="15" hidden="false" customHeight="false" outlineLevel="0" collapsed="false">
      <c r="A2213" s="6" t="str">
        <f aca="false">TEXT(B2213,"0")&amp;"-"&amp;TEXT(C2213,"00")</f>
        <v>2026-06</v>
      </c>
      <c r="B2213" s="4" t="n">
        <v>2026</v>
      </c>
      <c r="C2213" s="4" t="n">
        <v>6</v>
      </c>
      <c r="D2213" s="9" t="s">
        <v>307</v>
      </c>
      <c r="E2213" s="12" t="str">
        <f aca="false">INDEX(門市主檔!$B$2:$B$25,MATCH($D2213,門市主檔!$A$2:$A$25,0))</f>
        <v>台中一中店</v>
      </c>
      <c r="F2213" s="9" t="s">
        <v>339</v>
      </c>
      <c r="G2213" s="12" t="str">
        <f aca="false">INDEX(通路主檔!$B$2:$B$5,MATCH($F2213,通路主檔!$A$2:$A$5,0))</f>
        <v>內用</v>
      </c>
      <c r="H2213" s="12" t="str">
        <f aca="false">INDEX(通路主檔!$C$2:$C$5,MATCH($F2213,通路主檔!$A$2:$A$5,0))</f>
        <v>店內</v>
      </c>
      <c r="I2213" s="13" t="n">
        <v>552700</v>
      </c>
      <c r="J2213" s="4" t="n">
        <v>665</v>
      </c>
      <c r="K2213" s="4" t="n">
        <v>1638</v>
      </c>
      <c r="L2213" s="14" t="n">
        <f aca="false">IF(J2213=0,0,I2213/J2213)</f>
        <v>831.127819548872</v>
      </c>
      <c r="M2213" s="15" t="n">
        <f aca="false">INDEX(通路主檔!$D$2:$D$5,MATCH($F2213,通路主檔!$A$2:$A$5,0))*INDEX(年度參數!$B$2:$B$4,MATCH($B2213,年度參數!$A$2:$A$4,0))</f>
        <v>0</v>
      </c>
      <c r="N2213" s="14" t="n">
        <f aca="false">I2213*M2213</f>
        <v>0</v>
      </c>
      <c r="O2213" s="14" t="n">
        <f aca="false">I2213-N2213</f>
        <v>552700</v>
      </c>
    </row>
    <row r="2214" customFormat="false" ht="15" hidden="false" customHeight="false" outlineLevel="0" collapsed="false">
      <c r="A2214" s="6" t="str">
        <f aca="false">TEXT(B2214,"0")&amp;"-"&amp;TEXT(C2214,"00")</f>
        <v>2026-06</v>
      </c>
      <c r="B2214" s="4" t="n">
        <v>2026</v>
      </c>
      <c r="C2214" s="4" t="n">
        <v>6</v>
      </c>
      <c r="D2214" s="9" t="s">
        <v>307</v>
      </c>
      <c r="E2214" s="12" t="str">
        <f aca="false">INDEX(門市主檔!$B$2:$B$25,MATCH($D2214,門市主檔!$A$2:$A$25,0))</f>
        <v>台中一中店</v>
      </c>
      <c r="F2214" s="9" t="s">
        <v>342</v>
      </c>
      <c r="G2214" s="12" t="str">
        <f aca="false">INDEX(通路主檔!$B$2:$B$5,MATCH($F2214,通路主檔!$A$2:$A$5,0))</f>
        <v>外帶</v>
      </c>
      <c r="H2214" s="12" t="str">
        <f aca="false">INDEX(通路主檔!$C$2:$C$5,MATCH($F2214,通路主檔!$A$2:$A$5,0))</f>
        <v>店內</v>
      </c>
      <c r="I2214" s="13" t="n">
        <v>461300</v>
      </c>
      <c r="J2214" s="4" t="n">
        <v>1297</v>
      </c>
      <c r="K2214" s="4" t="n">
        <v>1815</v>
      </c>
      <c r="L2214" s="14" t="n">
        <f aca="false">IF(J2214=0,0,I2214/J2214)</f>
        <v>355.666923670008</v>
      </c>
      <c r="M2214" s="15" t="n">
        <f aca="false">INDEX(通路主檔!$D$2:$D$5,MATCH($F2214,通路主檔!$A$2:$A$5,0))*INDEX(年度參數!$B$2:$B$4,MATCH($B2214,年度參數!$A$2:$A$4,0))</f>
        <v>0</v>
      </c>
      <c r="N2214" s="14" t="n">
        <f aca="false">I2214*M2214</f>
        <v>0</v>
      </c>
      <c r="O2214" s="14" t="n">
        <f aca="false">I2214-N2214</f>
        <v>461300</v>
      </c>
    </row>
    <row r="2215" customFormat="false" ht="15" hidden="false" customHeight="false" outlineLevel="0" collapsed="false">
      <c r="A2215" s="6" t="str">
        <f aca="false">TEXT(B2215,"0")&amp;"-"&amp;TEXT(C2215,"00")</f>
        <v>2026-06</v>
      </c>
      <c r="B2215" s="4" t="n">
        <v>2026</v>
      </c>
      <c r="C2215" s="4" t="n">
        <v>6</v>
      </c>
      <c r="D2215" s="9" t="s">
        <v>307</v>
      </c>
      <c r="E2215" s="12" t="str">
        <f aca="false">INDEX(門市主檔!$B$2:$B$25,MATCH($D2215,門市主檔!$A$2:$A$25,0))</f>
        <v>台中一中店</v>
      </c>
      <c r="F2215" s="9" t="s">
        <v>344</v>
      </c>
      <c r="G2215" s="12" t="str">
        <f aca="false">INDEX(通路主檔!$B$2:$B$5,MATCH($F2215,通路主檔!$A$2:$A$5,0))</f>
        <v>外送平台 A</v>
      </c>
      <c r="H2215" s="12" t="str">
        <f aca="false">INDEX(通路主檔!$C$2:$C$5,MATCH($F2215,通路主檔!$A$2:$A$5,0))</f>
        <v>外送平台</v>
      </c>
      <c r="I2215" s="13" t="n">
        <v>395300</v>
      </c>
      <c r="J2215" s="4" t="n">
        <v>744</v>
      </c>
      <c r="K2215" s="4" t="n">
        <v>1498</v>
      </c>
      <c r="L2215" s="14" t="n">
        <f aca="false">IF(J2215=0,0,I2215/J2215)</f>
        <v>531.317204301075</v>
      </c>
      <c r="M2215" s="15" t="n">
        <f aca="false">INDEX(通路主檔!$D$2:$D$5,MATCH($F2215,通路主檔!$A$2:$A$5,0))*INDEX(年度參數!$B$2:$B$4,MATCH($B2215,年度參數!$A$2:$A$4,0))</f>
        <v>0.345</v>
      </c>
      <c r="N2215" s="14" t="n">
        <f aca="false">I2215*M2215</f>
        <v>136378.5</v>
      </c>
      <c r="O2215" s="14" t="n">
        <f aca="false">I2215-N2215</f>
        <v>258921.5</v>
      </c>
    </row>
    <row r="2216" customFormat="false" ht="15" hidden="false" customHeight="false" outlineLevel="0" collapsed="false">
      <c r="A2216" s="6" t="str">
        <f aca="false">TEXT(B2216,"0")&amp;"-"&amp;TEXT(C2216,"00")</f>
        <v>2026-06</v>
      </c>
      <c r="B2216" s="4" t="n">
        <v>2026</v>
      </c>
      <c r="C2216" s="4" t="n">
        <v>6</v>
      </c>
      <c r="D2216" s="9" t="s">
        <v>307</v>
      </c>
      <c r="E2216" s="12" t="str">
        <f aca="false">INDEX(門市主檔!$B$2:$B$25,MATCH($D2216,門市主檔!$A$2:$A$25,0))</f>
        <v>台中一中店</v>
      </c>
      <c r="F2216" s="9" t="s">
        <v>347</v>
      </c>
      <c r="G2216" s="12" t="str">
        <f aca="false">INDEX(通路主檔!$B$2:$B$5,MATCH($F2216,通路主檔!$A$2:$A$5,0))</f>
        <v>外送平台 B</v>
      </c>
      <c r="H2216" s="12" t="str">
        <f aca="false">INDEX(通路主檔!$C$2:$C$5,MATCH($F2216,通路主檔!$A$2:$A$5,0))</f>
        <v>外送平台</v>
      </c>
      <c r="I2216" s="13" t="n">
        <v>281000</v>
      </c>
      <c r="J2216" s="4" t="n">
        <v>553</v>
      </c>
      <c r="K2216" s="4" t="n">
        <v>1057</v>
      </c>
      <c r="L2216" s="14" t="n">
        <f aca="false">IF(J2216=0,0,I2216/J2216)</f>
        <v>508.137432188065</v>
      </c>
      <c r="M2216" s="15" t="n">
        <f aca="false">INDEX(通路主檔!$D$2:$D$5,MATCH($F2216,通路主檔!$A$2:$A$5,0))*INDEX(年度參數!$B$2:$B$4,MATCH($B2216,年度參數!$A$2:$A$4,0))</f>
        <v>0.345</v>
      </c>
      <c r="N2216" s="14" t="n">
        <f aca="false">I2216*M2216</f>
        <v>96945</v>
      </c>
      <c r="O2216" s="14" t="n">
        <f aca="false">I2216-N2216</f>
        <v>184055</v>
      </c>
    </row>
    <row r="2217" customFormat="false" ht="15" hidden="false" customHeight="false" outlineLevel="0" collapsed="false">
      <c r="A2217" s="6" t="str">
        <f aca="false">TEXT(B2217,"0")&amp;"-"&amp;TEXT(C2217,"00")</f>
        <v>2026-06</v>
      </c>
      <c r="B2217" s="4" t="n">
        <v>2026</v>
      </c>
      <c r="C2217" s="4" t="n">
        <v>6</v>
      </c>
      <c r="D2217" s="9" t="s">
        <v>310</v>
      </c>
      <c r="E2217" s="12" t="str">
        <f aca="false">INDEX(門市主檔!$B$2:$B$25,MATCH($D2217,門市主檔!$A$2:$A$25,0))</f>
        <v>台中大里店</v>
      </c>
      <c r="F2217" s="9" t="s">
        <v>342</v>
      </c>
      <c r="G2217" s="12" t="str">
        <f aca="false">INDEX(通路主檔!$B$2:$B$5,MATCH($F2217,通路主檔!$A$2:$A$5,0))</f>
        <v>外帶</v>
      </c>
      <c r="H2217" s="12" t="str">
        <f aca="false">INDEX(通路主檔!$C$2:$C$5,MATCH($F2217,通路主檔!$A$2:$A$5,0))</f>
        <v>店內</v>
      </c>
      <c r="I2217" s="13" t="n">
        <v>506200</v>
      </c>
      <c r="J2217" s="4" t="n">
        <v>1663</v>
      </c>
      <c r="K2217" s="4" t="n">
        <v>2263</v>
      </c>
      <c r="L2217" s="14" t="n">
        <f aca="false">IF(J2217=0,0,I2217/J2217)</f>
        <v>304.389657245941</v>
      </c>
      <c r="M2217" s="15" t="n">
        <f aca="false">INDEX(通路主檔!$D$2:$D$5,MATCH($F2217,通路主檔!$A$2:$A$5,0))*INDEX(年度參數!$B$2:$B$4,MATCH($B2217,年度參數!$A$2:$A$4,0))</f>
        <v>0</v>
      </c>
      <c r="N2217" s="14" t="n">
        <f aca="false">I2217*M2217</f>
        <v>0</v>
      </c>
      <c r="O2217" s="14" t="n">
        <f aca="false">I2217-N2217</f>
        <v>506200</v>
      </c>
    </row>
    <row r="2218" customFormat="false" ht="15" hidden="false" customHeight="false" outlineLevel="0" collapsed="false">
      <c r="A2218" s="6" t="str">
        <f aca="false">TEXT(B2218,"0")&amp;"-"&amp;TEXT(C2218,"00")</f>
        <v>2026-06</v>
      </c>
      <c r="B2218" s="4" t="n">
        <v>2026</v>
      </c>
      <c r="C2218" s="4" t="n">
        <v>6</v>
      </c>
      <c r="D2218" s="9" t="s">
        <v>310</v>
      </c>
      <c r="E2218" s="12" t="str">
        <f aca="false">INDEX(門市主檔!$B$2:$B$25,MATCH($D2218,門市主檔!$A$2:$A$25,0))</f>
        <v>台中大里店</v>
      </c>
      <c r="F2218" s="9" t="s">
        <v>344</v>
      </c>
      <c r="G2218" s="12" t="str">
        <f aca="false">INDEX(通路主檔!$B$2:$B$5,MATCH($F2218,通路主檔!$A$2:$A$5,0))</f>
        <v>外送平台 A</v>
      </c>
      <c r="H2218" s="12" t="str">
        <f aca="false">INDEX(通路主檔!$C$2:$C$5,MATCH($F2218,通路主檔!$A$2:$A$5,0))</f>
        <v>外送平台</v>
      </c>
      <c r="I2218" s="13" t="n">
        <v>408700</v>
      </c>
      <c r="J2218" s="4" t="n">
        <v>797</v>
      </c>
      <c r="K2218" s="4" t="n">
        <v>1402</v>
      </c>
      <c r="L2218" s="14" t="n">
        <f aca="false">IF(J2218=0,0,I2218/J2218)</f>
        <v>512.797992471769</v>
      </c>
      <c r="M2218" s="15" t="n">
        <f aca="false">INDEX(通路主檔!$D$2:$D$5,MATCH($F2218,通路主檔!$A$2:$A$5,0))*INDEX(年度參數!$B$2:$B$4,MATCH($B2218,年度參數!$A$2:$A$4,0))</f>
        <v>0.345</v>
      </c>
      <c r="N2218" s="14" t="n">
        <f aca="false">I2218*M2218</f>
        <v>141001.5</v>
      </c>
      <c r="O2218" s="14" t="n">
        <f aca="false">I2218-N2218</f>
        <v>267698.5</v>
      </c>
    </row>
    <row r="2219" customFormat="false" ht="15" hidden="false" customHeight="false" outlineLevel="0" collapsed="false">
      <c r="A2219" s="6" t="str">
        <f aca="false">TEXT(B2219,"0")&amp;"-"&amp;TEXT(C2219,"00")</f>
        <v>2026-06</v>
      </c>
      <c r="B2219" s="4" t="n">
        <v>2026</v>
      </c>
      <c r="C2219" s="4" t="n">
        <v>6</v>
      </c>
      <c r="D2219" s="9" t="s">
        <v>310</v>
      </c>
      <c r="E2219" s="12" t="str">
        <f aca="false">INDEX(門市主檔!$B$2:$B$25,MATCH($D2219,門市主檔!$A$2:$A$25,0))</f>
        <v>台中大里店</v>
      </c>
      <c r="F2219" s="9" t="s">
        <v>347</v>
      </c>
      <c r="G2219" s="12" t="str">
        <f aca="false">INDEX(通路主檔!$B$2:$B$5,MATCH($F2219,通路主檔!$A$2:$A$5,0))</f>
        <v>外送平台 B</v>
      </c>
      <c r="H2219" s="12" t="str">
        <f aca="false">INDEX(通路主檔!$C$2:$C$5,MATCH($F2219,通路主檔!$A$2:$A$5,0))</f>
        <v>外送平台</v>
      </c>
      <c r="I2219" s="13" t="n">
        <v>270200</v>
      </c>
      <c r="J2219" s="4" t="n">
        <v>497</v>
      </c>
      <c r="K2219" s="4" t="n">
        <v>849</v>
      </c>
      <c r="L2219" s="14" t="n">
        <f aca="false">IF(J2219=0,0,I2219/J2219)</f>
        <v>543.661971830986</v>
      </c>
      <c r="M2219" s="15" t="n">
        <f aca="false">INDEX(通路主檔!$D$2:$D$5,MATCH($F2219,通路主檔!$A$2:$A$5,0))*INDEX(年度參數!$B$2:$B$4,MATCH($B2219,年度參數!$A$2:$A$4,0))</f>
        <v>0.345</v>
      </c>
      <c r="N2219" s="14" t="n">
        <f aca="false">I2219*M2219</f>
        <v>93219</v>
      </c>
      <c r="O2219" s="14" t="n">
        <f aca="false">I2219-N2219</f>
        <v>176981</v>
      </c>
    </row>
    <row r="2220" customFormat="false" ht="15" hidden="false" customHeight="false" outlineLevel="0" collapsed="false">
      <c r="A2220" s="6" t="str">
        <f aca="false">TEXT(B2220,"0")&amp;"-"&amp;TEXT(C2220,"00")</f>
        <v>2026-06</v>
      </c>
      <c r="B2220" s="4" t="n">
        <v>2026</v>
      </c>
      <c r="C2220" s="4" t="n">
        <v>6</v>
      </c>
      <c r="D2220" s="9" t="s">
        <v>318</v>
      </c>
      <c r="E2220" s="12" t="str">
        <f aca="false">INDEX(門市主檔!$B$2:$B$25,MATCH($D2220,門市主檔!$A$2:$A$25,0))</f>
        <v>台南中西店</v>
      </c>
      <c r="F2220" s="9" t="s">
        <v>339</v>
      </c>
      <c r="G2220" s="12" t="str">
        <f aca="false">INDEX(通路主檔!$B$2:$B$5,MATCH($F2220,通路主檔!$A$2:$A$5,0))</f>
        <v>內用</v>
      </c>
      <c r="H2220" s="12" t="str">
        <f aca="false">INDEX(通路主檔!$C$2:$C$5,MATCH($F2220,通路主檔!$A$2:$A$5,0))</f>
        <v>店內</v>
      </c>
      <c r="I2220" s="13" t="n">
        <v>831700</v>
      </c>
      <c r="J2220" s="4" t="n">
        <v>1013</v>
      </c>
      <c r="K2220" s="4" t="n">
        <v>2448</v>
      </c>
      <c r="L2220" s="14" t="n">
        <f aca="false">IF(J2220=0,0,I2220/J2220)</f>
        <v>821.026653504442</v>
      </c>
      <c r="M2220" s="15" t="n">
        <f aca="false">INDEX(通路主檔!$D$2:$D$5,MATCH($F2220,通路主檔!$A$2:$A$5,0))*INDEX(年度參數!$B$2:$B$4,MATCH($B2220,年度參數!$A$2:$A$4,0))</f>
        <v>0</v>
      </c>
      <c r="N2220" s="14" t="n">
        <f aca="false">I2220*M2220</f>
        <v>0</v>
      </c>
      <c r="O2220" s="14" t="n">
        <f aca="false">I2220-N2220</f>
        <v>831700</v>
      </c>
    </row>
    <row r="2221" customFormat="false" ht="15" hidden="false" customHeight="false" outlineLevel="0" collapsed="false">
      <c r="A2221" s="6" t="str">
        <f aca="false">TEXT(B2221,"0")&amp;"-"&amp;TEXT(C2221,"00")</f>
        <v>2026-06</v>
      </c>
      <c r="B2221" s="4" t="n">
        <v>2026</v>
      </c>
      <c r="C2221" s="4" t="n">
        <v>6</v>
      </c>
      <c r="D2221" s="9" t="s">
        <v>318</v>
      </c>
      <c r="E2221" s="12" t="str">
        <f aca="false">INDEX(門市主檔!$B$2:$B$25,MATCH($D2221,門市主檔!$A$2:$A$25,0))</f>
        <v>台南中西店</v>
      </c>
      <c r="F2221" s="9" t="s">
        <v>342</v>
      </c>
      <c r="G2221" s="12" t="str">
        <f aca="false">INDEX(通路主檔!$B$2:$B$5,MATCH($F2221,通路主檔!$A$2:$A$5,0))</f>
        <v>外帶</v>
      </c>
      <c r="H2221" s="12" t="str">
        <f aca="false">INDEX(通路主檔!$C$2:$C$5,MATCH($F2221,通路主檔!$A$2:$A$5,0))</f>
        <v>店內</v>
      </c>
      <c r="I2221" s="13" t="n">
        <v>365600</v>
      </c>
      <c r="J2221" s="4" t="n">
        <v>1110</v>
      </c>
      <c r="K2221" s="4" t="n">
        <v>1518</v>
      </c>
      <c r="L2221" s="14" t="n">
        <f aca="false">IF(J2221=0,0,I2221/J2221)</f>
        <v>329.369369369369</v>
      </c>
      <c r="M2221" s="15" t="n">
        <f aca="false">INDEX(通路主檔!$D$2:$D$5,MATCH($F2221,通路主檔!$A$2:$A$5,0))*INDEX(年度參數!$B$2:$B$4,MATCH($B2221,年度參數!$A$2:$A$4,0))</f>
        <v>0</v>
      </c>
      <c r="N2221" s="14" t="n">
        <f aca="false">I2221*M2221</f>
        <v>0</v>
      </c>
      <c r="O2221" s="14" t="n">
        <f aca="false">I2221-N2221</f>
        <v>365600</v>
      </c>
    </row>
    <row r="2222" customFormat="false" ht="15" hidden="false" customHeight="false" outlineLevel="0" collapsed="false">
      <c r="A2222" s="6" t="str">
        <f aca="false">TEXT(B2222,"0")&amp;"-"&amp;TEXT(C2222,"00")</f>
        <v>2026-06</v>
      </c>
      <c r="B2222" s="4" t="n">
        <v>2026</v>
      </c>
      <c r="C2222" s="4" t="n">
        <v>6</v>
      </c>
      <c r="D2222" s="9" t="s">
        <v>318</v>
      </c>
      <c r="E2222" s="12" t="str">
        <f aca="false">INDEX(門市主檔!$B$2:$B$25,MATCH($D2222,門市主檔!$A$2:$A$25,0))</f>
        <v>台南中西店</v>
      </c>
      <c r="F2222" s="9" t="s">
        <v>344</v>
      </c>
      <c r="G2222" s="12" t="str">
        <f aca="false">INDEX(通路主檔!$B$2:$B$5,MATCH($F2222,通路主檔!$A$2:$A$5,0))</f>
        <v>外送平台 A</v>
      </c>
      <c r="H2222" s="12" t="str">
        <f aca="false">INDEX(通路主檔!$C$2:$C$5,MATCH($F2222,通路主檔!$A$2:$A$5,0))</f>
        <v>外送平台</v>
      </c>
      <c r="I2222" s="13" t="n">
        <v>331700</v>
      </c>
      <c r="J2222" s="4" t="n">
        <v>610</v>
      </c>
      <c r="K2222" s="4" t="n">
        <v>1165</v>
      </c>
      <c r="L2222" s="14" t="n">
        <f aca="false">IF(J2222=0,0,I2222/J2222)</f>
        <v>543.770491803279</v>
      </c>
      <c r="M2222" s="15" t="n">
        <f aca="false">INDEX(通路主檔!$D$2:$D$5,MATCH($F2222,通路主檔!$A$2:$A$5,0))*INDEX(年度參數!$B$2:$B$4,MATCH($B2222,年度參數!$A$2:$A$4,0))</f>
        <v>0.345</v>
      </c>
      <c r="N2222" s="14" t="n">
        <f aca="false">I2222*M2222</f>
        <v>114436.5</v>
      </c>
      <c r="O2222" s="14" t="n">
        <f aca="false">I2222-N2222</f>
        <v>217263.5</v>
      </c>
    </row>
    <row r="2223" customFormat="false" ht="15" hidden="false" customHeight="false" outlineLevel="0" collapsed="false">
      <c r="A2223" s="6" t="str">
        <f aca="false">TEXT(B2223,"0")&amp;"-"&amp;TEXT(C2223,"00")</f>
        <v>2026-06</v>
      </c>
      <c r="B2223" s="4" t="n">
        <v>2026</v>
      </c>
      <c r="C2223" s="4" t="n">
        <v>6</v>
      </c>
      <c r="D2223" s="9" t="s">
        <v>318</v>
      </c>
      <c r="E2223" s="12" t="str">
        <f aca="false">INDEX(門市主檔!$B$2:$B$25,MATCH($D2223,門市主檔!$A$2:$A$25,0))</f>
        <v>台南中西店</v>
      </c>
      <c r="F2223" s="9" t="s">
        <v>347</v>
      </c>
      <c r="G2223" s="12" t="str">
        <f aca="false">INDEX(通路主檔!$B$2:$B$5,MATCH($F2223,通路主檔!$A$2:$A$5,0))</f>
        <v>外送平台 B</v>
      </c>
      <c r="H2223" s="12" t="str">
        <f aca="false">INDEX(通路主檔!$C$2:$C$5,MATCH($F2223,通路主檔!$A$2:$A$5,0))</f>
        <v>外送平台</v>
      </c>
      <c r="I2223" s="13" t="n">
        <v>221600</v>
      </c>
      <c r="J2223" s="4" t="n">
        <v>433</v>
      </c>
      <c r="K2223" s="4" t="n">
        <v>799</v>
      </c>
      <c r="L2223" s="14" t="n">
        <f aca="false">IF(J2223=0,0,I2223/J2223)</f>
        <v>511.778290993072</v>
      </c>
      <c r="M2223" s="15" t="n">
        <f aca="false">INDEX(通路主檔!$D$2:$D$5,MATCH($F2223,通路主檔!$A$2:$A$5,0))*INDEX(年度參數!$B$2:$B$4,MATCH($B2223,年度參數!$A$2:$A$4,0))</f>
        <v>0.345</v>
      </c>
      <c r="N2223" s="14" t="n">
        <f aca="false">I2223*M2223</f>
        <v>76452</v>
      </c>
      <c r="O2223" s="14" t="n">
        <f aca="false">I2223-N2223</f>
        <v>145148</v>
      </c>
    </row>
    <row r="2224" customFormat="false" ht="15" hidden="false" customHeight="false" outlineLevel="0" collapsed="false">
      <c r="A2224" s="6" t="str">
        <f aca="false">TEXT(B2224,"0")&amp;"-"&amp;TEXT(C2224,"00")</f>
        <v>2026-06</v>
      </c>
      <c r="B2224" s="4" t="n">
        <v>2026</v>
      </c>
      <c r="C2224" s="4" t="n">
        <v>6</v>
      </c>
      <c r="D2224" s="9" t="s">
        <v>323</v>
      </c>
      <c r="E2224" s="12" t="str">
        <f aca="false">INDEX(門市主檔!$B$2:$B$25,MATCH($D2224,門市主檔!$A$2:$A$25,0))</f>
        <v>台南東寧店</v>
      </c>
      <c r="F2224" s="9" t="s">
        <v>339</v>
      </c>
      <c r="G2224" s="12" t="str">
        <f aca="false">INDEX(通路主檔!$B$2:$B$5,MATCH($F2224,通路主檔!$A$2:$A$5,0))</f>
        <v>內用</v>
      </c>
      <c r="H2224" s="12" t="str">
        <f aca="false">INDEX(通路主檔!$C$2:$C$5,MATCH($F2224,通路主檔!$A$2:$A$5,0))</f>
        <v>店內</v>
      </c>
      <c r="I2224" s="13" t="n">
        <v>430400</v>
      </c>
      <c r="J2224" s="4" t="n">
        <v>543</v>
      </c>
      <c r="K2224" s="4" t="n">
        <v>1222</v>
      </c>
      <c r="L2224" s="14" t="n">
        <f aca="false">IF(J2224=0,0,I2224/J2224)</f>
        <v>792.633517495396</v>
      </c>
      <c r="M2224" s="15" t="n">
        <f aca="false">INDEX(通路主檔!$D$2:$D$5,MATCH($F2224,通路主檔!$A$2:$A$5,0))*INDEX(年度參數!$B$2:$B$4,MATCH($B2224,年度參數!$A$2:$A$4,0))</f>
        <v>0</v>
      </c>
      <c r="N2224" s="14" t="n">
        <f aca="false">I2224*M2224</f>
        <v>0</v>
      </c>
      <c r="O2224" s="14" t="n">
        <f aca="false">I2224-N2224</f>
        <v>430400</v>
      </c>
    </row>
    <row r="2225" customFormat="false" ht="15" hidden="false" customHeight="false" outlineLevel="0" collapsed="false">
      <c r="A2225" s="6" t="str">
        <f aca="false">TEXT(B2225,"0")&amp;"-"&amp;TEXT(C2225,"00")</f>
        <v>2026-06</v>
      </c>
      <c r="B2225" s="4" t="n">
        <v>2026</v>
      </c>
      <c r="C2225" s="4" t="n">
        <v>6</v>
      </c>
      <c r="D2225" s="9" t="s">
        <v>323</v>
      </c>
      <c r="E2225" s="12" t="str">
        <f aca="false">INDEX(門市主檔!$B$2:$B$25,MATCH($D2225,門市主檔!$A$2:$A$25,0))</f>
        <v>台南東寧店</v>
      </c>
      <c r="F2225" s="9" t="s">
        <v>342</v>
      </c>
      <c r="G2225" s="12" t="str">
        <f aca="false">INDEX(通路主檔!$B$2:$B$5,MATCH($F2225,通路主檔!$A$2:$A$5,0))</f>
        <v>外帶</v>
      </c>
      <c r="H2225" s="12" t="str">
        <f aca="false">INDEX(通路主檔!$C$2:$C$5,MATCH($F2225,通路主檔!$A$2:$A$5,0))</f>
        <v>店內</v>
      </c>
      <c r="I2225" s="13" t="n">
        <v>393200</v>
      </c>
      <c r="J2225" s="4" t="n">
        <v>1143</v>
      </c>
      <c r="K2225" s="4" t="n">
        <v>1495</v>
      </c>
      <c r="L2225" s="14" t="n">
        <f aca="false">IF(J2225=0,0,I2225/J2225)</f>
        <v>344.006999125109</v>
      </c>
      <c r="M2225" s="15" t="n">
        <f aca="false">INDEX(通路主檔!$D$2:$D$5,MATCH($F2225,通路主檔!$A$2:$A$5,0))*INDEX(年度參數!$B$2:$B$4,MATCH($B2225,年度參數!$A$2:$A$4,0))</f>
        <v>0</v>
      </c>
      <c r="N2225" s="14" t="n">
        <f aca="false">I2225*M2225</f>
        <v>0</v>
      </c>
      <c r="O2225" s="14" t="n">
        <f aca="false">I2225-N2225</f>
        <v>393200</v>
      </c>
    </row>
    <row r="2226" customFormat="false" ht="15" hidden="false" customHeight="false" outlineLevel="0" collapsed="false">
      <c r="A2226" s="6" t="str">
        <f aca="false">TEXT(B2226,"0")&amp;"-"&amp;TEXT(C2226,"00")</f>
        <v>2026-06</v>
      </c>
      <c r="B2226" s="4" t="n">
        <v>2026</v>
      </c>
      <c r="C2226" s="4" t="n">
        <v>6</v>
      </c>
      <c r="D2226" s="9" t="s">
        <v>323</v>
      </c>
      <c r="E2226" s="12" t="str">
        <f aca="false">INDEX(門市主檔!$B$2:$B$25,MATCH($D2226,門市主檔!$A$2:$A$25,0))</f>
        <v>台南東寧店</v>
      </c>
      <c r="F2226" s="9" t="s">
        <v>344</v>
      </c>
      <c r="G2226" s="12" t="str">
        <f aca="false">INDEX(通路主檔!$B$2:$B$5,MATCH($F2226,通路主檔!$A$2:$A$5,0))</f>
        <v>外送平台 A</v>
      </c>
      <c r="H2226" s="12" t="str">
        <f aca="false">INDEX(通路主檔!$C$2:$C$5,MATCH($F2226,通路主檔!$A$2:$A$5,0))</f>
        <v>外送平台</v>
      </c>
      <c r="I2226" s="13" t="n">
        <v>377500</v>
      </c>
      <c r="J2226" s="4" t="n">
        <v>781</v>
      </c>
      <c r="K2226" s="4" t="n">
        <v>1571</v>
      </c>
      <c r="L2226" s="14" t="n">
        <f aca="false">IF(J2226=0,0,I2226/J2226)</f>
        <v>483.354673495519</v>
      </c>
      <c r="M2226" s="15" t="n">
        <f aca="false">INDEX(通路主檔!$D$2:$D$5,MATCH($F2226,通路主檔!$A$2:$A$5,0))*INDEX(年度參數!$B$2:$B$4,MATCH($B2226,年度參數!$A$2:$A$4,0))</f>
        <v>0.345</v>
      </c>
      <c r="N2226" s="14" t="n">
        <f aca="false">I2226*M2226</f>
        <v>130237.5</v>
      </c>
      <c r="O2226" s="14" t="n">
        <f aca="false">I2226-N2226</f>
        <v>247262.5</v>
      </c>
    </row>
    <row r="2227" customFormat="false" ht="15" hidden="false" customHeight="false" outlineLevel="0" collapsed="false">
      <c r="A2227" s="6" t="str">
        <f aca="false">TEXT(B2227,"0")&amp;"-"&amp;TEXT(C2227,"00")</f>
        <v>2026-06</v>
      </c>
      <c r="B2227" s="4" t="n">
        <v>2026</v>
      </c>
      <c r="C2227" s="4" t="n">
        <v>6</v>
      </c>
      <c r="D2227" s="9" t="s">
        <v>323</v>
      </c>
      <c r="E2227" s="12" t="str">
        <f aca="false">INDEX(門市主檔!$B$2:$B$25,MATCH($D2227,門市主檔!$A$2:$A$25,0))</f>
        <v>台南東寧店</v>
      </c>
      <c r="F2227" s="9" t="s">
        <v>347</v>
      </c>
      <c r="G2227" s="12" t="str">
        <f aca="false">INDEX(通路主檔!$B$2:$B$5,MATCH($F2227,通路主檔!$A$2:$A$5,0))</f>
        <v>外送平台 B</v>
      </c>
      <c r="H2227" s="12" t="str">
        <f aca="false">INDEX(通路主檔!$C$2:$C$5,MATCH($F2227,通路主檔!$A$2:$A$5,0))</f>
        <v>外送平台</v>
      </c>
      <c r="I2227" s="13" t="n">
        <v>232800</v>
      </c>
      <c r="J2227" s="4" t="n">
        <v>509</v>
      </c>
      <c r="K2227" s="4" t="n">
        <v>925</v>
      </c>
      <c r="L2227" s="14" t="n">
        <f aca="false">IF(J2227=0,0,I2227/J2227)</f>
        <v>457.367387033399</v>
      </c>
      <c r="M2227" s="15" t="n">
        <f aca="false">INDEX(通路主檔!$D$2:$D$5,MATCH($F2227,通路主檔!$A$2:$A$5,0))*INDEX(年度參數!$B$2:$B$4,MATCH($B2227,年度參數!$A$2:$A$4,0))</f>
        <v>0.345</v>
      </c>
      <c r="N2227" s="14" t="n">
        <f aca="false">I2227*M2227</f>
        <v>80316</v>
      </c>
      <c r="O2227" s="14" t="n">
        <f aca="false">I2227-N2227</f>
        <v>152484</v>
      </c>
    </row>
    <row r="2228" customFormat="false" ht="15" hidden="false" customHeight="false" outlineLevel="0" collapsed="false">
      <c r="A2228" s="6" t="str">
        <f aca="false">TEXT(B2228,"0")&amp;"-"&amp;TEXT(C2228,"00")</f>
        <v>2026-06</v>
      </c>
      <c r="B2228" s="4" t="n">
        <v>2026</v>
      </c>
      <c r="C2228" s="4" t="n">
        <v>6</v>
      </c>
      <c r="D2228" s="9" t="s">
        <v>262</v>
      </c>
      <c r="E2228" s="12" t="str">
        <f aca="false">INDEX(門市主檔!$B$2:$B$25,MATCH($D2228,門市主檔!$A$2:$A$25,0))</f>
        <v>台北信義旗艦店</v>
      </c>
      <c r="F2228" s="9" t="s">
        <v>339</v>
      </c>
      <c r="G2228" s="12" t="str">
        <f aca="false">INDEX(通路主檔!$B$2:$B$5,MATCH($F2228,通路主檔!$A$2:$A$5,0))</f>
        <v>內用</v>
      </c>
      <c r="H2228" s="12" t="str">
        <f aca="false">INDEX(通路主檔!$C$2:$C$5,MATCH($F2228,通路主檔!$A$2:$A$5,0))</f>
        <v>店內</v>
      </c>
      <c r="I2228" s="13" t="n">
        <v>1496500</v>
      </c>
      <c r="J2228" s="4" t="n">
        <v>2128</v>
      </c>
      <c r="K2228" s="4" t="n">
        <v>4766</v>
      </c>
      <c r="L2228" s="14" t="n">
        <f aca="false">IF(J2228=0,0,I2228/J2228)</f>
        <v>703.242481203008</v>
      </c>
      <c r="M2228" s="15" t="n">
        <f aca="false">INDEX(通路主檔!$D$2:$D$5,MATCH($F2228,通路主檔!$A$2:$A$5,0))*INDEX(年度參數!$B$2:$B$4,MATCH($B2228,年度參數!$A$2:$A$4,0))</f>
        <v>0</v>
      </c>
      <c r="N2228" s="14" t="n">
        <f aca="false">I2228*M2228</f>
        <v>0</v>
      </c>
      <c r="O2228" s="14" t="n">
        <f aca="false">I2228-N2228</f>
        <v>1496500</v>
      </c>
    </row>
    <row r="2229" customFormat="false" ht="15" hidden="false" customHeight="false" outlineLevel="0" collapsed="false">
      <c r="A2229" s="6" t="str">
        <f aca="false">TEXT(B2229,"0")&amp;"-"&amp;TEXT(C2229,"00")</f>
        <v>2026-06</v>
      </c>
      <c r="B2229" s="4" t="n">
        <v>2026</v>
      </c>
      <c r="C2229" s="4" t="n">
        <v>6</v>
      </c>
      <c r="D2229" s="9" t="s">
        <v>262</v>
      </c>
      <c r="E2229" s="12" t="str">
        <f aca="false">INDEX(門市主檔!$B$2:$B$25,MATCH($D2229,門市主檔!$A$2:$A$25,0))</f>
        <v>台北信義旗艦店</v>
      </c>
      <c r="F2229" s="9" t="s">
        <v>342</v>
      </c>
      <c r="G2229" s="12" t="str">
        <f aca="false">INDEX(通路主檔!$B$2:$B$5,MATCH($F2229,通路主檔!$A$2:$A$5,0))</f>
        <v>外帶</v>
      </c>
      <c r="H2229" s="12" t="str">
        <f aca="false">INDEX(通路主檔!$C$2:$C$5,MATCH($F2229,通路主檔!$A$2:$A$5,0))</f>
        <v>店內</v>
      </c>
      <c r="I2229" s="13" t="n">
        <v>610800</v>
      </c>
      <c r="J2229" s="4" t="n">
        <v>1875</v>
      </c>
      <c r="K2229" s="4" t="n">
        <v>2305</v>
      </c>
      <c r="L2229" s="14" t="n">
        <f aca="false">IF(J2229=0,0,I2229/J2229)</f>
        <v>325.76</v>
      </c>
      <c r="M2229" s="15" t="n">
        <f aca="false">INDEX(通路主檔!$D$2:$D$5,MATCH($F2229,通路主檔!$A$2:$A$5,0))*INDEX(年度參數!$B$2:$B$4,MATCH($B2229,年度參數!$A$2:$A$4,0))</f>
        <v>0</v>
      </c>
      <c r="N2229" s="14" t="n">
        <f aca="false">I2229*M2229</f>
        <v>0</v>
      </c>
      <c r="O2229" s="14" t="n">
        <f aca="false">I2229-N2229</f>
        <v>610800</v>
      </c>
    </row>
    <row r="2230" customFormat="false" ht="15" hidden="false" customHeight="false" outlineLevel="0" collapsed="false">
      <c r="A2230" s="6" t="str">
        <f aca="false">TEXT(B2230,"0")&amp;"-"&amp;TEXT(C2230,"00")</f>
        <v>2026-06</v>
      </c>
      <c r="B2230" s="4" t="n">
        <v>2026</v>
      </c>
      <c r="C2230" s="4" t="n">
        <v>6</v>
      </c>
      <c r="D2230" s="9" t="s">
        <v>262</v>
      </c>
      <c r="E2230" s="12" t="str">
        <f aca="false">INDEX(門市主檔!$B$2:$B$25,MATCH($D2230,門市主檔!$A$2:$A$25,0))</f>
        <v>台北信義旗艦店</v>
      </c>
      <c r="F2230" s="9" t="s">
        <v>344</v>
      </c>
      <c r="G2230" s="12" t="str">
        <f aca="false">INDEX(通路主檔!$B$2:$B$5,MATCH($F2230,通路主檔!$A$2:$A$5,0))</f>
        <v>外送平台 A</v>
      </c>
      <c r="H2230" s="12" t="str">
        <f aca="false">INDEX(通路主檔!$C$2:$C$5,MATCH($F2230,通路主檔!$A$2:$A$5,0))</f>
        <v>外送平台</v>
      </c>
      <c r="I2230" s="13" t="n">
        <v>494600</v>
      </c>
      <c r="J2230" s="4" t="n">
        <v>870</v>
      </c>
      <c r="K2230" s="4" t="n">
        <v>1693</v>
      </c>
      <c r="L2230" s="14" t="n">
        <f aca="false">IF(J2230=0,0,I2230/J2230)</f>
        <v>568.505747126437</v>
      </c>
      <c r="M2230" s="15" t="n">
        <f aca="false">INDEX(通路主檔!$D$2:$D$5,MATCH($F2230,通路主檔!$A$2:$A$5,0))*INDEX(年度參數!$B$2:$B$4,MATCH($B2230,年度參數!$A$2:$A$4,0))</f>
        <v>0.345</v>
      </c>
      <c r="N2230" s="14" t="n">
        <f aca="false">I2230*M2230</f>
        <v>170637</v>
      </c>
      <c r="O2230" s="14" t="n">
        <f aca="false">I2230-N2230</f>
        <v>323963</v>
      </c>
    </row>
    <row r="2231" customFormat="false" ht="15" hidden="false" customHeight="false" outlineLevel="0" collapsed="false">
      <c r="A2231" s="6" t="str">
        <f aca="false">TEXT(B2231,"0")&amp;"-"&amp;TEXT(C2231,"00")</f>
        <v>2026-06</v>
      </c>
      <c r="B2231" s="4" t="n">
        <v>2026</v>
      </c>
      <c r="C2231" s="4" t="n">
        <v>6</v>
      </c>
      <c r="D2231" s="9" t="s">
        <v>262</v>
      </c>
      <c r="E2231" s="12" t="str">
        <f aca="false">INDEX(門市主檔!$B$2:$B$25,MATCH($D2231,門市主檔!$A$2:$A$25,0))</f>
        <v>台北信義旗艦店</v>
      </c>
      <c r="F2231" s="9" t="s">
        <v>347</v>
      </c>
      <c r="G2231" s="12" t="str">
        <f aca="false">INDEX(通路主檔!$B$2:$B$5,MATCH($F2231,通路主檔!$A$2:$A$5,0))</f>
        <v>外送平台 B</v>
      </c>
      <c r="H2231" s="12" t="str">
        <f aca="false">INDEX(通路主檔!$C$2:$C$5,MATCH($F2231,通路主檔!$A$2:$A$5,0))</f>
        <v>外送平台</v>
      </c>
      <c r="I2231" s="13" t="n">
        <v>354000</v>
      </c>
      <c r="J2231" s="4" t="n">
        <v>726</v>
      </c>
      <c r="K2231" s="4" t="n">
        <v>1253</v>
      </c>
      <c r="L2231" s="14" t="n">
        <f aca="false">IF(J2231=0,0,I2231/J2231)</f>
        <v>487.603305785124</v>
      </c>
      <c r="M2231" s="15" t="n">
        <f aca="false">INDEX(通路主檔!$D$2:$D$5,MATCH($F2231,通路主檔!$A$2:$A$5,0))*INDEX(年度參數!$B$2:$B$4,MATCH($B2231,年度參數!$A$2:$A$4,0))</f>
        <v>0.345</v>
      </c>
      <c r="N2231" s="14" t="n">
        <f aca="false">I2231*M2231</f>
        <v>122130</v>
      </c>
      <c r="O2231" s="14" t="n">
        <f aca="false">I2231-N2231</f>
        <v>231870</v>
      </c>
    </row>
    <row r="2232" customFormat="false" ht="15" hidden="false" customHeight="false" outlineLevel="0" collapsed="false">
      <c r="A2232" s="6" t="str">
        <f aca="false">TEXT(B2232,"0")&amp;"-"&amp;TEXT(C2232,"00")</f>
        <v>2026-06</v>
      </c>
      <c r="B2232" s="4" t="n">
        <v>2026</v>
      </c>
      <c r="C2232" s="4" t="n">
        <v>6</v>
      </c>
      <c r="D2232" s="9" t="s">
        <v>269</v>
      </c>
      <c r="E2232" s="12" t="str">
        <f aca="false">INDEX(門市主檔!$B$2:$B$25,MATCH($D2232,門市主檔!$A$2:$A$25,0))</f>
        <v>台北中山店</v>
      </c>
      <c r="F2232" s="9" t="s">
        <v>339</v>
      </c>
      <c r="G2232" s="12" t="str">
        <f aca="false">INDEX(通路主檔!$B$2:$B$5,MATCH($F2232,通路主檔!$A$2:$A$5,0))</f>
        <v>內用</v>
      </c>
      <c r="H2232" s="12" t="str">
        <f aca="false">INDEX(通路主檔!$C$2:$C$5,MATCH($F2232,通路主檔!$A$2:$A$5,0))</f>
        <v>店內</v>
      </c>
      <c r="I2232" s="13" t="n">
        <v>1072900</v>
      </c>
      <c r="J2232" s="4" t="n">
        <v>1456</v>
      </c>
      <c r="K2232" s="4" t="n">
        <v>3589</v>
      </c>
      <c r="L2232" s="14" t="n">
        <f aca="false">IF(J2232=0,0,I2232/J2232)</f>
        <v>736.881868131868</v>
      </c>
      <c r="M2232" s="15" t="n">
        <f aca="false">INDEX(通路主檔!$D$2:$D$5,MATCH($F2232,通路主檔!$A$2:$A$5,0))*INDEX(年度參數!$B$2:$B$4,MATCH($B2232,年度參數!$A$2:$A$4,0))</f>
        <v>0</v>
      </c>
      <c r="N2232" s="14" t="n">
        <f aca="false">I2232*M2232</f>
        <v>0</v>
      </c>
      <c r="O2232" s="14" t="n">
        <f aca="false">I2232-N2232</f>
        <v>1072900</v>
      </c>
    </row>
    <row r="2233" customFormat="false" ht="15" hidden="false" customHeight="false" outlineLevel="0" collapsed="false">
      <c r="A2233" s="6" t="str">
        <f aca="false">TEXT(B2233,"0")&amp;"-"&amp;TEXT(C2233,"00")</f>
        <v>2026-06</v>
      </c>
      <c r="B2233" s="4" t="n">
        <v>2026</v>
      </c>
      <c r="C2233" s="4" t="n">
        <v>6</v>
      </c>
      <c r="D2233" s="9" t="s">
        <v>269</v>
      </c>
      <c r="E2233" s="12" t="str">
        <f aca="false">INDEX(門市主檔!$B$2:$B$25,MATCH($D2233,門市主檔!$A$2:$A$25,0))</f>
        <v>台北中山店</v>
      </c>
      <c r="F2233" s="9" t="s">
        <v>342</v>
      </c>
      <c r="G2233" s="12" t="str">
        <f aca="false">INDEX(通路主檔!$B$2:$B$5,MATCH($F2233,通路主檔!$A$2:$A$5,0))</f>
        <v>外帶</v>
      </c>
      <c r="H2233" s="12" t="str">
        <f aca="false">INDEX(通路主檔!$C$2:$C$5,MATCH($F2233,通路主檔!$A$2:$A$5,0))</f>
        <v>店內</v>
      </c>
      <c r="I2233" s="13" t="n">
        <v>472300</v>
      </c>
      <c r="J2233" s="4" t="n">
        <v>1316</v>
      </c>
      <c r="K2233" s="4" t="n">
        <v>1616</v>
      </c>
      <c r="L2233" s="14" t="n">
        <f aca="false">IF(J2233=0,0,I2233/J2233)</f>
        <v>358.890577507599</v>
      </c>
      <c r="M2233" s="15" t="n">
        <f aca="false">INDEX(通路主檔!$D$2:$D$5,MATCH($F2233,通路主檔!$A$2:$A$5,0))*INDEX(年度參數!$B$2:$B$4,MATCH($B2233,年度參數!$A$2:$A$4,0))</f>
        <v>0</v>
      </c>
      <c r="N2233" s="14" t="n">
        <f aca="false">I2233*M2233</f>
        <v>0</v>
      </c>
      <c r="O2233" s="14" t="n">
        <f aca="false">I2233-N2233</f>
        <v>472300</v>
      </c>
    </row>
    <row r="2234" customFormat="false" ht="15" hidden="false" customHeight="false" outlineLevel="0" collapsed="false">
      <c r="A2234" s="6" t="str">
        <f aca="false">TEXT(B2234,"0")&amp;"-"&amp;TEXT(C2234,"00")</f>
        <v>2026-06</v>
      </c>
      <c r="B2234" s="4" t="n">
        <v>2026</v>
      </c>
      <c r="C2234" s="4" t="n">
        <v>6</v>
      </c>
      <c r="D2234" s="9" t="s">
        <v>269</v>
      </c>
      <c r="E2234" s="12" t="str">
        <f aca="false">INDEX(門市主檔!$B$2:$B$25,MATCH($D2234,門市主檔!$A$2:$A$25,0))</f>
        <v>台北中山店</v>
      </c>
      <c r="F2234" s="9" t="s">
        <v>344</v>
      </c>
      <c r="G2234" s="12" t="str">
        <f aca="false">INDEX(通路主檔!$B$2:$B$5,MATCH($F2234,通路主檔!$A$2:$A$5,0))</f>
        <v>外送平台 A</v>
      </c>
      <c r="H2234" s="12" t="str">
        <f aca="false">INDEX(通路主檔!$C$2:$C$5,MATCH($F2234,通路主檔!$A$2:$A$5,0))</f>
        <v>外送平台</v>
      </c>
      <c r="I2234" s="13" t="n">
        <v>487100</v>
      </c>
      <c r="J2234" s="4" t="n">
        <v>864</v>
      </c>
      <c r="K2234" s="4" t="n">
        <v>1743</v>
      </c>
      <c r="L2234" s="14" t="n">
        <f aca="false">IF(J2234=0,0,I2234/J2234)</f>
        <v>563.773148148148</v>
      </c>
      <c r="M2234" s="15" t="n">
        <f aca="false">INDEX(通路主檔!$D$2:$D$5,MATCH($F2234,通路主檔!$A$2:$A$5,0))*INDEX(年度參數!$B$2:$B$4,MATCH($B2234,年度參數!$A$2:$A$4,0))</f>
        <v>0.345</v>
      </c>
      <c r="N2234" s="14" t="n">
        <f aca="false">I2234*M2234</f>
        <v>168049.5</v>
      </c>
      <c r="O2234" s="14" t="n">
        <f aca="false">I2234-N2234</f>
        <v>319050.5</v>
      </c>
    </row>
    <row r="2235" customFormat="false" ht="15" hidden="false" customHeight="false" outlineLevel="0" collapsed="false">
      <c r="A2235" s="6" t="str">
        <f aca="false">TEXT(B2235,"0")&amp;"-"&amp;TEXT(C2235,"00")</f>
        <v>2026-06</v>
      </c>
      <c r="B2235" s="4" t="n">
        <v>2026</v>
      </c>
      <c r="C2235" s="4" t="n">
        <v>6</v>
      </c>
      <c r="D2235" s="9" t="s">
        <v>269</v>
      </c>
      <c r="E2235" s="12" t="str">
        <f aca="false">INDEX(門市主檔!$B$2:$B$25,MATCH($D2235,門市主檔!$A$2:$A$25,0))</f>
        <v>台北中山店</v>
      </c>
      <c r="F2235" s="9" t="s">
        <v>347</v>
      </c>
      <c r="G2235" s="12" t="str">
        <f aca="false">INDEX(通路主檔!$B$2:$B$5,MATCH($F2235,通路主檔!$A$2:$A$5,0))</f>
        <v>外送平台 B</v>
      </c>
      <c r="H2235" s="12" t="str">
        <f aca="false">INDEX(通路主檔!$C$2:$C$5,MATCH($F2235,通路主檔!$A$2:$A$5,0))</f>
        <v>外送平台</v>
      </c>
      <c r="I2235" s="13" t="n">
        <v>306300</v>
      </c>
      <c r="J2235" s="4" t="n">
        <v>610</v>
      </c>
      <c r="K2235" s="4" t="n">
        <v>1168</v>
      </c>
      <c r="L2235" s="14" t="n">
        <f aca="false">IF(J2235=0,0,I2235/J2235)</f>
        <v>502.131147540984</v>
      </c>
      <c r="M2235" s="15" t="n">
        <f aca="false">INDEX(通路主檔!$D$2:$D$5,MATCH($F2235,通路主檔!$A$2:$A$5,0))*INDEX(年度參數!$B$2:$B$4,MATCH($B2235,年度參數!$A$2:$A$4,0))</f>
        <v>0.345</v>
      </c>
      <c r="N2235" s="14" t="n">
        <f aca="false">I2235*M2235</f>
        <v>105673.5</v>
      </c>
      <c r="O2235" s="14" t="n">
        <f aca="false">I2235-N2235</f>
        <v>200626.5</v>
      </c>
    </row>
    <row r="2236" customFormat="false" ht="15" hidden="false" customHeight="false" outlineLevel="0" collapsed="false">
      <c r="A2236" s="6" t="str">
        <f aca="false">TEXT(B2236,"0")&amp;"-"&amp;TEXT(C2236,"00")</f>
        <v>2026-06</v>
      </c>
      <c r="B2236" s="4" t="n">
        <v>2026</v>
      </c>
      <c r="C2236" s="4" t="n">
        <v>6</v>
      </c>
      <c r="D2236" s="9" t="s">
        <v>273</v>
      </c>
      <c r="E2236" s="12" t="str">
        <f aca="false">INDEX(門市主檔!$B$2:$B$25,MATCH($D2236,門市主檔!$A$2:$A$25,0))</f>
        <v>台北東門店</v>
      </c>
      <c r="F2236" s="9" t="s">
        <v>339</v>
      </c>
      <c r="G2236" s="12" t="str">
        <f aca="false">INDEX(通路主檔!$B$2:$B$5,MATCH($F2236,通路主檔!$A$2:$A$5,0))</f>
        <v>內用</v>
      </c>
      <c r="H2236" s="12" t="str">
        <f aca="false">INDEX(通路主檔!$C$2:$C$5,MATCH($F2236,通路主檔!$A$2:$A$5,0))</f>
        <v>店內</v>
      </c>
      <c r="I2236" s="13" t="n">
        <v>489000</v>
      </c>
      <c r="J2236" s="4" t="n">
        <v>663</v>
      </c>
      <c r="K2236" s="4" t="n">
        <v>1664</v>
      </c>
      <c r="L2236" s="14" t="n">
        <f aca="false">IF(J2236=0,0,I2236/J2236)</f>
        <v>737.556561085973</v>
      </c>
      <c r="M2236" s="15" t="n">
        <f aca="false">INDEX(通路主檔!$D$2:$D$5,MATCH($F2236,通路主檔!$A$2:$A$5,0))*INDEX(年度參數!$B$2:$B$4,MATCH($B2236,年度參數!$A$2:$A$4,0))</f>
        <v>0</v>
      </c>
      <c r="N2236" s="14" t="n">
        <f aca="false">I2236*M2236</f>
        <v>0</v>
      </c>
      <c r="O2236" s="14" t="n">
        <f aca="false">I2236-N2236</f>
        <v>489000</v>
      </c>
    </row>
    <row r="2237" customFormat="false" ht="15" hidden="false" customHeight="false" outlineLevel="0" collapsed="false">
      <c r="A2237" s="6" t="str">
        <f aca="false">TEXT(B2237,"0")&amp;"-"&amp;TEXT(C2237,"00")</f>
        <v>2026-06</v>
      </c>
      <c r="B2237" s="4" t="n">
        <v>2026</v>
      </c>
      <c r="C2237" s="4" t="n">
        <v>6</v>
      </c>
      <c r="D2237" s="9" t="s">
        <v>273</v>
      </c>
      <c r="E2237" s="12" t="str">
        <f aca="false">INDEX(門市主檔!$B$2:$B$25,MATCH($D2237,門市主檔!$A$2:$A$25,0))</f>
        <v>台北東門店</v>
      </c>
      <c r="F2237" s="9" t="s">
        <v>342</v>
      </c>
      <c r="G2237" s="12" t="str">
        <f aca="false">INDEX(通路主檔!$B$2:$B$5,MATCH($F2237,通路主檔!$A$2:$A$5,0))</f>
        <v>外帶</v>
      </c>
      <c r="H2237" s="12" t="str">
        <f aca="false">INDEX(通路主檔!$C$2:$C$5,MATCH($F2237,通路主檔!$A$2:$A$5,0))</f>
        <v>店內</v>
      </c>
      <c r="I2237" s="13" t="n">
        <v>435500</v>
      </c>
      <c r="J2237" s="4" t="n">
        <v>1297</v>
      </c>
      <c r="K2237" s="4" t="n">
        <v>1819</v>
      </c>
      <c r="L2237" s="14" t="n">
        <f aca="false">IF(J2237=0,0,I2237/J2237)</f>
        <v>335.774865073246</v>
      </c>
      <c r="M2237" s="15" t="n">
        <f aca="false">INDEX(通路主檔!$D$2:$D$5,MATCH($F2237,通路主檔!$A$2:$A$5,0))*INDEX(年度參數!$B$2:$B$4,MATCH($B2237,年度參數!$A$2:$A$4,0))</f>
        <v>0</v>
      </c>
      <c r="N2237" s="14" t="n">
        <f aca="false">I2237*M2237</f>
        <v>0</v>
      </c>
      <c r="O2237" s="14" t="n">
        <f aca="false">I2237-N2237</f>
        <v>435500</v>
      </c>
    </row>
    <row r="2238" customFormat="false" ht="15" hidden="false" customHeight="false" outlineLevel="0" collapsed="false">
      <c r="A2238" s="6" t="str">
        <f aca="false">TEXT(B2238,"0")&amp;"-"&amp;TEXT(C2238,"00")</f>
        <v>2026-06</v>
      </c>
      <c r="B2238" s="4" t="n">
        <v>2026</v>
      </c>
      <c r="C2238" s="4" t="n">
        <v>6</v>
      </c>
      <c r="D2238" s="9" t="s">
        <v>273</v>
      </c>
      <c r="E2238" s="12" t="str">
        <f aca="false">INDEX(門市主檔!$B$2:$B$25,MATCH($D2238,門市主檔!$A$2:$A$25,0))</f>
        <v>台北東門店</v>
      </c>
      <c r="F2238" s="9" t="s">
        <v>344</v>
      </c>
      <c r="G2238" s="12" t="str">
        <f aca="false">INDEX(通路主檔!$B$2:$B$5,MATCH($F2238,通路主檔!$A$2:$A$5,0))</f>
        <v>外送平台 A</v>
      </c>
      <c r="H2238" s="12" t="str">
        <f aca="false">INDEX(通路主檔!$C$2:$C$5,MATCH($F2238,通路主檔!$A$2:$A$5,0))</f>
        <v>外送平台</v>
      </c>
      <c r="I2238" s="13" t="n">
        <v>400800</v>
      </c>
      <c r="J2238" s="4" t="n">
        <v>779</v>
      </c>
      <c r="K2238" s="4" t="n">
        <v>1579</v>
      </c>
      <c r="L2238" s="14" t="n">
        <f aca="false">IF(J2238=0,0,I2238/J2238)</f>
        <v>514.505776636714</v>
      </c>
      <c r="M2238" s="15" t="n">
        <f aca="false">INDEX(通路主檔!$D$2:$D$5,MATCH($F2238,通路主檔!$A$2:$A$5,0))*INDEX(年度參數!$B$2:$B$4,MATCH($B2238,年度參數!$A$2:$A$4,0))</f>
        <v>0.345</v>
      </c>
      <c r="N2238" s="14" t="n">
        <f aca="false">I2238*M2238</f>
        <v>138276</v>
      </c>
      <c r="O2238" s="14" t="n">
        <f aca="false">I2238-N2238</f>
        <v>262524</v>
      </c>
    </row>
    <row r="2239" customFormat="false" ht="15" hidden="false" customHeight="false" outlineLevel="0" collapsed="false">
      <c r="A2239" s="6" t="str">
        <f aca="false">TEXT(B2239,"0")&amp;"-"&amp;TEXT(C2239,"00")</f>
        <v>2026-06</v>
      </c>
      <c r="B2239" s="4" t="n">
        <v>2026</v>
      </c>
      <c r="C2239" s="4" t="n">
        <v>6</v>
      </c>
      <c r="D2239" s="9" t="s">
        <v>273</v>
      </c>
      <c r="E2239" s="12" t="str">
        <f aca="false">INDEX(門市主檔!$B$2:$B$25,MATCH($D2239,門市主檔!$A$2:$A$25,0))</f>
        <v>台北東門店</v>
      </c>
      <c r="F2239" s="9" t="s">
        <v>347</v>
      </c>
      <c r="G2239" s="12" t="str">
        <f aca="false">INDEX(通路主檔!$B$2:$B$5,MATCH($F2239,通路主檔!$A$2:$A$5,0))</f>
        <v>外送平台 B</v>
      </c>
      <c r="H2239" s="12" t="str">
        <f aca="false">INDEX(通路主檔!$C$2:$C$5,MATCH($F2239,通路主檔!$A$2:$A$5,0))</f>
        <v>外送平台</v>
      </c>
      <c r="I2239" s="13" t="n">
        <v>280900</v>
      </c>
      <c r="J2239" s="4" t="n">
        <v>555</v>
      </c>
      <c r="K2239" s="4" t="n">
        <v>1063</v>
      </c>
      <c r="L2239" s="14" t="n">
        <f aca="false">IF(J2239=0,0,I2239/J2239)</f>
        <v>506.126126126126</v>
      </c>
      <c r="M2239" s="15" t="n">
        <f aca="false">INDEX(通路主檔!$D$2:$D$5,MATCH($F2239,通路主檔!$A$2:$A$5,0))*INDEX(年度參數!$B$2:$B$4,MATCH($B2239,年度參數!$A$2:$A$4,0))</f>
        <v>0.345</v>
      </c>
      <c r="N2239" s="14" t="n">
        <f aca="false">I2239*M2239</f>
        <v>96910.5</v>
      </c>
      <c r="O2239" s="14" t="n">
        <f aca="false">I2239-N2239</f>
        <v>183989.5</v>
      </c>
    </row>
    <row r="2240" customFormat="false" ht="15" hidden="false" customHeight="false" outlineLevel="0" collapsed="false">
      <c r="A2240" s="6" t="str">
        <f aca="false">TEXT(B2240,"0")&amp;"-"&amp;TEXT(C2240,"00")</f>
        <v>2026-06</v>
      </c>
      <c r="B2240" s="4" t="n">
        <v>2026</v>
      </c>
      <c r="C2240" s="4" t="n">
        <v>6</v>
      </c>
      <c r="D2240" s="9" t="s">
        <v>277</v>
      </c>
      <c r="E2240" s="12" t="str">
        <f aca="false">INDEX(門市主檔!$B$2:$B$25,MATCH($D2240,門市主檔!$A$2:$A$25,0))</f>
        <v>台北松江店</v>
      </c>
      <c r="F2240" s="9" t="s">
        <v>342</v>
      </c>
      <c r="G2240" s="12" t="str">
        <f aca="false">INDEX(通路主檔!$B$2:$B$5,MATCH($F2240,通路主檔!$A$2:$A$5,0))</f>
        <v>外帶</v>
      </c>
      <c r="H2240" s="12" t="str">
        <f aca="false">INDEX(通路主檔!$C$2:$C$5,MATCH($F2240,通路主檔!$A$2:$A$5,0))</f>
        <v>店內</v>
      </c>
      <c r="I2240" s="13" t="n">
        <v>507100</v>
      </c>
      <c r="J2240" s="4" t="n">
        <v>1416</v>
      </c>
      <c r="K2240" s="4" t="n">
        <v>1771</v>
      </c>
      <c r="L2240" s="14" t="n">
        <f aca="false">IF(J2240=0,0,I2240/J2240)</f>
        <v>358.121468926554</v>
      </c>
      <c r="M2240" s="15" t="n">
        <f aca="false">INDEX(通路主檔!$D$2:$D$5,MATCH($F2240,通路主檔!$A$2:$A$5,0))*INDEX(年度參數!$B$2:$B$4,MATCH($B2240,年度參數!$A$2:$A$4,0))</f>
        <v>0</v>
      </c>
      <c r="N2240" s="14" t="n">
        <f aca="false">I2240*M2240</f>
        <v>0</v>
      </c>
      <c r="O2240" s="14" t="n">
        <f aca="false">I2240-N2240</f>
        <v>507100</v>
      </c>
    </row>
    <row r="2241" customFormat="false" ht="15" hidden="false" customHeight="false" outlineLevel="0" collapsed="false">
      <c r="A2241" s="6" t="str">
        <f aca="false">TEXT(B2241,"0")&amp;"-"&amp;TEXT(C2241,"00")</f>
        <v>2026-06</v>
      </c>
      <c r="B2241" s="4" t="n">
        <v>2026</v>
      </c>
      <c r="C2241" s="4" t="n">
        <v>6</v>
      </c>
      <c r="D2241" s="9" t="s">
        <v>277</v>
      </c>
      <c r="E2241" s="12" t="str">
        <f aca="false">INDEX(門市主檔!$B$2:$B$25,MATCH($D2241,門市主檔!$A$2:$A$25,0))</f>
        <v>台北松江店</v>
      </c>
      <c r="F2241" s="9" t="s">
        <v>344</v>
      </c>
      <c r="G2241" s="12" t="str">
        <f aca="false">INDEX(通路主檔!$B$2:$B$5,MATCH($F2241,通路主檔!$A$2:$A$5,0))</f>
        <v>外送平台 A</v>
      </c>
      <c r="H2241" s="12" t="str">
        <f aca="false">INDEX(通路主檔!$C$2:$C$5,MATCH($F2241,通路主檔!$A$2:$A$5,0))</f>
        <v>外送平台</v>
      </c>
      <c r="I2241" s="13" t="n">
        <v>438700</v>
      </c>
      <c r="J2241" s="4" t="n">
        <v>890</v>
      </c>
      <c r="K2241" s="4" t="n">
        <v>1736</v>
      </c>
      <c r="L2241" s="14" t="n">
        <f aca="false">IF(J2241=0,0,I2241/J2241)</f>
        <v>492.921348314607</v>
      </c>
      <c r="M2241" s="15" t="n">
        <f aca="false">INDEX(通路主檔!$D$2:$D$5,MATCH($F2241,通路主檔!$A$2:$A$5,0))*INDEX(年度參數!$B$2:$B$4,MATCH($B2241,年度參數!$A$2:$A$4,0))</f>
        <v>0.345</v>
      </c>
      <c r="N2241" s="14" t="n">
        <f aca="false">I2241*M2241</f>
        <v>151351.5</v>
      </c>
      <c r="O2241" s="14" t="n">
        <f aca="false">I2241-N2241</f>
        <v>287348.5</v>
      </c>
    </row>
    <row r="2242" customFormat="false" ht="15" hidden="false" customHeight="false" outlineLevel="0" collapsed="false">
      <c r="A2242" s="6" t="str">
        <f aca="false">TEXT(B2242,"0")&amp;"-"&amp;TEXT(C2242,"00")</f>
        <v>2026-06</v>
      </c>
      <c r="B2242" s="4" t="n">
        <v>2026</v>
      </c>
      <c r="C2242" s="4" t="n">
        <v>6</v>
      </c>
      <c r="D2242" s="9" t="s">
        <v>277</v>
      </c>
      <c r="E2242" s="12" t="str">
        <f aca="false">INDEX(門市主檔!$B$2:$B$25,MATCH($D2242,門市主檔!$A$2:$A$25,0))</f>
        <v>台北松江店</v>
      </c>
      <c r="F2242" s="9" t="s">
        <v>347</v>
      </c>
      <c r="G2242" s="12" t="str">
        <f aca="false">INDEX(通路主檔!$B$2:$B$5,MATCH($F2242,通路主檔!$A$2:$A$5,0))</f>
        <v>外送平台 B</v>
      </c>
      <c r="H2242" s="12" t="str">
        <f aca="false">INDEX(通路主檔!$C$2:$C$5,MATCH($F2242,通路主檔!$A$2:$A$5,0))</f>
        <v>外送平台</v>
      </c>
      <c r="I2242" s="13" t="n">
        <v>314600</v>
      </c>
      <c r="J2242" s="4" t="n">
        <v>643</v>
      </c>
      <c r="K2242" s="4" t="n">
        <v>1094</v>
      </c>
      <c r="L2242" s="14" t="n">
        <f aca="false">IF(J2242=0,0,I2242/J2242)</f>
        <v>489.269051321929</v>
      </c>
      <c r="M2242" s="15" t="n">
        <f aca="false">INDEX(通路主檔!$D$2:$D$5,MATCH($F2242,通路主檔!$A$2:$A$5,0))*INDEX(年度參數!$B$2:$B$4,MATCH($B2242,年度參數!$A$2:$A$4,0))</f>
        <v>0.345</v>
      </c>
      <c r="N2242" s="14" t="n">
        <f aca="false">I2242*M2242</f>
        <v>108537</v>
      </c>
      <c r="O2242" s="14" t="n">
        <f aca="false">I2242-N2242</f>
        <v>206063</v>
      </c>
    </row>
    <row r="2243" customFormat="false" ht="15" hidden="false" customHeight="false" outlineLevel="0" collapsed="false">
      <c r="A2243" s="6" t="str">
        <f aca="false">TEXT(B2243,"0")&amp;"-"&amp;TEXT(C2243,"00")</f>
        <v>2026-06</v>
      </c>
      <c r="B2243" s="4" t="n">
        <v>2026</v>
      </c>
      <c r="C2243" s="4" t="n">
        <v>6</v>
      </c>
      <c r="D2243" s="9" t="s">
        <v>288</v>
      </c>
      <c r="E2243" s="12" t="str">
        <f aca="false">INDEX(門市主檔!$B$2:$B$25,MATCH($D2243,門市主檔!$A$2:$A$25,0))</f>
        <v>桃園中壢店</v>
      </c>
      <c r="F2243" s="9" t="s">
        <v>339</v>
      </c>
      <c r="G2243" s="12" t="str">
        <f aca="false">INDEX(通路主檔!$B$2:$B$5,MATCH($F2243,通路主檔!$A$2:$A$5,0))</f>
        <v>內用</v>
      </c>
      <c r="H2243" s="12" t="str">
        <f aca="false">INDEX(通路主檔!$C$2:$C$5,MATCH($F2243,通路主檔!$A$2:$A$5,0))</f>
        <v>店內</v>
      </c>
      <c r="I2243" s="13" t="n">
        <v>891300</v>
      </c>
      <c r="J2243" s="4" t="n">
        <v>1118</v>
      </c>
      <c r="K2243" s="4" t="n">
        <v>2664</v>
      </c>
      <c r="L2243" s="14" t="n">
        <f aca="false">IF(J2243=0,0,I2243/J2243)</f>
        <v>797.227191413238</v>
      </c>
      <c r="M2243" s="15" t="n">
        <f aca="false">INDEX(通路主檔!$D$2:$D$5,MATCH($F2243,通路主檔!$A$2:$A$5,0))*INDEX(年度參數!$B$2:$B$4,MATCH($B2243,年度參數!$A$2:$A$4,0))</f>
        <v>0</v>
      </c>
      <c r="N2243" s="14" t="n">
        <f aca="false">I2243*M2243</f>
        <v>0</v>
      </c>
      <c r="O2243" s="14" t="n">
        <f aca="false">I2243-N2243</f>
        <v>891300</v>
      </c>
    </row>
    <row r="2244" customFormat="false" ht="15" hidden="false" customHeight="false" outlineLevel="0" collapsed="false">
      <c r="A2244" s="6" t="str">
        <f aca="false">TEXT(B2244,"0")&amp;"-"&amp;TEXT(C2244,"00")</f>
        <v>2026-06</v>
      </c>
      <c r="B2244" s="4" t="n">
        <v>2026</v>
      </c>
      <c r="C2244" s="4" t="n">
        <v>6</v>
      </c>
      <c r="D2244" s="9" t="s">
        <v>288</v>
      </c>
      <c r="E2244" s="12" t="str">
        <f aca="false">INDEX(門市主檔!$B$2:$B$25,MATCH($D2244,門市主檔!$A$2:$A$25,0))</f>
        <v>桃園中壢店</v>
      </c>
      <c r="F2244" s="9" t="s">
        <v>342</v>
      </c>
      <c r="G2244" s="12" t="str">
        <f aca="false">INDEX(通路主檔!$B$2:$B$5,MATCH($F2244,通路主檔!$A$2:$A$5,0))</f>
        <v>外帶</v>
      </c>
      <c r="H2244" s="12" t="str">
        <f aca="false">INDEX(通路主檔!$C$2:$C$5,MATCH($F2244,通路主檔!$A$2:$A$5,0))</f>
        <v>店內</v>
      </c>
      <c r="I2244" s="13" t="n">
        <v>428800</v>
      </c>
      <c r="J2244" s="4" t="n">
        <v>1198</v>
      </c>
      <c r="K2244" s="4" t="n">
        <v>1620</v>
      </c>
      <c r="L2244" s="14" t="n">
        <f aca="false">IF(J2244=0,0,I2244/J2244)</f>
        <v>357.929883138564</v>
      </c>
      <c r="M2244" s="15" t="n">
        <f aca="false">INDEX(通路主檔!$D$2:$D$5,MATCH($F2244,通路主檔!$A$2:$A$5,0))*INDEX(年度參數!$B$2:$B$4,MATCH($B2244,年度參數!$A$2:$A$4,0))</f>
        <v>0</v>
      </c>
      <c r="N2244" s="14" t="n">
        <f aca="false">I2244*M2244</f>
        <v>0</v>
      </c>
      <c r="O2244" s="14" t="n">
        <f aca="false">I2244-N2244</f>
        <v>428800</v>
      </c>
    </row>
    <row r="2245" customFormat="false" ht="15" hidden="false" customHeight="false" outlineLevel="0" collapsed="false">
      <c r="A2245" s="6" t="str">
        <f aca="false">TEXT(B2245,"0")&amp;"-"&amp;TEXT(C2245,"00")</f>
        <v>2026-06</v>
      </c>
      <c r="B2245" s="4" t="n">
        <v>2026</v>
      </c>
      <c r="C2245" s="4" t="n">
        <v>6</v>
      </c>
      <c r="D2245" s="9" t="s">
        <v>288</v>
      </c>
      <c r="E2245" s="12" t="str">
        <f aca="false">INDEX(門市主檔!$B$2:$B$25,MATCH($D2245,門市主檔!$A$2:$A$25,0))</f>
        <v>桃園中壢店</v>
      </c>
      <c r="F2245" s="9" t="s">
        <v>344</v>
      </c>
      <c r="G2245" s="12" t="str">
        <f aca="false">INDEX(通路主檔!$B$2:$B$5,MATCH($F2245,通路主檔!$A$2:$A$5,0))</f>
        <v>外送平台 A</v>
      </c>
      <c r="H2245" s="12" t="str">
        <f aca="false">INDEX(通路主檔!$C$2:$C$5,MATCH($F2245,通路主檔!$A$2:$A$5,0))</f>
        <v>外送平台</v>
      </c>
      <c r="I2245" s="13" t="n">
        <v>360500</v>
      </c>
      <c r="J2245" s="4" t="n">
        <v>717</v>
      </c>
      <c r="K2245" s="4" t="n">
        <v>1354</v>
      </c>
      <c r="L2245" s="14" t="n">
        <f aca="false">IF(J2245=0,0,I2245/J2245)</f>
        <v>502.78940027894</v>
      </c>
      <c r="M2245" s="15" t="n">
        <f aca="false">INDEX(通路主檔!$D$2:$D$5,MATCH($F2245,通路主檔!$A$2:$A$5,0))*INDEX(年度參數!$B$2:$B$4,MATCH($B2245,年度參數!$A$2:$A$4,0))</f>
        <v>0.345</v>
      </c>
      <c r="N2245" s="14" t="n">
        <f aca="false">I2245*M2245</f>
        <v>124372.5</v>
      </c>
      <c r="O2245" s="14" t="n">
        <f aca="false">I2245-N2245</f>
        <v>236127.5</v>
      </c>
    </row>
    <row r="2246" customFormat="false" ht="15" hidden="false" customHeight="false" outlineLevel="0" collapsed="false">
      <c r="A2246" s="6" t="str">
        <f aca="false">TEXT(B2246,"0")&amp;"-"&amp;TEXT(C2246,"00")</f>
        <v>2026-06</v>
      </c>
      <c r="B2246" s="4" t="n">
        <v>2026</v>
      </c>
      <c r="C2246" s="4" t="n">
        <v>6</v>
      </c>
      <c r="D2246" s="9" t="s">
        <v>288</v>
      </c>
      <c r="E2246" s="12" t="str">
        <f aca="false">INDEX(門市主檔!$B$2:$B$25,MATCH($D2246,門市主檔!$A$2:$A$25,0))</f>
        <v>桃園中壢店</v>
      </c>
      <c r="F2246" s="9" t="s">
        <v>347</v>
      </c>
      <c r="G2246" s="12" t="str">
        <f aca="false">INDEX(通路主檔!$B$2:$B$5,MATCH($F2246,通路主檔!$A$2:$A$5,0))</f>
        <v>外送平台 B</v>
      </c>
      <c r="H2246" s="12" t="str">
        <f aca="false">INDEX(通路主檔!$C$2:$C$5,MATCH($F2246,通路主檔!$A$2:$A$5,0))</f>
        <v>外送平台</v>
      </c>
      <c r="I2246" s="13" t="n">
        <v>232100</v>
      </c>
      <c r="J2246" s="4" t="n">
        <v>492</v>
      </c>
      <c r="K2246" s="4" t="n">
        <v>916</v>
      </c>
      <c r="L2246" s="14" t="n">
        <f aca="false">IF(J2246=0,0,I2246/J2246)</f>
        <v>471.747967479675</v>
      </c>
      <c r="M2246" s="15" t="n">
        <f aca="false">INDEX(通路主檔!$D$2:$D$5,MATCH($F2246,通路主檔!$A$2:$A$5,0))*INDEX(年度參數!$B$2:$B$4,MATCH($B2246,年度參數!$A$2:$A$4,0))</f>
        <v>0.345</v>
      </c>
      <c r="N2246" s="14" t="n">
        <f aca="false">I2246*M2246</f>
        <v>80074.5</v>
      </c>
      <c r="O2246" s="14" t="n">
        <f aca="false">I2246-N2246</f>
        <v>152025.5</v>
      </c>
    </row>
    <row r="2247" customFormat="false" ht="15" hidden="false" customHeight="false" outlineLevel="0" collapsed="false">
      <c r="A2247" s="6" t="str">
        <f aca="false">TEXT(B2247,"0")&amp;"-"&amp;TEXT(C2247,"00")</f>
        <v>2026-06</v>
      </c>
      <c r="B2247" s="4" t="n">
        <v>2026</v>
      </c>
      <c r="C2247" s="4" t="n">
        <v>6</v>
      </c>
      <c r="D2247" s="9" t="s">
        <v>292</v>
      </c>
      <c r="E2247" s="12" t="str">
        <f aca="false">INDEX(門市主檔!$B$2:$B$25,MATCH($D2247,門市主檔!$A$2:$A$25,0))</f>
        <v>桃園藝文店</v>
      </c>
      <c r="F2247" s="9" t="s">
        <v>339</v>
      </c>
      <c r="G2247" s="12" t="str">
        <f aca="false">INDEX(通路主檔!$B$2:$B$5,MATCH($F2247,通路主檔!$A$2:$A$5,0))</f>
        <v>內用</v>
      </c>
      <c r="H2247" s="12" t="str">
        <f aca="false">INDEX(通路主檔!$C$2:$C$5,MATCH($F2247,通路主檔!$A$2:$A$5,0))</f>
        <v>店內</v>
      </c>
      <c r="I2247" s="13" t="n">
        <v>736600</v>
      </c>
      <c r="J2247" s="4" t="n">
        <v>933</v>
      </c>
      <c r="K2247" s="4" t="n">
        <v>2172</v>
      </c>
      <c r="L2247" s="14" t="n">
        <f aca="false">IF(J2247=0,0,I2247/J2247)</f>
        <v>789.496248660236</v>
      </c>
      <c r="M2247" s="15" t="n">
        <f aca="false">INDEX(通路主檔!$D$2:$D$5,MATCH($F2247,通路主檔!$A$2:$A$5,0))*INDEX(年度參數!$B$2:$B$4,MATCH($B2247,年度參數!$A$2:$A$4,0))</f>
        <v>0</v>
      </c>
      <c r="N2247" s="14" t="n">
        <f aca="false">I2247*M2247</f>
        <v>0</v>
      </c>
      <c r="O2247" s="14" t="n">
        <f aca="false">I2247-N2247</f>
        <v>736600</v>
      </c>
    </row>
    <row r="2248" customFormat="false" ht="15" hidden="false" customHeight="false" outlineLevel="0" collapsed="false">
      <c r="A2248" s="6" t="str">
        <f aca="false">TEXT(B2248,"0")&amp;"-"&amp;TEXT(C2248,"00")</f>
        <v>2026-06</v>
      </c>
      <c r="B2248" s="4" t="n">
        <v>2026</v>
      </c>
      <c r="C2248" s="4" t="n">
        <v>6</v>
      </c>
      <c r="D2248" s="9" t="s">
        <v>292</v>
      </c>
      <c r="E2248" s="12" t="str">
        <f aca="false">INDEX(門市主檔!$B$2:$B$25,MATCH($D2248,門市主檔!$A$2:$A$25,0))</f>
        <v>桃園藝文店</v>
      </c>
      <c r="F2248" s="9" t="s">
        <v>342</v>
      </c>
      <c r="G2248" s="12" t="str">
        <f aca="false">INDEX(通路主檔!$B$2:$B$5,MATCH($F2248,通路主檔!$A$2:$A$5,0))</f>
        <v>外帶</v>
      </c>
      <c r="H2248" s="12" t="str">
        <f aca="false">INDEX(通路主檔!$C$2:$C$5,MATCH($F2248,通路主檔!$A$2:$A$5,0))</f>
        <v>店內</v>
      </c>
      <c r="I2248" s="13" t="n">
        <v>395300</v>
      </c>
      <c r="J2248" s="4" t="n">
        <v>1229</v>
      </c>
      <c r="K2248" s="4" t="n">
        <v>1590</v>
      </c>
      <c r="L2248" s="14" t="n">
        <f aca="false">IF(J2248=0,0,I2248/J2248)</f>
        <v>321.643612693247</v>
      </c>
      <c r="M2248" s="15" t="n">
        <f aca="false">INDEX(通路主檔!$D$2:$D$5,MATCH($F2248,通路主檔!$A$2:$A$5,0))*INDEX(年度參數!$B$2:$B$4,MATCH($B2248,年度參數!$A$2:$A$4,0))</f>
        <v>0</v>
      </c>
      <c r="N2248" s="14" t="n">
        <f aca="false">I2248*M2248</f>
        <v>0</v>
      </c>
      <c r="O2248" s="14" t="n">
        <f aca="false">I2248-N2248</f>
        <v>395300</v>
      </c>
    </row>
    <row r="2249" customFormat="false" ht="15" hidden="false" customHeight="false" outlineLevel="0" collapsed="false">
      <c r="A2249" s="6" t="str">
        <f aca="false">TEXT(B2249,"0")&amp;"-"&amp;TEXT(C2249,"00")</f>
        <v>2026-06</v>
      </c>
      <c r="B2249" s="4" t="n">
        <v>2026</v>
      </c>
      <c r="C2249" s="4" t="n">
        <v>6</v>
      </c>
      <c r="D2249" s="9" t="s">
        <v>292</v>
      </c>
      <c r="E2249" s="12" t="str">
        <f aca="false">INDEX(門市主檔!$B$2:$B$25,MATCH($D2249,門市主檔!$A$2:$A$25,0))</f>
        <v>桃園藝文店</v>
      </c>
      <c r="F2249" s="9" t="s">
        <v>344</v>
      </c>
      <c r="G2249" s="12" t="str">
        <f aca="false">INDEX(通路主檔!$B$2:$B$5,MATCH($F2249,通路主檔!$A$2:$A$5,0))</f>
        <v>外送平台 A</v>
      </c>
      <c r="H2249" s="12" t="str">
        <f aca="false">INDEX(通路主檔!$C$2:$C$5,MATCH($F2249,通路主檔!$A$2:$A$5,0))</f>
        <v>外送平台</v>
      </c>
      <c r="I2249" s="13" t="n">
        <v>340200</v>
      </c>
      <c r="J2249" s="4" t="n">
        <v>659</v>
      </c>
      <c r="K2249" s="4" t="n">
        <v>1308</v>
      </c>
      <c r="L2249" s="14" t="n">
        <f aca="false">IF(J2249=0,0,I2249/J2249)</f>
        <v>516.236722306525</v>
      </c>
      <c r="M2249" s="15" t="n">
        <f aca="false">INDEX(通路主檔!$D$2:$D$5,MATCH($F2249,通路主檔!$A$2:$A$5,0))*INDEX(年度參數!$B$2:$B$4,MATCH($B2249,年度參數!$A$2:$A$4,0))</f>
        <v>0.345</v>
      </c>
      <c r="N2249" s="14" t="n">
        <f aca="false">I2249*M2249</f>
        <v>117369</v>
      </c>
      <c r="O2249" s="14" t="n">
        <f aca="false">I2249-N2249</f>
        <v>222831</v>
      </c>
    </row>
    <row r="2250" customFormat="false" ht="15" hidden="false" customHeight="false" outlineLevel="0" collapsed="false">
      <c r="A2250" s="6" t="str">
        <f aca="false">TEXT(B2250,"0")&amp;"-"&amp;TEXT(C2250,"00")</f>
        <v>2026-06</v>
      </c>
      <c r="B2250" s="4" t="n">
        <v>2026</v>
      </c>
      <c r="C2250" s="4" t="n">
        <v>6</v>
      </c>
      <c r="D2250" s="9" t="s">
        <v>292</v>
      </c>
      <c r="E2250" s="12" t="str">
        <f aca="false">INDEX(門市主檔!$B$2:$B$25,MATCH($D2250,門市主檔!$A$2:$A$25,0))</f>
        <v>桃園藝文店</v>
      </c>
      <c r="F2250" s="9" t="s">
        <v>347</v>
      </c>
      <c r="G2250" s="12" t="str">
        <f aca="false">INDEX(通路主檔!$B$2:$B$5,MATCH($F2250,通路主檔!$A$2:$A$5,0))</f>
        <v>外送平台 B</v>
      </c>
      <c r="H2250" s="12" t="str">
        <f aca="false">INDEX(通路主檔!$C$2:$C$5,MATCH($F2250,通路主檔!$A$2:$A$5,0))</f>
        <v>外送平台</v>
      </c>
      <c r="I2250" s="13" t="n">
        <v>249300</v>
      </c>
      <c r="J2250" s="4" t="n">
        <v>484</v>
      </c>
      <c r="K2250" s="4" t="n">
        <v>867</v>
      </c>
      <c r="L2250" s="14" t="n">
        <f aca="false">IF(J2250=0,0,I2250/J2250)</f>
        <v>515.082644628099</v>
      </c>
      <c r="M2250" s="15" t="n">
        <f aca="false">INDEX(通路主檔!$D$2:$D$5,MATCH($F2250,通路主檔!$A$2:$A$5,0))*INDEX(年度參數!$B$2:$B$4,MATCH($B2250,年度參數!$A$2:$A$4,0))</f>
        <v>0.345</v>
      </c>
      <c r="N2250" s="14" t="n">
        <f aca="false">I2250*M2250</f>
        <v>86008.5</v>
      </c>
      <c r="O2250" s="14" t="n">
        <f aca="false">I2250-N2250</f>
        <v>163291.5</v>
      </c>
    </row>
    <row r="2251" customFormat="false" ht="15" hidden="false" customHeight="false" outlineLevel="0" collapsed="false">
      <c r="A2251" s="6" t="str">
        <f aca="false">TEXT(B2251,"0")&amp;"-"&amp;TEXT(C2251,"00")</f>
        <v>2026-06</v>
      </c>
      <c r="B2251" s="4" t="n">
        <v>2026</v>
      </c>
      <c r="C2251" s="4" t="n">
        <v>6</v>
      </c>
      <c r="D2251" s="9" t="s">
        <v>315</v>
      </c>
      <c r="E2251" s="12" t="str">
        <f aca="false">INDEX(門市主檔!$B$2:$B$25,MATCH($D2251,門市主檔!$A$2:$A$25,0))</f>
        <v>雲林斗六店</v>
      </c>
      <c r="F2251" s="9" t="s">
        <v>339</v>
      </c>
      <c r="G2251" s="12" t="str">
        <f aca="false">INDEX(通路主檔!$B$2:$B$5,MATCH($F2251,通路主檔!$A$2:$A$5,0))</f>
        <v>內用</v>
      </c>
      <c r="H2251" s="12" t="str">
        <f aca="false">INDEX(通路主檔!$C$2:$C$5,MATCH($F2251,通路主檔!$A$2:$A$5,0))</f>
        <v>店內</v>
      </c>
      <c r="I2251" s="13" t="n">
        <v>725500</v>
      </c>
      <c r="J2251" s="4" t="n">
        <v>973</v>
      </c>
      <c r="K2251" s="4" t="n">
        <v>2357</v>
      </c>
      <c r="L2251" s="14" t="n">
        <f aca="false">IF(J2251=0,0,I2251/J2251)</f>
        <v>745.632065775951</v>
      </c>
      <c r="M2251" s="15" t="n">
        <f aca="false">INDEX(通路主檔!$D$2:$D$5,MATCH($F2251,通路主檔!$A$2:$A$5,0))*INDEX(年度參數!$B$2:$B$4,MATCH($B2251,年度參數!$A$2:$A$4,0))</f>
        <v>0</v>
      </c>
      <c r="N2251" s="14" t="n">
        <f aca="false">I2251*M2251</f>
        <v>0</v>
      </c>
      <c r="O2251" s="14" t="n">
        <f aca="false">I2251-N2251</f>
        <v>725500</v>
      </c>
    </row>
    <row r="2252" customFormat="false" ht="15" hidden="false" customHeight="false" outlineLevel="0" collapsed="false">
      <c r="A2252" s="6" t="str">
        <f aca="false">TEXT(B2252,"0")&amp;"-"&amp;TEXT(C2252,"00")</f>
        <v>2026-06</v>
      </c>
      <c r="B2252" s="4" t="n">
        <v>2026</v>
      </c>
      <c r="C2252" s="4" t="n">
        <v>6</v>
      </c>
      <c r="D2252" s="9" t="s">
        <v>315</v>
      </c>
      <c r="E2252" s="12" t="str">
        <f aca="false">INDEX(門市主檔!$B$2:$B$25,MATCH($D2252,門市主檔!$A$2:$A$25,0))</f>
        <v>雲林斗六店</v>
      </c>
      <c r="F2252" s="9" t="s">
        <v>342</v>
      </c>
      <c r="G2252" s="12" t="str">
        <f aca="false">INDEX(通路主檔!$B$2:$B$5,MATCH($F2252,通路主檔!$A$2:$A$5,0))</f>
        <v>外帶</v>
      </c>
      <c r="H2252" s="12" t="str">
        <f aca="false">INDEX(通路主檔!$C$2:$C$5,MATCH($F2252,通路主檔!$A$2:$A$5,0))</f>
        <v>店內</v>
      </c>
      <c r="I2252" s="13" t="n">
        <v>336800</v>
      </c>
      <c r="J2252" s="4" t="n">
        <v>998</v>
      </c>
      <c r="K2252" s="4" t="n">
        <v>1373</v>
      </c>
      <c r="L2252" s="14" t="n">
        <f aca="false">IF(J2252=0,0,I2252/J2252)</f>
        <v>337.4749498998</v>
      </c>
      <c r="M2252" s="15" t="n">
        <f aca="false">INDEX(通路主檔!$D$2:$D$5,MATCH($F2252,通路主檔!$A$2:$A$5,0))*INDEX(年度參數!$B$2:$B$4,MATCH($B2252,年度參數!$A$2:$A$4,0))</f>
        <v>0</v>
      </c>
      <c r="N2252" s="14" t="n">
        <f aca="false">I2252*M2252</f>
        <v>0</v>
      </c>
      <c r="O2252" s="14" t="n">
        <f aca="false">I2252-N2252</f>
        <v>336800</v>
      </c>
    </row>
    <row r="2253" customFormat="false" ht="15" hidden="false" customHeight="false" outlineLevel="0" collapsed="false">
      <c r="A2253" s="6" t="str">
        <f aca="false">TEXT(B2253,"0")&amp;"-"&amp;TEXT(C2253,"00")</f>
        <v>2026-06</v>
      </c>
      <c r="B2253" s="4" t="n">
        <v>2026</v>
      </c>
      <c r="C2253" s="4" t="n">
        <v>6</v>
      </c>
      <c r="D2253" s="9" t="s">
        <v>315</v>
      </c>
      <c r="E2253" s="12" t="str">
        <f aca="false">INDEX(門市主檔!$B$2:$B$25,MATCH($D2253,門市主檔!$A$2:$A$25,0))</f>
        <v>雲林斗六店</v>
      </c>
      <c r="F2253" s="9" t="s">
        <v>344</v>
      </c>
      <c r="G2253" s="12" t="str">
        <f aca="false">INDEX(通路主檔!$B$2:$B$5,MATCH($F2253,通路主檔!$A$2:$A$5,0))</f>
        <v>外送平台 A</v>
      </c>
      <c r="H2253" s="12" t="str">
        <f aca="false">INDEX(通路主檔!$C$2:$C$5,MATCH($F2253,通路主檔!$A$2:$A$5,0))</f>
        <v>外送平台</v>
      </c>
      <c r="I2253" s="13" t="n">
        <v>335600</v>
      </c>
      <c r="J2253" s="4" t="n">
        <v>701</v>
      </c>
      <c r="K2253" s="4" t="n">
        <v>1374</v>
      </c>
      <c r="L2253" s="14" t="n">
        <f aca="false">IF(J2253=0,0,I2253/J2253)</f>
        <v>478.744650499287</v>
      </c>
      <c r="M2253" s="15" t="n">
        <f aca="false">INDEX(通路主檔!$D$2:$D$5,MATCH($F2253,通路主檔!$A$2:$A$5,0))*INDEX(年度參數!$B$2:$B$4,MATCH($B2253,年度參數!$A$2:$A$4,0))</f>
        <v>0.345</v>
      </c>
      <c r="N2253" s="14" t="n">
        <f aca="false">I2253*M2253</f>
        <v>115782</v>
      </c>
      <c r="O2253" s="14" t="n">
        <f aca="false">I2253-N2253</f>
        <v>219818</v>
      </c>
    </row>
    <row r="2254" customFormat="false" ht="15" hidden="false" customHeight="false" outlineLevel="0" collapsed="false">
      <c r="A2254" s="6" t="str">
        <f aca="false">TEXT(B2254,"0")&amp;"-"&amp;TEXT(C2254,"00")</f>
        <v>2026-06</v>
      </c>
      <c r="B2254" s="4" t="n">
        <v>2026</v>
      </c>
      <c r="C2254" s="4" t="n">
        <v>6</v>
      </c>
      <c r="D2254" s="9" t="s">
        <v>315</v>
      </c>
      <c r="E2254" s="12" t="str">
        <f aca="false">INDEX(門市主檔!$B$2:$B$25,MATCH($D2254,門市主檔!$A$2:$A$25,0))</f>
        <v>雲林斗六店</v>
      </c>
      <c r="F2254" s="9" t="s">
        <v>347</v>
      </c>
      <c r="G2254" s="12" t="str">
        <f aca="false">INDEX(通路主檔!$B$2:$B$5,MATCH($F2254,通路主檔!$A$2:$A$5,0))</f>
        <v>外送平台 B</v>
      </c>
      <c r="H2254" s="12" t="str">
        <f aca="false">INDEX(通路主檔!$C$2:$C$5,MATCH($F2254,通路主檔!$A$2:$A$5,0))</f>
        <v>外送平台</v>
      </c>
      <c r="I2254" s="13" t="n">
        <v>211100</v>
      </c>
      <c r="J2254" s="4" t="n">
        <v>409</v>
      </c>
      <c r="K2254" s="4" t="n">
        <v>780</v>
      </c>
      <c r="L2254" s="14" t="n">
        <f aca="false">IF(J2254=0,0,I2254/J2254)</f>
        <v>516.136919315404</v>
      </c>
      <c r="M2254" s="15" t="n">
        <f aca="false">INDEX(通路主檔!$D$2:$D$5,MATCH($F2254,通路主檔!$A$2:$A$5,0))*INDEX(年度參數!$B$2:$B$4,MATCH($B2254,年度參數!$A$2:$A$4,0))</f>
        <v>0.345</v>
      </c>
      <c r="N2254" s="14" t="n">
        <f aca="false">I2254*M2254</f>
        <v>72829.5</v>
      </c>
      <c r="O2254" s="14" t="n">
        <f aca="false">I2254-N2254</f>
        <v>138270.5</v>
      </c>
    </row>
    <row r="2255" customFormat="false" ht="15" hidden="false" customHeight="false" outlineLevel="0" collapsed="false">
      <c r="A2255" s="6" t="str">
        <f aca="false">TEXT(B2255,"0")&amp;"-"&amp;TEXT(C2255,"00")</f>
        <v>2026-07</v>
      </c>
      <c r="B2255" s="4" t="n">
        <v>2026</v>
      </c>
      <c r="C2255" s="4" t="n">
        <v>7</v>
      </c>
      <c r="D2255" s="9" t="s">
        <v>294</v>
      </c>
      <c r="E2255" s="12" t="str">
        <f aca="false">INDEX(門市主檔!$B$2:$B$25,MATCH($D2255,門市主檔!$A$2:$A$25,0))</f>
        <v>新竹巨城店</v>
      </c>
      <c r="F2255" s="9" t="s">
        <v>339</v>
      </c>
      <c r="G2255" s="12" t="str">
        <f aca="false">INDEX(通路主檔!$B$2:$B$5,MATCH($F2255,通路主檔!$A$2:$A$5,0))</f>
        <v>內用</v>
      </c>
      <c r="H2255" s="12" t="str">
        <f aca="false">INDEX(通路主檔!$C$2:$C$5,MATCH($F2255,通路主檔!$A$2:$A$5,0))</f>
        <v>店內</v>
      </c>
      <c r="I2255" s="13" t="n">
        <v>1565900</v>
      </c>
      <c r="J2255" s="4" t="n">
        <v>2109</v>
      </c>
      <c r="K2255" s="4" t="n">
        <v>5069</v>
      </c>
      <c r="L2255" s="14" t="n">
        <f aca="false">IF(J2255=0,0,I2255/J2255)</f>
        <v>742.484589853011</v>
      </c>
      <c r="M2255" s="15" t="n">
        <f aca="false">INDEX(通路主檔!$D$2:$D$5,MATCH($F2255,通路主檔!$A$2:$A$5,0))*INDEX(年度參數!$B$2:$B$4,MATCH($B2255,年度參數!$A$2:$A$4,0))</f>
        <v>0</v>
      </c>
      <c r="N2255" s="14" t="n">
        <f aca="false">I2255*M2255</f>
        <v>0</v>
      </c>
      <c r="O2255" s="14" t="n">
        <f aca="false">I2255-N2255</f>
        <v>1565900</v>
      </c>
    </row>
    <row r="2256" customFormat="false" ht="15" hidden="false" customHeight="false" outlineLevel="0" collapsed="false">
      <c r="A2256" s="6" t="str">
        <f aca="false">TEXT(B2256,"0")&amp;"-"&amp;TEXT(C2256,"00")</f>
        <v>2026-07</v>
      </c>
      <c r="B2256" s="4" t="n">
        <v>2026</v>
      </c>
      <c r="C2256" s="4" t="n">
        <v>7</v>
      </c>
      <c r="D2256" s="9" t="s">
        <v>294</v>
      </c>
      <c r="E2256" s="12" t="str">
        <f aca="false">INDEX(門市主檔!$B$2:$B$25,MATCH($D2256,門市主檔!$A$2:$A$25,0))</f>
        <v>新竹巨城店</v>
      </c>
      <c r="F2256" s="9" t="s">
        <v>342</v>
      </c>
      <c r="G2256" s="12" t="str">
        <f aca="false">INDEX(通路主檔!$B$2:$B$5,MATCH($F2256,通路主檔!$A$2:$A$5,0))</f>
        <v>外帶</v>
      </c>
      <c r="H2256" s="12" t="str">
        <f aca="false">INDEX(通路主檔!$C$2:$C$5,MATCH($F2256,通路主檔!$A$2:$A$5,0))</f>
        <v>店內</v>
      </c>
      <c r="I2256" s="13" t="n">
        <v>668100</v>
      </c>
      <c r="J2256" s="4" t="n">
        <v>1845</v>
      </c>
      <c r="K2256" s="4" t="n">
        <v>2511</v>
      </c>
      <c r="L2256" s="14" t="n">
        <f aca="false">IF(J2256=0,0,I2256/J2256)</f>
        <v>362.113821138211</v>
      </c>
      <c r="M2256" s="15" t="n">
        <f aca="false">INDEX(通路主檔!$D$2:$D$5,MATCH($F2256,通路主檔!$A$2:$A$5,0))*INDEX(年度參數!$B$2:$B$4,MATCH($B2256,年度參數!$A$2:$A$4,0))</f>
        <v>0</v>
      </c>
      <c r="N2256" s="14" t="n">
        <f aca="false">I2256*M2256</f>
        <v>0</v>
      </c>
      <c r="O2256" s="14" t="n">
        <f aca="false">I2256-N2256</f>
        <v>668100</v>
      </c>
    </row>
    <row r="2257" customFormat="false" ht="15" hidden="false" customHeight="false" outlineLevel="0" collapsed="false">
      <c r="A2257" s="6" t="str">
        <f aca="false">TEXT(B2257,"0")&amp;"-"&amp;TEXT(C2257,"00")</f>
        <v>2026-07</v>
      </c>
      <c r="B2257" s="4" t="n">
        <v>2026</v>
      </c>
      <c r="C2257" s="4" t="n">
        <v>7</v>
      </c>
      <c r="D2257" s="9" t="s">
        <v>294</v>
      </c>
      <c r="E2257" s="12" t="str">
        <f aca="false">INDEX(門市主檔!$B$2:$B$25,MATCH($D2257,門市主檔!$A$2:$A$25,0))</f>
        <v>新竹巨城店</v>
      </c>
      <c r="F2257" s="9" t="s">
        <v>344</v>
      </c>
      <c r="G2257" s="12" t="str">
        <f aca="false">INDEX(通路主檔!$B$2:$B$5,MATCH($F2257,通路主檔!$A$2:$A$5,0))</f>
        <v>外送平台 A</v>
      </c>
      <c r="H2257" s="12" t="str">
        <f aca="false">INDEX(通路主檔!$C$2:$C$5,MATCH($F2257,通路主檔!$A$2:$A$5,0))</f>
        <v>外送平台</v>
      </c>
      <c r="I2257" s="13" t="n">
        <v>519900</v>
      </c>
      <c r="J2257" s="4" t="n">
        <v>1015</v>
      </c>
      <c r="K2257" s="4" t="n">
        <v>1948</v>
      </c>
      <c r="L2257" s="14" t="n">
        <f aca="false">IF(J2257=0,0,I2257/J2257)</f>
        <v>512.216748768473</v>
      </c>
      <c r="M2257" s="15" t="n">
        <f aca="false">INDEX(通路主檔!$D$2:$D$5,MATCH($F2257,通路主檔!$A$2:$A$5,0))*INDEX(年度參數!$B$2:$B$4,MATCH($B2257,年度參數!$A$2:$A$4,0))</f>
        <v>0.345</v>
      </c>
      <c r="N2257" s="14" t="n">
        <f aca="false">I2257*M2257</f>
        <v>179365.5</v>
      </c>
      <c r="O2257" s="14" t="n">
        <f aca="false">I2257-N2257</f>
        <v>340534.5</v>
      </c>
    </row>
    <row r="2258" customFormat="false" ht="15" hidden="false" customHeight="false" outlineLevel="0" collapsed="false">
      <c r="A2258" s="6" t="str">
        <f aca="false">TEXT(B2258,"0")&amp;"-"&amp;TEXT(C2258,"00")</f>
        <v>2026-07</v>
      </c>
      <c r="B2258" s="4" t="n">
        <v>2026</v>
      </c>
      <c r="C2258" s="4" t="n">
        <v>7</v>
      </c>
      <c r="D2258" s="9" t="s">
        <v>294</v>
      </c>
      <c r="E2258" s="12" t="str">
        <f aca="false">INDEX(門市主檔!$B$2:$B$25,MATCH($D2258,門市主檔!$A$2:$A$25,0))</f>
        <v>新竹巨城店</v>
      </c>
      <c r="F2258" s="9" t="s">
        <v>347</v>
      </c>
      <c r="G2258" s="12" t="str">
        <f aca="false">INDEX(通路主檔!$B$2:$B$5,MATCH($F2258,通路主檔!$A$2:$A$5,0))</f>
        <v>外送平台 B</v>
      </c>
      <c r="H2258" s="12" t="str">
        <f aca="false">INDEX(通路主檔!$C$2:$C$5,MATCH($F2258,通路主檔!$A$2:$A$5,0))</f>
        <v>外送平台</v>
      </c>
      <c r="I2258" s="13" t="n">
        <v>327400</v>
      </c>
      <c r="J2258" s="4" t="n">
        <v>702</v>
      </c>
      <c r="K2258" s="4" t="n">
        <v>1167</v>
      </c>
      <c r="L2258" s="14" t="n">
        <f aca="false">IF(J2258=0,0,I2258/J2258)</f>
        <v>466.381766381766</v>
      </c>
      <c r="M2258" s="15" t="n">
        <f aca="false">INDEX(通路主檔!$D$2:$D$5,MATCH($F2258,通路主檔!$A$2:$A$5,0))*INDEX(年度參數!$B$2:$B$4,MATCH($B2258,年度參數!$A$2:$A$4,0))</f>
        <v>0.345</v>
      </c>
      <c r="N2258" s="14" t="n">
        <f aca="false">I2258*M2258</f>
        <v>112953</v>
      </c>
      <c r="O2258" s="14" t="n">
        <f aca="false">I2258-N2258</f>
        <v>214447</v>
      </c>
    </row>
    <row r="2259" customFormat="false" ht="15" hidden="false" customHeight="false" outlineLevel="0" collapsed="false">
      <c r="A2259" s="6" t="str">
        <f aca="false">TEXT(B2259,"0")&amp;"-"&amp;TEXT(C2259,"00")</f>
        <v>2026-07</v>
      </c>
      <c r="B2259" s="4" t="n">
        <v>2026</v>
      </c>
      <c r="C2259" s="4" t="n">
        <v>7</v>
      </c>
      <c r="D2259" s="9" t="s">
        <v>297</v>
      </c>
      <c r="E2259" s="12" t="str">
        <f aca="false">INDEX(門市主檔!$B$2:$B$25,MATCH($D2259,門市主檔!$A$2:$A$25,0))</f>
        <v>新竹竹北店</v>
      </c>
      <c r="F2259" s="9" t="s">
        <v>339</v>
      </c>
      <c r="G2259" s="12" t="str">
        <f aca="false">INDEX(通路主檔!$B$2:$B$5,MATCH($F2259,通路主檔!$A$2:$A$5,0))</f>
        <v>內用</v>
      </c>
      <c r="H2259" s="12" t="str">
        <f aca="false">INDEX(通路主檔!$C$2:$C$5,MATCH($F2259,通路主檔!$A$2:$A$5,0))</f>
        <v>店內</v>
      </c>
      <c r="I2259" s="13" t="n">
        <v>884600</v>
      </c>
      <c r="J2259" s="4" t="n">
        <v>1122</v>
      </c>
      <c r="K2259" s="4" t="n">
        <v>2750</v>
      </c>
      <c r="L2259" s="14" t="n">
        <f aca="false">IF(J2259=0,0,I2259/J2259)</f>
        <v>788.413547237077</v>
      </c>
      <c r="M2259" s="15" t="n">
        <f aca="false">INDEX(通路主檔!$D$2:$D$5,MATCH($F2259,通路主檔!$A$2:$A$5,0))*INDEX(年度參數!$B$2:$B$4,MATCH($B2259,年度參數!$A$2:$A$4,0))</f>
        <v>0</v>
      </c>
      <c r="N2259" s="14" t="n">
        <f aca="false">I2259*M2259</f>
        <v>0</v>
      </c>
      <c r="O2259" s="14" t="n">
        <f aca="false">I2259-N2259</f>
        <v>884600</v>
      </c>
    </row>
    <row r="2260" customFormat="false" ht="15" hidden="false" customHeight="false" outlineLevel="0" collapsed="false">
      <c r="A2260" s="6" t="str">
        <f aca="false">TEXT(B2260,"0")&amp;"-"&amp;TEXT(C2260,"00")</f>
        <v>2026-07</v>
      </c>
      <c r="B2260" s="4" t="n">
        <v>2026</v>
      </c>
      <c r="C2260" s="4" t="n">
        <v>7</v>
      </c>
      <c r="D2260" s="9" t="s">
        <v>297</v>
      </c>
      <c r="E2260" s="12" t="str">
        <f aca="false">INDEX(門市主檔!$B$2:$B$25,MATCH($D2260,門市主檔!$A$2:$A$25,0))</f>
        <v>新竹竹北店</v>
      </c>
      <c r="F2260" s="9" t="s">
        <v>342</v>
      </c>
      <c r="G2260" s="12" t="str">
        <f aca="false">INDEX(通路主檔!$B$2:$B$5,MATCH($F2260,通路主檔!$A$2:$A$5,0))</f>
        <v>外帶</v>
      </c>
      <c r="H2260" s="12" t="str">
        <f aca="false">INDEX(通路主檔!$C$2:$C$5,MATCH($F2260,通路主檔!$A$2:$A$5,0))</f>
        <v>店內</v>
      </c>
      <c r="I2260" s="13" t="n">
        <v>430900</v>
      </c>
      <c r="J2260" s="4" t="n">
        <v>1354</v>
      </c>
      <c r="K2260" s="4" t="n">
        <v>1860</v>
      </c>
      <c r="L2260" s="14" t="n">
        <f aca="false">IF(J2260=0,0,I2260/J2260)</f>
        <v>318.242245199409</v>
      </c>
      <c r="M2260" s="15" t="n">
        <f aca="false">INDEX(通路主檔!$D$2:$D$5,MATCH($F2260,通路主檔!$A$2:$A$5,0))*INDEX(年度參數!$B$2:$B$4,MATCH($B2260,年度參數!$A$2:$A$4,0))</f>
        <v>0</v>
      </c>
      <c r="N2260" s="14" t="n">
        <f aca="false">I2260*M2260</f>
        <v>0</v>
      </c>
      <c r="O2260" s="14" t="n">
        <f aca="false">I2260-N2260</f>
        <v>430900</v>
      </c>
    </row>
    <row r="2261" customFormat="false" ht="15" hidden="false" customHeight="false" outlineLevel="0" collapsed="false">
      <c r="A2261" s="6" t="str">
        <f aca="false">TEXT(B2261,"0")&amp;"-"&amp;TEXT(C2261,"00")</f>
        <v>2026-07</v>
      </c>
      <c r="B2261" s="4" t="n">
        <v>2026</v>
      </c>
      <c r="C2261" s="4" t="n">
        <v>7</v>
      </c>
      <c r="D2261" s="9" t="s">
        <v>297</v>
      </c>
      <c r="E2261" s="12" t="str">
        <f aca="false">INDEX(門市主檔!$B$2:$B$25,MATCH($D2261,門市主檔!$A$2:$A$25,0))</f>
        <v>新竹竹北店</v>
      </c>
      <c r="F2261" s="9" t="s">
        <v>344</v>
      </c>
      <c r="G2261" s="12" t="str">
        <f aca="false">INDEX(通路主檔!$B$2:$B$5,MATCH($F2261,通路主檔!$A$2:$A$5,0))</f>
        <v>外送平台 A</v>
      </c>
      <c r="H2261" s="12" t="str">
        <f aca="false">INDEX(通路主檔!$C$2:$C$5,MATCH($F2261,通路主檔!$A$2:$A$5,0))</f>
        <v>外送平台</v>
      </c>
      <c r="I2261" s="13" t="n">
        <v>434100</v>
      </c>
      <c r="J2261" s="4" t="n">
        <v>788</v>
      </c>
      <c r="K2261" s="4" t="n">
        <v>1460</v>
      </c>
      <c r="L2261" s="14" t="n">
        <f aca="false">IF(J2261=0,0,I2261/J2261)</f>
        <v>550.888324873096</v>
      </c>
      <c r="M2261" s="15" t="n">
        <f aca="false">INDEX(通路主檔!$D$2:$D$5,MATCH($F2261,通路主檔!$A$2:$A$5,0))*INDEX(年度參數!$B$2:$B$4,MATCH($B2261,年度參數!$A$2:$A$4,0))</f>
        <v>0.345</v>
      </c>
      <c r="N2261" s="14" t="n">
        <f aca="false">I2261*M2261</f>
        <v>149764.5</v>
      </c>
      <c r="O2261" s="14" t="n">
        <f aca="false">I2261-N2261</f>
        <v>284335.5</v>
      </c>
    </row>
    <row r="2262" customFormat="false" ht="15" hidden="false" customHeight="false" outlineLevel="0" collapsed="false">
      <c r="A2262" s="6" t="str">
        <f aca="false">TEXT(B2262,"0")&amp;"-"&amp;TEXT(C2262,"00")</f>
        <v>2026-07</v>
      </c>
      <c r="B2262" s="4" t="n">
        <v>2026</v>
      </c>
      <c r="C2262" s="4" t="n">
        <v>7</v>
      </c>
      <c r="D2262" s="9" t="s">
        <v>297</v>
      </c>
      <c r="E2262" s="12" t="str">
        <f aca="false">INDEX(門市主檔!$B$2:$B$25,MATCH($D2262,門市主檔!$A$2:$A$25,0))</f>
        <v>新竹竹北店</v>
      </c>
      <c r="F2262" s="9" t="s">
        <v>347</v>
      </c>
      <c r="G2262" s="12" t="str">
        <f aca="false">INDEX(通路主檔!$B$2:$B$5,MATCH($F2262,通路主檔!$A$2:$A$5,0))</f>
        <v>外送平台 B</v>
      </c>
      <c r="H2262" s="12" t="str">
        <f aca="false">INDEX(通路主檔!$C$2:$C$5,MATCH($F2262,通路主檔!$A$2:$A$5,0))</f>
        <v>外送平台</v>
      </c>
      <c r="I2262" s="13" t="n">
        <v>288800</v>
      </c>
      <c r="J2262" s="4" t="n">
        <v>572</v>
      </c>
      <c r="K2262" s="4" t="n">
        <v>1000</v>
      </c>
      <c r="L2262" s="14" t="n">
        <f aca="false">IF(J2262=0,0,I2262/J2262)</f>
        <v>504.895104895105</v>
      </c>
      <c r="M2262" s="15" t="n">
        <f aca="false">INDEX(通路主檔!$D$2:$D$5,MATCH($F2262,通路主檔!$A$2:$A$5,0))*INDEX(年度參數!$B$2:$B$4,MATCH($B2262,年度參數!$A$2:$A$4,0))</f>
        <v>0.345</v>
      </c>
      <c r="N2262" s="14" t="n">
        <f aca="false">I2262*M2262</f>
        <v>99636</v>
      </c>
      <c r="O2262" s="14" t="n">
        <f aca="false">I2262-N2262</f>
        <v>189164</v>
      </c>
    </row>
    <row r="2263" customFormat="false" ht="15" hidden="false" customHeight="false" outlineLevel="0" collapsed="false">
      <c r="A2263" s="6" t="str">
        <f aca="false">TEXT(B2263,"0")&amp;"-"&amp;TEXT(C2263,"00")</f>
        <v>2026-07</v>
      </c>
      <c r="B2263" s="4" t="n">
        <v>2026</v>
      </c>
      <c r="C2263" s="4" t="n">
        <v>7</v>
      </c>
      <c r="D2263" s="9" t="s">
        <v>335</v>
      </c>
      <c r="E2263" s="12" t="str">
        <f aca="false">INDEX(門市主檔!$B$2:$B$25,MATCH($D2263,門市主檔!$A$2:$A$25,0))</f>
        <v>花蓮中正店</v>
      </c>
      <c r="F2263" s="9" t="s">
        <v>339</v>
      </c>
      <c r="G2263" s="12" t="str">
        <f aca="false">INDEX(通路主檔!$B$2:$B$5,MATCH($F2263,通路主檔!$A$2:$A$5,0))</f>
        <v>內用</v>
      </c>
      <c r="H2263" s="12" t="str">
        <f aca="false">INDEX(通路主檔!$C$2:$C$5,MATCH($F2263,通路主檔!$A$2:$A$5,0))</f>
        <v>店內</v>
      </c>
      <c r="I2263" s="13" t="n">
        <v>606800</v>
      </c>
      <c r="J2263" s="4" t="n">
        <v>783</v>
      </c>
      <c r="K2263" s="4" t="n">
        <v>1731</v>
      </c>
      <c r="L2263" s="14" t="n">
        <f aca="false">IF(J2263=0,0,I2263/J2263)</f>
        <v>774.968071519796</v>
      </c>
      <c r="M2263" s="15" t="n">
        <f aca="false">INDEX(通路主檔!$D$2:$D$5,MATCH($F2263,通路主檔!$A$2:$A$5,0))*INDEX(年度參數!$B$2:$B$4,MATCH($B2263,年度參數!$A$2:$A$4,0))</f>
        <v>0</v>
      </c>
      <c r="N2263" s="14" t="n">
        <f aca="false">I2263*M2263</f>
        <v>0</v>
      </c>
      <c r="O2263" s="14" t="n">
        <f aca="false">I2263-N2263</f>
        <v>606800</v>
      </c>
    </row>
    <row r="2264" customFormat="false" ht="15" hidden="false" customHeight="false" outlineLevel="0" collapsed="false">
      <c r="A2264" s="6" t="str">
        <f aca="false">TEXT(B2264,"0")&amp;"-"&amp;TEXT(C2264,"00")</f>
        <v>2026-07</v>
      </c>
      <c r="B2264" s="4" t="n">
        <v>2026</v>
      </c>
      <c r="C2264" s="4" t="n">
        <v>7</v>
      </c>
      <c r="D2264" s="9" t="s">
        <v>335</v>
      </c>
      <c r="E2264" s="12" t="str">
        <f aca="false">INDEX(門市主檔!$B$2:$B$25,MATCH($D2264,門市主檔!$A$2:$A$25,0))</f>
        <v>花蓮中正店</v>
      </c>
      <c r="F2264" s="9" t="s">
        <v>342</v>
      </c>
      <c r="G2264" s="12" t="str">
        <f aca="false">INDEX(通路主檔!$B$2:$B$5,MATCH($F2264,通路主檔!$A$2:$A$5,0))</f>
        <v>外帶</v>
      </c>
      <c r="H2264" s="12" t="str">
        <f aca="false">INDEX(通路主檔!$C$2:$C$5,MATCH($F2264,通路主檔!$A$2:$A$5,0))</f>
        <v>店內</v>
      </c>
      <c r="I2264" s="13" t="n">
        <v>279600</v>
      </c>
      <c r="J2264" s="4" t="n">
        <v>827</v>
      </c>
      <c r="K2264" s="4" t="n">
        <v>1056</v>
      </c>
      <c r="L2264" s="14" t="n">
        <f aca="false">IF(J2264=0,0,I2264/J2264)</f>
        <v>338.089480048368</v>
      </c>
      <c r="M2264" s="15" t="n">
        <f aca="false">INDEX(通路主檔!$D$2:$D$5,MATCH($F2264,通路主檔!$A$2:$A$5,0))*INDEX(年度參數!$B$2:$B$4,MATCH($B2264,年度參數!$A$2:$A$4,0))</f>
        <v>0</v>
      </c>
      <c r="N2264" s="14" t="n">
        <f aca="false">I2264*M2264</f>
        <v>0</v>
      </c>
      <c r="O2264" s="14" t="n">
        <f aca="false">I2264-N2264</f>
        <v>279600</v>
      </c>
    </row>
    <row r="2265" customFormat="false" ht="15" hidden="false" customHeight="false" outlineLevel="0" collapsed="false">
      <c r="A2265" s="6" t="str">
        <f aca="false">TEXT(B2265,"0")&amp;"-"&amp;TEXT(C2265,"00")</f>
        <v>2026-07</v>
      </c>
      <c r="B2265" s="4" t="n">
        <v>2026</v>
      </c>
      <c r="C2265" s="4" t="n">
        <v>7</v>
      </c>
      <c r="D2265" s="9" t="s">
        <v>335</v>
      </c>
      <c r="E2265" s="12" t="str">
        <f aca="false">INDEX(門市主檔!$B$2:$B$25,MATCH($D2265,門市主檔!$A$2:$A$25,0))</f>
        <v>花蓮中正店</v>
      </c>
      <c r="F2265" s="9" t="s">
        <v>344</v>
      </c>
      <c r="G2265" s="12" t="str">
        <f aca="false">INDEX(通路主檔!$B$2:$B$5,MATCH($F2265,通路主檔!$A$2:$A$5,0))</f>
        <v>外送平台 A</v>
      </c>
      <c r="H2265" s="12" t="str">
        <f aca="false">INDEX(通路主檔!$C$2:$C$5,MATCH($F2265,通路主檔!$A$2:$A$5,0))</f>
        <v>外送平台</v>
      </c>
      <c r="I2265" s="13" t="n">
        <v>254200</v>
      </c>
      <c r="J2265" s="4" t="n">
        <v>448</v>
      </c>
      <c r="K2265" s="4" t="n">
        <v>796</v>
      </c>
      <c r="L2265" s="14" t="n">
        <f aca="false">IF(J2265=0,0,I2265/J2265)</f>
        <v>567.410714285714</v>
      </c>
      <c r="M2265" s="15" t="n">
        <f aca="false">INDEX(通路主檔!$D$2:$D$5,MATCH($F2265,通路主檔!$A$2:$A$5,0))*INDEX(年度參數!$B$2:$B$4,MATCH($B2265,年度參數!$A$2:$A$4,0))</f>
        <v>0.345</v>
      </c>
      <c r="N2265" s="14" t="n">
        <f aca="false">I2265*M2265</f>
        <v>87699</v>
      </c>
      <c r="O2265" s="14" t="n">
        <f aca="false">I2265-N2265</f>
        <v>166501</v>
      </c>
    </row>
    <row r="2266" customFormat="false" ht="15" hidden="false" customHeight="false" outlineLevel="0" collapsed="false">
      <c r="A2266" s="6" t="str">
        <f aca="false">TEXT(B2266,"0")&amp;"-"&amp;TEXT(C2266,"00")</f>
        <v>2026-07</v>
      </c>
      <c r="B2266" s="4" t="n">
        <v>2026</v>
      </c>
      <c r="C2266" s="4" t="n">
        <v>7</v>
      </c>
      <c r="D2266" s="9" t="s">
        <v>335</v>
      </c>
      <c r="E2266" s="12" t="str">
        <f aca="false">INDEX(門市主檔!$B$2:$B$25,MATCH($D2266,門市主檔!$A$2:$A$25,0))</f>
        <v>花蓮中正店</v>
      </c>
      <c r="F2266" s="9" t="s">
        <v>347</v>
      </c>
      <c r="G2266" s="12" t="str">
        <f aca="false">INDEX(通路主檔!$B$2:$B$5,MATCH($F2266,通路主檔!$A$2:$A$5,0))</f>
        <v>外送平台 B</v>
      </c>
      <c r="H2266" s="12" t="str">
        <f aca="false">INDEX(通路主檔!$C$2:$C$5,MATCH($F2266,通路主檔!$A$2:$A$5,0))</f>
        <v>外送平台</v>
      </c>
      <c r="I2266" s="13" t="n">
        <v>158500</v>
      </c>
      <c r="J2266" s="4" t="n">
        <v>293</v>
      </c>
      <c r="K2266" s="4" t="n">
        <v>516</v>
      </c>
      <c r="L2266" s="14" t="n">
        <f aca="false">IF(J2266=0,0,I2266/J2266)</f>
        <v>540.955631399317</v>
      </c>
      <c r="M2266" s="15" t="n">
        <f aca="false">INDEX(通路主檔!$D$2:$D$5,MATCH($F2266,通路主檔!$A$2:$A$5,0))*INDEX(年度參數!$B$2:$B$4,MATCH($B2266,年度參數!$A$2:$A$4,0))</f>
        <v>0.345</v>
      </c>
      <c r="N2266" s="14" t="n">
        <f aca="false">I2266*M2266</f>
        <v>54682.5</v>
      </c>
      <c r="O2266" s="14" t="n">
        <f aca="false">I2266-N2266</f>
        <v>103817.5</v>
      </c>
    </row>
    <row r="2267" customFormat="false" ht="15" hidden="false" customHeight="false" outlineLevel="0" collapsed="false">
      <c r="A2267" s="6" t="str">
        <f aca="false">TEXT(B2267,"0")&amp;"-"&amp;TEXT(C2267,"00")</f>
        <v>2026-07</v>
      </c>
      <c r="B2267" s="4" t="n">
        <v>2026</v>
      </c>
      <c r="C2267" s="4" t="n">
        <v>7</v>
      </c>
      <c r="D2267" s="9" t="s">
        <v>325</v>
      </c>
      <c r="E2267" s="12" t="str">
        <f aca="false">INDEX(門市主檔!$B$2:$B$25,MATCH($D2267,門市主檔!$A$2:$A$25,0))</f>
        <v>高雄左營店</v>
      </c>
      <c r="F2267" s="9" t="s">
        <v>339</v>
      </c>
      <c r="G2267" s="12" t="str">
        <f aca="false">INDEX(通路主檔!$B$2:$B$5,MATCH($F2267,通路主檔!$A$2:$A$5,0))</f>
        <v>內用</v>
      </c>
      <c r="H2267" s="12" t="str">
        <f aca="false">INDEX(通路主檔!$C$2:$C$5,MATCH($F2267,通路主檔!$A$2:$A$5,0))</f>
        <v>店內</v>
      </c>
      <c r="I2267" s="13" t="n">
        <v>1321300</v>
      </c>
      <c r="J2267" s="4" t="n">
        <v>1763</v>
      </c>
      <c r="K2267" s="4" t="n">
        <v>4332</v>
      </c>
      <c r="L2267" s="14" t="n">
        <f aca="false">IF(J2267=0,0,I2267/J2267)</f>
        <v>749.461145774248</v>
      </c>
      <c r="M2267" s="15" t="n">
        <f aca="false">INDEX(通路主檔!$D$2:$D$5,MATCH($F2267,通路主檔!$A$2:$A$5,0))*INDEX(年度參數!$B$2:$B$4,MATCH($B2267,年度參數!$A$2:$A$4,0))</f>
        <v>0</v>
      </c>
      <c r="N2267" s="14" t="n">
        <f aca="false">I2267*M2267</f>
        <v>0</v>
      </c>
      <c r="O2267" s="14" t="n">
        <f aca="false">I2267-N2267</f>
        <v>1321300</v>
      </c>
    </row>
    <row r="2268" customFormat="false" ht="15" hidden="false" customHeight="false" outlineLevel="0" collapsed="false">
      <c r="A2268" s="6" t="str">
        <f aca="false">TEXT(B2268,"0")&amp;"-"&amp;TEXT(C2268,"00")</f>
        <v>2026-07</v>
      </c>
      <c r="B2268" s="4" t="n">
        <v>2026</v>
      </c>
      <c r="C2268" s="4" t="n">
        <v>7</v>
      </c>
      <c r="D2268" s="9" t="s">
        <v>325</v>
      </c>
      <c r="E2268" s="12" t="str">
        <f aca="false">INDEX(門市主檔!$B$2:$B$25,MATCH($D2268,門市主檔!$A$2:$A$25,0))</f>
        <v>高雄左營店</v>
      </c>
      <c r="F2268" s="9" t="s">
        <v>342</v>
      </c>
      <c r="G2268" s="12" t="str">
        <f aca="false">INDEX(通路主檔!$B$2:$B$5,MATCH($F2268,通路主檔!$A$2:$A$5,0))</f>
        <v>外帶</v>
      </c>
      <c r="H2268" s="12" t="str">
        <f aca="false">INDEX(通路主檔!$C$2:$C$5,MATCH($F2268,通路主檔!$A$2:$A$5,0))</f>
        <v>店內</v>
      </c>
      <c r="I2268" s="13" t="n">
        <v>583000</v>
      </c>
      <c r="J2268" s="4" t="n">
        <v>1794</v>
      </c>
      <c r="K2268" s="4" t="n">
        <v>2168</v>
      </c>
      <c r="L2268" s="14" t="n">
        <f aca="false">IF(J2268=0,0,I2268/J2268)</f>
        <v>324.972129319955</v>
      </c>
      <c r="M2268" s="15" t="n">
        <f aca="false">INDEX(通路主檔!$D$2:$D$5,MATCH($F2268,通路主檔!$A$2:$A$5,0))*INDEX(年度參數!$B$2:$B$4,MATCH($B2268,年度參數!$A$2:$A$4,0))</f>
        <v>0</v>
      </c>
      <c r="N2268" s="14" t="n">
        <f aca="false">I2268*M2268</f>
        <v>0</v>
      </c>
      <c r="O2268" s="14" t="n">
        <f aca="false">I2268-N2268</f>
        <v>583000</v>
      </c>
    </row>
    <row r="2269" customFormat="false" ht="15" hidden="false" customHeight="false" outlineLevel="0" collapsed="false">
      <c r="A2269" s="6" t="str">
        <f aca="false">TEXT(B2269,"0")&amp;"-"&amp;TEXT(C2269,"00")</f>
        <v>2026-07</v>
      </c>
      <c r="B2269" s="4" t="n">
        <v>2026</v>
      </c>
      <c r="C2269" s="4" t="n">
        <v>7</v>
      </c>
      <c r="D2269" s="9" t="s">
        <v>325</v>
      </c>
      <c r="E2269" s="12" t="str">
        <f aca="false">INDEX(門市主檔!$B$2:$B$25,MATCH($D2269,門市主檔!$A$2:$A$25,0))</f>
        <v>高雄左營店</v>
      </c>
      <c r="F2269" s="9" t="s">
        <v>344</v>
      </c>
      <c r="G2269" s="12" t="str">
        <f aca="false">INDEX(通路主檔!$B$2:$B$5,MATCH($F2269,通路主檔!$A$2:$A$5,0))</f>
        <v>外送平台 A</v>
      </c>
      <c r="H2269" s="12" t="str">
        <f aca="false">INDEX(通路主檔!$C$2:$C$5,MATCH($F2269,通路主檔!$A$2:$A$5,0))</f>
        <v>外送平台</v>
      </c>
      <c r="I2269" s="13" t="n">
        <v>425000</v>
      </c>
      <c r="J2269" s="4" t="n">
        <v>756</v>
      </c>
      <c r="K2269" s="4" t="n">
        <v>1440</v>
      </c>
      <c r="L2269" s="14" t="n">
        <f aca="false">IF(J2269=0,0,I2269/J2269)</f>
        <v>562.169312169312</v>
      </c>
      <c r="M2269" s="15" t="n">
        <f aca="false">INDEX(通路主檔!$D$2:$D$5,MATCH($F2269,通路主檔!$A$2:$A$5,0))*INDEX(年度參數!$B$2:$B$4,MATCH($B2269,年度參數!$A$2:$A$4,0))</f>
        <v>0.345</v>
      </c>
      <c r="N2269" s="14" t="n">
        <f aca="false">I2269*M2269</f>
        <v>146625</v>
      </c>
      <c r="O2269" s="14" t="n">
        <f aca="false">I2269-N2269</f>
        <v>278375</v>
      </c>
    </row>
    <row r="2270" customFormat="false" ht="15" hidden="false" customHeight="false" outlineLevel="0" collapsed="false">
      <c r="A2270" s="6" t="str">
        <f aca="false">TEXT(B2270,"0")&amp;"-"&amp;TEXT(C2270,"00")</f>
        <v>2026-07</v>
      </c>
      <c r="B2270" s="4" t="n">
        <v>2026</v>
      </c>
      <c r="C2270" s="4" t="n">
        <v>7</v>
      </c>
      <c r="D2270" s="9" t="s">
        <v>325</v>
      </c>
      <c r="E2270" s="12" t="str">
        <f aca="false">INDEX(門市主檔!$B$2:$B$25,MATCH($D2270,門市主檔!$A$2:$A$25,0))</f>
        <v>高雄左營店</v>
      </c>
      <c r="F2270" s="9" t="s">
        <v>347</v>
      </c>
      <c r="G2270" s="12" t="str">
        <f aca="false">INDEX(通路主檔!$B$2:$B$5,MATCH($F2270,通路主檔!$A$2:$A$5,0))</f>
        <v>外送平台 B</v>
      </c>
      <c r="H2270" s="12" t="str">
        <f aca="false">INDEX(通路主檔!$C$2:$C$5,MATCH($F2270,通路主檔!$A$2:$A$5,0))</f>
        <v>外送平台</v>
      </c>
      <c r="I2270" s="13" t="n">
        <v>292500</v>
      </c>
      <c r="J2270" s="4" t="n">
        <v>538</v>
      </c>
      <c r="K2270" s="4" t="n">
        <v>939</v>
      </c>
      <c r="L2270" s="14" t="n">
        <f aca="false">IF(J2270=0,0,I2270/J2270)</f>
        <v>543.68029739777</v>
      </c>
      <c r="M2270" s="15" t="n">
        <f aca="false">INDEX(通路主檔!$D$2:$D$5,MATCH($F2270,通路主檔!$A$2:$A$5,0))*INDEX(年度參數!$B$2:$B$4,MATCH($B2270,年度參數!$A$2:$A$4,0))</f>
        <v>0.345</v>
      </c>
      <c r="N2270" s="14" t="n">
        <f aca="false">I2270*M2270</f>
        <v>100912.5</v>
      </c>
      <c r="O2270" s="14" t="n">
        <f aca="false">I2270-N2270</f>
        <v>191587.5</v>
      </c>
    </row>
    <row r="2271" customFormat="false" ht="15" hidden="false" customHeight="false" outlineLevel="0" collapsed="false">
      <c r="A2271" s="6" t="str">
        <f aca="false">TEXT(B2271,"0")&amp;"-"&amp;TEXT(C2271,"00")</f>
        <v>2026-07</v>
      </c>
      <c r="B2271" s="4" t="n">
        <v>2026</v>
      </c>
      <c r="C2271" s="4" t="n">
        <v>7</v>
      </c>
      <c r="D2271" s="9" t="s">
        <v>328</v>
      </c>
      <c r="E2271" s="12" t="str">
        <f aca="false">INDEX(門市主檔!$B$2:$B$25,MATCH($D2271,門市主檔!$A$2:$A$25,0))</f>
        <v>高雄三多店</v>
      </c>
      <c r="F2271" s="9" t="s">
        <v>339</v>
      </c>
      <c r="G2271" s="12" t="str">
        <f aca="false">INDEX(通路主檔!$B$2:$B$5,MATCH($F2271,通路主檔!$A$2:$A$5,0))</f>
        <v>內用</v>
      </c>
      <c r="H2271" s="12" t="str">
        <f aca="false">INDEX(通路主檔!$C$2:$C$5,MATCH($F2271,通路主檔!$A$2:$A$5,0))</f>
        <v>店內</v>
      </c>
      <c r="I2271" s="13" t="n">
        <v>936200</v>
      </c>
      <c r="J2271" s="4" t="n">
        <v>1143</v>
      </c>
      <c r="K2271" s="4" t="n">
        <v>2536</v>
      </c>
      <c r="L2271" s="14" t="n">
        <f aca="false">IF(J2271=0,0,I2271/J2271)</f>
        <v>819.07261592301</v>
      </c>
      <c r="M2271" s="15" t="n">
        <f aca="false">INDEX(通路主檔!$D$2:$D$5,MATCH($F2271,通路主檔!$A$2:$A$5,0))*INDEX(年度參數!$B$2:$B$4,MATCH($B2271,年度參數!$A$2:$A$4,0))</f>
        <v>0</v>
      </c>
      <c r="N2271" s="14" t="n">
        <f aca="false">I2271*M2271</f>
        <v>0</v>
      </c>
      <c r="O2271" s="14" t="n">
        <f aca="false">I2271-N2271</f>
        <v>936200</v>
      </c>
    </row>
    <row r="2272" customFormat="false" ht="15" hidden="false" customHeight="false" outlineLevel="0" collapsed="false">
      <c r="A2272" s="6" t="str">
        <f aca="false">TEXT(B2272,"0")&amp;"-"&amp;TEXT(C2272,"00")</f>
        <v>2026-07</v>
      </c>
      <c r="B2272" s="4" t="n">
        <v>2026</v>
      </c>
      <c r="C2272" s="4" t="n">
        <v>7</v>
      </c>
      <c r="D2272" s="9" t="s">
        <v>328</v>
      </c>
      <c r="E2272" s="12" t="str">
        <f aca="false">INDEX(門市主檔!$B$2:$B$25,MATCH($D2272,門市主檔!$A$2:$A$25,0))</f>
        <v>高雄三多店</v>
      </c>
      <c r="F2272" s="9" t="s">
        <v>342</v>
      </c>
      <c r="G2272" s="12" t="str">
        <f aca="false">INDEX(通路主檔!$B$2:$B$5,MATCH($F2272,通路主檔!$A$2:$A$5,0))</f>
        <v>外帶</v>
      </c>
      <c r="H2272" s="12" t="str">
        <f aca="false">INDEX(通路主檔!$C$2:$C$5,MATCH($F2272,通路主檔!$A$2:$A$5,0))</f>
        <v>店內</v>
      </c>
      <c r="I2272" s="13" t="n">
        <v>487500</v>
      </c>
      <c r="J2272" s="4" t="n">
        <v>1523</v>
      </c>
      <c r="K2272" s="4" t="n">
        <v>1879</v>
      </c>
      <c r="L2272" s="14" t="n">
        <f aca="false">IF(J2272=0,0,I2272/J2272)</f>
        <v>320.091923834537</v>
      </c>
      <c r="M2272" s="15" t="n">
        <f aca="false">INDEX(通路主檔!$D$2:$D$5,MATCH($F2272,通路主檔!$A$2:$A$5,0))*INDEX(年度參數!$B$2:$B$4,MATCH($B2272,年度參數!$A$2:$A$4,0))</f>
        <v>0</v>
      </c>
      <c r="N2272" s="14" t="n">
        <f aca="false">I2272*M2272</f>
        <v>0</v>
      </c>
      <c r="O2272" s="14" t="n">
        <f aca="false">I2272-N2272</f>
        <v>487500</v>
      </c>
    </row>
    <row r="2273" customFormat="false" ht="15" hidden="false" customHeight="false" outlineLevel="0" collapsed="false">
      <c r="A2273" s="6" t="str">
        <f aca="false">TEXT(B2273,"0")&amp;"-"&amp;TEXT(C2273,"00")</f>
        <v>2026-07</v>
      </c>
      <c r="B2273" s="4" t="n">
        <v>2026</v>
      </c>
      <c r="C2273" s="4" t="n">
        <v>7</v>
      </c>
      <c r="D2273" s="9" t="s">
        <v>328</v>
      </c>
      <c r="E2273" s="12" t="str">
        <f aca="false">INDEX(門市主檔!$B$2:$B$25,MATCH($D2273,門市主檔!$A$2:$A$25,0))</f>
        <v>高雄三多店</v>
      </c>
      <c r="F2273" s="9" t="s">
        <v>344</v>
      </c>
      <c r="G2273" s="12" t="str">
        <f aca="false">INDEX(通路主檔!$B$2:$B$5,MATCH($F2273,通路主檔!$A$2:$A$5,0))</f>
        <v>外送平台 A</v>
      </c>
      <c r="H2273" s="12" t="str">
        <f aca="false">INDEX(通路主檔!$C$2:$C$5,MATCH($F2273,通路主檔!$A$2:$A$5,0))</f>
        <v>外送平台</v>
      </c>
      <c r="I2273" s="13" t="n">
        <v>422300</v>
      </c>
      <c r="J2273" s="4" t="n">
        <v>778</v>
      </c>
      <c r="K2273" s="4" t="n">
        <v>1413</v>
      </c>
      <c r="L2273" s="14" t="n">
        <f aca="false">IF(J2273=0,0,I2273/J2273)</f>
        <v>542.80205655527</v>
      </c>
      <c r="M2273" s="15" t="n">
        <f aca="false">INDEX(通路主檔!$D$2:$D$5,MATCH($F2273,通路主檔!$A$2:$A$5,0))*INDEX(年度參數!$B$2:$B$4,MATCH($B2273,年度參數!$A$2:$A$4,0))</f>
        <v>0.345</v>
      </c>
      <c r="N2273" s="14" t="n">
        <f aca="false">I2273*M2273</f>
        <v>145693.5</v>
      </c>
      <c r="O2273" s="14" t="n">
        <f aca="false">I2273-N2273</f>
        <v>276606.5</v>
      </c>
    </row>
    <row r="2274" customFormat="false" ht="15" hidden="false" customHeight="false" outlineLevel="0" collapsed="false">
      <c r="A2274" s="6" t="str">
        <f aca="false">TEXT(B2274,"0")&amp;"-"&amp;TEXT(C2274,"00")</f>
        <v>2026-07</v>
      </c>
      <c r="B2274" s="4" t="n">
        <v>2026</v>
      </c>
      <c r="C2274" s="4" t="n">
        <v>7</v>
      </c>
      <c r="D2274" s="9" t="s">
        <v>328</v>
      </c>
      <c r="E2274" s="12" t="str">
        <f aca="false">INDEX(門市主檔!$B$2:$B$25,MATCH($D2274,門市主檔!$A$2:$A$25,0))</f>
        <v>高雄三多店</v>
      </c>
      <c r="F2274" s="9" t="s">
        <v>347</v>
      </c>
      <c r="G2274" s="12" t="str">
        <f aca="false">INDEX(通路主檔!$B$2:$B$5,MATCH($F2274,通路主檔!$A$2:$A$5,0))</f>
        <v>外送平台 B</v>
      </c>
      <c r="H2274" s="12" t="str">
        <f aca="false">INDEX(通路主檔!$C$2:$C$5,MATCH($F2274,通路主檔!$A$2:$A$5,0))</f>
        <v>外送平台</v>
      </c>
      <c r="I2274" s="13" t="n">
        <v>305600</v>
      </c>
      <c r="J2274" s="4" t="n">
        <v>565</v>
      </c>
      <c r="K2274" s="4" t="n">
        <v>1051</v>
      </c>
      <c r="L2274" s="14" t="n">
        <f aca="false">IF(J2274=0,0,I2274/J2274)</f>
        <v>540.884955752212</v>
      </c>
      <c r="M2274" s="15" t="n">
        <f aca="false">INDEX(通路主檔!$D$2:$D$5,MATCH($F2274,通路主檔!$A$2:$A$5,0))*INDEX(年度參數!$B$2:$B$4,MATCH($B2274,年度參數!$A$2:$A$4,0))</f>
        <v>0.345</v>
      </c>
      <c r="N2274" s="14" t="n">
        <f aca="false">I2274*M2274</f>
        <v>105432</v>
      </c>
      <c r="O2274" s="14" t="n">
        <f aca="false">I2274-N2274</f>
        <v>200168</v>
      </c>
    </row>
    <row r="2275" customFormat="false" ht="15" hidden="false" customHeight="false" outlineLevel="0" collapsed="false">
      <c r="A2275" s="6" t="str">
        <f aca="false">TEXT(B2275,"0")&amp;"-"&amp;TEXT(C2275,"00")</f>
        <v>2026-07</v>
      </c>
      <c r="B2275" s="4" t="n">
        <v>2026</v>
      </c>
      <c r="C2275" s="4" t="n">
        <v>7</v>
      </c>
      <c r="D2275" s="9" t="s">
        <v>330</v>
      </c>
      <c r="E2275" s="12" t="str">
        <f aca="false">INDEX(門市主檔!$B$2:$B$25,MATCH($D2275,門市主檔!$A$2:$A$25,0))</f>
        <v>高雄鳳山店</v>
      </c>
      <c r="F2275" s="9" t="s">
        <v>342</v>
      </c>
      <c r="G2275" s="12" t="str">
        <f aca="false">INDEX(通路主檔!$B$2:$B$5,MATCH($F2275,通路主檔!$A$2:$A$5,0))</f>
        <v>外帶</v>
      </c>
      <c r="H2275" s="12" t="str">
        <f aca="false">INDEX(通路主檔!$C$2:$C$5,MATCH($F2275,通路主檔!$A$2:$A$5,0))</f>
        <v>店內</v>
      </c>
      <c r="I2275" s="13" t="n">
        <v>570600</v>
      </c>
      <c r="J2275" s="4" t="n">
        <v>1581</v>
      </c>
      <c r="K2275" s="4" t="n">
        <v>1913</v>
      </c>
      <c r="L2275" s="14" t="n">
        <f aca="false">IF(J2275=0,0,I2275/J2275)</f>
        <v>360.910815939279</v>
      </c>
      <c r="M2275" s="15" t="n">
        <f aca="false">INDEX(通路主檔!$D$2:$D$5,MATCH($F2275,通路主檔!$A$2:$A$5,0))*INDEX(年度參數!$B$2:$B$4,MATCH($B2275,年度參數!$A$2:$A$4,0))</f>
        <v>0</v>
      </c>
      <c r="N2275" s="14" t="n">
        <f aca="false">I2275*M2275</f>
        <v>0</v>
      </c>
      <c r="O2275" s="14" t="n">
        <f aca="false">I2275-N2275</f>
        <v>570600</v>
      </c>
    </row>
    <row r="2276" customFormat="false" ht="15" hidden="false" customHeight="false" outlineLevel="0" collapsed="false">
      <c r="A2276" s="6" t="str">
        <f aca="false">TEXT(B2276,"0")&amp;"-"&amp;TEXT(C2276,"00")</f>
        <v>2026-07</v>
      </c>
      <c r="B2276" s="4" t="n">
        <v>2026</v>
      </c>
      <c r="C2276" s="4" t="n">
        <v>7</v>
      </c>
      <c r="D2276" s="9" t="s">
        <v>330</v>
      </c>
      <c r="E2276" s="12" t="str">
        <f aca="false">INDEX(門市主檔!$B$2:$B$25,MATCH($D2276,門市主檔!$A$2:$A$25,0))</f>
        <v>高雄鳳山店</v>
      </c>
      <c r="F2276" s="9" t="s">
        <v>344</v>
      </c>
      <c r="G2276" s="12" t="str">
        <f aca="false">INDEX(通路主檔!$B$2:$B$5,MATCH($F2276,通路主檔!$A$2:$A$5,0))</f>
        <v>外送平台 A</v>
      </c>
      <c r="H2276" s="12" t="str">
        <f aca="false">INDEX(通路主檔!$C$2:$C$5,MATCH($F2276,通路主檔!$A$2:$A$5,0))</f>
        <v>外送平台</v>
      </c>
      <c r="I2276" s="13" t="n">
        <v>449800</v>
      </c>
      <c r="J2276" s="4" t="n">
        <v>901</v>
      </c>
      <c r="K2276" s="4" t="n">
        <v>1671</v>
      </c>
      <c r="L2276" s="14" t="n">
        <f aca="false">IF(J2276=0,0,I2276/J2276)</f>
        <v>499.223085460599</v>
      </c>
      <c r="M2276" s="15" t="n">
        <f aca="false">INDEX(通路主檔!$D$2:$D$5,MATCH($F2276,通路主檔!$A$2:$A$5,0))*INDEX(年度參數!$B$2:$B$4,MATCH($B2276,年度參數!$A$2:$A$4,0))</f>
        <v>0.345</v>
      </c>
      <c r="N2276" s="14" t="n">
        <f aca="false">I2276*M2276</f>
        <v>155181</v>
      </c>
      <c r="O2276" s="14" t="n">
        <f aca="false">I2276-N2276</f>
        <v>294619</v>
      </c>
    </row>
    <row r="2277" customFormat="false" ht="15" hidden="false" customHeight="false" outlineLevel="0" collapsed="false">
      <c r="A2277" s="6" t="str">
        <f aca="false">TEXT(B2277,"0")&amp;"-"&amp;TEXT(C2277,"00")</f>
        <v>2026-07</v>
      </c>
      <c r="B2277" s="4" t="n">
        <v>2026</v>
      </c>
      <c r="C2277" s="4" t="n">
        <v>7</v>
      </c>
      <c r="D2277" s="9" t="s">
        <v>330</v>
      </c>
      <c r="E2277" s="12" t="str">
        <f aca="false">INDEX(門市主檔!$B$2:$B$25,MATCH($D2277,門市主檔!$A$2:$A$25,0))</f>
        <v>高雄鳳山店</v>
      </c>
      <c r="F2277" s="9" t="s">
        <v>347</v>
      </c>
      <c r="G2277" s="12" t="str">
        <f aca="false">INDEX(通路主檔!$B$2:$B$5,MATCH($F2277,通路主檔!$A$2:$A$5,0))</f>
        <v>外送平台 B</v>
      </c>
      <c r="H2277" s="12" t="str">
        <f aca="false">INDEX(通路主檔!$C$2:$C$5,MATCH($F2277,通路主檔!$A$2:$A$5,0))</f>
        <v>外送平台</v>
      </c>
      <c r="I2277" s="13" t="n">
        <v>336600</v>
      </c>
      <c r="J2277" s="4" t="n">
        <v>680</v>
      </c>
      <c r="K2277" s="4" t="n">
        <v>1316</v>
      </c>
      <c r="L2277" s="14" t="n">
        <f aca="false">IF(J2277=0,0,I2277/J2277)</f>
        <v>495</v>
      </c>
      <c r="M2277" s="15" t="n">
        <f aca="false">INDEX(通路主檔!$D$2:$D$5,MATCH($F2277,通路主檔!$A$2:$A$5,0))*INDEX(年度參數!$B$2:$B$4,MATCH($B2277,年度參數!$A$2:$A$4,0))</f>
        <v>0.345</v>
      </c>
      <c r="N2277" s="14" t="n">
        <f aca="false">I2277*M2277</f>
        <v>116127</v>
      </c>
      <c r="O2277" s="14" t="n">
        <f aca="false">I2277-N2277</f>
        <v>220473</v>
      </c>
    </row>
    <row r="2278" customFormat="false" ht="15" hidden="false" customHeight="false" outlineLevel="0" collapsed="false">
      <c r="A2278" s="6" t="str">
        <f aca="false">TEXT(B2278,"0")&amp;"-"&amp;TEXT(C2278,"00")</f>
        <v>2026-07</v>
      </c>
      <c r="B2278" s="4" t="n">
        <v>2026</v>
      </c>
      <c r="C2278" s="4" t="n">
        <v>7</v>
      </c>
      <c r="D2278" s="9" t="s">
        <v>280</v>
      </c>
      <c r="E2278" s="12" t="str">
        <f aca="false">INDEX(門市主檔!$B$2:$B$25,MATCH($D2278,門市主檔!$A$2:$A$25,0))</f>
        <v>新北板橋店</v>
      </c>
      <c r="F2278" s="9" t="s">
        <v>339</v>
      </c>
      <c r="G2278" s="12" t="str">
        <f aca="false">INDEX(通路主檔!$B$2:$B$5,MATCH($F2278,通路主檔!$A$2:$A$5,0))</f>
        <v>內用</v>
      </c>
      <c r="H2278" s="12" t="str">
        <f aca="false">INDEX(通路主檔!$C$2:$C$5,MATCH($F2278,通路主檔!$A$2:$A$5,0))</f>
        <v>店內</v>
      </c>
      <c r="I2278" s="13" t="n">
        <v>1285200</v>
      </c>
      <c r="J2278" s="4" t="n">
        <v>1585</v>
      </c>
      <c r="K2278" s="4" t="n">
        <v>4062</v>
      </c>
      <c r="L2278" s="14" t="n">
        <f aca="false">IF(J2278=0,0,I2278/J2278)</f>
        <v>810.851735015773</v>
      </c>
      <c r="M2278" s="15" t="n">
        <f aca="false">INDEX(通路主檔!$D$2:$D$5,MATCH($F2278,通路主檔!$A$2:$A$5,0))*INDEX(年度參數!$B$2:$B$4,MATCH($B2278,年度參數!$A$2:$A$4,0))</f>
        <v>0</v>
      </c>
      <c r="N2278" s="14" t="n">
        <f aca="false">I2278*M2278</f>
        <v>0</v>
      </c>
      <c r="O2278" s="14" t="n">
        <f aca="false">I2278-N2278</f>
        <v>1285200</v>
      </c>
    </row>
    <row r="2279" customFormat="false" ht="15" hidden="false" customHeight="false" outlineLevel="0" collapsed="false">
      <c r="A2279" s="6" t="str">
        <f aca="false">TEXT(B2279,"0")&amp;"-"&amp;TEXT(C2279,"00")</f>
        <v>2026-07</v>
      </c>
      <c r="B2279" s="4" t="n">
        <v>2026</v>
      </c>
      <c r="C2279" s="4" t="n">
        <v>7</v>
      </c>
      <c r="D2279" s="9" t="s">
        <v>280</v>
      </c>
      <c r="E2279" s="12" t="str">
        <f aca="false">INDEX(門市主檔!$B$2:$B$25,MATCH($D2279,門市主檔!$A$2:$A$25,0))</f>
        <v>新北板橋店</v>
      </c>
      <c r="F2279" s="9" t="s">
        <v>342</v>
      </c>
      <c r="G2279" s="12" t="str">
        <f aca="false">INDEX(通路主檔!$B$2:$B$5,MATCH($F2279,通路主檔!$A$2:$A$5,0))</f>
        <v>外帶</v>
      </c>
      <c r="H2279" s="12" t="str">
        <f aca="false">INDEX(通路主檔!$C$2:$C$5,MATCH($F2279,通路主檔!$A$2:$A$5,0))</f>
        <v>店內</v>
      </c>
      <c r="I2279" s="13" t="n">
        <v>594000</v>
      </c>
      <c r="J2279" s="4" t="n">
        <v>1825</v>
      </c>
      <c r="K2279" s="4" t="n">
        <v>2536</v>
      </c>
      <c r="L2279" s="14" t="n">
        <f aca="false">IF(J2279=0,0,I2279/J2279)</f>
        <v>325.479452054795</v>
      </c>
      <c r="M2279" s="15" t="n">
        <f aca="false">INDEX(通路主檔!$D$2:$D$5,MATCH($F2279,通路主檔!$A$2:$A$5,0))*INDEX(年度參數!$B$2:$B$4,MATCH($B2279,年度參數!$A$2:$A$4,0))</f>
        <v>0</v>
      </c>
      <c r="N2279" s="14" t="n">
        <f aca="false">I2279*M2279</f>
        <v>0</v>
      </c>
      <c r="O2279" s="14" t="n">
        <f aca="false">I2279-N2279</f>
        <v>594000</v>
      </c>
    </row>
    <row r="2280" customFormat="false" ht="15" hidden="false" customHeight="false" outlineLevel="0" collapsed="false">
      <c r="A2280" s="6" t="str">
        <f aca="false">TEXT(B2280,"0")&amp;"-"&amp;TEXT(C2280,"00")</f>
        <v>2026-07</v>
      </c>
      <c r="B2280" s="4" t="n">
        <v>2026</v>
      </c>
      <c r="C2280" s="4" t="n">
        <v>7</v>
      </c>
      <c r="D2280" s="9" t="s">
        <v>280</v>
      </c>
      <c r="E2280" s="12" t="str">
        <f aca="false">INDEX(門市主檔!$B$2:$B$25,MATCH($D2280,門市主檔!$A$2:$A$25,0))</f>
        <v>新北板橋店</v>
      </c>
      <c r="F2280" s="9" t="s">
        <v>344</v>
      </c>
      <c r="G2280" s="12" t="str">
        <f aca="false">INDEX(通路主檔!$B$2:$B$5,MATCH($F2280,通路主檔!$A$2:$A$5,0))</f>
        <v>外送平台 A</v>
      </c>
      <c r="H2280" s="12" t="str">
        <f aca="false">INDEX(通路主檔!$C$2:$C$5,MATCH($F2280,通路主檔!$A$2:$A$5,0))</f>
        <v>外送平台</v>
      </c>
      <c r="I2280" s="13" t="n">
        <v>562200</v>
      </c>
      <c r="J2280" s="4" t="n">
        <v>1078</v>
      </c>
      <c r="K2280" s="4" t="n">
        <v>2099</v>
      </c>
      <c r="L2280" s="14" t="n">
        <f aca="false">IF(J2280=0,0,I2280/J2280)</f>
        <v>521.52133580705</v>
      </c>
      <c r="M2280" s="15" t="n">
        <f aca="false">INDEX(通路主檔!$D$2:$D$5,MATCH($F2280,通路主檔!$A$2:$A$5,0))*INDEX(年度參數!$B$2:$B$4,MATCH($B2280,年度參數!$A$2:$A$4,0))</f>
        <v>0.345</v>
      </c>
      <c r="N2280" s="14" t="n">
        <f aca="false">I2280*M2280</f>
        <v>193959</v>
      </c>
      <c r="O2280" s="14" t="n">
        <f aca="false">I2280-N2280</f>
        <v>368241</v>
      </c>
    </row>
    <row r="2281" customFormat="false" ht="15" hidden="false" customHeight="false" outlineLevel="0" collapsed="false">
      <c r="A2281" s="6" t="str">
        <f aca="false">TEXT(B2281,"0")&amp;"-"&amp;TEXT(C2281,"00")</f>
        <v>2026-07</v>
      </c>
      <c r="B2281" s="4" t="n">
        <v>2026</v>
      </c>
      <c r="C2281" s="4" t="n">
        <v>7</v>
      </c>
      <c r="D2281" s="9" t="s">
        <v>280</v>
      </c>
      <c r="E2281" s="12" t="str">
        <f aca="false">INDEX(門市主檔!$B$2:$B$25,MATCH($D2281,門市主檔!$A$2:$A$25,0))</f>
        <v>新北板橋店</v>
      </c>
      <c r="F2281" s="9" t="s">
        <v>347</v>
      </c>
      <c r="G2281" s="12" t="str">
        <f aca="false">INDEX(通路主檔!$B$2:$B$5,MATCH($F2281,通路主檔!$A$2:$A$5,0))</f>
        <v>外送平台 B</v>
      </c>
      <c r="H2281" s="12" t="str">
        <f aca="false">INDEX(通路主檔!$C$2:$C$5,MATCH($F2281,通路主檔!$A$2:$A$5,0))</f>
        <v>外送平台</v>
      </c>
      <c r="I2281" s="13" t="n">
        <v>383900</v>
      </c>
      <c r="J2281" s="4" t="n">
        <v>735</v>
      </c>
      <c r="K2281" s="4" t="n">
        <v>1297</v>
      </c>
      <c r="L2281" s="14" t="n">
        <f aca="false">IF(J2281=0,0,I2281/J2281)</f>
        <v>522.312925170068</v>
      </c>
      <c r="M2281" s="15" t="n">
        <f aca="false">INDEX(通路主檔!$D$2:$D$5,MATCH($F2281,通路主檔!$A$2:$A$5,0))*INDEX(年度參數!$B$2:$B$4,MATCH($B2281,年度參數!$A$2:$A$4,0))</f>
        <v>0.345</v>
      </c>
      <c r="N2281" s="14" t="n">
        <f aca="false">I2281*M2281</f>
        <v>132445.5</v>
      </c>
      <c r="O2281" s="14" t="n">
        <f aca="false">I2281-N2281</f>
        <v>251454.5</v>
      </c>
    </row>
    <row r="2282" customFormat="false" ht="15" hidden="false" customHeight="false" outlineLevel="0" collapsed="false">
      <c r="A2282" s="6" t="str">
        <f aca="false">TEXT(B2282,"0")&amp;"-"&amp;TEXT(C2282,"00")</f>
        <v>2026-07</v>
      </c>
      <c r="B2282" s="4" t="n">
        <v>2026</v>
      </c>
      <c r="C2282" s="4" t="n">
        <v>7</v>
      </c>
      <c r="D2282" s="9" t="s">
        <v>283</v>
      </c>
      <c r="E2282" s="12" t="str">
        <f aca="false">INDEX(門市主檔!$B$2:$B$25,MATCH($D2282,門市主檔!$A$2:$A$25,0))</f>
        <v>新北新莊店</v>
      </c>
      <c r="F2282" s="9" t="s">
        <v>339</v>
      </c>
      <c r="G2282" s="12" t="str">
        <f aca="false">INDEX(通路主檔!$B$2:$B$5,MATCH($F2282,通路主檔!$A$2:$A$5,0))</f>
        <v>內用</v>
      </c>
      <c r="H2282" s="12" t="str">
        <f aca="false">INDEX(通路主檔!$C$2:$C$5,MATCH($F2282,通路主檔!$A$2:$A$5,0))</f>
        <v>店內</v>
      </c>
      <c r="I2282" s="13" t="n">
        <v>1153000</v>
      </c>
      <c r="J2282" s="4" t="n">
        <v>1646</v>
      </c>
      <c r="K2282" s="4" t="n">
        <v>4234</v>
      </c>
      <c r="L2282" s="14" t="n">
        <f aca="false">IF(J2282=0,0,I2282/J2282)</f>
        <v>700.48602673147</v>
      </c>
      <c r="M2282" s="15" t="n">
        <f aca="false">INDEX(通路主檔!$D$2:$D$5,MATCH($F2282,通路主檔!$A$2:$A$5,0))*INDEX(年度參數!$B$2:$B$4,MATCH($B2282,年度參數!$A$2:$A$4,0))</f>
        <v>0</v>
      </c>
      <c r="N2282" s="14" t="n">
        <f aca="false">I2282*M2282</f>
        <v>0</v>
      </c>
      <c r="O2282" s="14" t="n">
        <f aca="false">I2282-N2282</f>
        <v>1153000</v>
      </c>
    </row>
    <row r="2283" customFormat="false" ht="15" hidden="false" customHeight="false" outlineLevel="0" collapsed="false">
      <c r="A2283" s="6" t="str">
        <f aca="false">TEXT(B2283,"0")&amp;"-"&amp;TEXT(C2283,"00")</f>
        <v>2026-07</v>
      </c>
      <c r="B2283" s="4" t="n">
        <v>2026</v>
      </c>
      <c r="C2283" s="4" t="n">
        <v>7</v>
      </c>
      <c r="D2283" s="9" t="s">
        <v>283</v>
      </c>
      <c r="E2283" s="12" t="str">
        <f aca="false">INDEX(門市主檔!$B$2:$B$25,MATCH($D2283,門市主檔!$A$2:$A$25,0))</f>
        <v>新北新莊店</v>
      </c>
      <c r="F2283" s="9" t="s">
        <v>342</v>
      </c>
      <c r="G2283" s="12" t="str">
        <f aca="false">INDEX(通路主檔!$B$2:$B$5,MATCH($F2283,通路主檔!$A$2:$A$5,0))</f>
        <v>外帶</v>
      </c>
      <c r="H2283" s="12" t="str">
        <f aca="false">INDEX(通路主檔!$C$2:$C$5,MATCH($F2283,通路主檔!$A$2:$A$5,0))</f>
        <v>店內</v>
      </c>
      <c r="I2283" s="13" t="n">
        <v>576400</v>
      </c>
      <c r="J2283" s="4" t="n">
        <v>1646</v>
      </c>
      <c r="K2283" s="4" t="n">
        <v>2234</v>
      </c>
      <c r="L2283" s="14" t="n">
        <f aca="false">IF(J2283=0,0,I2283/J2283)</f>
        <v>350.182260024301</v>
      </c>
      <c r="M2283" s="15" t="n">
        <f aca="false">INDEX(通路主檔!$D$2:$D$5,MATCH($F2283,通路主檔!$A$2:$A$5,0))*INDEX(年度參數!$B$2:$B$4,MATCH($B2283,年度參數!$A$2:$A$4,0))</f>
        <v>0</v>
      </c>
      <c r="N2283" s="14" t="n">
        <f aca="false">I2283*M2283</f>
        <v>0</v>
      </c>
      <c r="O2283" s="14" t="n">
        <f aca="false">I2283-N2283</f>
        <v>576400</v>
      </c>
    </row>
    <row r="2284" customFormat="false" ht="15" hidden="false" customHeight="false" outlineLevel="0" collapsed="false">
      <c r="A2284" s="6" t="str">
        <f aca="false">TEXT(B2284,"0")&amp;"-"&amp;TEXT(C2284,"00")</f>
        <v>2026-07</v>
      </c>
      <c r="B2284" s="4" t="n">
        <v>2026</v>
      </c>
      <c r="C2284" s="4" t="n">
        <v>7</v>
      </c>
      <c r="D2284" s="9" t="s">
        <v>283</v>
      </c>
      <c r="E2284" s="12" t="str">
        <f aca="false">INDEX(門市主檔!$B$2:$B$25,MATCH($D2284,門市主檔!$A$2:$A$25,0))</f>
        <v>新北新莊店</v>
      </c>
      <c r="F2284" s="9" t="s">
        <v>344</v>
      </c>
      <c r="G2284" s="12" t="str">
        <f aca="false">INDEX(通路主檔!$B$2:$B$5,MATCH($F2284,通路主檔!$A$2:$A$5,0))</f>
        <v>外送平台 A</v>
      </c>
      <c r="H2284" s="12" t="str">
        <f aca="false">INDEX(通路主檔!$C$2:$C$5,MATCH($F2284,通路主檔!$A$2:$A$5,0))</f>
        <v>外送平台</v>
      </c>
      <c r="I2284" s="13" t="n">
        <v>514100</v>
      </c>
      <c r="J2284" s="4" t="n">
        <v>943</v>
      </c>
      <c r="K2284" s="4" t="n">
        <v>1890</v>
      </c>
      <c r="L2284" s="14" t="n">
        <f aca="false">IF(J2284=0,0,I2284/J2284)</f>
        <v>545.174973488865</v>
      </c>
      <c r="M2284" s="15" t="n">
        <f aca="false">INDEX(通路主檔!$D$2:$D$5,MATCH($F2284,通路主檔!$A$2:$A$5,0))*INDEX(年度參數!$B$2:$B$4,MATCH($B2284,年度參數!$A$2:$A$4,0))</f>
        <v>0.345</v>
      </c>
      <c r="N2284" s="14" t="n">
        <f aca="false">I2284*M2284</f>
        <v>177364.5</v>
      </c>
      <c r="O2284" s="14" t="n">
        <f aca="false">I2284-N2284</f>
        <v>336735.5</v>
      </c>
    </row>
    <row r="2285" customFormat="false" ht="15" hidden="false" customHeight="false" outlineLevel="0" collapsed="false">
      <c r="A2285" s="6" t="str">
        <f aca="false">TEXT(B2285,"0")&amp;"-"&amp;TEXT(C2285,"00")</f>
        <v>2026-07</v>
      </c>
      <c r="B2285" s="4" t="n">
        <v>2026</v>
      </c>
      <c r="C2285" s="4" t="n">
        <v>7</v>
      </c>
      <c r="D2285" s="9" t="s">
        <v>283</v>
      </c>
      <c r="E2285" s="12" t="str">
        <f aca="false">INDEX(門市主檔!$B$2:$B$25,MATCH($D2285,門市主檔!$A$2:$A$25,0))</f>
        <v>新北新莊店</v>
      </c>
      <c r="F2285" s="9" t="s">
        <v>347</v>
      </c>
      <c r="G2285" s="12" t="str">
        <f aca="false">INDEX(通路主檔!$B$2:$B$5,MATCH($F2285,通路主檔!$A$2:$A$5,0))</f>
        <v>外送平台 B</v>
      </c>
      <c r="H2285" s="12" t="str">
        <f aca="false">INDEX(通路主檔!$C$2:$C$5,MATCH($F2285,通路主檔!$A$2:$A$5,0))</f>
        <v>外送平台</v>
      </c>
      <c r="I2285" s="13" t="n">
        <v>292200</v>
      </c>
      <c r="J2285" s="4" t="n">
        <v>638</v>
      </c>
      <c r="K2285" s="4" t="n">
        <v>1093</v>
      </c>
      <c r="L2285" s="14" t="n">
        <f aca="false">IF(J2285=0,0,I2285/J2285)</f>
        <v>457.993730407524</v>
      </c>
      <c r="M2285" s="15" t="n">
        <f aca="false">INDEX(通路主檔!$D$2:$D$5,MATCH($F2285,通路主檔!$A$2:$A$5,0))*INDEX(年度參數!$B$2:$B$4,MATCH($B2285,年度參數!$A$2:$A$4,0))</f>
        <v>0.345</v>
      </c>
      <c r="N2285" s="14" t="n">
        <f aca="false">I2285*M2285</f>
        <v>100809</v>
      </c>
      <c r="O2285" s="14" t="n">
        <f aca="false">I2285-N2285</f>
        <v>191391</v>
      </c>
    </row>
    <row r="2286" customFormat="false" ht="15" hidden="false" customHeight="false" outlineLevel="0" collapsed="false">
      <c r="A2286" s="6" t="str">
        <f aca="false">TEXT(B2286,"0")&amp;"-"&amp;TEXT(C2286,"00")</f>
        <v>2026-07</v>
      </c>
      <c r="B2286" s="4" t="n">
        <v>2026</v>
      </c>
      <c r="C2286" s="4" t="n">
        <v>7</v>
      </c>
      <c r="D2286" s="9" t="s">
        <v>332</v>
      </c>
      <c r="E2286" s="12" t="str">
        <f aca="false">INDEX(門市主檔!$B$2:$B$25,MATCH($D2286,門市主檔!$A$2:$A$25,0))</f>
        <v>屏東市區店</v>
      </c>
      <c r="F2286" s="9" t="s">
        <v>339</v>
      </c>
      <c r="G2286" s="12" t="str">
        <f aca="false">INDEX(通路主檔!$B$2:$B$5,MATCH($F2286,通路主檔!$A$2:$A$5,0))</f>
        <v>內用</v>
      </c>
      <c r="H2286" s="12" t="str">
        <f aca="false">INDEX(通路主檔!$C$2:$C$5,MATCH($F2286,通路主檔!$A$2:$A$5,0))</f>
        <v>店內</v>
      </c>
      <c r="I2286" s="13" t="n">
        <v>497800</v>
      </c>
      <c r="J2286" s="4" t="n">
        <v>629</v>
      </c>
      <c r="K2286" s="4" t="n">
        <v>1585</v>
      </c>
      <c r="L2286" s="14" t="n">
        <f aca="false">IF(J2286=0,0,I2286/J2286)</f>
        <v>791.414944356121</v>
      </c>
      <c r="M2286" s="15" t="n">
        <f aca="false">INDEX(通路主檔!$D$2:$D$5,MATCH($F2286,通路主檔!$A$2:$A$5,0))*INDEX(年度參數!$B$2:$B$4,MATCH($B2286,年度參數!$A$2:$A$4,0))</f>
        <v>0</v>
      </c>
      <c r="N2286" s="14" t="n">
        <f aca="false">I2286*M2286</f>
        <v>0</v>
      </c>
      <c r="O2286" s="14" t="n">
        <f aca="false">I2286-N2286</f>
        <v>497800</v>
      </c>
    </row>
    <row r="2287" customFormat="false" ht="15" hidden="false" customHeight="false" outlineLevel="0" collapsed="false">
      <c r="A2287" s="6" t="str">
        <f aca="false">TEXT(B2287,"0")&amp;"-"&amp;TEXT(C2287,"00")</f>
        <v>2026-07</v>
      </c>
      <c r="B2287" s="4" t="n">
        <v>2026</v>
      </c>
      <c r="C2287" s="4" t="n">
        <v>7</v>
      </c>
      <c r="D2287" s="9" t="s">
        <v>332</v>
      </c>
      <c r="E2287" s="12" t="str">
        <f aca="false">INDEX(門市主檔!$B$2:$B$25,MATCH($D2287,門市主檔!$A$2:$A$25,0))</f>
        <v>屏東市區店</v>
      </c>
      <c r="F2287" s="9" t="s">
        <v>342</v>
      </c>
      <c r="G2287" s="12" t="str">
        <f aca="false">INDEX(通路主檔!$B$2:$B$5,MATCH($F2287,通路主檔!$A$2:$A$5,0))</f>
        <v>外帶</v>
      </c>
      <c r="H2287" s="12" t="str">
        <f aca="false">INDEX(通路主檔!$C$2:$C$5,MATCH($F2287,通路主檔!$A$2:$A$5,0))</f>
        <v>店內</v>
      </c>
      <c r="I2287" s="13" t="n">
        <v>460900</v>
      </c>
      <c r="J2287" s="4" t="n">
        <v>1332</v>
      </c>
      <c r="K2287" s="4" t="n">
        <v>1716</v>
      </c>
      <c r="L2287" s="14" t="n">
        <f aca="false">IF(J2287=0,0,I2287/J2287)</f>
        <v>346.021021021021</v>
      </c>
      <c r="M2287" s="15" t="n">
        <f aca="false">INDEX(通路主檔!$D$2:$D$5,MATCH($F2287,通路主檔!$A$2:$A$5,0))*INDEX(年度參數!$B$2:$B$4,MATCH($B2287,年度參數!$A$2:$A$4,0))</f>
        <v>0</v>
      </c>
      <c r="N2287" s="14" t="n">
        <f aca="false">I2287*M2287</f>
        <v>0</v>
      </c>
      <c r="O2287" s="14" t="n">
        <f aca="false">I2287-N2287</f>
        <v>460900</v>
      </c>
    </row>
    <row r="2288" customFormat="false" ht="15" hidden="false" customHeight="false" outlineLevel="0" collapsed="false">
      <c r="A2288" s="6" t="str">
        <f aca="false">TEXT(B2288,"0")&amp;"-"&amp;TEXT(C2288,"00")</f>
        <v>2026-07</v>
      </c>
      <c r="B2288" s="4" t="n">
        <v>2026</v>
      </c>
      <c r="C2288" s="4" t="n">
        <v>7</v>
      </c>
      <c r="D2288" s="9" t="s">
        <v>332</v>
      </c>
      <c r="E2288" s="12" t="str">
        <f aca="false">INDEX(門市主檔!$B$2:$B$25,MATCH($D2288,門市主檔!$A$2:$A$25,0))</f>
        <v>屏東市區店</v>
      </c>
      <c r="F2288" s="9" t="s">
        <v>344</v>
      </c>
      <c r="G2288" s="12" t="str">
        <f aca="false">INDEX(通路主檔!$B$2:$B$5,MATCH($F2288,通路主檔!$A$2:$A$5,0))</f>
        <v>外送平台 A</v>
      </c>
      <c r="H2288" s="12" t="str">
        <f aca="false">INDEX(通路主檔!$C$2:$C$5,MATCH($F2288,通路主檔!$A$2:$A$5,0))</f>
        <v>外送平台</v>
      </c>
      <c r="I2288" s="13" t="n">
        <v>356900</v>
      </c>
      <c r="J2288" s="4" t="n">
        <v>656</v>
      </c>
      <c r="K2288" s="4" t="n">
        <v>1151</v>
      </c>
      <c r="L2288" s="14" t="n">
        <f aca="false">IF(J2288=0,0,I2288/J2288)</f>
        <v>544.05487804878</v>
      </c>
      <c r="M2288" s="15" t="n">
        <f aca="false">INDEX(通路主檔!$D$2:$D$5,MATCH($F2288,通路主檔!$A$2:$A$5,0))*INDEX(年度參數!$B$2:$B$4,MATCH($B2288,年度參數!$A$2:$A$4,0))</f>
        <v>0.345</v>
      </c>
      <c r="N2288" s="14" t="n">
        <f aca="false">I2288*M2288</f>
        <v>123130.5</v>
      </c>
      <c r="O2288" s="14" t="n">
        <f aca="false">I2288-N2288</f>
        <v>233769.5</v>
      </c>
    </row>
    <row r="2289" customFormat="false" ht="15" hidden="false" customHeight="false" outlineLevel="0" collapsed="false">
      <c r="A2289" s="6" t="str">
        <f aca="false">TEXT(B2289,"0")&amp;"-"&amp;TEXT(C2289,"00")</f>
        <v>2026-07</v>
      </c>
      <c r="B2289" s="4" t="n">
        <v>2026</v>
      </c>
      <c r="C2289" s="4" t="n">
        <v>7</v>
      </c>
      <c r="D2289" s="9" t="s">
        <v>332</v>
      </c>
      <c r="E2289" s="12" t="str">
        <f aca="false">INDEX(門市主檔!$B$2:$B$25,MATCH($D2289,門市主檔!$A$2:$A$25,0))</f>
        <v>屏東市區店</v>
      </c>
      <c r="F2289" s="9" t="s">
        <v>347</v>
      </c>
      <c r="G2289" s="12" t="str">
        <f aca="false">INDEX(通路主檔!$B$2:$B$5,MATCH($F2289,通路主檔!$A$2:$A$5,0))</f>
        <v>外送平台 B</v>
      </c>
      <c r="H2289" s="12" t="str">
        <f aca="false">INDEX(通路主檔!$C$2:$C$5,MATCH($F2289,通路主檔!$A$2:$A$5,0))</f>
        <v>外送平台</v>
      </c>
      <c r="I2289" s="13" t="n">
        <v>242400</v>
      </c>
      <c r="J2289" s="4" t="n">
        <v>447</v>
      </c>
      <c r="K2289" s="4" t="n">
        <v>827</v>
      </c>
      <c r="L2289" s="14" t="n">
        <f aca="false">IF(J2289=0,0,I2289/J2289)</f>
        <v>542.281879194631</v>
      </c>
      <c r="M2289" s="15" t="n">
        <f aca="false">INDEX(通路主檔!$D$2:$D$5,MATCH($F2289,通路主檔!$A$2:$A$5,0))*INDEX(年度參數!$B$2:$B$4,MATCH($B2289,年度參數!$A$2:$A$4,0))</f>
        <v>0.345</v>
      </c>
      <c r="N2289" s="14" t="n">
        <f aca="false">I2289*M2289</f>
        <v>83628</v>
      </c>
      <c r="O2289" s="14" t="n">
        <f aca="false">I2289-N2289</f>
        <v>158772</v>
      </c>
    </row>
    <row r="2290" customFormat="false" ht="15" hidden="false" customHeight="false" outlineLevel="0" collapsed="false">
      <c r="A2290" s="6" t="str">
        <f aca="false">TEXT(B2290,"0")&amp;"-"&amp;TEXT(C2290,"00")</f>
        <v>2026-07</v>
      </c>
      <c r="B2290" s="4" t="n">
        <v>2026</v>
      </c>
      <c r="C2290" s="4" t="n">
        <v>7</v>
      </c>
      <c r="D2290" s="9" t="s">
        <v>300</v>
      </c>
      <c r="E2290" s="12" t="str">
        <f aca="false">INDEX(門市主檔!$B$2:$B$25,MATCH($D2290,門市主檔!$A$2:$A$25,0))</f>
        <v>台中逢甲店</v>
      </c>
      <c r="F2290" s="9" t="s">
        <v>339</v>
      </c>
      <c r="G2290" s="12" t="str">
        <f aca="false">INDEX(通路主檔!$B$2:$B$5,MATCH($F2290,通路主檔!$A$2:$A$5,0))</f>
        <v>內用</v>
      </c>
      <c r="H2290" s="12" t="str">
        <f aca="false">INDEX(通路主檔!$C$2:$C$5,MATCH($F2290,通路主檔!$A$2:$A$5,0))</f>
        <v>店內</v>
      </c>
      <c r="I2290" s="13" t="n">
        <v>1283600</v>
      </c>
      <c r="J2290" s="4" t="n">
        <v>1660</v>
      </c>
      <c r="K2290" s="4" t="n">
        <v>4094</v>
      </c>
      <c r="L2290" s="14" t="n">
        <f aca="false">IF(J2290=0,0,I2290/J2290)</f>
        <v>773.253012048193</v>
      </c>
      <c r="M2290" s="15" t="n">
        <f aca="false">INDEX(通路主檔!$D$2:$D$5,MATCH($F2290,通路主檔!$A$2:$A$5,0))*INDEX(年度參數!$B$2:$B$4,MATCH($B2290,年度參數!$A$2:$A$4,0))</f>
        <v>0</v>
      </c>
      <c r="N2290" s="14" t="n">
        <f aca="false">I2290*M2290</f>
        <v>0</v>
      </c>
      <c r="O2290" s="14" t="n">
        <f aca="false">I2290-N2290</f>
        <v>1283600</v>
      </c>
    </row>
    <row r="2291" customFormat="false" ht="15" hidden="false" customHeight="false" outlineLevel="0" collapsed="false">
      <c r="A2291" s="6" t="str">
        <f aca="false">TEXT(B2291,"0")&amp;"-"&amp;TEXT(C2291,"00")</f>
        <v>2026-07</v>
      </c>
      <c r="B2291" s="4" t="n">
        <v>2026</v>
      </c>
      <c r="C2291" s="4" t="n">
        <v>7</v>
      </c>
      <c r="D2291" s="9" t="s">
        <v>300</v>
      </c>
      <c r="E2291" s="12" t="str">
        <f aca="false">INDEX(門市主檔!$B$2:$B$25,MATCH($D2291,門市主檔!$A$2:$A$25,0))</f>
        <v>台中逢甲店</v>
      </c>
      <c r="F2291" s="9" t="s">
        <v>342</v>
      </c>
      <c r="G2291" s="12" t="str">
        <f aca="false">INDEX(通路主檔!$B$2:$B$5,MATCH($F2291,通路主檔!$A$2:$A$5,0))</f>
        <v>外帶</v>
      </c>
      <c r="H2291" s="12" t="str">
        <f aca="false">INDEX(通路主檔!$C$2:$C$5,MATCH($F2291,通路主檔!$A$2:$A$5,0))</f>
        <v>店內</v>
      </c>
      <c r="I2291" s="13" t="n">
        <v>635200</v>
      </c>
      <c r="J2291" s="4" t="n">
        <v>2007</v>
      </c>
      <c r="K2291" s="4" t="n">
        <v>2537</v>
      </c>
      <c r="L2291" s="14" t="n">
        <f aca="false">IF(J2291=0,0,I2291/J2291)</f>
        <v>316.492277030394</v>
      </c>
      <c r="M2291" s="15" t="n">
        <f aca="false">INDEX(通路主檔!$D$2:$D$5,MATCH($F2291,通路主檔!$A$2:$A$5,0))*INDEX(年度參數!$B$2:$B$4,MATCH($B2291,年度參數!$A$2:$A$4,0))</f>
        <v>0</v>
      </c>
      <c r="N2291" s="14" t="n">
        <f aca="false">I2291*M2291</f>
        <v>0</v>
      </c>
      <c r="O2291" s="14" t="n">
        <f aca="false">I2291-N2291</f>
        <v>635200</v>
      </c>
    </row>
    <row r="2292" customFormat="false" ht="15" hidden="false" customHeight="false" outlineLevel="0" collapsed="false">
      <c r="A2292" s="6" t="str">
        <f aca="false">TEXT(B2292,"0")&amp;"-"&amp;TEXT(C2292,"00")</f>
        <v>2026-07</v>
      </c>
      <c r="B2292" s="4" t="n">
        <v>2026</v>
      </c>
      <c r="C2292" s="4" t="n">
        <v>7</v>
      </c>
      <c r="D2292" s="9" t="s">
        <v>300</v>
      </c>
      <c r="E2292" s="12" t="str">
        <f aca="false">INDEX(門市主檔!$B$2:$B$25,MATCH($D2292,門市主檔!$A$2:$A$25,0))</f>
        <v>台中逢甲店</v>
      </c>
      <c r="F2292" s="9" t="s">
        <v>344</v>
      </c>
      <c r="G2292" s="12" t="str">
        <f aca="false">INDEX(通路主檔!$B$2:$B$5,MATCH($F2292,通路主檔!$A$2:$A$5,0))</f>
        <v>外送平台 A</v>
      </c>
      <c r="H2292" s="12" t="str">
        <f aca="false">INDEX(通路主檔!$C$2:$C$5,MATCH($F2292,通路主檔!$A$2:$A$5,0))</f>
        <v>外送平台</v>
      </c>
      <c r="I2292" s="13" t="n">
        <v>630600</v>
      </c>
      <c r="J2292" s="4" t="n">
        <v>1221</v>
      </c>
      <c r="K2292" s="4" t="n">
        <v>2427</v>
      </c>
      <c r="L2292" s="14" t="n">
        <f aca="false">IF(J2292=0,0,I2292/J2292)</f>
        <v>516.461916461916</v>
      </c>
      <c r="M2292" s="15" t="n">
        <f aca="false">INDEX(通路主檔!$D$2:$D$5,MATCH($F2292,通路主檔!$A$2:$A$5,0))*INDEX(年度參數!$B$2:$B$4,MATCH($B2292,年度參數!$A$2:$A$4,0))</f>
        <v>0.345</v>
      </c>
      <c r="N2292" s="14" t="n">
        <f aca="false">I2292*M2292</f>
        <v>217557</v>
      </c>
      <c r="O2292" s="14" t="n">
        <f aca="false">I2292-N2292</f>
        <v>413043</v>
      </c>
    </row>
    <row r="2293" customFormat="false" ht="15" hidden="false" customHeight="false" outlineLevel="0" collapsed="false">
      <c r="A2293" s="6" t="str">
        <f aca="false">TEXT(B2293,"0")&amp;"-"&amp;TEXT(C2293,"00")</f>
        <v>2026-07</v>
      </c>
      <c r="B2293" s="4" t="n">
        <v>2026</v>
      </c>
      <c r="C2293" s="4" t="n">
        <v>7</v>
      </c>
      <c r="D2293" s="9" t="s">
        <v>300</v>
      </c>
      <c r="E2293" s="12" t="str">
        <f aca="false">INDEX(門市主檔!$B$2:$B$25,MATCH($D2293,門市主檔!$A$2:$A$25,0))</f>
        <v>台中逢甲店</v>
      </c>
      <c r="F2293" s="9" t="s">
        <v>347</v>
      </c>
      <c r="G2293" s="12" t="str">
        <f aca="false">INDEX(通路主檔!$B$2:$B$5,MATCH($F2293,通路主檔!$A$2:$A$5,0))</f>
        <v>外送平台 B</v>
      </c>
      <c r="H2293" s="12" t="str">
        <f aca="false">INDEX(通路主檔!$C$2:$C$5,MATCH($F2293,通路主檔!$A$2:$A$5,0))</f>
        <v>外送平台</v>
      </c>
      <c r="I2293" s="13" t="n">
        <v>418900</v>
      </c>
      <c r="J2293" s="4" t="n">
        <v>812</v>
      </c>
      <c r="K2293" s="4" t="n">
        <v>1422</v>
      </c>
      <c r="L2293" s="14" t="n">
        <f aca="false">IF(J2293=0,0,I2293/J2293)</f>
        <v>515.886699507389</v>
      </c>
      <c r="M2293" s="15" t="n">
        <f aca="false">INDEX(通路主檔!$D$2:$D$5,MATCH($F2293,通路主檔!$A$2:$A$5,0))*INDEX(年度參數!$B$2:$B$4,MATCH($B2293,年度參數!$A$2:$A$4,0))</f>
        <v>0.345</v>
      </c>
      <c r="N2293" s="14" t="n">
        <f aca="false">I2293*M2293</f>
        <v>144520.5</v>
      </c>
      <c r="O2293" s="14" t="n">
        <f aca="false">I2293-N2293</f>
        <v>274379.5</v>
      </c>
    </row>
    <row r="2294" customFormat="false" ht="15" hidden="false" customHeight="false" outlineLevel="0" collapsed="false">
      <c r="A2294" s="6" t="str">
        <f aca="false">TEXT(B2294,"0")&amp;"-"&amp;TEXT(C2294,"00")</f>
        <v>2026-07</v>
      </c>
      <c r="B2294" s="4" t="n">
        <v>2026</v>
      </c>
      <c r="C2294" s="4" t="n">
        <v>7</v>
      </c>
      <c r="D2294" s="9" t="s">
        <v>305</v>
      </c>
      <c r="E2294" s="12" t="str">
        <f aca="false">INDEX(門市主檔!$B$2:$B$25,MATCH($D2294,門市主檔!$A$2:$A$25,0))</f>
        <v>台中七期店</v>
      </c>
      <c r="F2294" s="9" t="s">
        <v>339</v>
      </c>
      <c r="G2294" s="12" t="str">
        <f aca="false">INDEX(通路主檔!$B$2:$B$5,MATCH($F2294,通路主檔!$A$2:$A$5,0))</f>
        <v>內用</v>
      </c>
      <c r="H2294" s="12" t="str">
        <f aca="false">INDEX(通路主檔!$C$2:$C$5,MATCH($F2294,通路主檔!$A$2:$A$5,0))</f>
        <v>店內</v>
      </c>
      <c r="I2294" s="13" t="n">
        <v>1427200</v>
      </c>
      <c r="J2294" s="4" t="n">
        <v>1793</v>
      </c>
      <c r="K2294" s="4" t="n">
        <v>4191</v>
      </c>
      <c r="L2294" s="14" t="n">
        <f aca="false">IF(J2294=0,0,I2294/J2294)</f>
        <v>795.984383714445</v>
      </c>
      <c r="M2294" s="15" t="n">
        <f aca="false">INDEX(通路主檔!$D$2:$D$5,MATCH($F2294,通路主檔!$A$2:$A$5,0))*INDEX(年度參數!$B$2:$B$4,MATCH($B2294,年度參數!$A$2:$A$4,0))</f>
        <v>0</v>
      </c>
      <c r="N2294" s="14" t="n">
        <f aca="false">I2294*M2294</f>
        <v>0</v>
      </c>
      <c r="O2294" s="14" t="n">
        <f aca="false">I2294-N2294</f>
        <v>1427200</v>
      </c>
    </row>
    <row r="2295" customFormat="false" ht="15" hidden="false" customHeight="false" outlineLevel="0" collapsed="false">
      <c r="A2295" s="6" t="str">
        <f aca="false">TEXT(B2295,"0")&amp;"-"&amp;TEXT(C2295,"00")</f>
        <v>2026-07</v>
      </c>
      <c r="B2295" s="4" t="n">
        <v>2026</v>
      </c>
      <c r="C2295" s="4" t="n">
        <v>7</v>
      </c>
      <c r="D2295" s="9" t="s">
        <v>305</v>
      </c>
      <c r="E2295" s="12" t="str">
        <f aca="false">INDEX(門市主檔!$B$2:$B$25,MATCH($D2295,門市主檔!$A$2:$A$25,0))</f>
        <v>台中七期店</v>
      </c>
      <c r="F2295" s="9" t="s">
        <v>342</v>
      </c>
      <c r="G2295" s="12" t="str">
        <f aca="false">INDEX(通路主檔!$B$2:$B$5,MATCH($F2295,通路主檔!$A$2:$A$5,0))</f>
        <v>外帶</v>
      </c>
      <c r="H2295" s="12" t="str">
        <f aca="false">INDEX(通路主檔!$C$2:$C$5,MATCH($F2295,通路主檔!$A$2:$A$5,0))</f>
        <v>店內</v>
      </c>
      <c r="I2295" s="13" t="n">
        <v>593500</v>
      </c>
      <c r="J2295" s="4" t="n">
        <v>1870</v>
      </c>
      <c r="K2295" s="4" t="n">
        <v>2507</v>
      </c>
      <c r="L2295" s="14" t="n">
        <f aca="false">IF(J2295=0,0,I2295/J2295)</f>
        <v>317.379679144385</v>
      </c>
      <c r="M2295" s="15" t="n">
        <f aca="false">INDEX(通路主檔!$D$2:$D$5,MATCH($F2295,通路主檔!$A$2:$A$5,0))*INDEX(年度參數!$B$2:$B$4,MATCH($B2295,年度參數!$A$2:$A$4,0))</f>
        <v>0</v>
      </c>
      <c r="N2295" s="14" t="n">
        <f aca="false">I2295*M2295</f>
        <v>0</v>
      </c>
      <c r="O2295" s="14" t="n">
        <f aca="false">I2295-N2295</f>
        <v>593500</v>
      </c>
    </row>
    <row r="2296" customFormat="false" ht="15" hidden="false" customHeight="false" outlineLevel="0" collapsed="false">
      <c r="A2296" s="6" t="str">
        <f aca="false">TEXT(B2296,"0")&amp;"-"&amp;TEXT(C2296,"00")</f>
        <v>2026-07</v>
      </c>
      <c r="B2296" s="4" t="n">
        <v>2026</v>
      </c>
      <c r="C2296" s="4" t="n">
        <v>7</v>
      </c>
      <c r="D2296" s="9" t="s">
        <v>305</v>
      </c>
      <c r="E2296" s="12" t="str">
        <f aca="false">INDEX(門市主檔!$B$2:$B$25,MATCH($D2296,門市主檔!$A$2:$A$25,0))</f>
        <v>台中七期店</v>
      </c>
      <c r="F2296" s="9" t="s">
        <v>344</v>
      </c>
      <c r="G2296" s="12" t="str">
        <f aca="false">INDEX(通路主檔!$B$2:$B$5,MATCH($F2296,通路主檔!$A$2:$A$5,0))</f>
        <v>外送平台 A</v>
      </c>
      <c r="H2296" s="12" t="str">
        <f aca="false">INDEX(通路主檔!$C$2:$C$5,MATCH($F2296,通路主檔!$A$2:$A$5,0))</f>
        <v>外送平台</v>
      </c>
      <c r="I2296" s="13" t="n">
        <v>514400</v>
      </c>
      <c r="J2296" s="4" t="n">
        <v>959</v>
      </c>
      <c r="K2296" s="4" t="n">
        <v>1853</v>
      </c>
      <c r="L2296" s="14" t="n">
        <f aca="false">IF(J2296=0,0,I2296/J2296)</f>
        <v>536.392075078207</v>
      </c>
      <c r="M2296" s="15" t="n">
        <f aca="false">INDEX(通路主檔!$D$2:$D$5,MATCH($F2296,通路主檔!$A$2:$A$5,0))*INDEX(年度參數!$B$2:$B$4,MATCH($B2296,年度參數!$A$2:$A$4,0))</f>
        <v>0.345</v>
      </c>
      <c r="N2296" s="14" t="n">
        <f aca="false">I2296*M2296</f>
        <v>177468</v>
      </c>
      <c r="O2296" s="14" t="n">
        <f aca="false">I2296-N2296</f>
        <v>336932</v>
      </c>
    </row>
    <row r="2297" customFormat="false" ht="15" hidden="false" customHeight="false" outlineLevel="0" collapsed="false">
      <c r="A2297" s="6" t="str">
        <f aca="false">TEXT(B2297,"0")&amp;"-"&amp;TEXT(C2297,"00")</f>
        <v>2026-07</v>
      </c>
      <c r="B2297" s="4" t="n">
        <v>2026</v>
      </c>
      <c r="C2297" s="4" t="n">
        <v>7</v>
      </c>
      <c r="D2297" s="9" t="s">
        <v>305</v>
      </c>
      <c r="E2297" s="12" t="str">
        <f aca="false">INDEX(門市主檔!$B$2:$B$25,MATCH($D2297,門市主檔!$A$2:$A$25,0))</f>
        <v>台中七期店</v>
      </c>
      <c r="F2297" s="9" t="s">
        <v>347</v>
      </c>
      <c r="G2297" s="12" t="str">
        <f aca="false">INDEX(通路主檔!$B$2:$B$5,MATCH($F2297,通路主檔!$A$2:$A$5,0))</f>
        <v>外送平台 B</v>
      </c>
      <c r="H2297" s="12" t="str">
        <f aca="false">INDEX(通路主檔!$C$2:$C$5,MATCH($F2297,通路主檔!$A$2:$A$5,0))</f>
        <v>外送平台</v>
      </c>
      <c r="I2297" s="13" t="n">
        <v>294900</v>
      </c>
      <c r="J2297" s="4" t="n">
        <v>576</v>
      </c>
      <c r="K2297" s="4" t="n">
        <v>1034</v>
      </c>
      <c r="L2297" s="14" t="n">
        <f aca="false">IF(J2297=0,0,I2297/J2297)</f>
        <v>511.979166666667</v>
      </c>
      <c r="M2297" s="15" t="n">
        <f aca="false">INDEX(通路主檔!$D$2:$D$5,MATCH($F2297,通路主檔!$A$2:$A$5,0))*INDEX(年度參數!$B$2:$B$4,MATCH($B2297,年度參數!$A$2:$A$4,0))</f>
        <v>0.345</v>
      </c>
      <c r="N2297" s="14" t="n">
        <f aca="false">I2297*M2297</f>
        <v>101740.5</v>
      </c>
      <c r="O2297" s="14" t="n">
        <f aca="false">I2297-N2297</f>
        <v>193159.5</v>
      </c>
    </row>
    <row r="2298" customFormat="false" ht="15" hidden="false" customHeight="false" outlineLevel="0" collapsed="false">
      <c r="A2298" s="6" t="str">
        <f aca="false">TEXT(B2298,"0")&amp;"-"&amp;TEXT(C2298,"00")</f>
        <v>2026-07</v>
      </c>
      <c r="B2298" s="4" t="n">
        <v>2026</v>
      </c>
      <c r="C2298" s="4" t="n">
        <v>7</v>
      </c>
      <c r="D2298" s="9" t="s">
        <v>307</v>
      </c>
      <c r="E2298" s="12" t="str">
        <f aca="false">INDEX(門市主檔!$B$2:$B$25,MATCH($D2298,門市主檔!$A$2:$A$25,0))</f>
        <v>台中一中店</v>
      </c>
      <c r="F2298" s="9" t="s">
        <v>339</v>
      </c>
      <c r="G2298" s="12" t="str">
        <f aca="false">INDEX(通路主檔!$B$2:$B$5,MATCH($F2298,通路主檔!$A$2:$A$5,0))</f>
        <v>內用</v>
      </c>
      <c r="H2298" s="12" t="str">
        <f aca="false">INDEX(通路主檔!$C$2:$C$5,MATCH($F2298,通路主檔!$A$2:$A$5,0))</f>
        <v>店內</v>
      </c>
      <c r="I2298" s="13" t="n">
        <v>609500</v>
      </c>
      <c r="J2298" s="4" t="n">
        <v>831</v>
      </c>
      <c r="K2298" s="4" t="n">
        <v>2068</v>
      </c>
      <c r="L2298" s="14" t="n">
        <f aca="false">IF(J2298=0,0,I2298/J2298)</f>
        <v>733.453670276775</v>
      </c>
      <c r="M2298" s="15" t="n">
        <f aca="false">INDEX(通路主檔!$D$2:$D$5,MATCH($F2298,通路主檔!$A$2:$A$5,0))*INDEX(年度參數!$B$2:$B$4,MATCH($B2298,年度參數!$A$2:$A$4,0))</f>
        <v>0</v>
      </c>
      <c r="N2298" s="14" t="n">
        <f aca="false">I2298*M2298</f>
        <v>0</v>
      </c>
      <c r="O2298" s="14" t="n">
        <f aca="false">I2298-N2298</f>
        <v>609500</v>
      </c>
    </row>
    <row r="2299" customFormat="false" ht="15" hidden="false" customHeight="false" outlineLevel="0" collapsed="false">
      <c r="A2299" s="6" t="str">
        <f aca="false">TEXT(B2299,"0")&amp;"-"&amp;TEXT(C2299,"00")</f>
        <v>2026-07</v>
      </c>
      <c r="B2299" s="4" t="n">
        <v>2026</v>
      </c>
      <c r="C2299" s="4" t="n">
        <v>7</v>
      </c>
      <c r="D2299" s="9" t="s">
        <v>307</v>
      </c>
      <c r="E2299" s="12" t="str">
        <f aca="false">INDEX(門市主檔!$B$2:$B$25,MATCH($D2299,門市主檔!$A$2:$A$25,0))</f>
        <v>台中一中店</v>
      </c>
      <c r="F2299" s="9" t="s">
        <v>342</v>
      </c>
      <c r="G2299" s="12" t="str">
        <f aca="false">INDEX(通路主檔!$B$2:$B$5,MATCH($F2299,通路主檔!$A$2:$A$5,0))</f>
        <v>外帶</v>
      </c>
      <c r="H2299" s="12" t="str">
        <f aca="false">INDEX(通路主檔!$C$2:$C$5,MATCH($F2299,通路主檔!$A$2:$A$5,0))</f>
        <v>店內</v>
      </c>
      <c r="I2299" s="13" t="n">
        <v>624700</v>
      </c>
      <c r="J2299" s="4" t="n">
        <v>1962</v>
      </c>
      <c r="K2299" s="4" t="n">
        <v>2615</v>
      </c>
      <c r="L2299" s="14" t="n">
        <f aca="false">IF(J2299=0,0,I2299/J2299)</f>
        <v>318.399592252803</v>
      </c>
      <c r="M2299" s="15" t="n">
        <f aca="false">INDEX(通路主檔!$D$2:$D$5,MATCH($F2299,通路主檔!$A$2:$A$5,0))*INDEX(年度參數!$B$2:$B$4,MATCH($B2299,年度參數!$A$2:$A$4,0))</f>
        <v>0</v>
      </c>
      <c r="N2299" s="14" t="n">
        <f aca="false">I2299*M2299</f>
        <v>0</v>
      </c>
      <c r="O2299" s="14" t="n">
        <f aca="false">I2299-N2299</f>
        <v>624700</v>
      </c>
    </row>
    <row r="2300" customFormat="false" ht="15" hidden="false" customHeight="false" outlineLevel="0" collapsed="false">
      <c r="A2300" s="6" t="str">
        <f aca="false">TEXT(B2300,"0")&amp;"-"&amp;TEXT(C2300,"00")</f>
        <v>2026-07</v>
      </c>
      <c r="B2300" s="4" t="n">
        <v>2026</v>
      </c>
      <c r="C2300" s="4" t="n">
        <v>7</v>
      </c>
      <c r="D2300" s="9" t="s">
        <v>307</v>
      </c>
      <c r="E2300" s="12" t="str">
        <f aca="false">INDEX(門市主檔!$B$2:$B$25,MATCH($D2300,門市主檔!$A$2:$A$25,0))</f>
        <v>台中一中店</v>
      </c>
      <c r="F2300" s="9" t="s">
        <v>344</v>
      </c>
      <c r="G2300" s="12" t="str">
        <f aca="false">INDEX(通路主檔!$B$2:$B$5,MATCH($F2300,通路主檔!$A$2:$A$5,0))</f>
        <v>外送平台 A</v>
      </c>
      <c r="H2300" s="12" t="str">
        <f aca="false">INDEX(通路主檔!$C$2:$C$5,MATCH($F2300,通路主檔!$A$2:$A$5,0))</f>
        <v>外送平台</v>
      </c>
      <c r="I2300" s="13" t="n">
        <v>461500</v>
      </c>
      <c r="J2300" s="4" t="n">
        <v>912</v>
      </c>
      <c r="K2300" s="4" t="n">
        <v>1798</v>
      </c>
      <c r="L2300" s="14" t="n">
        <f aca="false">IF(J2300=0,0,I2300/J2300)</f>
        <v>506.030701754386</v>
      </c>
      <c r="M2300" s="15" t="n">
        <f aca="false">INDEX(通路主檔!$D$2:$D$5,MATCH($F2300,通路主檔!$A$2:$A$5,0))*INDEX(年度參數!$B$2:$B$4,MATCH($B2300,年度參數!$A$2:$A$4,0))</f>
        <v>0.345</v>
      </c>
      <c r="N2300" s="14" t="n">
        <f aca="false">I2300*M2300</f>
        <v>159217.5</v>
      </c>
      <c r="O2300" s="14" t="n">
        <f aca="false">I2300-N2300</f>
        <v>302282.5</v>
      </c>
    </row>
    <row r="2301" customFormat="false" ht="15" hidden="false" customHeight="false" outlineLevel="0" collapsed="false">
      <c r="A2301" s="6" t="str">
        <f aca="false">TEXT(B2301,"0")&amp;"-"&amp;TEXT(C2301,"00")</f>
        <v>2026-07</v>
      </c>
      <c r="B2301" s="4" t="n">
        <v>2026</v>
      </c>
      <c r="C2301" s="4" t="n">
        <v>7</v>
      </c>
      <c r="D2301" s="9" t="s">
        <v>307</v>
      </c>
      <c r="E2301" s="12" t="str">
        <f aca="false">INDEX(門市主檔!$B$2:$B$25,MATCH($D2301,門市主檔!$A$2:$A$25,0))</f>
        <v>台中一中店</v>
      </c>
      <c r="F2301" s="9" t="s">
        <v>347</v>
      </c>
      <c r="G2301" s="12" t="str">
        <f aca="false">INDEX(通路主檔!$B$2:$B$5,MATCH($F2301,通路主檔!$A$2:$A$5,0))</f>
        <v>外送平台 B</v>
      </c>
      <c r="H2301" s="12" t="str">
        <f aca="false">INDEX(通路主檔!$C$2:$C$5,MATCH($F2301,通路主檔!$A$2:$A$5,0))</f>
        <v>外送平台</v>
      </c>
      <c r="I2301" s="13" t="n">
        <v>321600</v>
      </c>
      <c r="J2301" s="4" t="n">
        <v>681</v>
      </c>
      <c r="K2301" s="4" t="n">
        <v>1191</v>
      </c>
      <c r="L2301" s="14" t="n">
        <f aca="false">IF(J2301=0,0,I2301/J2301)</f>
        <v>472.246696035242</v>
      </c>
      <c r="M2301" s="15" t="n">
        <f aca="false">INDEX(通路主檔!$D$2:$D$5,MATCH($F2301,通路主檔!$A$2:$A$5,0))*INDEX(年度參數!$B$2:$B$4,MATCH($B2301,年度參數!$A$2:$A$4,0))</f>
        <v>0.345</v>
      </c>
      <c r="N2301" s="14" t="n">
        <f aca="false">I2301*M2301</f>
        <v>110952</v>
      </c>
      <c r="O2301" s="14" t="n">
        <f aca="false">I2301-N2301</f>
        <v>210648</v>
      </c>
    </row>
    <row r="2302" customFormat="false" ht="15" hidden="false" customHeight="false" outlineLevel="0" collapsed="false">
      <c r="A2302" s="6" t="str">
        <f aca="false">TEXT(B2302,"0")&amp;"-"&amp;TEXT(C2302,"00")</f>
        <v>2026-07</v>
      </c>
      <c r="B2302" s="4" t="n">
        <v>2026</v>
      </c>
      <c r="C2302" s="4" t="n">
        <v>7</v>
      </c>
      <c r="D2302" s="9" t="s">
        <v>310</v>
      </c>
      <c r="E2302" s="12" t="str">
        <f aca="false">INDEX(門市主檔!$B$2:$B$25,MATCH($D2302,門市主檔!$A$2:$A$25,0))</f>
        <v>台中大里店</v>
      </c>
      <c r="F2302" s="9" t="s">
        <v>342</v>
      </c>
      <c r="G2302" s="12" t="str">
        <f aca="false">INDEX(通路主檔!$B$2:$B$5,MATCH($F2302,通路主檔!$A$2:$A$5,0))</f>
        <v>外帶</v>
      </c>
      <c r="H2302" s="12" t="str">
        <f aca="false">INDEX(通路主檔!$C$2:$C$5,MATCH($F2302,通路主檔!$A$2:$A$5,0))</f>
        <v>店內</v>
      </c>
      <c r="I2302" s="13" t="n">
        <v>535800</v>
      </c>
      <c r="J2302" s="4" t="n">
        <v>1497</v>
      </c>
      <c r="K2302" s="4" t="n">
        <v>1929</v>
      </c>
      <c r="L2302" s="14" t="n">
        <f aca="false">IF(J2302=0,0,I2302/J2302)</f>
        <v>357.915831663327</v>
      </c>
      <c r="M2302" s="15" t="n">
        <f aca="false">INDEX(通路主檔!$D$2:$D$5,MATCH($F2302,通路主檔!$A$2:$A$5,0))*INDEX(年度參數!$B$2:$B$4,MATCH($B2302,年度參數!$A$2:$A$4,0))</f>
        <v>0</v>
      </c>
      <c r="N2302" s="14" t="n">
        <f aca="false">I2302*M2302</f>
        <v>0</v>
      </c>
      <c r="O2302" s="14" t="n">
        <f aca="false">I2302-N2302</f>
        <v>535800</v>
      </c>
    </row>
    <row r="2303" customFormat="false" ht="15" hidden="false" customHeight="false" outlineLevel="0" collapsed="false">
      <c r="A2303" s="6" t="str">
        <f aca="false">TEXT(B2303,"0")&amp;"-"&amp;TEXT(C2303,"00")</f>
        <v>2026-07</v>
      </c>
      <c r="B2303" s="4" t="n">
        <v>2026</v>
      </c>
      <c r="C2303" s="4" t="n">
        <v>7</v>
      </c>
      <c r="D2303" s="9" t="s">
        <v>310</v>
      </c>
      <c r="E2303" s="12" t="str">
        <f aca="false">INDEX(門市主檔!$B$2:$B$25,MATCH($D2303,門市主檔!$A$2:$A$25,0))</f>
        <v>台中大里店</v>
      </c>
      <c r="F2303" s="9" t="s">
        <v>344</v>
      </c>
      <c r="G2303" s="12" t="str">
        <f aca="false">INDEX(通路主檔!$B$2:$B$5,MATCH($F2303,通路主檔!$A$2:$A$5,0))</f>
        <v>外送平台 A</v>
      </c>
      <c r="H2303" s="12" t="str">
        <f aca="false">INDEX(通路主檔!$C$2:$C$5,MATCH($F2303,通路主檔!$A$2:$A$5,0))</f>
        <v>外送平台</v>
      </c>
      <c r="I2303" s="13" t="n">
        <v>450500</v>
      </c>
      <c r="J2303" s="4" t="n">
        <v>886</v>
      </c>
      <c r="K2303" s="4" t="n">
        <v>1629</v>
      </c>
      <c r="L2303" s="14" t="n">
        <f aca="false">IF(J2303=0,0,I2303/J2303)</f>
        <v>508.465011286682</v>
      </c>
      <c r="M2303" s="15" t="n">
        <f aca="false">INDEX(通路主檔!$D$2:$D$5,MATCH($F2303,通路主檔!$A$2:$A$5,0))*INDEX(年度參數!$B$2:$B$4,MATCH($B2303,年度參數!$A$2:$A$4,0))</f>
        <v>0.345</v>
      </c>
      <c r="N2303" s="14" t="n">
        <f aca="false">I2303*M2303</f>
        <v>155422.5</v>
      </c>
      <c r="O2303" s="14" t="n">
        <f aca="false">I2303-N2303</f>
        <v>295077.5</v>
      </c>
    </row>
    <row r="2304" customFormat="false" ht="15" hidden="false" customHeight="false" outlineLevel="0" collapsed="false">
      <c r="A2304" s="6" t="str">
        <f aca="false">TEXT(B2304,"0")&amp;"-"&amp;TEXT(C2304,"00")</f>
        <v>2026-07</v>
      </c>
      <c r="B2304" s="4" t="n">
        <v>2026</v>
      </c>
      <c r="C2304" s="4" t="n">
        <v>7</v>
      </c>
      <c r="D2304" s="9" t="s">
        <v>310</v>
      </c>
      <c r="E2304" s="12" t="str">
        <f aca="false">INDEX(門市主檔!$B$2:$B$25,MATCH($D2304,門市主檔!$A$2:$A$25,0))</f>
        <v>台中大里店</v>
      </c>
      <c r="F2304" s="9" t="s">
        <v>347</v>
      </c>
      <c r="G2304" s="12" t="str">
        <f aca="false">INDEX(通路主檔!$B$2:$B$5,MATCH($F2304,通路主檔!$A$2:$A$5,0))</f>
        <v>外送平台 B</v>
      </c>
      <c r="H2304" s="12" t="str">
        <f aca="false">INDEX(通路主檔!$C$2:$C$5,MATCH($F2304,通路主檔!$A$2:$A$5,0))</f>
        <v>外送平台</v>
      </c>
      <c r="I2304" s="13" t="n">
        <v>330800</v>
      </c>
      <c r="J2304" s="4" t="n">
        <v>704</v>
      </c>
      <c r="K2304" s="4" t="n">
        <v>1355</v>
      </c>
      <c r="L2304" s="14" t="n">
        <f aca="false">IF(J2304=0,0,I2304/J2304)</f>
        <v>469.886363636364</v>
      </c>
      <c r="M2304" s="15" t="n">
        <f aca="false">INDEX(通路主檔!$D$2:$D$5,MATCH($F2304,通路主檔!$A$2:$A$5,0))*INDEX(年度參數!$B$2:$B$4,MATCH($B2304,年度參數!$A$2:$A$4,0))</f>
        <v>0.345</v>
      </c>
      <c r="N2304" s="14" t="n">
        <f aca="false">I2304*M2304</f>
        <v>114126</v>
      </c>
      <c r="O2304" s="14" t="n">
        <f aca="false">I2304-N2304</f>
        <v>216674</v>
      </c>
    </row>
    <row r="2305" customFormat="false" ht="15" hidden="false" customHeight="false" outlineLevel="0" collapsed="false">
      <c r="A2305" s="6" t="str">
        <f aca="false">TEXT(B2305,"0")&amp;"-"&amp;TEXT(C2305,"00")</f>
        <v>2026-07</v>
      </c>
      <c r="B2305" s="4" t="n">
        <v>2026</v>
      </c>
      <c r="C2305" s="4" t="n">
        <v>7</v>
      </c>
      <c r="D2305" s="9" t="s">
        <v>318</v>
      </c>
      <c r="E2305" s="12" t="str">
        <f aca="false">INDEX(門市主檔!$B$2:$B$25,MATCH($D2305,門市主檔!$A$2:$A$25,0))</f>
        <v>台南中西店</v>
      </c>
      <c r="F2305" s="9" t="s">
        <v>339</v>
      </c>
      <c r="G2305" s="12" t="str">
        <f aca="false">INDEX(通路主檔!$B$2:$B$5,MATCH($F2305,通路主檔!$A$2:$A$5,0))</f>
        <v>內用</v>
      </c>
      <c r="H2305" s="12" t="str">
        <f aca="false">INDEX(通路主檔!$C$2:$C$5,MATCH($F2305,通路主檔!$A$2:$A$5,0))</f>
        <v>店內</v>
      </c>
      <c r="I2305" s="13" t="n">
        <v>863700</v>
      </c>
      <c r="J2305" s="4" t="n">
        <v>1226</v>
      </c>
      <c r="K2305" s="4" t="n">
        <v>2712</v>
      </c>
      <c r="L2305" s="14" t="n">
        <f aca="false">IF(J2305=0,0,I2305/J2305)</f>
        <v>704.486133768352</v>
      </c>
      <c r="M2305" s="15" t="n">
        <f aca="false">INDEX(通路主檔!$D$2:$D$5,MATCH($F2305,通路主檔!$A$2:$A$5,0))*INDEX(年度參數!$B$2:$B$4,MATCH($B2305,年度參數!$A$2:$A$4,0))</f>
        <v>0</v>
      </c>
      <c r="N2305" s="14" t="n">
        <f aca="false">I2305*M2305</f>
        <v>0</v>
      </c>
      <c r="O2305" s="14" t="n">
        <f aca="false">I2305-N2305</f>
        <v>863700</v>
      </c>
    </row>
    <row r="2306" customFormat="false" ht="15" hidden="false" customHeight="false" outlineLevel="0" collapsed="false">
      <c r="A2306" s="6" t="str">
        <f aca="false">TEXT(B2306,"0")&amp;"-"&amp;TEXT(C2306,"00")</f>
        <v>2026-07</v>
      </c>
      <c r="B2306" s="4" t="n">
        <v>2026</v>
      </c>
      <c r="C2306" s="4" t="n">
        <v>7</v>
      </c>
      <c r="D2306" s="9" t="s">
        <v>318</v>
      </c>
      <c r="E2306" s="12" t="str">
        <f aca="false">INDEX(門市主檔!$B$2:$B$25,MATCH($D2306,門市主檔!$A$2:$A$25,0))</f>
        <v>台南中西店</v>
      </c>
      <c r="F2306" s="9" t="s">
        <v>342</v>
      </c>
      <c r="G2306" s="12" t="str">
        <f aca="false">INDEX(通路主檔!$B$2:$B$5,MATCH($F2306,通路主檔!$A$2:$A$5,0))</f>
        <v>外帶</v>
      </c>
      <c r="H2306" s="12" t="str">
        <f aca="false">INDEX(通路主檔!$C$2:$C$5,MATCH($F2306,通路主檔!$A$2:$A$5,0))</f>
        <v>店內</v>
      </c>
      <c r="I2306" s="13" t="n">
        <v>423500</v>
      </c>
      <c r="J2306" s="4" t="n">
        <v>1389</v>
      </c>
      <c r="K2306" s="4" t="n">
        <v>1684</v>
      </c>
      <c r="L2306" s="14" t="n">
        <f aca="false">IF(J2306=0,0,I2306/J2306)</f>
        <v>304.895608351332</v>
      </c>
      <c r="M2306" s="15" t="n">
        <f aca="false">INDEX(通路主檔!$D$2:$D$5,MATCH($F2306,通路主檔!$A$2:$A$5,0))*INDEX(年度參數!$B$2:$B$4,MATCH($B2306,年度參數!$A$2:$A$4,0))</f>
        <v>0</v>
      </c>
      <c r="N2306" s="14" t="n">
        <f aca="false">I2306*M2306</f>
        <v>0</v>
      </c>
      <c r="O2306" s="14" t="n">
        <f aca="false">I2306-N2306</f>
        <v>423500</v>
      </c>
    </row>
    <row r="2307" customFormat="false" ht="15" hidden="false" customHeight="false" outlineLevel="0" collapsed="false">
      <c r="A2307" s="6" t="str">
        <f aca="false">TEXT(B2307,"0")&amp;"-"&amp;TEXT(C2307,"00")</f>
        <v>2026-07</v>
      </c>
      <c r="B2307" s="4" t="n">
        <v>2026</v>
      </c>
      <c r="C2307" s="4" t="n">
        <v>7</v>
      </c>
      <c r="D2307" s="9" t="s">
        <v>318</v>
      </c>
      <c r="E2307" s="12" t="str">
        <f aca="false">INDEX(門市主檔!$B$2:$B$25,MATCH($D2307,門市主檔!$A$2:$A$25,0))</f>
        <v>台南中西店</v>
      </c>
      <c r="F2307" s="9" t="s">
        <v>344</v>
      </c>
      <c r="G2307" s="12" t="str">
        <f aca="false">INDEX(通路主檔!$B$2:$B$5,MATCH($F2307,通路主檔!$A$2:$A$5,0))</f>
        <v>外送平台 A</v>
      </c>
      <c r="H2307" s="12" t="str">
        <f aca="false">INDEX(通路主檔!$C$2:$C$5,MATCH($F2307,通路主檔!$A$2:$A$5,0))</f>
        <v>外送平台</v>
      </c>
      <c r="I2307" s="13" t="n">
        <v>397400</v>
      </c>
      <c r="J2307" s="4" t="n">
        <v>772</v>
      </c>
      <c r="K2307" s="4" t="n">
        <v>1539</v>
      </c>
      <c r="L2307" s="14" t="n">
        <f aca="false">IF(J2307=0,0,I2307/J2307)</f>
        <v>514.766839378238</v>
      </c>
      <c r="M2307" s="15" t="n">
        <f aca="false">INDEX(通路主檔!$D$2:$D$5,MATCH($F2307,通路主檔!$A$2:$A$5,0))*INDEX(年度參數!$B$2:$B$4,MATCH($B2307,年度參數!$A$2:$A$4,0))</f>
        <v>0.345</v>
      </c>
      <c r="N2307" s="14" t="n">
        <f aca="false">I2307*M2307</f>
        <v>137103</v>
      </c>
      <c r="O2307" s="14" t="n">
        <f aca="false">I2307-N2307</f>
        <v>260297</v>
      </c>
    </row>
    <row r="2308" customFormat="false" ht="15" hidden="false" customHeight="false" outlineLevel="0" collapsed="false">
      <c r="A2308" s="6" t="str">
        <f aca="false">TEXT(B2308,"0")&amp;"-"&amp;TEXT(C2308,"00")</f>
        <v>2026-07</v>
      </c>
      <c r="B2308" s="4" t="n">
        <v>2026</v>
      </c>
      <c r="C2308" s="4" t="n">
        <v>7</v>
      </c>
      <c r="D2308" s="9" t="s">
        <v>318</v>
      </c>
      <c r="E2308" s="12" t="str">
        <f aca="false">INDEX(門市主檔!$B$2:$B$25,MATCH($D2308,門市主檔!$A$2:$A$25,0))</f>
        <v>台南中西店</v>
      </c>
      <c r="F2308" s="9" t="s">
        <v>347</v>
      </c>
      <c r="G2308" s="12" t="str">
        <f aca="false">INDEX(通路主檔!$B$2:$B$5,MATCH($F2308,通路主檔!$A$2:$A$5,0))</f>
        <v>外送平台 B</v>
      </c>
      <c r="H2308" s="12" t="str">
        <f aca="false">INDEX(通路主檔!$C$2:$C$5,MATCH($F2308,通路主檔!$A$2:$A$5,0))</f>
        <v>外送平台</v>
      </c>
      <c r="I2308" s="13" t="n">
        <v>277200</v>
      </c>
      <c r="J2308" s="4" t="n">
        <v>510</v>
      </c>
      <c r="K2308" s="4" t="n">
        <v>957</v>
      </c>
      <c r="L2308" s="14" t="n">
        <f aca="false">IF(J2308=0,0,I2308/J2308)</f>
        <v>543.529411764706</v>
      </c>
      <c r="M2308" s="15" t="n">
        <f aca="false">INDEX(通路主檔!$D$2:$D$5,MATCH($F2308,通路主檔!$A$2:$A$5,0))*INDEX(年度參數!$B$2:$B$4,MATCH($B2308,年度參數!$A$2:$A$4,0))</f>
        <v>0.345</v>
      </c>
      <c r="N2308" s="14" t="n">
        <f aca="false">I2308*M2308</f>
        <v>95634</v>
      </c>
      <c r="O2308" s="14" t="n">
        <f aca="false">I2308-N2308</f>
        <v>181566</v>
      </c>
    </row>
    <row r="2309" customFormat="false" ht="15" hidden="false" customHeight="false" outlineLevel="0" collapsed="false">
      <c r="A2309" s="6" t="str">
        <f aca="false">TEXT(B2309,"0")&amp;"-"&amp;TEXT(C2309,"00")</f>
        <v>2026-07</v>
      </c>
      <c r="B2309" s="4" t="n">
        <v>2026</v>
      </c>
      <c r="C2309" s="4" t="n">
        <v>7</v>
      </c>
      <c r="D2309" s="9" t="s">
        <v>323</v>
      </c>
      <c r="E2309" s="12" t="str">
        <f aca="false">INDEX(門市主檔!$B$2:$B$25,MATCH($D2309,門市主檔!$A$2:$A$25,0))</f>
        <v>台南東寧店</v>
      </c>
      <c r="F2309" s="9" t="s">
        <v>339</v>
      </c>
      <c r="G2309" s="12" t="str">
        <f aca="false">INDEX(通路主檔!$B$2:$B$5,MATCH($F2309,通路主檔!$A$2:$A$5,0))</f>
        <v>內用</v>
      </c>
      <c r="H2309" s="12" t="str">
        <f aca="false">INDEX(通路主檔!$C$2:$C$5,MATCH($F2309,通路主檔!$A$2:$A$5,0))</f>
        <v>店內</v>
      </c>
      <c r="I2309" s="13" t="n">
        <v>521900</v>
      </c>
      <c r="J2309" s="4" t="n">
        <v>708</v>
      </c>
      <c r="K2309" s="4" t="n">
        <v>1676</v>
      </c>
      <c r="L2309" s="14" t="n">
        <f aca="false">IF(J2309=0,0,I2309/J2309)</f>
        <v>737.146892655367</v>
      </c>
      <c r="M2309" s="15" t="n">
        <f aca="false">INDEX(通路主檔!$D$2:$D$5,MATCH($F2309,通路主檔!$A$2:$A$5,0))*INDEX(年度參數!$B$2:$B$4,MATCH($B2309,年度參數!$A$2:$A$4,0))</f>
        <v>0</v>
      </c>
      <c r="N2309" s="14" t="n">
        <f aca="false">I2309*M2309</f>
        <v>0</v>
      </c>
      <c r="O2309" s="14" t="n">
        <f aca="false">I2309-N2309</f>
        <v>521900</v>
      </c>
    </row>
    <row r="2310" customFormat="false" ht="15" hidden="false" customHeight="false" outlineLevel="0" collapsed="false">
      <c r="A2310" s="6" t="str">
        <f aca="false">TEXT(B2310,"0")&amp;"-"&amp;TEXT(C2310,"00")</f>
        <v>2026-07</v>
      </c>
      <c r="B2310" s="4" t="n">
        <v>2026</v>
      </c>
      <c r="C2310" s="4" t="n">
        <v>7</v>
      </c>
      <c r="D2310" s="9" t="s">
        <v>323</v>
      </c>
      <c r="E2310" s="12" t="str">
        <f aca="false">INDEX(門市主檔!$B$2:$B$25,MATCH($D2310,門市主檔!$A$2:$A$25,0))</f>
        <v>台南東寧店</v>
      </c>
      <c r="F2310" s="9" t="s">
        <v>342</v>
      </c>
      <c r="G2310" s="12" t="str">
        <f aca="false">INDEX(通路主檔!$B$2:$B$5,MATCH($F2310,通路主檔!$A$2:$A$5,0))</f>
        <v>外帶</v>
      </c>
      <c r="H2310" s="12" t="str">
        <f aca="false">INDEX(通路主檔!$C$2:$C$5,MATCH($F2310,通路主檔!$A$2:$A$5,0))</f>
        <v>店內</v>
      </c>
      <c r="I2310" s="13" t="n">
        <v>472900</v>
      </c>
      <c r="J2310" s="4" t="n">
        <v>1368</v>
      </c>
      <c r="K2310" s="4" t="n">
        <v>1872</v>
      </c>
      <c r="L2310" s="14" t="n">
        <f aca="false">IF(J2310=0,0,I2310/J2310)</f>
        <v>345.687134502924</v>
      </c>
      <c r="M2310" s="15" t="n">
        <f aca="false">INDEX(通路主檔!$D$2:$D$5,MATCH($F2310,通路主檔!$A$2:$A$5,0))*INDEX(年度參數!$B$2:$B$4,MATCH($B2310,年度參數!$A$2:$A$4,0))</f>
        <v>0</v>
      </c>
      <c r="N2310" s="14" t="n">
        <f aca="false">I2310*M2310</f>
        <v>0</v>
      </c>
      <c r="O2310" s="14" t="n">
        <f aca="false">I2310-N2310</f>
        <v>472900</v>
      </c>
    </row>
    <row r="2311" customFormat="false" ht="15" hidden="false" customHeight="false" outlineLevel="0" collapsed="false">
      <c r="A2311" s="6" t="str">
        <f aca="false">TEXT(B2311,"0")&amp;"-"&amp;TEXT(C2311,"00")</f>
        <v>2026-07</v>
      </c>
      <c r="B2311" s="4" t="n">
        <v>2026</v>
      </c>
      <c r="C2311" s="4" t="n">
        <v>7</v>
      </c>
      <c r="D2311" s="9" t="s">
        <v>323</v>
      </c>
      <c r="E2311" s="12" t="str">
        <f aca="false">INDEX(門市主檔!$B$2:$B$25,MATCH($D2311,門市主檔!$A$2:$A$25,0))</f>
        <v>台南東寧店</v>
      </c>
      <c r="F2311" s="9" t="s">
        <v>344</v>
      </c>
      <c r="G2311" s="12" t="str">
        <f aca="false">INDEX(通路主檔!$B$2:$B$5,MATCH($F2311,通路主檔!$A$2:$A$5,0))</f>
        <v>外送平台 A</v>
      </c>
      <c r="H2311" s="12" t="str">
        <f aca="false">INDEX(通路主檔!$C$2:$C$5,MATCH($F2311,通路主檔!$A$2:$A$5,0))</f>
        <v>外送平台</v>
      </c>
      <c r="I2311" s="13" t="n">
        <v>391500</v>
      </c>
      <c r="J2311" s="4" t="n">
        <v>700</v>
      </c>
      <c r="K2311" s="4" t="n">
        <v>1342</v>
      </c>
      <c r="L2311" s="14" t="n">
        <f aca="false">IF(J2311=0,0,I2311/J2311)</f>
        <v>559.285714285714</v>
      </c>
      <c r="M2311" s="15" t="n">
        <f aca="false">INDEX(通路主檔!$D$2:$D$5,MATCH($F2311,通路主檔!$A$2:$A$5,0))*INDEX(年度參數!$B$2:$B$4,MATCH($B2311,年度參數!$A$2:$A$4,0))</f>
        <v>0.345</v>
      </c>
      <c r="N2311" s="14" t="n">
        <f aca="false">I2311*M2311</f>
        <v>135067.5</v>
      </c>
      <c r="O2311" s="14" t="n">
        <f aca="false">I2311-N2311</f>
        <v>256432.5</v>
      </c>
    </row>
    <row r="2312" customFormat="false" ht="15" hidden="false" customHeight="false" outlineLevel="0" collapsed="false">
      <c r="A2312" s="6" t="str">
        <f aca="false">TEXT(B2312,"0")&amp;"-"&amp;TEXT(C2312,"00")</f>
        <v>2026-07</v>
      </c>
      <c r="B2312" s="4" t="n">
        <v>2026</v>
      </c>
      <c r="C2312" s="4" t="n">
        <v>7</v>
      </c>
      <c r="D2312" s="9" t="s">
        <v>323</v>
      </c>
      <c r="E2312" s="12" t="str">
        <f aca="false">INDEX(門市主檔!$B$2:$B$25,MATCH($D2312,門市主檔!$A$2:$A$25,0))</f>
        <v>台南東寧店</v>
      </c>
      <c r="F2312" s="9" t="s">
        <v>347</v>
      </c>
      <c r="G2312" s="12" t="str">
        <f aca="false">INDEX(通路主檔!$B$2:$B$5,MATCH($F2312,通路主檔!$A$2:$A$5,0))</f>
        <v>外送平台 B</v>
      </c>
      <c r="H2312" s="12" t="str">
        <f aca="false">INDEX(通路主檔!$C$2:$C$5,MATCH($F2312,通路主檔!$A$2:$A$5,0))</f>
        <v>外送平台</v>
      </c>
      <c r="I2312" s="13" t="n">
        <v>260300</v>
      </c>
      <c r="J2312" s="4" t="n">
        <v>538</v>
      </c>
      <c r="K2312" s="4" t="n">
        <v>1010</v>
      </c>
      <c r="L2312" s="14" t="n">
        <f aca="false">IF(J2312=0,0,I2312/J2312)</f>
        <v>483.828996282528</v>
      </c>
      <c r="M2312" s="15" t="n">
        <f aca="false">INDEX(通路主檔!$D$2:$D$5,MATCH($F2312,通路主檔!$A$2:$A$5,0))*INDEX(年度參數!$B$2:$B$4,MATCH($B2312,年度參數!$A$2:$A$4,0))</f>
        <v>0.345</v>
      </c>
      <c r="N2312" s="14" t="n">
        <f aca="false">I2312*M2312</f>
        <v>89803.5</v>
      </c>
      <c r="O2312" s="14" t="n">
        <f aca="false">I2312-N2312</f>
        <v>170496.5</v>
      </c>
    </row>
    <row r="2313" customFormat="false" ht="15" hidden="false" customHeight="false" outlineLevel="0" collapsed="false">
      <c r="A2313" s="6" t="str">
        <f aca="false">TEXT(B2313,"0")&amp;"-"&amp;TEXT(C2313,"00")</f>
        <v>2026-07</v>
      </c>
      <c r="B2313" s="4" t="n">
        <v>2026</v>
      </c>
      <c r="C2313" s="4" t="n">
        <v>7</v>
      </c>
      <c r="D2313" s="9" t="s">
        <v>262</v>
      </c>
      <c r="E2313" s="12" t="str">
        <f aca="false">INDEX(門市主檔!$B$2:$B$25,MATCH($D2313,門市主檔!$A$2:$A$25,0))</f>
        <v>台北信義旗艦店</v>
      </c>
      <c r="F2313" s="9" t="s">
        <v>339</v>
      </c>
      <c r="G2313" s="12" t="str">
        <f aca="false">INDEX(通路主檔!$B$2:$B$5,MATCH($F2313,通路主檔!$A$2:$A$5,0))</f>
        <v>內用</v>
      </c>
      <c r="H2313" s="12" t="str">
        <f aca="false">INDEX(通路主檔!$C$2:$C$5,MATCH($F2313,通路主檔!$A$2:$A$5,0))</f>
        <v>店內</v>
      </c>
      <c r="I2313" s="13" t="n">
        <v>2031800</v>
      </c>
      <c r="J2313" s="4" t="n">
        <v>2473</v>
      </c>
      <c r="K2313" s="4" t="n">
        <v>6147</v>
      </c>
      <c r="L2313" s="14" t="n">
        <f aca="false">IF(J2313=0,0,I2313/J2313)</f>
        <v>821.593206631622</v>
      </c>
      <c r="M2313" s="15" t="n">
        <f aca="false">INDEX(通路主檔!$D$2:$D$5,MATCH($F2313,通路主檔!$A$2:$A$5,0))*INDEX(年度參數!$B$2:$B$4,MATCH($B2313,年度參數!$A$2:$A$4,0))</f>
        <v>0</v>
      </c>
      <c r="N2313" s="14" t="n">
        <f aca="false">I2313*M2313</f>
        <v>0</v>
      </c>
      <c r="O2313" s="14" t="n">
        <f aca="false">I2313-N2313</f>
        <v>2031800</v>
      </c>
    </row>
    <row r="2314" customFormat="false" ht="15" hidden="false" customHeight="false" outlineLevel="0" collapsed="false">
      <c r="A2314" s="6" t="str">
        <f aca="false">TEXT(B2314,"0")&amp;"-"&amp;TEXT(C2314,"00")</f>
        <v>2026-07</v>
      </c>
      <c r="B2314" s="4" t="n">
        <v>2026</v>
      </c>
      <c r="C2314" s="4" t="n">
        <v>7</v>
      </c>
      <c r="D2314" s="9" t="s">
        <v>262</v>
      </c>
      <c r="E2314" s="12" t="str">
        <f aca="false">INDEX(門市主檔!$B$2:$B$25,MATCH($D2314,門市主檔!$A$2:$A$25,0))</f>
        <v>台北信義旗艦店</v>
      </c>
      <c r="F2314" s="9" t="s">
        <v>342</v>
      </c>
      <c r="G2314" s="12" t="str">
        <f aca="false">INDEX(通路主檔!$B$2:$B$5,MATCH($F2314,通路主檔!$A$2:$A$5,0))</f>
        <v>外帶</v>
      </c>
      <c r="H2314" s="12" t="str">
        <f aca="false">INDEX(通路主檔!$C$2:$C$5,MATCH($F2314,通路主檔!$A$2:$A$5,0))</f>
        <v>店內</v>
      </c>
      <c r="I2314" s="13" t="n">
        <v>775700</v>
      </c>
      <c r="J2314" s="4" t="n">
        <v>2269</v>
      </c>
      <c r="K2314" s="4" t="n">
        <v>2985</v>
      </c>
      <c r="L2314" s="14" t="n">
        <f aca="false">IF(J2314=0,0,I2314/J2314)</f>
        <v>341.86866460996</v>
      </c>
      <c r="M2314" s="15" t="n">
        <f aca="false">INDEX(通路主檔!$D$2:$D$5,MATCH($F2314,通路主檔!$A$2:$A$5,0))*INDEX(年度參數!$B$2:$B$4,MATCH($B2314,年度參數!$A$2:$A$4,0))</f>
        <v>0</v>
      </c>
      <c r="N2314" s="14" t="n">
        <f aca="false">I2314*M2314</f>
        <v>0</v>
      </c>
      <c r="O2314" s="14" t="n">
        <f aca="false">I2314-N2314</f>
        <v>775700</v>
      </c>
    </row>
    <row r="2315" customFormat="false" ht="15" hidden="false" customHeight="false" outlineLevel="0" collapsed="false">
      <c r="A2315" s="6" t="str">
        <f aca="false">TEXT(B2315,"0")&amp;"-"&amp;TEXT(C2315,"00")</f>
        <v>2026-07</v>
      </c>
      <c r="B2315" s="4" t="n">
        <v>2026</v>
      </c>
      <c r="C2315" s="4" t="n">
        <v>7</v>
      </c>
      <c r="D2315" s="9" t="s">
        <v>262</v>
      </c>
      <c r="E2315" s="12" t="str">
        <f aca="false">INDEX(門市主檔!$B$2:$B$25,MATCH($D2315,門市主檔!$A$2:$A$25,0))</f>
        <v>台北信義旗艦店</v>
      </c>
      <c r="F2315" s="9" t="s">
        <v>344</v>
      </c>
      <c r="G2315" s="12" t="str">
        <f aca="false">INDEX(通路主檔!$B$2:$B$5,MATCH($F2315,通路主檔!$A$2:$A$5,0))</f>
        <v>外送平台 A</v>
      </c>
      <c r="H2315" s="12" t="str">
        <f aca="false">INDEX(通路主檔!$C$2:$C$5,MATCH($F2315,通路主檔!$A$2:$A$5,0))</f>
        <v>外送平台</v>
      </c>
      <c r="I2315" s="13" t="n">
        <v>679600</v>
      </c>
      <c r="J2315" s="4" t="n">
        <v>1310</v>
      </c>
      <c r="K2315" s="4" t="n">
        <v>2674</v>
      </c>
      <c r="L2315" s="14" t="n">
        <f aca="false">IF(J2315=0,0,I2315/J2315)</f>
        <v>518.778625954198</v>
      </c>
      <c r="M2315" s="15" t="n">
        <f aca="false">INDEX(通路主檔!$D$2:$D$5,MATCH($F2315,通路主檔!$A$2:$A$5,0))*INDEX(年度參數!$B$2:$B$4,MATCH($B2315,年度參數!$A$2:$A$4,0))</f>
        <v>0.345</v>
      </c>
      <c r="N2315" s="14" t="n">
        <f aca="false">I2315*M2315</f>
        <v>234462</v>
      </c>
      <c r="O2315" s="14" t="n">
        <f aca="false">I2315-N2315</f>
        <v>445138</v>
      </c>
    </row>
    <row r="2316" customFormat="false" ht="15" hidden="false" customHeight="false" outlineLevel="0" collapsed="false">
      <c r="A2316" s="6" t="str">
        <f aca="false">TEXT(B2316,"0")&amp;"-"&amp;TEXT(C2316,"00")</f>
        <v>2026-07</v>
      </c>
      <c r="B2316" s="4" t="n">
        <v>2026</v>
      </c>
      <c r="C2316" s="4" t="n">
        <v>7</v>
      </c>
      <c r="D2316" s="9" t="s">
        <v>262</v>
      </c>
      <c r="E2316" s="12" t="str">
        <f aca="false">INDEX(門市主檔!$B$2:$B$25,MATCH($D2316,門市主檔!$A$2:$A$25,0))</f>
        <v>台北信義旗艦店</v>
      </c>
      <c r="F2316" s="9" t="s">
        <v>347</v>
      </c>
      <c r="G2316" s="12" t="str">
        <f aca="false">INDEX(通路主檔!$B$2:$B$5,MATCH($F2316,通路主檔!$A$2:$A$5,0))</f>
        <v>外送平台 B</v>
      </c>
      <c r="H2316" s="12" t="str">
        <f aca="false">INDEX(通路主檔!$C$2:$C$5,MATCH($F2316,通路主檔!$A$2:$A$5,0))</f>
        <v>外送平台</v>
      </c>
      <c r="I2316" s="13" t="n">
        <v>424000</v>
      </c>
      <c r="J2316" s="4" t="n">
        <v>870</v>
      </c>
      <c r="K2316" s="4" t="n">
        <v>1573</v>
      </c>
      <c r="L2316" s="14" t="n">
        <f aca="false">IF(J2316=0,0,I2316/J2316)</f>
        <v>487.35632183908</v>
      </c>
      <c r="M2316" s="15" t="n">
        <f aca="false">INDEX(通路主檔!$D$2:$D$5,MATCH($F2316,通路主檔!$A$2:$A$5,0))*INDEX(年度參數!$B$2:$B$4,MATCH($B2316,年度參數!$A$2:$A$4,0))</f>
        <v>0.345</v>
      </c>
      <c r="N2316" s="14" t="n">
        <f aca="false">I2316*M2316</f>
        <v>146280</v>
      </c>
      <c r="O2316" s="14" t="n">
        <f aca="false">I2316-N2316</f>
        <v>277720</v>
      </c>
    </row>
    <row r="2317" customFormat="false" ht="15" hidden="false" customHeight="false" outlineLevel="0" collapsed="false">
      <c r="A2317" s="6" t="str">
        <f aca="false">TEXT(B2317,"0")&amp;"-"&amp;TEXT(C2317,"00")</f>
        <v>2026-07</v>
      </c>
      <c r="B2317" s="4" t="n">
        <v>2026</v>
      </c>
      <c r="C2317" s="4" t="n">
        <v>7</v>
      </c>
      <c r="D2317" s="9" t="s">
        <v>269</v>
      </c>
      <c r="E2317" s="12" t="str">
        <f aca="false">INDEX(門市主檔!$B$2:$B$25,MATCH($D2317,門市主檔!$A$2:$A$25,0))</f>
        <v>台北中山店</v>
      </c>
      <c r="F2317" s="9" t="s">
        <v>339</v>
      </c>
      <c r="G2317" s="12" t="str">
        <f aca="false">INDEX(通路主檔!$B$2:$B$5,MATCH($F2317,通路主檔!$A$2:$A$5,0))</f>
        <v>內用</v>
      </c>
      <c r="H2317" s="12" t="str">
        <f aca="false">INDEX(通路主檔!$C$2:$C$5,MATCH($F2317,通路主檔!$A$2:$A$5,0))</f>
        <v>店內</v>
      </c>
      <c r="I2317" s="13" t="n">
        <v>1239100</v>
      </c>
      <c r="J2317" s="4" t="n">
        <v>1528</v>
      </c>
      <c r="K2317" s="4" t="n">
        <v>3822</v>
      </c>
      <c r="L2317" s="14" t="n">
        <f aca="false">IF(J2317=0,0,I2317/J2317)</f>
        <v>810.929319371728</v>
      </c>
      <c r="M2317" s="15" t="n">
        <f aca="false">INDEX(通路主檔!$D$2:$D$5,MATCH($F2317,通路主檔!$A$2:$A$5,0))*INDEX(年度參數!$B$2:$B$4,MATCH($B2317,年度參數!$A$2:$A$4,0))</f>
        <v>0</v>
      </c>
      <c r="N2317" s="14" t="n">
        <f aca="false">I2317*M2317</f>
        <v>0</v>
      </c>
      <c r="O2317" s="14" t="n">
        <f aca="false">I2317-N2317</f>
        <v>1239100</v>
      </c>
    </row>
    <row r="2318" customFormat="false" ht="15" hidden="false" customHeight="false" outlineLevel="0" collapsed="false">
      <c r="A2318" s="6" t="str">
        <f aca="false">TEXT(B2318,"0")&amp;"-"&amp;TEXT(C2318,"00")</f>
        <v>2026-07</v>
      </c>
      <c r="B2318" s="4" t="n">
        <v>2026</v>
      </c>
      <c r="C2318" s="4" t="n">
        <v>7</v>
      </c>
      <c r="D2318" s="9" t="s">
        <v>269</v>
      </c>
      <c r="E2318" s="12" t="str">
        <f aca="false">INDEX(門市主檔!$B$2:$B$25,MATCH($D2318,門市主檔!$A$2:$A$25,0))</f>
        <v>台北中山店</v>
      </c>
      <c r="F2318" s="9" t="s">
        <v>342</v>
      </c>
      <c r="G2318" s="12" t="str">
        <f aca="false">INDEX(通路主檔!$B$2:$B$5,MATCH($F2318,通路主檔!$A$2:$A$5,0))</f>
        <v>外帶</v>
      </c>
      <c r="H2318" s="12" t="str">
        <f aca="false">INDEX(通路主檔!$C$2:$C$5,MATCH($F2318,通路主檔!$A$2:$A$5,0))</f>
        <v>店內</v>
      </c>
      <c r="I2318" s="13" t="n">
        <v>576300</v>
      </c>
      <c r="J2318" s="4" t="n">
        <v>1627</v>
      </c>
      <c r="K2318" s="4" t="n">
        <v>2066</v>
      </c>
      <c r="L2318" s="14" t="n">
        <f aca="false">IF(J2318=0,0,I2318/J2318)</f>
        <v>354.21020282729</v>
      </c>
      <c r="M2318" s="15" t="n">
        <f aca="false">INDEX(通路主檔!$D$2:$D$5,MATCH($F2318,通路主檔!$A$2:$A$5,0))*INDEX(年度參數!$B$2:$B$4,MATCH($B2318,年度參數!$A$2:$A$4,0))</f>
        <v>0</v>
      </c>
      <c r="N2318" s="14" t="n">
        <f aca="false">I2318*M2318</f>
        <v>0</v>
      </c>
      <c r="O2318" s="14" t="n">
        <f aca="false">I2318-N2318</f>
        <v>576300</v>
      </c>
    </row>
    <row r="2319" customFormat="false" ht="15" hidden="false" customHeight="false" outlineLevel="0" collapsed="false">
      <c r="A2319" s="6" t="str">
        <f aca="false">TEXT(B2319,"0")&amp;"-"&amp;TEXT(C2319,"00")</f>
        <v>2026-07</v>
      </c>
      <c r="B2319" s="4" t="n">
        <v>2026</v>
      </c>
      <c r="C2319" s="4" t="n">
        <v>7</v>
      </c>
      <c r="D2319" s="9" t="s">
        <v>269</v>
      </c>
      <c r="E2319" s="12" t="str">
        <f aca="false">INDEX(門市主檔!$B$2:$B$25,MATCH($D2319,門市主檔!$A$2:$A$25,0))</f>
        <v>台北中山店</v>
      </c>
      <c r="F2319" s="9" t="s">
        <v>344</v>
      </c>
      <c r="G2319" s="12" t="str">
        <f aca="false">INDEX(通路主檔!$B$2:$B$5,MATCH($F2319,通路主檔!$A$2:$A$5,0))</f>
        <v>外送平台 A</v>
      </c>
      <c r="H2319" s="12" t="str">
        <f aca="false">INDEX(通路主檔!$C$2:$C$5,MATCH($F2319,通路主檔!$A$2:$A$5,0))</f>
        <v>外送平台</v>
      </c>
      <c r="I2319" s="13" t="n">
        <v>575300</v>
      </c>
      <c r="J2319" s="4" t="n">
        <v>1200</v>
      </c>
      <c r="K2319" s="4" t="n">
        <v>2142</v>
      </c>
      <c r="L2319" s="14" t="n">
        <f aca="false">IF(J2319=0,0,I2319/J2319)</f>
        <v>479.416666666667</v>
      </c>
      <c r="M2319" s="15" t="n">
        <f aca="false">INDEX(通路主檔!$D$2:$D$5,MATCH($F2319,通路主檔!$A$2:$A$5,0))*INDEX(年度參數!$B$2:$B$4,MATCH($B2319,年度參數!$A$2:$A$4,0))</f>
        <v>0.345</v>
      </c>
      <c r="N2319" s="14" t="n">
        <f aca="false">I2319*M2319</f>
        <v>198478.5</v>
      </c>
      <c r="O2319" s="14" t="n">
        <f aca="false">I2319-N2319</f>
        <v>376821.5</v>
      </c>
    </row>
    <row r="2320" customFormat="false" ht="15" hidden="false" customHeight="false" outlineLevel="0" collapsed="false">
      <c r="A2320" s="6" t="str">
        <f aca="false">TEXT(B2320,"0")&amp;"-"&amp;TEXT(C2320,"00")</f>
        <v>2026-07</v>
      </c>
      <c r="B2320" s="4" t="n">
        <v>2026</v>
      </c>
      <c r="C2320" s="4" t="n">
        <v>7</v>
      </c>
      <c r="D2320" s="9" t="s">
        <v>269</v>
      </c>
      <c r="E2320" s="12" t="str">
        <f aca="false">INDEX(門市主檔!$B$2:$B$25,MATCH($D2320,門市主檔!$A$2:$A$25,0))</f>
        <v>台北中山店</v>
      </c>
      <c r="F2320" s="9" t="s">
        <v>347</v>
      </c>
      <c r="G2320" s="12" t="str">
        <f aca="false">INDEX(通路主檔!$B$2:$B$5,MATCH($F2320,通路主檔!$A$2:$A$5,0))</f>
        <v>外送平台 B</v>
      </c>
      <c r="H2320" s="12" t="str">
        <f aca="false">INDEX(通路主檔!$C$2:$C$5,MATCH($F2320,通路主檔!$A$2:$A$5,0))</f>
        <v>外送平台</v>
      </c>
      <c r="I2320" s="13" t="n">
        <v>370800</v>
      </c>
      <c r="J2320" s="4" t="n">
        <v>685</v>
      </c>
      <c r="K2320" s="4" t="n">
        <v>1327</v>
      </c>
      <c r="L2320" s="14" t="n">
        <f aca="false">IF(J2320=0,0,I2320/J2320)</f>
        <v>541.313868613139</v>
      </c>
      <c r="M2320" s="15" t="n">
        <f aca="false">INDEX(通路主檔!$D$2:$D$5,MATCH($F2320,通路主檔!$A$2:$A$5,0))*INDEX(年度參數!$B$2:$B$4,MATCH($B2320,年度參數!$A$2:$A$4,0))</f>
        <v>0.345</v>
      </c>
      <c r="N2320" s="14" t="n">
        <f aca="false">I2320*M2320</f>
        <v>127926</v>
      </c>
      <c r="O2320" s="14" t="n">
        <f aca="false">I2320-N2320</f>
        <v>242874</v>
      </c>
    </row>
    <row r="2321" customFormat="false" ht="15" hidden="false" customHeight="false" outlineLevel="0" collapsed="false">
      <c r="A2321" s="6" t="str">
        <f aca="false">TEXT(B2321,"0")&amp;"-"&amp;TEXT(C2321,"00")</f>
        <v>2026-07</v>
      </c>
      <c r="B2321" s="4" t="n">
        <v>2026</v>
      </c>
      <c r="C2321" s="4" t="n">
        <v>7</v>
      </c>
      <c r="D2321" s="9" t="s">
        <v>273</v>
      </c>
      <c r="E2321" s="12" t="str">
        <f aca="false">INDEX(門市主檔!$B$2:$B$25,MATCH($D2321,門市主檔!$A$2:$A$25,0))</f>
        <v>台北東門店</v>
      </c>
      <c r="F2321" s="9" t="s">
        <v>339</v>
      </c>
      <c r="G2321" s="12" t="str">
        <f aca="false">INDEX(通路主檔!$B$2:$B$5,MATCH($F2321,通路主檔!$A$2:$A$5,0))</f>
        <v>內用</v>
      </c>
      <c r="H2321" s="12" t="str">
        <f aca="false">INDEX(通路主檔!$C$2:$C$5,MATCH($F2321,通路主檔!$A$2:$A$5,0))</f>
        <v>店內</v>
      </c>
      <c r="I2321" s="13" t="n">
        <v>597600</v>
      </c>
      <c r="J2321" s="4" t="n">
        <v>768</v>
      </c>
      <c r="K2321" s="4" t="n">
        <v>1946</v>
      </c>
      <c r="L2321" s="14" t="n">
        <f aca="false">IF(J2321=0,0,I2321/J2321)</f>
        <v>778.125</v>
      </c>
      <c r="M2321" s="15" t="n">
        <f aca="false">INDEX(通路主檔!$D$2:$D$5,MATCH($F2321,通路主檔!$A$2:$A$5,0))*INDEX(年度參數!$B$2:$B$4,MATCH($B2321,年度參數!$A$2:$A$4,0))</f>
        <v>0</v>
      </c>
      <c r="N2321" s="14" t="n">
        <f aca="false">I2321*M2321</f>
        <v>0</v>
      </c>
      <c r="O2321" s="14" t="n">
        <f aca="false">I2321-N2321</f>
        <v>597600</v>
      </c>
    </row>
    <row r="2322" customFormat="false" ht="15" hidden="false" customHeight="false" outlineLevel="0" collapsed="false">
      <c r="A2322" s="6" t="str">
        <f aca="false">TEXT(B2322,"0")&amp;"-"&amp;TEXT(C2322,"00")</f>
        <v>2026-07</v>
      </c>
      <c r="B2322" s="4" t="n">
        <v>2026</v>
      </c>
      <c r="C2322" s="4" t="n">
        <v>7</v>
      </c>
      <c r="D2322" s="9" t="s">
        <v>273</v>
      </c>
      <c r="E2322" s="12" t="str">
        <f aca="false">INDEX(門市主檔!$B$2:$B$25,MATCH($D2322,門市主檔!$A$2:$A$25,0))</f>
        <v>台北東門店</v>
      </c>
      <c r="F2322" s="9" t="s">
        <v>342</v>
      </c>
      <c r="G2322" s="12" t="str">
        <f aca="false">INDEX(通路主檔!$B$2:$B$5,MATCH($F2322,通路主檔!$A$2:$A$5,0))</f>
        <v>外帶</v>
      </c>
      <c r="H2322" s="12" t="str">
        <f aca="false">INDEX(通路主檔!$C$2:$C$5,MATCH($F2322,通路主檔!$A$2:$A$5,0))</f>
        <v>店內</v>
      </c>
      <c r="I2322" s="13" t="n">
        <v>514400</v>
      </c>
      <c r="J2322" s="4" t="n">
        <v>1507</v>
      </c>
      <c r="K2322" s="4" t="n">
        <v>1863</v>
      </c>
      <c r="L2322" s="14" t="n">
        <f aca="false">IF(J2322=0,0,I2322/J2322)</f>
        <v>341.340411413404</v>
      </c>
      <c r="M2322" s="15" t="n">
        <f aca="false">INDEX(通路主檔!$D$2:$D$5,MATCH($F2322,通路主檔!$A$2:$A$5,0))*INDEX(年度參數!$B$2:$B$4,MATCH($B2322,年度參數!$A$2:$A$4,0))</f>
        <v>0</v>
      </c>
      <c r="N2322" s="14" t="n">
        <f aca="false">I2322*M2322</f>
        <v>0</v>
      </c>
      <c r="O2322" s="14" t="n">
        <f aca="false">I2322-N2322</f>
        <v>514400</v>
      </c>
    </row>
    <row r="2323" customFormat="false" ht="15" hidden="false" customHeight="false" outlineLevel="0" collapsed="false">
      <c r="A2323" s="6" t="str">
        <f aca="false">TEXT(B2323,"0")&amp;"-"&amp;TEXT(C2323,"00")</f>
        <v>2026-07</v>
      </c>
      <c r="B2323" s="4" t="n">
        <v>2026</v>
      </c>
      <c r="C2323" s="4" t="n">
        <v>7</v>
      </c>
      <c r="D2323" s="9" t="s">
        <v>273</v>
      </c>
      <c r="E2323" s="12" t="str">
        <f aca="false">INDEX(門市主檔!$B$2:$B$25,MATCH($D2323,門市主檔!$A$2:$A$25,0))</f>
        <v>台北東門店</v>
      </c>
      <c r="F2323" s="9" t="s">
        <v>344</v>
      </c>
      <c r="G2323" s="12" t="str">
        <f aca="false">INDEX(通路主檔!$B$2:$B$5,MATCH($F2323,通路主檔!$A$2:$A$5,0))</f>
        <v>外送平台 A</v>
      </c>
      <c r="H2323" s="12" t="str">
        <f aca="false">INDEX(通路主檔!$C$2:$C$5,MATCH($F2323,通路主檔!$A$2:$A$5,0))</f>
        <v>外送平台</v>
      </c>
      <c r="I2323" s="13" t="n">
        <v>425400</v>
      </c>
      <c r="J2323" s="4" t="n">
        <v>801</v>
      </c>
      <c r="K2323" s="4" t="n">
        <v>1462</v>
      </c>
      <c r="L2323" s="14" t="n">
        <f aca="false">IF(J2323=0,0,I2323/J2323)</f>
        <v>531.086142322097</v>
      </c>
      <c r="M2323" s="15" t="n">
        <f aca="false">INDEX(通路主檔!$D$2:$D$5,MATCH($F2323,通路主檔!$A$2:$A$5,0))*INDEX(年度參數!$B$2:$B$4,MATCH($B2323,年度參數!$A$2:$A$4,0))</f>
        <v>0.345</v>
      </c>
      <c r="N2323" s="14" t="n">
        <f aca="false">I2323*M2323</f>
        <v>146763</v>
      </c>
      <c r="O2323" s="14" t="n">
        <f aca="false">I2323-N2323</f>
        <v>278637</v>
      </c>
    </row>
    <row r="2324" customFormat="false" ht="15" hidden="false" customHeight="false" outlineLevel="0" collapsed="false">
      <c r="A2324" s="6" t="str">
        <f aca="false">TEXT(B2324,"0")&amp;"-"&amp;TEXT(C2324,"00")</f>
        <v>2026-07</v>
      </c>
      <c r="B2324" s="4" t="n">
        <v>2026</v>
      </c>
      <c r="C2324" s="4" t="n">
        <v>7</v>
      </c>
      <c r="D2324" s="9" t="s">
        <v>273</v>
      </c>
      <c r="E2324" s="12" t="str">
        <f aca="false">INDEX(門市主檔!$B$2:$B$25,MATCH($D2324,門市主檔!$A$2:$A$25,0))</f>
        <v>台北東門店</v>
      </c>
      <c r="F2324" s="9" t="s">
        <v>347</v>
      </c>
      <c r="G2324" s="12" t="str">
        <f aca="false">INDEX(通路主檔!$B$2:$B$5,MATCH($F2324,通路主檔!$A$2:$A$5,0))</f>
        <v>外送平台 B</v>
      </c>
      <c r="H2324" s="12" t="str">
        <f aca="false">INDEX(通路主檔!$C$2:$C$5,MATCH($F2324,通路主檔!$A$2:$A$5,0))</f>
        <v>外送平台</v>
      </c>
      <c r="I2324" s="13" t="n">
        <v>308900</v>
      </c>
      <c r="J2324" s="4" t="n">
        <v>634</v>
      </c>
      <c r="K2324" s="4" t="n">
        <v>1077</v>
      </c>
      <c r="L2324" s="14" t="n">
        <f aca="false">IF(J2324=0,0,I2324/J2324)</f>
        <v>487.223974763407</v>
      </c>
      <c r="M2324" s="15" t="n">
        <f aca="false">INDEX(通路主檔!$D$2:$D$5,MATCH($F2324,通路主檔!$A$2:$A$5,0))*INDEX(年度參數!$B$2:$B$4,MATCH($B2324,年度參數!$A$2:$A$4,0))</f>
        <v>0.345</v>
      </c>
      <c r="N2324" s="14" t="n">
        <f aca="false">I2324*M2324</f>
        <v>106570.5</v>
      </c>
      <c r="O2324" s="14" t="n">
        <f aca="false">I2324-N2324</f>
        <v>202329.5</v>
      </c>
    </row>
    <row r="2325" customFormat="false" ht="15" hidden="false" customHeight="false" outlineLevel="0" collapsed="false">
      <c r="A2325" s="6" t="str">
        <f aca="false">TEXT(B2325,"0")&amp;"-"&amp;TEXT(C2325,"00")</f>
        <v>2026-07</v>
      </c>
      <c r="B2325" s="4" t="n">
        <v>2026</v>
      </c>
      <c r="C2325" s="4" t="n">
        <v>7</v>
      </c>
      <c r="D2325" s="9" t="s">
        <v>277</v>
      </c>
      <c r="E2325" s="12" t="str">
        <f aca="false">INDEX(門市主檔!$B$2:$B$25,MATCH($D2325,門市主檔!$A$2:$A$25,0))</f>
        <v>台北松江店</v>
      </c>
      <c r="F2325" s="9" t="s">
        <v>342</v>
      </c>
      <c r="G2325" s="12" t="str">
        <f aca="false">INDEX(通路主檔!$B$2:$B$5,MATCH($F2325,通路主檔!$A$2:$A$5,0))</f>
        <v>外帶</v>
      </c>
      <c r="H2325" s="12" t="str">
        <f aca="false">INDEX(通路主檔!$C$2:$C$5,MATCH($F2325,通路主檔!$A$2:$A$5,0))</f>
        <v>店內</v>
      </c>
      <c r="I2325" s="13" t="n">
        <v>524800</v>
      </c>
      <c r="J2325" s="4" t="n">
        <v>1624</v>
      </c>
      <c r="K2325" s="4" t="n">
        <v>2076</v>
      </c>
      <c r="L2325" s="14" t="n">
        <f aca="false">IF(J2325=0,0,I2325/J2325)</f>
        <v>323.152709359606</v>
      </c>
      <c r="M2325" s="15" t="n">
        <f aca="false">INDEX(通路主檔!$D$2:$D$5,MATCH($F2325,通路主檔!$A$2:$A$5,0))*INDEX(年度參數!$B$2:$B$4,MATCH($B2325,年度參數!$A$2:$A$4,0))</f>
        <v>0</v>
      </c>
      <c r="N2325" s="14" t="n">
        <f aca="false">I2325*M2325</f>
        <v>0</v>
      </c>
      <c r="O2325" s="14" t="n">
        <f aca="false">I2325-N2325</f>
        <v>524800</v>
      </c>
    </row>
    <row r="2326" customFormat="false" ht="15" hidden="false" customHeight="false" outlineLevel="0" collapsed="false">
      <c r="A2326" s="6" t="str">
        <f aca="false">TEXT(B2326,"0")&amp;"-"&amp;TEXT(C2326,"00")</f>
        <v>2026-07</v>
      </c>
      <c r="B2326" s="4" t="n">
        <v>2026</v>
      </c>
      <c r="C2326" s="4" t="n">
        <v>7</v>
      </c>
      <c r="D2326" s="9" t="s">
        <v>277</v>
      </c>
      <c r="E2326" s="12" t="str">
        <f aca="false">INDEX(門市主檔!$B$2:$B$25,MATCH($D2326,門市主檔!$A$2:$A$25,0))</f>
        <v>台北松江店</v>
      </c>
      <c r="F2326" s="9" t="s">
        <v>344</v>
      </c>
      <c r="G2326" s="12" t="str">
        <f aca="false">INDEX(通路主檔!$B$2:$B$5,MATCH($F2326,通路主檔!$A$2:$A$5,0))</f>
        <v>外送平台 A</v>
      </c>
      <c r="H2326" s="12" t="str">
        <f aca="false">INDEX(通路主檔!$C$2:$C$5,MATCH($F2326,通路主檔!$A$2:$A$5,0))</f>
        <v>外送平台</v>
      </c>
      <c r="I2326" s="13" t="n">
        <v>477200</v>
      </c>
      <c r="J2326" s="4" t="n">
        <v>922</v>
      </c>
      <c r="K2326" s="4" t="n">
        <v>1823</v>
      </c>
      <c r="L2326" s="14" t="n">
        <f aca="false">IF(J2326=0,0,I2326/J2326)</f>
        <v>517.570498915401</v>
      </c>
      <c r="M2326" s="15" t="n">
        <f aca="false">INDEX(通路主檔!$D$2:$D$5,MATCH($F2326,通路主檔!$A$2:$A$5,0))*INDEX(年度參數!$B$2:$B$4,MATCH($B2326,年度參數!$A$2:$A$4,0))</f>
        <v>0.345</v>
      </c>
      <c r="N2326" s="14" t="n">
        <f aca="false">I2326*M2326</f>
        <v>164634</v>
      </c>
      <c r="O2326" s="14" t="n">
        <f aca="false">I2326-N2326</f>
        <v>312566</v>
      </c>
    </row>
    <row r="2327" customFormat="false" ht="15" hidden="false" customHeight="false" outlineLevel="0" collapsed="false">
      <c r="A2327" s="6" t="str">
        <f aca="false">TEXT(B2327,"0")&amp;"-"&amp;TEXT(C2327,"00")</f>
        <v>2026-07</v>
      </c>
      <c r="B2327" s="4" t="n">
        <v>2026</v>
      </c>
      <c r="C2327" s="4" t="n">
        <v>7</v>
      </c>
      <c r="D2327" s="9" t="s">
        <v>277</v>
      </c>
      <c r="E2327" s="12" t="str">
        <f aca="false">INDEX(門市主檔!$B$2:$B$25,MATCH($D2327,門市主檔!$A$2:$A$25,0))</f>
        <v>台北松江店</v>
      </c>
      <c r="F2327" s="9" t="s">
        <v>347</v>
      </c>
      <c r="G2327" s="12" t="str">
        <f aca="false">INDEX(通路主檔!$B$2:$B$5,MATCH($F2327,通路主檔!$A$2:$A$5,0))</f>
        <v>外送平台 B</v>
      </c>
      <c r="H2327" s="12" t="str">
        <f aca="false">INDEX(通路主檔!$C$2:$C$5,MATCH($F2327,通路主檔!$A$2:$A$5,0))</f>
        <v>外送平台</v>
      </c>
      <c r="I2327" s="13" t="n">
        <v>350100</v>
      </c>
      <c r="J2327" s="4" t="n">
        <v>706</v>
      </c>
      <c r="K2327" s="4" t="n">
        <v>1238</v>
      </c>
      <c r="L2327" s="14" t="n">
        <f aca="false">IF(J2327=0,0,I2327/J2327)</f>
        <v>495.892351274788</v>
      </c>
      <c r="M2327" s="15" t="n">
        <f aca="false">INDEX(通路主檔!$D$2:$D$5,MATCH($F2327,通路主檔!$A$2:$A$5,0))*INDEX(年度參數!$B$2:$B$4,MATCH($B2327,年度參數!$A$2:$A$4,0))</f>
        <v>0.345</v>
      </c>
      <c r="N2327" s="14" t="n">
        <f aca="false">I2327*M2327</f>
        <v>120784.5</v>
      </c>
      <c r="O2327" s="14" t="n">
        <f aca="false">I2327-N2327</f>
        <v>229315.5</v>
      </c>
    </row>
    <row r="2328" customFormat="false" ht="15" hidden="false" customHeight="false" outlineLevel="0" collapsed="false">
      <c r="A2328" s="6" t="str">
        <f aca="false">TEXT(B2328,"0")&amp;"-"&amp;TEXT(C2328,"00")</f>
        <v>2026-07</v>
      </c>
      <c r="B2328" s="4" t="n">
        <v>2026</v>
      </c>
      <c r="C2328" s="4" t="n">
        <v>7</v>
      </c>
      <c r="D2328" s="9" t="s">
        <v>288</v>
      </c>
      <c r="E2328" s="12" t="str">
        <f aca="false">INDEX(門市主檔!$B$2:$B$25,MATCH($D2328,門市主檔!$A$2:$A$25,0))</f>
        <v>桃園中壢店</v>
      </c>
      <c r="F2328" s="9" t="s">
        <v>339</v>
      </c>
      <c r="G2328" s="12" t="str">
        <f aca="false">INDEX(通路主檔!$B$2:$B$5,MATCH($F2328,通路主檔!$A$2:$A$5,0))</f>
        <v>內用</v>
      </c>
      <c r="H2328" s="12" t="str">
        <f aca="false">INDEX(通路主檔!$C$2:$C$5,MATCH($F2328,通路主檔!$A$2:$A$5,0))</f>
        <v>店內</v>
      </c>
      <c r="I2328" s="13" t="n">
        <v>1069700</v>
      </c>
      <c r="J2328" s="4" t="n">
        <v>1467</v>
      </c>
      <c r="K2328" s="4" t="n">
        <v>3735</v>
      </c>
      <c r="L2328" s="14" t="n">
        <f aca="false">IF(J2328=0,0,I2328/J2328)</f>
        <v>729.175187457396</v>
      </c>
      <c r="M2328" s="15" t="n">
        <f aca="false">INDEX(通路主檔!$D$2:$D$5,MATCH($F2328,通路主檔!$A$2:$A$5,0))*INDEX(年度參數!$B$2:$B$4,MATCH($B2328,年度參數!$A$2:$A$4,0))</f>
        <v>0</v>
      </c>
      <c r="N2328" s="14" t="n">
        <f aca="false">I2328*M2328</f>
        <v>0</v>
      </c>
      <c r="O2328" s="14" t="n">
        <f aca="false">I2328-N2328</f>
        <v>1069700</v>
      </c>
    </row>
    <row r="2329" customFormat="false" ht="15" hidden="false" customHeight="false" outlineLevel="0" collapsed="false">
      <c r="A2329" s="6" t="str">
        <f aca="false">TEXT(B2329,"0")&amp;"-"&amp;TEXT(C2329,"00")</f>
        <v>2026-07</v>
      </c>
      <c r="B2329" s="4" t="n">
        <v>2026</v>
      </c>
      <c r="C2329" s="4" t="n">
        <v>7</v>
      </c>
      <c r="D2329" s="9" t="s">
        <v>288</v>
      </c>
      <c r="E2329" s="12" t="str">
        <f aca="false">INDEX(門市主檔!$B$2:$B$25,MATCH($D2329,門市主檔!$A$2:$A$25,0))</f>
        <v>桃園中壢店</v>
      </c>
      <c r="F2329" s="9" t="s">
        <v>342</v>
      </c>
      <c r="G2329" s="12" t="str">
        <f aca="false">INDEX(通路主檔!$B$2:$B$5,MATCH($F2329,通路主檔!$A$2:$A$5,0))</f>
        <v>外帶</v>
      </c>
      <c r="H2329" s="12" t="str">
        <f aca="false">INDEX(通路主檔!$C$2:$C$5,MATCH($F2329,通路主檔!$A$2:$A$5,0))</f>
        <v>店內</v>
      </c>
      <c r="I2329" s="13" t="n">
        <v>507800</v>
      </c>
      <c r="J2329" s="4" t="n">
        <v>1575</v>
      </c>
      <c r="K2329" s="4" t="n">
        <v>1903</v>
      </c>
      <c r="L2329" s="14" t="n">
        <f aca="false">IF(J2329=0,0,I2329/J2329)</f>
        <v>322.412698412698</v>
      </c>
      <c r="M2329" s="15" t="n">
        <f aca="false">INDEX(通路主檔!$D$2:$D$5,MATCH($F2329,通路主檔!$A$2:$A$5,0))*INDEX(年度參數!$B$2:$B$4,MATCH($B2329,年度參數!$A$2:$A$4,0))</f>
        <v>0</v>
      </c>
      <c r="N2329" s="14" t="n">
        <f aca="false">I2329*M2329</f>
        <v>0</v>
      </c>
      <c r="O2329" s="14" t="n">
        <f aca="false">I2329-N2329</f>
        <v>507800</v>
      </c>
    </row>
    <row r="2330" customFormat="false" ht="15" hidden="false" customHeight="false" outlineLevel="0" collapsed="false">
      <c r="A2330" s="6" t="str">
        <f aca="false">TEXT(B2330,"0")&amp;"-"&amp;TEXT(C2330,"00")</f>
        <v>2026-07</v>
      </c>
      <c r="B2330" s="4" t="n">
        <v>2026</v>
      </c>
      <c r="C2330" s="4" t="n">
        <v>7</v>
      </c>
      <c r="D2330" s="9" t="s">
        <v>288</v>
      </c>
      <c r="E2330" s="12" t="str">
        <f aca="false">INDEX(門市主檔!$B$2:$B$25,MATCH($D2330,門市主檔!$A$2:$A$25,0))</f>
        <v>桃園中壢店</v>
      </c>
      <c r="F2330" s="9" t="s">
        <v>344</v>
      </c>
      <c r="G2330" s="12" t="str">
        <f aca="false">INDEX(通路主檔!$B$2:$B$5,MATCH($F2330,通路主檔!$A$2:$A$5,0))</f>
        <v>外送平台 A</v>
      </c>
      <c r="H2330" s="12" t="str">
        <f aca="false">INDEX(通路主檔!$C$2:$C$5,MATCH($F2330,通路主檔!$A$2:$A$5,0))</f>
        <v>外送平台</v>
      </c>
      <c r="I2330" s="13" t="n">
        <v>453600</v>
      </c>
      <c r="J2330" s="4" t="n">
        <v>818</v>
      </c>
      <c r="K2330" s="4" t="n">
        <v>1598</v>
      </c>
      <c r="L2330" s="14" t="n">
        <f aca="false">IF(J2330=0,0,I2330/J2330)</f>
        <v>554.523227383863</v>
      </c>
      <c r="M2330" s="15" t="n">
        <f aca="false">INDEX(通路主檔!$D$2:$D$5,MATCH($F2330,通路主檔!$A$2:$A$5,0))*INDEX(年度參數!$B$2:$B$4,MATCH($B2330,年度參數!$A$2:$A$4,0))</f>
        <v>0.345</v>
      </c>
      <c r="N2330" s="14" t="n">
        <f aca="false">I2330*M2330</f>
        <v>156492</v>
      </c>
      <c r="O2330" s="14" t="n">
        <f aca="false">I2330-N2330</f>
        <v>297108</v>
      </c>
    </row>
    <row r="2331" customFormat="false" ht="15" hidden="false" customHeight="false" outlineLevel="0" collapsed="false">
      <c r="A2331" s="6" t="str">
        <f aca="false">TEXT(B2331,"0")&amp;"-"&amp;TEXT(C2331,"00")</f>
        <v>2026-07</v>
      </c>
      <c r="B2331" s="4" t="n">
        <v>2026</v>
      </c>
      <c r="C2331" s="4" t="n">
        <v>7</v>
      </c>
      <c r="D2331" s="9" t="s">
        <v>288</v>
      </c>
      <c r="E2331" s="12" t="str">
        <f aca="false">INDEX(門市主檔!$B$2:$B$25,MATCH($D2331,門市主檔!$A$2:$A$25,0))</f>
        <v>桃園中壢店</v>
      </c>
      <c r="F2331" s="9" t="s">
        <v>347</v>
      </c>
      <c r="G2331" s="12" t="str">
        <f aca="false">INDEX(通路主檔!$B$2:$B$5,MATCH($F2331,通路主檔!$A$2:$A$5,0))</f>
        <v>外送平台 B</v>
      </c>
      <c r="H2331" s="12" t="str">
        <f aca="false">INDEX(通路主檔!$C$2:$C$5,MATCH($F2331,通路主檔!$A$2:$A$5,0))</f>
        <v>外送平台</v>
      </c>
      <c r="I2331" s="13" t="n">
        <v>317400</v>
      </c>
      <c r="J2331" s="4" t="n">
        <v>637</v>
      </c>
      <c r="K2331" s="4" t="n">
        <v>1183</v>
      </c>
      <c r="L2331" s="14" t="n">
        <f aca="false">IF(J2331=0,0,I2331/J2331)</f>
        <v>498.273155416013</v>
      </c>
      <c r="M2331" s="15" t="n">
        <f aca="false">INDEX(通路主檔!$D$2:$D$5,MATCH($F2331,通路主檔!$A$2:$A$5,0))*INDEX(年度參數!$B$2:$B$4,MATCH($B2331,年度參數!$A$2:$A$4,0))</f>
        <v>0.345</v>
      </c>
      <c r="N2331" s="14" t="n">
        <f aca="false">I2331*M2331</f>
        <v>109503</v>
      </c>
      <c r="O2331" s="14" t="n">
        <f aca="false">I2331-N2331</f>
        <v>207897</v>
      </c>
    </row>
    <row r="2332" customFormat="false" ht="15" hidden="false" customHeight="false" outlineLevel="0" collapsed="false">
      <c r="A2332" s="6" t="str">
        <f aca="false">TEXT(B2332,"0")&amp;"-"&amp;TEXT(C2332,"00")</f>
        <v>2026-07</v>
      </c>
      <c r="B2332" s="4" t="n">
        <v>2026</v>
      </c>
      <c r="C2332" s="4" t="n">
        <v>7</v>
      </c>
      <c r="D2332" s="9" t="s">
        <v>292</v>
      </c>
      <c r="E2332" s="12" t="str">
        <f aca="false">INDEX(門市主檔!$B$2:$B$25,MATCH($D2332,門市主檔!$A$2:$A$25,0))</f>
        <v>桃園藝文店</v>
      </c>
      <c r="F2332" s="9" t="s">
        <v>339</v>
      </c>
      <c r="G2332" s="12" t="str">
        <f aca="false">INDEX(通路主檔!$B$2:$B$5,MATCH($F2332,通路主檔!$A$2:$A$5,0))</f>
        <v>內用</v>
      </c>
      <c r="H2332" s="12" t="str">
        <f aca="false">INDEX(通路主檔!$C$2:$C$5,MATCH($F2332,通路主檔!$A$2:$A$5,0))</f>
        <v>店內</v>
      </c>
      <c r="I2332" s="13" t="n">
        <v>863200</v>
      </c>
      <c r="J2332" s="4" t="n">
        <v>1234</v>
      </c>
      <c r="K2332" s="4" t="n">
        <v>3136</v>
      </c>
      <c r="L2332" s="14" t="n">
        <f aca="false">IF(J2332=0,0,I2332/J2332)</f>
        <v>699.513776337115</v>
      </c>
      <c r="M2332" s="15" t="n">
        <f aca="false">INDEX(通路主檔!$D$2:$D$5,MATCH($F2332,通路主檔!$A$2:$A$5,0))*INDEX(年度參數!$B$2:$B$4,MATCH($B2332,年度參數!$A$2:$A$4,0))</f>
        <v>0</v>
      </c>
      <c r="N2332" s="14" t="n">
        <f aca="false">I2332*M2332</f>
        <v>0</v>
      </c>
      <c r="O2332" s="14" t="n">
        <f aca="false">I2332-N2332</f>
        <v>863200</v>
      </c>
    </row>
    <row r="2333" customFormat="false" ht="15" hidden="false" customHeight="false" outlineLevel="0" collapsed="false">
      <c r="A2333" s="6" t="str">
        <f aca="false">TEXT(B2333,"0")&amp;"-"&amp;TEXT(C2333,"00")</f>
        <v>2026-07</v>
      </c>
      <c r="B2333" s="4" t="n">
        <v>2026</v>
      </c>
      <c r="C2333" s="4" t="n">
        <v>7</v>
      </c>
      <c r="D2333" s="9" t="s">
        <v>292</v>
      </c>
      <c r="E2333" s="12" t="str">
        <f aca="false">INDEX(門市主檔!$B$2:$B$25,MATCH($D2333,門市主檔!$A$2:$A$25,0))</f>
        <v>桃園藝文店</v>
      </c>
      <c r="F2333" s="9" t="s">
        <v>342</v>
      </c>
      <c r="G2333" s="12" t="str">
        <f aca="false">INDEX(通路主檔!$B$2:$B$5,MATCH($F2333,通路主檔!$A$2:$A$5,0))</f>
        <v>外帶</v>
      </c>
      <c r="H2333" s="12" t="str">
        <f aca="false">INDEX(通路主檔!$C$2:$C$5,MATCH($F2333,通路主檔!$A$2:$A$5,0))</f>
        <v>店內</v>
      </c>
      <c r="I2333" s="13" t="n">
        <v>467300</v>
      </c>
      <c r="J2333" s="4" t="n">
        <v>1473</v>
      </c>
      <c r="K2333" s="4" t="n">
        <v>1796</v>
      </c>
      <c r="L2333" s="14" t="n">
        <f aca="false">IF(J2333=0,0,I2333/J2333)</f>
        <v>317.24372029871</v>
      </c>
      <c r="M2333" s="15" t="n">
        <f aca="false">INDEX(通路主檔!$D$2:$D$5,MATCH($F2333,通路主檔!$A$2:$A$5,0))*INDEX(年度參數!$B$2:$B$4,MATCH($B2333,年度參數!$A$2:$A$4,0))</f>
        <v>0</v>
      </c>
      <c r="N2333" s="14" t="n">
        <f aca="false">I2333*M2333</f>
        <v>0</v>
      </c>
      <c r="O2333" s="14" t="n">
        <f aca="false">I2333-N2333</f>
        <v>467300</v>
      </c>
    </row>
    <row r="2334" customFormat="false" ht="15" hidden="false" customHeight="false" outlineLevel="0" collapsed="false">
      <c r="A2334" s="6" t="str">
        <f aca="false">TEXT(B2334,"0")&amp;"-"&amp;TEXT(C2334,"00")</f>
        <v>2026-07</v>
      </c>
      <c r="B2334" s="4" t="n">
        <v>2026</v>
      </c>
      <c r="C2334" s="4" t="n">
        <v>7</v>
      </c>
      <c r="D2334" s="9" t="s">
        <v>292</v>
      </c>
      <c r="E2334" s="12" t="str">
        <f aca="false">INDEX(門市主檔!$B$2:$B$25,MATCH($D2334,門市主檔!$A$2:$A$25,0))</f>
        <v>桃園藝文店</v>
      </c>
      <c r="F2334" s="9" t="s">
        <v>344</v>
      </c>
      <c r="G2334" s="12" t="str">
        <f aca="false">INDEX(通路主檔!$B$2:$B$5,MATCH($F2334,通路主檔!$A$2:$A$5,0))</f>
        <v>外送平台 A</v>
      </c>
      <c r="H2334" s="12" t="str">
        <f aca="false">INDEX(通路主檔!$C$2:$C$5,MATCH($F2334,通路主檔!$A$2:$A$5,0))</f>
        <v>外送平台</v>
      </c>
      <c r="I2334" s="13" t="n">
        <v>443800</v>
      </c>
      <c r="J2334" s="4" t="n">
        <v>891</v>
      </c>
      <c r="K2334" s="4" t="n">
        <v>1648</v>
      </c>
      <c r="L2334" s="14" t="n">
        <f aca="false">IF(J2334=0,0,I2334/J2334)</f>
        <v>498.092031425365</v>
      </c>
      <c r="M2334" s="15" t="n">
        <f aca="false">INDEX(通路主檔!$D$2:$D$5,MATCH($F2334,通路主檔!$A$2:$A$5,0))*INDEX(年度參數!$B$2:$B$4,MATCH($B2334,年度參數!$A$2:$A$4,0))</f>
        <v>0.345</v>
      </c>
      <c r="N2334" s="14" t="n">
        <f aca="false">I2334*M2334</f>
        <v>153111</v>
      </c>
      <c r="O2334" s="14" t="n">
        <f aca="false">I2334-N2334</f>
        <v>290689</v>
      </c>
    </row>
    <row r="2335" customFormat="false" ht="15" hidden="false" customHeight="false" outlineLevel="0" collapsed="false">
      <c r="A2335" s="6" t="str">
        <f aca="false">TEXT(B2335,"0")&amp;"-"&amp;TEXT(C2335,"00")</f>
        <v>2026-07</v>
      </c>
      <c r="B2335" s="4" t="n">
        <v>2026</v>
      </c>
      <c r="C2335" s="4" t="n">
        <v>7</v>
      </c>
      <c r="D2335" s="9" t="s">
        <v>292</v>
      </c>
      <c r="E2335" s="12" t="str">
        <f aca="false">INDEX(門市主檔!$B$2:$B$25,MATCH($D2335,門市主檔!$A$2:$A$25,0))</f>
        <v>桃園藝文店</v>
      </c>
      <c r="F2335" s="9" t="s">
        <v>347</v>
      </c>
      <c r="G2335" s="12" t="str">
        <f aca="false">INDEX(通路主檔!$B$2:$B$5,MATCH($F2335,通路主檔!$A$2:$A$5,0))</f>
        <v>外送平台 B</v>
      </c>
      <c r="H2335" s="12" t="str">
        <f aca="false">INDEX(通路主檔!$C$2:$C$5,MATCH($F2335,通路主檔!$A$2:$A$5,0))</f>
        <v>外送平台</v>
      </c>
      <c r="I2335" s="13" t="n">
        <v>288000</v>
      </c>
      <c r="J2335" s="4" t="n">
        <v>616</v>
      </c>
      <c r="K2335" s="4" t="n">
        <v>1124</v>
      </c>
      <c r="L2335" s="14" t="n">
        <f aca="false">IF(J2335=0,0,I2335/J2335)</f>
        <v>467.532467532468</v>
      </c>
      <c r="M2335" s="15" t="n">
        <f aca="false">INDEX(通路主檔!$D$2:$D$5,MATCH($F2335,通路主檔!$A$2:$A$5,0))*INDEX(年度參數!$B$2:$B$4,MATCH($B2335,年度參數!$A$2:$A$4,0))</f>
        <v>0.345</v>
      </c>
      <c r="N2335" s="14" t="n">
        <f aca="false">I2335*M2335</f>
        <v>99360</v>
      </c>
      <c r="O2335" s="14" t="n">
        <f aca="false">I2335-N2335</f>
        <v>188640</v>
      </c>
    </row>
    <row r="2336" customFormat="false" ht="15" hidden="false" customHeight="false" outlineLevel="0" collapsed="false">
      <c r="A2336" s="6" t="str">
        <f aca="false">TEXT(B2336,"0")&amp;"-"&amp;TEXT(C2336,"00")</f>
        <v>2026-07</v>
      </c>
      <c r="B2336" s="4" t="n">
        <v>2026</v>
      </c>
      <c r="C2336" s="4" t="n">
        <v>7</v>
      </c>
      <c r="D2336" s="9" t="s">
        <v>315</v>
      </c>
      <c r="E2336" s="12" t="str">
        <f aca="false">INDEX(門市主檔!$B$2:$B$25,MATCH($D2336,門市主檔!$A$2:$A$25,0))</f>
        <v>雲林斗六店</v>
      </c>
      <c r="F2336" s="9" t="s">
        <v>339</v>
      </c>
      <c r="G2336" s="12" t="str">
        <f aca="false">INDEX(通路主檔!$B$2:$B$5,MATCH($F2336,通路主檔!$A$2:$A$5,0))</f>
        <v>內用</v>
      </c>
      <c r="H2336" s="12" t="str">
        <f aca="false">INDEX(通路主檔!$C$2:$C$5,MATCH($F2336,通路主檔!$A$2:$A$5,0))</f>
        <v>店內</v>
      </c>
      <c r="I2336" s="13" t="n">
        <v>786800</v>
      </c>
      <c r="J2336" s="4" t="n">
        <v>1012</v>
      </c>
      <c r="K2336" s="4" t="n">
        <v>2303</v>
      </c>
      <c r="L2336" s="14" t="n">
        <f aca="false">IF(J2336=0,0,I2336/J2336)</f>
        <v>777.470355731225</v>
      </c>
      <c r="M2336" s="15" t="n">
        <f aca="false">INDEX(通路主檔!$D$2:$D$5,MATCH($F2336,通路主檔!$A$2:$A$5,0))*INDEX(年度參數!$B$2:$B$4,MATCH($B2336,年度參數!$A$2:$A$4,0))</f>
        <v>0</v>
      </c>
      <c r="N2336" s="14" t="n">
        <f aca="false">I2336*M2336</f>
        <v>0</v>
      </c>
      <c r="O2336" s="14" t="n">
        <f aca="false">I2336-N2336</f>
        <v>786800</v>
      </c>
    </row>
    <row r="2337" customFormat="false" ht="15" hidden="false" customHeight="false" outlineLevel="0" collapsed="false">
      <c r="A2337" s="6" t="str">
        <f aca="false">TEXT(B2337,"0")&amp;"-"&amp;TEXT(C2337,"00")</f>
        <v>2026-07</v>
      </c>
      <c r="B2337" s="4" t="n">
        <v>2026</v>
      </c>
      <c r="C2337" s="4" t="n">
        <v>7</v>
      </c>
      <c r="D2337" s="9" t="s">
        <v>315</v>
      </c>
      <c r="E2337" s="12" t="str">
        <f aca="false">INDEX(門市主檔!$B$2:$B$25,MATCH($D2337,門市主檔!$A$2:$A$25,0))</f>
        <v>雲林斗六店</v>
      </c>
      <c r="F2337" s="9" t="s">
        <v>342</v>
      </c>
      <c r="G2337" s="12" t="str">
        <f aca="false">INDEX(通路主檔!$B$2:$B$5,MATCH($F2337,通路主檔!$A$2:$A$5,0))</f>
        <v>外帶</v>
      </c>
      <c r="H2337" s="12" t="str">
        <f aca="false">INDEX(通路主檔!$C$2:$C$5,MATCH($F2337,通路主檔!$A$2:$A$5,0))</f>
        <v>店內</v>
      </c>
      <c r="I2337" s="13" t="n">
        <v>382500</v>
      </c>
      <c r="J2337" s="4" t="n">
        <v>1208</v>
      </c>
      <c r="K2337" s="4" t="n">
        <v>1631</v>
      </c>
      <c r="L2337" s="14" t="n">
        <f aca="false">IF(J2337=0,0,I2337/J2337)</f>
        <v>316.639072847682</v>
      </c>
      <c r="M2337" s="15" t="n">
        <f aca="false">INDEX(通路主檔!$D$2:$D$5,MATCH($F2337,通路主檔!$A$2:$A$5,0))*INDEX(年度參數!$B$2:$B$4,MATCH($B2337,年度參數!$A$2:$A$4,0))</f>
        <v>0</v>
      </c>
      <c r="N2337" s="14" t="n">
        <f aca="false">I2337*M2337</f>
        <v>0</v>
      </c>
      <c r="O2337" s="14" t="n">
        <f aca="false">I2337-N2337</f>
        <v>382500</v>
      </c>
    </row>
    <row r="2338" customFormat="false" ht="15" hidden="false" customHeight="false" outlineLevel="0" collapsed="false">
      <c r="A2338" s="6" t="str">
        <f aca="false">TEXT(B2338,"0")&amp;"-"&amp;TEXT(C2338,"00")</f>
        <v>2026-07</v>
      </c>
      <c r="B2338" s="4" t="n">
        <v>2026</v>
      </c>
      <c r="C2338" s="4" t="n">
        <v>7</v>
      </c>
      <c r="D2338" s="9" t="s">
        <v>315</v>
      </c>
      <c r="E2338" s="12" t="str">
        <f aca="false">INDEX(門市主檔!$B$2:$B$25,MATCH($D2338,門市主檔!$A$2:$A$25,0))</f>
        <v>雲林斗六店</v>
      </c>
      <c r="F2338" s="9" t="s">
        <v>344</v>
      </c>
      <c r="G2338" s="12" t="str">
        <f aca="false">INDEX(通路主檔!$B$2:$B$5,MATCH($F2338,通路主檔!$A$2:$A$5,0))</f>
        <v>外送平台 A</v>
      </c>
      <c r="H2338" s="12" t="str">
        <f aca="false">INDEX(通路主檔!$C$2:$C$5,MATCH($F2338,通路主檔!$A$2:$A$5,0))</f>
        <v>外送平台</v>
      </c>
      <c r="I2338" s="13" t="n">
        <v>361300</v>
      </c>
      <c r="J2338" s="4" t="n">
        <v>656</v>
      </c>
      <c r="K2338" s="4" t="n">
        <v>1286</v>
      </c>
      <c r="L2338" s="14" t="n">
        <f aca="false">IF(J2338=0,0,I2338/J2338)</f>
        <v>550.762195121951</v>
      </c>
      <c r="M2338" s="15" t="n">
        <f aca="false">INDEX(通路主檔!$D$2:$D$5,MATCH($F2338,通路主檔!$A$2:$A$5,0))*INDEX(年度參數!$B$2:$B$4,MATCH($B2338,年度參數!$A$2:$A$4,0))</f>
        <v>0.345</v>
      </c>
      <c r="N2338" s="14" t="n">
        <f aca="false">I2338*M2338</f>
        <v>124648.5</v>
      </c>
      <c r="O2338" s="14" t="n">
        <f aca="false">I2338-N2338</f>
        <v>236651.5</v>
      </c>
    </row>
    <row r="2339" customFormat="false" ht="15" hidden="false" customHeight="false" outlineLevel="0" collapsed="false">
      <c r="A2339" s="6" t="str">
        <f aca="false">TEXT(B2339,"0")&amp;"-"&amp;TEXT(C2339,"00")</f>
        <v>2026-07</v>
      </c>
      <c r="B2339" s="4" t="n">
        <v>2026</v>
      </c>
      <c r="C2339" s="4" t="n">
        <v>7</v>
      </c>
      <c r="D2339" s="9" t="s">
        <v>315</v>
      </c>
      <c r="E2339" s="12" t="str">
        <f aca="false">INDEX(門市主檔!$B$2:$B$25,MATCH($D2339,門市主檔!$A$2:$A$25,0))</f>
        <v>雲林斗六店</v>
      </c>
      <c r="F2339" s="9" t="s">
        <v>347</v>
      </c>
      <c r="G2339" s="12" t="str">
        <f aca="false">INDEX(通路主檔!$B$2:$B$5,MATCH($F2339,通路主檔!$A$2:$A$5,0))</f>
        <v>外送平台 B</v>
      </c>
      <c r="H2339" s="12" t="str">
        <f aca="false">INDEX(通路主檔!$C$2:$C$5,MATCH($F2339,通路主檔!$A$2:$A$5,0))</f>
        <v>外送平台</v>
      </c>
      <c r="I2339" s="13" t="n">
        <v>238400</v>
      </c>
      <c r="J2339" s="4" t="n">
        <v>465</v>
      </c>
      <c r="K2339" s="4" t="n">
        <v>860</v>
      </c>
      <c r="L2339" s="14" t="n">
        <f aca="false">IF(J2339=0,0,I2339/J2339)</f>
        <v>512.688172043011</v>
      </c>
      <c r="M2339" s="15" t="n">
        <f aca="false">INDEX(通路主檔!$D$2:$D$5,MATCH($F2339,通路主檔!$A$2:$A$5,0))*INDEX(年度參數!$B$2:$B$4,MATCH($B2339,年度參數!$A$2:$A$4,0))</f>
        <v>0.345</v>
      </c>
      <c r="N2339" s="14" t="n">
        <f aca="false">I2339*M2339</f>
        <v>82248</v>
      </c>
      <c r="O2339" s="14" t="n">
        <f aca="false">I2339-N2339</f>
        <v>156152</v>
      </c>
    </row>
    <row r="2340" customFormat="false" ht="15" hidden="false" customHeight="false" outlineLevel="0" collapsed="false">
      <c r="A2340" s="6" t="str">
        <f aca="false">TEXT(B2340,"0")&amp;"-"&amp;TEXT(C2340,"00")</f>
        <v>2026-08</v>
      </c>
      <c r="B2340" s="4" t="n">
        <v>2026</v>
      </c>
      <c r="C2340" s="4" t="n">
        <v>8</v>
      </c>
      <c r="D2340" s="9" t="s">
        <v>294</v>
      </c>
      <c r="E2340" s="12" t="str">
        <f aca="false">INDEX(門市主檔!$B$2:$B$25,MATCH($D2340,門市主檔!$A$2:$A$25,0))</f>
        <v>新竹巨城店</v>
      </c>
      <c r="F2340" s="9" t="s">
        <v>339</v>
      </c>
      <c r="G2340" s="12" t="str">
        <f aca="false">INDEX(通路主檔!$B$2:$B$5,MATCH($F2340,通路主檔!$A$2:$A$5,0))</f>
        <v>內用</v>
      </c>
      <c r="H2340" s="12" t="str">
        <f aca="false">INDEX(通路主檔!$C$2:$C$5,MATCH($F2340,通路主檔!$A$2:$A$5,0))</f>
        <v>店內</v>
      </c>
      <c r="I2340" s="13" t="n">
        <v>1562200</v>
      </c>
      <c r="J2340" s="4" t="n">
        <v>2103</v>
      </c>
      <c r="K2340" s="4" t="n">
        <v>5228</v>
      </c>
      <c r="L2340" s="14" t="n">
        <f aca="false">IF(J2340=0,0,I2340/J2340)</f>
        <v>742.843556823585</v>
      </c>
      <c r="M2340" s="15" t="n">
        <f aca="false">INDEX(通路主檔!$D$2:$D$5,MATCH($F2340,通路主檔!$A$2:$A$5,0))*INDEX(年度參數!$B$2:$B$4,MATCH($B2340,年度參數!$A$2:$A$4,0))</f>
        <v>0</v>
      </c>
      <c r="N2340" s="14" t="n">
        <f aca="false">I2340*M2340</f>
        <v>0</v>
      </c>
      <c r="O2340" s="14" t="n">
        <f aca="false">I2340-N2340</f>
        <v>1562200</v>
      </c>
    </row>
    <row r="2341" customFormat="false" ht="15" hidden="false" customHeight="false" outlineLevel="0" collapsed="false">
      <c r="A2341" s="6" t="str">
        <f aca="false">TEXT(B2341,"0")&amp;"-"&amp;TEXT(C2341,"00")</f>
        <v>2026-08</v>
      </c>
      <c r="B2341" s="4" t="n">
        <v>2026</v>
      </c>
      <c r="C2341" s="4" t="n">
        <v>8</v>
      </c>
      <c r="D2341" s="9" t="s">
        <v>294</v>
      </c>
      <c r="E2341" s="12" t="str">
        <f aca="false">INDEX(門市主檔!$B$2:$B$25,MATCH($D2341,門市主檔!$A$2:$A$25,0))</f>
        <v>新竹巨城店</v>
      </c>
      <c r="F2341" s="9" t="s">
        <v>342</v>
      </c>
      <c r="G2341" s="12" t="str">
        <f aca="false">INDEX(通路主檔!$B$2:$B$5,MATCH($F2341,通路主檔!$A$2:$A$5,0))</f>
        <v>外帶</v>
      </c>
      <c r="H2341" s="12" t="str">
        <f aca="false">INDEX(通路主檔!$C$2:$C$5,MATCH($F2341,通路主檔!$A$2:$A$5,0))</f>
        <v>店內</v>
      </c>
      <c r="I2341" s="13" t="n">
        <v>616200</v>
      </c>
      <c r="J2341" s="4" t="n">
        <v>1859</v>
      </c>
      <c r="K2341" s="4" t="n">
        <v>2299</v>
      </c>
      <c r="L2341" s="14" t="n">
        <f aca="false">IF(J2341=0,0,I2341/J2341)</f>
        <v>331.468531468531</v>
      </c>
      <c r="M2341" s="15" t="n">
        <f aca="false">INDEX(通路主檔!$D$2:$D$5,MATCH($F2341,通路主檔!$A$2:$A$5,0))*INDEX(年度參數!$B$2:$B$4,MATCH($B2341,年度參數!$A$2:$A$4,0))</f>
        <v>0</v>
      </c>
      <c r="N2341" s="14" t="n">
        <f aca="false">I2341*M2341</f>
        <v>0</v>
      </c>
      <c r="O2341" s="14" t="n">
        <f aca="false">I2341-N2341</f>
        <v>616200</v>
      </c>
    </row>
    <row r="2342" customFormat="false" ht="15" hidden="false" customHeight="false" outlineLevel="0" collapsed="false">
      <c r="A2342" s="6" t="str">
        <f aca="false">TEXT(B2342,"0")&amp;"-"&amp;TEXT(C2342,"00")</f>
        <v>2026-08</v>
      </c>
      <c r="B2342" s="4" t="n">
        <v>2026</v>
      </c>
      <c r="C2342" s="4" t="n">
        <v>8</v>
      </c>
      <c r="D2342" s="9" t="s">
        <v>294</v>
      </c>
      <c r="E2342" s="12" t="str">
        <f aca="false">INDEX(門市主檔!$B$2:$B$25,MATCH($D2342,門市主檔!$A$2:$A$25,0))</f>
        <v>新竹巨城店</v>
      </c>
      <c r="F2342" s="9" t="s">
        <v>344</v>
      </c>
      <c r="G2342" s="12" t="str">
        <f aca="false">INDEX(通路主檔!$B$2:$B$5,MATCH($F2342,通路主檔!$A$2:$A$5,0))</f>
        <v>外送平台 A</v>
      </c>
      <c r="H2342" s="12" t="str">
        <f aca="false">INDEX(通路主檔!$C$2:$C$5,MATCH($F2342,通路主檔!$A$2:$A$5,0))</f>
        <v>外送平台</v>
      </c>
      <c r="I2342" s="13" t="n">
        <v>519000</v>
      </c>
      <c r="J2342" s="4" t="n">
        <v>998</v>
      </c>
      <c r="K2342" s="4" t="n">
        <v>1846</v>
      </c>
      <c r="L2342" s="14" t="n">
        <f aca="false">IF(J2342=0,0,I2342/J2342)</f>
        <v>520.040080160321</v>
      </c>
      <c r="M2342" s="15" t="n">
        <f aca="false">INDEX(通路主檔!$D$2:$D$5,MATCH($F2342,通路主檔!$A$2:$A$5,0))*INDEX(年度參數!$B$2:$B$4,MATCH($B2342,年度參數!$A$2:$A$4,0))</f>
        <v>0.345</v>
      </c>
      <c r="N2342" s="14" t="n">
        <f aca="false">I2342*M2342</f>
        <v>179055</v>
      </c>
      <c r="O2342" s="14" t="n">
        <f aca="false">I2342-N2342</f>
        <v>339945</v>
      </c>
    </row>
    <row r="2343" customFormat="false" ht="15" hidden="false" customHeight="false" outlineLevel="0" collapsed="false">
      <c r="A2343" s="6" t="str">
        <f aca="false">TEXT(B2343,"0")&amp;"-"&amp;TEXT(C2343,"00")</f>
        <v>2026-08</v>
      </c>
      <c r="B2343" s="4" t="n">
        <v>2026</v>
      </c>
      <c r="C2343" s="4" t="n">
        <v>8</v>
      </c>
      <c r="D2343" s="9" t="s">
        <v>294</v>
      </c>
      <c r="E2343" s="12" t="str">
        <f aca="false">INDEX(門市主檔!$B$2:$B$25,MATCH($D2343,門市主檔!$A$2:$A$25,0))</f>
        <v>新竹巨城店</v>
      </c>
      <c r="F2343" s="9" t="s">
        <v>347</v>
      </c>
      <c r="G2343" s="12" t="str">
        <f aca="false">INDEX(通路主檔!$B$2:$B$5,MATCH($F2343,通路主檔!$A$2:$A$5,0))</f>
        <v>外送平台 B</v>
      </c>
      <c r="H2343" s="12" t="str">
        <f aca="false">INDEX(通路主檔!$C$2:$C$5,MATCH($F2343,通路主檔!$A$2:$A$5,0))</f>
        <v>外送平台</v>
      </c>
      <c r="I2343" s="13" t="n">
        <v>358700</v>
      </c>
      <c r="J2343" s="4" t="n">
        <v>733</v>
      </c>
      <c r="K2343" s="4" t="n">
        <v>1390</v>
      </c>
      <c r="L2343" s="14" t="n">
        <f aca="false">IF(J2343=0,0,I2343/J2343)</f>
        <v>489.358799454297</v>
      </c>
      <c r="M2343" s="15" t="n">
        <f aca="false">INDEX(通路主檔!$D$2:$D$5,MATCH($F2343,通路主檔!$A$2:$A$5,0))*INDEX(年度參數!$B$2:$B$4,MATCH($B2343,年度參數!$A$2:$A$4,0))</f>
        <v>0.345</v>
      </c>
      <c r="N2343" s="14" t="n">
        <f aca="false">I2343*M2343</f>
        <v>123751.5</v>
      </c>
      <c r="O2343" s="14" t="n">
        <f aca="false">I2343-N2343</f>
        <v>234948.5</v>
      </c>
    </row>
    <row r="2344" customFormat="false" ht="15" hidden="false" customHeight="false" outlineLevel="0" collapsed="false">
      <c r="A2344" s="6" t="str">
        <f aca="false">TEXT(B2344,"0")&amp;"-"&amp;TEXT(C2344,"00")</f>
        <v>2026-08</v>
      </c>
      <c r="B2344" s="4" t="n">
        <v>2026</v>
      </c>
      <c r="C2344" s="4" t="n">
        <v>8</v>
      </c>
      <c r="D2344" s="9" t="s">
        <v>297</v>
      </c>
      <c r="E2344" s="12" t="str">
        <f aca="false">INDEX(門市主檔!$B$2:$B$25,MATCH($D2344,門市主檔!$A$2:$A$25,0))</f>
        <v>新竹竹北店</v>
      </c>
      <c r="F2344" s="9" t="s">
        <v>339</v>
      </c>
      <c r="G2344" s="12" t="str">
        <f aca="false">INDEX(通路主檔!$B$2:$B$5,MATCH($F2344,通路主檔!$A$2:$A$5,0))</f>
        <v>內用</v>
      </c>
      <c r="H2344" s="12" t="str">
        <f aca="false">INDEX(通路主檔!$C$2:$C$5,MATCH($F2344,通路主檔!$A$2:$A$5,0))</f>
        <v>店內</v>
      </c>
      <c r="I2344" s="13" t="n">
        <v>989900</v>
      </c>
      <c r="J2344" s="4" t="n">
        <v>1322</v>
      </c>
      <c r="K2344" s="4" t="n">
        <v>3116</v>
      </c>
      <c r="L2344" s="14" t="n">
        <f aca="false">IF(J2344=0,0,I2344/J2344)</f>
        <v>748.789712556732</v>
      </c>
      <c r="M2344" s="15" t="n">
        <f aca="false">INDEX(通路主檔!$D$2:$D$5,MATCH($F2344,通路主檔!$A$2:$A$5,0))*INDEX(年度參數!$B$2:$B$4,MATCH($B2344,年度參數!$A$2:$A$4,0))</f>
        <v>0</v>
      </c>
      <c r="N2344" s="14" t="n">
        <f aca="false">I2344*M2344</f>
        <v>0</v>
      </c>
      <c r="O2344" s="14" t="n">
        <f aca="false">I2344-N2344</f>
        <v>989900</v>
      </c>
    </row>
    <row r="2345" customFormat="false" ht="15" hidden="false" customHeight="false" outlineLevel="0" collapsed="false">
      <c r="A2345" s="6" t="str">
        <f aca="false">TEXT(B2345,"0")&amp;"-"&amp;TEXT(C2345,"00")</f>
        <v>2026-08</v>
      </c>
      <c r="B2345" s="4" t="n">
        <v>2026</v>
      </c>
      <c r="C2345" s="4" t="n">
        <v>8</v>
      </c>
      <c r="D2345" s="9" t="s">
        <v>297</v>
      </c>
      <c r="E2345" s="12" t="str">
        <f aca="false">INDEX(門市主檔!$B$2:$B$25,MATCH($D2345,門市主檔!$A$2:$A$25,0))</f>
        <v>新竹竹北店</v>
      </c>
      <c r="F2345" s="9" t="s">
        <v>342</v>
      </c>
      <c r="G2345" s="12" t="str">
        <f aca="false">INDEX(通路主檔!$B$2:$B$5,MATCH($F2345,通路主檔!$A$2:$A$5,0))</f>
        <v>外帶</v>
      </c>
      <c r="H2345" s="12" t="str">
        <f aca="false">INDEX(通路主檔!$C$2:$C$5,MATCH($F2345,通路主檔!$A$2:$A$5,0))</f>
        <v>店內</v>
      </c>
      <c r="I2345" s="13" t="n">
        <v>457700</v>
      </c>
      <c r="J2345" s="4" t="n">
        <v>1506</v>
      </c>
      <c r="K2345" s="4" t="n">
        <v>2107</v>
      </c>
      <c r="L2345" s="14" t="n">
        <f aca="false">IF(J2345=0,0,I2345/J2345)</f>
        <v>303.917662682603</v>
      </c>
      <c r="M2345" s="15" t="n">
        <f aca="false">INDEX(通路主檔!$D$2:$D$5,MATCH($F2345,通路主檔!$A$2:$A$5,0))*INDEX(年度參數!$B$2:$B$4,MATCH($B2345,年度參數!$A$2:$A$4,0))</f>
        <v>0</v>
      </c>
      <c r="N2345" s="14" t="n">
        <f aca="false">I2345*M2345</f>
        <v>0</v>
      </c>
      <c r="O2345" s="14" t="n">
        <f aca="false">I2345-N2345</f>
        <v>457700</v>
      </c>
    </row>
    <row r="2346" customFormat="false" ht="15" hidden="false" customHeight="false" outlineLevel="0" collapsed="false">
      <c r="A2346" s="6" t="str">
        <f aca="false">TEXT(B2346,"0")&amp;"-"&amp;TEXT(C2346,"00")</f>
        <v>2026-08</v>
      </c>
      <c r="B2346" s="4" t="n">
        <v>2026</v>
      </c>
      <c r="C2346" s="4" t="n">
        <v>8</v>
      </c>
      <c r="D2346" s="9" t="s">
        <v>297</v>
      </c>
      <c r="E2346" s="12" t="str">
        <f aca="false">INDEX(門市主檔!$B$2:$B$25,MATCH($D2346,門市主檔!$A$2:$A$25,0))</f>
        <v>新竹竹北店</v>
      </c>
      <c r="F2346" s="9" t="s">
        <v>344</v>
      </c>
      <c r="G2346" s="12" t="str">
        <f aca="false">INDEX(通路主檔!$B$2:$B$5,MATCH($F2346,通路主檔!$A$2:$A$5,0))</f>
        <v>外送平台 A</v>
      </c>
      <c r="H2346" s="12" t="str">
        <f aca="false">INDEX(通路主檔!$C$2:$C$5,MATCH($F2346,通路主檔!$A$2:$A$5,0))</f>
        <v>外送平台</v>
      </c>
      <c r="I2346" s="13" t="n">
        <v>440400</v>
      </c>
      <c r="J2346" s="4" t="n">
        <v>840</v>
      </c>
      <c r="K2346" s="4" t="n">
        <v>1511</v>
      </c>
      <c r="L2346" s="14" t="n">
        <f aca="false">IF(J2346=0,0,I2346/J2346)</f>
        <v>524.285714285714</v>
      </c>
      <c r="M2346" s="15" t="n">
        <f aca="false">INDEX(通路主檔!$D$2:$D$5,MATCH($F2346,通路主檔!$A$2:$A$5,0))*INDEX(年度參數!$B$2:$B$4,MATCH($B2346,年度參數!$A$2:$A$4,0))</f>
        <v>0.345</v>
      </c>
      <c r="N2346" s="14" t="n">
        <f aca="false">I2346*M2346</f>
        <v>151938</v>
      </c>
      <c r="O2346" s="14" t="n">
        <f aca="false">I2346-N2346</f>
        <v>288462</v>
      </c>
    </row>
    <row r="2347" customFormat="false" ht="15" hidden="false" customHeight="false" outlineLevel="0" collapsed="false">
      <c r="A2347" s="6" t="str">
        <f aca="false">TEXT(B2347,"0")&amp;"-"&amp;TEXT(C2347,"00")</f>
        <v>2026-08</v>
      </c>
      <c r="B2347" s="4" t="n">
        <v>2026</v>
      </c>
      <c r="C2347" s="4" t="n">
        <v>8</v>
      </c>
      <c r="D2347" s="9" t="s">
        <v>297</v>
      </c>
      <c r="E2347" s="12" t="str">
        <f aca="false">INDEX(門市主檔!$B$2:$B$25,MATCH($D2347,門市主檔!$A$2:$A$25,0))</f>
        <v>新竹竹北店</v>
      </c>
      <c r="F2347" s="9" t="s">
        <v>347</v>
      </c>
      <c r="G2347" s="12" t="str">
        <f aca="false">INDEX(通路主檔!$B$2:$B$5,MATCH($F2347,通路主檔!$A$2:$A$5,0))</f>
        <v>外送平台 B</v>
      </c>
      <c r="H2347" s="12" t="str">
        <f aca="false">INDEX(通路主檔!$C$2:$C$5,MATCH($F2347,通路主檔!$A$2:$A$5,0))</f>
        <v>外送平台</v>
      </c>
      <c r="I2347" s="13" t="n">
        <v>256400</v>
      </c>
      <c r="J2347" s="4" t="n">
        <v>546</v>
      </c>
      <c r="K2347" s="4" t="n">
        <v>1001</v>
      </c>
      <c r="L2347" s="14" t="n">
        <f aca="false">IF(J2347=0,0,I2347/J2347)</f>
        <v>469.59706959707</v>
      </c>
      <c r="M2347" s="15" t="n">
        <f aca="false">INDEX(通路主檔!$D$2:$D$5,MATCH($F2347,通路主檔!$A$2:$A$5,0))*INDEX(年度參數!$B$2:$B$4,MATCH($B2347,年度參數!$A$2:$A$4,0))</f>
        <v>0.345</v>
      </c>
      <c r="N2347" s="14" t="n">
        <f aca="false">I2347*M2347</f>
        <v>88458</v>
      </c>
      <c r="O2347" s="14" t="n">
        <f aca="false">I2347-N2347</f>
        <v>167942</v>
      </c>
    </row>
    <row r="2348" customFormat="false" ht="15" hidden="false" customHeight="false" outlineLevel="0" collapsed="false">
      <c r="A2348" s="6" t="str">
        <f aca="false">TEXT(B2348,"0")&amp;"-"&amp;TEXT(C2348,"00")</f>
        <v>2026-08</v>
      </c>
      <c r="B2348" s="4" t="n">
        <v>2026</v>
      </c>
      <c r="C2348" s="4" t="n">
        <v>8</v>
      </c>
      <c r="D2348" s="9" t="s">
        <v>335</v>
      </c>
      <c r="E2348" s="12" t="str">
        <f aca="false">INDEX(門市主檔!$B$2:$B$25,MATCH($D2348,門市主檔!$A$2:$A$25,0))</f>
        <v>花蓮中正店</v>
      </c>
      <c r="F2348" s="9" t="s">
        <v>339</v>
      </c>
      <c r="G2348" s="12" t="str">
        <f aca="false">INDEX(通路主檔!$B$2:$B$5,MATCH($F2348,通路主檔!$A$2:$A$5,0))</f>
        <v>內用</v>
      </c>
      <c r="H2348" s="12" t="str">
        <f aca="false">INDEX(通路主檔!$C$2:$C$5,MATCH($F2348,通路主檔!$A$2:$A$5,0))</f>
        <v>店內</v>
      </c>
      <c r="I2348" s="13" t="n">
        <v>659900</v>
      </c>
      <c r="J2348" s="4" t="n">
        <v>899</v>
      </c>
      <c r="K2348" s="4" t="n">
        <v>2093</v>
      </c>
      <c r="L2348" s="14" t="n">
        <f aca="false">IF(J2348=0,0,I2348/J2348)</f>
        <v>734.037819799778</v>
      </c>
      <c r="M2348" s="15" t="n">
        <f aca="false">INDEX(通路主檔!$D$2:$D$5,MATCH($F2348,通路主檔!$A$2:$A$5,0))*INDEX(年度參數!$B$2:$B$4,MATCH($B2348,年度參數!$A$2:$A$4,0))</f>
        <v>0</v>
      </c>
      <c r="N2348" s="14" t="n">
        <f aca="false">I2348*M2348</f>
        <v>0</v>
      </c>
      <c r="O2348" s="14" t="n">
        <f aca="false">I2348-N2348</f>
        <v>659900</v>
      </c>
    </row>
    <row r="2349" customFormat="false" ht="15" hidden="false" customHeight="false" outlineLevel="0" collapsed="false">
      <c r="A2349" s="6" t="str">
        <f aca="false">TEXT(B2349,"0")&amp;"-"&amp;TEXT(C2349,"00")</f>
        <v>2026-08</v>
      </c>
      <c r="B2349" s="4" t="n">
        <v>2026</v>
      </c>
      <c r="C2349" s="4" t="n">
        <v>8</v>
      </c>
      <c r="D2349" s="9" t="s">
        <v>335</v>
      </c>
      <c r="E2349" s="12" t="str">
        <f aca="false">INDEX(門市主檔!$B$2:$B$25,MATCH($D2349,門市主檔!$A$2:$A$25,0))</f>
        <v>花蓮中正店</v>
      </c>
      <c r="F2349" s="9" t="s">
        <v>342</v>
      </c>
      <c r="G2349" s="12" t="str">
        <f aca="false">INDEX(通路主檔!$B$2:$B$5,MATCH($F2349,通路主檔!$A$2:$A$5,0))</f>
        <v>外帶</v>
      </c>
      <c r="H2349" s="12" t="str">
        <f aca="false">INDEX(通路主檔!$C$2:$C$5,MATCH($F2349,通路主檔!$A$2:$A$5,0))</f>
        <v>店內</v>
      </c>
      <c r="I2349" s="13" t="n">
        <v>351100</v>
      </c>
      <c r="J2349" s="4" t="n">
        <v>990</v>
      </c>
      <c r="K2349" s="4" t="n">
        <v>1364</v>
      </c>
      <c r="L2349" s="14" t="n">
        <f aca="false">IF(J2349=0,0,I2349/J2349)</f>
        <v>354.646464646465</v>
      </c>
      <c r="M2349" s="15" t="n">
        <f aca="false">INDEX(通路主檔!$D$2:$D$5,MATCH($F2349,通路主檔!$A$2:$A$5,0))*INDEX(年度參數!$B$2:$B$4,MATCH($B2349,年度參數!$A$2:$A$4,0))</f>
        <v>0</v>
      </c>
      <c r="N2349" s="14" t="n">
        <f aca="false">I2349*M2349</f>
        <v>0</v>
      </c>
      <c r="O2349" s="14" t="n">
        <f aca="false">I2349-N2349</f>
        <v>351100</v>
      </c>
    </row>
    <row r="2350" customFormat="false" ht="15" hidden="false" customHeight="false" outlineLevel="0" collapsed="false">
      <c r="A2350" s="6" t="str">
        <f aca="false">TEXT(B2350,"0")&amp;"-"&amp;TEXT(C2350,"00")</f>
        <v>2026-08</v>
      </c>
      <c r="B2350" s="4" t="n">
        <v>2026</v>
      </c>
      <c r="C2350" s="4" t="n">
        <v>8</v>
      </c>
      <c r="D2350" s="9" t="s">
        <v>335</v>
      </c>
      <c r="E2350" s="12" t="str">
        <f aca="false">INDEX(門市主檔!$B$2:$B$25,MATCH($D2350,門市主檔!$A$2:$A$25,0))</f>
        <v>花蓮中正店</v>
      </c>
      <c r="F2350" s="9" t="s">
        <v>344</v>
      </c>
      <c r="G2350" s="12" t="str">
        <f aca="false">INDEX(通路主檔!$B$2:$B$5,MATCH($F2350,通路主檔!$A$2:$A$5,0))</f>
        <v>外送平台 A</v>
      </c>
      <c r="H2350" s="12" t="str">
        <f aca="false">INDEX(通路主檔!$C$2:$C$5,MATCH($F2350,通路主檔!$A$2:$A$5,0))</f>
        <v>外送平台</v>
      </c>
      <c r="I2350" s="13" t="n">
        <v>293800</v>
      </c>
      <c r="J2350" s="4" t="n">
        <v>524</v>
      </c>
      <c r="K2350" s="4" t="n">
        <v>1042</v>
      </c>
      <c r="L2350" s="14" t="n">
        <f aca="false">IF(J2350=0,0,I2350/J2350)</f>
        <v>560.687022900763</v>
      </c>
      <c r="M2350" s="15" t="n">
        <f aca="false">INDEX(通路主檔!$D$2:$D$5,MATCH($F2350,通路主檔!$A$2:$A$5,0))*INDEX(年度參數!$B$2:$B$4,MATCH($B2350,年度參數!$A$2:$A$4,0))</f>
        <v>0.345</v>
      </c>
      <c r="N2350" s="14" t="n">
        <f aca="false">I2350*M2350</f>
        <v>101361</v>
      </c>
      <c r="O2350" s="14" t="n">
        <f aca="false">I2350-N2350</f>
        <v>192439</v>
      </c>
    </row>
    <row r="2351" customFormat="false" ht="15" hidden="false" customHeight="false" outlineLevel="0" collapsed="false">
      <c r="A2351" s="6" t="str">
        <f aca="false">TEXT(B2351,"0")&amp;"-"&amp;TEXT(C2351,"00")</f>
        <v>2026-08</v>
      </c>
      <c r="B2351" s="4" t="n">
        <v>2026</v>
      </c>
      <c r="C2351" s="4" t="n">
        <v>8</v>
      </c>
      <c r="D2351" s="9" t="s">
        <v>335</v>
      </c>
      <c r="E2351" s="12" t="str">
        <f aca="false">INDEX(門市主檔!$B$2:$B$25,MATCH($D2351,門市主檔!$A$2:$A$25,0))</f>
        <v>花蓮中正店</v>
      </c>
      <c r="F2351" s="9" t="s">
        <v>347</v>
      </c>
      <c r="G2351" s="12" t="str">
        <f aca="false">INDEX(通路主檔!$B$2:$B$5,MATCH($F2351,通路主檔!$A$2:$A$5,0))</f>
        <v>外送平台 B</v>
      </c>
      <c r="H2351" s="12" t="str">
        <f aca="false">INDEX(通路主檔!$C$2:$C$5,MATCH($F2351,通路主檔!$A$2:$A$5,0))</f>
        <v>外送平台</v>
      </c>
      <c r="I2351" s="13" t="n">
        <v>192200</v>
      </c>
      <c r="J2351" s="4" t="n">
        <v>412</v>
      </c>
      <c r="K2351" s="4" t="n">
        <v>689</v>
      </c>
      <c r="L2351" s="14" t="n">
        <f aca="false">IF(J2351=0,0,I2351/J2351)</f>
        <v>466.504854368932</v>
      </c>
      <c r="M2351" s="15" t="n">
        <f aca="false">INDEX(通路主檔!$D$2:$D$5,MATCH($F2351,通路主檔!$A$2:$A$5,0))*INDEX(年度參數!$B$2:$B$4,MATCH($B2351,年度參數!$A$2:$A$4,0))</f>
        <v>0.345</v>
      </c>
      <c r="N2351" s="14" t="n">
        <f aca="false">I2351*M2351</f>
        <v>66309</v>
      </c>
      <c r="O2351" s="14" t="n">
        <f aca="false">I2351-N2351</f>
        <v>125891</v>
      </c>
    </row>
    <row r="2352" customFormat="false" ht="15" hidden="false" customHeight="false" outlineLevel="0" collapsed="false">
      <c r="A2352" s="6" t="str">
        <f aca="false">TEXT(B2352,"0")&amp;"-"&amp;TEXT(C2352,"00")</f>
        <v>2026-08</v>
      </c>
      <c r="B2352" s="4" t="n">
        <v>2026</v>
      </c>
      <c r="C2352" s="4" t="n">
        <v>8</v>
      </c>
      <c r="D2352" s="9" t="s">
        <v>325</v>
      </c>
      <c r="E2352" s="12" t="str">
        <f aca="false">INDEX(門市主檔!$B$2:$B$25,MATCH($D2352,門市主檔!$A$2:$A$25,0))</f>
        <v>高雄左營店</v>
      </c>
      <c r="F2352" s="9" t="s">
        <v>339</v>
      </c>
      <c r="G2352" s="12" t="str">
        <f aca="false">INDEX(通路主檔!$B$2:$B$5,MATCH($F2352,通路主檔!$A$2:$A$5,0))</f>
        <v>內用</v>
      </c>
      <c r="H2352" s="12" t="str">
        <f aca="false">INDEX(通路主檔!$C$2:$C$5,MATCH($F2352,通路主檔!$A$2:$A$5,0))</f>
        <v>店內</v>
      </c>
      <c r="I2352" s="13" t="n">
        <v>1406400</v>
      </c>
      <c r="J2352" s="4" t="n">
        <v>1834</v>
      </c>
      <c r="K2352" s="4" t="n">
        <v>4634</v>
      </c>
      <c r="L2352" s="14" t="n">
        <f aca="false">IF(J2352=0,0,I2352/J2352)</f>
        <v>766.848418756816</v>
      </c>
      <c r="M2352" s="15" t="n">
        <f aca="false">INDEX(通路主檔!$D$2:$D$5,MATCH($F2352,通路主檔!$A$2:$A$5,0))*INDEX(年度參數!$B$2:$B$4,MATCH($B2352,年度參數!$A$2:$A$4,0))</f>
        <v>0</v>
      </c>
      <c r="N2352" s="14" t="n">
        <f aca="false">I2352*M2352</f>
        <v>0</v>
      </c>
      <c r="O2352" s="14" t="n">
        <f aca="false">I2352-N2352</f>
        <v>1406400</v>
      </c>
    </row>
    <row r="2353" customFormat="false" ht="15" hidden="false" customHeight="false" outlineLevel="0" collapsed="false">
      <c r="A2353" s="6" t="str">
        <f aca="false">TEXT(B2353,"0")&amp;"-"&amp;TEXT(C2353,"00")</f>
        <v>2026-08</v>
      </c>
      <c r="B2353" s="4" t="n">
        <v>2026</v>
      </c>
      <c r="C2353" s="4" t="n">
        <v>8</v>
      </c>
      <c r="D2353" s="9" t="s">
        <v>325</v>
      </c>
      <c r="E2353" s="12" t="str">
        <f aca="false">INDEX(門市主檔!$B$2:$B$25,MATCH($D2353,門市主檔!$A$2:$A$25,0))</f>
        <v>高雄左營店</v>
      </c>
      <c r="F2353" s="9" t="s">
        <v>342</v>
      </c>
      <c r="G2353" s="12" t="str">
        <f aca="false">INDEX(通路主檔!$B$2:$B$5,MATCH($F2353,通路主檔!$A$2:$A$5,0))</f>
        <v>外帶</v>
      </c>
      <c r="H2353" s="12" t="str">
        <f aca="false">INDEX(通路主檔!$C$2:$C$5,MATCH($F2353,通路主檔!$A$2:$A$5,0))</f>
        <v>店內</v>
      </c>
      <c r="I2353" s="13" t="n">
        <v>535800</v>
      </c>
      <c r="J2353" s="4" t="n">
        <v>1588</v>
      </c>
      <c r="K2353" s="4" t="n">
        <v>2160</v>
      </c>
      <c r="L2353" s="14" t="n">
        <f aca="false">IF(J2353=0,0,I2353/J2353)</f>
        <v>337.405541561713</v>
      </c>
      <c r="M2353" s="15" t="n">
        <f aca="false">INDEX(通路主檔!$D$2:$D$5,MATCH($F2353,通路主檔!$A$2:$A$5,0))*INDEX(年度參數!$B$2:$B$4,MATCH($B2353,年度參數!$A$2:$A$4,0))</f>
        <v>0</v>
      </c>
      <c r="N2353" s="14" t="n">
        <f aca="false">I2353*M2353</f>
        <v>0</v>
      </c>
      <c r="O2353" s="14" t="n">
        <f aca="false">I2353-N2353</f>
        <v>535800</v>
      </c>
    </row>
    <row r="2354" customFormat="false" ht="15" hidden="false" customHeight="false" outlineLevel="0" collapsed="false">
      <c r="A2354" s="6" t="str">
        <f aca="false">TEXT(B2354,"0")&amp;"-"&amp;TEXT(C2354,"00")</f>
        <v>2026-08</v>
      </c>
      <c r="B2354" s="4" t="n">
        <v>2026</v>
      </c>
      <c r="C2354" s="4" t="n">
        <v>8</v>
      </c>
      <c r="D2354" s="9" t="s">
        <v>325</v>
      </c>
      <c r="E2354" s="12" t="str">
        <f aca="false">INDEX(門市主檔!$B$2:$B$25,MATCH($D2354,門市主檔!$A$2:$A$25,0))</f>
        <v>高雄左營店</v>
      </c>
      <c r="F2354" s="9" t="s">
        <v>344</v>
      </c>
      <c r="G2354" s="12" t="str">
        <f aca="false">INDEX(通路主檔!$B$2:$B$5,MATCH($F2354,通路主檔!$A$2:$A$5,0))</f>
        <v>外送平台 A</v>
      </c>
      <c r="H2354" s="12" t="str">
        <f aca="false">INDEX(通路主檔!$C$2:$C$5,MATCH($F2354,通路主檔!$A$2:$A$5,0))</f>
        <v>外送平台</v>
      </c>
      <c r="I2354" s="13" t="n">
        <v>435900</v>
      </c>
      <c r="J2354" s="4" t="n">
        <v>870</v>
      </c>
      <c r="K2354" s="4" t="n">
        <v>1669</v>
      </c>
      <c r="L2354" s="14" t="n">
        <f aca="false">IF(J2354=0,0,I2354/J2354)</f>
        <v>501.034482758621</v>
      </c>
      <c r="M2354" s="15" t="n">
        <f aca="false">INDEX(通路主檔!$D$2:$D$5,MATCH($F2354,通路主檔!$A$2:$A$5,0))*INDEX(年度參數!$B$2:$B$4,MATCH($B2354,年度參數!$A$2:$A$4,0))</f>
        <v>0.345</v>
      </c>
      <c r="N2354" s="14" t="n">
        <f aca="false">I2354*M2354</f>
        <v>150385.5</v>
      </c>
      <c r="O2354" s="14" t="n">
        <f aca="false">I2354-N2354</f>
        <v>285514.5</v>
      </c>
    </row>
    <row r="2355" customFormat="false" ht="15" hidden="false" customHeight="false" outlineLevel="0" collapsed="false">
      <c r="A2355" s="6" t="str">
        <f aca="false">TEXT(B2355,"0")&amp;"-"&amp;TEXT(C2355,"00")</f>
        <v>2026-08</v>
      </c>
      <c r="B2355" s="4" t="n">
        <v>2026</v>
      </c>
      <c r="C2355" s="4" t="n">
        <v>8</v>
      </c>
      <c r="D2355" s="9" t="s">
        <v>325</v>
      </c>
      <c r="E2355" s="12" t="str">
        <f aca="false">INDEX(門市主檔!$B$2:$B$25,MATCH($D2355,門市主檔!$A$2:$A$25,0))</f>
        <v>高雄左營店</v>
      </c>
      <c r="F2355" s="9" t="s">
        <v>347</v>
      </c>
      <c r="G2355" s="12" t="str">
        <f aca="false">INDEX(通路主檔!$B$2:$B$5,MATCH($F2355,通路主檔!$A$2:$A$5,0))</f>
        <v>外送平台 B</v>
      </c>
      <c r="H2355" s="12" t="str">
        <f aca="false">INDEX(通路主檔!$C$2:$C$5,MATCH($F2355,通路主檔!$A$2:$A$5,0))</f>
        <v>外送平台</v>
      </c>
      <c r="I2355" s="13" t="n">
        <v>310000</v>
      </c>
      <c r="J2355" s="4" t="n">
        <v>646</v>
      </c>
      <c r="K2355" s="4" t="n">
        <v>1189</v>
      </c>
      <c r="L2355" s="14" t="n">
        <f aca="false">IF(J2355=0,0,I2355/J2355)</f>
        <v>479.876160990712</v>
      </c>
      <c r="M2355" s="15" t="n">
        <f aca="false">INDEX(通路主檔!$D$2:$D$5,MATCH($F2355,通路主檔!$A$2:$A$5,0))*INDEX(年度參數!$B$2:$B$4,MATCH($B2355,年度參數!$A$2:$A$4,0))</f>
        <v>0.345</v>
      </c>
      <c r="N2355" s="14" t="n">
        <f aca="false">I2355*M2355</f>
        <v>106950</v>
      </c>
      <c r="O2355" s="14" t="n">
        <f aca="false">I2355-N2355</f>
        <v>203050</v>
      </c>
    </row>
    <row r="2356" customFormat="false" ht="15" hidden="false" customHeight="false" outlineLevel="0" collapsed="false">
      <c r="A2356" s="6" t="str">
        <f aca="false">TEXT(B2356,"0")&amp;"-"&amp;TEXT(C2356,"00")</f>
        <v>2026-08</v>
      </c>
      <c r="B2356" s="4" t="n">
        <v>2026</v>
      </c>
      <c r="C2356" s="4" t="n">
        <v>8</v>
      </c>
      <c r="D2356" s="9" t="s">
        <v>328</v>
      </c>
      <c r="E2356" s="12" t="str">
        <f aca="false">INDEX(門市主檔!$B$2:$B$25,MATCH($D2356,門市主檔!$A$2:$A$25,0))</f>
        <v>高雄三多店</v>
      </c>
      <c r="F2356" s="9" t="s">
        <v>339</v>
      </c>
      <c r="G2356" s="12" t="str">
        <f aca="false">INDEX(通路主檔!$B$2:$B$5,MATCH($F2356,通路主檔!$A$2:$A$5,0))</f>
        <v>內用</v>
      </c>
      <c r="H2356" s="12" t="str">
        <f aca="false">INDEX(通路主檔!$C$2:$C$5,MATCH($F2356,通路主檔!$A$2:$A$5,0))</f>
        <v>店內</v>
      </c>
      <c r="I2356" s="13" t="n">
        <v>1073100</v>
      </c>
      <c r="J2356" s="4" t="n">
        <v>1403</v>
      </c>
      <c r="K2356" s="4" t="n">
        <v>3412</v>
      </c>
      <c r="L2356" s="14" t="n">
        <f aca="false">IF(J2356=0,0,I2356/J2356)</f>
        <v>764.861012116892</v>
      </c>
      <c r="M2356" s="15" t="n">
        <f aca="false">INDEX(通路主檔!$D$2:$D$5,MATCH($F2356,通路主檔!$A$2:$A$5,0))*INDEX(年度參數!$B$2:$B$4,MATCH($B2356,年度參數!$A$2:$A$4,0))</f>
        <v>0</v>
      </c>
      <c r="N2356" s="14" t="n">
        <f aca="false">I2356*M2356</f>
        <v>0</v>
      </c>
      <c r="O2356" s="14" t="n">
        <f aca="false">I2356-N2356</f>
        <v>1073100</v>
      </c>
    </row>
    <row r="2357" customFormat="false" ht="15" hidden="false" customHeight="false" outlineLevel="0" collapsed="false">
      <c r="A2357" s="6" t="str">
        <f aca="false">TEXT(B2357,"0")&amp;"-"&amp;TEXT(C2357,"00")</f>
        <v>2026-08</v>
      </c>
      <c r="B2357" s="4" t="n">
        <v>2026</v>
      </c>
      <c r="C2357" s="4" t="n">
        <v>8</v>
      </c>
      <c r="D2357" s="9" t="s">
        <v>328</v>
      </c>
      <c r="E2357" s="12" t="str">
        <f aca="false">INDEX(門市主檔!$B$2:$B$25,MATCH($D2357,門市主檔!$A$2:$A$25,0))</f>
        <v>高雄三多店</v>
      </c>
      <c r="F2357" s="9" t="s">
        <v>342</v>
      </c>
      <c r="G2357" s="12" t="str">
        <f aca="false">INDEX(通路主檔!$B$2:$B$5,MATCH($F2357,通路主檔!$A$2:$A$5,0))</f>
        <v>外帶</v>
      </c>
      <c r="H2357" s="12" t="str">
        <f aca="false">INDEX(通路主檔!$C$2:$C$5,MATCH($F2357,通路主檔!$A$2:$A$5,0))</f>
        <v>店內</v>
      </c>
      <c r="I2357" s="13" t="n">
        <v>532200</v>
      </c>
      <c r="J2357" s="4" t="n">
        <v>1541</v>
      </c>
      <c r="K2357" s="4" t="n">
        <v>2111</v>
      </c>
      <c r="L2357" s="14" t="n">
        <f aca="false">IF(J2357=0,0,I2357/J2357)</f>
        <v>345.360155743024</v>
      </c>
      <c r="M2357" s="15" t="n">
        <f aca="false">INDEX(通路主檔!$D$2:$D$5,MATCH($F2357,通路主檔!$A$2:$A$5,0))*INDEX(年度參數!$B$2:$B$4,MATCH($B2357,年度參數!$A$2:$A$4,0))</f>
        <v>0</v>
      </c>
      <c r="N2357" s="14" t="n">
        <f aca="false">I2357*M2357</f>
        <v>0</v>
      </c>
      <c r="O2357" s="14" t="n">
        <f aca="false">I2357-N2357</f>
        <v>532200</v>
      </c>
    </row>
    <row r="2358" customFormat="false" ht="15" hidden="false" customHeight="false" outlineLevel="0" collapsed="false">
      <c r="A2358" s="6" t="str">
        <f aca="false">TEXT(B2358,"0")&amp;"-"&amp;TEXT(C2358,"00")</f>
        <v>2026-08</v>
      </c>
      <c r="B2358" s="4" t="n">
        <v>2026</v>
      </c>
      <c r="C2358" s="4" t="n">
        <v>8</v>
      </c>
      <c r="D2358" s="9" t="s">
        <v>328</v>
      </c>
      <c r="E2358" s="12" t="str">
        <f aca="false">INDEX(門市主檔!$B$2:$B$25,MATCH($D2358,門市主檔!$A$2:$A$25,0))</f>
        <v>高雄三多店</v>
      </c>
      <c r="F2358" s="9" t="s">
        <v>344</v>
      </c>
      <c r="G2358" s="12" t="str">
        <f aca="false">INDEX(通路主檔!$B$2:$B$5,MATCH($F2358,通路主檔!$A$2:$A$5,0))</f>
        <v>外送平台 A</v>
      </c>
      <c r="H2358" s="12" t="str">
        <f aca="false">INDEX(通路主檔!$C$2:$C$5,MATCH($F2358,通路主檔!$A$2:$A$5,0))</f>
        <v>外送平台</v>
      </c>
      <c r="I2358" s="13" t="n">
        <v>459600</v>
      </c>
      <c r="J2358" s="4" t="n">
        <v>813</v>
      </c>
      <c r="K2358" s="4" t="n">
        <v>1596</v>
      </c>
      <c r="L2358" s="14" t="n">
        <f aca="false">IF(J2358=0,0,I2358/J2358)</f>
        <v>565.313653136531</v>
      </c>
      <c r="M2358" s="15" t="n">
        <f aca="false">INDEX(通路主檔!$D$2:$D$5,MATCH($F2358,通路主檔!$A$2:$A$5,0))*INDEX(年度參數!$B$2:$B$4,MATCH($B2358,年度參數!$A$2:$A$4,0))</f>
        <v>0.345</v>
      </c>
      <c r="N2358" s="14" t="n">
        <f aca="false">I2358*M2358</f>
        <v>158562</v>
      </c>
      <c r="O2358" s="14" t="n">
        <f aca="false">I2358-N2358</f>
        <v>301038</v>
      </c>
    </row>
    <row r="2359" customFormat="false" ht="15" hidden="false" customHeight="false" outlineLevel="0" collapsed="false">
      <c r="A2359" s="6" t="str">
        <f aca="false">TEXT(B2359,"0")&amp;"-"&amp;TEXT(C2359,"00")</f>
        <v>2026-08</v>
      </c>
      <c r="B2359" s="4" t="n">
        <v>2026</v>
      </c>
      <c r="C2359" s="4" t="n">
        <v>8</v>
      </c>
      <c r="D2359" s="9" t="s">
        <v>328</v>
      </c>
      <c r="E2359" s="12" t="str">
        <f aca="false">INDEX(門市主檔!$B$2:$B$25,MATCH($D2359,門市主檔!$A$2:$A$25,0))</f>
        <v>高雄三多店</v>
      </c>
      <c r="F2359" s="9" t="s">
        <v>347</v>
      </c>
      <c r="G2359" s="12" t="str">
        <f aca="false">INDEX(通路主檔!$B$2:$B$5,MATCH($F2359,通路主檔!$A$2:$A$5,0))</f>
        <v>外送平台 B</v>
      </c>
      <c r="H2359" s="12" t="str">
        <f aca="false">INDEX(通路主檔!$C$2:$C$5,MATCH($F2359,通路主檔!$A$2:$A$5,0))</f>
        <v>外送平台</v>
      </c>
      <c r="I2359" s="13" t="n">
        <v>334700</v>
      </c>
      <c r="J2359" s="4" t="n">
        <v>669</v>
      </c>
      <c r="K2359" s="4" t="n">
        <v>1278</v>
      </c>
      <c r="L2359" s="14" t="n">
        <f aca="false">IF(J2359=0,0,I2359/J2359)</f>
        <v>500.298953662182</v>
      </c>
      <c r="M2359" s="15" t="n">
        <f aca="false">INDEX(通路主檔!$D$2:$D$5,MATCH($F2359,通路主檔!$A$2:$A$5,0))*INDEX(年度參數!$B$2:$B$4,MATCH($B2359,年度參數!$A$2:$A$4,0))</f>
        <v>0.345</v>
      </c>
      <c r="N2359" s="14" t="n">
        <f aca="false">I2359*M2359</f>
        <v>115471.5</v>
      </c>
      <c r="O2359" s="14" t="n">
        <f aca="false">I2359-N2359</f>
        <v>219228.5</v>
      </c>
    </row>
    <row r="2360" customFormat="false" ht="15" hidden="false" customHeight="false" outlineLevel="0" collapsed="false">
      <c r="A2360" s="6" t="str">
        <f aca="false">TEXT(B2360,"0")&amp;"-"&amp;TEXT(C2360,"00")</f>
        <v>2026-08</v>
      </c>
      <c r="B2360" s="4" t="n">
        <v>2026</v>
      </c>
      <c r="C2360" s="4" t="n">
        <v>8</v>
      </c>
      <c r="D2360" s="9" t="s">
        <v>330</v>
      </c>
      <c r="E2360" s="12" t="str">
        <f aca="false">INDEX(門市主檔!$B$2:$B$25,MATCH($D2360,門市主檔!$A$2:$A$25,0))</f>
        <v>高雄鳳山店</v>
      </c>
      <c r="F2360" s="9" t="s">
        <v>342</v>
      </c>
      <c r="G2360" s="12" t="str">
        <f aca="false">INDEX(通路主檔!$B$2:$B$5,MATCH($F2360,通路主檔!$A$2:$A$5,0))</f>
        <v>外帶</v>
      </c>
      <c r="H2360" s="12" t="str">
        <f aca="false">INDEX(通路主檔!$C$2:$C$5,MATCH($F2360,通路主檔!$A$2:$A$5,0))</f>
        <v>店內</v>
      </c>
      <c r="I2360" s="13" t="n">
        <v>587700</v>
      </c>
      <c r="J2360" s="4" t="n">
        <v>1786</v>
      </c>
      <c r="K2360" s="4" t="n">
        <v>2408</v>
      </c>
      <c r="L2360" s="14" t="n">
        <f aca="false">IF(J2360=0,0,I2360/J2360)</f>
        <v>329.059350503919</v>
      </c>
      <c r="M2360" s="15" t="n">
        <f aca="false">INDEX(通路主檔!$D$2:$D$5,MATCH($F2360,通路主檔!$A$2:$A$5,0))*INDEX(年度參數!$B$2:$B$4,MATCH($B2360,年度參數!$A$2:$A$4,0))</f>
        <v>0</v>
      </c>
      <c r="N2360" s="14" t="n">
        <f aca="false">I2360*M2360</f>
        <v>0</v>
      </c>
      <c r="O2360" s="14" t="n">
        <f aca="false">I2360-N2360</f>
        <v>587700</v>
      </c>
    </row>
    <row r="2361" customFormat="false" ht="15" hidden="false" customHeight="false" outlineLevel="0" collapsed="false">
      <c r="A2361" s="6" t="str">
        <f aca="false">TEXT(B2361,"0")&amp;"-"&amp;TEXT(C2361,"00")</f>
        <v>2026-08</v>
      </c>
      <c r="B2361" s="4" t="n">
        <v>2026</v>
      </c>
      <c r="C2361" s="4" t="n">
        <v>8</v>
      </c>
      <c r="D2361" s="9" t="s">
        <v>330</v>
      </c>
      <c r="E2361" s="12" t="str">
        <f aca="false">INDEX(門市主檔!$B$2:$B$25,MATCH($D2361,門市主檔!$A$2:$A$25,0))</f>
        <v>高雄鳳山店</v>
      </c>
      <c r="F2361" s="9" t="s">
        <v>344</v>
      </c>
      <c r="G2361" s="12" t="str">
        <f aca="false">INDEX(通路主檔!$B$2:$B$5,MATCH($F2361,通路主檔!$A$2:$A$5,0))</f>
        <v>外送平台 A</v>
      </c>
      <c r="H2361" s="12" t="str">
        <f aca="false">INDEX(通路主檔!$C$2:$C$5,MATCH($F2361,通路主檔!$A$2:$A$5,0))</f>
        <v>外送平台</v>
      </c>
      <c r="I2361" s="13" t="n">
        <v>430500</v>
      </c>
      <c r="J2361" s="4" t="n">
        <v>890</v>
      </c>
      <c r="K2361" s="4" t="n">
        <v>1753</v>
      </c>
      <c r="L2361" s="14" t="n">
        <f aca="false">IF(J2361=0,0,I2361/J2361)</f>
        <v>483.707865168539</v>
      </c>
      <c r="M2361" s="15" t="n">
        <f aca="false">INDEX(通路主檔!$D$2:$D$5,MATCH($F2361,通路主檔!$A$2:$A$5,0))*INDEX(年度參數!$B$2:$B$4,MATCH($B2361,年度參數!$A$2:$A$4,0))</f>
        <v>0.345</v>
      </c>
      <c r="N2361" s="14" t="n">
        <f aca="false">I2361*M2361</f>
        <v>148522.5</v>
      </c>
      <c r="O2361" s="14" t="n">
        <f aca="false">I2361-N2361</f>
        <v>281977.5</v>
      </c>
    </row>
    <row r="2362" customFormat="false" ht="15" hidden="false" customHeight="false" outlineLevel="0" collapsed="false">
      <c r="A2362" s="6" t="str">
        <f aca="false">TEXT(B2362,"0")&amp;"-"&amp;TEXT(C2362,"00")</f>
        <v>2026-08</v>
      </c>
      <c r="B2362" s="4" t="n">
        <v>2026</v>
      </c>
      <c r="C2362" s="4" t="n">
        <v>8</v>
      </c>
      <c r="D2362" s="9" t="s">
        <v>330</v>
      </c>
      <c r="E2362" s="12" t="str">
        <f aca="false">INDEX(門市主檔!$B$2:$B$25,MATCH($D2362,門市主檔!$A$2:$A$25,0))</f>
        <v>高雄鳳山店</v>
      </c>
      <c r="F2362" s="9" t="s">
        <v>347</v>
      </c>
      <c r="G2362" s="12" t="str">
        <f aca="false">INDEX(通路主檔!$B$2:$B$5,MATCH($F2362,通路主檔!$A$2:$A$5,0))</f>
        <v>外送平台 B</v>
      </c>
      <c r="H2362" s="12" t="str">
        <f aca="false">INDEX(通路主檔!$C$2:$C$5,MATCH($F2362,通路主檔!$A$2:$A$5,0))</f>
        <v>外送平台</v>
      </c>
      <c r="I2362" s="13" t="n">
        <v>332500</v>
      </c>
      <c r="J2362" s="4" t="n">
        <v>726</v>
      </c>
      <c r="K2362" s="4" t="n">
        <v>1389</v>
      </c>
      <c r="L2362" s="14" t="n">
        <f aca="false">IF(J2362=0,0,I2362/J2362)</f>
        <v>457.988980716253</v>
      </c>
      <c r="M2362" s="15" t="n">
        <f aca="false">INDEX(通路主檔!$D$2:$D$5,MATCH($F2362,通路主檔!$A$2:$A$5,0))*INDEX(年度參數!$B$2:$B$4,MATCH($B2362,年度參數!$A$2:$A$4,0))</f>
        <v>0.345</v>
      </c>
      <c r="N2362" s="14" t="n">
        <f aca="false">I2362*M2362</f>
        <v>114712.5</v>
      </c>
      <c r="O2362" s="14" t="n">
        <f aca="false">I2362-N2362</f>
        <v>217787.5</v>
      </c>
    </row>
    <row r="2363" customFormat="false" ht="15" hidden="false" customHeight="false" outlineLevel="0" collapsed="false">
      <c r="A2363" s="6" t="str">
        <f aca="false">TEXT(B2363,"0")&amp;"-"&amp;TEXT(C2363,"00")</f>
        <v>2026-08</v>
      </c>
      <c r="B2363" s="4" t="n">
        <v>2026</v>
      </c>
      <c r="C2363" s="4" t="n">
        <v>8</v>
      </c>
      <c r="D2363" s="9" t="s">
        <v>280</v>
      </c>
      <c r="E2363" s="12" t="str">
        <f aca="false">INDEX(門市主檔!$B$2:$B$25,MATCH($D2363,門市主檔!$A$2:$A$25,0))</f>
        <v>新北板橋店</v>
      </c>
      <c r="F2363" s="9" t="s">
        <v>339</v>
      </c>
      <c r="G2363" s="12" t="str">
        <f aca="false">INDEX(通路主檔!$B$2:$B$5,MATCH($F2363,通路主檔!$A$2:$A$5,0))</f>
        <v>內用</v>
      </c>
      <c r="H2363" s="12" t="str">
        <f aca="false">INDEX(通路主檔!$C$2:$C$5,MATCH($F2363,通路主檔!$A$2:$A$5,0))</f>
        <v>店內</v>
      </c>
      <c r="I2363" s="13" t="n">
        <v>1280100</v>
      </c>
      <c r="J2363" s="4" t="n">
        <v>1709</v>
      </c>
      <c r="K2363" s="4" t="n">
        <v>4391</v>
      </c>
      <c r="L2363" s="14" t="n">
        <f aca="false">IF(J2363=0,0,I2363/J2363)</f>
        <v>749.034523112932</v>
      </c>
      <c r="M2363" s="15" t="n">
        <f aca="false">INDEX(通路主檔!$D$2:$D$5,MATCH($F2363,通路主檔!$A$2:$A$5,0))*INDEX(年度參數!$B$2:$B$4,MATCH($B2363,年度參數!$A$2:$A$4,0))</f>
        <v>0</v>
      </c>
      <c r="N2363" s="14" t="n">
        <f aca="false">I2363*M2363</f>
        <v>0</v>
      </c>
      <c r="O2363" s="14" t="n">
        <f aca="false">I2363-N2363</f>
        <v>1280100</v>
      </c>
    </row>
    <row r="2364" customFormat="false" ht="15" hidden="false" customHeight="false" outlineLevel="0" collapsed="false">
      <c r="A2364" s="6" t="str">
        <f aca="false">TEXT(B2364,"0")&amp;"-"&amp;TEXT(C2364,"00")</f>
        <v>2026-08</v>
      </c>
      <c r="B2364" s="4" t="n">
        <v>2026</v>
      </c>
      <c r="C2364" s="4" t="n">
        <v>8</v>
      </c>
      <c r="D2364" s="9" t="s">
        <v>280</v>
      </c>
      <c r="E2364" s="12" t="str">
        <f aca="false">INDEX(門市主檔!$B$2:$B$25,MATCH($D2364,門市主檔!$A$2:$A$25,0))</f>
        <v>新北板橋店</v>
      </c>
      <c r="F2364" s="9" t="s">
        <v>342</v>
      </c>
      <c r="G2364" s="12" t="str">
        <f aca="false">INDEX(通路主檔!$B$2:$B$5,MATCH($F2364,通路主檔!$A$2:$A$5,0))</f>
        <v>外帶</v>
      </c>
      <c r="H2364" s="12" t="str">
        <f aca="false">INDEX(通路主檔!$C$2:$C$5,MATCH($F2364,通路主檔!$A$2:$A$5,0))</f>
        <v>店內</v>
      </c>
      <c r="I2364" s="13" t="n">
        <v>630900</v>
      </c>
      <c r="J2364" s="4" t="n">
        <v>1813</v>
      </c>
      <c r="K2364" s="4" t="n">
        <v>2447</v>
      </c>
      <c r="L2364" s="14" t="n">
        <f aca="false">IF(J2364=0,0,I2364/J2364)</f>
        <v>347.986762272477</v>
      </c>
      <c r="M2364" s="15" t="n">
        <f aca="false">INDEX(通路主檔!$D$2:$D$5,MATCH($F2364,通路主檔!$A$2:$A$5,0))*INDEX(年度參數!$B$2:$B$4,MATCH($B2364,年度參數!$A$2:$A$4,0))</f>
        <v>0</v>
      </c>
      <c r="N2364" s="14" t="n">
        <f aca="false">I2364*M2364</f>
        <v>0</v>
      </c>
      <c r="O2364" s="14" t="n">
        <f aca="false">I2364-N2364</f>
        <v>630900</v>
      </c>
    </row>
    <row r="2365" customFormat="false" ht="15" hidden="false" customHeight="false" outlineLevel="0" collapsed="false">
      <c r="A2365" s="6" t="str">
        <f aca="false">TEXT(B2365,"0")&amp;"-"&amp;TEXT(C2365,"00")</f>
        <v>2026-08</v>
      </c>
      <c r="B2365" s="4" t="n">
        <v>2026</v>
      </c>
      <c r="C2365" s="4" t="n">
        <v>8</v>
      </c>
      <c r="D2365" s="9" t="s">
        <v>280</v>
      </c>
      <c r="E2365" s="12" t="str">
        <f aca="false">INDEX(門市主檔!$B$2:$B$25,MATCH($D2365,門市主檔!$A$2:$A$25,0))</f>
        <v>新北板橋店</v>
      </c>
      <c r="F2365" s="9" t="s">
        <v>344</v>
      </c>
      <c r="G2365" s="12" t="str">
        <f aca="false">INDEX(通路主檔!$B$2:$B$5,MATCH($F2365,通路主檔!$A$2:$A$5,0))</f>
        <v>外送平台 A</v>
      </c>
      <c r="H2365" s="12" t="str">
        <f aca="false">INDEX(通路主檔!$C$2:$C$5,MATCH($F2365,通路主檔!$A$2:$A$5,0))</f>
        <v>外送平台</v>
      </c>
      <c r="I2365" s="13" t="n">
        <v>608300</v>
      </c>
      <c r="J2365" s="4" t="n">
        <v>1126</v>
      </c>
      <c r="K2365" s="4" t="n">
        <v>2013</v>
      </c>
      <c r="L2365" s="14" t="n">
        <f aca="false">IF(J2365=0,0,I2365/J2365)</f>
        <v>540.230905861456</v>
      </c>
      <c r="M2365" s="15" t="n">
        <f aca="false">INDEX(通路主檔!$D$2:$D$5,MATCH($F2365,通路主檔!$A$2:$A$5,0))*INDEX(年度參數!$B$2:$B$4,MATCH($B2365,年度參數!$A$2:$A$4,0))</f>
        <v>0.345</v>
      </c>
      <c r="N2365" s="14" t="n">
        <f aca="false">I2365*M2365</f>
        <v>209863.5</v>
      </c>
      <c r="O2365" s="14" t="n">
        <f aca="false">I2365-N2365</f>
        <v>398436.5</v>
      </c>
    </row>
    <row r="2366" customFormat="false" ht="15" hidden="false" customHeight="false" outlineLevel="0" collapsed="false">
      <c r="A2366" s="6" t="str">
        <f aca="false">TEXT(B2366,"0")&amp;"-"&amp;TEXT(C2366,"00")</f>
        <v>2026-08</v>
      </c>
      <c r="B2366" s="4" t="n">
        <v>2026</v>
      </c>
      <c r="C2366" s="4" t="n">
        <v>8</v>
      </c>
      <c r="D2366" s="9" t="s">
        <v>280</v>
      </c>
      <c r="E2366" s="12" t="str">
        <f aca="false">INDEX(門市主檔!$B$2:$B$25,MATCH($D2366,門市主檔!$A$2:$A$25,0))</f>
        <v>新北板橋店</v>
      </c>
      <c r="F2366" s="9" t="s">
        <v>347</v>
      </c>
      <c r="G2366" s="12" t="str">
        <f aca="false">INDEX(通路主檔!$B$2:$B$5,MATCH($F2366,通路主檔!$A$2:$A$5,0))</f>
        <v>外送平台 B</v>
      </c>
      <c r="H2366" s="12" t="str">
        <f aca="false">INDEX(通路主檔!$C$2:$C$5,MATCH($F2366,通路主檔!$A$2:$A$5,0))</f>
        <v>外送平台</v>
      </c>
      <c r="I2366" s="13" t="n">
        <v>380000</v>
      </c>
      <c r="J2366" s="4" t="n">
        <v>829</v>
      </c>
      <c r="K2366" s="4" t="n">
        <v>1401</v>
      </c>
      <c r="L2366" s="14" t="n">
        <f aca="false">IF(J2366=0,0,I2366/J2366)</f>
        <v>458.383594692401</v>
      </c>
      <c r="M2366" s="15" t="n">
        <f aca="false">INDEX(通路主檔!$D$2:$D$5,MATCH($F2366,通路主檔!$A$2:$A$5,0))*INDEX(年度參數!$B$2:$B$4,MATCH($B2366,年度參數!$A$2:$A$4,0))</f>
        <v>0.345</v>
      </c>
      <c r="N2366" s="14" t="n">
        <f aca="false">I2366*M2366</f>
        <v>131100</v>
      </c>
      <c r="O2366" s="14" t="n">
        <f aca="false">I2366-N2366</f>
        <v>248900</v>
      </c>
    </row>
    <row r="2367" customFormat="false" ht="15" hidden="false" customHeight="false" outlineLevel="0" collapsed="false">
      <c r="A2367" s="6" t="str">
        <f aca="false">TEXT(B2367,"0")&amp;"-"&amp;TEXT(C2367,"00")</f>
        <v>2026-08</v>
      </c>
      <c r="B2367" s="4" t="n">
        <v>2026</v>
      </c>
      <c r="C2367" s="4" t="n">
        <v>8</v>
      </c>
      <c r="D2367" s="9" t="s">
        <v>283</v>
      </c>
      <c r="E2367" s="12" t="str">
        <f aca="false">INDEX(門市主檔!$B$2:$B$25,MATCH($D2367,門市主檔!$A$2:$A$25,0))</f>
        <v>新北新莊店</v>
      </c>
      <c r="F2367" s="9" t="s">
        <v>339</v>
      </c>
      <c r="G2367" s="12" t="str">
        <f aca="false">INDEX(通路主檔!$B$2:$B$5,MATCH($F2367,通路主檔!$A$2:$A$5,0))</f>
        <v>內用</v>
      </c>
      <c r="H2367" s="12" t="str">
        <f aca="false">INDEX(通路主檔!$C$2:$C$5,MATCH($F2367,通路主檔!$A$2:$A$5,0))</f>
        <v>店內</v>
      </c>
      <c r="I2367" s="13" t="n">
        <v>1017200</v>
      </c>
      <c r="J2367" s="4" t="n">
        <v>1302</v>
      </c>
      <c r="K2367" s="4" t="n">
        <v>3045</v>
      </c>
      <c r="L2367" s="14" t="n">
        <f aca="false">IF(J2367=0,0,I2367/J2367)</f>
        <v>781.259600614439</v>
      </c>
      <c r="M2367" s="15" t="n">
        <f aca="false">INDEX(通路主檔!$D$2:$D$5,MATCH($F2367,通路主檔!$A$2:$A$5,0))*INDEX(年度參數!$B$2:$B$4,MATCH($B2367,年度參數!$A$2:$A$4,0))</f>
        <v>0</v>
      </c>
      <c r="N2367" s="14" t="n">
        <f aca="false">I2367*M2367</f>
        <v>0</v>
      </c>
      <c r="O2367" s="14" t="n">
        <f aca="false">I2367-N2367</f>
        <v>1017200</v>
      </c>
    </row>
    <row r="2368" customFormat="false" ht="15" hidden="false" customHeight="false" outlineLevel="0" collapsed="false">
      <c r="A2368" s="6" t="str">
        <f aca="false">TEXT(B2368,"0")&amp;"-"&amp;TEXT(C2368,"00")</f>
        <v>2026-08</v>
      </c>
      <c r="B2368" s="4" t="n">
        <v>2026</v>
      </c>
      <c r="C2368" s="4" t="n">
        <v>8</v>
      </c>
      <c r="D2368" s="9" t="s">
        <v>283</v>
      </c>
      <c r="E2368" s="12" t="str">
        <f aca="false">INDEX(門市主檔!$B$2:$B$25,MATCH($D2368,門市主檔!$A$2:$A$25,0))</f>
        <v>新北新莊店</v>
      </c>
      <c r="F2368" s="9" t="s">
        <v>342</v>
      </c>
      <c r="G2368" s="12" t="str">
        <f aca="false">INDEX(通路主檔!$B$2:$B$5,MATCH($F2368,通路主檔!$A$2:$A$5,0))</f>
        <v>外帶</v>
      </c>
      <c r="H2368" s="12" t="str">
        <f aca="false">INDEX(通路主檔!$C$2:$C$5,MATCH($F2368,通路主檔!$A$2:$A$5,0))</f>
        <v>店內</v>
      </c>
      <c r="I2368" s="13" t="n">
        <v>529200</v>
      </c>
      <c r="J2368" s="4" t="n">
        <v>1672</v>
      </c>
      <c r="K2368" s="4" t="n">
        <v>2313</v>
      </c>
      <c r="L2368" s="14" t="n">
        <f aca="false">IF(J2368=0,0,I2368/J2368)</f>
        <v>316.507177033493</v>
      </c>
      <c r="M2368" s="15" t="n">
        <f aca="false">INDEX(通路主檔!$D$2:$D$5,MATCH($F2368,通路主檔!$A$2:$A$5,0))*INDEX(年度參數!$B$2:$B$4,MATCH($B2368,年度參數!$A$2:$A$4,0))</f>
        <v>0</v>
      </c>
      <c r="N2368" s="14" t="n">
        <f aca="false">I2368*M2368</f>
        <v>0</v>
      </c>
      <c r="O2368" s="14" t="n">
        <f aca="false">I2368-N2368</f>
        <v>529200</v>
      </c>
    </row>
    <row r="2369" customFormat="false" ht="15" hidden="false" customHeight="false" outlineLevel="0" collapsed="false">
      <c r="A2369" s="6" t="str">
        <f aca="false">TEXT(B2369,"0")&amp;"-"&amp;TEXT(C2369,"00")</f>
        <v>2026-08</v>
      </c>
      <c r="B2369" s="4" t="n">
        <v>2026</v>
      </c>
      <c r="C2369" s="4" t="n">
        <v>8</v>
      </c>
      <c r="D2369" s="9" t="s">
        <v>283</v>
      </c>
      <c r="E2369" s="12" t="str">
        <f aca="false">INDEX(門市主檔!$B$2:$B$25,MATCH($D2369,門市主檔!$A$2:$A$25,0))</f>
        <v>新北新莊店</v>
      </c>
      <c r="F2369" s="9" t="s">
        <v>344</v>
      </c>
      <c r="G2369" s="12" t="str">
        <f aca="false">INDEX(通路主檔!$B$2:$B$5,MATCH($F2369,通路主檔!$A$2:$A$5,0))</f>
        <v>外送平台 A</v>
      </c>
      <c r="H2369" s="12" t="str">
        <f aca="false">INDEX(通路主檔!$C$2:$C$5,MATCH($F2369,通路主檔!$A$2:$A$5,0))</f>
        <v>外送平台</v>
      </c>
      <c r="I2369" s="13" t="n">
        <v>438300</v>
      </c>
      <c r="J2369" s="4" t="n">
        <v>855</v>
      </c>
      <c r="K2369" s="4" t="n">
        <v>1647</v>
      </c>
      <c r="L2369" s="14" t="n">
        <f aca="false">IF(J2369=0,0,I2369/J2369)</f>
        <v>512.631578947368</v>
      </c>
      <c r="M2369" s="15" t="n">
        <f aca="false">INDEX(通路主檔!$D$2:$D$5,MATCH($F2369,通路主檔!$A$2:$A$5,0))*INDEX(年度參數!$B$2:$B$4,MATCH($B2369,年度參數!$A$2:$A$4,0))</f>
        <v>0.345</v>
      </c>
      <c r="N2369" s="14" t="n">
        <f aca="false">I2369*M2369</f>
        <v>151213.5</v>
      </c>
      <c r="O2369" s="14" t="n">
        <f aca="false">I2369-N2369</f>
        <v>287086.5</v>
      </c>
    </row>
    <row r="2370" customFormat="false" ht="15" hidden="false" customHeight="false" outlineLevel="0" collapsed="false">
      <c r="A2370" s="6" t="str">
        <f aca="false">TEXT(B2370,"0")&amp;"-"&amp;TEXT(C2370,"00")</f>
        <v>2026-08</v>
      </c>
      <c r="B2370" s="4" t="n">
        <v>2026</v>
      </c>
      <c r="C2370" s="4" t="n">
        <v>8</v>
      </c>
      <c r="D2370" s="9" t="s">
        <v>283</v>
      </c>
      <c r="E2370" s="12" t="str">
        <f aca="false">INDEX(門市主檔!$B$2:$B$25,MATCH($D2370,門市主檔!$A$2:$A$25,0))</f>
        <v>新北新莊店</v>
      </c>
      <c r="F2370" s="9" t="s">
        <v>347</v>
      </c>
      <c r="G2370" s="12" t="str">
        <f aca="false">INDEX(通路主檔!$B$2:$B$5,MATCH($F2370,通路主檔!$A$2:$A$5,0))</f>
        <v>外送平台 B</v>
      </c>
      <c r="H2370" s="12" t="str">
        <f aca="false">INDEX(通路主檔!$C$2:$C$5,MATCH($F2370,通路主檔!$A$2:$A$5,0))</f>
        <v>外送平台</v>
      </c>
      <c r="I2370" s="13" t="n">
        <v>297300</v>
      </c>
      <c r="J2370" s="4" t="n">
        <v>570</v>
      </c>
      <c r="K2370" s="4" t="n">
        <v>1041</v>
      </c>
      <c r="L2370" s="14" t="n">
        <f aca="false">IF(J2370=0,0,I2370/J2370)</f>
        <v>521.578947368421</v>
      </c>
      <c r="M2370" s="15" t="n">
        <f aca="false">INDEX(通路主檔!$D$2:$D$5,MATCH($F2370,通路主檔!$A$2:$A$5,0))*INDEX(年度參數!$B$2:$B$4,MATCH($B2370,年度參數!$A$2:$A$4,0))</f>
        <v>0.345</v>
      </c>
      <c r="N2370" s="14" t="n">
        <f aca="false">I2370*M2370</f>
        <v>102568.5</v>
      </c>
      <c r="O2370" s="14" t="n">
        <f aca="false">I2370-N2370</f>
        <v>194731.5</v>
      </c>
    </row>
    <row r="2371" customFormat="false" ht="15" hidden="false" customHeight="false" outlineLevel="0" collapsed="false">
      <c r="A2371" s="6" t="str">
        <f aca="false">TEXT(B2371,"0")&amp;"-"&amp;TEXT(C2371,"00")</f>
        <v>2026-08</v>
      </c>
      <c r="B2371" s="4" t="n">
        <v>2026</v>
      </c>
      <c r="C2371" s="4" t="n">
        <v>8</v>
      </c>
      <c r="D2371" s="9" t="s">
        <v>332</v>
      </c>
      <c r="E2371" s="12" t="str">
        <f aca="false">INDEX(門市主檔!$B$2:$B$25,MATCH($D2371,門市主檔!$A$2:$A$25,0))</f>
        <v>屏東市區店</v>
      </c>
      <c r="F2371" s="9" t="s">
        <v>339</v>
      </c>
      <c r="G2371" s="12" t="str">
        <f aca="false">INDEX(通路主檔!$B$2:$B$5,MATCH($F2371,通路主檔!$A$2:$A$5,0))</f>
        <v>內用</v>
      </c>
      <c r="H2371" s="12" t="str">
        <f aca="false">INDEX(通路主檔!$C$2:$C$5,MATCH($F2371,通路主檔!$A$2:$A$5,0))</f>
        <v>店內</v>
      </c>
      <c r="I2371" s="13" t="n">
        <v>522500</v>
      </c>
      <c r="J2371" s="4" t="n">
        <v>684</v>
      </c>
      <c r="K2371" s="4" t="n">
        <v>1724</v>
      </c>
      <c r="L2371" s="14" t="n">
        <f aca="false">IF(J2371=0,0,I2371/J2371)</f>
        <v>763.888888888889</v>
      </c>
      <c r="M2371" s="15" t="n">
        <f aca="false">INDEX(通路主檔!$D$2:$D$5,MATCH($F2371,通路主檔!$A$2:$A$5,0))*INDEX(年度參數!$B$2:$B$4,MATCH($B2371,年度參數!$A$2:$A$4,0))</f>
        <v>0</v>
      </c>
      <c r="N2371" s="14" t="n">
        <f aca="false">I2371*M2371</f>
        <v>0</v>
      </c>
      <c r="O2371" s="14" t="n">
        <f aca="false">I2371-N2371</f>
        <v>522500</v>
      </c>
    </row>
    <row r="2372" customFormat="false" ht="15" hidden="false" customHeight="false" outlineLevel="0" collapsed="false">
      <c r="A2372" s="6" t="str">
        <f aca="false">TEXT(B2372,"0")&amp;"-"&amp;TEXT(C2372,"00")</f>
        <v>2026-08</v>
      </c>
      <c r="B2372" s="4" t="n">
        <v>2026</v>
      </c>
      <c r="C2372" s="4" t="n">
        <v>8</v>
      </c>
      <c r="D2372" s="9" t="s">
        <v>332</v>
      </c>
      <c r="E2372" s="12" t="str">
        <f aca="false">INDEX(門市主檔!$B$2:$B$25,MATCH($D2372,門市主檔!$A$2:$A$25,0))</f>
        <v>屏東市區店</v>
      </c>
      <c r="F2372" s="9" t="s">
        <v>342</v>
      </c>
      <c r="G2372" s="12" t="str">
        <f aca="false">INDEX(通路主檔!$B$2:$B$5,MATCH($F2372,通路主檔!$A$2:$A$5,0))</f>
        <v>外帶</v>
      </c>
      <c r="H2372" s="12" t="str">
        <f aca="false">INDEX(通路主檔!$C$2:$C$5,MATCH($F2372,通路主檔!$A$2:$A$5,0))</f>
        <v>店內</v>
      </c>
      <c r="I2372" s="13" t="n">
        <v>476400</v>
      </c>
      <c r="J2372" s="4" t="n">
        <v>1324</v>
      </c>
      <c r="K2372" s="4" t="n">
        <v>1842</v>
      </c>
      <c r="L2372" s="14" t="n">
        <f aca="false">IF(J2372=0,0,I2372/J2372)</f>
        <v>359.818731117825</v>
      </c>
      <c r="M2372" s="15" t="n">
        <f aca="false">INDEX(通路主檔!$D$2:$D$5,MATCH($F2372,通路主檔!$A$2:$A$5,0))*INDEX(年度參數!$B$2:$B$4,MATCH($B2372,年度參數!$A$2:$A$4,0))</f>
        <v>0</v>
      </c>
      <c r="N2372" s="14" t="n">
        <f aca="false">I2372*M2372</f>
        <v>0</v>
      </c>
      <c r="O2372" s="14" t="n">
        <f aca="false">I2372-N2372</f>
        <v>476400</v>
      </c>
    </row>
    <row r="2373" customFormat="false" ht="15" hidden="false" customHeight="false" outlineLevel="0" collapsed="false">
      <c r="A2373" s="6" t="str">
        <f aca="false">TEXT(B2373,"0")&amp;"-"&amp;TEXT(C2373,"00")</f>
        <v>2026-08</v>
      </c>
      <c r="B2373" s="4" t="n">
        <v>2026</v>
      </c>
      <c r="C2373" s="4" t="n">
        <v>8</v>
      </c>
      <c r="D2373" s="9" t="s">
        <v>332</v>
      </c>
      <c r="E2373" s="12" t="str">
        <f aca="false">INDEX(門市主檔!$B$2:$B$25,MATCH($D2373,門市主檔!$A$2:$A$25,0))</f>
        <v>屏東市區店</v>
      </c>
      <c r="F2373" s="9" t="s">
        <v>344</v>
      </c>
      <c r="G2373" s="12" t="str">
        <f aca="false">INDEX(通路主檔!$B$2:$B$5,MATCH($F2373,通路主檔!$A$2:$A$5,0))</f>
        <v>外送平台 A</v>
      </c>
      <c r="H2373" s="12" t="str">
        <f aca="false">INDEX(通路主檔!$C$2:$C$5,MATCH($F2373,通路主檔!$A$2:$A$5,0))</f>
        <v>外送平台</v>
      </c>
      <c r="I2373" s="13" t="n">
        <v>418900</v>
      </c>
      <c r="J2373" s="4" t="n">
        <v>779</v>
      </c>
      <c r="K2373" s="4" t="n">
        <v>1474</v>
      </c>
      <c r="L2373" s="14" t="n">
        <f aca="false">IF(J2373=0,0,I2373/J2373)</f>
        <v>537.740693196406</v>
      </c>
      <c r="M2373" s="15" t="n">
        <f aca="false">INDEX(通路主檔!$D$2:$D$5,MATCH($F2373,通路主檔!$A$2:$A$5,0))*INDEX(年度參數!$B$2:$B$4,MATCH($B2373,年度參數!$A$2:$A$4,0))</f>
        <v>0.345</v>
      </c>
      <c r="N2373" s="14" t="n">
        <f aca="false">I2373*M2373</f>
        <v>144520.5</v>
      </c>
      <c r="O2373" s="14" t="n">
        <f aca="false">I2373-N2373</f>
        <v>274379.5</v>
      </c>
    </row>
    <row r="2374" customFormat="false" ht="15" hidden="false" customHeight="false" outlineLevel="0" collapsed="false">
      <c r="A2374" s="6" t="str">
        <f aca="false">TEXT(B2374,"0")&amp;"-"&amp;TEXT(C2374,"00")</f>
        <v>2026-08</v>
      </c>
      <c r="B2374" s="4" t="n">
        <v>2026</v>
      </c>
      <c r="C2374" s="4" t="n">
        <v>8</v>
      </c>
      <c r="D2374" s="9" t="s">
        <v>332</v>
      </c>
      <c r="E2374" s="12" t="str">
        <f aca="false">INDEX(門市主檔!$B$2:$B$25,MATCH($D2374,門市主檔!$A$2:$A$25,0))</f>
        <v>屏東市區店</v>
      </c>
      <c r="F2374" s="9" t="s">
        <v>347</v>
      </c>
      <c r="G2374" s="12" t="str">
        <f aca="false">INDEX(通路主檔!$B$2:$B$5,MATCH($F2374,通路主檔!$A$2:$A$5,0))</f>
        <v>外送平台 B</v>
      </c>
      <c r="H2374" s="12" t="str">
        <f aca="false">INDEX(通路主檔!$C$2:$C$5,MATCH($F2374,通路主檔!$A$2:$A$5,0))</f>
        <v>外送平台</v>
      </c>
      <c r="I2374" s="13" t="n">
        <v>261400</v>
      </c>
      <c r="J2374" s="4" t="n">
        <v>515</v>
      </c>
      <c r="K2374" s="4" t="n">
        <v>941</v>
      </c>
      <c r="L2374" s="14" t="n">
        <f aca="false">IF(J2374=0,0,I2374/J2374)</f>
        <v>507.572815533981</v>
      </c>
      <c r="M2374" s="15" t="n">
        <f aca="false">INDEX(通路主檔!$D$2:$D$5,MATCH($F2374,通路主檔!$A$2:$A$5,0))*INDEX(年度參數!$B$2:$B$4,MATCH($B2374,年度參數!$A$2:$A$4,0))</f>
        <v>0.345</v>
      </c>
      <c r="N2374" s="14" t="n">
        <f aca="false">I2374*M2374</f>
        <v>90183</v>
      </c>
      <c r="O2374" s="14" t="n">
        <f aca="false">I2374-N2374</f>
        <v>171217</v>
      </c>
    </row>
    <row r="2375" customFormat="false" ht="15" hidden="false" customHeight="false" outlineLevel="0" collapsed="false">
      <c r="A2375" s="6" t="str">
        <f aca="false">TEXT(B2375,"0")&amp;"-"&amp;TEXT(C2375,"00")</f>
        <v>2026-08</v>
      </c>
      <c r="B2375" s="4" t="n">
        <v>2026</v>
      </c>
      <c r="C2375" s="4" t="n">
        <v>8</v>
      </c>
      <c r="D2375" s="9" t="s">
        <v>300</v>
      </c>
      <c r="E2375" s="12" t="str">
        <f aca="false">INDEX(門市主檔!$B$2:$B$25,MATCH($D2375,門市主檔!$A$2:$A$25,0))</f>
        <v>台中逢甲店</v>
      </c>
      <c r="F2375" s="9" t="s">
        <v>339</v>
      </c>
      <c r="G2375" s="12" t="str">
        <f aca="false">INDEX(通路主檔!$B$2:$B$5,MATCH($F2375,通路主檔!$A$2:$A$5,0))</f>
        <v>內用</v>
      </c>
      <c r="H2375" s="12" t="str">
        <f aca="false">INDEX(通路主檔!$C$2:$C$5,MATCH($F2375,通路主檔!$A$2:$A$5,0))</f>
        <v>店內</v>
      </c>
      <c r="I2375" s="13" t="n">
        <v>1299400</v>
      </c>
      <c r="J2375" s="4" t="n">
        <v>1653</v>
      </c>
      <c r="K2375" s="4" t="n">
        <v>4163</v>
      </c>
      <c r="L2375" s="14" t="n">
        <f aca="false">IF(J2375=0,0,I2375/J2375)</f>
        <v>786.085904416213</v>
      </c>
      <c r="M2375" s="15" t="n">
        <f aca="false">INDEX(通路主檔!$D$2:$D$5,MATCH($F2375,通路主檔!$A$2:$A$5,0))*INDEX(年度參數!$B$2:$B$4,MATCH($B2375,年度參數!$A$2:$A$4,0))</f>
        <v>0</v>
      </c>
      <c r="N2375" s="14" t="n">
        <f aca="false">I2375*M2375</f>
        <v>0</v>
      </c>
      <c r="O2375" s="14" t="n">
        <f aca="false">I2375-N2375</f>
        <v>1299400</v>
      </c>
    </row>
    <row r="2376" customFormat="false" ht="15" hidden="false" customHeight="false" outlineLevel="0" collapsed="false">
      <c r="A2376" s="6" t="str">
        <f aca="false">TEXT(B2376,"0")&amp;"-"&amp;TEXT(C2376,"00")</f>
        <v>2026-08</v>
      </c>
      <c r="B2376" s="4" t="n">
        <v>2026</v>
      </c>
      <c r="C2376" s="4" t="n">
        <v>8</v>
      </c>
      <c r="D2376" s="9" t="s">
        <v>300</v>
      </c>
      <c r="E2376" s="12" t="str">
        <f aca="false">INDEX(門市主檔!$B$2:$B$25,MATCH($D2376,門市主檔!$A$2:$A$25,0))</f>
        <v>台中逢甲店</v>
      </c>
      <c r="F2376" s="9" t="s">
        <v>342</v>
      </c>
      <c r="G2376" s="12" t="str">
        <f aca="false">INDEX(通路主檔!$B$2:$B$5,MATCH($F2376,通路主檔!$A$2:$A$5,0))</f>
        <v>外帶</v>
      </c>
      <c r="H2376" s="12" t="str">
        <f aca="false">INDEX(通路主檔!$C$2:$C$5,MATCH($F2376,通路主檔!$A$2:$A$5,0))</f>
        <v>店內</v>
      </c>
      <c r="I2376" s="13" t="n">
        <v>641400</v>
      </c>
      <c r="J2376" s="4" t="n">
        <v>2036</v>
      </c>
      <c r="K2376" s="4" t="n">
        <v>2528</v>
      </c>
      <c r="L2376" s="14" t="n">
        <f aca="false">IF(J2376=0,0,I2376/J2376)</f>
        <v>315.029469548134</v>
      </c>
      <c r="M2376" s="15" t="n">
        <f aca="false">INDEX(通路主檔!$D$2:$D$5,MATCH($F2376,通路主檔!$A$2:$A$5,0))*INDEX(年度參數!$B$2:$B$4,MATCH($B2376,年度參數!$A$2:$A$4,0))</f>
        <v>0</v>
      </c>
      <c r="N2376" s="14" t="n">
        <f aca="false">I2376*M2376</f>
        <v>0</v>
      </c>
      <c r="O2376" s="14" t="n">
        <f aca="false">I2376-N2376</f>
        <v>641400</v>
      </c>
    </row>
    <row r="2377" customFormat="false" ht="15" hidden="false" customHeight="false" outlineLevel="0" collapsed="false">
      <c r="A2377" s="6" t="str">
        <f aca="false">TEXT(B2377,"0")&amp;"-"&amp;TEXT(C2377,"00")</f>
        <v>2026-08</v>
      </c>
      <c r="B2377" s="4" t="n">
        <v>2026</v>
      </c>
      <c r="C2377" s="4" t="n">
        <v>8</v>
      </c>
      <c r="D2377" s="9" t="s">
        <v>300</v>
      </c>
      <c r="E2377" s="12" t="str">
        <f aca="false">INDEX(門市主檔!$B$2:$B$25,MATCH($D2377,門市主檔!$A$2:$A$25,0))</f>
        <v>台中逢甲店</v>
      </c>
      <c r="F2377" s="9" t="s">
        <v>344</v>
      </c>
      <c r="G2377" s="12" t="str">
        <f aca="false">INDEX(通路主檔!$B$2:$B$5,MATCH($F2377,通路主檔!$A$2:$A$5,0))</f>
        <v>外送平台 A</v>
      </c>
      <c r="H2377" s="12" t="str">
        <f aca="false">INDEX(通路主檔!$C$2:$C$5,MATCH($F2377,通路主檔!$A$2:$A$5,0))</f>
        <v>外送平台</v>
      </c>
      <c r="I2377" s="13" t="n">
        <v>620300</v>
      </c>
      <c r="J2377" s="4" t="n">
        <v>1169</v>
      </c>
      <c r="K2377" s="4" t="n">
        <v>2296</v>
      </c>
      <c r="L2377" s="14" t="n">
        <f aca="false">IF(J2377=0,0,I2377/J2377)</f>
        <v>530.624465355004</v>
      </c>
      <c r="M2377" s="15" t="n">
        <f aca="false">INDEX(通路主檔!$D$2:$D$5,MATCH($F2377,通路主檔!$A$2:$A$5,0))*INDEX(年度參數!$B$2:$B$4,MATCH($B2377,年度參數!$A$2:$A$4,0))</f>
        <v>0.345</v>
      </c>
      <c r="N2377" s="14" t="n">
        <f aca="false">I2377*M2377</f>
        <v>214003.5</v>
      </c>
      <c r="O2377" s="14" t="n">
        <f aca="false">I2377-N2377</f>
        <v>406296.5</v>
      </c>
    </row>
    <row r="2378" customFormat="false" ht="15" hidden="false" customHeight="false" outlineLevel="0" collapsed="false">
      <c r="A2378" s="6" t="str">
        <f aca="false">TEXT(B2378,"0")&amp;"-"&amp;TEXT(C2378,"00")</f>
        <v>2026-08</v>
      </c>
      <c r="B2378" s="4" t="n">
        <v>2026</v>
      </c>
      <c r="C2378" s="4" t="n">
        <v>8</v>
      </c>
      <c r="D2378" s="9" t="s">
        <v>300</v>
      </c>
      <c r="E2378" s="12" t="str">
        <f aca="false">INDEX(門市主檔!$B$2:$B$25,MATCH($D2378,門市主檔!$A$2:$A$25,0))</f>
        <v>台中逢甲店</v>
      </c>
      <c r="F2378" s="9" t="s">
        <v>347</v>
      </c>
      <c r="G2378" s="12" t="str">
        <f aca="false">INDEX(通路主檔!$B$2:$B$5,MATCH($F2378,通路主檔!$A$2:$A$5,0))</f>
        <v>外送平台 B</v>
      </c>
      <c r="H2378" s="12" t="str">
        <f aca="false">INDEX(通路主檔!$C$2:$C$5,MATCH($F2378,通路主檔!$A$2:$A$5,0))</f>
        <v>外送平台</v>
      </c>
      <c r="I2378" s="13" t="n">
        <v>391300</v>
      </c>
      <c r="J2378" s="4" t="n">
        <v>799</v>
      </c>
      <c r="K2378" s="4" t="n">
        <v>1513</v>
      </c>
      <c r="L2378" s="14" t="n">
        <f aca="false">IF(J2378=0,0,I2378/J2378)</f>
        <v>489.73717146433</v>
      </c>
      <c r="M2378" s="15" t="n">
        <f aca="false">INDEX(通路主檔!$D$2:$D$5,MATCH($F2378,通路主檔!$A$2:$A$5,0))*INDEX(年度參數!$B$2:$B$4,MATCH($B2378,年度參數!$A$2:$A$4,0))</f>
        <v>0.345</v>
      </c>
      <c r="N2378" s="14" t="n">
        <f aca="false">I2378*M2378</f>
        <v>134998.5</v>
      </c>
      <c r="O2378" s="14" t="n">
        <f aca="false">I2378-N2378</f>
        <v>256301.5</v>
      </c>
    </row>
    <row r="2379" customFormat="false" ht="15" hidden="false" customHeight="false" outlineLevel="0" collapsed="false">
      <c r="A2379" s="6" t="str">
        <f aca="false">TEXT(B2379,"0")&amp;"-"&amp;TEXT(C2379,"00")</f>
        <v>2026-08</v>
      </c>
      <c r="B2379" s="4" t="n">
        <v>2026</v>
      </c>
      <c r="C2379" s="4" t="n">
        <v>8</v>
      </c>
      <c r="D2379" s="9" t="s">
        <v>305</v>
      </c>
      <c r="E2379" s="12" t="str">
        <f aca="false">INDEX(門市主檔!$B$2:$B$25,MATCH($D2379,門市主檔!$A$2:$A$25,0))</f>
        <v>台中七期店</v>
      </c>
      <c r="F2379" s="9" t="s">
        <v>339</v>
      </c>
      <c r="G2379" s="12" t="str">
        <f aca="false">INDEX(通路主檔!$B$2:$B$5,MATCH($F2379,通路主檔!$A$2:$A$5,0))</f>
        <v>內用</v>
      </c>
      <c r="H2379" s="12" t="str">
        <f aca="false">INDEX(通路主檔!$C$2:$C$5,MATCH($F2379,通路主檔!$A$2:$A$5,0))</f>
        <v>店內</v>
      </c>
      <c r="I2379" s="13" t="n">
        <v>1508700</v>
      </c>
      <c r="J2379" s="4" t="n">
        <v>1872</v>
      </c>
      <c r="K2379" s="4" t="n">
        <v>4272</v>
      </c>
      <c r="L2379" s="14" t="n">
        <f aca="false">IF(J2379=0,0,I2379/J2379)</f>
        <v>805.929487179487</v>
      </c>
      <c r="M2379" s="15" t="n">
        <f aca="false">INDEX(通路主檔!$D$2:$D$5,MATCH($F2379,通路主檔!$A$2:$A$5,0))*INDEX(年度參數!$B$2:$B$4,MATCH($B2379,年度參數!$A$2:$A$4,0))</f>
        <v>0</v>
      </c>
      <c r="N2379" s="14" t="n">
        <f aca="false">I2379*M2379</f>
        <v>0</v>
      </c>
      <c r="O2379" s="14" t="n">
        <f aca="false">I2379-N2379</f>
        <v>1508700</v>
      </c>
    </row>
    <row r="2380" customFormat="false" ht="15" hidden="false" customHeight="false" outlineLevel="0" collapsed="false">
      <c r="A2380" s="6" t="str">
        <f aca="false">TEXT(B2380,"0")&amp;"-"&amp;TEXT(C2380,"00")</f>
        <v>2026-08</v>
      </c>
      <c r="B2380" s="4" t="n">
        <v>2026</v>
      </c>
      <c r="C2380" s="4" t="n">
        <v>8</v>
      </c>
      <c r="D2380" s="9" t="s">
        <v>305</v>
      </c>
      <c r="E2380" s="12" t="str">
        <f aca="false">INDEX(門市主檔!$B$2:$B$25,MATCH($D2380,門市主檔!$A$2:$A$25,0))</f>
        <v>台中七期店</v>
      </c>
      <c r="F2380" s="9" t="s">
        <v>342</v>
      </c>
      <c r="G2380" s="12" t="str">
        <f aca="false">INDEX(通路主檔!$B$2:$B$5,MATCH($F2380,通路主檔!$A$2:$A$5,0))</f>
        <v>外帶</v>
      </c>
      <c r="H2380" s="12" t="str">
        <f aca="false">INDEX(通路主檔!$C$2:$C$5,MATCH($F2380,通路主檔!$A$2:$A$5,0))</f>
        <v>店內</v>
      </c>
      <c r="I2380" s="13" t="n">
        <v>557500</v>
      </c>
      <c r="J2380" s="4" t="n">
        <v>1728</v>
      </c>
      <c r="K2380" s="4" t="n">
        <v>2303</v>
      </c>
      <c r="L2380" s="14" t="n">
        <f aca="false">IF(J2380=0,0,I2380/J2380)</f>
        <v>322.627314814815</v>
      </c>
      <c r="M2380" s="15" t="n">
        <f aca="false">INDEX(通路主檔!$D$2:$D$5,MATCH($F2380,通路主檔!$A$2:$A$5,0))*INDEX(年度參數!$B$2:$B$4,MATCH($B2380,年度參數!$A$2:$A$4,0))</f>
        <v>0</v>
      </c>
      <c r="N2380" s="14" t="n">
        <f aca="false">I2380*M2380</f>
        <v>0</v>
      </c>
      <c r="O2380" s="14" t="n">
        <f aca="false">I2380-N2380</f>
        <v>557500</v>
      </c>
    </row>
    <row r="2381" customFormat="false" ht="15" hidden="false" customHeight="false" outlineLevel="0" collapsed="false">
      <c r="A2381" s="6" t="str">
        <f aca="false">TEXT(B2381,"0")&amp;"-"&amp;TEXT(C2381,"00")</f>
        <v>2026-08</v>
      </c>
      <c r="B2381" s="4" t="n">
        <v>2026</v>
      </c>
      <c r="C2381" s="4" t="n">
        <v>8</v>
      </c>
      <c r="D2381" s="9" t="s">
        <v>305</v>
      </c>
      <c r="E2381" s="12" t="str">
        <f aca="false">INDEX(門市主檔!$B$2:$B$25,MATCH($D2381,門市主檔!$A$2:$A$25,0))</f>
        <v>台中七期店</v>
      </c>
      <c r="F2381" s="9" t="s">
        <v>344</v>
      </c>
      <c r="G2381" s="12" t="str">
        <f aca="false">INDEX(通路主檔!$B$2:$B$5,MATCH($F2381,通路主檔!$A$2:$A$5,0))</f>
        <v>外送平台 A</v>
      </c>
      <c r="H2381" s="12" t="str">
        <f aca="false">INDEX(通路主檔!$C$2:$C$5,MATCH($F2381,通路主檔!$A$2:$A$5,0))</f>
        <v>外送平台</v>
      </c>
      <c r="I2381" s="13" t="n">
        <v>474700</v>
      </c>
      <c r="J2381" s="4" t="n">
        <v>873</v>
      </c>
      <c r="K2381" s="4" t="n">
        <v>1718</v>
      </c>
      <c r="L2381" s="14" t="n">
        <f aca="false">IF(J2381=0,0,I2381/J2381)</f>
        <v>543.757159221077</v>
      </c>
      <c r="M2381" s="15" t="n">
        <f aca="false">INDEX(通路主檔!$D$2:$D$5,MATCH($F2381,通路主檔!$A$2:$A$5,0))*INDEX(年度參數!$B$2:$B$4,MATCH($B2381,年度參數!$A$2:$A$4,0))</f>
        <v>0.345</v>
      </c>
      <c r="N2381" s="14" t="n">
        <f aca="false">I2381*M2381</f>
        <v>163771.5</v>
      </c>
      <c r="O2381" s="14" t="n">
        <f aca="false">I2381-N2381</f>
        <v>310928.5</v>
      </c>
    </row>
    <row r="2382" customFormat="false" ht="15" hidden="false" customHeight="false" outlineLevel="0" collapsed="false">
      <c r="A2382" s="6" t="str">
        <f aca="false">TEXT(B2382,"0")&amp;"-"&amp;TEXT(C2382,"00")</f>
        <v>2026-08</v>
      </c>
      <c r="B2382" s="4" t="n">
        <v>2026</v>
      </c>
      <c r="C2382" s="4" t="n">
        <v>8</v>
      </c>
      <c r="D2382" s="9" t="s">
        <v>305</v>
      </c>
      <c r="E2382" s="12" t="str">
        <f aca="false">INDEX(門市主檔!$B$2:$B$25,MATCH($D2382,門市主檔!$A$2:$A$25,0))</f>
        <v>台中七期店</v>
      </c>
      <c r="F2382" s="9" t="s">
        <v>347</v>
      </c>
      <c r="G2382" s="12" t="str">
        <f aca="false">INDEX(通路主檔!$B$2:$B$5,MATCH($F2382,通路主檔!$A$2:$A$5,0))</f>
        <v>外送平台 B</v>
      </c>
      <c r="H2382" s="12" t="str">
        <f aca="false">INDEX(通路主檔!$C$2:$C$5,MATCH($F2382,通路主檔!$A$2:$A$5,0))</f>
        <v>外送平台</v>
      </c>
      <c r="I2382" s="13" t="n">
        <v>291700</v>
      </c>
      <c r="J2382" s="4" t="n">
        <v>636</v>
      </c>
      <c r="K2382" s="4" t="n">
        <v>1166</v>
      </c>
      <c r="L2382" s="14" t="n">
        <f aca="false">IF(J2382=0,0,I2382/J2382)</f>
        <v>458.647798742138</v>
      </c>
      <c r="M2382" s="15" t="n">
        <f aca="false">INDEX(通路主檔!$D$2:$D$5,MATCH($F2382,通路主檔!$A$2:$A$5,0))*INDEX(年度參數!$B$2:$B$4,MATCH($B2382,年度參數!$A$2:$A$4,0))</f>
        <v>0.345</v>
      </c>
      <c r="N2382" s="14" t="n">
        <f aca="false">I2382*M2382</f>
        <v>100636.5</v>
      </c>
      <c r="O2382" s="14" t="n">
        <f aca="false">I2382-N2382</f>
        <v>191063.5</v>
      </c>
    </row>
    <row r="2383" customFormat="false" ht="15" hidden="false" customHeight="false" outlineLevel="0" collapsed="false">
      <c r="A2383" s="6" t="str">
        <f aca="false">TEXT(B2383,"0")&amp;"-"&amp;TEXT(C2383,"00")</f>
        <v>2026-08</v>
      </c>
      <c r="B2383" s="4" t="n">
        <v>2026</v>
      </c>
      <c r="C2383" s="4" t="n">
        <v>8</v>
      </c>
      <c r="D2383" s="9" t="s">
        <v>307</v>
      </c>
      <c r="E2383" s="12" t="str">
        <f aca="false">INDEX(門市主檔!$B$2:$B$25,MATCH($D2383,門市主檔!$A$2:$A$25,0))</f>
        <v>台中一中店</v>
      </c>
      <c r="F2383" s="9" t="s">
        <v>339</v>
      </c>
      <c r="G2383" s="12" t="str">
        <f aca="false">INDEX(通路主檔!$B$2:$B$5,MATCH($F2383,通路主檔!$A$2:$A$5,0))</f>
        <v>內用</v>
      </c>
      <c r="H2383" s="12" t="str">
        <f aca="false">INDEX(通路主檔!$C$2:$C$5,MATCH($F2383,通路主檔!$A$2:$A$5,0))</f>
        <v>店內</v>
      </c>
      <c r="I2383" s="13" t="n">
        <v>704300</v>
      </c>
      <c r="J2383" s="4" t="n">
        <v>883</v>
      </c>
      <c r="K2383" s="4" t="n">
        <v>2049</v>
      </c>
      <c r="L2383" s="14" t="n">
        <f aca="false">IF(J2383=0,0,I2383/J2383)</f>
        <v>797.62174405436</v>
      </c>
      <c r="M2383" s="15" t="n">
        <f aca="false">INDEX(通路主檔!$D$2:$D$5,MATCH($F2383,通路主檔!$A$2:$A$5,0))*INDEX(年度參數!$B$2:$B$4,MATCH($B2383,年度參數!$A$2:$A$4,0))</f>
        <v>0</v>
      </c>
      <c r="N2383" s="14" t="n">
        <f aca="false">I2383*M2383</f>
        <v>0</v>
      </c>
      <c r="O2383" s="14" t="n">
        <f aca="false">I2383-N2383</f>
        <v>704300</v>
      </c>
    </row>
    <row r="2384" customFormat="false" ht="15" hidden="false" customHeight="false" outlineLevel="0" collapsed="false">
      <c r="A2384" s="6" t="str">
        <f aca="false">TEXT(B2384,"0")&amp;"-"&amp;TEXT(C2384,"00")</f>
        <v>2026-08</v>
      </c>
      <c r="B2384" s="4" t="n">
        <v>2026</v>
      </c>
      <c r="C2384" s="4" t="n">
        <v>8</v>
      </c>
      <c r="D2384" s="9" t="s">
        <v>307</v>
      </c>
      <c r="E2384" s="12" t="str">
        <f aca="false">INDEX(門市主檔!$B$2:$B$25,MATCH($D2384,門市主檔!$A$2:$A$25,0))</f>
        <v>台中一中店</v>
      </c>
      <c r="F2384" s="9" t="s">
        <v>342</v>
      </c>
      <c r="G2384" s="12" t="str">
        <f aca="false">INDEX(通路主檔!$B$2:$B$5,MATCH($F2384,通路主檔!$A$2:$A$5,0))</f>
        <v>外帶</v>
      </c>
      <c r="H2384" s="12" t="str">
        <f aca="false">INDEX(通路主檔!$C$2:$C$5,MATCH($F2384,通路主檔!$A$2:$A$5,0))</f>
        <v>店內</v>
      </c>
      <c r="I2384" s="13" t="n">
        <v>616900</v>
      </c>
      <c r="J2384" s="4" t="n">
        <v>1733</v>
      </c>
      <c r="K2384" s="4" t="n">
        <v>2152</v>
      </c>
      <c r="L2384" s="14" t="n">
        <f aca="false">IF(J2384=0,0,I2384/J2384)</f>
        <v>355.97230236584</v>
      </c>
      <c r="M2384" s="15" t="n">
        <f aca="false">INDEX(通路主檔!$D$2:$D$5,MATCH($F2384,通路主檔!$A$2:$A$5,0))*INDEX(年度參數!$B$2:$B$4,MATCH($B2384,年度參數!$A$2:$A$4,0))</f>
        <v>0</v>
      </c>
      <c r="N2384" s="14" t="n">
        <f aca="false">I2384*M2384</f>
        <v>0</v>
      </c>
      <c r="O2384" s="14" t="n">
        <f aca="false">I2384-N2384</f>
        <v>616900</v>
      </c>
    </row>
    <row r="2385" customFormat="false" ht="15" hidden="false" customHeight="false" outlineLevel="0" collapsed="false">
      <c r="A2385" s="6" t="str">
        <f aca="false">TEXT(B2385,"0")&amp;"-"&amp;TEXT(C2385,"00")</f>
        <v>2026-08</v>
      </c>
      <c r="B2385" s="4" t="n">
        <v>2026</v>
      </c>
      <c r="C2385" s="4" t="n">
        <v>8</v>
      </c>
      <c r="D2385" s="9" t="s">
        <v>307</v>
      </c>
      <c r="E2385" s="12" t="str">
        <f aca="false">INDEX(門市主檔!$B$2:$B$25,MATCH($D2385,門市主檔!$A$2:$A$25,0))</f>
        <v>台中一中店</v>
      </c>
      <c r="F2385" s="9" t="s">
        <v>344</v>
      </c>
      <c r="G2385" s="12" t="str">
        <f aca="false">INDEX(通路主檔!$B$2:$B$5,MATCH($F2385,通路主檔!$A$2:$A$5,0))</f>
        <v>外送平台 A</v>
      </c>
      <c r="H2385" s="12" t="str">
        <f aca="false">INDEX(通路主檔!$C$2:$C$5,MATCH($F2385,通路主檔!$A$2:$A$5,0))</f>
        <v>外送平台</v>
      </c>
      <c r="I2385" s="13" t="n">
        <v>508700</v>
      </c>
      <c r="J2385" s="4" t="n">
        <v>973</v>
      </c>
      <c r="K2385" s="4" t="n">
        <v>1772</v>
      </c>
      <c r="L2385" s="14" t="n">
        <f aca="false">IF(J2385=0,0,I2385/J2385)</f>
        <v>522.816032887975</v>
      </c>
      <c r="M2385" s="15" t="n">
        <f aca="false">INDEX(通路主檔!$D$2:$D$5,MATCH($F2385,通路主檔!$A$2:$A$5,0))*INDEX(年度參數!$B$2:$B$4,MATCH($B2385,年度參數!$A$2:$A$4,0))</f>
        <v>0.345</v>
      </c>
      <c r="N2385" s="14" t="n">
        <f aca="false">I2385*M2385</f>
        <v>175501.5</v>
      </c>
      <c r="O2385" s="14" t="n">
        <f aca="false">I2385-N2385</f>
        <v>333198.5</v>
      </c>
    </row>
    <row r="2386" customFormat="false" ht="15" hidden="false" customHeight="false" outlineLevel="0" collapsed="false">
      <c r="A2386" s="6" t="str">
        <f aca="false">TEXT(B2386,"0")&amp;"-"&amp;TEXT(C2386,"00")</f>
        <v>2026-08</v>
      </c>
      <c r="B2386" s="4" t="n">
        <v>2026</v>
      </c>
      <c r="C2386" s="4" t="n">
        <v>8</v>
      </c>
      <c r="D2386" s="9" t="s">
        <v>307</v>
      </c>
      <c r="E2386" s="12" t="str">
        <f aca="false">INDEX(門市主檔!$B$2:$B$25,MATCH($D2386,門市主檔!$A$2:$A$25,0))</f>
        <v>台中一中店</v>
      </c>
      <c r="F2386" s="9" t="s">
        <v>347</v>
      </c>
      <c r="G2386" s="12" t="str">
        <f aca="false">INDEX(通路主檔!$B$2:$B$5,MATCH($F2386,通路主檔!$A$2:$A$5,0))</f>
        <v>外送平台 B</v>
      </c>
      <c r="H2386" s="12" t="str">
        <f aca="false">INDEX(通路主檔!$C$2:$C$5,MATCH($F2386,通路主檔!$A$2:$A$5,0))</f>
        <v>外送平台</v>
      </c>
      <c r="I2386" s="13" t="n">
        <v>351300</v>
      </c>
      <c r="J2386" s="4" t="n">
        <v>706</v>
      </c>
      <c r="K2386" s="4" t="n">
        <v>1368</v>
      </c>
      <c r="L2386" s="14" t="n">
        <f aca="false">IF(J2386=0,0,I2386/J2386)</f>
        <v>497.592067988669</v>
      </c>
      <c r="M2386" s="15" t="n">
        <f aca="false">INDEX(通路主檔!$D$2:$D$5,MATCH($F2386,通路主檔!$A$2:$A$5,0))*INDEX(年度參數!$B$2:$B$4,MATCH($B2386,年度參數!$A$2:$A$4,0))</f>
        <v>0.345</v>
      </c>
      <c r="N2386" s="14" t="n">
        <f aca="false">I2386*M2386</f>
        <v>121198.5</v>
      </c>
      <c r="O2386" s="14" t="n">
        <f aca="false">I2386-N2386</f>
        <v>230101.5</v>
      </c>
    </row>
    <row r="2387" customFormat="false" ht="15" hidden="false" customHeight="false" outlineLevel="0" collapsed="false">
      <c r="A2387" s="6" t="str">
        <f aca="false">TEXT(B2387,"0")&amp;"-"&amp;TEXT(C2387,"00")</f>
        <v>2026-08</v>
      </c>
      <c r="B2387" s="4" t="n">
        <v>2026</v>
      </c>
      <c r="C2387" s="4" t="n">
        <v>8</v>
      </c>
      <c r="D2387" s="9" t="s">
        <v>310</v>
      </c>
      <c r="E2387" s="12" t="str">
        <f aca="false">INDEX(門市主檔!$B$2:$B$25,MATCH($D2387,門市主檔!$A$2:$A$25,0))</f>
        <v>台中大里店</v>
      </c>
      <c r="F2387" s="9" t="s">
        <v>342</v>
      </c>
      <c r="G2387" s="12" t="str">
        <f aca="false">INDEX(通路主檔!$B$2:$B$5,MATCH($F2387,通路主檔!$A$2:$A$5,0))</f>
        <v>外帶</v>
      </c>
      <c r="H2387" s="12" t="str">
        <f aca="false">INDEX(通路主檔!$C$2:$C$5,MATCH($F2387,通路主檔!$A$2:$A$5,0))</f>
        <v>店內</v>
      </c>
      <c r="I2387" s="13" t="n">
        <v>581100</v>
      </c>
      <c r="J2387" s="4" t="n">
        <v>1895</v>
      </c>
      <c r="K2387" s="4" t="n">
        <v>2325</v>
      </c>
      <c r="L2387" s="14" t="n">
        <f aca="false">IF(J2387=0,0,I2387/J2387)</f>
        <v>306.64907651715</v>
      </c>
      <c r="M2387" s="15" t="n">
        <f aca="false">INDEX(通路主檔!$D$2:$D$5,MATCH($F2387,通路主檔!$A$2:$A$5,0))*INDEX(年度參數!$B$2:$B$4,MATCH($B2387,年度參數!$A$2:$A$4,0))</f>
        <v>0</v>
      </c>
      <c r="N2387" s="14" t="n">
        <f aca="false">I2387*M2387</f>
        <v>0</v>
      </c>
      <c r="O2387" s="14" t="n">
        <f aca="false">I2387-N2387</f>
        <v>581100</v>
      </c>
    </row>
    <row r="2388" customFormat="false" ht="15" hidden="false" customHeight="false" outlineLevel="0" collapsed="false">
      <c r="A2388" s="6" t="str">
        <f aca="false">TEXT(B2388,"0")&amp;"-"&amp;TEXT(C2388,"00")</f>
        <v>2026-08</v>
      </c>
      <c r="B2388" s="4" t="n">
        <v>2026</v>
      </c>
      <c r="C2388" s="4" t="n">
        <v>8</v>
      </c>
      <c r="D2388" s="9" t="s">
        <v>310</v>
      </c>
      <c r="E2388" s="12" t="str">
        <f aca="false">INDEX(門市主檔!$B$2:$B$25,MATCH($D2388,門市主檔!$A$2:$A$25,0))</f>
        <v>台中大里店</v>
      </c>
      <c r="F2388" s="9" t="s">
        <v>344</v>
      </c>
      <c r="G2388" s="12" t="str">
        <f aca="false">INDEX(通路主檔!$B$2:$B$5,MATCH($F2388,通路主檔!$A$2:$A$5,0))</f>
        <v>外送平台 A</v>
      </c>
      <c r="H2388" s="12" t="str">
        <f aca="false">INDEX(通路主檔!$C$2:$C$5,MATCH($F2388,通路主檔!$A$2:$A$5,0))</f>
        <v>外送平台</v>
      </c>
      <c r="I2388" s="13" t="n">
        <v>476900</v>
      </c>
      <c r="J2388" s="4" t="n">
        <v>984</v>
      </c>
      <c r="K2388" s="4" t="n">
        <v>1726</v>
      </c>
      <c r="L2388" s="14" t="n">
        <f aca="false">IF(J2388=0,0,I2388/J2388)</f>
        <v>484.654471544715</v>
      </c>
      <c r="M2388" s="15" t="n">
        <f aca="false">INDEX(通路主檔!$D$2:$D$5,MATCH($F2388,通路主檔!$A$2:$A$5,0))*INDEX(年度參數!$B$2:$B$4,MATCH($B2388,年度參數!$A$2:$A$4,0))</f>
        <v>0.345</v>
      </c>
      <c r="N2388" s="14" t="n">
        <f aca="false">I2388*M2388</f>
        <v>164530.5</v>
      </c>
      <c r="O2388" s="14" t="n">
        <f aca="false">I2388-N2388</f>
        <v>312369.5</v>
      </c>
    </row>
    <row r="2389" customFormat="false" ht="15" hidden="false" customHeight="false" outlineLevel="0" collapsed="false">
      <c r="A2389" s="6" t="str">
        <f aca="false">TEXT(B2389,"0")&amp;"-"&amp;TEXT(C2389,"00")</f>
        <v>2026-08</v>
      </c>
      <c r="B2389" s="4" t="n">
        <v>2026</v>
      </c>
      <c r="C2389" s="4" t="n">
        <v>8</v>
      </c>
      <c r="D2389" s="9" t="s">
        <v>310</v>
      </c>
      <c r="E2389" s="12" t="str">
        <f aca="false">INDEX(門市主檔!$B$2:$B$25,MATCH($D2389,門市主檔!$A$2:$A$25,0))</f>
        <v>台中大里店</v>
      </c>
      <c r="F2389" s="9" t="s">
        <v>347</v>
      </c>
      <c r="G2389" s="12" t="str">
        <f aca="false">INDEX(通路主檔!$B$2:$B$5,MATCH($F2389,通路主檔!$A$2:$A$5,0))</f>
        <v>外送平台 B</v>
      </c>
      <c r="H2389" s="12" t="str">
        <f aca="false">INDEX(通路主檔!$C$2:$C$5,MATCH($F2389,通路主檔!$A$2:$A$5,0))</f>
        <v>外送平台</v>
      </c>
      <c r="I2389" s="13" t="n">
        <v>374700</v>
      </c>
      <c r="J2389" s="4" t="n">
        <v>779</v>
      </c>
      <c r="K2389" s="4" t="n">
        <v>1387</v>
      </c>
      <c r="L2389" s="14" t="n">
        <f aca="false">IF(J2389=0,0,I2389/J2389)</f>
        <v>481.001283697048</v>
      </c>
      <c r="M2389" s="15" t="n">
        <f aca="false">INDEX(通路主檔!$D$2:$D$5,MATCH($F2389,通路主檔!$A$2:$A$5,0))*INDEX(年度參數!$B$2:$B$4,MATCH($B2389,年度參數!$A$2:$A$4,0))</f>
        <v>0.345</v>
      </c>
      <c r="N2389" s="14" t="n">
        <f aca="false">I2389*M2389</f>
        <v>129271.5</v>
      </c>
      <c r="O2389" s="14" t="n">
        <f aca="false">I2389-N2389</f>
        <v>245428.5</v>
      </c>
    </row>
    <row r="2390" customFormat="false" ht="15" hidden="false" customHeight="false" outlineLevel="0" collapsed="false">
      <c r="A2390" s="6" t="str">
        <f aca="false">TEXT(B2390,"0")&amp;"-"&amp;TEXT(C2390,"00")</f>
        <v>2026-08</v>
      </c>
      <c r="B2390" s="4" t="n">
        <v>2026</v>
      </c>
      <c r="C2390" s="4" t="n">
        <v>8</v>
      </c>
      <c r="D2390" s="9" t="s">
        <v>318</v>
      </c>
      <c r="E2390" s="12" t="str">
        <f aca="false">INDEX(門市主檔!$B$2:$B$25,MATCH($D2390,門市主檔!$A$2:$A$25,0))</f>
        <v>台南中西店</v>
      </c>
      <c r="F2390" s="9" t="s">
        <v>339</v>
      </c>
      <c r="G2390" s="12" t="str">
        <f aca="false">INDEX(通路主檔!$B$2:$B$5,MATCH($F2390,通路主檔!$A$2:$A$5,0))</f>
        <v>內用</v>
      </c>
      <c r="H2390" s="12" t="str">
        <f aca="false">INDEX(通路主檔!$C$2:$C$5,MATCH($F2390,通路主檔!$A$2:$A$5,0))</f>
        <v>店內</v>
      </c>
      <c r="I2390" s="13" t="n">
        <v>894200</v>
      </c>
      <c r="J2390" s="4" t="n">
        <v>1167</v>
      </c>
      <c r="K2390" s="4" t="n">
        <v>2903</v>
      </c>
      <c r="L2390" s="14" t="n">
        <f aca="false">IF(J2390=0,0,I2390/J2390)</f>
        <v>766.238217652099</v>
      </c>
      <c r="M2390" s="15" t="n">
        <f aca="false">INDEX(通路主檔!$D$2:$D$5,MATCH($F2390,通路主檔!$A$2:$A$5,0))*INDEX(年度參數!$B$2:$B$4,MATCH($B2390,年度參數!$A$2:$A$4,0))</f>
        <v>0</v>
      </c>
      <c r="N2390" s="14" t="n">
        <f aca="false">I2390*M2390</f>
        <v>0</v>
      </c>
      <c r="O2390" s="14" t="n">
        <f aca="false">I2390-N2390</f>
        <v>894200</v>
      </c>
    </row>
    <row r="2391" customFormat="false" ht="15" hidden="false" customHeight="false" outlineLevel="0" collapsed="false">
      <c r="A2391" s="6" t="str">
        <f aca="false">TEXT(B2391,"0")&amp;"-"&amp;TEXT(C2391,"00")</f>
        <v>2026-08</v>
      </c>
      <c r="B2391" s="4" t="n">
        <v>2026</v>
      </c>
      <c r="C2391" s="4" t="n">
        <v>8</v>
      </c>
      <c r="D2391" s="9" t="s">
        <v>318</v>
      </c>
      <c r="E2391" s="12" t="str">
        <f aca="false">INDEX(門市主檔!$B$2:$B$25,MATCH($D2391,門市主檔!$A$2:$A$25,0))</f>
        <v>台南中西店</v>
      </c>
      <c r="F2391" s="9" t="s">
        <v>342</v>
      </c>
      <c r="G2391" s="12" t="str">
        <f aca="false">INDEX(通路主檔!$B$2:$B$5,MATCH($F2391,通路主檔!$A$2:$A$5,0))</f>
        <v>外帶</v>
      </c>
      <c r="H2391" s="12" t="str">
        <f aca="false">INDEX(通路主檔!$C$2:$C$5,MATCH($F2391,通路主檔!$A$2:$A$5,0))</f>
        <v>店內</v>
      </c>
      <c r="I2391" s="13" t="n">
        <v>444300</v>
      </c>
      <c r="J2391" s="4" t="n">
        <v>1402</v>
      </c>
      <c r="K2391" s="4" t="n">
        <v>1877</v>
      </c>
      <c r="L2391" s="14" t="n">
        <f aca="false">IF(J2391=0,0,I2391/J2391)</f>
        <v>316.904422253923</v>
      </c>
      <c r="M2391" s="15" t="n">
        <f aca="false">INDEX(通路主檔!$D$2:$D$5,MATCH($F2391,通路主檔!$A$2:$A$5,0))*INDEX(年度參數!$B$2:$B$4,MATCH($B2391,年度參數!$A$2:$A$4,0))</f>
        <v>0</v>
      </c>
      <c r="N2391" s="14" t="n">
        <f aca="false">I2391*M2391</f>
        <v>0</v>
      </c>
      <c r="O2391" s="14" t="n">
        <f aca="false">I2391-N2391</f>
        <v>444300</v>
      </c>
    </row>
    <row r="2392" customFormat="false" ht="15" hidden="false" customHeight="false" outlineLevel="0" collapsed="false">
      <c r="A2392" s="6" t="str">
        <f aca="false">TEXT(B2392,"0")&amp;"-"&amp;TEXT(C2392,"00")</f>
        <v>2026-08</v>
      </c>
      <c r="B2392" s="4" t="n">
        <v>2026</v>
      </c>
      <c r="C2392" s="4" t="n">
        <v>8</v>
      </c>
      <c r="D2392" s="9" t="s">
        <v>318</v>
      </c>
      <c r="E2392" s="12" t="str">
        <f aca="false">INDEX(門市主檔!$B$2:$B$25,MATCH($D2392,門市主檔!$A$2:$A$25,0))</f>
        <v>台南中西店</v>
      </c>
      <c r="F2392" s="9" t="s">
        <v>344</v>
      </c>
      <c r="G2392" s="12" t="str">
        <f aca="false">INDEX(通路主檔!$B$2:$B$5,MATCH($F2392,通路主檔!$A$2:$A$5,0))</f>
        <v>外送平台 A</v>
      </c>
      <c r="H2392" s="12" t="str">
        <f aca="false">INDEX(通路主檔!$C$2:$C$5,MATCH($F2392,通路主檔!$A$2:$A$5,0))</f>
        <v>外送平台</v>
      </c>
      <c r="I2392" s="13" t="n">
        <v>407900</v>
      </c>
      <c r="J2392" s="4" t="n">
        <v>790</v>
      </c>
      <c r="K2392" s="4" t="n">
        <v>1551</v>
      </c>
      <c r="L2392" s="14" t="n">
        <f aca="false">IF(J2392=0,0,I2392/J2392)</f>
        <v>516.329113924051</v>
      </c>
      <c r="M2392" s="15" t="n">
        <f aca="false">INDEX(通路主檔!$D$2:$D$5,MATCH($F2392,通路主檔!$A$2:$A$5,0))*INDEX(年度參數!$B$2:$B$4,MATCH($B2392,年度參數!$A$2:$A$4,0))</f>
        <v>0.345</v>
      </c>
      <c r="N2392" s="14" t="n">
        <f aca="false">I2392*M2392</f>
        <v>140725.5</v>
      </c>
      <c r="O2392" s="14" t="n">
        <f aca="false">I2392-N2392</f>
        <v>267174.5</v>
      </c>
    </row>
    <row r="2393" customFormat="false" ht="15" hidden="false" customHeight="false" outlineLevel="0" collapsed="false">
      <c r="A2393" s="6" t="str">
        <f aca="false">TEXT(B2393,"0")&amp;"-"&amp;TEXT(C2393,"00")</f>
        <v>2026-08</v>
      </c>
      <c r="B2393" s="4" t="n">
        <v>2026</v>
      </c>
      <c r="C2393" s="4" t="n">
        <v>8</v>
      </c>
      <c r="D2393" s="9" t="s">
        <v>318</v>
      </c>
      <c r="E2393" s="12" t="str">
        <f aca="false">INDEX(門市主檔!$B$2:$B$25,MATCH($D2393,門市主檔!$A$2:$A$25,0))</f>
        <v>台南中西店</v>
      </c>
      <c r="F2393" s="9" t="s">
        <v>347</v>
      </c>
      <c r="G2393" s="12" t="str">
        <f aca="false">INDEX(通路主檔!$B$2:$B$5,MATCH($F2393,通路主檔!$A$2:$A$5,0))</f>
        <v>外送平台 B</v>
      </c>
      <c r="H2393" s="12" t="str">
        <f aca="false">INDEX(通路主檔!$C$2:$C$5,MATCH($F2393,通路主檔!$A$2:$A$5,0))</f>
        <v>外送平台</v>
      </c>
      <c r="I2393" s="13" t="n">
        <v>249200</v>
      </c>
      <c r="J2393" s="4" t="n">
        <v>479</v>
      </c>
      <c r="K2393" s="4" t="n">
        <v>801</v>
      </c>
      <c r="L2393" s="14" t="n">
        <f aca="false">IF(J2393=0,0,I2393/J2393)</f>
        <v>520.250521920668</v>
      </c>
      <c r="M2393" s="15" t="n">
        <f aca="false">INDEX(通路主檔!$D$2:$D$5,MATCH($F2393,通路主檔!$A$2:$A$5,0))*INDEX(年度參數!$B$2:$B$4,MATCH($B2393,年度參數!$A$2:$A$4,0))</f>
        <v>0.345</v>
      </c>
      <c r="N2393" s="14" t="n">
        <f aca="false">I2393*M2393</f>
        <v>85974</v>
      </c>
      <c r="O2393" s="14" t="n">
        <f aca="false">I2393-N2393</f>
        <v>163226</v>
      </c>
    </row>
    <row r="2394" customFormat="false" ht="15" hidden="false" customHeight="false" outlineLevel="0" collapsed="false">
      <c r="A2394" s="6" t="str">
        <f aca="false">TEXT(B2394,"0")&amp;"-"&amp;TEXT(C2394,"00")</f>
        <v>2026-08</v>
      </c>
      <c r="B2394" s="4" t="n">
        <v>2026</v>
      </c>
      <c r="C2394" s="4" t="n">
        <v>8</v>
      </c>
      <c r="D2394" s="9" t="s">
        <v>323</v>
      </c>
      <c r="E2394" s="12" t="str">
        <f aca="false">INDEX(門市主檔!$B$2:$B$25,MATCH($D2394,門市主檔!$A$2:$A$25,0))</f>
        <v>台南東寧店</v>
      </c>
      <c r="F2394" s="9" t="s">
        <v>339</v>
      </c>
      <c r="G2394" s="12" t="str">
        <f aca="false">INDEX(通路主檔!$B$2:$B$5,MATCH($F2394,通路主檔!$A$2:$A$5,0))</f>
        <v>內用</v>
      </c>
      <c r="H2394" s="12" t="str">
        <f aca="false">INDEX(通路主檔!$C$2:$C$5,MATCH($F2394,通路主檔!$A$2:$A$5,0))</f>
        <v>店內</v>
      </c>
      <c r="I2394" s="13" t="n">
        <v>499400</v>
      </c>
      <c r="J2394" s="4" t="n">
        <v>696</v>
      </c>
      <c r="K2394" s="4" t="n">
        <v>1595</v>
      </c>
      <c r="L2394" s="14" t="n">
        <f aca="false">IF(J2394=0,0,I2394/J2394)</f>
        <v>717.528735632184</v>
      </c>
      <c r="M2394" s="15" t="n">
        <f aca="false">INDEX(通路主檔!$D$2:$D$5,MATCH($F2394,通路主檔!$A$2:$A$5,0))*INDEX(年度參數!$B$2:$B$4,MATCH($B2394,年度參數!$A$2:$A$4,0))</f>
        <v>0</v>
      </c>
      <c r="N2394" s="14" t="n">
        <f aca="false">I2394*M2394</f>
        <v>0</v>
      </c>
      <c r="O2394" s="14" t="n">
        <f aca="false">I2394-N2394</f>
        <v>499400</v>
      </c>
    </row>
    <row r="2395" customFormat="false" ht="15" hidden="false" customHeight="false" outlineLevel="0" collapsed="false">
      <c r="A2395" s="6" t="str">
        <f aca="false">TEXT(B2395,"0")&amp;"-"&amp;TEXT(C2395,"00")</f>
        <v>2026-08</v>
      </c>
      <c r="B2395" s="4" t="n">
        <v>2026</v>
      </c>
      <c r="C2395" s="4" t="n">
        <v>8</v>
      </c>
      <c r="D2395" s="9" t="s">
        <v>323</v>
      </c>
      <c r="E2395" s="12" t="str">
        <f aca="false">INDEX(門市主檔!$B$2:$B$25,MATCH($D2395,門市主檔!$A$2:$A$25,0))</f>
        <v>台南東寧店</v>
      </c>
      <c r="F2395" s="9" t="s">
        <v>342</v>
      </c>
      <c r="G2395" s="12" t="str">
        <f aca="false">INDEX(通路主檔!$B$2:$B$5,MATCH($F2395,通路主檔!$A$2:$A$5,0))</f>
        <v>外帶</v>
      </c>
      <c r="H2395" s="12" t="str">
        <f aca="false">INDEX(通路主檔!$C$2:$C$5,MATCH($F2395,通路主檔!$A$2:$A$5,0))</f>
        <v>店內</v>
      </c>
      <c r="I2395" s="13" t="n">
        <v>477500</v>
      </c>
      <c r="J2395" s="4" t="n">
        <v>1430</v>
      </c>
      <c r="K2395" s="4" t="n">
        <v>1825</v>
      </c>
      <c r="L2395" s="14" t="n">
        <f aca="false">IF(J2395=0,0,I2395/J2395)</f>
        <v>333.916083916084</v>
      </c>
      <c r="M2395" s="15" t="n">
        <f aca="false">INDEX(通路主檔!$D$2:$D$5,MATCH($F2395,通路主檔!$A$2:$A$5,0))*INDEX(年度參數!$B$2:$B$4,MATCH($B2395,年度參數!$A$2:$A$4,0))</f>
        <v>0</v>
      </c>
      <c r="N2395" s="14" t="n">
        <f aca="false">I2395*M2395</f>
        <v>0</v>
      </c>
      <c r="O2395" s="14" t="n">
        <f aca="false">I2395-N2395</f>
        <v>477500</v>
      </c>
    </row>
    <row r="2396" customFormat="false" ht="15" hidden="false" customHeight="false" outlineLevel="0" collapsed="false">
      <c r="A2396" s="6" t="str">
        <f aca="false">TEXT(B2396,"0")&amp;"-"&amp;TEXT(C2396,"00")</f>
        <v>2026-08</v>
      </c>
      <c r="B2396" s="4" t="n">
        <v>2026</v>
      </c>
      <c r="C2396" s="4" t="n">
        <v>8</v>
      </c>
      <c r="D2396" s="9" t="s">
        <v>323</v>
      </c>
      <c r="E2396" s="12" t="str">
        <f aca="false">INDEX(門市主檔!$B$2:$B$25,MATCH($D2396,門市主檔!$A$2:$A$25,0))</f>
        <v>台南東寧店</v>
      </c>
      <c r="F2396" s="9" t="s">
        <v>344</v>
      </c>
      <c r="G2396" s="12" t="str">
        <f aca="false">INDEX(通路主檔!$B$2:$B$5,MATCH($F2396,通路主檔!$A$2:$A$5,0))</f>
        <v>外送平台 A</v>
      </c>
      <c r="H2396" s="12" t="str">
        <f aca="false">INDEX(通路主檔!$C$2:$C$5,MATCH($F2396,通路主檔!$A$2:$A$5,0))</f>
        <v>外送平台</v>
      </c>
      <c r="I2396" s="13" t="n">
        <v>412200</v>
      </c>
      <c r="J2396" s="4" t="n">
        <v>838</v>
      </c>
      <c r="K2396" s="4" t="n">
        <v>1538</v>
      </c>
      <c r="L2396" s="14" t="n">
        <f aca="false">IF(J2396=0,0,I2396/J2396)</f>
        <v>491.885441527446</v>
      </c>
      <c r="M2396" s="15" t="n">
        <f aca="false">INDEX(通路主檔!$D$2:$D$5,MATCH($F2396,通路主檔!$A$2:$A$5,0))*INDEX(年度參數!$B$2:$B$4,MATCH($B2396,年度參數!$A$2:$A$4,0))</f>
        <v>0.345</v>
      </c>
      <c r="N2396" s="14" t="n">
        <f aca="false">I2396*M2396</f>
        <v>142209</v>
      </c>
      <c r="O2396" s="14" t="n">
        <f aca="false">I2396-N2396</f>
        <v>269991</v>
      </c>
    </row>
    <row r="2397" customFormat="false" ht="15" hidden="false" customHeight="false" outlineLevel="0" collapsed="false">
      <c r="A2397" s="6" t="str">
        <f aca="false">TEXT(B2397,"0")&amp;"-"&amp;TEXT(C2397,"00")</f>
        <v>2026-08</v>
      </c>
      <c r="B2397" s="4" t="n">
        <v>2026</v>
      </c>
      <c r="C2397" s="4" t="n">
        <v>8</v>
      </c>
      <c r="D2397" s="9" t="s">
        <v>323</v>
      </c>
      <c r="E2397" s="12" t="str">
        <f aca="false">INDEX(門市主檔!$B$2:$B$25,MATCH($D2397,門市主檔!$A$2:$A$25,0))</f>
        <v>台南東寧店</v>
      </c>
      <c r="F2397" s="9" t="s">
        <v>347</v>
      </c>
      <c r="G2397" s="12" t="str">
        <f aca="false">INDEX(通路主檔!$B$2:$B$5,MATCH($F2397,通路主檔!$A$2:$A$5,0))</f>
        <v>外送平台 B</v>
      </c>
      <c r="H2397" s="12" t="str">
        <f aca="false">INDEX(通路主檔!$C$2:$C$5,MATCH($F2397,通路主檔!$A$2:$A$5,0))</f>
        <v>外送平台</v>
      </c>
      <c r="I2397" s="13" t="n">
        <v>235600</v>
      </c>
      <c r="J2397" s="4" t="n">
        <v>441</v>
      </c>
      <c r="K2397" s="4" t="n">
        <v>838</v>
      </c>
      <c r="L2397" s="14" t="n">
        <f aca="false">IF(J2397=0,0,I2397/J2397)</f>
        <v>534.240362811791</v>
      </c>
      <c r="M2397" s="15" t="n">
        <f aca="false">INDEX(通路主檔!$D$2:$D$5,MATCH($F2397,通路主檔!$A$2:$A$5,0))*INDEX(年度參數!$B$2:$B$4,MATCH($B2397,年度參數!$A$2:$A$4,0))</f>
        <v>0.345</v>
      </c>
      <c r="N2397" s="14" t="n">
        <f aca="false">I2397*M2397</f>
        <v>81282</v>
      </c>
      <c r="O2397" s="14" t="n">
        <f aca="false">I2397-N2397</f>
        <v>154318</v>
      </c>
    </row>
    <row r="2398" customFormat="false" ht="15" hidden="false" customHeight="false" outlineLevel="0" collapsed="false">
      <c r="A2398" s="6" t="str">
        <f aca="false">TEXT(B2398,"0")&amp;"-"&amp;TEXT(C2398,"00")</f>
        <v>2026-08</v>
      </c>
      <c r="B2398" s="4" t="n">
        <v>2026</v>
      </c>
      <c r="C2398" s="4" t="n">
        <v>8</v>
      </c>
      <c r="D2398" s="9" t="s">
        <v>262</v>
      </c>
      <c r="E2398" s="12" t="str">
        <f aca="false">INDEX(門市主檔!$B$2:$B$25,MATCH($D2398,門市主檔!$A$2:$A$25,0))</f>
        <v>台北信義旗艦店</v>
      </c>
      <c r="F2398" s="9" t="s">
        <v>339</v>
      </c>
      <c r="G2398" s="12" t="str">
        <f aca="false">INDEX(通路主檔!$B$2:$B$5,MATCH($F2398,通路主檔!$A$2:$A$5,0))</f>
        <v>內用</v>
      </c>
      <c r="H2398" s="12" t="str">
        <f aca="false">INDEX(通路主檔!$C$2:$C$5,MATCH($F2398,通路主檔!$A$2:$A$5,0))</f>
        <v>店內</v>
      </c>
      <c r="I2398" s="13" t="n">
        <v>1963000</v>
      </c>
      <c r="J2398" s="4" t="n">
        <v>2761</v>
      </c>
      <c r="K2398" s="4" t="n">
        <v>6675</v>
      </c>
      <c r="L2398" s="14" t="n">
        <f aca="false">IF(J2398=0,0,I2398/J2398)</f>
        <v>710.974284679464</v>
      </c>
      <c r="M2398" s="15" t="n">
        <f aca="false">INDEX(通路主檔!$D$2:$D$5,MATCH($F2398,通路主檔!$A$2:$A$5,0))*INDEX(年度參數!$B$2:$B$4,MATCH($B2398,年度參數!$A$2:$A$4,0))</f>
        <v>0</v>
      </c>
      <c r="N2398" s="14" t="n">
        <f aca="false">I2398*M2398</f>
        <v>0</v>
      </c>
      <c r="O2398" s="14" t="n">
        <f aca="false">I2398-N2398</f>
        <v>1963000</v>
      </c>
    </row>
    <row r="2399" customFormat="false" ht="15" hidden="false" customHeight="false" outlineLevel="0" collapsed="false">
      <c r="A2399" s="6" t="str">
        <f aca="false">TEXT(B2399,"0")&amp;"-"&amp;TEXT(C2399,"00")</f>
        <v>2026-08</v>
      </c>
      <c r="B2399" s="4" t="n">
        <v>2026</v>
      </c>
      <c r="C2399" s="4" t="n">
        <v>8</v>
      </c>
      <c r="D2399" s="9" t="s">
        <v>262</v>
      </c>
      <c r="E2399" s="12" t="str">
        <f aca="false">INDEX(門市主檔!$B$2:$B$25,MATCH($D2399,門市主檔!$A$2:$A$25,0))</f>
        <v>台北信義旗艦店</v>
      </c>
      <c r="F2399" s="9" t="s">
        <v>342</v>
      </c>
      <c r="G2399" s="12" t="str">
        <f aca="false">INDEX(通路主檔!$B$2:$B$5,MATCH($F2399,通路主檔!$A$2:$A$5,0))</f>
        <v>外帶</v>
      </c>
      <c r="H2399" s="12" t="str">
        <f aca="false">INDEX(通路主檔!$C$2:$C$5,MATCH($F2399,通路主檔!$A$2:$A$5,0))</f>
        <v>店內</v>
      </c>
      <c r="I2399" s="13" t="n">
        <v>693500</v>
      </c>
      <c r="J2399" s="4" t="n">
        <v>2200</v>
      </c>
      <c r="K2399" s="4" t="n">
        <v>2641</v>
      </c>
      <c r="L2399" s="14" t="n">
        <f aca="false">IF(J2399=0,0,I2399/J2399)</f>
        <v>315.227272727273</v>
      </c>
      <c r="M2399" s="15" t="n">
        <f aca="false">INDEX(通路主檔!$D$2:$D$5,MATCH($F2399,通路主檔!$A$2:$A$5,0))*INDEX(年度參數!$B$2:$B$4,MATCH($B2399,年度參數!$A$2:$A$4,0))</f>
        <v>0</v>
      </c>
      <c r="N2399" s="14" t="n">
        <f aca="false">I2399*M2399</f>
        <v>0</v>
      </c>
      <c r="O2399" s="14" t="n">
        <f aca="false">I2399-N2399</f>
        <v>693500</v>
      </c>
    </row>
    <row r="2400" customFormat="false" ht="15" hidden="false" customHeight="false" outlineLevel="0" collapsed="false">
      <c r="A2400" s="6" t="str">
        <f aca="false">TEXT(B2400,"0")&amp;"-"&amp;TEXT(C2400,"00")</f>
        <v>2026-08</v>
      </c>
      <c r="B2400" s="4" t="n">
        <v>2026</v>
      </c>
      <c r="C2400" s="4" t="n">
        <v>8</v>
      </c>
      <c r="D2400" s="9" t="s">
        <v>262</v>
      </c>
      <c r="E2400" s="12" t="str">
        <f aca="false">INDEX(門市主檔!$B$2:$B$25,MATCH($D2400,門市主檔!$A$2:$A$25,0))</f>
        <v>台北信義旗艦店</v>
      </c>
      <c r="F2400" s="9" t="s">
        <v>344</v>
      </c>
      <c r="G2400" s="12" t="str">
        <f aca="false">INDEX(通路主檔!$B$2:$B$5,MATCH($F2400,通路主檔!$A$2:$A$5,0))</f>
        <v>外送平台 A</v>
      </c>
      <c r="H2400" s="12" t="str">
        <f aca="false">INDEX(通路主檔!$C$2:$C$5,MATCH($F2400,通路主檔!$A$2:$A$5,0))</f>
        <v>外送平台</v>
      </c>
      <c r="I2400" s="13" t="n">
        <v>608000</v>
      </c>
      <c r="J2400" s="4" t="n">
        <v>1174</v>
      </c>
      <c r="K2400" s="4" t="n">
        <v>2097</v>
      </c>
      <c r="L2400" s="14" t="n">
        <f aca="false">IF(J2400=0,0,I2400/J2400)</f>
        <v>517.887563884157</v>
      </c>
      <c r="M2400" s="15" t="n">
        <f aca="false">INDEX(通路主檔!$D$2:$D$5,MATCH($F2400,通路主檔!$A$2:$A$5,0))*INDEX(年度參數!$B$2:$B$4,MATCH($B2400,年度參數!$A$2:$A$4,0))</f>
        <v>0.345</v>
      </c>
      <c r="N2400" s="14" t="n">
        <f aca="false">I2400*M2400</f>
        <v>209760</v>
      </c>
      <c r="O2400" s="14" t="n">
        <f aca="false">I2400-N2400</f>
        <v>398240</v>
      </c>
    </row>
    <row r="2401" customFormat="false" ht="15" hidden="false" customHeight="false" outlineLevel="0" collapsed="false">
      <c r="A2401" s="6" t="str">
        <f aca="false">TEXT(B2401,"0")&amp;"-"&amp;TEXT(C2401,"00")</f>
        <v>2026-08</v>
      </c>
      <c r="B2401" s="4" t="n">
        <v>2026</v>
      </c>
      <c r="C2401" s="4" t="n">
        <v>8</v>
      </c>
      <c r="D2401" s="9" t="s">
        <v>262</v>
      </c>
      <c r="E2401" s="12" t="str">
        <f aca="false">INDEX(門市主檔!$B$2:$B$25,MATCH($D2401,門市主檔!$A$2:$A$25,0))</f>
        <v>台北信義旗艦店</v>
      </c>
      <c r="F2401" s="9" t="s">
        <v>347</v>
      </c>
      <c r="G2401" s="12" t="str">
        <f aca="false">INDEX(通路主檔!$B$2:$B$5,MATCH($F2401,通路主檔!$A$2:$A$5,0))</f>
        <v>外送平台 B</v>
      </c>
      <c r="H2401" s="12" t="str">
        <f aca="false">INDEX(通路主檔!$C$2:$C$5,MATCH($F2401,通路主檔!$A$2:$A$5,0))</f>
        <v>外送平台</v>
      </c>
      <c r="I2401" s="13" t="n">
        <v>382500</v>
      </c>
      <c r="J2401" s="4" t="n">
        <v>794</v>
      </c>
      <c r="K2401" s="4" t="n">
        <v>1465</v>
      </c>
      <c r="L2401" s="14" t="n">
        <f aca="false">IF(J2401=0,0,I2401/J2401)</f>
        <v>481.738035264484</v>
      </c>
      <c r="M2401" s="15" t="n">
        <f aca="false">INDEX(通路主檔!$D$2:$D$5,MATCH($F2401,通路主檔!$A$2:$A$5,0))*INDEX(年度參數!$B$2:$B$4,MATCH($B2401,年度參數!$A$2:$A$4,0))</f>
        <v>0.345</v>
      </c>
      <c r="N2401" s="14" t="n">
        <f aca="false">I2401*M2401</f>
        <v>131962.5</v>
      </c>
      <c r="O2401" s="14" t="n">
        <f aca="false">I2401-N2401</f>
        <v>250537.5</v>
      </c>
    </row>
    <row r="2402" customFormat="false" ht="15" hidden="false" customHeight="false" outlineLevel="0" collapsed="false">
      <c r="A2402" s="6" t="str">
        <f aca="false">TEXT(B2402,"0")&amp;"-"&amp;TEXT(C2402,"00")</f>
        <v>2026-08</v>
      </c>
      <c r="B2402" s="4" t="n">
        <v>2026</v>
      </c>
      <c r="C2402" s="4" t="n">
        <v>8</v>
      </c>
      <c r="D2402" s="9" t="s">
        <v>269</v>
      </c>
      <c r="E2402" s="12" t="str">
        <f aca="false">INDEX(門市主檔!$B$2:$B$25,MATCH($D2402,門市主檔!$A$2:$A$25,0))</f>
        <v>台北中山店</v>
      </c>
      <c r="F2402" s="9" t="s">
        <v>339</v>
      </c>
      <c r="G2402" s="12" t="str">
        <f aca="false">INDEX(通路主檔!$B$2:$B$5,MATCH($F2402,通路主檔!$A$2:$A$5,0))</f>
        <v>內用</v>
      </c>
      <c r="H2402" s="12" t="str">
        <f aca="false">INDEX(通路主檔!$C$2:$C$5,MATCH($F2402,通路主檔!$A$2:$A$5,0))</f>
        <v>店內</v>
      </c>
      <c r="I2402" s="13" t="n">
        <v>1164800</v>
      </c>
      <c r="J2402" s="4" t="n">
        <v>1464</v>
      </c>
      <c r="K2402" s="4" t="n">
        <v>3398</v>
      </c>
      <c r="L2402" s="14" t="n">
        <f aca="false">IF(J2402=0,0,I2402/J2402)</f>
        <v>795.628415300546</v>
      </c>
      <c r="M2402" s="15" t="n">
        <f aca="false">INDEX(通路主檔!$D$2:$D$5,MATCH($F2402,通路主檔!$A$2:$A$5,0))*INDEX(年度參數!$B$2:$B$4,MATCH($B2402,年度參數!$A$2:$A$4,0))</f>
        <v>0</v>
      </c>
      <c r="N2402" s="14" t="n">
        <f aca="false">I2402*M2402</f>
        <v>0</v>
      </c>
      <c r="O2402" s="14" t="n">
        <f aca="false">I2402-N2402</f>
        <v>1164800</v>
      </c>
    </row>
    <row r="2403" customFormat="false" ht="15" hidden="false" customHeight="false" outlineLevel="0" collapsed="false">
      <c r="A2403" s="6" t="str">
        <f aca="false">TEXT(B2403,"0")&amp;"-"&amp;TEXT(C2403,"00")</f>
        <v>2026-08</v>
      </c>
      <c r="B2403" s="4" t="n">
        <v>2026</v>
      </c>
      <c r="C2403" s="4" t="n">
        <v>8</v>
      </c>
      <c r="D2403" s="9" t="s">
        <v>269</v>
      </c>
      <c r="E2403" s="12" t="str">
        <f aca="false">INDEX(門市主檔!$B$2:$B$25,MATCH($D2403,門市主檔!$A$2:$A$25,0))</f>
        <v>台北中山店</v>
      </c>
      <c r="F2403" s="9" t="s">
        <v>342</v>
      </c>
      <c r="G2403" s="12" t="str">
        <f aca="false">INDEX(通路主檔!$B$2:$B$5,MATCH($F2403,通路主檔!$A$2:$A$5,0))</f>
        <v>外帶</v>
      </c>
      <c r="H2403" s="12" t="str">
        <f aca="false">INDEX(通路主檔!$C$2:$C$5,MATCH($F2403,通路主檔!$A$2:$A$5,0))</f>
        <v>店內</v>
      </c>
      <c r="I2403" s="13" t="n">
        <v>589300</v>
      </c>
      <c r="J2403" s="4" t="n">
        <v>1734</v>
      </c>
      <c r="K2403" s="4" t="n">
        <v>2104</v>
      </c>
      <c r="L2403" s="14" t="n">
        <f aca="false">IF(J2403=0,0,I2403/J2403)</f>
        <v>339.850057670127</v>
      </c>
      <c r="M2403" s="15" t="n">
        <f aca="false">INDEX(通路主檔!$D$2:$D$5,MATCH($F2403,通路主檔!$A$2:$A$5,0))*INDEX(年度參數!$B$2:$B$4,MATCH($B2403,年度參數!$A$2:$A$4,0))</f>
        <v>0</v>
      </c>
      <c r="N2403" s="14" t="n">
        <f aca="false">I2403*M2403</f>
        <v>0</v>
      </c>
      <c r="O2403" s="14" t="n">
        <f aca="false">I2403-N2403</f>
        <v>589300</v>
      </c>
    </row>
    <row r="2404" customFormat="false" ht="15" hidden="false" customHeight="false" outlineLevel="0" collapsed="false">
      <c r="A2404" s="6" t="str">
        <f aca="false">TEXT(B2404,"0")&amp;"-"&amp;TEXT(C2404,"00")</f>
        <v>2026-08</v>
      </c>
      <c r="B2404" s="4" t="n">
        <v>2026</v>
      </c>
      <c r="C2404" s="4" t="n">
        <v>8</v>
      </c>
      <c r="D2404" s="9" t="s">
        <v>269</v>
      </c>
      <c r="E2404" s="12" t="str">
        <f aca="false">INDEX(門市主檔!$B$2:$B$25,MATCH($D2404,門市主檔!$A$2:$A$25,0))</f>
        <v>台北中山店</v>
      </c>
      <c r="F2404" s="9" t="s">
        <v>344</v>
      </c>
      <c r="G2404" s="12" t="str">
        <f aca="false">INDEX(通路主檔!$B$2:$B$5,MATCH($F2404,通路主檔!$A$2:$A$5,0))</f>
        <v>外送平台 A</v>
      </c>
      <c r="H2404" s="12" t="str">
        <f aca="false">INDEX(通路主檔!$C$2:$C$5,MATCH($F2404,通路主檔!$A$2:$A$5,0))</f>
        <v>外送平台</v>
      </c>
      <c r="I2404" s="13" t="n">
        <v>499400</v>
      </c>
      <c r="J2404" s="4" t="n">
        <v>953</v>
      </c>
      <c r="K2404" s="4" t="n">
        <v>1693</v>
      </c>
      <c r="L2404" s="14" t="n">
        <f aca="false">IF(J2404=0,0,I2404/J2404)</f>
        <v>524.029380902413</v>
      </c>
      <c r="M2404" s="15" t="n">
        <f aca="false">INDEX(通路主檔!$D$2:$D$5,MATCH($F2404,通路主檔!$A$2:$A$5,0))*INDEX(年度參數!$B$2:$B$4,MATCH($B2404,年度參數!$A$2:$A$4,0))</f>
        <v>0.345</v>
      </c>
      <c r="N2404" s="14" t="n">
        <f aca="false">I2404*M2404</f>
        <v>172293</v>
      </c>
      <c r="O2404" s="14" t="n">
        <f aca="false">I2404-N2404</f>
        <v>327107</v>
      </c>
    </row>
    <row r="2405" customFormat="false" ht="15" hidden="false" customHeight="false" outlineLevel="0" collapsed="false">
      <c r="A2405" s="6" t="str">
        <f aca="false">TEXT(B2405,"0")&amp;"-"&amp;TEXT(C2405,"00")</f>
        <v>2026-08</v>
      </c>
      <c r="B2405" s="4" t="n">
        <v>2026</v>
      </c>
      <c r="C2405" s="4" t="n">
        <v>8</v>
      </c>
      <c r="D2405" s="9" t="s">
        <v>269</v>
      </c>
      <c r="E2405" s="12" t="str">
        <f aca="false">INDEX(門市主檔!$B$2:$B$25,MATCH($D2405,門市主檔!$A$2:$A$25,0))</f>
        <v>台北中山店</v>
      </c>
      <c r="F2405" s="9" t="s">
        <v>347</v>
      </c>
      <c r="G2405" s="12" t="str">
        <f aca="false">INDEX(通路主檔!$B$2:$B$5,MATCH($F2405,通路主檔!$A$2:$A$5,0))</f>
        <v>外送平台 B</v>
      </c>
      <c r="H2405" s="12" t="str">
        <f aca="false">INDEX(通路主檔!$C$2:$C$5,MATCH($F2405,通路主檔!$A$2:$A$5,0))</f>
        <v>外送平台</v>
      </c>
      <c r="I2405" s="13" t="n">
        <v>370300</v>
      </c>
      <c r="J2405" s="4" t="n">
        <v>728</v>
      </c>
      <c r="K2405" s="4" t="n">
        <v>1340</v>
      </c>
      <c r="L2405" s="14" t="n">
        <f aca="false">IF(J2405=0,0,I2405/J2405)</f>
        <v>508.653846153846</v>
      </c>
      <c r="M2405" s="15" t="n">
        <f aca="false">INDEX(通路主檔!$D$2:$D$5,MATCH($F2405,通路主檔!$A$2:$A$5,0))*INDEX(年度參數!$B$2:$B$4,MATCH($B2405,年度參數!$A$2:$A$4,0))</f>
        <v>0.345</v>
      </c>
      <c r="N2405" s="14" t="n">
        <f aca="false">I2405*M2405</f>
        <v>127753.5</v>
      </c>
      <c r="O2405" s="14" t="n">
        <f aca="false">I2405-N2405</f>
        <v>242546.5</v>
      </c>
    </row>
    <row r="2406" customFormat="false" ht="15" hidden="false" customHeight="false" outlineLevel="0" collapsed="false">
      <c r="A2406" s="6" t="str">
        <f aca="false">TEXT(B2406,"0")&amp;"-"&amp;TEXT(C2406,"00")</f>
        <v>2026-08</v>
      </c>
      <c r="B2406" s="4" t="n">
        <v>2026</v>
      </c>
      <c r="C2406" s="4" t="n">
        <v>8</v>
      </c>
      <c r="D2406" s="9" t="s">
        <v>273</v>
      </c>
      <c r="E2406" s="12" t="str">
        <f aca="false">INDEX(門市主檔!$B$2:$B$25,MATCH($D2406,門市主檔!$A$2:$A$25,0))</f>
        <v>台北東門店</v>
      </c>
      <c r="F2406" s="9" t="s">
        <v>339</v>
      </c>
      <c r="G2406" s="12" t="str">
        <f aca="false">INDEX(通路主檔!$B$2:$B$5,MATCH($F2406,通路主檔!$A$2:$A$5,0))</f>
        <v>內用</v>
      </c>
      <c r="H2406" s="12" t="str">
        <f aca="false">INDEX(通路主檔!$C$2:$C$5,MATCH($F2406,通路主檔!$A$2:$A$5,0))</f>
        <v>店內</v>
      </c>
      <c r="I2406" s="13" t="n">
        <v>568500</v>
      </c>
      <c r="J2406" s="4" t="n">
        <v>750</v>
      </c>
      <c r="K2406" s="4" t="n">
        <v>1692</v>
      </c>
      <c r="L2406" s="14" t="n">
        <f aca="false">IF(J2406=0,0,I2406/J2406)</f>
        <v>758</v>
      </c>
      <c r="M2406" s="15" t="n">
        <f aca="false">INDEX(通路主檔!$D$2:$D$5,MATCH($F2406,通路主檔!$A$2:$A$5,0))*INDEX(年度參數!$B$2:$B$4,MATCH($B2406,年度參數!$A$2:$A$4,0))</f>
        <v>0</v>
      </c>
      <c r="N2406" s="14" t="n">
        <f aca="false">I2406*M2406</f>
        <v>0</v>
      </c>
      <c r="O2406" s="14" t="n">
        <f aca="false">I2406-N2406</f>
        <v>568500</v>
      </c>
    </row>
    <row r="2407" customFormat="false" ht="15" hidden="false" customHeight="false" outlineLevel="0" collapsed="false">
      <c r="A2407" s="6" t="str">
        <f aca="false">TEXT(B2407,"0")&amp;"-"&amp;TEXT(C2407,"00")</f>
        <v>2026-08</v>
      </c>
      <c r="B2407" s="4" t="n">
        <v>2026</v>
      </c>
      <c r="C2407" s="4" t="n">
        <v>8</v>
      </c>
      <c r="D2407" s="9" t="s">
        <v>273</v>
      </c>
      <c r="E2407" s="12" t="str">
        <f aca="false">INDEX(門市主檔!$B$2:$B$25,MATCH($D2407,門市主檔!$A$2:$A$25,0))</f>
        <v>台北東門店</v>
      </c>
      <c r="F2407" s="9" t="s">
        <v>342</v>
      </c>
      <c r="G2407" s="12" t="str">
        <f aca="false">INDEX(通路主檔!$B$2:$B$5,MATCH($F2407,通路主檔!$A$2:$A$5,0))</f>
        <v>外帶</v>
      </c>
      <c r="H2407" s="12" t="str">
        <f aca="false">INDEX(通路主檔!$C$2:$C$5,MATCH($F2407,通路主檔!$A$2:$A$5,0))</f>
        <v>店內</v>
      </c>
      <c r="I2407" s="13" t="n">
        <v>492300</v>
      </c>
      <c r="J2407" s="4" t="n">
        <v>1520</v>
      </c>
      <c r="K2407" s="4" t="n">
        <v>2039</v>
      </c>
      <c r="L2407" s="14" t="n">
        <f aca="false">IF(J2407=0,0,I2407/J2407)</f>
        <v>323.881578947368</v>
      </c>
      <c r="M2407" s="15" t="n">
        <f aca="false">INDEX(通路主檔!$D$2:$D$5,MATCH($F2407,通路主檔!$A$2:$A$5,0))*INDEX(年度參數!$B$2:$B$4,MATCH($B2407,年度參數!$A$2:$A$4,0))</f>
        <v>0</v>
      </c>
      <c r="N2407" s="14" t="n">
        <f aca="false">I2407*M2407</f>
        <v>0</v>
      </c>
      <c r="O2407" s="14" t="n">
        <f aca="false">I2407-N2407</f>
        <v>492300</v>
      </c>
    </row>
    <row r="2408" customFormat="false" ht="15" hidden="false" customHeight="false" outlineLevel="0" collapsed="false">
      <c r="A2408" s="6" t="str">
        <f aca="false">TEXT(B2408,"0")&amp;"-"&amp;TEXT(C2408,"00")</f>
        <v>2026-08</v>
      </c>
      <c r="B2408" s="4" t="n">
        <v>2026</v>
      </c>
      <c r="C2408" s="4" t="n">
        <v>8</v>
      </c>
      <c r="D2408" s="9" t="s">
        <v>273</v>
      </c>
      <c r="E2408" s="12" t="str">
        <f aca="false">INDEX(門市主檔!$B$2:$B$25,MATCH($D2408,門市主檔!$A$2:$A$25,0))</f>
        <v>台北東門店</v>
      </c>
      <c r="F2408" s="9" t="s">
        <v>344</v>
      </c>
      <c r="G2408" s="12" t="str">
        <f aca="false">INDEX(通路主檔!$B$2:$B$5,MATCH($F2408,通路主檔!$A$2:$A$5,0))</f>
        <v>外送平台 A</v>
      </c>
      <c r="H2408" s="12" t="str">
        <f aca="false">INDEX(通路主檔!$C$2:$C$5,MATCH($F2408,通路主檔!$A$2:$A$5,0))</f>
        <v>外送平台</v>
      </c>
      <c r="I2408" s="13" t="n">
        <v>432200</v>
      </c>
      <c r="J2408" s="4" t="n">
        <v>778</v>
      </c>
      <c r="K2408" s="4" t="n">
        <v>1449</v>
      </c>
      <c r="L2408" s="14" t="n">
        <f aca="false">IF(J2408=0,0,I2408/J2408)</f>
        <v>555.526992287918</v>
      </c>
      <c r="M2408" s="15" t="n">
        <f aca="false">INDEX(通路主檔!$D$2:$D$5,MATCH($F2408,通路主檔!$A$2:$A$5,0))*INDEX(年度參數!$B$2:$B$4,MATCH($B2408,年度參數!$A$2:$A$4,0))</f>
        <v>0.345</v>
      </c>
      <c r="N2408" s="14" t="n">
        <f aca="false">I2408*M2408</f>
        <v>149109</v>
      </c>
      <c r="O2408" s="14" t="n">
        <f aca="false">I2408-N2408</f>
        <v>283091</v>
      </c>
    </row>
    <row r="2409" customFormat="false" ht="15" hidden="false" customHeight="false" outlineLevel="0" collapsed="false">
      <c r="A2409" s="6" t="str">
        <f aca="false">TEXT(B2409,"0")&amp;"-"&amp;TEXT(C2409,"00")</f>
        <v>2026-08</v>
      </c>
      <c r="B2409" s="4" t="n">
        <v>2026</v>
      </c>
      <c r="C2409" s="4" t="n">
        <v>8</v>
      </c>
      <c r="D2409" s="9" t="s">
        <v>273</v>
      </c>
      <c r="E2409" s="12" t="str">
        <f aca="false">INDEX(門市主檔!$B$2:$B$25,MATCH($D2409,門市主檔!$A$2:$A$25,0))</f>
        <v>台北東門店</v>
      </c>
      <c r="F2409" s="9" t="s">
        <v>347</v>
      </c>
      <c r="G2409" s="12" t="str">
        <f aca="false">INDEX(通路主檔!$B$2:$B$5,MATCH($F2409,通路主檔!$A$2:$A$5,0))</f>
        <v>外送平台 B</v>
      </c>
      <c r="H2409" s="12" t="str">
        <f aca="false">INDEX(通路主檔!$C$2:$C$5,MATCH($F2409,通路主檔!$A$2:$A$5,0))</f>
        <v>外送平台</v>
      </c>
      <c r="I2409" s="13" t="n">
        <v>265800</v>
      </c>
      <c r="J2409" s="4" t="n">
        <v>554</v>
      </c>
      <c r="K2409" s="4" t="n">
        <v>987</v>
      </c>
      <c r="L2409" s="14" t="n">
        <f aca="false">IF(J2409=0,0,I2409/J2409)</f>
        <v>479.783393501805</v>
      </c>
      <c r="M2409" s="15" t="n">
        <f aca="false">INDEX(通路主檔!$D$2:$D$5,MATCH($F2409,通路主檔!$A$2:$A$5,0))*INDEX(年度參數!$B$2:$B$4,MATCH($B2409,年度參數!$A$2:$A$4,0))</f>
        <v>0.345</v>
      </c>
      <c r="N2409" s="14" t="n">
        <f aca="false">I2409*M2409</f>
        <v>91701</v>
      </c>
      <c r="O2409" s="14" t="n">
        <f aca="false">I2409-N2409</f>
        <v>174099</v>
      </c>
    </row>
    <row r="2410" customFormat="false" ht="15" hidden="false" customHeight="false" outlineLevel="0" collapsed="false">
      <c r="A2410" s="6" t="str">
        <f aca="false">TEXT(B2410,"0")&amp;"-"&amp;TEXT(C2410,"00")</f>
        <v>2026-08</v>
      </c>
      <c r="B2410" s="4" t="n">
        <v>2026</v>
      </c>
      <c r="C2410" s="4" t="n">
        <v>8</v>
      </c>
      <c r="D2410" s="9" t="s">
        <v>277</v>
      </c>
      <c r="E2410" s="12" t="str">
        <f aca="false">INDEX(門市主檔!$B$2:$B$25,MATCH($D2410,門市主檔!$A$2:$A$25,0))</f>
        <v>台北松江店</v>
      </c>
      <c r="F2410" s="9" t="s">
        <v>342</v>
      </c>
      <c r="G2410" s="12" t="str">
        <f aca="false">INDEX(通路主檔!$B$2:$B$5,MATCH($F2410,通路主檔!$A$2:$A$5,0))</f>
        <v>外帶</v>
      </c>
      <c r="H2410" s="12" t="str">
        <f aca="false">INDEX(通路主檔!$C$2:$C$5,MATCH($F2410,通路主檔!$A$2:$A$5,0))</f>
        <v>店內</v>
      </c>
      <c r="I2410" s="13" t="n">
        <v>564100</v>
      </c>
      <c r="J2410" s="4" t="n">
        <v>1767</v>
      </c>
      <c r="K2410" s="4" t="n">
        <v>2476</v>
      </c>
      <c r="L2410" s="14" t="n">
        <f aca="false">IF(J2410=0,0,I2410/J2410)</f>
        <v>319.241652518393</v>
      </c>
      <c r="M2410" s="15" t="n">
        <f aca="false">INDEX(通路主檔!$D$2:$D$5,MATCH($F2410,通路主檔!$A$2:$A$5,0))*INDEX(年度參數!$B$2:$B$4,MATCH($B2410,年度參數!$A$2:$A$4,0))</f>
        <v>0</v>
      </c>
      <c r="N2410" s="14" t="n">
        <f aca="false">I2410*M2410</f>
        <v>0</v>
      </c>
      <c r="O2410" s="14" t="n">
        <f aca="false">I2410-N2410</f>
        <v>564100</v>
      </c>
    </row>
    <row r="2411" customFormat="false" ht="15" hidden="false" customHeight="false" outlineLevel="0" collapsed="false">
      <c r="A2411" s="6" t="str">
        <f aca="false">TEXT(B2411,"0")&amp;"-"&amp;TEXT(C2411,"00")</f>
        <v>2026-08</v>
      </c>
      <c r="B2411" s="4" t="n">
        <v>2026</v>
      </c>
      <c r="C2411" s="4" t="n">
        <v>8</v>
      </c>
      <c r="D2411" s="9" t="s">
        <v>277</v>
      </c>
      <c r="E2411" s="12" t="str">
        <f aca="false">INDEX(門市主檔!$B$2:$B$25,MATCH($D2411,門市主檔!$A$2:$A$25,0))</f>
        <v>台北松江店</v>
      </c>
      <c r="F2411" s="9" t="s">
        <v>344</v>
      </c>
      <c r="G2411" s="12" t="str">
        <f aca="false">INDEX(通路主檔!$B$2:$B$5,MATCH($F2411,通路主檔!$A$2:$A$5,0))</f>
        <v>外送平台 A</v>
      </c>
      <c r="H2411" s="12" t="str">
        <f aca="false">INDEX(通路主檔!$C$2:$C$5,MATCH($F2411,通路主檔!$A$2:$A$5,0))</f>
        <v>外送平台</v>
      </c>
      <c r="I2411" s="13" t="n">
        <v>490700</v>
      </c>
      <c r="J2411" s="4" t="n">
        <v>971</v>
      </c>
      <c r="K2411" s="4" t="n">
        <v>1894</v>
      </c>
      <c r="L2411" s="14" t="n">
        <f aca="false">IF(J2411=0,0,I2411/J2411)</f>
        <v>505.355303810505</v>
      </c>
      <c r="M2411" s="15" t="n">
        <f aca="false">INDEX(通路主檔!$D$2:$D$5,MATCH($F2411,通路主檔!$A$2:$A$5,0))*INDEX(年度參數!$B$2:$B$4,MATCH($B2411,年度參數!$A$2:$A$4,0))</f>
        <v>0.345</v>
      </c>
      <c r="N2411" s="14" t="n">
        <f aca="false">I2411*M2411</f>
        <v>169291.5</v>
      </c>
      <c r="O2411" s="14" t="n">
        <f aca="false">I2411-N2411</f>
        <v>321408.5</v>
      </c>
    </row>
    <row r="2412" customFormat="false" ht="15" hidden="false" customHeight="false" outlineLevel="0" collapsed="false">
      <c r="A2412" s="6" t="str">
        <f aca="false">TEXT(B2412,"0")&amp;"-"&amp;TEXT(C2412,"00")</f>
        <v>2026-08</v>
      </c>
      <c r="B2412" s="4" t="n">
        <v>2026</v>
      </c>
      <c r="C2412" s="4" t="n">
        <v>8</v>
      </c>
      <c r="D2412" s="9" t="s">
        <v>277</v>
      </c>
      <c r="E2412" s="12" t="str">
        <f aca="false">INDEX(門市主檔!$B$2:$B$25,MATCH($D2412,門市主檔!$A$2:$A$25,0))</f>
        <v>台北松江店</v>
      </c>
      <c r="F2412" s="9" t="s">
        <v>347</v>
      </c>
      <c r="G2412" s="12" t="str">
        <f aca="false">INDEX(通路主檔!$B$2:$B$5,MATCH($F2412,通路主檔!$A$2:$A$5,0))</f>
        <v>外送平台 B</v>
      </c>
      <c r="H2412" s="12" t="str">
        <f aca="false">INDEX(通路主檔!$C$2:$C$5,MATCH($F2412,通路主檔!$A$2:$A$5,0))</f>
        <v>外送平台</v>
      </c>
      <c r="I2412" s="13" t="n">
        <v>364800</v>
      </c>
      <c r="J2412" s="4" t="n">
        <v>699</v>
      </c>
      <c r="K2412" s="4" t="n">
        <v>1207</v>
      </c>
      <c r="L2412" s="14" t="n">
        <f aca="false">IF(J2412=0,0,I2412/J2412)</f>
        <v>521.888412017167</v>
      </c>
      <c r="M2412" s="15" t="n">
        <f aca="false">INDEX(通路主檔!$D$2:$D$5,MATCH($F2412,通路主檔!$A$2:$A$5,0))*INDEX(年度參數!$B$2:$B$4,MATCH($B2412,年度參數!$A$2:$A$4,0))</f>
        <v>0.345</v>
      </c>
      <c r="N2412" s="14" t="n">
        <f aca="false">I2412*M2412</f>
        <v>125856</v>
      </c>
      <c r="O2412" s="14" t="n">
        <f aca="false">I2412-N2412</f>
        <v>238944</v>
      </c>
    </row>
    <row r="2413" customFormat="false" ht="15" hidden="false" customHeight="false" outlineLevel="0" collapsed="false">
      <c r="A2413" s="6" t="str">
        <f aca="false">TEXT(B2413,"0")&amp;"-"&amp;TEXT(C2413,"00")</f>
        <v>2026-08</v>
      </c>
      <c r="B2413" s="4" t="n">
        <v>2026</v>
      </c>
      <c r="C2413" s="4" t="n">
        <v>8</v>
      </c>
      <c r="D2413" s="9" t="s">
        <v>288</v>
      </c>
      <c r="E2413" s="12" t="str">
        <f aca="false">INDEX(門市主檔!$B$2:$B$25,MATCH($D2413,門市主檔!$A$2:$A$25,0))</f>
        <v>桃園中壢店</v>
      </c>
      <c r="F2413" s="9" t="s">
        <v>339</v>
      </c>
      <c r="G2413" s="12" t="str">
        <f aca="false">INDEX(通路主檔!$B$2:$B$5,MATCH($F2413,通路主檔!$A$2:$A$5,0))</f>
        <v>內用</v>
      </c>
      <c r="H2413" s="12" t="str">
        <f aca="false">INDEX(通路主檔!$C$2:$C$5,MATCH($F2413,通路主檔!$A$2:$A$5,0))</f>
        <v>店內</v>
      </c>
      <c r="I2413" s="13" t="n">
        <v>922600</v>
      </c>
      <c r="J2413" s="4" t="n">
        <v>1123</v>
      </c>
      <c r="K2413" s="4" t="n">
        <v>2790</v>
      </c>
      <c r="L2413" s="14" t="n">
        <f aca="false">IF(J2413=0,0,I2413/J2413)</f>
        <v>821.549421193232</v>
      </c>
      <c r="M2413" s="15" t="n">
        <f aca="false">INDEX(通路主檔!$D$2:$D$5,MATCH($F2413,通路主檔!$A$2:$A$5,0))*INDEX(年度參數!$B$2:$B$4,MATCH($B2413,年度參數!$A$2:$A$4,0))</f>
        <v>0</v>
      </c>
      <c r="N2413" s="14" t="n">
        <f aca="false">I2413*M2413</f>
        <v>0</v>
      </c>
      <c r="O2413" s="14" t="n">
        <f aca="false">I2413-N2413</f>
        <v>922600</v>
      </c>
    </row>
    <row r="2414" customFormat="false" ht="15" hidden="false" customHeight="false" outlineLevel="0" collapsed="false">
      <c r="A2414" s="6" t="str">
        <f aca="false">TEXT(B2414,"0")&amp;"-"&amp;TEXT(C2414,"00")</f>
        <v>2026-08</v>
      </c>
      <c r="B2414" s="4" t="n">
        <v>2026</v>
      </c>
      <c r="C2414" s="4" t="n">
        <v>8</v>
      </c>
      <c r="D2414" s="9" t="s">
        <v>288</v>
      </c>
      <c r="E2414" s="12" t="str">
        <f aca="false">INDEX(門市主檔!$B$2:$B$25,MATCH($D2414,門市主檔!$A$2:$A$25,0))</f>
        <v>桃園中壢店</v>
      </c>
      <c r="F2414" s="9" t="s">
        <v>342</v>
      </c>
      <c r="G2414" s="12" t="str">
        <f aca="false">INDEX(通路主檔!$B$2:$B$5,MATCH($F2414,通路主檔!$A$2:$A$5,0))</f>
        <v>外帶</v>
      </c>
      <c r="H2414" s="12" t="str">
        <f aca="false">INDEX(通路主檔!$C$2:$C$5,MATCH($F2414,通路主檔!$A$2:$A$5,0))</f>
        <v>店內</v>
      </c>
      <c r="I2414" s="13" t="n">
        <v>516100</v>
      </c>
      <c r="J2414" s="4" t="n">
        <v>1594</v>
      </c>
      <c r="K2414" s="4" t="n">
        <v>2154</v>
      </c>
      <c r="L2414" s="14" t="n">
        <f aca="false">IF(J2414=0,0,I2414/J2414)</f>
        <v>323.776662484316</v>
      </c>
      <c r="M2414" s="15" t="n">
        <f aca="false">INDEX(通路主檔!$D$2:$D$5,MATCH($F2414,通路主檔!$A$2:$A$5,0))*INDEX(年度參數!$B$2:$B$4,MATCH($B2414,年度參數!$A$2:$A$4,0))</f>
        <v>0</v>
      </c>
      <c r="N2414" s="14" t="n">
        <f aca="false">I2414*M2414</f>
        <v>0</v>
      </c>
      <c r="O2414" s="14" t="n">
        <f aca="false">I2414-N2414</f>
        <v>516100</v>
      </c>
    </row>
    <row r="2415" customFormat="false" ht="15" hidden="false" customHeight="false" outlineLevel="0" collapsed="false">
      <c r="A2415" s="6" t="str">
        <f aca="false">TEXT(B2415,"0")&amp;"-"&amp;TEXT(C2415,"00")</f>
        <v>2026-08</v>
      </c>
      <c r="B2415" s="4" t="n">
        <v>2026</v>
      </c>
      <c r="C2415" s="4" t="n">
        <v>8</v>
      </c>
      <c r="D2415" s="9" t="s">
        <v>288</v>
      </c>
      <c r="E2415" s="12" t="str">
        <f aca="false">INDEX(門市主檔!$B$2:$B$25,MATCH($D2415,門市主檔!$A$2:$A$25,0))</f>
        <v>桃園中壢店</v>
      </c>
      <c r="F2415" s="9" t="s">
        <v>344</v>
      </c>
      <c r="G2415" s="12" t="str">
        <f aca="false">INDEX(通路主檔!$B$2:$B$5,MATCH($F2415,通路主檔!$A$2:$A$5,0))</f>
        <v>外送平台 A</v>
      </c>
      <c r="H2415" s="12" t="str">
        <f aca="false">INDEX(通路主檔!$C$2:$C$5,MATCH($F2415,通路主檔!$A$2:$A$5,0))</f>
        <v>外送平台</v>
      </c>
      <c r="I2415" s="13" t="n">
        <v>414600</v>
      </c>
      <c r="J2415" s="4" t="n">
        <v>845</v>
      </c>
      <c r="K2415" s="4" t="n">
        <v>1670</v>
      </c>
      <c r="L2415" s="14" t="n">
        <f aca="false">IF(J2415=0,0,I2415/J2415)</f>
        <v>490.650887573965</v>
      </c>
      <c r="M2415" s="15" t="n">
        <f aca="false">INDEX(通路主檔!$D$2:$D$5,MATCH($F2415,通路主檔!$A$2:$A$5,0))*INDEX(年度參數!$B$2:$B$4,MATCH($B2415,年度參數!$A$2:$A$4,0))</f>
        <v>0.345</v>
      </c>
      <c r="N2415" s="14" t="n">
        <f aca="false">I2415*M2415</f>
        <v>143037</v>
      </c>
      <c r="O2415" s="14" t="n">
        <f aca="false">I2415-N2415</f>
        <v>271563</v>
      </c>
    </row>
    <row r="2416" customFormat="false" ht="15" hidden="false" customHeight="false" outlineLevel="0" collapsed="false">
      <c r="A2416" s="6" t="str">
        <f aca="false">TEXT(B2416,"0")&amp;"-"&amp;TEXT(C2416,"00")</f>
        <v>2026-08</v>
      </c>
      <c r="B2416" s="4" t="n">
        <v>2026</v>
      </c>
      <c r="C2416" s="4" t="n">
        <v>8</v>
      </c>
      <c r="D2416" s="9" t="s">
        <v>288</v>
      </c>
      <c r="E2416" s="12" t="str">
        <f aca="false">INDEX(門市主檔!$B$2:$B$25,MATCH($D2416,門市主檔!$A$2:$A$25,0))</f>
        <v>桃園中壢店</v>
      </c>
      <c r="F2416" s="9" t="s">
        <v>347</v>
      </c>
      <c r="G2416" s="12" t="str">
        <f aca="false">INDEX(通路主檔!$B$2:$B$5,MATCH($F2416,通路主檔!$A$2:$A$5,0))</f>
        <v>外送平台 B</v>
      </c>
      <c r="H2416" s="12" t="str">
        <f aca="false">INDEX(通路主檔!$C$2:$C$5,MATCH($F2416,通路主檔!$A$2:$A$5,0))</f>
        <v>外送平台</v>
      </c>
      <c r="I2416" s="13" t="n">
        <v>283200</v>
      </c>
      <c r="J2416" s="4" t="n">
        <v>596</v>
      </c>
      <c r="K2416" s="4" t="n">
        <v>1116</v>
      </c>
      <c r="L2416" s="14" t="n">
        <f aca="false">IF(J2416=0,0,I2416/J2416)</f>
        <v>475.167785234899</v>
      </c>
      <c r="M2416" s="15" t="n">
        <f aca="false">INDEX(通路主檔!$D$2:$D$5,MATCH($F2416,通路主檔!$A$2:$A$5,0))*INDEX(年度參數!$B$2:$B$4,MATCH($B2416,年度參數!$A$2:$A$4,0))</f>
        <v>0.345</v>
      </c>
      <c r="N2416" s="14" t="n">
        <f aca="false">I2416*M2416</f>
        <v>97704</v>
      </c>
      <c r="O2416" s="14" t="n">
        <f aca="false">I2416-N2416</f>
        <v>185496</v>
      </c>
    </row>
    <row r="2417" customFormat="false" ht="15" hidden="false" customHeight="false" outlineLevel="0" collapsed="false">
      <c r="A2417" s="6" t="str">
        <f aca="false">TEXT(B2417,"0")&amp;"-"&amp;TEXT(C2417,"00")</f>
        <v>2026-08</v>
      </c>
      <c r="B2417" s="4" t="n">
        <v>2026</v>
      </c>
      <c r="C2417" s="4" t="n">
        <v>8</v>
      </c>
      <c r="D2417" s="9" t="s">
        <v>292</v>
      </c>
      <c r="E2417" s="12" t="str">
        <f aca="false">INDEX(門市主檔!$B$2:$B$25,MATCH($D2417,門市主檔!$A$2:$A$25,0))</f>
        <v>桃園藝文店</v>
      </c>
      <c r="F2417" s="9" t="s">
        <v>339</v>
      </c>
      <c r="G2417" s="12" t="str">
        <f aca="false">INDEX(通路主檔!$B$2:$B$5,MATCH($F2417,通路主檔!$A$2:$A$5,0))</f>
        <v>內用</v>
      </c>
      <c r="H2417" s="12" t="str">
        <f aca="false">INDEX(通路主檔!$C$2:$C$5,MATCH($F2417,通路主檔!$A$2:$A$5,0))</f>
        <v>店內</v>
      </c>
      <c r="I2417" s="13" t="n">
        <v>1061200</v>
      </c>
      <c r="J2417" s="4" t="n">
        <v>1347</v>
      </c>
      <c r="K2417" s="4" t="n">
        <v>3040</v>
      </c>
      <c r="L2417" s="14" t="n">
        <f aca="false">IF(J2417=0,0,I2417/J2417)</f>
        <v>787.824795842613</v>
      </c>
      <c r="M2417" s="15" t="n">
        <f aca="false">INDEX(通路主檔!$D$2:$D$5,MATCH($F2417,通路主檔!$A$2:$A$5,0))*INDEX(年度參數!$B$2:$B$4,MATCH($B2417,年度參數!$A$2:$A$4,0))</f>
        <v>0</v>
      </c>
      <c r="N2417" s="14" t="n">
        <f aca="false">I2417*M2417</f>
        <v>0</v>
      </c>
      <c r="O2417" s="14" t="n">
        <f aca="false">I2417-N2417</f>
        <v>1061200</v>
      </c>
    </row>
    <row r="2418" customFormat="false" ht="15" hidden="false" customHeight="false" outlineLevel="0" collapsed="false">
      <c r="A2418" s="6" t="str">
        <f aca="false">TEXT(B2418,"0")&amp;"-"&amp;TEXT(C2418,"00")</f>
        <v>2026-08</v>
      </c>
      <c r="B2418" s="4" t="n">
        <v>2026</v>
      </c>
      <c r="C2418" s="4" t="n">
        <v>8</v>
      </c>
      <c r="D2418" s="9" t="s">
        <v>292</v>
      </c>
      <c r="E2418" s="12" t="str">
        <f aca="false">INDEX(門市主檔!$B$2:$B$25,MATCH($D2418,門市主檔!$A$2:$A$25,0))</f>
        <v>桃園藝文店</v>
      </c>
      <c r="F2418" s="9" t="s">
        <v>342</v>
      </c>
      <c r="G2418" s="12" t="str">
        <f aca="false">INDEX(通路主檔!$B$2:$B$5,MATCH($F2418,通路主檔!$A$2:$A$5,0))</f>
        <v>外帶</v>
      </c>
      <c r="H2418" s="12" t="str">
        <f aca="false">INDEX(通路主檔!$C$2:$C$5,MATCH($F2418,通路主檔!$A$2:$A$5,0))</f>
        <v>店內</v>
      </c>
      <c r="I2418" s="13" t="n">
        <v>488800</v>
      </c>
      <c r="J2418" s="4" t="n">
        <v>1547</v>
      </c>
      <c r="K2418" s="4" t="n">
        <v>2140</v>
      </c>
      <c r="L2418" s="14" t="n">
        <f aca="false">IF(J2418=0,0,I2418/J2418)</f>
        <v>315.966386554622</v>
      </c>
      <c r="M2418" s="15" t="n">
        <f aca="false">INDEX(通路主檔!$D$2:$D$5,MATCH($F2418,通路主檔!$A$2:$A$5,0))*INDEX(年度參數!$B$2:$B$4,MATCH($B2418,年度參數!$A$2:$A$4,0))</f>
        <v>0</v>
      </c>
      <c r="N2418" s="14" t="n">
        <f aca="false">I2418*M2418</f>
        <v>0</v>
      </c>
      <c r="O2418" s="14" t="n">
        <f aca="false">I2418-N2418</f>
        <v>488800</v>
      </c>
    </row>
    <row r="2419" customFormat="false" ht="15" hidden="false" customHeight="false" outlineLevel="0" collapsed="false">
      <c r="A2419" s="6" t="str">
        <f aca="false">TEXT(B2419,"0")&amp;"-"&amp;TEXT(C2419,"00")</f>
        <v>2026-08</v>
      </c>
      <c r="B2419" s="4" t="n">
        <v>2026</v>
      </c>
      <c r="C2419" s="4" t="n">
        <v>8</v>
      </c>
      <c r="D2419" s="9" t="s">
        <v>292</v>
      </c>
      <c r="E2419" s="12" t="str">
        <f aca="false">INDEX(門市主檔!$B$2:$B$25,MATCH($D2419,門市主檔!$A$2:$A$25,0))</f>
        <v>桃園藝文店</v>
      </c>
      <c r="F2419" s="9" t="s">
        <v>344</v>
      </c>
      <c r="G2419" s="12" t="str">
        <f aca="false">INDEX(通路主檔!$B$2:$B$5,MATCH($F2419,通路主檔!$A$2:$A$5,0))</f>
        <v>外送平台 A</v>
      </c>
      <c r="H2419" s="12" t="str">
        <f aca="false">INDEX(通路主檔!$C$2:$C$5,MATCH($F2419,通路主檔!$A$2:$A$5,0))</f>
        <v>外送平台</v>
      </c>
      <c r="I2419" s="13" t="n">
        <v>461000</v>
      </c>
      <c r="J2419" s="4" t="n">
        <v>856</v>
      </c>
      <c r="K2419" s="4" t="n">
        <v>1551</v>
      </c>
      <c r="L2419" s="14" t="n">
        <f aca="false">IF(J2419=0,0,I2419/J2419)</f>
        <v>538.551401869159</v>
      </c>
      <c r="M2419" s="15" t="n">
        <f aca="false">INDEX(通路主檔!$D$2:$D$5,MATCH($F2419,通路主檔!$A$2:$A$5,0))*INDEX(年度參數!$B$2:$B$4,MATCH($B2419,年度參數!$A$2:$A$4,0))</f>
        <v>0.345</v>
      </c>
      <c r="N2419" s="14" t="n">
        <f aca="false">I2419*M2419</f>
        <v>159045</v>
      </c>
      <c r="O2419" s="14" t="n">
        <f aca="false">I2419-N2419</f>
        <v>301955</v>
      </c>
    </row>
    <row r="2420" customFormat="false" ht="15" hidden="false" customHeight="false" outlineLevel="0" collapsed="false">
      <c r="A2420" s="6" t="str">
        <f aca="false">TEXT(B2420,"0")&amp;"-"&amp;TEXT(C2420,"00")</f>
        <v>2026-08</v>
      </c>
      <c r="B2420" s="4" t="n">
        <v>2026</v>
      </c>
      <c r="C2420" s="4" t="n">
        <v>8</v>
      </c>
      <c r="D2420" s="9" t="s">
        <v>292</v>
      </c>
      <c r="E2420" s="12" t="str">
        <f aca="false">INDEX(門市主檔!$B$2:$B$25,MATCH($D2420,門市主檔!$A$2:$A$25,0))</f>
        <v>桃園藝文店</v>
      </c>
      <c r="F2420" s="9" t="s">
        <v>347</v>
      </c>
      <c r="G2420" s="12" t="str">
        <f aca="false">INDEX(通路主檔!$B$2:$B$5,MATCH($F2420,通路主檔!$A$2:$A$5,0))</f>
        <v>外送平台 B</v>
      </c>
      <c r="H2420" s="12" t="str">
        <f aca="false">INDEX(通路主檔!$C$2:$C$5,MATCH($F2420,通路主檔!$A$2:$A$5,0))</f>
        <v>外送平台</v>
      </c>
      <c r="I2420" s="13" t="n">
        <v>272100</v>
      </c>
      <c r="J2420" s="4" t="n">
        <v>534</v>
      </c>
      <c r="K2420" s="4" t="n">
        <v>1009</v>
      </c>
      <c r="L2420" s="14" t="n">
        <f aca="false">IF(J2420=0,0,I2420/J2420)</f>
        <v>509.550561797753</v>
      </c>
      <c r="M2420" s="15" t="n">
        <f aca="false">INDEX(通路主檔!$D$2:$D$5,MATCH($F2420,通路主檔!$A$2:$A$5,0))*INDEX(年度參數!$B$2:$B$4,MATCH($B2420,年度參數!$A$2:$A$4,0))</f>
        <v>0.345</v>
      </c>
      <c r="N2420" s="14" t="n">
        <f aca="false">I2420*M2420</f>
        <v>93874.5</v>
      </c>
      <c r="O2420" s="14" t="n">
        <f aca="false">I2420-N2420</f>
        <v>178225.5</v>
      </c>
    </row>
    <row r="2421" customFormat="false" ht="15" hidden="false" customHeight="false" outlineLevel="0" collapsed="false">
      <c r="A2421" s="6" t="str">
        <f aca="false">TEXT(B2421,"0")&amp;"-"&amp;TEXT(C2421,"00")</f>
        <v>2026-08</v>
      </c>
      <c r="B2421" s="4" t="n">
        <v>2026</v>
      </c>
      <c r="C2421" s="4" t="n">
        <v>8</v>
      </c>
      <c r="D2421" s="9" t="s">
        <v>315</v>
      </c>
      <c r="E2421" s="12" t="str">
        <f aca="false">INDEX(門市主檔!$B$2:$B$25,MATCH($D2421,門市主檔!$A$2:$A$25,0))</f>
        <v>雲林斗六店</v>
      </c>
      <c r="F2421" s="9" t="s">
        <v>339</v>
      </c>
      <c r="G2421" s="12" t="str">
        <f aca="false">INDEX(通路主檔!$B$2:$B$5,MATCH($F2421,通路主檔!$A$2:$A$5,0))</f>
        <v>內用</v>
      </c>
      <c r="H2421" s="12" t="str">
        <f aca="false">INDEX(通路主檔!$C$2:$C$5,MATCH($F2421,通路主檔!$A$2:$A$5,0))</f>
        <v>店內</v>
      </c>
      <c r="I2421" s="13" t="n">
        <v>873700</v>
      </c>
      <c r="J2421" s="4" t="n">
        <v>1045</v>
      </c>
      <c r="K2421" s="4" t="n">
        <v>2309</v>
      </c>
      <c r="L2421" s="14" t="n">
        <f aca="false">IF(J2421=0,0,I2421/J2421)</f>
        <v>836.076555023923</v>
      </c>
      <c r="M2421" s="15" t="n">
        <f aca="false">INDEX(通路主檔!$D$2:$D$5,MATCH($F2421,通路主檔!$A$2:$A$5,0))*INDEX(年度參數!$B$2:$B$4,MATCH($B2421,年度參數!$A$2:$A$4,0))</f>
        <v>0</v>
      </c>
      <c r="N2421" s="14" t="n">
        <f aca="false">I2421*M2421</f>
        <v>0</v>
      </c>
      <c r="O2421" s="14" t="n">
        <f aca="false">I2421-N2421</f>
        <v>873700</v>
      </c>
    </row>
    <row r="2422" customFormat="false" ht="15" hidden="false" customHeight="false" outlineLevel="0" collapsed="false">
      <c r="A2422" s="6" t="str">
        <f aca="false">TEXT(B2422,"0")&amp;"-"&amp;TEXT(C2422,"00")</f>
        <v>2026-08</v>
      </c>
      <c r="B2422" s="4" t="n">
        <v>2026</v>
      </c>
      <c r="C2422" s="4" t="n">
        <v>8</v>
      </c>
      <c r="D2422" s="9" t="s">
        <v>315</v>
      </c>
      <c r="E2422" s="12" t="str">
        <f aca="false">INDEX(門市主檔!$B$2:$B$25,MATCH($D2422,門市主檔!$A$2:$A$25,0))</f>
        <v>雲林斗六店</v>
      </c>
      <c r="F2422" s="9" t="s">
        <v>342</v>
      </c>
      <c r="G2422" s="12" t="str">
        <f aca="false">INDEX(通路主檔!$B$2:$B$5,MATCH($F2422,通路主檔!$A$2:$A$5,0))</f>
        <v>外帶</v>
      </c>
      <c r="H2422" s="12" t="str">
        <f aca="false">INDEX(通路主檔!$C$2:$C$5,MATCH($F2422,通路主檔!$A$2:$A$5,0))</f>
        <v>店內</v>
      </c>
      <c r="I2422" s="13" t="n">
        <v>385600</v>
      </c>
      <c r="J2422" s="4" t="n">
        <v>1191</v>
      </c>
      <c r="K2422" s="4" t="n">
        <v>1498</v>
      </c>
      <c r="L2422" s="14" t="n">
        <f aca="false">IF(J2422=0,0,I2422/J2422)</f>
        <v>323.761544920235</v>
      </c>
      <c r="M2422" s="15" t="n">
        <f aca="false">INDEX(通路主檔!$D$2:$D$5,MATCH($F2422,通路主檔!$A$2:$A$5,0))*INDEX(年度參數!$B$2:$B$4,MATCH($B2422,年度參數!$A$2:$A$4,0))</f>
        <v>0</v>
      </c>
      <c r="N2422" s="14" t="n">
        <f aca="false">I2422*M2422</f>
        <v>0</v>
      </c>
      <c r="O2422" s="14" t="n">
        <f aca="false">I2422-N2422</f>
        <v>385600</v>
      </c>
    </row>
    <row r="2423" customFormat="false" ht="15" hidden="false" customHeight="false" outlineLevel="0" collapsed="false">
      <c r="A2423" s="6" t="str">
        <f aca="false">TEXT(B2423,"0")&amp;"-"&amp;TEXT(C2423,"00")</f>
        <v>2026-08</v>
      </c>
      <c r="B2423" s="4" t="n">
        <v>2026</v>
      </c>
      <c r="C2423" s="4" t="n">
        <v>8</v>
      </c>
      <c r="D2423" s="9" t="s">
        <v>315</v>
      </c>
      <c r="E2423" s="12" t="str">
        <f aca="false">INDEX(門市主檔!$B$2:$B$25,MATCH($D2423,門市主檔!$A$2:$A$25,0))</f>
        <v>雲林斗六店</v>
      </c>
      <c r="F2423" s="9" t="s">
        <v>344</v>
      </c>
      <c r="G2423" s="12" t="str">
        <f aca="false">INDEX(通路主檔!$B$2:$B$5,MATCH($F2423,通路主檔!$A$2:$A$5,0))</f>
        <v>外送平台 A</v>
      </c>
      <c r="H2423" s="12" t="str">
        <f aca="false">INDEX(通路主檔!$C$2:$C$5,MATCH($F2423,通路主檔!$A$2:$A$5,0))</f>
        <v>外送平台</v>
      </c>
      <c r="I2423" s="13" t="n">
        <v>369400</v>
      </c>
      <c r="J2423" s="4" t="n">
        <v>724</v>
      </c>
      <c r="K2423" s="4" t="n">
        <v>1459</v>
      </c>
      <c r="L2423" s="14" t="n">
        <f aca="false">IF(J2423=0,0,I2423/J2423)</f>
        <v>510.220994475138</v>
      </c>
      <c r="M2423" s="15" t="n">
        <f aca="false">INDEX(通路主檔!$D$2:$D$5,MATCH($F2423,通路主檔!$A$2:$A$5,0))*INDEX(年度參數!$B$2:$B$4,MATCH($B2423,年度參數!$A$2:$A$4,0))</f>
        <v>0.345</v>
      </c>
      <c r="N2423" s="14" t="n">
        <f aca="false">I2423*M2423</f>
        <v>127443</v>
      </c>
      <c r="O2423" s="14" t="n">
        <f aca="false">I2423-N2423</f>
        <v>241957</v>
      </c>
    </row>
    <row r="2424" customFormat="false" ht="15" hidden="false" customHeight="false" outlineLevel="0" collapsed="false">
      <c r="A2424" s="6" t="str">
        <f aca="false">TEXT(B2424,"0")&amp;"-"&amp;TEXT(C2424,"00")</f>
        <v>2026-08</v>
      </c>
      <c r="B2424" s="4" t="n">
        <v>2026</v>
      </c>
      <c r="C2424" s="4" t="n">
        <v>8</v>
      </c>
      <c r="D2424" s="9" t="s">
        <v>315</v>
      </c>
      <c r="E2424" s="12" t="str">
        <f aca="false">INDEX(門市主檔!$B$2:$B$25,MATCH($D2424,門市主檔!$A$2:$A$25,0))</f>
        <v>雲林斗六店</v>
      </c>
      <c r="F2424" s="9" t="s">
        <v>347</v>
      </c>
      <c r="G2424" s="12" t="str">
        <f aca="false">INDEX(通路主檔!$B$2:$B$5,MATCH($F2424,通路主檔!$A$2:$A$5,0))</f>
        <v>外送平台 B</v>
      </c>
      <c r="H2424" s="12" t="str">
        <f aca="false">INDEX(通路主檔!$C$2:$C$5,MATCH($F2424,通路主檔!$A$2:$A$5,0))</f>
        <v>外送平台</v>
      </c>
      <c r="I2424" s="13" t="n">
        <v>238800</v>
      </c>
      <c r="J2424" s="4" t="n">
        <v>456</v>
      </c>
      <c r="K2424" s="4" t="n">
        <v>837</v>
      </c>
      <c r="L2424" s="14" t="n">
        <f aca="false">IF(J2424=0,0,I2424/J2424)</f>
        <v>523.684210526316</v>
      </c>
      <c r="M2424" s="15" t="n">
        <f aca="false">INDEX(通路主檔!$D$2:$D$5,MATCH($F2424,通路主檔!$A$2:$A$5,0))*INDEX(年度參數!$B$2:$B$4,MATCH($B2424,年度參數!$A$2:$A$4,0))</f>
        <v>0.345</v>
      </c>
      <c r="N2424" s="14" t="n">
        <f aca="false">I2424*M2424</f>
        <v>82386</v>
      </c>
      <c r="O2424" s="14" t="n">
        <f aca="false">I2424-N2424</f>
        <v>156414</v>
      </c>
    </row>
    <row r="2425" customFormat="false" ht="15" hidden="false" customHeight="false" outlineLevel="0" collapsed="false">
      <c r="A2425" s="6" t="str">
        <f aca="false">TEXT(B2425,"0")&amp;"-"&amp;TEXT(C2425,"00")</f>
        <v>2026-09</v>
      </c>
      <c r="B2425" s="4" t="n">
        <v>2026</v>
      </c>
      <c r="C2425" s="4" t="n">
        <v>9</v>
      </c>
      <c r="D2425" s="9" t="s">
        <v>294</v>
      </c>
      <c r="E2425" s="12" t="str">
        <f aca="false">INDEX(門市主檔!$B$2:$B$25,MATCH($D2425,門市主檔!$A$2:$A$25,0))</f>
        <v>新竹巨城店</v>
      </c>
      <c r="F2425" s="9" t="s">
        <v>339</v>
      </c>
      <c r="G2425" s="12" t="str">
        <f aca="false">INDEX(通路主檔!$B$2:$B$5,MATCH($F2425,通路主檔!$A$2:$A$5,0))</f>
        <v>內用</v>
      </c>
      <c r="H2425" s="12" t="str">
        <f aca="false">INDEX(通路主檔!$C$2:$C$5,MATCH($F2425,通路主檔!$A$2:$A$5,0))</f>
        <v>店內</v>
      </c>
      <c r="I2425" s="13" t="n">
        <v>1539400</v>
      </c>
      <c r="J2425" s="4" t="n">
        <v>1844</v>
      </c>
      <c r="K2425" s="4" t="n">
        <v>4301</v>
      </c>
      <c r="L2425" s="14" t="n">
        <f aca="false">IF(J2425=0,0,I2425/J2425)</f>
        <v>834.815618221258</v>
      </c>
      <c r="M2425" s="15" t="n">
        <f aca="false">INDEX(通路主檔!$D$2:$D$5,MATCH($F2425,通路主檔!$A$2:$A$5,0))*INDEX(年度參數!$B$2:$B$4,MATCH($B2425,年度參數!$A$2:$A$4,0))</f>
        <v>0</v>
      </c>
      <c r="N2425" s="14" t="n">
        <f aca="false">I2425*M2425</f>
        <v>0</v>
      </c>
      <c r="O2425" s="14" t="n">
        <f aca="false">I2425-N2425</f>
        <v>1539400</v>
      </c>
    </row>
    <row r="2426" customFormat="false" ht="15" hidden="false" customHeight="false" outlineLevel="0" collapsed="false">
      <c r="A2426" s="6" t="str">
        <f aca="false">TEXT(B2426,"0")&amp;"-"&amp;TEXT(C2426,"00")</f>
        <v>2026-09</v>
      </c>
      <c r="B2426" s="4" t="n">
        <v>2026</v>
      </c>
      <c r="C2426" s="4" t="n">
        <v>9</v>
      </c>
      <c r="D2426" s="9" t="s">
        <v>294</v>
      </c>
      <c r="E2426" s="12" t="str">
        <f aca="false">INDEX(門市主檔!$B$2:$B$25,MATCH($D2426,門市主檔!$A$2:$A$25,0))</f>
        <v>新竹巨城店</v>
      </c>
      <c r="F2426" s="9" t="s">
        <v>342</v>
      </c>
      <c r="G2426" s="12" t="str">
        <f aca="false">INDEX(通路主檔!$B$2:$B$5,MATCH($F2426,通路主檔!$A$2:$A$5,0))</f>
        <v>外帶</v>
      </c>
      <c r="H2426" s="12" t="str">
        <f aca="false">INDEX(通路主檔!$C$2:$C$5,MATCH($F2426,通路主檔!$A$2:$A$5,0))</f>
        <v>店內</v>
      </c>
      <c r="I2426" s="13" t="n">
        <v>599500</v>
      </c>
      <c r="J2426" s="4" t="n">
        <v>1713</v>
      </c>
      <c r="K2426" s="4" t="n">
        <v>2164</v>
      </c>
      <c r="L2426" s="14" t="n">
        <f aca="false">IF(J2426=0,0,I2426/J2426)</f>
        <v>349.970811441915</v>
      </c>
      <c r="M2426" s="15" t="n">
        <f aca="false">INDEX(通路主檔!$D$2:$D$5,MATCH($F2426,通路主檔!$A$2:$A$5,0))*INDEX(年度參數!$B$2:$B$4,MATCH($B2426,年度參數!$A$2:$A$4,0))</f>
        <v>0</v>
      </c>
      <c r="N2426" s="14" t="n">
        <f aca="false">I2426*M2426</f>
        <v>0</v>
      </c>
      <c r="O2426" s="14" t="n">
        <f aca="false">I2426-N2426</f>
        <v>599500</v>
      </c>
    </row>
    <row r="2427" customFormat="false" ht="15" hidden="false" customHeight="false" outlineLevel="0" collapsed="false">
      <c r="A2427" s="6" t="str">
        <f aca="false">TEXT(B2427,"0")&amp;"-"&amp;TEXT(C2427,"00")</f>
        <v>2026-09</v>
      </c>
      <c r="B2427" s="4" t="n">
        <v>2026</v>
      </c>
      <c r="C2427" s="4" t="n">
        <v>9</v>
      </c>
      <c r="D2427" s="9" t="s">
        <v>294</v>
      </c>
      <c r="E2427" s="12" t="str">
        <f aca="false">INDEX(門市主檔!$B$2:$B$25,MATCH($D2427,門市主檔!$A$2:$A$25,0))</f>
        <v>新竹巨城店</v>
      </c>
      <c r="F2427" s="9" t="s">
        <v>344</v>
      </c>
      <c r="G2427" s="12" t="str">
        <f aca="false">INDEX(通路主檔!$B$2:$B$5,MATCH($F2427,通路主檔!$A$2:$A$5,0))</f>
        <v>外送平台 A</v>
      </c>
      <c r="H2427" s="12" t="str">
        <f aca="false">INDEX(通路主檔!$C$2:$C$5,MATCH($F2427,通路主檔!$A$2:$A$5,0))</f>
        <v>外送平台</v>
      </c>
      <c r="I2427" s="13" t="n">
        <v>508600</v>
      </c>
      <c r="J2427" s="4" t="n">
        <v>902</v>
      </c>
      <c r="K2427" s="4" t="n">
        <v>1767</v>
      </c>
      <c r="L2427" s="14" t="n">
        <f aca="false">IF(J2427=0,0,I2427/J2427)</f>
        <v>563.858093126386</v>
      </c>
      <c r="M2427" s="15" t="n">
        <f aca="false">INDEX(通路主檔!$D$2:$D$5,MATCH($F2427,通路主檔!$A$2:$A$5,0))*INDEX(年度參數!$B$2:$B$4,MATCH($B2427,年度參數!$A$2:$A$4,0))</f>
        <v>0.345</v>
      </c>
      <c r="N2427" s="14" t="n">
        <f aca="false">I2427*M2427</f>
        <v>175467</v>
      </c>
      <c r="O2427" s="14" t="n">
        <f aca="false">I2427-N2427</f>
        <v>333133</v>
      </c>
    </row>
    <row r="2428" customFormat="false" ht="15" hidden="false" customHeight="false" outlineLevel="0" collapsed="false">
      <c r="A2428" s="6" t="str">
        <f aca="false">TEXT(B2428,"0")&amp;"-"&amp;TEXT(C2428,"00")</f>
        <v>2026-09</v>
      </c>
      <c r="B2428" s="4" t="n">
        <v>2026</v>
      </c>
      <c r="C2428" s="4" t="n">
        <v>9</v>
      </c>
      <c r="D2428" s="9" t="s">
        <v>294</v>
      </c>
      <c r="E2428" s="12" t="str">
        <f aca="false">INDEX(門市主檔!$B$2:$B$25,MATCH($D2428,門市主檔!$A$2:$A$25,0))</f>
        <v>新竹巨城店</v>
      </c>
      <c r="F2428" s="9" t="s">
        <v>347</v>
      </c>
      <c r="G2428" s="12" t="str">
        <f aca="false">INDEX(通路主檔!$B$2:$B$5,MATCH($F2428,通路主檔!$A$2:$A$5,0))</f>
        <v>外送平台 B</v>
      </c>
      <c r="H2428" s="12" t="str">
        <f aca="false">INDEX(通路主檔!$C$2:$C$5,MATCH($F2428,通路主檔!$A$2:$A$5,0))</f>
        <v>外送平台</v>
      </c>
      <c r="I2428" s="13" t="n">
        <v>300900</v>
      </c>
      <c r="J2428" s="4" t="n">
        <v>587</v>
      </c>
      <c r="K2428" s="4" t="n">
        <v>1086</v>
      </c>
      <c r="L2428" s="14" t="n">
        <f aca="false">IF(J2428=0,0,I2428/J2428)</f>
        <v>512.606473594549</v>
      </c>
      <c r="M2428" s="15" t="n">
        <f aca="false">INDEX(通路主檔!$D$2:$D$5,MATCH($F2428,通路主檔!$A$2:$A$5,0))*INDEX(年度參數!$B$2:$B$4,MATCH($B2428,年度參數!$A$2:$A$4,0))</f>
        <v>0.345</v>
      </c>
      <c r="N2428" s="14" t="n">
        <f aca="false">I2428*M2428</f>
        <v>103810.5</v>
      </c>
      <c r="O2428" s="14" t="n">
        <f aca="false">I2428-N2428</f>
        <v>197089.5</v>
      </c>
    </row>
    <row r="2429" customFormat="false" ht="15" hidden="false" customHeight="false" outlineLevel="0" collapsed="false">
      <c r="A2429" s="6" t="str">
        <f aca="false">TEXT(B2429,"0")&amp;"-"&amp;TEXT(C2429,"00")</f>
        <v>2026-09</v>
      </c>
      <c r="B2429" s="4" t="n">
        <v>2026</v>
      </c>
      <c r="C2429" s="4" t="n">
        <v>9</v>
      </c>
      <c r="D2429" s="9" t="s">
        <v>297</v>
      </c>
      <c r="E2429" s="12" t="str">
        <f aca="false">INDEX(門市主檔!$B$2:$B$25,MATCH($D2429,門市主檔!$A$2:$A$25,0))</f>
        <v>新竹竹北店</v>
      </c>
      <c r="F2429" s="9" t="s">
        <v>339</v>
      </c>
      <c r="G2429" s="12" t="str">
        <f aca="false">INDEX(通路主檔!$B$2:$B$5,MATCH($F2429,通路主檔!$A$2:$A$5,0))</f>
        <v>內用</v>
      </c>
      <c r="H2429" s="12" t="str">
        <f aca="false">INDEX(通路主檔!$C$2:$C$5,MATCH($F2429,通路主檔!$A$2:$A$5,0))</f>
        <v>店內</v>
      </c>
      <c r="I2429" s="13" t="n">
        <v>909800</v>
      </c>
      <c r="J2429" s="4" t="n">
        <v>1285</v>
      </c>
      <c r="K2429" s="4" t="n">
        <v>2947</v>
      </c>
      <c r="L2429" s="14" t="n">
        <f aca="false">IF(J2429=0,0,I2429/J2429)</f>
        <v>708.015564202335</v>
      </c>
      <c r="M2429" s="15" t="n">
        <f aca="false">INDEX(通路主檔!$D$2:$D$5,MATCH($F2429,通路主檔!$A$2:$A$5,0))*INDEX(年度參數!$B$2:$B$4,MATCH($B2429,年度參數!$A$2:$A$4,0))</f>
        <v>0</v>
      </c>
      <c r="N2429" s="14" t="n">
        <f aca="false">I2429*M2429</f>
        <v>0</v>
      </c>
      <c r="O2429" s="14" t="n">
        <f aca="false">I2429-N2429</f>
        <v>909800</v>
      </c>
    </row>
    <row r="2430" customFormat="false" ht="15" hidden="false" customHeight="false" outlineLevel="0" collapsed="false">
      <c r="A2430" s="6" t="str">
        <f aca="false">TEXT(B2430,"0")&amp;"-"&amp;TEXT(C2430,"00")</f>
        <v>2026-09</v>
      </c>
      <c r="B2430" s="4" t="n">
        <v>2026</v>
      </c>
      <c r="C2430" s="4" t="n">
        <v>9</v>
      </c>
      <c r="D2430" s="9" t="s">
        <v>297</v>
      </c>
      <c r="E2430" s="12" t="str">
        <f aca="false">INDEX(門市主檔!$B$2:$B$25,MATCH($D2430,門市主檔!$A$2:$A$25,0))</f>
        <v>新竹竹北店</v>
      </c>
      <c r="F2430" s="9" t="s">
        <v>342</v>
      </c>
      <c r="G2430" s="12" t="str">
        <f aca="false">INDEX(通路主檔!$B$2:$B$5,MATCH($F2430,通路主檔!$A$2:$A$5,0))</f>
        <v>外帶</v>
      </c>
      <c r="H2430" s="12" t="str">
        <f aca="false">INDEX(通路主檔!$C$2:$C$5,MATCH($F2430,通路主檔!$A$2:$A$5,0))</f>
        <v>店內</v>
      </c>
      <c r="I2430" s="13" t="n">
        <v>463100</v>
      </c>
      <c r="J2430" s="4" t="n">
        <v>1322</v>
      </c>
      <c r="K2430" s="4" t="n">
        <v>1603</v>
      </c>
      <c r="L2430" s="14" t="n">
        <f aca="false">IF(J2430=0,0,I2430/J2430)</f>
        <v>350.302571860817</v>
      </c>
      <c r="M2430" s="15" t="n">
        <f aca="false">INDEX(通路主檔!$D$2:$D$5,MATCH($F2430,通路主檔!$A$2:$A$5,0))*INDEX(年度參數!$B$2:$B$4,MATCH($B2430,年度參數!$A$2:$A$4,0))</f>
        <v>0</v>
      </c>
      <c r="N2430" s="14" t="n">
        <f aca="false">I2430*M2430</f>
        <v>0</v>
      </c>
      <c r="O2430" s="14" t="n">
        <f aca="false">I2430-N2430</f>
        <v>463100</v>
      </c>
    </row>
    <row r="2431" customFormat="false" ht="15" hidden="false" customHeight="false" outlineLevel="0" collapsed="false">
      <c r="A2431" s="6" t="str">
        <f aca="false">TEXT(B2431,"0")&amp;"-"&amp;TEXT(C2431,"00")</f>
        <v>2026-09</v>
      </c>
      <c r="B2431" s="4" t="n">
        <v>2026</v>
      </c>
      <c r="C2431" s="4" t="n">
        <v>9</v>
      </c>
      <c r="D2431" s="9" t="s">
        <v>297</v>
      </c>
      <c r="E2431" s="12" t="str">
        <f aca="false">INDEX(門市主檔!$B$2:$B$25,MATCH($D2431,門市主檔!$A$2:$A$25,0))</f>
        <v>新竹竹北店</v>
      </c>
      <c r="F2431" s="9" t="s">
        <v>344</v>
      </c>
      <c r="G2431" s="12" t="str">
        <f aca="false">INDEX(通路主檔!$B$2:$B$5,MATCH($F2431,通路主檔!$A$2:$A$5,0))</f>
        <v>外送平台 A</v>
      </c>
      <c r="H2431" s="12" t="str">
        <f aca="false">INDEX(通路主檔!$C$2:$C$5,MATCH($F2431,通路主檔!$A$2:$A$5,0))</f>
        <v>外送平台</v>
      </c>
      <c r="I2431" s="13" t="n">
        <v>384700</v>
      </c>
      <c r="J2431" s="4" t="n">
        <v>731</v>
      </c>
      <c r="K2431" s="4" t="n">
        <v>1471</v>
      </c>
      <c r="L2431" s="14" t="n">
        <f aca="false">IF(J2431=0,0,I2431/J2431)</f>
        <v>526.265389876881</v>
      </c>
      <c r="M2431" s="15" t="n">
        <f aca="false">INDEX(通路主檔!$D$2:$D$5,MATCH($F2431,通路主檔!$A$2:$A$5,0))*INDEX(年度參數!$B$2:$B$4,MATCH($B2431,年度參數!$A$2:$A$4,0))</f>
        <v>0.345</v>
      </c>
      <c r="N2431" s="14" t="n">
        <f aca="false">I2431*M2431</f>
        <v>132721.5</v>
      </c>
      <c r="O2431" s="14" t="n">
        <f aca="false">I2431-N2431</f>
        <v>251978.5</v>
      </c>
    </row>
    <row r="2432" customFormat="false" ht="15" hidden="false" customHeight="false" outlineLevel="0" collapsed="false">
      <c r="A2432" s="6" t="str">
        <f aca="false">TEXT(B2432,"0")&amp;"-"&amp;TEXT(C2432,"00")</f>
        <v>2026-09</v>
      </c>
      <c r="B2432" s="4" t="n">
        <v>2026</v>
      </c>
      <c r="C2432" s="4" t="n">
        <v>9</v>
      </c>
      <c r="D2432" s="9" t="s">
        <v>297</v>
      </c>
      <c r="E2432" s="12" t="str">
        <f aca="false">INDEX(門市主檔!$B$2:$B$25,MATCH($D2432,門市主檔!$A$2:$A$25,0))</f>
        <v>新竹竹北店</v>
      </c>
      <c r="F2432" s="9" t="s">
        <v>347</v>
      </c>
      <c r="G2432" s="12" t="str">
        <f aca="false">INDEX(通路主檔!$B$2:$B$5,MATCH($F2432,通路主檔!$A$2:$A$5,0))</f>
        <v>外送平台 B</v>
      </c>
      <c r="H2432" s="12" t="str">
        <f aca="false">INDEX(通路主檔!$C$2:$C$5,MATCH($F2432,通路主檔!$A$2:$A$5,0))</f>
        <v>外送平台</v>
      </c>
      <c r="I2432" s="13" t="n">
        <v>268900</v>
      </c>
      <c r="J2432" s="4" t="n">
        <v>567</v>
      </c>
      <c r="K2432" s="4" t="n">
        <v>1084</v>
      </c>
      <c r="L2432" s="14" t="n">
        <f aca="false">IF(J2432=0,0,I2432/J2432)</f>
        <v>474.250440917108</v>
      </c>
      <c r="M2432" s="15" t="n">
        <f aca="false">INDEX(通路主檔!$D$2:$D$5,MATCH($F2432,通路主檔!$A$2:$A$5,0))*INDEX(年度參數!$B$2:$B$4,MATCH($B2432,年度參數!$A$2:$A$4,0))</f>
        <v>0.345</v>
      </c>
      <c r="N2432" s="14" t="n">
        <f aca="false">I2432*M2432</f>
        <v>92770.5</v>
      </c>
      <c r="O2432" s="14" t="n">
        <f aca="false">I2432-N2432</f>
        <v>176129.5</v>
      </c>
    </row>
    <row r="2433" customFormat="false" ht="15" hidden="false" customHeight="false" outlineLevel="0" collapsed="false">
      <c r="A2433" s="6" t="str">
        <f aca="false">TEXT(B2433,"0")&amp;"-"&amp;TEXT(C2433,"00")</f>
        <v>2026-09</v>
      </c>
      <c r="B2433" s="4" t="n">
        <v>2026</v>
      </c>
      <c r="C2433" s="4" t="n">
        <v>9</v>
      </c>
      <c r="D2433" s="9" t="s">
        <v>335</v>
      </c>
      <c r="E2433" s="12" t="str">
        <f aca="false">INDEX(門市主檔!$B$2:$B$25,MATCH($D2433,門市主檔!$A$2:$A$25,0))</f>
        <v>花蓮中正店</v>
      </c>
      <c r="F2433" s="9" t="s">
        <v>339</v>
      </c>
      <c r="G2433" s="12" t="str">
        <f aca="false">INDEX(通路主檔!$B$2:$B$5,MATCH($F2433,通路主檔!$A$2:$A$5,0))</f>
        <v>內用</v>
      </c>
      <c r="H2433" s="12" t="str">
        <f aca="false">INDEX(通路主檔!$C$2:$C$5,MATCH($F2433,通路主檔!$A$2:$A$5,0))</f>
        <v>店內</v>
      </c>
      <c r="I2433" s="13" t="n">
        <v>662300</v>
      </c>
      <c r="J2433" s="4" t="n">
        <v>892</v>
      </c>
      <c r="K2433" s="4" t="n">
        <v>2250</v>
      </c>
      <c r="L2433" s="14" t="n">
        <f aca="false">IF(J2433=0,0,I2433/J2433)</f>
        <v>742.488789237668</v>
      </c>
      <c r="M2433" s="15" t="n">
        <f aca="false">INDEX(通路主檔!$D$2:$D$5,MATCH($F2433,通路主檔!$A$2:$A$5,0))*INDEX(年度參數!$B$2:$B$4,MATCH($B2433,年度參數!$A$2:$A$4,0))</f>
        <v>0</v>
      </c>
      <c r="N2433" s="14" t="n">
        <f aca="false">I2433*M2433</f>
        <v>0</v>
      </c>
      <c r="O2433" s="14" t="n">
        <f aca="false">I2433-N2433</f>
        <v>662300</v>
      </c>
    </row>
    <row r="2434" customFormat="false" ht="15" hidden="false" customHeight="false" outlineLevel="0" collapsed="false">
      <c r="A2434" s="6" t="str">
        <f aca="false">TEXT(B2434,"0")&amp;"-"&amp;TEXT(C2434,"00")</f>
        <v>2026-09</v>
      </c>
      <c r="B2434" s="4" t="n">
        <v>2026</v>
      </c>
      <c r="C2434" s="4" t="n">
        <v>9</v>
      </c>
      <c r="D2434" s="9" t="s">
        <v>335</v>
      </c>
      <c r="E2434" s="12" t="str">
        <f aca="false">INDEX(門市主檔!$B$2:$B$25,MATCH($D2434,門市主檔!$A$2:$A$25,0))</f>
        <v>花蓮中正店</v>
      </c>
      <c r="F2434" s="9" t="s">
        <v>342</v>
      </c>
      <c r="G2434" s="12" t="str">
        <f aca="false">INDEX(通路主檔!$B$2:$B$5,MATCH($F2434,通路主檔!$A$2:$A$5,0))</f>
        <v>外帶</v>
      </c>
      <c r="H2434" s="12" t="str">
        <f aca="false">INDEX(通路主檔!$C$2:$C$5,MATCH($F2434,通路主檔!$A$2:$A$5,0))</f>
        <v>店內</v>
      </c>
      <c r="I2434" s="13" t="n">
        <v>298900</v>
      </c>
      <c r="J2434" s="4" t="n">
        <v>901</v>
      </c>
      <c r="K2434" s="4" t="n">
        <v>1220</v>
      </c>
      <c r="L2434" s="14" t="n">
        <f aca="false">IF(J2434=0,0,I2434/J2434)</f>
        <v>331.742508324084</v>
      </c>
      <c r="M2434" s="15" t="n">
        <f aca="false">INDEX(通路主檔!$D$2:$D$5,MATCH($F2434,通路主檔!$A$2:$A$5,0))*INDEX(年度參數!$B$2:$B$4,MATCH($B2434,年度參數!$A$2:$A$4,0))</f>
        <v>0</v>
      </c>
      <c r="N2434" s="14" t="n">
        <f aca="false">I2434*M2434</f>
        <v>0</v>
      </c>
      <c r="O2434" s="14" t="n">
        <f aca="false">I2434-N2434</f>
        <v>298900</v>
      </c>
    </row>
    <row r="2435" customFormat="false" ht="15" hidden="false" customHeight="false" outlineLevel="0" collapsed="false">
      <c r="A2435" s="6" t="str">
        <f aca="false">TEXT(B2435,"0")&amp;"-"&amp;TEXT(C2435,"00")</f>
        <v>2026-09</v>
      </c>
      <c r="B2435" s="4" t="n">
        <v>2026</v>
      </c>
      <c r="C2435" s="4" t="n">
        <v>9</v>
      </c>
      <c r="D2435" s="9" t="s">
        <v>335</v>
      </c>
      <c r="E2435" s="12" t="str">
        <f aca="false">INDEX(門市主檔!$B$2:$B$25,MATCH($D2435,門市主檔!$A$2:$A$25,0))</f>
        <v>花蓮中正店</v>
      </c>
      <c r="F2435" s="9" t="s">
        <v>344</v>
      </c>
      <c r="G2435" s="12" t="str">
        <f aca="false">INDEX(通路主檔!$B$2:$B$5,MATCH($F2435,通路主檔!$A$2:$A$5,0))</f>
        <v>外送平台 A</v>
      </c>
      <c r="H2435" s="12" t="str">
        <f aca="false">INDEX(通路主檔!$C$2:$C$5,MATCH($F2435,通路主檔!$A$2:$A$5,0))</f>
        <v>外送平台</v>
      </c>
      <c r="I2435" s="13" t="n">
        <v>274200</v>
      </c>
      <c r="J2435" s="4" t="n">
        <v>518</v>
      </c>
      <c r="K2435" s="4" t="n">
        <v>996</v>
      </c>
      <c r="L2435" s="14" t="n">
        <f aca="false">IF(J2435=0,0,I2435/J2435)</f>
        <v>529.343629343629</v>
      </c>
      <c r="M2435" s="15" t="n">
        <f aca="false">INDEX(通路主檔!$D$2:$D$5,MATCH($F2435,通路主檔!$A$2:$A$5,0))*INDEX(年度參數!$B$2:$B$4,MATCH($B2435,年度參數!$A$2:$A$4,0))</f>
        <v>0.345</v>
      </c>
      <c r="N2435" s="14" t="n">
        <f aca="false">I2435*M2435</f>
        <v>94599</v>
      </c>
      <c r="O2435" s="14" t="n">
        <f aca="false">I2435-N2435</f>
        <v>179601</v>
      </c>
    </row>
    <row r="2436" customFormat="false" ht="15" hidden="false" customHeight="false" outlineLevel="0" collapsed="false">
      <c r="A2436" s="6" t="str">
        <f aca="false">TEXT(B2436,"0")&amp;"-"&amp;TEXT(C2436,"00")</f>
        <v>2026-09</v>
      </c>
      <c r="B2436" s="4" t="n">
        <v>2026</v>
      </c>
      <c r="C2436" s="4" t="n">
        <v>9</v>
      </c>
      <c r="D2436" s="9" t="s">
        <v>335</v>
      </c>
      <c r="E2436" s="12" t="str">
        <f aca="false">INDEX(門市主檔!$B$2:$B$25,MATCH($D2436,門市主檔!$A$2:$A$25,0))</f>
        <v>花蓮中正店</v>
      </c>
      <c r="F2436" s="9" t="s">
        <v>347</v>
      </c>
      <c r="G2436" s="12" t="str">
        <f aca="false">INDEX(通路主檔!$B$2:$B$5,MATCH($F2436,通路主檔!$A$2:$A$5,0))</f>
        <v>外送平台 B</v>
      </c>
      <c r="H2436" s="12" t="str">
        <f aca="false">INDEX(通路主檔!$C$2:$C$5,MATCH($F2436,通路主檔!$A$2:$A$5,0))</f>
        <v>外送平台</v>
      </c>
      <c r="I2436" s="13" t="n">
        <v>178200</v>
      </c>
      <c r="J2436" s="4" t="n">
        <v>360</v>
      </c>
      <c r="K2436" s="4" t="n">
        <v>676</v>
      </c>
      <c r="L2436" s="14" t="n">
        <f aca="false">IF(J2436=0,0,I2436/J2436)</f>
        <v>495</v>
      </c>
      <c r="M2436" s="15" t="n">
        <f aca="false">INDEX(通路主檔!$D$2:$D$5,MATCH($F2436,通路主檔!$A$2:$A$5,0))*INDEX(年度參數!$B$2:$B$4,MATCH($B2436,年度參數!$A$2:$A$4,0))</f>
        <v>0.345</v>
      </c>
      <c r="N2436" s="14" t="n">
        <f aca="false">I2436*M2436</f>
        <v>61479</v>
      </c>
      <c r="O2436" s="14" t="n">
        <f aca="false">I2436-N2436</f>
        <v>116721</v>
      </c>
    </row>
    <row r="2437" customFormat="false" ht="15" hidden="false" customHeight="false" outlineLevel="0" collapsed="false">
      <c r="A2437" s="6" t="str">
        <f aca="false">TEXT(B2437,"0")&amp;"-"&amp;TEXT(C2437,"00")</f>
        <v>2026-09</v>
      </c>
      <c r="B2437" s="4" t="n">
        <v>2026</v>
      </c>
      <c r="C2437" s="4" t="n">
        <v>9</v>
      </c>
      <c r="D2437" s="9" t="s">
        <v>325</v>
      </c>
      <c r="E2437" s="12" t="str">
        <f aca="false">INDEX(門市主檔!$B$2:$B$25,MATCH($D2437,門市主檔!$A$2:$A$25,0))</f>
        <v>高雄左營店</v>
      </c>
      <c r="F2437" s="9" t="s">
        <v>339</v>
      </c>
      <c r="G2437" s="12" t="str">
        <f aca="false">INDEX(通路主檔!$B$2:$B$5,MATCH($F2437,通路主檔!$A$2:$A$5,0))</f>
        <v>內用</v>
      </c>
      <c r="H2437" s="12" t="str">
        <f aca="false">INDEX(通路主檔!$C$2:$C$5,MATCH($F2437,通路主檔!$A$2:$A$5,0))</f>
        <v>店內</v>
      </c>
      <c r="I2437" s="13" t="n">
        <v>1268700</v>
      </c>
      <c r="J2437" s="4" t="n">
        <v>1673</v>
      </c>
      <c r="K2437" s="4" t="n">
        <v>4309</v>
      </c>
      <c r="L2437" s="14" t="n">
        <f aca="false">IF(J2437=0,0,I2437/J2437)</f>
        <v>758.33831440526</v>
      </c>
      <c r="M2437" s="15" t="n">
        <f aca="false">INDEX(通路主檔!$D$2:$D$5,MATCH($F2437,通路主檔!$A$2:$A$5,0))*INDEX(年度參數!$B$2:$B$4,MATCH($B2437,年度參數!$A$2:$A$4,0))</f>
        <v>0</v>
      </c>
      <c r="N2437" s="14" t="n">
        <f aca="false">I2437*M2437</f>
        <v>0</v>
      </c>
      <c r="O2437" s="14" t="n">
        <f aca="false">I2437-N2437</f>
        <v>1268700</v>
      </c>
    </row>
    <row r="2438" customFormat="false" ht="15" hidden="false" customHeight="false" outlineLevel="0" collapsed="false">
      <c r="A2438" s="6" t="str">
        <f aca="false">TEXT(B2438,"0")&amp;"-"&amp;TEXT(C2438,"00")</f>
        <v>2026-09</v>
      </c>
      <c r="B2438" s="4" t="n">
        <v>2026</v>
      </c>
      <c r="C2438" s="4" t="n">
        <v>9</v>
      </c>
      <c r="D2438" s="9" t="s">
        <v>325</v>
      </c>
      <c r="E2438" s="12" t="str">
        <f aca="false">INDEX(門市主檔!$B$2:$B$25,MATCH($D2438,門市主檔!$A$2:$A$25,0))</f>
        <v>高雄左營店</v>
      </c>
      <c r="F2438" s="9" t="s">
        <v>342</v>
      </c>
      <c r="G2438" s="12" t="str">
        <f aca="false">INDEX(通路主檔!$B$2:$B$5,MATCH($F2438,通路主檔!$A$2:$A$5,0))</f>
        <v>外帶</v>
      </c>
      <c r="H2438" s="12" t="str">
        <f aca="false">INDEX(通路主檔!$C$2:$C$5,MATCH($F2438,通路主檔!$A$2:$A$5,0))</f>
        <v>店內</v>
      </c>
      <c r="I2438" s="13" t="n">
        <v>448200</v>
      </c>
      <c r="J2438" s="4" t="n">
        <v>1337</v>
      </c>
      <c r="K2438" s="4" t="n">
        <v>1628</v>
      </c>
      <c r="L2438" s="14" t="n">
        <f aca="false">IF(J2438=0,0,I2438/J2438)</f>
        <v>335.228122662678</v>
      </c>
      <c r="M2438" s="15" t="n">
        <f aca="false">INDEX(通路主檔!$D$2:$D$5,MATCH($F2438,通路主檔!$A$2:$A$5,0))*INDEX(年度參數!$B$2:$B$4,MATCH($B2438,年度參數!$A$2:$A$4,0))</f>
        <v>0</v>
      </c>
      <c r="N2438" s="14" t="n">
        <f aca="false">I2438*M2438</f>
        <v>0</v>
      </c>
      <c r="O2438" s="14" t="n">
        <f aca="false">I2438-N2438</f>
        <v>448200</v>
      </c>
    </row>
    <row r="2439" customFormat="false" ht="15" hidden="false" customHeight="false" outlineLevel="0" collapsed="false">
      <c r="A2439" s="6" t="str">
        <f aca="false">TEXT(B2439,"0")&amp;"-"&amp;TEXT(C2439,"00")</f>
        <v>2026-09</v>
      </c>
      <c r="B2439" s="4" t="n">
        <v>2026</v>
      </c>
      <c r="C2439" s="4" t="n">
        <v>9</v>
      </c>
      <c r="D2439" s="9" t="s">
        <v>325</v>
      </c>
      <c r="E2439" s="12" t="str">
        <f aca="false">INDEX(門市主檔!$B$2:$B$25,MATCH($D2439,門市主檔!$A$2:$A$25,0))</f>
        <v>高雄左營店</v>
      </c>
      <c r="F2439" s="9" t="s">
        <v>344</v>
      </c>
      <c r="G2439" s="12" t="str">
        <f aca="false">INDEX(通路主檔!$B$2:$B$5,MATCH($F2439,通路主檔!$A$2:$A$5,0))</f>
        <v>外送平台 A</v>
      </c>
      <c r="H2439" s="12" t="str">
        <f aca="false">INDEX(通路主檔!$C$2:$C$5,MATCH($F2439,通路主檔!$A$2:$A$5,0))</f>
        <v>外送平台</v>
      </c>
      <c r="I2439" s="13" t="n">
        <v>370900</v>
      </c>
      <c r="J2439" s="4" t="n">
        <v>663</v>
      </c>
      <c r="K2439" s="4" t="n">
        <v>1220</v>
      </c>
      <c r="L2439" s="14" t="n">
        <f aca="false">IF(J2439=0,0,I2439/J2439)</f>
        <v>559.426847662142</v>
      </c>
      <c r="M2439" s="15" t="n">
        <f aca="false">INDEX(通路主檔!$D$2:$D$5,MATCH($F2439,通路主檔!$A$2:$A$5,0))*INDEX(年度參數!$B$2:$B$4,MATCH($B2439,年度參數!$A$2:$A$4,0))</f>
        <v>0.345</v>
      </c>
      <c r="N2439" s="14" t="n">
        <f aca="false">I2439*M2439</f>
        <v>127960.5</v>
      </c>
      <c r="O2439" s="14" t="n">
        <f aca="false">I2439-N2439</f>
        <v>242939.5</v>
      </c>
    </row>
    <row r="2440" customFormat="false" ht="15" hidden="false" customHeight="false" outlineLevel="0" collapsed="false">
      <c r="A2440" s="6" t="str">
        <f aca="false">TEXT(B2440,"0")&amp;"-"&amp;TEXT(C2440,"00")</f>
        <v>2026-09</v>
      </c>
      <c r="B2440" s="4" t="n">
        <v>2026</v>
      </c>
      <c r="C2440" s="4" t="n">
        <v>9</v>
      </c>
      <c r="D2440" s="9" t="s">
        <v>325</v>
      </c>
      <c r="E2440" s="12" t="str">
        <f aca="false">INDEX(門市主檔!$B$2:$B$25,MATCH($D2440,門市主檔!$A$2:$A$25,0))</f>
        <v>高雄左營店</v>
      </c>
      <c r="F2440" s="9" t="s">
        <v>347</v>
      </c>
      <c r="G2440" s="12" t="str">
        <f aca="false">INDEX(通路主檔!$B$2:$B$5,MATCH($F2440,通路主檔!$A$2:$A$5,0))</f>
        <v>外送平台 B</v>
      </c>
      <c r="H2440" s="12" t="str">
        <f aca="false">INDEX(通路主檔!$C$2:$C$5,MATCH($F2440,通路主檔!$A$2:$A$5,0))</f>
        <v>外送平台</v>
      </c>
      <c r="I2440" s="13" t="n">
        <v>246200</v>
      </c>
      <c r="J2440" s="4" t="n">
        <v>490</v>
      </c>
      <c r="K2440" s="4" t="n">
        <v>908</v>
      </c>
      <c r="L2440" s="14" t="n">
        <f aca="false">IF(J2440=0,0,I2440/J2440)</f>
        <v>502.448979591837</v>
      </c>
      <c r="M2440" s="15" t="n">
        <f aca="false">INDEX(通路主檔!$D$2:$D$5,MATCH($F2440,通路主檔!$A$2:$A$5,0))*INDEX(年度參數!$B$2:$B$4,MATCH($B2440,年度參數!$A$2:$A$4,0))</f>
        <v>0.345</v>
      </c>
      <c r="N2440" s="14" t="n">
        <f aca="false">I2440*M2440</f>
        <v>84939</v>
      </c>
      <c r="O2440" s="14" t="n">
        <f aca="false">I2440-N2440</f>
        <v>161261</v>
      </c>
    </row>
    <row r="2441" customFormat="false" ht="15" hidden="false" customHeight="false" outlineLevel="0" collapsed="false">
      <c r="A2441" s="6" t="str">
        <f aca="false">TEXT(B2441,"0")&amp;"-"&amp;TEXT(C2441,"00")</f>
        <v>2026-09</v>
      </c>
      <c r="B2441" s="4" t="n">
        <v>2026</v>
      </c>
      <c r="C2441" s="4" t="n">
        <v>9</v>
      </c>
      <c r="D2441" s="9" t="s">
        <v>328</v>
      </c>
      <c r="E2441" s="12" t="str">
        <f aca="false">INDEX(門市主檔!$B$2:$B$25,MATCH($D2441,門市主檔!$A$2:$A$25,0))</f>
        <v>高雄三多店</v>
      </c>
      <c r="F2441" s="9" t="s">
        <v>339</v>
      </c>
      <c r="G2441" s="12" t="str">
        <f aca="false">INDEX(通路主檔!$B$2:$B$5,MATCH($F2441,通路主檔!$A$2:$A$5,0))</f>
        <v>內用</v>
      </c>
      <c r="H2441" s="12" t="str">
        <f aca="false">INDEX(通路主檔!$C$2:$C$5,MATCH($F2441,通路主檔!$A$2:$A$5,0))</f>
        <v>店內</v>
      </c>
      <c r="I2441" s="13" t="n">
        <v>791500</v>
      </c>
      <c r="J2441" s="4" t="n">
        <v>1131</v>
      </c>
      <c r="K2441" s="4" t="n">
        <v>2592</v>
      </c>
      <c r="L2441" s="14" t="n">
        <f aca="false">IF(J2441=0,0,I2441/J2441)</f>
        <v>699.823165340407</v>
      </c>
      <c r="M2441" s="15" t="n">
        <f aca="false">INDEX(通路主檔!$D$2:$D$5,MATCH($F2441,通路主檔!$A$2:$A$5,0))*INDEX(年度參數!$B$2:$B$4,MATCH($B2441,年度參數!$A$2:$A$4,0))</f>
        <v>0</v>
      </c>
      <c r="N2441" s="14" t="n">
        <f aca="false">I2441*M2441</f>
        <v>0</v>
      </c>
      <c r="O2441" s="14" t="n">
        <f aca="false">I2441-N2441</f>
        <v>791500</v>
      </c>
    </row>
    <row r="2442" customFormat="false" ht="15" hidden="false" customHeight="false" outlineLevel="0" collapsed="false">
      <c r="A2442" s="6" t="str">
        <f aca="false">TEXT(B2442,"0")&amp;"-"&amp;TEXT(C2442,"00")</f>
        <v>2026-09</v>
      </c>
      <c r="B2442" s="4" t="n">
        <v>2026</v>
      </c>
      <c r="C2442" s="4" t="n">
        <v>9</v>
      </c>
      <c r="D2442" s="9" t="s">
        <v>328</v>
      </c>
      <c r="E2442" s="12" t="str">
        <f aca="false">INDEX(門市主檔!$B$2:$B$25,MATCH($D2442,門市主檔!$A$2:$A$25,0))</f>
        <v>高雄三多店</v>
      </c>
      <c r="F2442" s="9" t="s">
        <v>342</v>
      </c>
      <c r="G2442" s="12" t="str">
        <f aca="false">INDEX(通路主檔!$B$2:$B$5,MATCH($F2442,通路主檔!$A$2:$A$5,0))</f>
        <v>外帶</v>
      </c>
      <c r="H2442" s="12" t="str">
        <f aca="false">INDEX(通路主檔!$C$2:$C$5,MATCH($F2442,通路主檔!$A$2:$A$5,0))</f>
        <v>店內</v>
      </c>
      <c r="I2442" s="13" t="n">
        <v>451800</v>
      </c>
      <c r="J2442" s="4" t="n">
        <v>1372</v>
      </c>
      <c r="K2442" s="4" t="n">
        <v>1889</v>
      </c>
      <c r="L2442" s="14" t="n">
        <f aca="false">IF(J2442=0,0,I2442/J2442)</f>
        <v>329.30029154519</v>
      </c>
      <c r="M2442" s="15" t="n">
        <f aca="false">INDEX(通路主檔!$D$2:$D$5,MATCH($F2442,通路主檔!$A$2:$A$5,0))*INDEX(年度參數!$B$2:$B$4,MATCH($B2442,年度參數!$A$2:$A$4,0))</f>
        <v>0</v>
      </c>
      <c r="N2442" s="14" t="n">
        <f aca="false">I2442*M2442</f>
        <v>0</v>
      </c>
      <c r="O2442" s="14" t="n">
        <f aca="false">I2442-N2442</f>
        <v>451800</v>
      </c>
    </row>
    <row r="2443" customFormat="false" ht="15" hidden="false" customHeight="false" outlineLevel="0" collapsed="false">
      <c r="A2443" s="6" t="str">
        <f aca="false">TEXT(B2443,"0")&amp;"-"&amp;TEXT(C2443,"00")</f>
        <v>2026-09</v>
      </c>
      <c r="B2443" s="4" t="n">
        <v>2026</v>
      </c>
      <c r="C2443" s="4" t="n">
        <v>9</v>
      </c>
      <c r="D2443" s="9" t="s">
        <v>328</v>
      </c>
      <c r="E2443" s="12" t="str">
        <f aca="false">INDEX(門市主檔!$B$2:$B$25,MATCH($D2443,門市主檔!$A$2:$A$25,0))</f>
        <v>高雄三多店</v>
      </c>
      <c r="F2443" s="9" t="s">
        <v>344</v>
      </c>
      <c r="G2443" s="12" t="str">
        <f aca="false">INDEX(通路主檔!$B$2:$B$5,MATCH($F2443,通路主檔!$A$2:$A$5,0))</f>
        <v>外送平台 A</v>
      </c>
      <c r="H2443" s="12" t="str">
        <f aca="false">INDEX(通路主檔!$C$2:$C$5,MATCH($F2443,通路主檔!$A$2:$A$5,0))</f>
        <v>外送平台</v>
      </c>
      <c r="I2443" s="13" t="n">
        <v>354100</v>
      </c>
      <c r="J2443" s="4" t="n">
        <v>630</v>
      </c>
      <c r="K2443" s="4" t="n">
        <v>1163</v>
      </c>
      <c r="L2443" s="14" t="n">
        <f aca="false">IF(J2443=0,0,I2443/J2443)</f>
        <v>562.063492063492</v>
      </c>
      <c r="M2443" s="15" t="n">
        <f aca="false">INDEX(通路主檔!$D$2:$D$5,MATCH($F2443,通路主檔!$A$2:$A$5,0))*INDEX(年度參數!$B$2:$B$4,MATCH($B2443,年度參數!$A$2:$A$4,0))</f>
        <v>0.345</v>
      </c>
      <c r="N2443" s="14" t="n">
        <f aca="false">I2443*M2443</f>
        <v>122164.5</v>
      </c>
      <c r="O2443" s="14" t="n">
        <f aca="false">I2443-N2443</f>
        <v>231935.5</v>
      </c>
    </row>
    <row r="2444" customFormat="false" ht="15" hidden="false" customHeight="false" outlineLevel="0" collapsed="false">
      <c r="A2444" s="6" t="str">
        <f aca="false">TEXT(B2444,"0")&amp;"-"&amp;TEXT(C2444,"00")</f>
        <v>2026-09</v>
      </c>
      <c r="B2444" s="4" t="n">
        <v>2026</v>
      </c>
      <c r="C2444" s="4" t="n">
        <v>9</v>
      </c>
      <c r="D2444" s="9" t="s">
        <v>328</v>
      </c>
      <c r="E2444" s="12" t="str">
        <f aca="false">INDEX(門市主檔!$B$2:$B$25,MATCH($D2444,門市主檔!$A$2:$A$25,0))</f>
        <v>高雄三多店</v>
      </c>
      <c r="F2444" s="9" t="s">
        <v>347</v>
      </c>
      <c r="G2444" s="12" t="str">
        <f aca="false">INDEX(通路主檔!$B$2:$B$5,MATCH($F2444,通路主檔!$A$2:$A$5,0))</f>
        <v>外送平台 B</v>
      </c>
      <c r="H2444" s="12" t="str">
        <f aca="false">INDEX(通路主檔!$C$2:$C$5,MATCH($F2444,通路主檔!$A$2:$A$5,0))</f>
        <v>外送平台</v>
      </c>
      <c r="I2444" s="13" t="n">
        <v>241600</v>
      </c>
      <c r="J2444" s="4" t="n">
        <v>506</v>
      </c>
      <c r="K2444" s="4" t="n">
        <v>925</v>
      </c>
      <c r="L2444" s="14" t="n">
        <f aca="false">IF(J2444=0,0,I2444/J2444)</f>
        <v>477.470355731225</v>
      </c>
      <c r="M2444" s="15" t="n">
        <f aca="false">INDEX(通路主檔!$D$2:$D$5,MATCH($F2444,通路主檔!$A$2:$A$5,0))*INDEX(年度參數!$B$2:$B$4,MATCH($B2444,年度參數!$A$2:$A$4,0))</f>
        <v>0.345</v>
      </c>
      <c r="N2444" s="14" t="n">
        <f aca="false">I2444*M2444</f>
        <v>83352</v>
      </c>
      <c r="O2444" s="14" t="n">
        <f aca="false">I2444-N2444</f>
        <v>158248</v>
      </c>
    </row>
    <row r="2445" customFormat="false" ht="15" hidden="false" customHeight="false" outlineLevel="0" collapsed="false">
      <c r="A2445" s="6" t="str">
        <f aca="false">TEXT(B2445,"0")&amp;"-"&amp;TEXT(C2445,"00")</f>
        <v>2026-09</v>
      </c>
      <c r="B2445" s="4" t="n">
        <v>2026</v>
      </c>
      <c r="C2445" s="4" t="n">
        <v>9</v>
      </c>
      <c r="D2445" s="9" t="s">
        <v>330</v>
      </c>
      <c r="E2445" s="12" t="str">
        <f aca="false">INDEX(門市主檔!$B$2:$B$25,MATCH($D2445,門市主檔!$A$2:$A$25,0))</f>
        <v>高雄鳳山店</v>
      </c>
      <c r="F2445" s="9" t="s">
        <v>342</v>
      </c>
      <c r="G2445" s="12" t="str">
        <f aca="false">INDEX(通路主檔!$B$2:$B$5,MATCH($F2445,通路主檔!$A$2:$A$5,0))</f>
        <v>外帶</v>
      </c>
      <c r="H2445" s="12" t="str">
        <f aca="false">INDEX(通路主檔!$C$2:$C$5,MATCH($F2445,通路主檔!$A$2:$A$5,0))</f>
        <v>店內</v>
      </c>
      <c r="I2445" s="13" t="n">
        <v>492300</v>
      </c>
      <c r="J2445" s="4" t="n">
        <v>1584</v>
      </c>
      <c r="K2445" s="4" t="n">
        <v>2193</v>
      </c>
      <c r="L2445" s="14" t="n">
        <f aca="false">IF(J2445=0,0,I2445/J2445)</f>
        <v>310.795454545455</v>
      </c>
      <c r="M2445" s="15" t="n">
        <f aca="false">INDEX(通路主檔!$D$2:$D$5,MATCH($F2445,通路主檔!$A$2:$A$5,0))*INDEX(年度參數!$B$2:$B$4,MATCH($B2445,年度參數!$A$2:$A$4,0))</f>
        <v>0</v>
      </c>
      <c r="N2445" s="14" t="n">
        <f aca="false">I2445*M2445</f>
        <v>0</v>
      </c>
      <c r="O2445" s="14" t="n">
        <f aca="false">I2445-N2445</f>
        <v>492300</v>
      </c>
    </row>
    <row r="2446" customFormat="false" ht="15" hidden="false" customHeight="false" outlineLevel="0" collapsed="false">
      <c r="A2446" s="6" t="str">
        <f aca="false">TEXT(B2446,"0")&amp;"-"&amp;TEXT(C2446,"00")</f>
        <v>2026-09</v>
      </c>
      <c r="B2446" s="4" t="n">
        <v>2026</v>
      </c>
      <c r="C2446" s="4" t="n">
        <v>9</v>
      </c>
      <c r="D2446" s="9" t="s">
        <v>330</v>
      </c>
      <c r="E2446" s="12" t="str">
        <f aca="false">INDEX(門市主檔!$B$2:$B$25,MATCH($D2446,門市主檔!$A$2:$A$25,0))</f>
        <v>高雄鳳山店</v>
      </c>
      <c r="F2446" s="9" t="s">
        <v>344</v>
      </c>
      <c r="G2446" s="12" t="str">
        <f aca="false">INDEX(通路主檔!$B$2:$B$5,MATCH($F2446,通路主檔!$A$2:$A$5,0))</f>
        <v>外送平台 A</v>
      </c>
      <c r="H2446" s="12" t="str">
        <f aca="false">INDEX(通路主檔!$C$2:$C$5,MATCH($F2446,通路主檔!$A$2:$A$5,0))</f>
        <v>外送平台</v>
      </c>
      <c r="I2446" s="13" t="n">
        <v>438700</v>
      </c>
      <c r="J2446" s="4" t="n">
        <v>902</v>
      </c>
      <c r="K2446" s="4" t="n">
        <v>1668</v>
      </c>
      <c r="L2446" s="14" t="n">
        <f aca="false">IF(J2446=0,0,I2446/J2446)</f>
        <v>486.363636363636</v>
      </c>
      <c r="M2446" s="15" t="n">
        <f aca="false">INDEX(通路主檔!$D$2:$D$5,MATCH($F2446,通路主檔!$A$2:$A$5,0))*INDEX(年度參數!$B$2:$B$4,MATCH($B2446,年度參數!$A$2:$A$4,0))</f>
        <v>0.345</v>
      </c>
      <c r="N2446" s="14" t="n">
        <f aca="false">I2446*M2446</f>
        <v>151351.5</v>
      </c>
      <c r="O2446" s="14" t="n">
        <f aca="false">I2446-N2446</f>
        <v>287348.5</v>
      </c>
    </row>
    <row r="2447" customFormat="false" ht="15" hidden="false" customHeight="false" outlineLevel="0" collapsed="false">
      <c r="A2447" s="6" t="str">
        <f aca="false">TEXT(B2447,"0")&amp;"-"&amp;TEXT(C2447,"00")</f>
        <v>2026-09</v>
      </c>
      <c r="B2447" s="4" t="n">
        <v>2026</v>
      </c>
      <c r="C2447" s="4" t="n">
        <v>9</v>
      </c>
      <c r="D2447" s="9" t="s">
        <v>330</v>
      </c>
      <c r="E2447" s="12" t="str">
        <f aca="false">INDEX(門市主檔!$B$2:$B$25,MATCH($D2447,門市主檔!$A$2:$A$25,0))</f>
        <v>高雄鳳山店</v>
      </c>
      <c r="F2447" s="9" t="s">
        <v>347</v>
      </c>
      <c r="G2447" s="12" t="str">
        <f aca="false">INDEX(通路主檔!$B$2:$B$5,MATCH($F2447,通路主檔!$A$2:$A$5,0))</f>
        <v>外送平台 B</v>
      </c>
      <c r="H2447" s="12" t="str">
        <f aca="false">INDEX(通路主檔!$C$2:$C$5,MATCH($F2447,通路主檔!$A$2:$A$5,0))</f>
        <v>外送平台</v>
      </c>
      <c r="I2447" s="13" t="n">
        <v>308800</v>
      </c>
      <c r="J2447" s="4" t="n">
        <v>570</v>
      </c>
      <c r="K2447" s="4" t="n">
        <v>1049</v>
      </c>
      <c r="L2447" s="14" t="n">
        <f aca="false">IF(J2447=0,0,I2447/J2447)</f>
        <v>541.754385964912</v>
      </c>
      <c r="M2447" s="15" t="n">
        <f aca="false">INDEX(通路主檔!$D$2:$D$5,MATCH($F2447,通路主檔!$A$2:$A$5,0))*INDEX(年度參數!$B$2:$B$4,MATCH($B2447,年度參數!$A$2:$A$4,0))</f>
        <v>0.345</v>
      </c>
      <c r="N2447" s="14" t="n">
        <f aca="false">I2447*M2447</f>
        <v>106536</v>
      </c>
      <c r="O2447" s="14" t="n">
        <f aca="false">I2447-N2447</f>
        <v>202264</v>
      </c>
    </row>
    <row r="2448" customFormat="false" ht="15" hidden="false" customHeight="false" outlineLevel="0" collapsed="false">
      <c r="A2448" s="6" t="str">
        <f aca="false">TEXT(B2448,"0")&amp;"-"&amp;TEXT(C2448,"00")</f>
        <v>2026-09</v>
      </c>
      <c r="B2448" s="4" t="n">
        <v>2026</v>
      </c>
      <c r="C2448" s="4" t="n">
        <v>9</v>
      </c>
      <c r="D2448" s="9" t="s">
        <v>280</v>
      </c>
      <c r="E2448" s="12" t="str">
        <f aca="false">INDEX(門市主檔!$B$2:$B$25,MATCH($D2448,門市主檔!$A$2:$A$25,0))</f>
        <v>新北板橋店</v>
      </c>
      <c r="F2448" s="9" t="s">
        <v>339</v>
      </c>
      <c r="G2448" s="12" t="str">
        <f aca="false">INDEX(通路主檔!$B$2:$B$5,MATCH($F2448,通路主檔!$A$2:$A$5,0))</f>
        <v>內用</v>
      </c>
      <c r="H2448" s="12" t="str">
        <f aca="false">INDEX(通路主檔!$C$2:$C$5,MATCH($F2448,通路主檔!$A$2:$A$5,0))</f>
        <v>店內</v>
      </c>
      <c r="I2448" s="13" t="n">
        <v>1180400</v>
      </c>
      <c r="J2448" s="4" t="n">
        <v>1615</v>
      </c>
      <c r="K2448" s="4" t="n">
        <v>3752</v>
      </c>
      <c r="L2448" s="14" t="n">
        <f aca="false">IF(J2448=0,0,I2448/J2448)</f>
        <v>730.897832817337</v>
      </c>
      <c r="M2448" s="15" t="n">
        <f aca="false">INDEX(通路主檔!$D$2:$D$5,MATCH($F2448,通路主檔!$A$2:$A$5,0))*INDEX(年度參數!$B$2:$B$4,MATCH($B2448,年度參數!$A$2:$A$4,0))</f>
        <v>0</v>
      </c>
      <c r="N2448" s="14" t="n">
        <f aca="false">I2448*M2448</f>
        <v>0</v>
      </c>
      <c r="O2448" s="14" t="n">
        <f aca="false">I2448-N2448</f>
        <v>1180400</v>
      </c>
    </row>
    <row r="2449" customFormat="false" ht="15" hidden="false" customHeight="false" outlineLevel="0" collapsed="false">
      <c r="A2449" s="6" t="str">
        <f aca="false">TEXT(B2449,"0")&amp;"-"&amp;TEXT(C2449,"00")</f>
        <v>2026-09</v>
      </c>
      <c r="B2449" s="4" t="n">
        <v>2026</v>
      </c>
      <c r="C2449" s="4" t="n">
        <v>9</v>
      </c>
      <c r="D2449" s="9" t="s">
        <v>280</v>
      </c>
      <c r="E2449" s="12" t="str">
        <f aca="false">INDEX(門市主檔!$B$2:$B$25,MATCH($D2449,門市主檔!$A$2:$A$25,0))</f>
        <v>新北板橋店</v>
      </c>
      <c r="F2449" s="9" t="s">
        <v>342</v>
      </c>
      <c r="G2449" s="12" t="str">
        <f aca="false">INDEX(通路主檔!$B$2:$B$5,MATCH($F2449,通路主檔!$A$2:$A$5,0))</f>
        <v>外帶</v>
      </c>
      <c r="H2449" s="12" t="str">
        <f aca="false">INDEX(通路主檔!$C$2:$C$5,MATCH($F2449,通路主檔!$A$2:$A$5,0))</f>
        <v>店內</v>
      </c>
      <c r="I2449" s="13" t="n">
        <v>587200</v>
      </c>
      <c r="J2449" s="4" t="n">
        <v>1928</v>
      </c>
      <c r="K2449" s="4" t="n">
        <v>2579</v>
      </c>
      <c r="L2449" s="14" t="n">
        <f aca="false">IF(J2449=0,0,I2449/J2449)</f>
        <v>304.564315352697</v>
      </c>
      <c r="M2449" s="15" t="n">
        <f aca="false">INDEX(通路主檔!$D$2:$D$5,MATCH($F2449,通路主檔!$A$2:$A$5,0))*INDEX(年度參數!$B$2:$B$4,MATCH($B2449,年度參數!$A$2:$A$4,0))</f>
        <v>0</v>
      </c>
      <c r="N2449" s="14" t="n">
        <f aca="false">I2449*M2449</f>
        <v>0</v>
      </c>
      <c r="O2449" s="14" t="n">
        <f aca="false">I2449-N2449</f>
        <v>587200</v>
      </c>
    </row>
    <row r="2450" customFormat="false" ht="15" hidden="false" customHeight="false" outlineLevel="0" collapsed="false">
      <c r="A2450" s="6" t="str">
        <f aca="false">TEXT(B2450,"0")&amp;"-"&amp;TEXT(C2450,"00")</f>
        <v>2026-09</v>
      </c>
      <c r="B2450" s="4" t="n">
        <v>2026</v>
      </c>
      <c r="C2450" s="4" t="n">
        <v>9</v>
      </c>
      <c r="D2450" s="9" t="s">
        <v>280</v>
      </c>
      <c r="E2450" s="12" t="str">
        <f aca="false">INDEX(門市主檔!$B$2:$B$25,MATCH($D2450,門市主檔!$A$2:$A$25,0))</f>
        <v>新北板橋店</v>
      </c>
      <c r="F2450" s="9" t="s">
        <v>344</v>
      </c>
      <c r="G2450" s="12" t="str">
        <f aca="false">INDEX(通路主檔!$B$2:$B$5,MATCH($F2450,通路主檔!$A$2:$A$5,0))</f>
        <v>外送平台 A</v>
      </c>
      <c r="H2450" s="12" t="str">
        <f aca="false">INDEX(通路主檔!$C$2:$C$5,MATCH($F2450,通路主檔!$A$2:$A$5,0))</f>
        <v>外送平台</v>
      </c>
      <c r="I2450" s="13" t="n">
        <v>507800</v>
      </c>
      <c r="J2450" s="4" t="n">
        <v>934</v>
      </c>
      <c r="K2450" s="4" t="n">
        <v>1818</v>
      </c>
      <c r="L2450" s="14" t="n">
        <f aca="false">IF(J2450=0,0,I2450/J2450)</f>
        <v>543.683083511777</v>
      </c>
      <c r="M2450" s="15" t="n">
        <f aca="false">INDEX(通路主檔!$D$2:$D$5,MATCH($F2450,通路主檔!$A$2:$A$5,0))*INDEX(年度參數!$B$2:$B$4,MATCH($B2450,年度參數!$A$2:$A$4,0))</f>
        <v>0.345</v>
      </c>
      <c r="N2450" s="14" t="n">
        <f aca="false">I2450*M2450</f>
        <v>175191</v>
      </c>
      <c r="O2450" s="14" t="n">
        <f aca="false">I2450-N2450</f>
        <v>332609</v>
      </c>
    </row>
    <row r="2451" customFormat="false" ht="15" hidden="false" customHeight="false" outlineLevel="0" collapsed="false">
      <c r="A2451" s="6" t="str">
        <f aca="false">TEXT(B2451,"0")&amp;"-"&amp;TEXT(C2451,"00")</f>
        <v>2026-09</v>
      </c>
      <c r="B2451" s="4" t="n">
        <v>2026</v>
      </c>
      <c r="C2451" s="4" t="n">
        <v>9</v>
      </c>
      <c r="D2451" s="9" t="s">
        <v>280</v>
      </c>
      <c r="E2451" s="12" t="str">
        <f aca="false">INDEX(門市主檔!$B$2:$B$25,MATCH($D2451,門市主檔!$A$2:$A$25,0))</f>
        <v>新北板橋店</v>
      </c>
      <c r="F2451" s="9" t="s">
        <v>347</v>
      </c>
      <c r="G2451" s="12" t="str">
        <f aca="false">INDEX(通路主檔!$B$2:$B$5,MATCH($F2451,通路主檔!$A$2:$A$5,0))</f>
        <v>外送平台 B</v>
      </c>
      <c r="H2451" s="12" t="str">
        <f aca="false">INDEX(通路主檔!$C$2:$C$5,MATCH($F2451,通路主檔!$A$2:$A$5,0))</f>
        <v>外送平台</v>
      </c>
      <c r="I2451" s="13" t="n">
        <v>350000</v>
      </c>
      <c r="J2451" s="4" t="n">
        <v>738</v>
      </c>
      <c r="K2451" s="4" t="n">
        <v>1363</v>
      </c>
      <c r="L2451" s="14" t="n">
        <f aca="false">IF(J2451=0,0,I2451/J2451)</f>
        <v>474.254742547425</v>
      </c>
      <c r="M2451" s="15" t="n">
        <f aca="false">INDEX(通路主檔!$D$2:$D$5,MATCH($F2451,通路主檔!$A$2:$A$5,0))*INDEX(年度參數!$B$2:$B$4,MATCH($B2451,年度參數!$A$2:$A$4,0))</f>
        <v>0.345</v>
      </c>
      <c r="N2451" s="14" t="n">
        <f aca="false">I2451*M2451</f>
        <v>120750</v>
      </c>
      <c r="O2451" s="14" t="n">
        <f aca="false">I2451-N2451</f>
        <v>229250</v>
      </c>
    </row>
    <row r="2452" customFormat="false" ht="15" hidden="false" customHeight="false" outlineLevel="0" collapsed="false">
      <c r="A2452" s="6" t="str">
        <f aca="false">TEXT(B2452,"0")&amp;"-"&amp;TEXT(C2452,"00")</f>
        <v>2026-09</v>
      </c>
      <c r="B2452" s="4" t="n">
        <v>2026</v>
      </c>
      <c r="C2452" s="4" t="n">
        <v>9</v>
      </c>
      <c r="D2452" s="9" t="s">
        <v>283</v>
      </c>
      <c r="E2452" s="12" t="str">
        <f aca="false">INDEX(門市主檔!$B$2:$B$25,MATCH($D2452,門市主檔!$A$2:$A$25,0))</f>
        <v>新北新莊店</v>
      </c>
      <c r="F2452" s="9" t="s">
        <v>339</v>
      </c>
      <c r="G2452" s="12" t="str">
        <f aca="false">INDEX(通路主檔!$B$2:$B$5,MATCH($F2452,通路主檔!$A$2:$A$5,0))</f>
        <v>內用</v>
      </c>
      <c r="H2452" s="12" t="str">
        <f aca="false">INDEX(通路主檔!$C$2:$C$5,MATCH($F2452,通路主檔!$A$2:$A$5,0))</f>
        <v>店內</v>
      </c>
      <c r="I2452" s="13" t="n">
        <v>929700</v>
      </c>
      <c r="J2452" s="4" t="n">
        <v>1223</v>
      </c>
      <c r="K2452" s="4" t="n">
        <v>2922</v>
      </c>
      <c r="L2452" s="14" t="n">
        <f aca="false">IF(J2452=0,0,I2452/J2452)</f>
        <v>760.179885527392</v>
      </c>
      <c r="M2452" s="15" t="n">
        <f aca="false">INDEX(通路主檔!$D$2:$D$5,MATCH($F2452,通路主檔!$A$2:$A$5,0))*INDEX(年度參數!$B$2:$B$4,MATCH($B2452,年度參數!$A$2:$A$4,0))</f>
        <v>0</v>
      </c>
      <c r="N2452" s="14" t="n">
        <f aca="false">I2452*M2452</f>
        <v>0</v>
      </c>
      <c r="O2452" s="14" t="n">
        <f aca="false">I2452-N2452</f>
        <v>929700</v>
      </c>
    </row>
    <row r="2453" customFormat="false" ht="15" hidden="false" customHeight="false" outlineLevel="0" collapsed="false">
      <c r="A2453" s="6" t="str">
        <f aca="false">TEXT(B2453,"0")&amp;"-"&amp;TEXT(C2453,"00")</f>
        <v>2026-09</v>
      </c>
      <c r="B2453" s="4" t="n">
        <v>2026</v>
      </c>
      <c r="C2453" s="4" t="n">
        <v>9</v>
      </c>
      <c r="D2453" s="9" t="s">
        <v>283</v>
      </c>
      <c r="E2453" s="12" t="str">
        <f aca="false">INDEX(門市主檔!$B$2:$B$25,MATCH($D2453,門市主檔!$A$2:$A$25,0))</f>
        <v>新北新莊店</v>
      </c>
      <c r="F2453" s="9" t="s">
        <v>342</v>
      </c>
      <c r="G2453" s="12" t="str">
        <f aca="false">INDEX(通路主檔!$B$2:$B$5,MATCH($F2453,通路主檔!$A$2:$A$5,0))</f>
        <v>外帶</v>
      </c>
      <c r="H2453" s="12" t="str">
        <f aca="false">INDEX(通路主檔!$C$2:$C$5,MATCH($F2453,通路主檔!$A$2:$A$5,0))</f>
        <v>店內</v>
      </c>
      <c r="I2453" s="13" t="n">
        <v>464300</v>
      </c>
      <c r="J2453" s="4" t="n">
        <v>1283</v>
      </c>
      <c r="K2453" s="4" t="n">
        <v>1535</v>
      </c>
      <c r="L2453" s="14" t="n">
        <f aca="false">IF(J2453=0,0,I2453/J2453)</f>
        <v>361.886204208885</v>
      </c>
      <c r="M2453" s="15" t="n">
        <f aca="false">INDEX(通路主檔!$D$2:$D$5,MATCH($F2453,通路主檔!$A$2:$A$5,0))*INDEX(年度參數!$B$2:$B$4,MATCH($B2453,年度參數!$A$2:$A$4,0))</f>
        <v>0</v>
      </c>
      <c r="N2453" s="14" t="n">
        <f aca="false">I2453*M2453</f>
        <v>0</v>
      </c>
      <c r="O2453" s="14" t="n">
        <f aca="false">I2453-N2453</f>
        <v>464300</v>
      </c>
    </row>
    <row r="2454" customFormat="false" ht="15" hidden="false" customHeight="false" outlineLevel="0" collapsed="false">
      <c r="A2454" s="6" t="str">
        <f aca="false">TEXT(B2454,"0")&amp;"-"&amp;TEXT(C2454,"00")</f>
        <v>2026-09</v>
      </c>
      <c r="B2454" s="4" t="n">
        <v>2026</v>
      </c>
      <c r="C2454" s="4" t="n">
        <v>9</v>
      </c>
      <c r="D2454" s="9" t="s">
        <v>283</v>
      </c>
      <c r="E2454" s="12" t="str">
        <f aca="false">INDEX(門市主檔!$B$2:$B$25,MATCH($D2454,門市主檔!$A$2:$A$25,0))</f>
        <v>新北新莊店</v>
      </c>
      <c r="F2454" s="9" t="s">
        <v>344</v>
      </c>
      <c r="G2454" s="12" t="str">
        <f aca="false">INDEX(通路主檔!$B$2:$B$5,MATCH($F2454,通路主檔!$A$2:$A$5,0))</f>
        <v>外送平台 A</v>
      </c>
      <c r="H2454" s="12" t="str">
        <f aca="false">INDEX(通路主檔!$C$2:$C$5,MATCH($F2454,通路主檔!$A$2:$A$5,0))</f>
        <v>外送平台</v>
      </c>
      <c r="I2454" s="13" t="n">
        <v>424700</v>
      </c>
      <c r="J2454" s="4" t="n">
        <v>821</v>
      </c>
      <c r="K2454" s="4" t="n">
        <v>1579</v>
      </c>
      <c r="L2454" s="14" t="n">
        <f aca="false">IF(J2454=0,0,I2454/J2454)</f>
        <v>517.295980511571</v>
      </c>
      <c r="M2454" s="15" t="n">
        <f aca="false">INDEX(通路主檔!$D$2:$D$5,MATCH($F2454,通路主檔!$A$2:$A$5,0))*INDEX(年度參數!$B$2:$B$4,MATCH($B2454,年度參數!$A$2:$A$4,0))</f>
        <v>0.345</v>
      </c>
      <c r="N2454" s="14" t="n">
        <f aca="false">I2454*M2454</f>
        <v>146521.5</v>
      </c>
      <c r="O2454" s="14" t="n">
        <f aca="false">I2454-N2454</f>
        <v>278178.5</v>
      </c>
    </row>
    <row r="2455" customFormat="false" ht="15" hidden="false" customHeight="false" outlineLevel="0" collapsed="false">
      <c r="A2455" s="6" t="str">
        <f aca="false">TEXT(B2455,"0")&amp;"-"&amp;TEXT(C2455,"00")</f>
        <v>2026-09</v>
      </c>
      <c r="B2455" s="4" t="n">
        <v>2026</v>
      </c>
      <c r="C2455" s="4" t="n">
        <v>9</v>
      </c>
      <c r="D2455" s="9" t="s">
        <v>283</v>
      </c>
      <c r="E2455" s="12" t="str">
        <f aca="false">INDEX(門市主檔!$B$2:$B$25,MATCH($D2455,門市主檔!$A$2:$A$25,0))</f>
        <v>新北新莊店</v>
      </c>
      <c r="F2455" s="9" t="s">
        <v>347</v>
      </c>
      <c r="G2455" s="12" t="str">
        <f aca="false">INDEX(通路主檔!$B$2:$B$5,MATCH($F2455,通路主檔!$A$2:$A$5,0))</f>
        <v>外送平台 B</v>
      </c>
      <c r="H2455" s="12" t="str">
        <f aca="false">INDEX(通路主檔!$C$2:$C$5,MATCH($F2455,通路主檔!$A$2:$A$5,0))</f>
        <v>外送平台</v>
      </c>
      <c r="I2455" s="13" t="n">
        <v>278000</v>
      </c>
      <c r="J2455" s="4" t="n">
        <v>597</v>
      </c>
      <c r="K2455" s="4" t="n">
        <v>1013</v>
      </c>
      <c r="L2455" s="14" t="n">
        <f aca="false">IF(J2455=0,0,I2455/J2455)</f>
        <v>465.661641541039</v>
      </c>
      <c r="M2455" s="15" t="n">
        <f aca="false">INDEX(通路主檔!$D$2:$D$5,MATCH($F2455,通路主檔!$A$2:$A$5,0))*INDEX(年度參數!$B$2:$B$4,MATCH($B2455,年度參數!$A$2:$A$4,0))</f>
        <v>0.345</v>
      </c>
      <c r="N2455" s="14" t="n">
        <f aca="false">I2455*M2455</f>
        <v>95910</v>
      </c>
      <c r="O2455" s="14" t="n">
        <f aca="false">I2455-N2455</f>
        <v>182090</v>
      </c>
    </row>
    <row r="2456" customFormat="false" ht="15" hidden="false" customHeight="false" outlineLevel="0" collapsed="false">
      <c r="A2456" s="6" t="str">
        <f aca="false">TEXT(B2456,"0")&amp;"-"&amp;TEXT(C2456,"00")</f>
        <v>2026-09</v>
      </c>
      <c r="B2456" s="4" t="n">
        <v>2026</v>
      </c>
      <c r="C2456" s="4" t="n">
        <v>9</v>
      </c>
      <c r="D2456" s="9" t="s">
        <v>332</v>
      </c>
      <c r="E2456" s="12" t="str">
        <f aca="false">INDEX(門市主檔!$B$2:$B$25,MATCH($D2456,門市主檔!$A$2:$A$25,0))</f>
        <v>屏東市區店</v>
      </c>
      <c r="F2456" s="9" t="s">
        <v>339</v>
      </c>
      <c r="G2456" s="12" t="str">
        <f aca="false">INDEX(通路主檔!$B$2:$B$5,MATCH($F2456,通路主檔!$A$2:$A$5,0))</f>
        <v>內用</v>
      </c>
      <c r="H2456" s="12" t="str">
        <f aca="false">INDEX(通路主檔!$C$2:$C$5,MATCH($F2456,通路主檔!$A$2:$A$5,0))</f>
        <v>店內</v>
      </c>
      <c r="I2456" s="13" t="n">
        <v>454500</v>
      </c>
      <c r="J2456" s="4" t="n">
        <v>603</v>
      </c>
      <c r="K2456" s="4" t="n">
        <v>1344</v>
      </c>
      <c r="L2456" s="14" t="n">
        <f aca="false">IF(J2456=0,0,I2456/J2456)</f>
        <v>753.731343283582</v>
      </c>
      <c r="M2456" s="15" t="n">
        <f aca="false">INDEX(通路主檔!$D$2:$D$5,MATCH($F2456,通路主檔!$A$2:$A$5,0))*INDEX(年度參數!$B$2:$B$4,MATCH($B2456,年度參數!$A$2:$A$4,0))</f>
        <v>0</v>
      </c>
      <c r="N2456" s="14" t="n">
        <f aca="false">I2456*M2456</f>
        <v>0</v>
      </c>
      <c r="O2456" s="14" t="n">
        <f aca="false">I2456-N2456</f>
        <v>454500</v>
      </c>
    </row>
    <row r="2457" customFormat="false" ht="15" hidden="false" customHeight="false" outlineLevel="0" collapsed="false">
      <c r="A2457" s="6" t="str">
        <f aca="false">TEXT(B2457,"0")&amp;"-"&amp;TEXT(C2457,"00")</f>
        <v>2026-09</v>
      </c>
      <c r="B2457" s="4" t="n">
        <v>2026</v>
      </c>
      <c r="C2457" s="4" t="n">
        <v>9</v>
      </c>
      <c r="D2457" s="9" t="s">
        <v>332</v>
      </c>
      <c r="E2457" s="12" t="str">
        <f aca="false">INDEX(門市主檔!$B$2:$B$25,MATCH($D2457,門市主檔!$A$2:$A$25,0))</f>
        <v>屏東市區店</v>
      </c>
      <c r="F2457" s="9" t="s">
        <v>342</v>
      </c>
      <c r="G2457" s="12" t="str">
        <f aca="false">INDEX(通路主檔!$B$2:$B$5,MATCH($F2457,通路主檔!$A$2:$A$5,0))</f>
        <v>外帶</v>
      </c>
      <c r="H2457" s="12" t="str">
        <f aca="false">INDEX(通路主檔!$C$2:$C$5,MATCH($F2457,通路主檔!$A$2:$A$5,0))</f>
        <v>店內</v>
      </c>
      <c r="I2457" s="13" t="n">
        <v>372000</v>
      </c>
      <c r="J2457" s="4" t="n">
        <v>1183</v>
      </c>
      <c r="K2457" s="4" t="n">
        <v>1587</v>
      </c>
      <c r="L2457" s="14" t="n">
        <f aca="false">IF(J2457=0,0,I2457/J2457)</f>
        <v>314.454775993238</v>
      </c>
      <c r="M2457" s="15" t="n">
        <f aca="false">INDEX(通路主檔!$D$2:$D$5,MATCH($F2457,通路主檔!$A$2:$A$5,0))*INDEX(年度參數!$B$2:$B$4,MATCH($B2457,年度參數!$A$2:$A$4,0))</f>
        <v>0</v>
      </c>
      <c r="N2457" s="14" t="n">
        <f aca="false">I2457*M2457</f>
        <v>0</v>
      </c>
      <c r="O2457" s="14" t="n">
        <f aca="false">I2457-N2457</f>
        <v>372000</v>
      </c>
    </row>
    <row r="2458" customFormat="false" ht="15" hidden="false" customHeight="false" outlineLevel="0" collapsed="false">
      <c r="A2458" s="6" t="str">
        <f aca="false">TEXT(B2458,"0")&amp;"-"&amp;TEXT(C2458,"00")</f>
        <v>2026-09</v>
      </c>
      <c r="B2458" s="4" t="n">
        <v>2026</v>
      </c>
      <c r="C2458" s="4" t="n">
        <v>9</v>
      </c>
      <c r="D2458" s="9" t="s">
        <v>332</v>
      </c>
      <c r="E2458" s="12" t="str">
        <f aca="false">INDEX(門市主檔!$B$2:$B$25,MATCH($D2458,門市主檔!$A$2:$A$25,0))</f>
        <v>屏東市區店</v>
      </c>
      <c r="F2458" s="9" t="s">
        <v>344</v>
      </c>
      <c r="G2458" s="12" t="str">
        <f aca="false">INDEX(通路主檔!$B$2:$B$5,MATCH($F2458,通路主檔!$A$2:$A$5,0))</f>
        <v>外送平台 A</v>
      </c>
      <c r="H2458" s="12" t="str">
        <f aca="false">INDEX(通路主檔!$C$2:$C$5,MATCH($F2458,通路主檔!$A$2:$A$5,0))</f>
        <v>外送平台</v>
      </c>
      <c r="I2458" s="13" t="n">
        <v>309500</v>
      </c>
      <c r="J2458" s="4" t="n">
        <v>600</v>
      </c>
      <c r="K2458" s="4" t="n">
        <v>1165</v>
      </c>
      <c r="L2458" s="14" t="n">
        <f aca="false">IF(J2458=0,0,I2458/J2458)</f>
        <v>515.833333333333</v>
      </c>
      <c r="M2458" s="15" t="n">
        <f aca="false">INDEX(通路主檔!$D$2:$D$5,MATCH($F2458,通路主檔!$A$2:$A$5,0))*INDEX(年度參數!$B$2:$B$4,MATCH($B2458,年度參數!$A$2:$A$4,0))</f>
        <v>0.345</v>
      </c>
      <c r="N2458" s="14" t="n">
        <f aca="false">I2458*M2458</f>
        <v>106777.5</v>
      </c>
      <c r="O2458" s="14" t="n">
        <f aca="false">I2458-N2458</f>
        <v>202722.5</v>
      </c>
    </row>
    <row r="2459" customFormat="false" ht="15" hidden="false" customHeight="false" outlineLevel="0" collapsed="false">
      <c r="A2459" s="6" t="str">
        <f aca="false">TEXT(B2459,"0")&amp;"-"&amp;TEXT(C2459,"00")</f>
        <v>2026-09</v>
      </c>
      <c r="B2459" s="4" t="n">
        <v>2026</v>
      </c>
      <c r="C2459" s="4" t="n">
        <v>9</v>
      </c>
      <c r="D2459" s="9" t="s">
        <v>332</v>
      </c>
      <c r="E2459" s="12" t="str">
        <f aca="false">INDEX(門市主檔!$B$2:$B$25,MATCH($D2459,門市主檔!$A$2:$A$25,0))</f>
        <v>屏東市區店</v>
      </c>
      <c r="F2459" s="9" t="s">
        <v>347</v>
      </c>
      <c r="G2459" s="12" t="str">
        <f aca="false">INDEX(通路主檔!$B$2:$B$5,MATCH($F2459,通路主檔!$A$2:$A$5,0))</f>
        <v>外送平台 B</v>
      </c>
      <c r="H2459" s="12" t="str">
        <f aca="false">INDEX(通路主檔!$C$2:$C$5,MATCH($F2459,通路主檔!$A$2:$A$5,0))</f>
        <v>外送平台</v>
      </c>
      <c r="I2459" s="13" t="n">
        <v>220000</v>
      </c>
      <c r="J2459" s="4" t="n">
        <v>455</v>
      </c>
      <c r="K2459" s="4" t="n">
        <v>772</v>
      </c>
      <c r="L2459" s="14" t="n">
        <f aca="false">IF(J2459=0,0,I2459/J2459)</f>
        <v>483.516483516484</v>
      </c>
      <c r="M2459" s="15" t="n">
        <f aca="false">INDEX(通路主檔!$D$2:$D$5,MATCH($F2459,通路主檔!$A$2:$A$5,0))*INDEX(年度參數!$B$2:$B$4,MATCH($B2459,年度參數!$A$2:$A$4,0))</f>
        <v>0.345</v>
      </c>
      <c r="N2459" s="14" t="n">
        <f aca="false">I2459*M2459</f>
        <v>75900</v>
      </c>
      <c r="O2459" s="14" t="n">
        <f aca="false">I2459-N2459</f>
        <v>144100</v>
      </c>
    </row>
    <row r="2460" customFormat="false" ht="15" hidden="false" customHeight="false" outlineLevel="0" collapsed="false">
      <c r="A2460" s="6" t="str">
        <f aca="false">TEXT(B2460,"0")&amp;"-"&amp;TEXT(C2460,"00")</f>
        <v>2026-09</v>
      </c>
      <c r="B2460" s="4" t="n">
        <v>2026</v>
      </c>
      <c r="C2460" s="4" t="n">
        <v>9</v>
      </c>
      <c r="D2460" s="9" t="s">
        <v>300</v>
      </c>
      <c r="E2460" s="12" t="str">
        <f aca="false">INDEX(門市主檔!$B$2:$B$25,MATCH($D2460,門市主檔!$A$2:$A$25,0))</f>
        <v>台中逢甲店</v>
      </c>
      <c r="F2460" s="9" t="s">
        <v>339</v>
      </c>
      <c r="G2460" s="12" t="str">
        <f aca="false">INDEX(通路主檔!$B$2:$B$5,MATCH($F2460,通路主檔!$A$2:$A$5,0))</f>
        <v>內用</v>
      </c>
      <c r="H2460" s="12" t="str">
        <f aca="false">INDEX(通路主檔!$C$2:$C$5,MATCH($F2460,通路主檔!$A$2:$A$5,0))</f>
        <v>店內</v>
      </c>
      <c r="I2460" s="13" t="n">
        <v>1153500</v>
      </c>
      <c r="J2460" s="4" t="n">
        <v>1543</v>
      </c>
      <c r="K2460" s="4" t="n">
        <v>3462</v>
      </c>
      <c r="L2460" s="14" t="n">
        <f aca="false">IF(J2460=0,0,I2460/J2460)</f>
        <v>747.569669475049</v>
      </c>
      <c r="M2460" s="15" t="n">
        <f aca="false">INDEX(通路主檔!$D$2:$D$5,MATCH($F2460,通路主檔!$A$2:$A$5,0))*INDEX(年度參數!$B$2:$B$4,MATCH($B2460,年度參數!$A$2:$A$4,0))</f>
        <v>0</v>
      </c>
      <c r="N2460" s="14" t="n">
        <f aca="false">I2460*M2460</f>
        <v>0</v>
      </c>
      <c r="O2460" s="14" t="n">
        <f aca="false">I2460-N2460</f>
        <v>1153500</v>
      </c>
    </row>
    <row r="2461" customFormat="false" ht="15" hidden="false" customHeight="false" outlineLevel="0" collapsed="false">
      <c r="A2461" s="6" t="str">
        <f aca="false">TEXT(B2461,"0")&amp;"-"&amp;TEXT(C2461,"00")</f>
        <v>2026-09</v>
      </c>
      <c r="B2461" s="4" t="n">
        <v>2026</v>
      </c>
      <c r="C2461" s="4" t="n">
        <v>9</v>
      </c>
      <c r="D2461" s="9" t="s">
        <v>300</v>
      </c>
      <c r="E2461" s="12" t="str">
        <f aca="false">INDEX(門市主檔!$B$2:$B$25,MATCH($D2461,門市主檔!$A$2:$A$25,0))</f>
        <v>台中逢甲店</v>
      </c>
      <c r="F2461" s="9" t="s">
        <v>342</v>
      </c>
      <c r="G2461" s="12" t="str">
        <f aca="false">INDEX(通路主檔!$B$2:$B$5,MATCH($F2461,通路主檔!$A$2:$A$5,0))</f>
        <v>外帶</v>
      </c>
      <c r="H2461" s="12" t="str">
        <f aca="false">INDEX(通路主檔!$C$2:$C$5,MATCH($F2461,通路主檔!$A$2:$A$5,0))</f>
        <v>店內</v>
      </c>
      <c r="I2461" s="13" t="n">
        <v>593400</v>
      </c>
      <c r="J2461" s="4" t="n">
        <v>1804</v>
      </c>
      <c r="K2461" s="4" t="n">
        <v>2452</v>
      </c>
      <c r="L2461" s="14" t="n">
        <f aca="false">IF(J2461=0,0,I2461/J2461)</f>
        <v>328.935698447894</v>
      </c>
      <c r="M2461" s="15" t="n">
        <f aca="false">INDEX(通路主檔!$D$2:$D$5,MATCH($F2461,通路主檔!$A$2:$A$5,0))*INDEX(年度參數!$B$2:$B$4,MATCH($B2461,年度參數!$A$2:$A$4,0))</f>
        <v>0</v>
      </c>
      <c r="N2461" s="14" t="n">
        <f aca="false">I2461*M2461</f>
        <v>0</v>
      </c>
      <c r="O2461" s="14" t="n">
        <f aca="false">I2461-N2461</f>
        <v>593400</v>
      </c>
    </row>
    <row r="2462" customFormat="false" ht="15" hidden="false" customHeight="false" outlineLevel="0" collapsed="false">
      <c r="A2462" s="6" t="str">
        <f aca="false">TEXT(B2462,"0")&amp;"-"&amp;TEXT(C2462,"00")</f>
        <v>2026-09</v>
      </c>
      <c r="B2462" s="4" t="n">
        <v>2026</v>
      </c>
      <c r="C2462" s="4" t="n">
        <v>9</v>
      </c>
      <c r="D2462" s="9" t="s">
        <v>300</v>
      </c>
      <c r="E2462" s="12" t="str">
        <f aca="false">INDEX(門市主檔!$B$2:$B$25,MATCH($D2462,門市主檔!$A$2:$A$25,0))</f>
        <v>台中逢甲店</v>
      </c>
      <c r="F2462" s="9" t="s">
        <v>344</v>
      </c>
      <c r="G2462" s="12" t="str">
        <f aca="false">INDEX(通路主檔!$B$2:$B$5,MATCH($F2462,通路主檔!$A$2:$A$5,0))</f>
        <v>外送平台 A</v>
      </c>
      <c r="H2462" s="12" t="str">
        <f aca="false">INDEX(通路主檔!$C$2:$C$5,MATCH($F2462,通路主檔!$A$2:$A$5,0))</f>
        <v>外送平台</v>
      </c>
      <c r="I2462" s="13" t="n">
        <v>538200</v>
      </c>
      <c r="J2462" s="4" t="n">
        <v>1060</v>
      </c>
      <c r="K2462" s="4" t="n">
        <v>2139</v>
      </c>
      <c r="L2462" s="14" t="n">
        <f aca="false">IF(J2462=0,0,I2462/J2462)</f>
        <v>507.735849056604</v>
      </c>
      <c r="M2462" s="15" t="n">
        <f aca="false">INDEX(通路主檔!$D$2:$D$5,MATCH($F2462,通路主檔!$A$2:$A$5,0))*INDEX(年度參數!$B$2:$B$4,MATCH($B2462,年度參數!$A$2:$A$4,0))</f>
        <v>0.345</v>
      </c>
      <c r="N2462" s="14" t="n">
        <f aca="false">I2462*M2462</f>
        <v>185679</v>
      </c>
      <c r="O2462" s="14" t="n">
        <f aca="false">I2462-N2462</f>
        <v>352521</v>
      </c>
    </row>
    <row r="2463" customFormat="false" ht="15" hidden="false" customHeight="false" outlineLevel="0" collapsed="false">
      <c r="A2463" s="6" t="str">
        <f aca="false">TEXT(B2463,"0")&amp;"-"&amp;TEXT(C2463,"00")</f>
        <v>2026-09</v>
      </c>
      <c r="B2463" s="4" t="n">
        <v>2026</v>
      </c>
      <c r="C2463" s="4" t="n">
        <v>9</v>
      </c>
      <c r="D2463" s="9" t="s">
        <v>300</v>
      </c>
      <c r="E2463" s="12" t="str">
        <f aca="false">INDEX(門市主檔!$B$2:$B$25,MATCH($D2463,門市主檔!$A$2:$A$25,0))</f>
        <v>台中逢甲店</v>
      </c>
      <c r="F2463" s="9" t="s">
        <v>347</v>
      </c>
      <c r="G2463" s="12" t="str">
        <f aca="false">INDEX(通路主檔!$B$2:$B$5,MATCH($F2463,通路主檔!$A$2:$A$5,0))</f>
        <v>外送平台 B</v>
      </c>
      <c r="H2463" s="12" t="str">
        <f aca="false">INDEX(通路主檔!$C$2:$C$5,MATCH($F2463,通路主檔!$A$2:$A$5,0))</f>
        <v>外送平台</v>
      </c>
      <c r="I2463" s="13" t="n">
        <v>348400</v>
      </c>
      <c r="J2463" s="4" t="n">
        <v>756</v>
      </c>
      <c r="K2463" s="4" t="n">
        <v>1261</v>
      </c>
      <c r="L2463" s="14" t="n">
        <f aca="false">IF(J2463=0,0,I2463/J2463)</f>
        <v>460.846560846561</v>
      </c>
      <c r="M2463" s="15" t="n">
        <f aca="false">INDEX(通路主檔!$D$2:$D$5,MATCH($F2463,通路主檔!$A$2:$A$5,0))*INDEX(年度參數!$B$2:$B$4,MATCH($B2463,年度參數!$A$2:$A$4,0))</f>
        <v>0.345</v>
      </c>
      <c r="N2463" s="14" t="n">
        <f aca="false">I2463*M2463</f>
        <v>120198</v>
      </c>
      <c r="O2463" s="14" t="n">
        <f aca="false">I2463-N2463</f>
        <v>228202</v>
      </c>
    </row>
    <row r="2464" customFormat="false" ht="15" hidden="false" customHeight="false" outlineLevel="0" collapsed="false">
      <c r="A2464" s="6" t="str">
        <f aca="false">TEXT(B2464,"0")&amp;"-"&amp;TEXT(C2464,"00")</f>
        <v>2026-09</v>
      </c>
      <c r="B2464" s="4" t="n">
        <v>2026</v>
      </c>
      <c r="C2464" s="4" t="n">
        <v>9</v>
      </c>
      <c r="D2464" s="9" t="s">
        <v>305</v>
      </c>
      <c r="E2464" s="12" t="str">
        <f aca="false">INDEX(門市主檔!$B$2:$B$25,MATCH($D2464,門市主檔!$A$2:$A$25,0))</f>
        <v>台中七期店</v>
      </c>
      <c r="F2464" s="9" t="s">
        <v>339</v>
      </c>
      <c r="G2464" s="12" t="str">
        <f aca="false">INDEX(通路主檔!$B$2:$B$5,MATCH($F2464,通路主檔!$A$2:$A$5,0))</f>
        <v>內用</v>
      </c>
      <c r="H2464" s="12" t="str">
        <f aca="false">INDEX(通路主檔!$C$2:$C$5,MATCH($F2464,通路主檔!$A$2:$A$5,0))</f>
        <v>店內</v>
      </c>
      <c r="I2464" s="13" t="n">
        <v>1222800</v>
      </c>
      <c r="J2464" s="4" t="n">
        <v>1646</v>
      </c>
      <c r="K2464" s="4" t="n">
        <v>3965</v>
      </c>
      <c r="L2464" s="14" t="n">
        <f aca="false">IF(J2464=0,0,I2464/J2464)</f>
        <v>742.891859052248</v>
      </c>
      <c r="M2464" s="15" t="n">
        <f aca="false">INDEX(通路主檔!$D$2:$D$5,MATCH($F2464,通路主檔!$A$2:$A$5,0))*INDEX(年度參數!$B$2:$B$4,MATCH($B2464,年度參數!$A$2:$A$4,0))</f>
        <v>0</v>
      </c>
      <c r="N2464" s="14" t="n">
        <f aca="false">I2464*M2464</f>
        <v>0</v>
      </c>
      <c r="O2464" s="14" t="n">
        <f aca="false">I2464-N2464</f>
        <v>1222800</v>
      </c>
    </row>
    <row r="2465" customFormat="false" ht="15" hidden="false" customHeight="false" outlineLevel="0" collapsed="false">
      <c r="A2465" s="6" t="str">
        <f aca="false">TEXT(B2465,"0")&amp;"-"&amp;TEXT(C2465,"00")</f>
        <v>2026-09</v>
      </c>
      <c r="B2465" s="4" t="n">
        <v>2026</v>
      </c>
      <c r="C2465" s="4" t="n">
        <v>9</v>
      </c>
      <c r="D2465" s="9" t="s">
        <v>305</v>
      </c>
      <c r="E2465" s="12" t="str">
        <f aca="false">INDEX(門市主檔!$B$2:$B$25,MATCH($D2465,門市主檔!$A$2:$A$25,0))</f>
        <v>台中七期店</v>
      </c>
      <c r="F2465" s="9" t="s">
        <v>342</v>
      </c>
      <c r="G2465" s="12" t="str">
        <f aca="false">INDEX(通路主檔!$B$2:$B$5,MATCH($F2465,通路主檔!$A$2:$A$5,0))</f>
        <v>外帶</v>
      </c>
      <c r="H2465" s="12" t="str">
        <f aca="false">INDEX(通路主檔!$C$2:$C$5,MATCH($F2465,通路主檔!$A$2:$A$5,0))</f>
        <v>店內</v>
      </c>
      <c r="I2465" s="13" t="n">
        <v>535300</v>
      </c>
      <c r="J2465" s="4" t="n">
        <v>1632</v>
      </c>
      <c r="K2465" s="4" t="n">
        <v>1995</v>
      </c>
      <c r="L2465" s="14" t="n">
        <f aca="false">IF(J2465=0,0,I2465/J2465)</f>
        <v>328.002450980392</v>
      </c>
      <c r="M2465" s="15" t="n">
        <f aca="false">INDEX(通路主檔!$D$2:$D$5,MATCH($F2465,通路主檔!$A$2:$A$5,0))*INDEX(年度參數!$B$2:$B$4,MATCH($B2465,年度參數!$A$2:$A$4,0))</f>
        <v>0</v>
      </c>
      <c r="N2465" s="14" t="n">
        <f aca="false">I2465*M2465</f>
        <v>0</v>
      </c>
      <c r="O2465" s="14" t="n">
        <f aca="false">I2465-N2465</f>
        <v>535300</v>
      </c>
    </row>
    <row r="2466" customFormat="false" ht="15" hidden="false" customHeight="false" outlineLevel="0" collapsed="false">
      <c r="A2466" s="6" t="str">
        <f aca="false">TEXT(B2466,"0")&amp;"-"&amp;TEXT(C2466,"00")</f>
        <v>2026-09</v>
      </c>
      <c r="B2466" s="4" t="n">
        <v>2026</v>
      </c>
      <c r="C2466" s="4" t="n">
        <v>9</v>
      </c>
      <c r="D2466" s="9" t="s">
        <v>305</v>
      </c>
      <c r="E2466" s="12" t="str">
        <f aca="false">INDEX(門市主檔!$B$2:$B$25,MATCH($D2466,門市主檔!$A$2:$A$25,0))</f>
        <v>台中七期店</v>
      </c>
      <c r="F2466" s="9" t="s">
        <v>344</v>
      </c>
      <c r="G2466" s="12" t="str">
        <f aca="false">INDEX(通路主檔!$B$2:$B$5,MATCH($F2466,通路主檔!$A$2:$A$5,0))</f>
        <v>外送平台 A</v>
      </c>
      <c r="H2466" s="12" t="str">
        <f aca="false">INDEX(通路主檔!$C$2:$C$5,MATCH($F2466,通路主檔!$A$2:$A$5,0))</f>
        <v>外送平台</v>
      </c>
      <c r="I2466" s="13" t="n">
        <v>444600</v>
      </c>
      <c r="J2466" s="4" t="n">
        <v>873</v>
      </c>
      <c r="K2466" s="4" t="n">
        <v>1679</v>
      </c>
      <c r="L2466" s="14" t="n">
        <f aca="false">IF(J2466=0,0,I2466/J2466)</f>
        <v>509.278350515464</v>
      </c>
      <c r="M2466" s="15" t="n">
        <f aca="false">INDEX(通路主檔!$D$2:$D$5,MATCH($F2466,通路主檔!$A$2:$A$5,0))*INDEX(年度參數!$B$2:$B$4,MATCH($B2466,年度參數!$A$2:$A$4,0))</f>
        <v>0.345</v>
      </c>
      <c r="N2466" s="14" t="n">
        <f aca="false">I2466*M2466</f>
        <v>153387</v>
      </c>
      <c r="O2466" s="14" t="n">
        <f aca="false">I2466-N2466</f>
        <v>291213</v>
      </c>
    </row>
    <row r="2467" customFormat="false" ht="15" hidden="false" customHeight="false" outlineLevel="0" collapsed="false">
      <c r="A2467" s="6" t="str">
        <f aca="false">TEXT(B2467,"0")&amp;"-"&amp;TEXT(C2467,"00")</f>
        <v>2026-09</v>
      </c>
      <c r="B2467" s="4" t="n">
        <v>2026</v>
      </c>
      <c r="C2467" s="4" t="n">
        <v>9</v>
      </c>
      <c r="D2467" s="9" t="s">
        <v>305</v>
      </c>
      <c r="E2467" s="12" t="str">
        <f aca="false">INDEX(門市主檔!$B$2:$B$25,MATCH($D2467,門市主檔!$A$2:$A$25,0))</f>
        <v>台中七期店</v>
      </c>
      <c r="F2467" s="9" t="s">
        <v>347</v>
      </c>
      <c r="G2467" s="12" t="str">
        <f aca="false">INDEX(通路主檔!$B$2:$B$5,MATCH($F2467,通路主檔!$A$2:$A$5,0))</f>
        <v>外送平台 B</v>
      </c>
      <c r="H2467" s="12" t="str">
        <f aca="false">INDEX(通路主檔!$C$2:$C$5,MATCH($F2467,通路主檔!$A$2:$A$5,0))</f>
        <v>外送平台</v>
      </c>
      <c r="I2467" s="13" t="n">
        <v>295600</v>
      </c>
      <c r="J2467" s="4" t="n">
        <v>570</v>
      </c>
      <c r="K2467" s="4" t="n">
        <v>1066</v>
      </c>
      <c r="L2467" s="14" t="n">
        <f aca="false">IF(J2467=0,0,I2467/J2467)</f>
        <v>518.59649122807</v>
      </c>
      <c r="M2467" s="15" t="n">
        <f aca="false">INDEX(通路主檔!$D$2:$D$5,MATCH($F2467,通路主檔!$A$2:$A$5,0))*INDEX(年度參數!$B$2:$B$4,MATCH($B2467,年度參數!$A$2:$A$4,0))</f>
        <v>0.345</v>
      </c>
      <c r="N2467" s="14" t="n">
        <f aca="false">I2467*M2467</f>
        <v>101982</v>
      </c>
      <c r="O2467" s="14" t="n">
        <f aca="false">I2467-N2467</f>
        <v>193618</v>
      </c>
    </row>
    <row r="2468" customFormat="false" ht="15" hidden="false" customHeight="false" outlineLevel="0" collapsed="false">
      <c r="A2468" s="6" t="str">
        <f aca="false">TEXT(B2468,"0")&amp;"-"&amp;TEXT(C2468,"00")</f>
        <v>2026-09</v>
      </c>
      <c r="B2468" s="4" t="n">
        <v>2026</v>
      </c>
      <c r="C2468" s="4" t="n">
        <v>9</v>
      </c>
      <c r="D2468" s="9" t="s">
        <v>307</v>
      </c>
      <c r="E2468" s="12" t="str">
        <f aca="false">INDEX(門市主檔!$B$2:$B$25,MATCH($D2468,門市主檔!$A$2:$A$25,0))</f>
        <v>台中一中店</v>
      </c>
      <c r="F2468" s="9" t="s">
        <v>339</v>
      </c>
      <c r="G2468" s="12" t="str">
        <f aca="false">INDEX(通路主檔!$B$2:$B$5,MATCH($F2468,通路主檔!$A$2:$A$5,0))</f>
        <v>內用</v>
      </c>
      <c r="H2468" s="12" t="str">
        <f aca="false">INDEX(通路主檔!$C$2:$C$5,MATCH($F2468,通路主檔!$A$2:$A$5,0))</f>
        <v>店內</v>
      </c>
      <c r="I2468" s="13" t="n">
        <v>605000</v>
      </c>
      <c r="J2468" s="4" t="n">
        <v>780</v>
      </c>
      <c r="K2468" s="4" t="n">
        <v>1815</v>
      </c>
      <c r="L2468" s="14" t="n">
        <f aca="false">IF(J2468=0,0,I2468/J2468)</f>
        <v>775.641025641026</v>
      </c>
      <c r="M2468" s="15" t="n">
        <f aca="false">INDEX(通路主檔!$D$2:$D$5,MATCH($F2468,通路主檔!$A$2:$A$5,0))*INDEX(年度參數!$B$2:$B$4,MATCH($B2468,年度參數!$A$2:$A$4,0))</f>
        <v>0</v>
      </c>
      <c r="N2468" s="14" t="n">
        <f aca="false">I2468*M2468</f>
        <v>0</v>
      </c>
      <c r="O2468" s="14" t="n">
        <f aca="false">I2468-N2468</f>
        <v>605000</v>
      </c>
    </row>
    <row r="2469" customFormat="false" ht="15" hidden="false" customHeight="false" outlineLevel="0" collapsed="false">
      <c r="A2469" s="6" t="str">
        <f aca="false">TEXT(B2469,"0")&amp;"-"&amp;TEXT(C2469,"00")</f>
        <v>2026-09</v>
      </c>
      <c r="B2469" s="4" t="n">
        <v>2026</v>
      </c>
      <c r="C2469" s="4" t="n">
        <v>9</v>
      </c>
      <c r="D2469" s="9" t="s">
        <v>307</v>
      </c>
      <c r="E2469" s="12" t="str">
        <f aca="false">INDEX(門市主檔!$B$2:$B$25,MATCH($D2469,門市主檔!$A$2:$A$25,0))</f>
        <v>台中一中店</v>
      </c>
      <c r="F2469" s="9" t="s">
        <v>342</v>
      </c>
      <c r="G2469" s="12" t="str">
        <f aca="false">INDEX(通路主檔!$B$2:$B$5,MATCH($F2469,通路主檔!$A$2:$A$5,0))</f>
        <v>外帶</v>
      </c>
      <c r="H2469" s="12" t="str">
        <f aca="false">INDEX(通路主檔!$C$2:$C$5,MATCH($F2469,通路主檔!$A$2:$A$5,0))</f>
        <v>店內</v>
      </c>
      <c r="I2469" s="13" t="n">
        <v>522200</v>
      </c>
      <c r="J2469" s="4" t="n">
        <v>1635</v>
      </c>
      <c r="K2469" s="4" t="n">
        <v>2112</v>
      </c>
      <c r="L2469" s="14" t="n">
        <f aca="false">IF(J2469=0,0,I2469/J2469)</f>
        <v>319.388379204893</v>
      </c>
      <c r="M2469" s="15" t="n">
        <f aca="false">INDEX(通路主檔!$D$2:$D$5,MATCH($F2469,通路主檔!$A$2:$A$5,0))*INDEX(年度參數!$B$2:$B$4,MATCH($B2469,年度參數!$A$2:$A$4,0))</f>
        <v>0</v>
      </c>
      <c r="N2469" s="14" t="n">
        <f aca="false">I2469*M2469</f>
        <v>0</v>
      </c>
      <c r="O2469" s="14" t="n">
        <f aca="false">I2469-N2469</f>
        <v>522200</v>
      </c>
    </row>
    <row r="2470" customFormat="false" ht="15" hidden="false" customHeight="false" outlineLevel="0" collapsed="false">
      <c r="A2470" s="6" t="str">
        <f aca="false">TEXT(B2470,"0")&amp;"-"&amp;TEXT(C2470,"00")</f>
        <v>2026-09</v>
      </c>
      <c r="B2470" s="4" t="n">
        <v>2026</v>
      </c>
      <c r="C2470" s="4" t="n">
        <v>9</v>
      </c>
      <c r="D2470" s="9" t="s">
        <v>307</v>
      </c>
      <c r="E2470" s="12" t="str">
        <f aca="false">INDEX(門市主檔!$B$2:$B$25,MATCH($D2470,門市主檔!$A$2:$A$25,0))</f>
        <v>台中一中店</v>
      </c>
      <c r="F2470" s="9" t="s">
        <v>344</v>
      </c>
      <c r="G2470" s="12" t="str">
        <f aca="false">INDEX(通路主檔!$B$2:$B$5,MATCH($F2470,通路主檔!$A$2:$A$5,0))</f>
        <v>外送平台 A</v>
      </c>
      <c r="H2470" s="12" t="str">
        <f aca="false">INDEX(通路主檔!$C$2:$C$5,MATCH($F2470,通路主檔!$A$2:$A$5,0))</f>
        <v>外送平台</v>
      </c>
      <c r="I2470" s="13" t="n">
        <v>472700</v>
      </c>
      <c r="J2470" s="4" t="n">
        <v>911</v>
      </c>
      <c r="K2470" s="4" t="n">
        <v>1654</v>
      </c>
      <c r="L2470" s="14" t="n">
        <f aca="false">IF(J2470=0,0,I2470/J2470)</f>
        <v>518.880351262349</v>
      </c>
      <c r="M2470" s="15" t="n">
        <f aca="false">INDEX(通路主檔!$D$2:$D$5,MATCH($F2470,通路主檔!$A$2:$A$5,0))*INDEX(年度參數!$B$2:$B$4,MATCH($B2470,年度參數!$A$2:$A$4,0))</f>
        <v>0.345</v>
      </c>
      <c r="N2470" s="14" t="n">
        <f aca="false">I2470*M2470</f>
        <v>163081.5</v>
      </c>
      <c r="O2470" s="14" t="n">
        <f aca="false">I2470-N2470</f>
        <v>309618.5</v>
      </c>
    </row>
    <row r="2471" customFormat="false" ht="15" hidden="false" customHeight="false" outlineLevel="0" collapsed="false">
      <c r="A2471" s="6" t="str">
        <f aca="false">TEXT(B2471,"0")&amp;"-"&amp;TEXT(C2471,"00")</f>
        <v>2026-09</v>
      </c>
      <c r="B2471" s="4" t="n">
        <v>2026</v>
      </c>
      <c r="C2471" s="4" t="n">
        <v>9</v>
      </c>
      <c r="D2471" s="9" t="s">
        <v>307</v>
      </c>
      <c r="E2471" s="12" t="str">
        <f aca="false">INDEX(門市主檔!$B$2:$B$25,MATCH($D2471,門市主檔!$A$2:$A$25,0))</f>
        <v>台中一中店</v>
      </c>
      <c r="F2471" s="9" t="s">
        <v>347</v>
      </c>
      <c r="G2471" s="12" t="str">
        <f aca="false">INDEX(通路主檔!$B$2:$B$5,MATCH($F2471,通路主檔!$A$2:$A$5,0))</f>
        <v>外送平台 B</v>
      </c>
      <c r="H2471" s="12" t="str">
        <f aca="false">INDEX(通路主檔!$C$2:$C$5,MATCH($F2471,通路主檔!$A$2:$A$5,0))</f>
        <v>外送平台</v>
      </c>
      <c r="I2471" s="13" t="n">
        <v>290800</v>
      </c>
      <c r="J2471" s="4" t="n">
        <v>549</v>
      </c>
      <c r="K2471" s="4" t="n">
        <v>972</v>
      </c>
      <c r="L2471" s="14" t="n">
        <f aca="false">IF(J2471=0,0,I2471/J2471)</f>
        <v>529.690346083789</v>
      </c>
      <c r="M2471" s="15" t="n">
        <f aca="false">INDEX(通路主檔!$D$2:$D$5,MATCH($F2471,通路主檔!$A$2:$A$5,0))*INDEX(年度參數!$B$2:$B$4,MATCH($B2471,年度參數!$A$2:$A$4,0))</f>
        <v>0.345</v>
      </c>
      <c r="N2471" s="14" t="n">
        <f aca="false">I2471*M2471</f>
        <v>100326</v>
      </c>
      <c r="O2471" s="14" t="n">
        <f aca="false">I2471-N2471</f>
        <v>190474</v>
      </c>
    </row>
    <row r="2472" customFormat="false" ht="15" hidden="false" customHeight="false" outlineLevel="0" collapsed="false">
      <c r="A2472" s="6" t="str">
        <f aca="false">TEXT(B2472,"0")&amp;"-"&amp;TEXT(C2472,"00")</f>
        <v>2026-09</v>
      </c>
      <c r="B2472" s="4" t="n">
        <v>2026</v>
      </c>
      <c r="C2472" s="4" t="n">
        <v>9</v>
      </c>
      <c r="D2472" s="9" t="s">
        <v>310</v>
      </c>
      <c r="E2472" s="12" t="str">
        <f aca="false">INDEX(門市主檔!$B$2:$B$25,MATCH($D2472,門市主檔!$A$2:$A$25,0))</f>
        <v>台中大里店</v>
      </c>
      <c r="F2472" s="9" t="s">
        <v>342</v>
      </c>
      <c r="G2472" s="12" t="str">
        <f aca="false">INDEX(通路主檔!$B$2:$B$5,MATCH($F2472,通路主檔!$A$2:$A$5,0))</f>
        <v>外帶</v>
      </c>
      <c r="H2472" s="12" t="str">
        <f aca="false">INDEX(通路主檔!$C$2:$C$5,MATCH($F2472,通路主檔!$A$2:$A$5,0))</f>
        <v>店內</v>
      </c>
      <c r="I2472" s="13" t="n">
        <v>476000</v>
      </c>
      <c r="J2472" s="4" t="n">
        <v>1333</v>
      </c>
      <c r="K2472" s="4" t="n">
        <v>1834</v>
      </c>
      <c r="L2472" s="14" t="n">
        <f aca="false">IF(J2472=0,0,I2472/J2472)</f>
        <v>357.08927231808</v>
      </c>
      <c r="M2472" s="15" t="n">
        <f aca="false">INDEX(通路主檔!$D$2:$D$5,MATCH($F2472,通路主檔!$A$2:$A$5,0))*INDEX(年度參數!$B$2:$B$4,MATCH($B2472,年度參數!$A$2:$A$4,0))</f>
        <v>0</v>
      </c>
      <c r="N2472" s="14" t="n">
        <f aca="false">I2472*M2472</f>
        <v>0</v>
      </c>
      <c r="O2472" s="14" t="n">
        <f aca="false">I2472-N2472</f>
        <v>476000</v>
      </c>
    </row>
    <row r="2473" customFormat="false" ht="15" hidden="false" customHeight="false" outlineLevel="0" collapsed="false">
      <c r="A2473" s="6" t="str">
        <f aca="false">TEXT(B2473,"0")&amp;"-"&amp;TEXT(C2473,"00")</f>
        <v>2026-09</v>
      </c>
      <c r="B2473" s="4" t="n">
        <v>2026</v>
      </c>
      <c r="C2473" s="4" t="n">
        <v>9</v>
      </c>
      <c r="D2473" s="9" t="s">
        <v>310</v>
      </c>
      <c r="E2473" s="12" t="str">
        <f aca="false">INDEX(門市主檔!$B$2:$B$25,MATCH($D2473,門市主檔!$A$2:$A$25,0))</f>
        <v>台中大里店</v>
      </c>
      <c r="F2473" s="9" t="s">
        <v>344</v>
      </c>
      <c r="G2473" s="12" t="str">
        <f aca="false">INDEX(通路主檔!$B$2:$B$5,MATCH($F2473,通路主檔!$A$2:$A$5,0))</f>
        <v>外送平台 A</v>
      </c>
      <c r="H2473" s="12" t="str">
        <f aca="false">INDEX(通路主檔!$C$2:$C$5,MATCH($F2473,通路主檔!$A$2:$A$5,0))</f>
        <v>外送平台</v>
      </c>
      <c r="I2473" s="13" t="n">
        <v>383700</v>
      </c>
      <c r="J2473" s="4" t="n">
        <v>774</v>
      </c>
      <c r="K2473" s="4" t="n">
        <v>1355</v>
      </c>
      <c r="L2473" s="14" t="n">
        <f aca="false">IF(J2473=0,0,I2473/J2473)</f>
        <v>495.736434108527</v>
      </c>
      <c r="M2473" s="15" t="n">
        <f aca="false">INDEX(通路主檔!$D$2:$D$5,MATCH($F2473,通路主檔!$A$2:$A$5,0))*INDEX(年度參數!$B$2:$B$4,MATCH($B2473,年度參數!$A$2:$A$4,0))</f>
        <v>0.345</v>
      </c>
      <c r="N2473" s="14" t="n">
        <f aca="false">I2473*M2473</f>
        <v>132376.5</v>
      </c>
      <c r="O2473" s="14" t="n">
        <f aca="false">I2473-N2473</f>
        <v>251323.5</v>
      </c>
    </row>
    <row r="2474" customFormat="false" ht="15" hidden="false" customHeight="false" outlineLevel="0" collapsed="false">
      <c r="A2474" s="6" t="str">
        <f aca="false">TEXT(B2474,"0")&amp;"-"&amp;TEXT(C2474,"00")</f>
        <v>2026-09</v>
      </c>
      <c r="B2474" s="4" t="n">
        <v>2026</v>
      </c>
      <c r="C2474" s="4" t="n">
        <v>9</v>
      </c>
      <c r="D2474" s="9" t="s">
        <v>310</v>
      </c>
      <c r="E2474" s="12" t="str">
        <f aca="false">INDEX(門市主檔!$B$2:$B$25,MATCH($D2474,門市主檔!$A$2:$A$25,0))</f>
        <v>台中大里店</v>
      </c>
      <c r="F2474" s="9" t="s">
        <v>347</v>
      </c>
      <c r="G2474" s="12" t="str">
        <f aca="false">INDEX(通路主檔!$B$2:$B$5,MATCH($F2474,通路主檔!$A$2:$A$5,0))</f>
        <v>外送平台 B</v>
      </c>
      <c r="H2474" s="12" t="str">
        <f aca="false">INDEX(通路主檔!$C$2:$C$5,MATCH($F2474,通路主檔!$A$2:$A$5,0))</f>
        <v>外送平台</v>
      </c>
      <c r="I2474" s="13" t="n">
        <v>271100</v>
      </c>
      <c r="J2474" s="4" t="n">
        <v>515</v>
      </c>
      <c r="K2474" s="4" t="n">
        <v>953</v>
      </c>
      <c r="L2474" s="14" t="n">
        <f aca="false">IF(J2474=0,0,I2474/J2474)</f>
        <v>526.407766990291</v>
      </c>
      <c r="M2474" s="15" t="n">
        <f aca="false">INDEX(通路主檔!$D$2:$D$5,MATCH($F2474,通路主檔!$A$2:$A$5,0))*INDEX(年度參數!$B$2:$B$4,MATCH($B2474,年度參數!$A$2:$A$4,0))</f>
        <v>0.345</v>
      </c>
      <c r="N2474" s="14" t="n">
        <f aca="false">I2474*M2474</f>
        <v>93529.5</v>
      </c>
      <c r="O2474" s="14" t="n">
        <f aca="false">I2474-N2474</f>
        <v>177570.5</v>
      </c>
    </row>
    <row r="2475" customFormat="false" ht="15" hidden="false" customHeight="false" outlineLevel="0" collapsed="false">
      <c r="A2475" s="6" t="str">
        <f aca="false">TEXT(B2475,"0")&amp;"-"&amp;TEXT(C2475,"00")</f>
        <v>2026-09</v>
      </c>
      <c r="B2475" s="4" t="n">
        <v>2026</v>
      </c>
      <c r="C2475" s="4" t="n">
        <v>9</v>
      </c>
      <c r="D2475" s="9" t="s">
        <v>318</v>
      </c>
      <c r="E2475" s="12" t="str">
        <f aca="false">INDEX(門市主檔!$B$2:$B$25,MATCH($D2475,門市主檔!$A$2:$A$25,0))</f>
        <v>台南中西店</v>
      </c>
      <c r="F2475" s="9" t="s">
        <v>339</v>
      </c>
      <c r="G2475" s="12" t="str">
        <f aca="false">INDEX(通路主檔!$B$2:$B$5,MATCH($F2475,通路主檔!$A$2:$A$5,0))</f>
        <v>內用</v>
      </c>
      <c r="H2475" s="12" t="str">
        <f aca="false">INDEX(通路主檔!$C$2:$C$5,MATCH($F2475,通路主檔!$A$2:$A$5,0))</f>
        <v>店內</v>
      </c>
      <c r="I2475" s="13" t="n">
        <v>818200</v>
      </c>
      <c r="J2475" s="4" t="n">
        <v>1106</v>
      </c>
      <c r="K2475" s="4" t="n">
        <v>2796</v>
      </c>
      <c r="L2475" s="14" t="n">
        <f aca="false">IF(J2475=0,0,I2475/J2475)</f>
        <v>739.783001808318</v>
      </c>
      <c r="M2475" s="15" t="n">
        <f aca="false">INDEX(通路主檔!$D$2:$D$5,MATCH($F2475,通路主檔!$A$2:$A$5,0))*INDEX(年度參數!$B$2:$B$4,MATCH($B2475,年度參數!$A$2:$A$4,0))</f>
        <v>0</v>
      </c>
      <c r="N2475" s="14" t="n">
        <f aca="false">I2475*M2475</f>
        <v>0</v>
      </c>
      <c r="O2475" s="14" t="n">
        <f aca="false">I2475-N2475</f>
        <v>818200</v>
      </c>
    </row>
    <row r="2476" customFormat="false" ht="15" hidden="false" customHeight="false" outlineLevel="0" collapsed="false">
      <c r="A2476" s="6" t="str">
        <f aca="false">TEXT(B2476,"0")&amp;"-"&amp;TEXT(C2476,"00")</f>
        <v>2026-09</v>
      </c>
      <c r="B2476" s="4" t="n">
        <v>2026</v>
      </c>
      <c r="C2476" s="4" t="n">
        <v>9</v>
      </c>
      <c r="D2476" s="9" t="s">
        <v>318</v>
      </c>
      <c r="E2476" s="12" t="str">
        <f aca="false">INDEX(門市主檔!$B$2:$B$25,MATCH($D2476,門市主檔!$A$2:$A$25,0))</f>
        <v>台南中西店</v>
      </c>
      <c r="F2476" s="9" t="s">
        <v>342</v>
      </c>
      <c r="G2476" s="12" t="str">
        <f aca="false">INDEX(通路主檔!$B$2:$B$5,MATCH($F2476,通路主檔!$A$2:$A$5,0))</f>
        <v>外帶</v>
      </c>
      <c r="H2476" s="12" t="str">
        <f aca="false">INDEX(通路主檔!$C$2:$C$5,MATCH($F2476,通路主檔!$A$2:$A$5,0))</f>
        <v>店內</v>
      </c>
      <c r="I2476" s="13" t="n">
        <v>421900</v>
      </c>
      <c r="J2476" s="4" t="n">
        <v>1348</v>
      </c>
      <c r="K2476" s="4" t="n">
        <v>1662</v>
      </c>
      <c r="L2476" s="14" t="n">
        <f aca="false">IF(J2476=0,0,I2476/J2476)</f>
        <v>312.982195845697</v>
      </c>
      <c r="M2476" s="15" t="n">
        <f aca="false">INDEX(通路主檔!$D$2:$D$5,MATCH($F2476,通路主檔!$A$2:$A$5,0))*INDEX(年度參數!$B$2:$B$4,MATCH($B2476,年度參數!$A$2:$A$4,0))</f>
        <v>0</v>
      </c>
      <c r="N2476" s="14" t="n">
        <f aca="false">I2476*M2476</f>
        <v>0</v>
      </c>
      <c r="O2476" s="14" t="n">
        <f aca="false">I2476-N2476</f>
        <v>421900</v>
      </c>
    </row>
    <row r="2477" customFormat="false" ht="15" hidden="false" customHeight="false" outlineLevel="0" collapsed="false">
      <c r="A2477" s="6" t="str">
        <f aca="false">TEXT(B2477,"0")&amp;"-"&amp;TEXT(C2477,"00")</f>
        <v>2026-09</v>
      </c>
      <c r="B2477" s="4" t="n">
        <v>2026</v>
      </c>
      <c r="C2477" s="4" t="n">
        <v>9</v>
      </c>
      <c r="D2477" s="9" t="s">
        <v>318</v>
      </c>
      <c r="E2477" s="12" t="str">
        <f aca="false">INDEX(門市主檔!$B$2:$B$25,MATCH($D2477,門市主檔!$A$2:$A$25,0))</f>
        <v>台南中西店</v>
      </c>
      <c r="F2477" s="9" t="s">
        <v>344</v>
      </c>
      <c r="G2477" s="12" t="str">
        <f aca="false">INDEX(通路主檔!$B$2:$B$5,MATCH($F2477,通路主檔!$A$2:$A$5,0))</f>
        <v>外送平台 A</v>
      </c>
      <c r="H2477" s="12" t="str">
        <f aca="false">INDEX(通路主檔!$C$2:$C$5,MATCH($F2477,通路主檔!$A$2:$A$5,0))</f>
        <v>外送平台</v>
      </c>
      <c r="I2477" s="13" t="n">
        <v>403600</v>
      </c>
      <c r="J2477" s="4" t="n">
        <v>804</v>
      </c>
      <c r="K2477" s="4" t="n">
        <v>1516</v>
      </c>
      <c r="L2477" s="14" t="n">
        <f aca="false">IF(J2477=0,0,I2477/J2477)</f>
        <v>501.990049751244</v>
      </c>
      <c r="M2477" s="15" t="n">
        <f aca="false">INDEX(通路主檔!$D$2:$D$5,MATCH($F2477,通路主檔!$A$2:$A$5,0))*INDEX(年度參數!$B$2:$B$4,MATCH($B2477,年度參數!$A$2:$A$4,0))</f>
        <v>0.345</v>
      </c>
      <c r="N2477" s="14" t="n">
        <f aca="false">I2477*M2477</f>
        <v>139242</v>
      </c>
      <c r="O2477" s="14" t="n">
        <f aca="false">I2477-N2477</f>
        <v>264358</v>
      </c>
    </row>
    <row r="2478" customFormat="false" ht="15" hidden="false" customHeight="false" outlineLevel="0" collapsed="false">
      <c r="A2478" s="6" t="str">
        <f aca="false">TEXT(B2478,"0")&amp;"-"&amp;TEXT(C2478,"00")</f>
        <v>2026-09</v>
      </c>
      <c r="B2478" s="4" t="n">
        <v>2026</v>
      </c>
      <c r="C2478" s="4" t="n">
        <v>9</v>
      </c>
      <c r="D2478" s="9" t="s">
        <v>318</v>
      </c>
      <c r="E2478" s="12" t="str">
        <f aca="false">INDEX(門市主檔!$B$2:$B$25,MATCH($D2478,門市主檔!$A$2:$A$25,0))</f>
        <v>台南中西店</v>
      </c>
      <c r="F2478" s="9" t="s">
        <v>347</v>
      </c>
      <c r="G2478" s="12" t="str">
        <f aca="false">INDEX(通路主檔!$B$2:$B$5,MATCH($F2478,通路主檔!$A$2:$A$5,0))</f>
        <v>外送平台 B</v>
      </c>
      <c r="H2478" s="12" t="str">
        <f aca="false">INDEX(通路主檔!$C$2:$C$5,MATCH($F2478,通路主檔!$A$2:$A$5,0))</f>
        <v>外送平台</v>
      </c>
      <c r="I2478" s="13" t="n">
        <v>232600</v>
      </c>
      <c r="J2478" s="4" t="n">
        <v>434</v>
      </c>
      <c r="K2478" s="4" t="n">
        <v>834</v>
      </c>
      <c r="L2478" s="14" t="n">
        <f aca="false">IF(J2478=0,0,I2478/J2478)</f>
        <v>535.94470046083</v>
      </c>
      <c r="M2478" s="15" t="n">
        <f aca="false">INDEX(通路主檔!$D$2:$D$5,MATCH($F2478,通路主檔!$A$2:$A$5,0))*INDEX(年度參數!$B$2:$B$4,MATCH($B2478,年度參數!$A$2:$A$4,0))</f>
        <v>0.345</v>
      </c>
      <c r="N2478" s="14" t="n">
        <f aca="false">I2478*M2478</f>
        <v>80247</v>
      </c>
      <c r="O2478" s="14" t="n">
        <f aca="false">I2478-N2478</f>
        <v>152353</v>
      </c>
    </row>
    <row r="2479" customFormat="false" ht="15" hidden="false" customHeight="false" outlineLevel="0" collapsed="false">
      <c r="A2479" s="6" t="str">
        <f aca="false">TEXT(B2479,"0")&amp;"-"&amp;TEXT(C2479,"00")</f>
        <v>2026-09</v>
      </c>
      <c r="B2479" s="4" t="n">
        <v>2026</v>
      </c>
      <c r="C2479" s="4" t="n">
        <v>9</v>
      </c>
      <c r="D2479" s="9" t="s">
        <v>323</v>
      </c>
      <c r="E2479" s="12" t="str">
        <f aca="false">INDEX(門市主檔!$B$2:$B$25,MATCH($D2479,門市主檔!$A$2:$A$25,0))</f>
        <v>台南東寧店</v>
      </c>
      <c r="F2479" s="9" t="s">
        <v>339</v>
      </c>
      <c r="G2479" s="12" t="str">
        <f aca="false">INDEX(通路主檔!$B$2:$B$5,MATCH($F2479,通路主檔!$A$2:$A$5,0))</f>
        <v>內用</v>
      </c>
      <c r="H2479" s="12" t="str">
        <f aca="false">INDEX(通路主檔!$C$2:$C$5,MATCH($F2479,通路主檔!$A$2:$A$5,0))</f>
        <v>店內</v>
      </c>
      <c r="I2479" s="13" t="n">
        <v>482800</v>
      </c>
      <c r="J2479" s="4" t="n">
        <v>618</v>
      </c>
      <c r="K2479" s="4" t="n">
        <v>1508</v>
      </c>
      <c r="L2479" s="14" t="n">
        <f aca="false">IF(J2479=0,0,I2479/J2479)</f>
        <v>781.229773462783</v>
      </c>
      <c r="M2479" s="15" t="n">
        <f aca="false">INDEX(通路主檔!$D$2:$D$5,MATCH($F2479,通路主檔!$A$2:$A$5,0))*INDEX(年度參數!$B$2:$B$4,MATCH($B2479,年度參數!$A$2:$A$4,0))</f>
        <v>0</v>
      </c>
      <c r="N2479" s="14" t="n">
        <f aca="false">I2479*M2479</f>
        <v>0</v>
      </c>
      <c r="O2479" s="14" t="n">
        <f aca="false">I2479-N2479</f>
        <v>482800</v>
      </c>
    </row>
    <row r="2480" customFormat="false" ht="15" hidden="false" customHeight="false" outlineLevel="0" collapsed="false">
      <c r="A2480" s="6" t="str">
        <f aca="false">TEXT(B2480,"0")&amp;"-"&amp;TEXT(C2480,"00")</f>
        <v>2026-09</v>
      </c>
      <c r="B2480" s="4" t="n">
        <v>2026</v>
      </c>
      <c r="C2480" s="4" t="n">
        <v>9</v>
      </c>
      <c r="D2480" s="9" t="s">
        <v>323</v>
      </c>
      <c r="E2480" s="12" t="str">
        <f aca="false">INDEX(門市主檔!$B$2:$B$25,MATCH($D2480,門市主檔!$A$2:$A$25,0))</f>
        <v>台南東寧店</v>
      </c>
      <c r="F2480" s="9" t="s">
        <v>342</v>
      </c>
      <c r="G2480" s="12" t="str">
        <f aca="false">INDEX(通路主檔!$B$2:$B$5,MATCH($F2480,通路主檔!$A$2:$A$5,0))</f>
        <v>外帶</v>
      </c>
      <c r="H2480" s="12" t="str">
        <f aca="false">INDEX(通路主檔!$C$2:$C$5,MATCH($F2480,通路主檔!$A$2:$A$5,0))</f>
        <v>店內</v>
      </c>
      <c r="I2480" s="13" t="n">
        <v>441400</v>
      </c>
      <c r="J2480" s="4" t="n">
        <v>1298</v>
      </c>
      <c r="K2480" s="4" t="n">
        <v>1721</v>
      </c>
      <c r="L2480" s="14" t="n">
        <f aca="false">IF(J2480=0,0,I2480/J2480)</f>
        <v>340.061633281972</v>
      </c>
      <c r="M2480" s="15" t="n">
        <f aca="false">INDEX(通路主檔!$D$2:$D$5,MATCH($F2480,通路主檔!$A$2:$A$5,0))*INDEX(年度參數!$B$2:$B$4,MATCH($B2480,年度參數!$A$2:$A$4,0))</f>
        <v>0</v>
      </c>
      <c r="N2480" s="14" t="n">
        <f aca="false">I2480*M2480</f>
        <v>0</v>
      </c>
      <c r="O2480" s="14" t="n">
        <f aca="false">I2480-N2480</f>
        <v>441400</v>
      </c>
    </row>
    <row r="2481" customFormat="false" ht="15" hidden="false" customHeight="false" outlineLevel="0" collapsed="false">
      <c r="A2481" s="6" t="str">
        <f aca="false">TEXT(B2481,"0")&amp;"-"&amp;TEXT(C2481,"00")</f>
        <v>2026-09</v>
      </c>
      <c r="B2481" s="4" t="n">
        <v>2026</v>
      </c>
      <c r="C2481" s="4" t="n">
        <v>9</v>
      </c>
      <c r="D2481" s="9" t="s">
        <v>323</v>
      </c>
      <c r="E2481" s="12" t="str">
        <f aca="false">INDEX(門市主檔!$B$2:$B$25,MATCH($D2481,門市主檔!$A$2:$A$25,0))</f>
        <v>台南東寧店</v>
      </c>
      <c r="F2481" s="9" t="s">
        <v>344</v>
      </c>
      <c r="G2481" s="12" t="str">
        <f aca="false">INDEX(通路主檔!$B$2:$B$5,MATCH($F2481,通路主檔!$A$2:$A$5,0))</f>
        <v>外送平台 A</v>
      </c>
      <c r="H2481" s="12" t="str">
        <f aca="false">INDEX(通路主檔!$C$2:$C$5,MATCH($F2481,通路主檔!$A$2:$A$5,0))</f>
        <v>外送平台</v>
      </c>
      <c r="I2481" s="13" t="n">
        <v>369000</v>
      </c>
      <c r="J2481" s="4" t="n">
        <v>657</v>
      </c>
      <c r="K2481" s="4" t="n">
        <v>1267</v>
      </c>
      <c r="L2481" s="14" t="n">
        <f aca="false">IF(J2481=0,0,I2481/J2481)</f>
        <v>561.643835616438</v>
      </c>
      <c r="M2481" s="15" t="n">
        <f aca="false">INDEX(通路主檔!$D$2:$D$5,MATCH($F2481,通路主檔!$A$2:$A$5,0))*INDEX(年度參數!$B$2:$B$4,MATCH($B2481,年度參數!$A$2:$A$4,0))</f>
        <v>0.345</v>
      </c>
      <c r="N2481" s="14" t="n">
        <f aca="false">I2481*M2481</f>
        <v>127305</v>
      </c>
      <c r="O2481" s="14" t="n">
        <f aca="false">I2481-N2481</f>
        <v>241695</v>
      </c>
    </row>
    <row r="2482" customFormat="false" ht="15" hidden="false" customHeight="false" outlineLevel="0" collapsed="false">
      <c r="A2482" s="6" t="str">
        <f aca="false">TEXT(B2482,"0")&amp;"-"&amp;TEXT(C2482,"00")</f>
        <v>2026-09</v>
      </c>
      <c r="B2482" s="4" t="n">
        <v>2026</v>
      </c>
      <c r="C2482" s="4" t="n">
        <v>9</v>
      </c>
      <c r="D2482" s="9" t="s">
        <v>323</v>
      </c>
      <c r="E2482" s="12" t="str">
        <f aca="false">INDEX(門市主檔!$B$2:$B$25,MATCH($D2482,門市主檔!$A$2:$A$25,0))</f>
        <v>台南東寧店</v>
      </c>
      <c r="F2482" s="9" t="s">
        <v>347</v>
      </c>
      <c r="G2482" s="12" t="str">
        <f aca="false">INDEX(通路主檔!$B$2:$B$5,MATCH($F2482,通路主檔!$A$2:$A$5,0))</f>
        <v>外送平台 B</v>
      </c>
      <c r="H2482" s="12" t="str">
        <f aca="false">INDEX(通路主檔!$C$2:$C$5,MATCH($F2482,通路主檔!$A$2:$A$5,0))</f>
        <v>外送平台</v>
      </c>
      <c r="I2482" s="13" t="n">
        <v>227400</v>
      </c>
      <c r="J2482" s="4" t="n">
        <v>461</v>
      </c>
      <c r="K2482" s="4" t="n">
        <v>855</v>
      </c>
      <c r="L2482" s="14" t="n">
        <f aca="false">IF(J2482=0,0,I2482/J2482)</f>
        <v>493.275488069414</v>
      </c>
      <c r="M2482" s="15" t="n">
        <f aca="false">INDEX(通路主檔!$D$2:$D$5,MATCH($F2482,通路主檔!$A$2:$A$5,0))*INDEX(年度參數!$B$2:$B$4,MATCH($B2482,年度參數!$A$2:$A$4,0))</f>
        <v>0.345</v>
      </c>
      <c r="N2482" s="14" t="n">
        <f aca="false">I2482*M2482</f>
        <v>78453</v>
      </c>
      <c r="O2482" s="14" t="n">
        <f aca="false">I2482-N2482</f>
        <v>148947</v>
      </c>
    </row>
    <row r="2483" customFormat="false" ht="15" hidden="false" customHeight="false" outlineLevel="0" collapsed="false">
      <c r="A2483" s="6" t="str">
        <f aca="false">TEXT(B2483,"0")&amp;"-"&amp;TEXT(C2483,"00")</f>
        <v>2026-09</v>
      </c>
      <c r="B2483" s="4" t="n">
        <v>2026</v>
      </c>
      <c r="C2483" s="4" t="n">
        <v>9</v>
      </c>
      <c r="D2483" s="9" t="s">
        <v>262</v>
      </c>
      <c r="E2483" s="12" t="str">
        <f aca="false">INDEX(門市主檔!$B$2:$B$25,MATCH($D2483,門市主檔!$A$2:$A$25,0))</f>
        <v>台北信義旗艦店</v>
      </c>
      <c r="F2483" s="9" t="s">
        <v>339</v>
      </c>
      <c r="G2483" s="12" t="str">
        <f aca="false">INDEX(通路主檔!$B$2:$B$5,MATCH($F2483,通路主檔!$A$2:$A$5,0))</f>
        <v>內用</v>
      </c>
      <c r="H2483" s="12" t="str">
        <f aca="false">INDEX(通路主檔!$C$2:$C$5,MATCH($F2483,通路主檔!$A$2:$A$5,0))</f>
        <v>店內</v>
      </c>
      <c r="I2483" s="13" t="n">
        <v>1830400</v>
      </c>
      <c r="J2483" s="4" t="n">
        <v>2566</v>
      </c>
      <c r="K2483" s="4" t="n">
        <v>5803</v>
      </c>
      <c r="L2483" s="14" t="n">
        <f aca="false">IF(J2483=0,0,I2483/J2483)</f>
        <v>713.328137178488</v>
      </c>
      <c r="M2483" s="15" t="n">
        <f aca="false">INDEX(通路主檔!$D$2:$D$5,MATCH($F2483,通路主檔!$A$2:$A$5,0))*INDEX(年度參數!$B$2:$B$4,MATCH($B2483,年度參數!$A$2:$A$4,0))</f>
        <v>0</v>
      </c>
      <c r="N2483" s="14" t="n">
        <f aca="false">I2483*M2483</f>
        <v>0</v>
      </c>
      <c r="O2483" s="14" t="n">
        <f aca="false">I2483-N2483</f>
        <v>1830400</v>
      </c>
    </row>
    <row r="2484" customFormat="false" ht="15" hidden="false" customHeight="false" outlineLevel="0" collapsed="false">
      <c r="A2484" s="6" t="str">
        <f aca="false">TEXT(B2484,"0")&amp;"-"&amp;TEXT(C2484,"00")</f>
        <v>2026-09</v>
      </c>
      <c r="B2484" s="4" t="n">
        <v>2026</v>
      </c>
      <c r="C2484" s="4" t="n">
        <v>9</v>
      </c>
      <c r="D2484" s="9" t="s">
        <v>262</v>
      </c>
      <c r="E2484" s="12" t="str">
        <f aca="false">INDEX(門市主檔!$B$2:$B$25,MATCH($D2484,門市主檔!$A$2:$A$25,0))</f>
        <v>台北信義旗艦店</v>
      </c>
      <c r="F2484" s="9" t="s">
        <v>342</v>
      </c>
      <c r="G2484" s="12" t="str">
        <f aca="false">INDEX(通路主檔!$B$2:$B$5,MATCH($F2484,通路主檔!$A$2:$A$5,0))</f>
        <v>外帶</v>
      </c>
      <c r="H2484" s="12" t="str">
        <f aca="false">INDEX(通路主檔!$C$2:$C$5,MATCH($F2484,通路主檔!$A$2:$A$5,0))</f>
        <v>店內</v>
      </c>
      <c r="I2484" s="13" t="n">
        <v>649200</v>
      </c>
      <c r="J2484" s="4" t="n">
        <v>1826</v>
      </c>
      <c r="K2484" s="4" t="n">
        <v>2349</v>
      </c>
      <c r="L2484" s="14" t="n">
        <f aca="false">IF(J2484=0,0,I2484/J2484)</f>
        <v>355.53121577218</v>
      </c>
      <c r="M2484" s="15" t="n">
        <f aca="false">INDEX(通路主檔!$D$2:$D$5,MATCH($F2484,通路主檔!$A$2:$A$5,0))*INDEX(年度參數!$B$2:$B$4,MATCH($B2484,年度參數!$A$2:$A$4,0))</f>
        <v>0</v>
      </c>
      <c r="N2484" s="14" t="n">
        <f aca="false">I2484*M2484</f>
        <v>0</v>
      </c>
      <c r="O2484" s="14" t="n">
        <f aca="false">I2484-N2484</f>
        <v>649200</v>
      </c>
    </row>
    <row r="2485" customFormat="false" ht="15" hidden="false" customHeight="false" outlineLevel="0" collapsed="false">
      <c r="A2485" s="6" t="str">
        <f aca="false">TEXT(B2485,"0")&amp;"-"&amp;TEXT(C2485,"00")</f>
        <v>2026-09</v>
      </c>
      <c r="B2485" s="4" t="n">
        <v>2026</v>
      </c>
      <c r="C2485" s="4" t="n">
        <v>9</v>
      </c>
      <c r="D2485" s="9" t="s">
        <v>262</v>
      </c>
      <c r="E2485" s="12" t="str">
        <f aca="false">INDEX(門市主檔!$B$2:$B$25,MATCH($D2485,門市主檔!$A$2:$A$25,0))</f>
        <v>台北信義旗艦店</v>
      </c>
      <c r="F2485" s="9" t="s">
        <v>344</v>
      </c>
      <c r="G2485" s="12" t="str">
        <f aca="false">INDEX(通路主檔!$B$2:$B$5,MATCH($F2485,通路主檔!$A$2:$A$5,0))</f>
        <v>外送平台 A</v>
      </c>
      <c r="H2485" s="12" t="str">
        <f aca="false">INDEX(通路主檔!$C$2:$C$5,MATCH($F2485,通路主檔!$A$2:$A$5,0))</f>
        <v>外送平台</v>
      </c>
      <c r="I2485" s="13" t="n">
        <v>565100</v>
      </c>
      <c r="J2485" s="4" t="n">
        <v>1008</v>
      </c>
      <c r="K2485" s="4" t="n">
        <v>1792</v>
      </c>
      <c r="L2485" s="14" t="n">
        <f aca="false">IF(J2485=0,0,I2485/J2485)</f>
        <v>560.615079365079</v>
      </c>
      <c r="M2485" s="15" t="n">
        <f aca="false">INDEX(通路主檔!$D$2:$D$5,MATCH($F2485,通路主檔!$A$2:$A$5,0))*INDEX(年度參數!$B$2:$B$4,MATCH($B2485,年度參數!$A$2:$A$4,0))</f>
        <v>0.345</v>
      </c>
      <c r="N2485" s="14" t="n">
        <f aca="false">I2485*M2485</f>
        <v>194959.5</v>
      </c>
      <c r="O2485" s="14" t="n">
        <f aca="false">I2485-N2485</f>
        <v>370140.5</v>
      </c>
    </row>
    <row r="2486" customFormat="false" ht="15" hidden="false" customHeight="false" outlineLevel="0" collapsed="false">
      <c r="A2486" s="6" t="str">
        <f aca="false">TEXT(B2486,"0")&amp;"-"&amp;TEXT(C2486,"00")</f>
        <v>2026-09</v>
      </c>
      <c r="B2486" s="4" t="n">
        <v>2026</v>
      </c>
      <c r="C2486" s="4" t="n">
        <v>9</v>
      </c>
      <c r="D2486" s="9" t="s">
        <v>262</v>
      </c>
      <c r="E2486" s="12" t="str">
        <f aca="false">INDEX(門市主檔!$B$2:$B$25,MATCH($D2486,門市主檔!$A$2:$A$25,0))</f>
        <v>台北信義旗艦店</v>
      </c>
      <c r="F2486" s="9" t="s">
        <v>347</v>
      </c>
      <c r="G2486" s="12" t="str">
        <f aca="false">INDEX(通路主檔!$B$2:$B$5,MATCH($F2486,通路主檔!$A$2:$A$5,0))</f>
        <v>外送平台 B</v>
      </c>
      <c r="H2486" s="12" t="str">
        <f aca="false">INDEX(通路主檔!$C$2:$C$5,MATCH($F2486,通路主檔!$A$2:$A$5,0))</f>
        <v>外送平台</v>
      </c>
      <c r="I2486" s="13" t="n">
        <v>358500</v>
      </c>
      <c r="J2486" s="4" t="n">
        <v>688</v>
      </c>
      <c r="K2486" s="4" t="n">
        <v>1259</v>
      </c>
      <c r="L2486" s="14" t="n">
        <f aca="false">IF(J2486=0,0,I2486/J2486)</f>
        <v>521.075581395349</v>
      </c>
      <c r="M2486" s="15" t="n">
        <f aca="false">INDEX(通路主檔!$D$2:$D$5,MATCH($F2486,通路主檔!$A$2:$A$5,0))*INDEX(年度參數!$B$2:$B$4,MATCH($B2486,年度參數!$A$2:$A$4,0))</f>
        <v>0.345</v>
      </c>
      <c r="N2486" s="14" t="n">
        <f aca="false">I2486*M2486</f>
        <v>123682.5</v>
      </c>
      <c r="O2486" s="14" t="n">
        <f aca="false">I2486-N2486</f>
        <v>234817.5</v>
      </c>
    </row>
    <row r="2487" customFormat="false" ht="15" hidden="false" customHeight="false" outlineLevel="0" collapsed="false">
      <c r="A2487" s="6" t="str">
        <f aca="false">TEXT(B2487,"0")&amp;"-"&amp;TEXT(C2487,"00")</f>
        <v>2026-09</v>
      </c>
      <c r="B2487" s="4" t="n">
        <v>2026</v>
      </c>
      <c r="C2487" s="4" t="n">
        <v>9</v>
      </c>
      <c r="D2487" s="9" t="s">
        <v>269</v>
      </c>
      <c r="E2487" s="12" t="str">
        <f aca="false">INDEX(門市主檔!$B$2:$B$25,MATCH($D2487,門市主檔!$A$2:$A$25,0))</f>
        <v>台北中山店</v>
      </c>
      <c r="F2487" s="9" t="s">
        <v>339</v>
      </c>
      <c r="G2487" s="12" t="str">
        <f aca="false">INDEX(通路主檔!$B$2:$B$5,MATCH($F2487,通路主檔!$A$2:$A$5,0))</f>
        <v>內用</v>
      </c>
      <c r="H2487" s="12" t="str">
        <f aca="false">INDEX(通路主檔!$C$2:$C$5,MATCH($F2487,通路主檔!$A$2:$A$5,0))</f>
        <v>店內</v>
      </c>
      <c r="I2487" s="13" t="n">
        <v>962900</v>
      </c>
      <c r="J2487" s="4" t="n">
        <v>1274</v>
      </c>
      <c r="K2487" s="4" t="n">
        <v>3292</v>
      </c>
      <c r="L2487" s="14" t="n">
        <f aca="false">IF(J2487=0,0,I2487/J2487)</f>
        <v>755.808477237049</v>
      </c>
      <c r="M2487" s="15" t="n">
        <f aca="false">INDEX(通路主檔!$D$2:$D$5,MATCH($F2487,通路主檔!$A$2:$A$5,0))*INDEX(年度參數!$B$2:$B$4,MATCH($B2487,年度參數!$A$2:$A$4,0))</f>
        <v>0</v>
      </c>
      <c r="N2487" s="14" t="n">
        <f aca="false">I2487*M2487</f>
        <v>0</v>
      </c>
      <c r="O2487" s="14" t="n">
        <f aca="false">I2487-N2487</f>
        <v>962900</v>
      </c>
    </row>
    <row r="2488" customFormat="false" ht="15" hidden="false" customHeight="false" outlineLevel="0" collapsed="false">
      <c r="A2488" s="6" t="str">
        <f aca="false">TEXT(B2488,"0")&amp;"-"&amp;TEXT(C2488,"00")</f>
        <v>2026-09</v>
      </c>
      <c r="B2488" s="4" t="n">
        <v>2026</v>
      </c>
      <c r="C2488" s="4" t="n">
        <v>9</v>
      </c>
      <c r="D2488" s="9" t="s">
        <v>269</v>
      </c>
      <c r="E2488" s="12" t="str">
        <f aca="false">INDEX(門市主檔!$B$2:$B$25,MATCH($D2488,門市主檔!$A$2:$A$25,0))</f>
        <v>台北中山店</v>
      </c>
      <c r="F2488" s="9" t="s">
        <v>342</v>
      </c>
      <c r="G2488" s="12" t="str">
        <f aca="false">INDEX(通路主檔!$B$2:$B$5,MATCH($F2488,通路主檔!$A$2:$A$5,0))</f>
        <v>外帶</v>
      </c>
      <c r="H2488" s="12" t="str">
        <f aca="false">INDEX(通路主檔!$C$2:$C$5,MATCH($F2488,通路主檔!$A$2:$A$5,0))</f>
        <v>店內</v>
      </c>
      <c r="I2488" s="13" t="n">
        <v>474700</v>
      </c>
      <c r="J2488" s="4" t="n">
        <v>1372</v>
      </c>
      <c r="K2488" s="4" t="n">
        <v>1649</v>
      </c>
      <c r="L2488" s="14" t="n">
        <f aca="false">IF(J2488=0,0,I2488/J2488)</f>
        <v>345.991253644315</v>
      </c>
      <c r="M2488" s="15" t="n">
        <f aca="false">INDEX(通路主檔!$D$2:$D$5,MATCH($F2488,通路主檔!$A$2:$A$5,0))*INDEX(年度參數!$B$2:$B$4,MATCH($B2488,年度參數!$A$2:$A$4,0))</f>
        <v>0</v>
      </c>
      <c r="N2488" s="14" t="n">
        <f aca="false">I2488*M2488</f>
        <v>0</v>
      </c>
      <c r="O2488" s="14" t="n">
        <f aca="false">I2488-N2488</f>
        <v>474700</v>
      </c>
    </row>
    <row r="2489" customFormat="false" ht="15" hidden="false" customHeight="false" outlineLevel="0" collapsed="false">
      <c r="A2489" s="6" t="str">
        <f aca="false">TEXT(B2489,"0")&amp;"-"&amp;TEXT(C2489,"00")</f>
        <v>2026-09</v>
      </c>
      <c r="B2489" s="4" t="n">
        <v>2026</v>
      </c>
      <c r="C2489" s="4" t="n">
        <v>9</v>
      </c>
      <c r="D2489" s="9" t="s">
        <v>269</v>
      </c>
      <c r="E2489" s="12" t="str">
        <f aca="false">INDEX(門市主檔!$B$2:$B$25,MATCH($D2489,門市主檔!$A$2:$A$25,0))</f>
        <v>台北中山店</v>
      </c>
      <c r="F2489" s="9" t="s">
        <v>344</v>
      </c>
      <c r="G2489" s="12" t="str">
        <f aca="false">INDEX(通路主檔!$B$2:$B$5,MATCH($F2489,通路主檔!$A$2:$A$5,0))</f>
        <v>外送平台 A</v>
      </c>
      <c r="H2489" s="12" t="str">
        <f aca="false">INDEX(通路主檔!$C$2:$C$5,MATCH($F2489,通路主檔!$A$2:$A$5,0))</f>
        <v>外送平台</v>
      </c>
      <c r="I2489" s="13" t="n">
        <v>437100</v>
      </c>
      <c r="J2489" s="4" t="n">
        <v>841</v>
      </c>
      <c r="K2489" s="4" t="n">
        <v>1515</v>
      </c>
      <c r="L2489" s="14" t="n">
        <f aca="false">IF(J2489=0,0,I2489/J2489)</f>
        <v>519.73840665874</v>
      </c>
      <c r="M2489" s="15" t="n">
        <f aca="false">INDEX(通路主檔!$D$2:$D$5,MATCH($F2489,通路主檔!$A$2:$A$5,0))*INDEX(年度參數!$B$2:$B$4,MATCH($B2489,年度參數!$A$2:$A$4,0))</f>
        <v>0.345</v>
      </c>
      <c r="N2489" s="14" t="n">
        <f aca="false">I2489*M2489</f>
        <v>150799.5</v>
      </c>
      <c r="O2489" s="14" t="n">
        <f aca="false">I2489-N2489</f>
        <v>286300.5</v>
      </c>
    </row>
    <row r="2490" customFormat="false" ht="15" hidden="false" customHeight="false" outlineLevel="0" collapsed="false">
      <c r="A2490" s="6" t="str">
        <f aca="false">TEXT(B2490,"0")&amp;"-"&amp;TEXT(C2490,"00")</f>
        <v>2026-09</v>
      </c>
      <c r="B2490" s="4" t="n">
        <v>2026</v>
      </c>
      <c r="C2490" s="4" t="n">
        <v>9</v>
      </c>
      <c r="D2490" s="9" t="s">
        <v>269</v>
      </c>
      <c r="E2490" s="12" t="str">
        <f aca="false">INDEX(門市主檔!$B$2:$B$25,MATCH($D2490,門市主檔!$A$2:$A$25,0))</f>
        <v>台北中山店</v>
      </c>
      <c r="F2490" s="9" t="s">
        <v>347</v>
      </c>
      <c r="G2490" s="12" t="str">
        <f aca="false">INDEX(通路主檔!$B$2:$B$5,MATCH($F2490,通路主檔!$A$2:$A$5,0))</f>
        <v>外送平台 B</v>
      </c>
      <c r="H2490" s="12" t="str">
        <f aca="false">INDEX(通路主檔!$C$2:$C$5,MATCH($F2490,通路主檔!$A$2:$A$5,0))</f>
        <v>外送平台</v>
      </c>
      <c r="I2490" s="13" t="n">
        <v>274800</v>
      </c>
      <c r="J2490" s="4" t="n">
        <v>576</v>
      </c>
      <c r="K2490" s="4" t="n">
        <v>996</v>
      </c>
      <c r="L2490" s="14" t="n">
        <f aca="false">IF(J2490=0,0,I2490/J2490)</f>
        <v>477.083333333333</v>
      </c>
      <c r="M2490" s="15" t="n">
        <f aca="false">INDEX(通路主檔!$D$2:$D$5,MATCH($F2490,通路主檔!$A$2:$A$5,0))*INDEX(年度參數!$B$2:$B$4,MATCH($B2490,年度參數!$A$2:$A$4,0))</f>
        <v>0.345</v>
      </c>
      <c r="N2490" s="14" t="n">
        <f aca="false">I2490*M2490</f>
        <v>94806</v>
      </c>
      <c r="O2490" s="14" t="n">
        <f aca="false">I2490-N2490</f>
        <v>179994</v>
      </c>
    </row>
    <row r="2491" customFormat="false" ht="15" hidden="false" customHeight="false" outlineLevel="0" collapsed="false">
      <c r="A2491" s="6" t="str">
        <f aca="false">TEXT(B2491,"0")&amp;"-"&amp;TEXT(C2491,"00")</f>
        <v>2026-09</v>
      </c>
      <c r="B2491" s="4" t="n">
        <v>2026</v>
      </c>
      <c r="C2491" s="4" t="n">
        <v>9</v>
      </c>
      <c r="D2491" s="9" t="s">
        <v>273</v>
      </c>
      <c r="E2491" s="12" t="str">
        <f aca="false">INDEX(門市主檔!$B$2:$B$25,MATCH($D2491,門市主檔!$A$2:$A$25,0))</f>
        <v>台北東門店</v>
      </c>
      <c r="F2491" s="9" t="s">
        <v>339</v>
      </c>
      <c r="G2491" s="12" t="str">
        <f aca="false">INDEX(通路主檔!$B$2:$B$5,MATCH($F2491,通路主檔!$A$2:$A$5,0))</f>
        <v>內用</v>
      </c>
      <c r="H2491" s="12" t="str">
        <f aca="false">INDEX(通路主檔!$C$2:$C$5,MATCH($F2491,通路主檔!$A$2:$A$5,0))</f>
        <v>店內</v>
      </c>
      <c r="I2491" s="13" t="n">
        <v>600000</v>
      </c>
      <c r="J2491" s="4" t="n">
        <v>720</v>
      </c>
      <c r="K2491" s="4" t="n">
        <v>1691</v>
      </c>
      <c r="L2491" s="14" t="n">
        <f aca="false">IF(J2491=0,0,I2491/J2491)</f>
        <v>833.333333333333</v>
      </c>
      <c r="M2491" s="15" t="n">
        <f aca="false">INDEX(通路主檔!$D$2:$D$5,MATCH($F2491,通路主檔!$A$2:$A$5,0))*INDEX(年度參數!$B$2:$B$4,MATCH($B2491,年度參數!$A$2:$A$4,0))</f>
        <v>0</v>
      </c>
      <c r="N2491" s="14" t="n">
        <f aca="false">I2491*M2491</f>
        <v>0</v>
      </c>
      <c r="O2491" s="14" t="n">
        <f aca="false">I2491-N2491</f>
        <v>600000</v>
      </c>
    </row>
    <row r="2492" customFormat="false" ht="15" hidden="false" customHeight="false" outlineLevel="0" collapsed="false">
      <c r="A2492" s="6" t="str">
        <f aca="false">TEXT(B2492,"0")&amp;"-"&amp;TEXT(C2492,"00")</f>
        <v>2026-09</v>
      </c>
      <c r="B2492" s="4" t="n">
        <v>2026</v>
      </c>
      <c r="C2492" s="4" t="n">
        <v>9</v>
      </c>
      <c r="D2492" s="9" t="s">
        <v>273</v>
      </c>
      <c r="E2492" s="12" t="str">
        <f aca="false">INDEX(門市主檔!$B$2:$B$25,MATCH($D2492,門市主檔!$A$2:$A$25,0))</f>
        <v>台北東門店</v>
      </c>
      <c r="F2492" s="9" t="s">
        <v>342</v>
      </c>
      <c r="G2492" s="12" t="str">
        <f aca="false">INDEX(通路主檔!$B$2:$B$5,MATCH($F2492,通路主檔!$A$2:$A$5,0))</f>
        <v>外帶</v>
      </c>
      <c r="H2492" s="12" t="str">
        <f aca="false">INDEX(通路主檔!$C$2:$C$5,MATCH($F2492,通路主檔!$A$2:$A$5,0))</f>
        <v>店內</v>
      </c>
      <c r="I2492" s="13" t="n">
        <v>503100</v>
      </c>
      <c r="J2492" s="4" t="n">
        <v>1418</v>
      </c>
      <c r="K2492" s="4" t="n">
        <v>1791</v>
      </c>
      <c r="L2492" s="14" t="n">
        <f aca="false">IF(J2492=0,0,I2492/J2492)</f>
        <v>354.795486600846</v>
      </c>
      <c r="M2492" s="15" t="n">
        <f aca="false">INDEX(通路主檔!$D$2:$D$5,MATCH($F2492,通路主檔!$A$2:$A$5,0))*INDEX(年度參數!$B$2:$B$4,MATCH($B2492,年度參數!$A$2:$A$4,0))</f>
        <v>0</v>
      </c>
      <c r="N2492" s="14" t="n">
        <f aca="false">I2492*M2492</f>
        <v>0</v>
      </c>
      <c r="O2492" s="14" t="n">
        <f aca="false">I2492-N2492</f>
        <v>503100</v>
      </c>
    </row>
    <row r="2493" customFormat="false" ht="15" hidden="false" customHeight="false" outlineLevel="0" collapsed="false">
      <c r="A2493" s="6" t="str">
        <f aca="false">TEXT(B2493,"0")&amp;"-"&amp;TEXT(C2493,"00")</f>
        <v>2026-09</v>
      </c>
      <c r="B2493" s="4" t="n">
        <v>2026</v>
      </c>
      <c r="C2493" s="4" t="n">
        <v>9</v>
      </c>
      <c r="D2493" s="9" t="s">
        <v>273</v>
      </c>
      <c r="E2493" s="12" t="str">
        <f aca="false">INDEX(門市主檔!$B$2:$B$25,MATCH($D2493,門市主檔!$A$2:$A$25,0))</f>
        <v>台北東門店</v>
      </c>
      <c r="F2493" s="9" t="s">
        <v>344</v>
      </c>
      <c r="G2493" s="12" t="str">
        <f aca="false">INDEX(通路主檔!$B$2:$B$5,MATCH($F2493,通路主檔!$A$2:$A$5,0))</f>
        <v>外送平台 A</v>
      </c>
      <c r="H2493" s="12" t="str">
        <f aca="false">INDEX(通路主檔!$C$2:$C$5,MATCH($F2493,通路主檔!$A$2:$A$5,0))</f>
        <v>外送平台</v>
      </c>
      <c r="I2493" s="13" t="n">
        <v>408500</v>
      </c>
      <c r="J2493" s="4" t="n">
        <v>740</v>
      </c>
      <c r="K2493" s="4" t="n">
        <v>1306</v>
      </c>
      <c r="L2493" s="14" t="n">
        <f aca="false">IF(J2493=0,0,I2493/J2493)</f>
        <v>552.027027027027</v>
      </c>
      <c r="M2493" s="15" t="n">
        <f aca="false">INDEX(通路主檔!$D$2:$D$5,MATCH($F2493,通路主檔!$A$2:$A$5,0))*INDEX(年度參數!$B$2:$B$4,MATCH($B2493,年度參數!$A$2:$A$4,0))</f>
        <v>0.345</v>
      </c>
      <c r="N2493" s="14" t="n">
        <f aca="false">I2493*M2493</f>
        <v>140932.5</v>
      </c>
      <c r="O2493" s="14" t="n">
        <f aca="false">I2493-N2493</f>
        <v>267567.5</v>
      </c>
    </row>
    <row r="2494" customFormat="false" ht="15" hidden="false" customHeight="false" outlineLevel="0" collapsed="false">
      <c r="A2494" s="6" t="str">
        <f aca="false">TEXT(B2494,"0")&amp;"-"&amp;TEXT(C2494,"00")</f>
        <v>2026-09</v>
      </c>
      <c r="B2494" s="4" t="n">
        <v>2026</v>
      </c>
      <c r="C2494" s="4" t="n">
        <v>9</v>
      </c>
      <c r="D2494" s="9" t="s">
        <v>273</v>
      </c>
      <c r="E2494" s="12" t="str">
        <f aca="false">INDEX(門市主檔!$B$2:$B$25,MATCH($D2494,門市主檔!$A$2:$A$25,0))</f>
        <v>台北東門店</v>
      </c>
      <c r="F2494" s="9" t="s">
        <v>347</v>
      </c>
      <c r="G2494" s="12" t="str">
        <f aca="false">INDEX(通路主檔!$B$2:$B$5,MATCH($F2494,通路主檔!$A$2:$A$5,0))</f>
        <v>外送平台 B</v>
      </c>
      <c r="H2494" s="12" t="str">
        <f aca="false">INDEX(通路主檔!$C$2:$C$5,MATCH($F2494,通路主檔!$A$2:$A$5,0))</f>
        <v>外送平台</v>
      </c>
      <c r="I2494" s="13" t="n">
        <v>261500</v>
      </c>
      <c r="J2494" s="4" t="n">
        <v>562</v>
      </c>
      <c r="K2494" s="4" t="n">
        <v>1071</v>
      </c>
      <c r="L2494" s="14" t="n">
        <f aca="false">IF(J2494=0,0,I2494/J2494)</f>
        <v>465.302491103203</v>
      </c>
      <c r="M2494" s="15" t="n">
        <f aca="false">INDEX(通路主檔!$D$2:$D$5,MATCH($F2494,通路主檔!$A$2:$A$5,0))*INDEX(年度參數!$B$2:$B$4,MATCH($B2494,年度參數!$A$2:$A$4,0))</f>
        <v>0.345</v>
      </c>
      <c r="N2494" s="14" t="n">
        <f aca="false">I2494*M2494</f>
        <v>90217.5</v>
      </c>
      <c r="O2494" s="14" t="n">
        <f aca="false">I2494-N2494</f>
        <v>171282.5</v>
      </c>
    </row>
    <row r="2495" customFormat="false" ht="15" hidden="false" customHeight="false" outlineLevel="0" collapsed="false">
      <c r="A2495" s="6" t="str">
        <f aca="false">TEXT(B2495,"0")&amp;"-"&amp;TEXT(C2495,"00")</f>
        <v>2026-09</v>
      </c>
      <c r="B2495" s="4" t="n">
        <v>2026</v>
      </c>
      <c r="C2495" s="4" t="n">
        <v>9</v>
      </c>
      <c r="D2495" s="9" t="s">
        <v>277</v>
      </c>
      <c r="E2495" s="12" t="str">
        <f aca="false">INDEX(門市主檔!$B$2:$B$25,MATCH($D2495,門市主檔!$A$2:$A$25,0))</f>
        <v>台北松江店</v>
      </c>
      <c r="F2495" s="9" t="s">
        <v>342</v>
      </c>
      <c r="G2495" s="12" t="str">
        <f aca="false">INDEX(通路主檔!$B$2:$B$5,MATCH($F2495,通路主檔!$A$2:$A$5,0))</f>
        <v>外帶</v>
      </c>
      <c r="H2495" s="12" t="str">
        <f aca="false">INDEX(通路主檔!$C$2:$C$5,MATCH($F2495,通路主檔!$A$2:$A$5,0))</f>
        <v>店內</v>
      </c>
      <c r="I2495" s="13" t="n">
        <v>552400</v>
      </c>
      <c r="J2495" s="4" t="n">
        <v>1627</v>
      </c>
      <c r="K2495" s="4" t="n">
        <v>2096</v>
      </c>
      <c r="L2495" s="14" t="n">
        <f aca="false">IF(J2495=0,0,I2495/J2495)</f>
        <v>339.520590043024</v>
      </c>
      <c r="M2495" s="15" t="n">
        <f aca="false">INDEX(通路主檔!$D$2:$D$5,MATCH($F2495,通路主檔!$A$2:$A$5,0))*INDEX(年度參數!$B$2:$B$4,MATCH($B2495,年度參數!$A$2:$A$4,0))</f>
        <v>0</v>
      </c>
      <c r="N2495" s="14" t="n">
        <f aca="false">I2495*M2495</f>
        <v>0</v>
      </c>
      <c r="O2495" s="14" t="n">
        <f aca="false">I2495-N2495</f>
        <v>552400</v>
      </c>
    </row>
    <row r="2496" customFormat="false" ht="15" hidden="false" customHeight="false" outlineLevel="0" collapsed="false">
      <c r="A2496" s="6" t="str">
        <f aca="false">TEXT(B2496,"0")&amp;"-"&amp;TEXT(C2496,"00")</f>
        <v>2026-09</v>
      </c>
      <c r="B2496" s="4" t="n">
        <v>2026</v>
      </c>
      <c r="C2496" s="4" t="n">
        <v>9</v>
      </c>
      <c r="D2496" s="9" t="s">
        <v>277</v>
      </c>
      <c r="E2496" s="12" t="str">
        <f aca="false">INDEX(門市主檔!$B$2:$B$25,MATCH($D2496,門市主檔!$A$2:$A$25,0))</f>
        <v>台北松江店</v>
      </c>
      <c r="F2496" s="9" t="s">
        <v>344</v>
      </c>
      <c r="G2496" s="12" t="str">
        <f aca="false">INDEX(通路主檔!$B$2:$B$5,MATCH($F2496,通路主檔!$A$2:$A$5,0))</f>
        <v>外送平台 A</v>
      </c>
      <c r="H2496" s="12" t="str">
        <f aca="false">INDEX(通路主檔!$C$2:$C$5,MATCH($F2496,通路主檔!$A$2:$A$5,0))</f>
        <v>外送平台</v>
      </c>
      <c r="I2496" s="13" t="n">
        <v>444500</v>
      </c>
      <c r="J2496" s="4" t="n">
        <v>830</v>
      </c>
      <c r="K2496" s="4" t="n">
        <v>1458</v>
      </c>
      <c r="L2496" s="14" t="n">
        <f aca="false">IF(J2496=0,0,I2496/J2496)</f>
        <v>535.542168674699</v>
      </c>
      <c r="M2496" s="15" t="n">
        <f aca="false">INDEX(通路主檔!$D$2:$D$5,MATCH($F2496,通路主檔!$A$2:$A$5,0))*INDEX(年度參數!$B$2:$B$4,MATCH($B2496,年度參數!$A$2:$A$4,0))</f>
        <v>0.345</v>
      </c>
      <c r="N2496" s="14" t="n">
        <f aca="false">I2496*M2496</f>
        <v>153352.5</v>
      </c>
      <c r="O2496" s="14" t="n">
        <f aca="false">I2496-N2496</f>
        <v>291147.5</v>
      </c>
    </row>
    <row r="2497" customFormat="false" ht="15" hidden="false" customHeight="false" outlineLevel="0" collapsed="false">
      <c r="A2497" s="6" t="str">
        <f aca="false">TEXT(B2497,"0")&amp;"-"&amp;TEXT(C2497,"00")</f>
        <v>2026-09</v>
      </c>
      <c r="B2497" s="4" t="n">
        <v>2026</v>
      </c>
      <c r="C2497" s="4" t="n">
        <v>9</v>
      </c>
      <c r="D2497" s="9" t="s">
        <v>277</v>
      </c>
      <c r="E2497" s="12" t="str">
        <f aca="false">INDEX(門市主檔!$B$2:$B$25,MATCH($D2497,門市主檔!$A$2:$A$25,0))</f>
        <v>台北松江店</v>
      </c>
      <c r="F2497" s="9" t="s">
        <v>347</v>
      </c>
      <c r="G2497" s="12" t="str">
        <f aca="false">INDEX(通路主檔!$B$2:$B$5,MATCH($F2497,通路主檔!$A$2:$A$5,0))</f>
        <v>外送平台 B</v>
      </c>
      <c r="H2497" s="12" t="str">
        <f aca="false">INDEX(通路主檔!$C$2:$C$5,MATCH($F2497,通路主檔!$A$2:$A$5,0))</f>
        <v>外送平台</v>
      </c>
      <c r="I2497" s="13" t="n">
        <v>309600</v>
      </c>
      <c r="J2497" s="4" t="n">
        <v>576</v>
      </c>
      <c r="K2497" s="4" t="n">
        <v>967</v>
      </c>
      <c r="L2497" s="14" t="n">
        <f aca="false">IF(J2497=0,0,I2497/J2497)</f>
        <v>537.5</v>
      </c>
      <c r="M2497" s="15" t="n">
        <f aca="false">INDEX(通路主檔!$D$2:$D$5,MATCH($F2497,通路主檔!$A$2:$A$5,0))*INDEX(年度參數!$B$2:$B$4,MATCH($B2497,年度參數!$A$2:$A$4,0))</f>
        <v>0.345</v>
      </c>
      <c r="N2497" s="14" t="n">
        <f aca="false">I2497*M2497</f>
        <v>106812</v>
      </c>
      <c r="O2497" s="14" t="n">
        <f aca="false">I2497-N2497</f>
        <v>202788</v>
      </c>
    </row>
    <row r="2498" customFormat="false" ht="15" hidden="false" customHeight="false" outlineLevel="0" collapsed="false">
      <c r="A2498" s="6" t="str">
        <f aca="false">TEXT(B2498,"0")&amp;"-"&amp;TEXT(C2498,"00")</f>
        <v>2026-09</v>
      </c>
      <c r="B2498" s="4" t="n">
        <v>2026</v>
      </c>
      <c r="C2498" s="4" t="n">
        <v>9</v>
      </c>
      <c r="D2498" s="9" t="s">
        <v>288</v>
      </c>
      <c r="E2498" s="12" t="str">
        <f aca="false">INDEX(門市主檔!$B$2:$B$25,MATCH($D2498,門市主檔!$A$2:$A$25,0))</f>
        <v>桃園中壢店</v>
      </c>
      <c r="F2498" s="9" t="s">
        <v>339</v>
      </c>
      <c r="G2498" s="12" t="str">
        <f aca="false">INDEX(通路主檔!$B$2:$B$5,MATCH($F2498,通路主檔!$A$2:$A$5,0))</f>
        <v>內用</v>
      </c>
      <c r="H2498" s="12" t="str">
        <f aca="false">INDEX(通路主檔!$C$2:$C$5,MATCH($F2498,通路主檔!$A$2:$A$5,0))</f>
        <v>店內</v>
      </c>
      <c r="I2498" s="13" t="n">
        <v>852100</v>
      </c>
      <c r="J2498" s="4" t="n">
        <v>1058</v>
      </c>
      <c r="K2498" s="4" t="n">
        <v>2592</v>
      </c>
      <c r="L2498" s="14" t="n">
        <f aca="false">IF(J2498=0,0,I2498/J2498)</f>
        <v>805.38752362949</v>
      </c>
      <c r="M2498" s="15" t="n">
        <f aca="false">INDEX(通路主檔!$D$2:$D$5,MATCH($F2498,通路主檔!$A$2:$A$5,0))*INDEX(年度參數!$B$2:$B$4,MATCH($B2498,年度參數!$A$2:$A$4,0))</f>
        <v>0</v>
      </c>
      <c r="N2498" s="14" t="n">
        <f aca="false">I2498*M2498</f>
        <v>0</v>
      </c>
      <c r="O2498" s="14" t="n">
        <f aca="false">I2498-N2498</f>
        <v>852100</v>
      </c>
    </row>
    <row r="2499" customFormat="false" ht="15" hidden="false" customHeight="false" outlineLevel="0" collapsed="false">
      <c r="A2499" s="6" t="str">
        <f aca="false">TEXT(B2499,"0")&amp;"-"&amp;TEXT(C2499,"00")</f>
        <v>2026-09</v>
      </c>
      <c r="B2499" s="4" t="n">
        <v>2026</v>
      </c>
      <c r="C2499" s="4" t="n">
        <v>9</v>
      </c>
      <c r="D2499" s="9" t="s">
        <v>288</v>
      </c>
      <c r="E2499" s="12" t="str">
        <f aca="false">INDEX(門市主檔!$B$2:$B$25,MATCH($D2499,門市主檔!$A$2:$A$25,0))</f>
        <v>桃園中壢店</v>
      </c>
      <c r="F2499" s="9" t="s">
        <v>342</v>
      </c>
      <c r="G2499" s="12" t="str">
        <f aca="false">INDEX(通路主檔!$B$2:$B$5,MATCH($F2499,通路主檔!$A$2:$A$5,0))</f>
        <v>外帶</v>
      </c>
      <c r="H2499" s="12" t="str">
        <f aca="false">INDEX(通路主檔!$C$2:$C$5,MATCH($F2499,通路主檔!$A$2:$A$5,0))</f>
        <v>店內</v>
      </c>
      <c r="I2499" s="13" t="n">
        <v>373200</v>
      </c>
      <c r="J2499" s="4" t="n">
        <v>1034</v>
      </c>
      <c r="K2499" s="4" t="n">
        <v>1283</v>
      </c>
      <c r="L2499" s="14" t="n">
        <f aca="false">IF(J2499=0,0,I2499/J2499)</f>
        <v>360.928433268859</v>
      </c>
      <c r="M2499" s="15" t="n">
        <f aca="false">INDEX(通路主檔!$D$2:$D$5,MATCH($F2499,通路主檔!$A$2:$A$5,0))*INDEX(年度參數!$B$2:$B$4,MATCH($B2499,年度參數!$A$2:$A$4,0))</f>
        <v>0</v>
      </c>
      <c r="N2499" s="14" t="n">
        <f aca="false">I2499*M2499</f>
        <v>0</v>
      </c>
      <c r="O2499" s="14" t="n">
        <f aca="false">I2499-N2499</f>
        <v>373200</v>
      </c>
    </row>
    <row r="2500" customFormat="false" ht="15" hidden="false" customHeight="false" outlineLevel="0" collapsed="false">
      <c r="A2500" s="6" t="str">
        <f aca="false">TEXT(B2500,"0")&amp;"-"&amp;TEXT(C2500,"00")</f>
        <v>2026-09</v>
      </c>
      <c r="B2500" s="4" t="n">
        <v>2026</v>
      </c>
      <c r="C2500" s="4" t="n">
        <v>9</v>
      </c>
      <c r="D2500" s="9" t="s">
        <v>288</v>
      </c>
      <c r="E2500" s="12" t="str">
        <f aca="false">INDEX(門市主檔!$B$2:$B$25,MATCH($D2500,門市主檔!$A$2:$A$25,0))</f>
        <v>桃園中壢店</v>
      </c>
      <c r="F2500" s="9" t="s">
        <v>344</v>
      </c>
      <c r="G2500" s="12" t="str">
        <f aca="false">INDEX(通路主檔!$B$2:$B$5,MATCH($F2500,通路主檔!$A$2:$A$5,0))</f>
        <v>外送平台 A</v>
      </c>
      <c r="H2500" s="12" t="str">
        <f aca="false">INDEX(通路主檔!$C$2:$C$5,MATCH($F2500,通路主檔!$A$2:$A$5,0))</f>
        <v>外送平台</v>
      </c>
      <c r="I2500" s="13" t="n">
        <v>393500</v>
      </c>
      <c r="J2500" s="4" t="n">
        <v>752</v>
      </c>
      <c r="K2500" s="4" t="n">
        <v>1475</v>
      </c>
      <c r="L2500" s="14" t="n">
        <f aca="false">IF(J2500=0,0,I2500/J2500)</f>
        <v>523.271276595745</v>
      </c>
      <c r="M2500" s="15" t="n">
        <f aca="false">INDEX(通路主檔!$D$2:$D$5,MATCH($F2500,通路主檔!$A$2:$A$5,0))*INDEX(年度參數!$B$2:$B$4,MATCH($B2500,年度參數!$A$2:$A$4,0))</f>
        <v>0.345</v>
      </c>
      <c r="N2500" s="14" t="n">
        <f aca="false">I2500*M2500</f>
        <v>135757.5</v>
      </c>
      <c r="O2500" s="14" t="n">
        <f aca="false">I2500-N2500</f>
        <v>257742.5</v>
      </c>
    </row>
    <row r="2501" customFormat="false" ht="15" hidden="false" customHeight="false" outlineLevel="0" collapsed="false">
      <c r="A2501" s="6" t="str">
        <f aca="false">TEXT(B2501,"0")&amp;"-"&amp;TEXT(C2501,"00")</f>
        <v>2026-09</v>
      </c>
      <c r="B2501" s="4" t="n">
        <v>2026</v>
      </c>
      <c r="C2501" s="4" t="n">
        <v>9</v>
      </c>
      <c r="D2501" s="9" t="s">
        <v>288</v>
      </c>
      <c r="E2501" s="12" t="str">
        <f aca="false">INDEX(門市主檔!$B$2:$B$25,MATCH($D2501,門市主檔!$A$2:$A$25,0))</f>
        <v>桃園中壢店</v>
      </c>
      <c r="F2501" s="9" t="s">
        <v>347</v>
      </c>
      <c r="G2501" s="12" t="str">
        <f aca="false">INDEX(通路主檔!$B$2:$B$5,MATCH($F2501,通路主檔!$A$2:$A$5,0))</f>
        <v>外送平台 B</v>
      </c>
      <c r="H2501" s="12" t="str">
        <f aca="false">INDEX(通路主檔!$C$2:$C$5,MATCH($F2501,通路主檔!$A$2:$A$5,0))</f>
        <v>外送平台</v>
      </c>
      <c r="I2501" s="13" t="n">
        <v>250300</v>
      </c>
      <c r="J2501" s="4" t="n">
        <v>532</v>
      </c>
      <c r="K2501" s="4" t="n">
        <v>926</v>
      </c>
      <c r="L2501" s="14" t="n">
        <f aca="false">IF(J2501=0,0,I2501/J2501)</f>
        <v>470.488721804511</v>
      </c>
      <c r="M2501" s="15" t="n">
        <f aca="false">INDEX(通路主檔!$D$2:$D$5,MATCH($F2501,通路主檔!$A$2:$A$5,0))*INDEX(年度參數!$B$2:$B$4,MATCH($B2501,年度參數!$A$2:$A$4,0))</f>
        <v>0.345</v>
      </c>
      <c r="N2501" s="14" t="n">
        <f aca="false">I2501*M2501</f>
        <v>86353.5</v>
      </c>
      <c r="O2501" s="14" t="n">
        <f aca="false">I2501-N2501</f>
        <v>163946.5</v>
      </c>
    </row>
    <row r="2502" customFormat="false" ht="15" hidden="false" customHeight="false" outlineLevel="0" collapsed="false">
      <c r="A2502" s="6" t="str">
        <f aca="false">TEXT(B2502,"0")&amp;"-"&amp;TEXT(C2502,"00")</f>
        <v>2026-09</v>
      </c>
      <c r="B2502" s="4" t="n">
        <v>2026</v>
      </c>
      <c r="C2502" s="4" t="n">
        <v>9</v>
      </c>
      <c r="D2502" s="9" t="s">
        <v>292</v>
      </c>
      <c r="E2502" s="12" t="str">
        <f aca="false">INDEX(門市主檔!$B$2:$B$25,MATCH($D2502,門市主檔!$A$2:$A$25,0))</f>
        <v>桃園藝文店</v>
      </c>
      <c r="F2502" s="9" t="s">
        <v>339</v>
      </c>
      <c r="G2502" s="12" t="str">
        <f aca="false">INDEX(通路主檔!$B$2:$B$5,MATCH($F2502,通路主檔!$A$2:$A$5,0))</f>
        <v>內用</v>
      </c>
      <c r="H2502" s="12" t="str">
        <f aca="false">INDEX(通路主檔!$C$2:$C$5,MATCH($F2502,通路主檔!$A$2:$A$5,0))</f>
        <v>店內</v>
      </c>
      <c r="I2502" s="13" t="n">
        <v>889500</v>
      </c>
      <c r="J2502" s="4" t="n">
        <v>1175</v>
      </c>
      <c r="K2502" s="4" t="n">
        <v>2943</v>
      </c>
      <c r="L2502" s="14" t="n">
        <f aca="false">IF(J2502=0,0,I2502/J2502)</f>
        <v>757.021276595745</v>
      </c>
      <c r="M2502" s="15" t="n">
        <f aca="false">INDEX(通路主檔!$D$2:$D$5,MATCH($F2502,通路主檔!$A$2:$A$5,0))*INDEX(年度參數!$B$2:$B$4,MATCH($B2502,年度參數!$A$2:$A$4,0))</f>
        <v>0</v>
      </c>
      <c r="N2502" s="14" t="n">
        <f aca="false">I2502*M2502</f>
        <v>0</v>
      </c>
      <c r="O2502" s="14" t="n">
        <f aca="false">I2502-N2502</f>
        <v>889500</v>
      </c>
    </row>
    <row r="2503" customFormat="false" ht="15" hidden="false" customHeight="false" outlineLevel="0" collapsed="false">
      <c r="A2503" s="6" t="str">
        <f aca="false">TEXT(B2503,"0")&amp;"-"&amp;TEXT(C2503,"00")</f>
        <v>2026-09</v>
      </c>
      <c r="B2503" s="4" t="n">
        <v>2026</v>
      </c>
      <c r="C2503" s="4" t="n">
        <v>9</v>
      </c>
      <c r="D2503" s="9" t="s">
        <v>292</v>
      </c>
      <c r="E2503" s="12" t="str">
        <f aca="false">INDEX(門市主檔!$B$2:$B$25,MATCH($D2503,門市主檔!$A$2:$A$25,0))</f>
        <v>桃園藝文店</v>
      </c>
      <c r="F2503" s="9" t="s">
        <v>342</v>
      </c>
      <c r="G2503" s="12" t="str">
        <f aca="false">INDEX(通路主檔!$B$2:$B$5,MATCH($F2503,通路主檔!$A$2:$A$5,0))</f>
        <v>外帶</v>
      </c>
      <c r="H2503" s="12" t="str">
        <f aca="false">INDEX(通路主檔!$C$2:$C$5,MATCH($F2503,通路主檔!$A$2:$A$5,0))</f>
        <v>店內</v>
      </c>
      <c r="I2503" s="13" t="n">
        <v>427700</v>
      </c>
      <c r="J2503" s="4" t="n">
        <v>1223</v>
      </c>
      <c r="K2503" s="4" t="n">
        <v>1568</v>
      </c>
      <c r="L2503" s="14" t="n">
        <f aca="false">IF(J2503=0,0,I2503/J2503)</f>
        <v>349.71381847915</v>
      </c>
      <c r="M2503" s="15" t="n">
        <f aca="false">INDEX(通路主檔!$D$2:$D$5,MATCH($F2503,通路主檔!$A$2:$A$5,0))*INDEX(年度參數!$B$2:$B$4,MATCH($B2503,年度參數!$A$2:$A$4,0))</f>
        <v>0</v>
      </c>
      <c r="N2503" s="14" t="n">
        <f aca="false">I2503*M2503</f>
        <v>0</v>
      </c>
      <c r="O2503" s="14" t="n">
        <f aca="false">I2503-N2503</f>
        <v>427700</v>
      </c>
    </row>
    <row r="2504" customFormat="false" ht="15" hidden="false" customHeight="false" outlineLevel="0" collapsed="false">
      <c r="A2504" s="6" t="str">
        <f aca="false">TEXT(B2504,"0")&amp;"-"&amp;TEXT(C2504,"00")</f>
        <v>2026-09</v>
      </c>
      <c r="B2504" s="4" t="n">
        <v>2026</v>
      </c>
      <c r="C2504" s="4" t="n">
        <v>9</v>
      </c>
      <c r="D2504" s="9" t="s">
        <v>292</v>
      </c>
      <c r="E2504" s="12" t="str">
        <f aca="false">INDEX(門市主檔!$B$2:$B$25,MATCH($D2504,門市主檔!$A$2:$A$25,0))</f>
        <v>桃園藝文店</v>
      </c>
      <c r="F2504" s="9" t="s">
        <v>344</v>
      </c>
      <c r="G2504" s="12" t="str">
        <f aca="false">INDEX(通路主檔!$B$2:$B$5,MATCH($F2504,通路主檔!$A$2:$A$5,0))</f>
        <v>外送平台 A</v>
      </c>
      <c r="H2504" s="12" t="str">
        <f aca="false">INDEX(通路主檔!$C$2:$C$5,MATCH($F2504,通路主檔!$A$2:$A$5,0))</f>
        <v>外送平台</v>
      </c>
      <c r="I2504" s="13" t="n">
        <v>346700</v>
      </c>
      <c r="J2504" s="4" t="n">
        <v>673</v>
      </c>
      <c r="K2504" s="4" t="n">
        <v>1271</v>
      </c>
      <c r="L2504" s="14" t="n">
        <f aca="false">IF(J2504=0,0,I2504/J2504)</f>
        <v>515.156017830609</v>
      </c>
      <c r="M2504" s="15" t="n">
        <f aca="false">INDEX(通路主檔!$D$2:$D$5,MATCH($F2504,通路主檔!$A$2:$A$5,0))*INDEX(年度參數!$B$2:$B$4,MATCH($B2504,年度參數!$A$2:$A$4,0))</f>
        <v>0.345</v>
      </c>
      <c r="N2504" s="14" t="n">
        <f aca="false">I2504*M2504</f>
        <v>119611.5</v>
      </c>
      <c r="O2504" s="14" t="n">
        <f aca="false">I2504-N2504</f>
        <v>227088.5</v>
      </c>
    </row>
    <row r="2505" customFormat="false" ht="15" hidden="false" customHeight="false" outlineLevel="0" collapsed="false">
      <c r="A2505" s="6" t="str">
        <f aca="false">TEXT(B2505,"0")&amp;"-"&amp;TEXT(C2505,"00")</f>
        <v>2026-09</v>
      </c>
      <c r="B2505" s="4" t="n">
        <v>2026</v>
      </c>
      <c r="C2505" s="4" t="n">
        <v>9</v>
      </c>
      <c r="D2505" s="9" t="s">
        <v>292</v>
      </c>
      <c r="E2505" s="12" t="str">
        <f aca="false">INDEX(門市主檔!$B$2:$B$25,MATCH($D2505,門市主檔!$A$2:$A$25,0))</f>
        <v>桃園藝文店</v>
      </c>
      <c r="F2505" s="9" t="s">
        <v>347</v>
      </c>
      <c r="G2505" s="12" t="str">
        <f aca="false">INDEX(通路主檔!$B$2:$B$5,MATCH($F2505,通路主檔!$A$2:$A$5,0))</f>
        <v>外送平台 B</v>
      </c>
      <c r="H2505" s="12" t="str">
        <f aca="false">INDEX(通路主檔!$C$2:$C$5,MATCH($F2505,通路主檔!$A$2:$A$5,0))</f>
        <v>外送平台</v>
      </c>
      <c r="I2505" s="13" t="n">
        <v>244800</v>
      </c>
      <c r="J2505" s="4" t="n">
        <v>464</v>
      </c>
      <c r="K2505" s="4" t="n">
        <v>777</v>
      </c>
      <c r="L2505" s="14" t="n">
        <f aca="false">IF(J2505=0,0,I2505/J2505)</f>
        <v>527.586206896552</v>
      </c>
      <c r="M2505" s="15" t="n">
        <f aca="false">INDEX(通路主檔!$D$2:$D$5,MATCH($F2505,通路主檔!$A$2:$A$5,0))*INDEX(年度參數!$B$2:$B$4,MATCH($B2505,年度參數!$A$2:$A$4,0))</f>
        <v>0.345</v>
      </c>
      <c r="N2505" s="14" t="n">
        <f aca="false">I2505*M2505</f>
        <v>84456</v>
      </c>
      <c r="O2505" s="14" t="n">
        <f aca="false">I2505-N2505</f>
        <v>160344</v>
      </c>
    </row>
    <row r="2506" customFormat="false" ht="15" hidden="false" customHeight="false" outlineLevel="0" collapsed="false">
      <c r="A2506" s="6" t="str">
        <f aca="false">TEXT(B2506,"0")&amp;"-"&amp;TEXT(C2506,"00")</f>
        <v>2026-09</v>
      </c>
      <c r="B2506" s="4" t="n">
        <v>2026</v>
      </c>
      <c r="C2506" s="4" t="n">
        <v>9</v>
      </c>
      <c r="D2506" s="9" t="s">
        <v>315</v>
      </c>
      <c r="E2506" s="12" t="str">
        <f aca="false">INDEX(門市主檔!$B$2:$B$25,MATCH($D2506,門市主檔!$A$2:$A$25,0))</f>
        <v>雲林斗六店</v>
      </c>
      <c r="F2506" s="9" t="s">
        <v>339</v>
      </c>
      <c r="G2506" s="12" t="str">
        <f aca="false">INDEX(通路主檔!$B$2:$B$5,MATCH($F2506,通路主檔!$A$2:$A$5,0))</f>
        <v>內用</v>
      </c>
      <c r="H2506" s="12" t="str">
        <f aca="false">INDEX(通路主檔!$C$2:$C$5,MATCH($F2506,通路主檔!$A$2:$A$5,0))</f>
        <v>店內</v>
      </c>
      <c r="I2506" s="13" t="n">
        <v>747800</v>
      </c>
      <c r="J2506" s="4" t="n">
        <v>955</v>
      </c>
      <c r="K2506" s="4" t="n">
        <v>2327</v>
      </c>
      <c r="L2506" s="14" t="n">
        <f aca="false">IF(J2506=0,0,I2506/J2506)</f>
        <v>783.03664921466</v>
      </c>
      <c r="M2506" s="15" t="n">
        <f aca="false">INDEX(通路主檔!$D$2:$D$5,MATCH($F2506,通路主檔!$A$2:$A$5,0))*INDEX(年度參數!$B$2:$B$4,MATCH($B2506,年度參數!$A$2:$A$4,0))</f>
        <v>0</v>
      </c>
      <c r="N2506" s="14" t="n">
        <f aca="false">I2506*M2506</f>
        <v>0</v>
      </c>
      <c r="O2506" s="14" t="n">
        <f aca="false">I2506-N2506</f>
        <v>747800</v>
      </c>
    </row>
    <row r="2507" customFormat="false" ht="15" hidden="false" customHeight="false" outlineLevel="0" collapsed="false">
      <c r="A2507" s="6" t="str">
        <f aca="false">TEXT(B2507,"0")&amp;"-"&amp;TEXT(C2507,"00")</f>
        <v>2026-09</v>
      </c>
      <c r="B2507" s="4" t="n">
        <v>2026</v>
      </c>
      <c r="C2507" s="4" t="n">
        <v>9</v>
      </c>
      <c r="D2507" s="9" t="s">
        <v>315</v>
      </c>
      <c r="E2507" s="12" t="str">
        <f aca="false">INDEX(門市主檔!$B$2:$B$25,MATCH($D2507,門市主檔!$A$2:$A$25,0))</f>
        <v>雲林斗六店</v>
      </c>
      <c r="F2507" s="9" t="s">
        <v>342</v>
      </c>
      <c r="G2507" s="12" t="str">
        <f aca="false">INDEX(通路主檔!$B$2:$B$5,MATCH($F2507,通路主檔!$A$2:$A$5,0))</f>
        <v>外帶</v>
      </c>
      <c r="H2507" s="12" t="str">
        <f aca="false">INDEX(通路主檔!$C$2:$C$5,MATCH($F2507,通路主檔!$A$2:$A$5,0))</f>
        <v>店內</v>
      </c>
      <c r="I2507" s="13" t="n">
        <v>385500</v>
      </c>
      <c r="J2507" s="4" t="n">
        <v>1085</v>
      </c>
      <c r="K2507" s="4" t="n">
        <v>1387</v>
      </c>
      <c r="L2507" s="14" t="n">
        <f aca="false">IF(J2507=0,0,I2507/J2507)</f>
        <v>355.299539170507</v>
      </c>
      <c r="M2507" s="15" t="n">
        <f aca="false">INDEX(通路主檔!$D$2:$D$5,MATCH($F2507,通路主檔!$A$2:$A$5,0))*INDEX(年度參數!$B$2:$B$4,MATCH($B2507,年度參數!$A$2:$A$4,0))</f>
        <v>0</v>
      </c>
      <c r="N2507" s="14" t="n">
        <f aca="false">I2507*M2507</f>
        <v>0</v>
      </c>
      <c r="O2507" s="14" t="n">
        <f aca="false">I2507-N2507</f>
        <v>385500</v>
      </c>
    </row>
    <row r="2508" customFormat="false" ht="15" hidden="false" customHeight="false" outlineLevel="0" collapsed="false">
      <c r="A2508" s="6" t="str">
        <f aca="false">TEXT(B2508,"0")&amp;"-"&amp;TEXT(C2508,"00")</f>
        <v>2026-09</v>
      </c>
      <c r="B2508" s="4" t="n">
        <v>2026</v>
      </c>
      <c r="C2508" s="4" t="n">
        <v>9</v>
      </c>
      <c r="D2508" s="9" t="s">
        <v>315</v>
      </c>
      <c r="E2508" s="12" t="str">
        <f aca="false">INDEX(門市主檔!$B$2:$B$25,MATCH($D2508,門市主檔!$A$2:$A$25,0))</f>
        <v>雲林斗六店</v>
      </c>
      <c r="F2508" s="9" t="s">
        <v>344</v>
      </c>
      <c r="G2508" s="12" t="str">
        <f aca="false">INDEX(通路主檔!$B$2:$B$5,MATCH($F2508,通路主檔!$A$2:$A$5,0))</f>
        <v>外送平台 A</v>
      </c>
      <c r="H2508" s="12" t="str">
        <f aca="false">INDEX(通路主檔!$C$2:$C$5,MATCH($F2508,通路主檔!$A$2:$A$5,0))</f>
        <v>外送平台</v>
      </c>
      <c r="I2508" s="13" t="n">
        <v>318100</v>
      </c>
      <c r="J2508" s="4" t="n">
        <v>561</v>
      </c>
      <c r="K2508" s="4" t="n">
        <v>1066</v>
      </c>
      <c r="L2508" s="14" t="n">
        <f aca="false">IF(J2508=0,0,I2508/J2508)</f>
        <v>567.023172905526</v>
      </c>
      <c r="M2508" s="15" t="n">
        <f aca="false">INDEX(通路主檔!$D$2:$D$5,MATCH($F2508,通路主檔!$A$2:$A$5,0))*INDEX(年度參數!$B$2:$B$4,MATCH($B2508,年度參數!$A$2:$A$4,0))</f>
        <v>0.345</v>
      </c>
      <c r="N2508" s="14" t="n">
        <f aca="false">I2508*M2508</f>
        <v>109744.5</v>
      </c>
      <c r="O2508" s="14" t="n">
        <f aca="false">I2508-N2508</f>
        <v>208355.5</v>
      </c>
    </row>
    <row r="2509" customFormat="false" ht="15" hidden="false" customHeight="false" outlineLevel="0" collapsed="false">
      <c r="A2509" s="6" t="str">
        <f aca="false">TEXT(B2509,"0")&amp;"-"&amp;TEXT(C2509,"00")</f>
        <v>2026-09</v>
      </c>
      <c r="B2509" s="4" t="n">
        <v>2026</v>
      </c>
      <c r="C2509" s="4" t="n">
        <v>9</v>
      </c>
      <c r="D2509" s="9" t="s">
        <v>315</v>
      </c>
      <c r="E2509" s="12" t="str">
        <f aca="false">INDEX(門市主檔!$B$2:$B$25,MATCH($D2509,門市主檔!$A$2:$A$25,0))</f>
        <v>雲林斗六店</v>
      </c>
      <c r="F2509" s="9" t="s">
        <v>347</v>
      </c>
      <c r="G2509" s="12" t="str">
        <f aca="false">INDEX(通路主檔!$B$2:$B$5,MATCH($F2509,通路主檔!$A$2:$A$5,0))</f>
        <v>外送平台 B</v>
      </c>
      <c r="H2509" s="12" t="str">
        <f aca="false">INDEX(通路主檔!$C$2:$C$5,MATCH($F2509,通路主檔!$A$2:$A$5,0))</f>
        <v>外送平台</v>
      </c>
      <c r="I2509" s="13" t="n">
        <v>209700</v>
      </c>
      <c r="J2509" s="4" t="n">
        <v>421</v>
      </c>
      <c r="K2509" s="4" t="n">
        <v>793</v>
      </c>
      <c r="L2509" s="14" t="n">
        <f aca="false">IF(J2509=0,0,I2509/J2509)</f>
        <v>498.099762470309</v>
      </c>
      <c r="M2509" s="15" t="n">
        <f aca="false">INDEX(通路主檔!$D$2:$D$5,MATCH($F2509,通路主檔!$A$2:$A$5,0))*INDEX(年度參數!$B$2:$B$4,MATCH($B2509,年度參數!$A$2:$A$4,0))</f>
        <v>0.345</v>
      </c>
      <c r="N2509" s="14" t="n">
        <f aca="false">I2509*M2509</f>
        <v>72346.5</v>
      </c>
      <c r="O2509" s="14" t="n">
        <f aca="false">I2509-N2509</f>
        <v>137353.5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6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9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3" min="12" style="0" width="13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9" min="17" style="0" width="14"/>
    <col collapsed="false" customWidth="true" hidden="false" outlineLevel="0" max="20" min="20" style="0" width="12"/>
    <col collapsed="false" customWidth="true" hidden="false" outlineLevel="0" max="21" min="21" style="0" width="13"/>
    <col collapsed="false" customWidth="true" hidden="false" outlineLevel="0" max="25" min="22" style="0" width="12"/>
    <col collapsed="false" customWidth="true" hidden="false" outlineLevel="0" max="26" min="26" style="0" width="14"/>
  </cols>
  <sheetData>
    <row r="1" customFormat="false" ht="31.5" hidden="false" customHeight="true" outlineLevel="0" collapsed="false">
      <c r="A1" s="1" t="s">
        <v>79</v>
      </c>
      <c r="B1" s="1" t="s">
        <v>58</v>
      </c>
      <c r="C1" s="1" t="s">
        <v>84</v>
      </c>
      <c r="D1" s="1" t="s">
        <v>101</v>
      </c>
      <c r="E1" s="1" t="s">
        <v>103</v>
      </c>
      <c r="F1" s="1" t="s">
        <v>105</v>
      </c>
      <c r="G1" s="1" t="s">
        <v>109</v>
      </c>
      <c r="H1" s="1" t="s">
        <v>181</v>
      </c>
      <c r="I1" s="1" t="s">
        <v>124</v>
      </c>
      <c r="J1" s="1" t="s">
        <v>158</v>
      </c>
      <c r="K1" s="1" t="s">
        <v>165</v>
      </c>
      <c r="L1" s="1" t="s">
        <v>185</v>
      </c>
      <c r="M1" s="1" t="s">
        <v>187</v>
      </c>
      <c r="N1" s="1" t="s">
        <v>189</v>
      </c>
      <c r="O1" s="1" t="s">
        <v>191</v>
      </c>
      <c r="P1" s="1" t="s">
        <v>194</v>
      </c>
      <c r="Q1" s="1" t="s">
        <v>197</v>
      </c>
      <c r="R1" s="1" t="s">
        <v>200</v>
      </c>
      <c r="S1" s="1" t="s">
        <v>203</v>
      </c>
      <c r="T1" s="1" t="s">
        <v>206</v>
      </c>
      <c r="U1" s="1" t="s">
        <v>209</v>
      </c>
      <c r="V1" s="1" t="s">
        <v>212</v>
      </c>
      <c r="W1" s="1" t="s">
        <v>216</v>
      </c>
      <c r="X1" s="1" t="s">
        <v>219</v>
      </c>
      <c r="Y1" s="1" t="s">
        <v>222</v>
      </c>
      <c r="Z1" s="1" t="s">
        <v>225</v>
      </c>
    </row>
    <row r="2" customFormat="false" ht="15" hidden="false" customHeight="false" outlineLevel="0" collapsed="false">
      <c r="A2" s="6" t="str">
        <f aca="false">TEXT(B2,"0")&amp;"-"&amp;TEXT(C2,"00")</f>
        <v>2024-01</v>
      </c>
      <c r="B2" s="4" t="n">
        <v>2024</v>
      </c>
      <c r="C2" s="4" t="n">
        <v>1</v>
      </c>
      <c r="D2" s="9" t="s">
        <v>312</v>
      </c>
      <c r="E2" s="12" t="str">
        <f aca="false">INDEX(門市主檔!$B$2:$B$25,MATCH($D2,門市主檔!$A$2:$A$25,0))</f>
        <v>彰化員林店</v>
      </c>
      <c r="F2" s="12" t="str">
        <f aca="false">INDEX(門市主檔!$C$2:$C$25,MATCH($D2,門市主檔!$A$2:$A$25,0))</f>
        <v>中區</v>
      </c>
      <c r="G2" s="12" t="str">
        <f aca="false">INDEX(門市主檔!$E$2:$E$25,MATCH($D2,門市主檔!$A$2:$A$25,0))</f>
        <v>小型店</v>
      </c>
      <c r="H2" s="4" t="n">
        <v>31</v>
      </c>
      <c r="I2" s="16" t="n">
        <f aca="false">SUMIFS(門市年度設定!$E$2:$E$63,門市年度設定!$A$2:$A$63,$B2,門市年度設定!$B$2:$B$63,$D2)</f>
        <v>54</v>
      </c>
      <c r="J2" s="17" t="n">
        <f aca="false">SUMIFS(通路月營運!$I$2:$I$2509,通路月營運!$B$2:$B$2509,$B2,通路月營運!$C$2:$C$2509,$C2,通路月營運!$D$2:$D$2509,$D2)</f>
        <v>836900</v>
      </c>
      <c r="K2" s="16" t="n">
        <f aca="false">SUMIFS(通路月營運!$K$2:$K$2509,通路月營運!$B$2:$B$2509,$B2,通路月營運!$C$2:$C$2509,$C2,通路月營運!$D$2:$D$2509,$D2)</f>
        <v>3009</v>
      </c>
      <c r="L2" s="13" t="n">
        <v>282200</v>
      </c>
      <c r="M2" s="13" t="n">
        <v>212800</v>
      </c>
      <c r="N2" s="17" t="n">
        <f aca="false">SUMIFS(門市年度設定!$F$2:$F$63,門市年度設定!$A$2:$A$63,$B2,門市年度設定!$B$2:$B$63,$D2)</f>
        <v>83000</v>
      </c>
      <c r="O2" s="13" t="n">
        <v>38900</v>
      </c>
      <c r="P2" s="13" t="n">
        <v>27400</v>
      </c>
      <c r="Q2" s="17" t="n">
        <f aca="false">SUMIFS(通路月營運!$N$2:$N$2509,通路月營運!$B$2:$B$2509,$B2,通路月營運!$C$2:$C$2509,$C2,通路月營運!$D$2:$D$2509,$D2)</f>
        <v>110913</v>
      </c>
      <c r="R2" s="14" t="n">
        <f aca="false">SUM(L2:Q2)</f>
        <v>755213</v>
      </c>
      <c r="S2" s="14" t="n">
        <f aca="false">J2-R2</f>
        <v>81687</v>
      </c>
      <c r="T2" s="15" t="n">
        <f aca="false">IF(J2=0,0,S2/J2)</f>
        <v>0.0976066435655395</v>
      </c>
      <c r="U2" s="14" t="n">
        <f aca="false">IF(H2=0,0,J2/H2)</f>
        <v>26996.7741935484</v>
      </c>
      <c r="V2" s="18" t="n">
        <f aca="false">IF(H2=0,0,K2/H2)</f>
        <v>97.0645161290323</v>
      </c>
      <c r="W2" s="14" t="n">
        <f aca="false">IF(K2=0,0,J2/K2)</f>
        <v>278.132269857095</v>
      </c>
      <c r="X2" s="15" t="n">
        <f aca="false">IF(J2=0,0,L2/J2)</f>
        <v>0.337196797705819</v>
      </c>
      <c r="Y2" s="15" t="n">
        <f aca="false">IF(J2=0,0,M2/J2)</f>
        <v>0.254271717051022</v>
      </c>
      <c r="Z2" s="14" t="n">
        <f aca="false">IF(I2=0,0,J2/I2)</f>
        <v>15498.1481481481</v>
      </c>
    </row>
    <row r="3" customFormat="false" ht="15" hidden="false" customHeight="false" outlineLevel="0" collapsed="false">
      <c r="A3" s="6" t="str">
        <f aca="false">TEXT(B3,"0")&amp;"-"&amp;TEXT(C3,"00")</f>
        <v>2024-01</v>
      </c>
      <c r="B3" s="4" t="n">
        <v>2024</v>
      </c>
      <c r="C3" s="4" t="n">
        <v>1</v>
      </c>
      <c r="D3" s="9" t="s">
        <v>294</v>
      </c>
      <c r="E3" s="12" t="str">
        <f aca="false">INDEX(門市主檔!$B$2:$B$25,MATCH($D3,門市主檔!$A$2:$A$25,0))</f>
        <v>新竹巨城店</v>
      </c>
      <c r="F3" s="12" t="str">
        <f aca="false">INDEX(門市主檔!$C$2:$C$25,MATCH($D3,門市主檔!$A$2:$A$25,0))</f>
        <v>北區</v>
      </c>
      <c r="G3" s="12" t="str">
        <f aca="false">INDEX(門市主檔!$E$2:$E$25,MATCH($D3,門市主檔!$A$2:$A$25,0))</f>
        <v>旗艦店</v>
      </c>
      <c r="H3" s="4" t="n">
        <v>31</v>
      </c>
      <c r="I3" s="16" t="n">
        <f aca="false">SUMIFS(門市年度設定!$E$2:$E$63,門市年度設定!$A$2:$A$63,$B3,門市年度設定!$B$2:$B$63,$D3)</f>
        <v>118</v>
      </c>
      <c r="J3" s="17" t="n">
        <f aca="false">SUMIFS(通路月營運!$I$2:$I$2509,通路月營運!$B$2:$B$2509,$B3,通路月營運!$C$2:$C$2509,$C3,通路月營運!$D$2:$D$2509,$D3)</f>
        <v>2001700</v>
      </c>
      <c r="K3" s="16" t="n">
        <f aca="false">SUMIFS(通路月營運!$K$2:$K$2509,通路月營運!$B$2:$B$2509,$B3,通路月營運!$C$2:$C$2509,$C3,通路月營運!$D$2:$D$2509,$D3)</f>
        <v>6427</v>
      </c>
      <c r="L3" s="13" t="n">
        <v>686700</v>
      </c>
      <c r="M3" s="13" t="n">
        <v>520300</v>
      </c>
      <c r="N3" s="17" t="n">
        <f aca="false">SUMIFS(門市年度設定!$F$2:$F$63,門市年度設定!$A$2:$A$63,$B3,門市年度設定!$B$2:$B$63,$D3)</f>
        <v>512000</v>
      </c>
      <c r="O3" s="13" t="n">
        <v>107700</v>
      </c>
      <c r="P3" s="13" t="n">
        <v>45000</v>
      </c>
      <c r="Q3" s="17" t="n">
        <f aca="false">SUMIFS(通路月營運!$N$2:$N$2509,通路月營運!$B$2:$B$2509,$B3,通路月營運!$C$2:$C$2509,$C3,通路月營運!$D$2:$D$2509,$D3)</f>
        <v>178893</v>
      </c>
      <c r="R3" s="14" t="n">
        <f aca="false">SUM(L3:Q3)</f>
        <v>2050593</v>
      </c>
      <c r="S3" s="14" t="n">
        <f aca="false">J3-R3</f>
        <v>-48893</v>
      </c>
      <c r="T3" s="15" t="n">
        <f aca="false">IF(J3=0,0,S3/J3)</f>
        <v>-0.0244257381225958</v>
      </c>
      <c r="U3" s="14" t="n">
        <f aca="false">IF(H3=0,0,J3/H3)</f>
        <v>64570.9677419355</v>
      </c>
      <c r="V3" s="18" t="n">
        <f aca="false">IF(H3=0,0,K3/H3)</f>
        <v>207.322580645161</v>
      </c>
      <c r="W3" s="14" t="n">
        <f aca="false">IF(K3=0,0,J3/K3)</f>
        <v>311.451688190447</v>
      </c>
      <c r="X3" s="15" t="n">
        <f aca="false">IF(J3=0,0,L3/J3)</f>
        <v>0.343058400359694</v>
      </c>
      <c r="Y3" s="15" t="n">
        <f aca="false">IF(J3=0,0,M3/J3)</f>
        <v>0.259929060298746</v>
      </c>
      <c r="Z3" s="14" t="n">
        <f aca="false">IF(I3=0,0,J3/I3)</f>
        <v>16963.5593220339</v>
      </c>
    </row>
    <row r="4" customFormat="false" ht="15" hidden="false" customHeight="false" outlineLevel="0" collapsed="false">
      <c r="A4" s="6" t="str">
        <f aca="false">TEXT(B4,"0")&amp;"-"&amp;TEXT(C4,"00")</f>
        <v>2024-01</v>
      </c>
      <c r="B4" s="4" t="n">
        <v>2024</v>
      </c>
      <c r="C4" s="4" t="n">
        <v>1</v>
      </c>
      <c r="D4" s="9" t="s">
        <v>325</v>
      </c>
      <c r="E4" s="12" t="str">
        <f aca="false">INDEX(門市主檔!$B$2:$B$25,MATCH($D4,門市主檔!$A$2:$A$25,0))</f>
        <v>高雄左營店</v>
      </c>
      <c r="F4" s="12" t="str">
        <f aca="false">INDEX(門市主檔!$C$2:$C$25,MATCH($D4,門市主檔!$A$2:$A$25,0))</f>
        <v>南區</v>
      </c>
      <c r="G4" s="12" t="str">
        <f aca="false">INDEX(門市主檔!$E$2:$E$25,MATCH($D4,門市主檔!$A$2:$A$25,0))</f>
        <v>旗艦店</v>
      </c>
      <c r="H4" s="4" t="n">
        <v>31</v>
      </c>
      <c r="I4" s="16" t="n">
        <f aca="false">SUMIFS(門市年度設定!$E$2:$E$63,門市年度設定!$A$2:$A$63,$B4,門市年度設定!$B$2:$B$63,$D4)</f>
        <v>119</v>
      </c>
      <c r="J4" s="17" t="n">
        <f aca="false">SUMIFS(通路月營運!$I$2:$I$2509,通路月營運!$B$2:$B$2509,$B4,通路月營運!$C$2:$C$2509,$C4,通路月營運!$D$2:$D$2509,$D4)</f>
        <v>1473400</v>
      </c>
      <c r="K4" s="16" t="n">
        <f aca="false">SUMIFS(通路月營運!$K$2:$K$2509,通路月營運!$B$2:$B$2509,$B4,通路月營運!$C$2:$C$2509,$C4,通路月營運!$D$2:$D$2509,$D4)</f>
        <v>5265</v>
      </c>
      <c r="L4" s="13" t="n">
        <v>434900</v>
      </c>
      <c r="M4" s="13" t="n">
        <v>398500</v>
      </c>
      <c r="N4" s="17" t="n">
        <f aca="false">SUMIFS(門市年度設定!$F$2:$F$63,門市年度設定!$A$2:$A$63,$B4,門市年度設定!$B$2:$B$63,$D4)</f>
        <v>464000</v>
      </c>
      <c r="O4" s="13" t="n">
        <v>101600</v>
      </c>
      <c r="P4" s="13" t="n">
        <v>43500</v>
      </c>
      <c r="Q4" s="17" t="n">
        <f aca="false">SUMIFS(通路月營運!$N$2:$N$2509,通路月營運!$B$2:$B$2509,$B4,通路月營運!$C$2:$C$2509,$C4,通路月營運!$D$2:$D$2509,$D4)</f>
        <v>140910</v>
      </c>
      <c r="R4" s="14" t="n">
        <f aca="false">SUM(L4:Q4)</f>
        <v>1583410</v>
      </c>
      <c r="S4" s="14" t="n">
        <f aca="false">J4-R4</f>
        <v>-110010</v>
      </c>
      <c r="T4" s="15" t="n">
        <f aca="false">IF(J4=0,0,S4/J4)</f>
        <v>-0.0746640423510248</v>
      </c>
      <c r="U4" s="14" t="n">
        <f aca="false">IF(H4=0,0,J4/H4)</f>
        <v>47529.0322580645</v>
      </c>
      <c r="V4" s="18" t="n">
        <f aca="false">IF(H4=0,0,K4/H4)</f>
        <v>169.838709677419</v>
      </c>
      <c r="W4" s="14" t="n">
        <f aca="false">IF(K4=0,0,J4/K4)</f>
        <v>279.848053181387</v>
      </c>
      <c r="X4" s="15" t="n">
        <f aca="false">IF(J4=0,0,L4/J4)</f>
        <v>0.295167639473327</v>
      </c>
      <c r="Y4" s="15" t="n">
        <f aca="false">IF(J4=0,0,M4/J4)</f>
        <v>0.270462874983032</v>
      </c>
      <c r="Z4" s="14" t="n">
        <f aca="false">IF(I4=0,0,J4/I4)</f>
        <v>12381.512605042</v>
      </c>
    </row>
    <row r="5" customFormat="false" ht="15" hidden="false" customHeight="false" outlineLevel="0" collapsed="false">
      <c r="A5" s="6" t="str">
        <f aca="false">TEXT(B5,"0")&amp;"-"&amp;TEXT(C5,"00")</f>
        <v>2024-01</v>
      </c>
      <c r="B5" s="4" t="n">
        <v>2024</v>
      </c>
      <c r="C5" s="4" t="n">
        <v>1</v>
      </c>
      <c r="D5" s="9" t="s">
        <v>328</v>
      </c>
      <c r="E5" s="12" t="str">
        <f aca="false">INDEX(門市主檔!$B$2:$B$25,MATCH($D5,門市主檔!$A$2:$A$25,0))</f>
        <v>高雄三多店</v>
      </c>
      <c r="F5" s="12" t="str">
        <f aca="false">INDEX(門市主檔!$C$2:$C$25,MATCH($D5,門市主檔!$A$2:$A$25,0))</f>
        <v>南區</v>
      </c>
      <c r="G5" s="12" t="str">
        <f aca="false">INDEX(門市主檔!$E$2:$E$25,MATCH($D5,門市主檔!$A$2:$A$25,0))</f>
        <v>標準店</v>
      </c>
      <c r="H5" s="4" t="n">
        <v>27</v>
      </c>
      <c r="I5" s="16" t="n">
        <f aca="false">SUMIFS(門市年度設定!$E$2:$E$63,門市年度設定!$A$2:$A$63,$B5,門市年度設定!$B$2:$B$63,$D5)</f>
        <v>77</v>
      </c>
      <c r="J5" s="17" t="n">
        <f aca="false">SUMIFS(通路月營運!$I$2:$I$2509,通路月營運!$B$2:$B$2509,$B5,通路月營運!$C$2:$C$2509,$C5,通路月營運!$D$2:$D$2509,$D5)</f>
        <v>1155400</v>
      </c>
      <c r="K5" s="16" t="n">
        <f aca="false">SUMIFS(通路月營運!$K$2:$K$2509,通路月營運!$B$2:$B$2509,$B5,通路月營運!$C$2:$C$2509,$C5,通路月營運!$D$2:$D$2509,$D5)</f>
        <v>4036</v>
      </c>
      <c r="L5" s="13" t="n">
        <v>383600</v>
      </c>
      <c r="M5" s="13" t="n">
        <v>285600</v>
      </c>
      <c r="N5" s="17" t="n">
        <f aca="false">SUMIFS(門市年度設定!$F$2:$F$63,門市年度設定!$A$2:$A$63,$B5,門市年度設定!$B$2:$B$63,$D5)</f>
        <v>204000</v>
      </c>
      <c r="O5" s="13" t="n">
        <v>62300</v>
      </c>
      <c r="P5" s="13" t="n">
        <v>34500</v>
      </c>
      <c r="Q5" s="17" t="n">
        <f aca="false">SUMIFS(通路月營運!$N$2:$N$2509,通路月營運!$B$2:$B$2509,$B5,通路月營運!$C$2:$C$2509,$C5,通路月營運!$D$2:$D$2509,$D5)</f>
        <v>123948</v>
      </c>
      <c r="R5" s="14" t="n">
        <f aca="false">SUM(L5:Q5)</f>
        <v>1093948</v>
      </c>
      <c r="S5" s="14" t="n">
        <f aca="false">J5-R5</f>
        <v>61452</v>
      </c>
      <c r="T5" s="15" t="n">
        <f aca="false">IF(J5=0,0,S5/J5)</f>
        <v>0.0531867751428077</v>
      </c>
      <c r="U5" s="14" t="n">
        <f aca="false">IF(H5=0,0,J5/H5)</f>
        <v>42792.5925925926</v>
      </c>
      <c r="V5" s="18" t="n">
        <f aca="false">IF(H5=0,0,K5/H5)</f>
        <v>149.481481481482</v>
      </c>
      <c r="W5" s="14" t="n">
        <f aca="false">IF(K5=0,0,J5/K5)</f>
        <v>286.273538156591</v>
      </c>
      <c r="X5" s="15" t="n">
        <f aca="false">IF(J5=0,0,L5/J5)</f>
        <v>0.332006231608101</v>
      </c>
      <c r="Y5" s="15" t="n">
        <f aca="false">IF(J5=0,0,M5/J5)</f>
        <v>0.247187121343258</v>
      </c>
      <c r="Z5" s="14" t="n">
        <f aca="false">IF(I5=0,0,J5/I5)</f>
        <v>15005.1948051948</v>
      </c>
    </row>
    <row r="6" customFormat="false" ht="15" hidden="false" customHeight="false" outlineLevel="0" collapsed="false">
      <c r="A6" s="6" t="str">
        <f aca="false">TEXT(B6,"0")&amp;"-"&amp;TEXT(C6,"00")</f>
        <v>2024-01</v>
      </c>
      <c r="B6" s="4" t="n">
        <v>2024</v>
      </c>
      <c r="C6" s="4" t="n">
        <v>1</v>
      </c>
      <c r="D6" s="9" t="s">
        <v>280</v>
      </c>
      <c r="E6" s="12" t="str">
        <f aca="false">INDEX(門市主檔!$B$2:$B$25,MATCH($D6,門市主檔!$A$2:$A$25,0))</f>
        <v>新北板橋店</v>
      </c>
      <c r="F6" s="12" t="str">
        <f aca="false">INDEX(門市主檔!$C$2:$C$25,MATCH($D6,門市主檔!$A$2:$A$25,0))</f>
        <v>北區</v>
      </c>
      <c r="G6" s="12" t="str">
        <f aca="false">INDEX(門市主檔!$E$2:$E$25,MATCH($D6,門市主檔!$A$2:$A$25,0))</f>
        <v>標準店</v>
      </c>
      <c r="H6" s="4" t="n">
        <v>31</v>
      </c>
      <c r="I6" s="16" t="n">
        <f aca="false">SUMIFS(門市年度設定!$E$2:$E$63,門市年度設定!$A$2:$A$63,$B6,門市年度設定!$B$2:$B$63,$D6)</f>
        <v>92</v>
      </c>
      <c r="J6" s="17" t="n">
        <f aca="false">SUMIFS(通路月營運!$I$2:$I$2509,通路月營運!$B$2:$B$2509,$B6,通路月營運!$C$2:$C$2509,$C6,通路月營運!$D$2:$D$2509,$D6)</f>
        <v>1569900</v>
      </c>
      <c r="K6" s="16" t="n">
        <f aca="false">SUMIFS(通路月營運!$K$2:$K$2509,通路月營運!$B$2:$B$2509,$B6,通路月營運!$C$2:$C$2509,$C6,通路月營運!$D$2:$D$2509,$D6)</f>
        <v>5297</v>
      </c>
      <c r="L6" s="13" t="n">
        <v>527900</v>
      </c>
      <c r="M6" s="13" t="n">
        <v>404200</v>
      </c>
      <c r="N6" s="17" t="n">
        <f aca="false">SUMIFS(門市年度設定!$F$2:$F$63,門市年度設定!$A$2:$A$63,$B6,門市年度設定!$B$2:$B$63,$D6)</f>
        <v>282000</v>
      </c>
      <c r="O6" s="13" t="n">
        <v>90000</v>
      </c>
      <c r="P6" s="13" t="n">
        <v>38400</v>
      </c>
      <c r="Q6" s="17" t="n">
        <f aca="false">SUMIFS(通路月營運!$N$2:$N$2509,通路月營運!$B$2:$B$2509,$B6,通路月營運!$C$2:$C$2509,$C6,通路月營運!$D$2:$D$2509,$D6)</f>
        <v>175362</v>
      </c>
      <c r="R6" s="14" t="n">
        <f aca="false">SUM(L6:Q6)</f>
        <v>1517862</v>
      </c>
      <c r="S6" s="14" t="n">
        <f aca="false">J6-R6</f>
        <v>52038</v>
      </c>
      <c r="T6" s="15" t="n">
        <f aca="false">IF(J6=0,0,S6/J6)</f>
        <v>0.0331473342251099</v>
      </c>
      <c r="U6" s="14" t="n">
        <f aca="false">IF(H6=0,0,J6/H6)</f>
        <v>50641.935483871</v>
      </c>
      <c r="V6" s="18" t="n">
        <f aca="false">IF(H6=0,0,K6/H6)</f>
        <v>170.870967741936</v>
      </c>
      <c r="W6" s="14" t="n">
        <f aca="false">IF(K6=0,0,J6/K6)</f>
        <v>296.375306777421</v>
      </c>
      <c r="X6" s="15" t="n">
        <f aca="false">IF(J6=0,0,L6/J6)</f>
        <v>0.3362634562711</v>
      </c>
      <c r="Y6" s="15" t="n">
        <f aca="false">IF(J6=0,0,M6/J6)</f>
        <v>0.257468628575068</v>
      </c>
      <c r="Z6" s="14" t="n">
        <f aca="false">IF(I6=0,0,J6/I6)</f>
        <v>17064.1304347826</v>
      </c>
    </row>
    <row r="7" customFormat="false" ht="15" hidden="false" customHeight="false" outlineLevel="0" collapsed="false">
      <c r="A7" s="6" t="str">
        <f aca="false">TEXT(B7,"0")&amp;"-"&amp;TEXT(C7,"00")</f>
        <v>2024-01</v>
      </c>
      <c r="B7" s="4" t="n">
        <v>2024</v>
      </c>
      <c r="C7" s="4" t="n">
        <v>1</v>
      </c>
      <c r="D7" s="9" t="s">
        <v>283</v>
      </c>
      <c r="E7" s="12" t="str">
        <f aca="false">INDEX(門市主檔!$B$2:$B$25,MATCH($D7,門市主檔!$A$2:$A$25,0))</f>
        <v>新北新莊店</v>
      </c>
      <c r="F7" s="12" t="str">
        <f aca="false">INDEX(門市主檔!$C$2:$C$25,MATCH($D7,門市主檔!$A$2:$A$25,0))</f>
        <v>北區</v>
      </c>
      <c r="G7" s="12" t="str">
        <f aca="false">INDEX(門市主檔!$E$2:$E$25,MATCH($D7,門市主檔!$A$2:$A$25,0))</f>
        <v>標準店</v>
      </c>
      <c r="H7" s="4" t="n">
        <v>31</v>
      </c>
      <c r="I7" s="16" t="n">
        <f aca="false">SUMIFS(門市年度設定!$E$2:$E$63,門市年度設定!$A$2:$A$63,$B7,門市年度設定!$B$2:$B$63,$D7)</f>
        <v>76</v>
      </c>
      <c r="J7" s="17" t="n">
        <f aca="false">SUMIFS(通路月營運!$I$2:$I$2509,通路月營運!$B$2:$B$2509,$B7,通路月營運!$C$2:$C$2509,$C7,通路月營運!$D$2:$D$2509,$D7)</f>
        <v>1365400</v>
      </c>
      <c r="K7" s="16" t="n">
        <f aca="false">SUMIFS(通路月營運!$K$2:$K$2509,通路月營運!$B$2:$B$2509,$B7,通路月營運!$C$2:$C$2509,$C7,通路月營運!$D$2:$D$2509,$D7)</f>
        <v>4935</v>
      </c>
      <c r="L7" s="13" t="n">
        <v>416400</v>
      </c>
      <c r="M7" s="13" t="n">
        <v>332500</v>
      </c>
      <c r="N7" s="17" t="n">
        <f aca="false">SUMIFS(門市年度設定!$F$2:$F$63,門市年度設定!$A$2:$A$63,$B7,門市年度設定!$B$2:$B$63,$D7)</f>
        <v>239000</v>
      </c>
      <c r="O7" s="13" t="n">
        <v>78500</v>
      </c>
      <c r="P7" s="13" t="n">
        <v>25400</v>
      </c>
      <c r="Q7" s="17" t="n">
        <f aca="false">SUMIFS(通路月營運!$N$2:$N$2509,通路月營運!$B$2:$B$2509,$B7,通路月營運!$C$2:$C$2509,$C7,通路月營運!$D$2:$D$2509,$D7)</f>
        <v>148104</v>
      </c>
      <c r="R7" s="14" t="n">
        <f aca="false">SUM(L7:Q7)</f>
        <v>1239904</v>
      </c>
      <c r="S7" s="14" t="n">
        <f aca="false">J7-R7</f>
        <v>125496</v>
      </c>
      <c r="T7" s="15" t="n">
        <f aca="false">IF(J7=0,0,S7/J7)</f>
        <v>0.0919115277574337</v>
      </c>
      <c r="U7" s="14" t="n">
        <f aca="false">IF(H7=0,0,J7/H7)</f>
        <v>44045.1612903226</v>
      </c>
      <c r="V7" s="18" t="n">
        <f aca="false">IF(H7=0,0,K7/H7)</f>
        <v>159.193548387097</v>
      </c>
      <c r="W7" s="14" t="n">
        <f aca="false">IF(K7=0,0,J7/K7)</f>
        <v>276.676798378926</v>
      </c>
      <c r="X7" s="15" t="n">
        <f aca="false">IF(J7=0,0,L7/J7)</f>
        <v>0.304965577852644</v>
      </c>
      <c r="Y7" s="15" t="n">
        <f aca="false">IF(J7=0,0,M7/J7)</f>
        <v>0.24351838289146</v>
      </c>
      <c r="Z7" s="14" t="n">
        <f aca="false">IF(I7=0,0,J7/I7)</f>
        <v>17965.7894736842</v>
      </c>
    </row>
    <row r="8" customFormat="false" ht="15" hidden="false" customHeight="false" outlineLevel="0" collapsed="false">
      <c r="A8" s="6" t="str">
        <f aca="false">TEXT(B8,"0")&amp;"-"&amp;TEXT(C8,"00")</f>
        <v>2024-01</v>
      </c>
      <c r="B8" s="4" t="n">
        <v>2024</v>
      </c>
      <c r="C8" s="4" t="n">
        <v>1</v>
      </c>
      <c r="D8" s="9" t="s">
        <v>285</v>
      </c>
      <c r="E8" s="12" t="str">
        <f aca="false">INDEX(門市主檔!$B$2:$B$25,MATCH($D8,門市主檔!$A$2:$A$25,0))</f>
        <v>新北三重店</v>
      </c>
      <c r="F8" s="12" t="str">
        <f aca="false">INDEX(門市主檔!$C$2:$C$25,MATCH($D8,門市主檔!$A$2:$A$25,0))</f>
        <v>北區</v>
      </c>
      <c r="G8" s="12" t="str">
        <f aca="false">INDEX(門市主檔!$E$2:$E$25,MATCH($D8,門市主檔!$A$2:$A$25,0))</f>
        <v>小型店</v>
      </c>
      <c r="H8" s="4" t="n">
        <v>31</v>
      </c>
      <c r="I8" s="16" t="n">
        <f aca="false">SUMIFS(門市年度設定!$E$2:$E$63,門市年度設定!$A$2:$A$63,$B8,門市年度設定!$B$2:$B$63,$D8)</f>
        <v>50</v>
      </c>
      <c r="J8" s="17" t="n">
        <f aca="false">SUMIFS(通路月營運!$I$2:$I$2509,通路月營運!$B$2:$B$2509,$B8,通路月營運!$C$2:$C$2509,$C8,通路月營運!$D$2:$D$2509,$D8)</f>
        <v>947400</v>
      </c>
      <c r="K8" s="16" t="n">
        <f aca="false">SUMIFS(通路月營運!$K$2:$K$2509,通路月營運!$B$2:$B$2509,$B8,通路月營運!$C$2:$C$2509,$C8,通路月營運!$D$2:$D$2509,$D8)</f>
        <v>3411</v>
      </c>
      <c r="L8" s="13" t="n">
        <v>316900</v>
      </c>
      <c r="M8" s="13" t="n">
        <v>229900</v>
      </c>
      <c r="N8" s="17" t="n">
        <f aca="false">SUMIFS(門市年度設定!$F$2:$F$63,門市年度設定!$A$2:$A$63,$B8,門市年度設定!$B$2:$B$63,$D8)</f>
        <v>113000</v>
      </c>
      <c r="O8" s="13" t="n">
        <v>50300</v>
      </c>
      <c r="P8" s="13" t="n">
        <v>24300</v>
      </c>
      <c r="Q8" s="17" t="n">
        <f aca="false">SUMIFS(通路月營運!$N$2:$N$2509,通路月營運!$B$2:$B$2509,$B8,通路月營運!$C$2:$C$2509,$C8,通路月營運!$D$2:$D$2509,$D8)</f>
        <v>126258</v>
      </c>
      <c r="R8" s="14" t="n">
        <f aca="false">SUM(L8:Q8)</f>
        <v>860658</v>
      </c>
      <c r="S8" s="14" t="n">
        <f aca="false">J8-R8</f>
        <v>86742</v>
      </c>
      <c r="T8" s="15" t="n">
        <f aca="false">IF(J8=0,0,S8/J8)</f>
        <v>0.0915579480683977</v>
      </c>
      <c r="U8" s="14" t="n">
        <f aca="false">IF(H8=0,0,J8/H8)</f>
        <v>30561.2903225806</v>
      </c>
      <c r="V8" s="18" t="n">
        <f aca="false">IF(H8=0,0,K8/H8)</f>
        <v>110.032258064516</v>
      </c>
      <c r="W8" s="14" t="n">
        <f aca="false">IF(K8=0,0,J8/K8)</f>
        <v>277.748460861917</v>
      </c>
      <c r="X8" s="15" t="n">
        <f aca="false">IF(J8=0,0,L8/J8)</f>
        <v>0.334494405742031</v>
      </c>
      <c r="Y8" s="15" t="n">
        <f aca="false">IF(J8=0,0,M8/J8)</f>
        <v>0.242664133417775</v>
      </c>
      <c r="Z8" s="14" t="n">
        <f aca="false">IF(I8=0,0,J8/I8)</f>
        <v>18948</v>
      </c>
    </row>
    <row r="9" customFormat="false" ht="15" hidden="false" customHeight="false" outlineLevel="0" collapsed="false">
      <c r="A9" s="6" t="str">
        <f aca="false">TEXT(B9,"0")&amp;"-"&amp;TEXT(C9,"00")</f>
        <v>2024-01</v>
      </c>
      <c r="B9" s="4" t="n">
        <v>2024</v>
      </c>
      <c r="C9" s="4" t="n">
        <v>1</v>
      </c>
      <c r="D9" s="9" t="s">
        <v>300</v>
      </c>
      <c r="E9" s="12" t="str">
        <f aca="false">INDEX(門市主檔!$B$2:$B$25,MATCH($D9,門市主檔!$A$2:$A$25,0))</f>
        <v>台中逢甲店</v>
      </c>
      <c r="F9" s="12" t="str">
        <f aca="false">INDEX(門市主檔!$C$2:$C$25,MATCH($D9,門市主檔!$A$2:$A$25,0))</f>
        <v>中區</v>
      </c>
      <c r="G9" s="12" t="str">
        <f aca="false">INDEX(門市主檔!$E$2:$E$25,MATCH($D9,門市主檔!$A$2:$A$25,0))</f>
        <v>標準店</v>
      </c>
      <c r="H9" s="4" t="n">
        <v>31</v>
      </c>
      <c r="I9" s="16" t="n">
        <f aca="false">SUMIFS(門市年度設定!$E$2:$E$63,門市年度設定!$A$2:$A$63,$B9,門市年度設定!$B$2:$B$63,$D9)</f>
        <v>83</v>
      </c>
      <c r="J9" s="17" t="n">
        <f aca="false">SUMIFS(通路月營運!$I$2:$I$2509,通路月營運!$B$2:$B$2509,$B9,通路月營運!$C$2:$C$2509,$C9,通路月營運!$D$2:$D$2509,$D9)</f>
        <v>1615200</v>
      </c>
      <c r="K9" s="16" t="n">
        <f aca="false">SUMIFS(通路月營運!$K$2:$K$2509,通路月營運!$B$2:$B$2509,$B9,通路月營運!$C$2:$C$2509,$C9,通路月營運!$D$2:$D$2509,$D9)</f>
        <v>5935</v>
      </c>
      <c r="L9" s="13" t="n">
        <v>530900</v>
      </c>
      <c r="M9" s="13" t="n">
        <v>394100</v>
      </c>
      <c r="N9" s="17" t="n">
        <f aca="false">SUMIFS(門市年度設定!$F$2:$F$63,門市年度設定!$A$2:$A$63,$B9,門市年度設定!$B$2:$B$63,$D9)</f>
        <v>316000</v>
      </c>
      <c r="O9" s="13" t="n">
        <v>109500</v>
      </c>
      <c r="P9" s="13" t="n">
        <v>34700</v>
      </c>
      <c r="Q9" s="17" t="n">
        <f aca="false">SUMIFS(通路月營運!$N$2:$N$2509,通路月營運!$B$2:$B$2509,$B9,通路月營運!$C$2:$C$2509,$C9,通路月營運!$D$2:$D$2509,$D9)</f>
        <v>178728</v>
      </c>
      <c r="R9" s="14" t="n">
        <f aca="false">SUM(L9:Q9)</f>
        <v>1563928</v>
      </c>
      <c r="S9" s="14" t="n">
        <f aca="false">J9-R9</f>
        <v>51272</v>
      </c>
      <c r="T9" s="15" t="n">
        <f aca="false">IF(J9=0,0,S9/J9)</f>
        <v>0.0317434373452204</v>
      </c>
      <c r="U9" s="14" t="n">
        <f aca="false">IF(H9=0,0,J9/H9)</f>
        <v>52103.2258064516</v>
      </c>
      <c r="V9" s="18" t="n">
        <f aca="false">IF(H9=0,0,K9/H9)</f>
        <v>191.451612903226</v>
      </c>
      <c r="W9" s="14" t="n">
        <f aca="false">IF(K9=0,0,J9/K9)</f>
        <v>272.148272957035</v>
      </c>
      <c r="X9" s="15" t="n">
        <f aca="false">IF(J9=0,0,L9/J9)</f>
        <v>0.328689945517583</v>
      </c>
      <c r="Y9" s="15" t="n">
        <f aca="false">IF(J9=0,0,M9/J9)</f>
        <v>0.243994551758296</v>
      </c>
      <c r="Z9" s="14" t="n">
        <f aca="false">IF(I9=0,0,J9/I9)</f>
        <v>19460.2409638554</v>
      </c>
    </row>
    <row r="10" customFormat="false" ht="15" hidden="false" customHeight="false" outlineLevel="0" collapsed="false">
      <c r="A10" s="6" t="str">
        <f aca="false">TEXT(B10,"0")&amp;"-"&amp;TEXT(C10,"00")</f>
        <v>2024-01</v>
      </c>
      <c r="B10" s="4" t="n">
        <v>2024</v>
      </c>
      <c r="C10" s="4" t="n">
        <v>1</v>
      </c>
      <c r="D10" s="9" t="s">
        <v>305</v>
      </c>
      <c r="E10" s="12" t="str">
        <f aca="false">INDEX(門市主檔!$B$2:$B$25,MATCH($D10,門市主檔!$A$2:$A$25,0))</f>
        <v>台中七期店</v>
      </c>
      <c r="F10" s="12" t="str">
        <f aca="false">INDEX(門市主檔!$C$2:$C$25,MATCH($D10,門市主檔!$A$2:$A$25,0))</f>
        <v>中區</v>
      </c>
      <c r="G10" s="12" t="str">
        <f aca="false">INDEX(門市主檔!$E$2:$E$25,MATCH($D10,門市主檔!$A$2:$A$25,0))</f>
        <v>旗艦店</v>
      </c>
      <c r="H10" s="4" t="n">
        <v>31</v>
      </c>
      <c r="I10" s="16" t="n">
        <f aca="false">SUMIFS(門市年度設定!$E$2:$E$63,門市年度設定!$A$2:$A$63,$B10,門市年度設定!$B$2:$B$63,$D10)</f>
        <v>124</v>
      </c>
      <c r="J10" s="17" t="n">
        <f aca="false">SUMIFS(通路月營運!$I$2:$I$2509,通路月營運!$B$2:$B$2509,$B10,通路月營運!$C$2:$C$2509,$C10,通路月營運!$D$2:$D$2509,$D10)</f>
        <v>1754800</v>
      </c>
      <c r="K10" s="16" t="n">
        <f aca="false">SUMIFS(通路月營運!$K$2:$K$2509,通路月營運!$B$2:$B$2509,$B10,通路月營運!$C$2:$C$2509,$C10,通路月營運!$D$2:$D$2509,$D10)</f>
        <v>6162</v>
      </c>
      <c r="L10" s="13" t="n">
        <v>603000</v>
      </c>
      <c r="M10" s="13" t="n">
        <v>470200</v>
      </c>
      <c r="N10" s="17" t="n">
        <f aca="false">SUMIFS(門市年度設定!$F$2:$F$63,門市年度設定!$A$2:$A$63,$B10,門市年度設定!$B$2:$B$63,$D10)</f>
        <v>474000</v>
      </c>
      <c r="O10" s="13" t="n">
        <v>118100</v>
      </c>
      <c r="P10" s="13" t="n">
        <v>57200</v>
      </c>
      <c r="Q10" s="17" t="n">
        <f aca="false">SUMIFS(通路月營運!$N$2:$N$2509,通路月營運!$B$2:$B$2509,$B10,通路月營運!$C$2:$C$2509,$C10,通路月營運!$D$2:$D$2509,$D10)</f>
        <v>171336</v>
      </c>
      <c r="R10" s="14" t="n">
        <f aca="false">SUM(L10:Q10)</f>
        <v>1893836</v>
      </c>
      <c r="S10" s="14" t="n">
        <f aca="false">J10-R10</f>
        <v>-139036</v>
      </c>
      <c r="T10" s="15" t="n">
        <f aca="false">IF(J10=0,0,S10/J10)</f>
        <v>-0.0792318212901755</v>
      </c>
      <c r="U10" s="14" t="n">
        <f aca="false">IF(H10=0,0,J10/H10)</f>
        <v>56606.4516129032</v>
      </c>
      <c r="V10" s="18" t="n">
        <f aca="false">IF(H10=0,0,K10/H10)</f>
        <v>198.774193548387</v>
      </c>
      <c r="W10" s="14" t="n">
        <f aca="false">IF(K10=0,0,J10/K10)</f>
        <v>284.777669587796</v>
      </c>
      <c r="X10" s="15" t="n">
        <f aca="false">IF(J10=0,0,L10/J10)</f>
        <v>0.343628903578755</v>
      </c>
      <c r="Y10" s="15" t="n">
        <f aca="false">IF(J10=0,0,M10/J10)</f>
        <v>0.267950763619786</v>
      </c>
      <c r="Z10" s="14" t="n">
        <f aca="false">IF(I10=0,0,J10/I10)</f>
        <v>14151.6129032258</v>
      </c>
    </row>
    <row r="11" customFormat="false" ht="15" hidden="false" customHeight="false" outlineLevel="0" collapsed="false">
      <c r="A11" s="6" t="str">
        <f aca="false">TEXT(B11,"0")&amp;"-"&amp;TEXT(C11,"00")</f>
        <v>2024-01</v>
      </c>
      <c r="B11" s="4" t="n">
        <v>2024</v>
      </c>
      <c r="C11" s="4" t="n">
        <v>1</v>
      </c>
      <c r="D11" s="9" t="s">
        <v>307</v>
      </c>
      <c r="E11" s="12" t="str">
        <f aca="false">INDEX(門市主檔!$B$2:$B$25,MATCH($D11,門市主檔!$A$2:$A$25,0))</f>
        <v>台中一中店</v>
      </c>
      <c r="F11" s="12" t="str">
        <f aca="false">INDEX(門市主檔!$C$2:$C$25,MATCH($D11,門市主檔!$A$2:$A$25,0))</f>
        <v>中區</v>
      </c>
      <c r="G11" s="12" t="str">
        <f aca="false">INDEX(門市主檔!$E$2:$E$25,MATCH($D11,門市主檔!$A$2:$A$25,0))</f>
        <v>小型店</v>
      </c>
      <c r="H11" s="4" t="n">
        <v>31</v>
      </c>
      <c r="I11" s="16" t="n">
        <f aca="false">SUMIFS(門市年度設定!$E$2:$E$63,門市年度設定!$A$2:$A$63,$B11,門市年度設定!$B$2:$B$63,$D11)</f>
        <v>52</v>
      </c>
      <c r="J11" s="17" t="n">
        <f aca="false">SUMIFS(通路月營運!$I$2:$I$2509,通路月營運!$B$2:$B$2509,$B11,通路月營運!$C$2:$C$2509,$C11,通路月營運!$D$2:$D$2509,$D11)</f>
        <v>1179000</v>
      </c>
      <c r="K11" s="16" t="n">
        <f aca="false">SUMIFS(通路月營運!$K$2:$K$2509,通路月營運!$B$2:$B$2509,$B11,通路月營運!$C$2:$C$2509,$C11,通路月營運!$D$2:$D$2509,$D11)</f>
        <v>4407</v>
      </c>
      <c r="L11" s="13" t="n">
        <v>372200</v>
      </c>
      <c r="M11" s="13" t="n">
        <v>313500</v>
      </c>
      <c r="N11" s="17" t="n">
        <f aca="false">SUMIFS(門市年度設定!$F$2:$F$63,門市年度設定!$A$2:$A$63,$B11,門市年度設定!$B$2:$B$63,$D11)</f>
        <v>102000</v>
      </c>
      <c r="O11" s="13" t="n">
        <v>67900</v>
      </c>
      <c r="P11" s="13" t="n">
        <v>19200</v>
      </c>
      <c r="Q11" s="17" t="n">
        <f aca="false">SUMIFS(通路月營運!$N$2:$N$2509,通路月營運!$B$2:$B$2509,$B11,通路月營運!$C$2:$C$2509,$C11,通路月營運!$D$2:$D$2509,$D11)</f>
        <v>155892</v>
      </c>
      <c r="R11" s="14" t="n">
        <f aca="false">SUM(L11:Q11)</f>
        <v>1030692</v>
      </c>
      <c r="S11" s="14" t="n">
        <f aca="false">J11-R11</f>
        <v>148308</v>
      </c>
      <c r="T11" s="15" t="n">
        <f aca="false">IF(J11=0,0,S11/J11)</f>
        <v>0.125791348600509</v>
      </c>
      <c r="U11" s="14" t="n">
        <f aca="false">IF(H11=0,0,J11/H11)</f>
        <v>38032.2580645161</v>
      </c>
      <c r="V11" s="18" t="n">
        <f aca="false">IF(H11=0,0,K11/H11)</f>
        <v>142.161290322581</v>
      </c>
      <c r="W11" s="14" t="n">
        <f aca="false">IF(K11=0,0,J11/K11)</f>
        <v>267.528931245745</v>
      </c>
      <c r="X11" s="15" t="n">
        <f aca="false">IF(J11=0,0,L11/J11)</f>
        <v>0.315691263782867</v>
      </c>
      <c r="Y11" s="15" t="n">
        <f aca="false">IF(J11=0,0,M11/J11)</f>
        <v>0.265903307888041</v>
      </c>
      <c r="Z11" s="14" t="n">
        <f aca="false">IF(I11=0,0,J11/I11)</f>
        <v>22673.0769230769</v>
      </c>
    </row>
    <row r="12" customFormat="false" ht="15" hidden="false" customHeight="false" outlineLevel="0" collapsed="false">
      <c r="A12" s="6" t="str">
        <f aca="false">TEXT(B12,"0")&amp;"-"&amp;TEXT(C12,"00")</f>
        <v>2024-01</v>
      </c>
      <c r="B12" s="4" t="n">
        <v>2024</v>
      </c>
      <c r="C12" s="4" t="n">
        <v>1</v>
      </c>
      <c r="D12" s="9" t="s">
        <v>318</v>
      </c>
      <c r="E12" s="12" t="str">
        <f aca="false">INDEX(門市主檔!$B$2:$B$25,MATCH($D12,門市主檔!$A$2:$A$25,0))</f>
        <v>台南中西店</v>
      </c>
      <c r="F12" s="12" t="str">
        <f aca="false">INDEX(門市主檔!$C$2:$C$25,MATCH($D12,門市主檔!$A$2:$A$25,0))</f>
        <v>南區</v>
      </c>
      <c r="G12" s="12" t="str">
        <f aca="false">INDEX(門市主檔!$E$2:$E$25,MATCH($D12,門市主檔!$A$2:$A$25,0))</f>
        <v>標準店</v>
      </c>
      <c r="H12" s="4" t="n">
        <v>31</v>
      </c>
      <c r="I12" s="16" t="n">
        <f aca="false">SUMIFS(門市年度設定!$E$2:$E$63,門市年度設定!$A$2:$A$63,$B12,門市年度設定!$B$2:$B$63,$D12)</f>
        <v>76</v>
      </c>
      <c r="J12" s="17" t="n">
        <f aca="false">SUMIFS(通路月營運!$I$2:$I$2509,通路月營運!$B$2:$B$2509,$B12,通路月營運!$C$2:$C$2509,$C12,通路月營運!$D$2:$D$2509,$D12)</f>
        <v>1308400</v>
      </c>
      <c r="K12" s="16" t="n">
        <f aca="false">SUMIFS(通路月營運!$K$2:$K$2509,通路月營運!$B$2:$B$2509,$B12,通路月營運!$C$2:$C$2509,$C12,通路月營運!$D$2:$D$2509,$D12)</f>
        <v>4744</v>
      </c>
      <c r="L12" s="13" t="n">
        <v>440700</v>
      </c>
      <c r="M12" s="13" t="n">
        <v>347100</v>
      </c>
      <c r="N12" s="17" t="n">
        <f aca="false">SUMIFS(門市年度設定!$F$2:$F$63,門市年度設定!$A$2:$A$63,$B12,門市年度設定!$B$2:$B$63,$D12)</f>
        <v>205000</v>
      </c>
      <c r="O12" s="13" t="n">
        <v>77500</v>
      </c>
      <c r="P12" s="13" t="n">
        <v>30500</v>
      </c>
      <c r="Q12" s="17" t="n">
        <f aca="false">SUMIFS(通路月營運!$N$2:$N$2509,通路月營運!$B$2:$B$2509,$B12,通路月營運!$C$2:$C$2509,$C12,通路月營運!$D$2:$D$2509,$D12)</f>
        <v>139293</v>
      </c>
      <c r="R12" s="14" t="n">
        <f aca="false">SUM(L12:Q12)</f>
        <v>1240093</v>
      </c>
      <c r="S12" s="14" t="n">
        <f aca="false">J12-R12</f>
        <v>68307</v>
      </c>
      <c r="T12" s="15" t="n">
        <f aca="false">IF(J12=0,0,S12/J12)</f>
        <v>0.0522065117701009</v>
      </c>
      <c r="U12" s="14" t="n">
        <f aca="false">IF(H12=0,0,J12/H12)</f>
        <v>42206.4516129032</v>
      </c>
      <c r="V12" s="18" t="n">
        <f aca="false">IF(H12=0,0,K12/H12)</f>
        <v>153.032258064516</v>
      </c>
      <c r="W12" s="14" t="n">
        <f aca="false">IF(K12=0,0,J12/K12)</f>
        <v>275.801011804385</v>
      </c>
      <c r="X12" s="15" t="n">
        <f aca="false">IF(J12=0,0,L12/J12)</f>
        <v>0.336823601345154</v>
      </c>
      <c r="Y12" s="15" t="n">
        <f aca="false">IF(J12=0,0,M12/J12)</f>
        <v>0.265285845307245</v>
      </c>
      <c r="Z12" s="14" t="n">
        <f aca="false">IF(I12=0,0,J12/I12)</f>
        <v>17215.7894736842</v>
      </c>
    </row>
    <row r="13" customFormat="false" ht="15" hidden="false" customHeight="false" outlineLevel="0" collapsed="false">
      <c r="A13" s="6" t="str">
        <f aca="false">TEXT(B13,"0")&amp;"-"&amp;TEXT(C13,"00")</f>
        <v>2024-01</v>
      </c>
      <c r="B13" s="4" t="n">
        <v>2024</v>
      </c>
      <c r="C13" s="4" t="n">
        <v>1</v>
      </c>
      <c r="D13" s="9" t="s">
        <v>323</v>
      </c>
      <c r="E13" s="12" t="str">
        <f aca="false">INDEX(門市主檔!$B$2:$B$25,MATCH($D13,門市主檔!$A$2:$A$25,0))</f>
        <v>台南東寧店</v>
      </c>
      <c r="F13" s="12" t="str">
        <f aca="false">INDEX(門市主檔!$C$2:$C$25,MATCH($D13,門市主檔!$A$2:$A$25,0))</f>
        <v>南區</v>
      </c>
      <c r="G13" s="12" t="str">
        <f aca="false">INDEX(門市主檔!$E$2:$E$25,MATCH($D13,門市主檔!$A$2:$A$25,0))</f>
        <v>小型店</v>
      </c>
      <c r="H13" s="4" t="n">
        <v>31</v>
      </c>
      <c r="I13" s="16" t="n">
        <f aca="false">SUMIFS(門市年度設定!$E$2:$E$63,門市年度設定!$A$2:$A$63,$B13,門市年度設定!$B$2:$B$63,$D13)</f>
        <v>51</v>
      </c>
      <c r="J13" s="17" t="n">
        <f aca="false">SUMIFS(通路月營運!$I$2:$I$2509,通路月營運!$B$2:$B$2509,$B13,通路月營運!$C$2:$C$2509,$C13,通路月營運!$D$2:$D$2509,$D13)</f>
        <v>919200</v>
      </c>
      <c r="K13" s="16" t="n">
        <f aca="false">SUMIFS(通路月營運!$K$2:$K$2509,通路月營運!$B$2:$B$2509,$B13,通路月營運!$C$2:$C$2509,$C13,通路月營運!$D$2:$D$2509,$D13)</f>
        <v>3148</v>
      </c>
      <c r="L13" s="13" t="n">
        <v>313400</v>
      </c>
      <c r="M13" s="13" t="n">
        <v>217200</v>
      </c>
      <c r="N13" s="17" t="n">
        <f aca="false">SUMIFS(門市年度設定!$F$2:$F$63,門市年度設定!$A$2:$A$63,$B13,門市年度設定!$B$2:$B$63,$D13)</f>
        <v>91000</v>
      </c>
      <c r="O13" s="13" t="n">
        <v>62900</v>
      </c>
      <c r="P13" s="13" t="n">
        <v>20400</v>
      </c>
      <c r="Q13" s="17" t="n">
        <f aca="false">SUMIFS(通路月營運!$N$2:$N$2509,通路月營運!$B$2:$B$2509,$B13,通路月營運!$C$2:$C$2509,$C13,通路月營運!$D$2:$D$2509,$D13)</f>
        <v>120120</v>
      </c>
      <c r="R13" s="14" t="n">
        <f aca="false">SUM(L13:Q13)</f>
        <v>825020</v>
      </c>
      <c r="S13" s="14" t="n">
        <f aca="false">J13-R13</f>
        <v>94180</v>
      </c>
      <c r="T13" s="15" t="n">
        <f aca="false">IF(J13=0,0,S13/J13)</f>
        <v>0.102458659704091</v>
      </c>
      <c r="U13" s="14" t="n">
        <f aca="false">IF(H13=0,0,J13/H13)</f>
        <v>29651.6129032258</v>
      </c>
      <c r="V13" s="18" t="n">
        <f aca="false">IF(H13=0,0,K13/H13)</f>
        <v>101.548387096774</v>
      </c>
      <c r="W13" s="14" t="n">
        <f aca="false">IF(K13=0,0,J13/K13)</f>
        <v>291.994917407878</v>
      </c>
      <c r="X13" s="15" t="n">
        <f aca="false">IF(J13=0,0,L13/J13)</f>
        <v>0.34094865100087</v>
      </c>
      <c r="Y13" s="15" t="n">
        <f aca="false">IF(J13=0,0,M13/J13)</f>
        <v>0.236292428198433</v>
      </c>
      <c r="Z13" s="14" t="n">
        <f aca="false">IF(I13=0,0,J13/I13)</f>
        <v>18023.5294117647</v>
      </c>
    </row>
    <row r="14" customFormat="false" ht="15" hidden="false" customHeight="false" outlineLevel="0" collapsed="false">
      <c r="A14" s="6" t="str">
        <f aca="false">TEXT(B14,"0")&amp;"-"&amp;TEXT(C14,"00")</f>
        <v>2024-01</v>
      </c>
      <c r="B14" s="4" t="n">
        <v>2024</v>
      </c>
      <c r="C14" s="4" t="n">
        <v>1</v>
      </c>
      <c r="D14" s="9" t="s">
        <v>262</v>
      </c>
      <c r="E14" s="12" t="str">
        <f aca="false">INDEX(門市主檔!$B$2:$B$25,MATCH($D14,門市主檔!$A$2:$A$25,0))</f>
        <v>台北信義旗艦店</v>
      </c>
      <c r="F14" s="12" t="str">
        <f aca="false">INDEX(門市主檔!$C$2:$C$25,MATCH($D14,門市主檔!$A$2:$A$25,0))</f>
        <v>北區</v>
      </c>
      <c r="G14" s="12" t="str">
        <f aca="false">INDEX(門市主檔!$E$2:$E$25,MATCH($D14,門市主檔!$A$2:$A$25,0))</f>
        <v>旗艦店</v>
      </c>
      <c r="H14" s="4" t="n">
        <v>31</v>
      </c>
      <c r="I14" s="16" t="n">
        <f aca="false">SUMIFS(門市年度設定!$E$2:$E$63,門市年度設定!$A$2:$A$63,$B14,門市年度設定!$B$2:$B$63,$D14)</f>
        <v>112</v>
      </c>
      <c r="J14" s="17" t="n">
        <f aca="false">SUMIFS(通路月營運!$I$2:$I$2509,通路月營運!$B$2:$B$2509,$B14,通路月營運!$C$2:$C$2509,$C14,通路月營運!$D$2:$D$2509,$D14)</f>
        <v>2002900</v>
      </c>
      <c r="K14" s="16" t="n">
        <f aca="false">SUMIFS(通路月營運!$K$2:$K$2509,通路月營運!$B$2:$B$2509,$B14,通路月營運!$C$2:$C$2509,$C14,通路月營運!$D$2:$D$2509,$D14)</f>
        <v>7232</v>
      </c>
      <c r="L14" s="13" t="n">
        <v>673400</v>
      </c>
      <c r="M14" s="13" t="n">
        <v>484700</v>
      </c>
      <c r="N14" s="17" t="n">
        <f aca="false">SUMIFS(門市年度設定!$F$2:$F$63,門市年度設定!$A$2:$A$63,$B14,門市年度設定!$B$2:$B$63,$D14)</f>
        <v>577000</v>
      </c>
      <c r="O14" s="13" t="n">
        <v>99300</v>
      </c>
      <c r="P14" s="13" t="n">
        <v>51900</v>
      </c>
      <c r="Q14" s="17" t="n">
        <f aca="false">SUMIFS(通路月營運!$N$2:$N$2509,通路月營運!$B$2:$B$2509,$B14,通路月營運!$C$2:$C$2509,$C14,通路月營運!$D$2:$D$2509,$D14)</f>
        <v>187737</v>
      </c>
      <c r="R14" s="14" t="n">
        <f aca="false">SUM(L14:Q14)</f>
        <v>2074037</v>
      </c>
      <c r="S14" s="14" t="n">
        <f aca="false">J14-R14</f>
        <v>-71137</v>
      </c>
      <c r="T14" s="15" t="n">
        <f aca="false">IF(J14=0,0,S14/J14)</f>
        <v>-0.0355170003494932</v>
      </c>
      <c r="U14" s="14" t="n">
        <f aca="false">IF(H14=0,0,J14/H14)</f>
        <v>64609.6774193548</v>
      </c>
      <c r="V14" s="18" t="n">
        <f aca="false">IF(H14=0,0,K14/H14)</f>
        <v>233.290322580645</v>
      </c>
      <c r="W14" s="14" t="n">
        <f aca="false">IF(K14=0,0,J14/K14)</f>
        <v>276.949668141593</v>
      </c>
      <c r="X14" s="15" t="n">
        <f aca="false">IF(J14=0,0,L14/J14)</f>
        <v>0.336212491886764</v>
      </c>
      <c r="Y14" s="15" t="n">
        <f aca="false">IF(J14=0,0,M14/J14)</f>
        <v>0.241999101303111</v>
      </c>
      <c r="Z14" s="14" t="n">
        <f aca="false">IF(I14=0,0,J14/I14)</f>
        <v>17883.0357142857</v>
      </c>
    </row>
    <row r="15" customFormat="false" ht="15" hidden="false" customHeight="false" outlineLevel="0" collapsed="false">
      <c r="A15" s="6" t="str">
        <f aca="false">TEXT(B15,"0")&amp;"-"&amp;TEXT(C15,"00")</f>
        <v>2024-01</v>
      </c>
      <c r="B15" s="4" t="n">
        <v>2024</v>
      </c>
      <c r="C15" s="4" t="n">
        <v>1</v>
      </c>
      <c r="D15" s="9" t="s">
        <v>269</v>
      </c>
      <c r="E15" s="12" t="str">
        <f aca="false">INDEX(門市主檔!$B$2:$B$25,MATCH($D15,門市主檔!$A$2:$A$25,0))</f>
        <v>台北中山店</v>
      </c>
      <c r="F15" s="12" t="str">
        <f aca="false">INDEX(門市主檔!$C$2:$C$25,MATCH($D15,門市主檔!$A$2:$A$25,0))</f>
        <v>北區</v>
      </c>
      <c r="G15" s="12" t="str">
        <f aca="false">INDEX(門市主檔!$E$2:$E$25,MATCH($D15,門市主檔!$A$2:$A$25,0))</f>
        <v>標準店</v>
      </c>
      <c r="H15" s="4" t="n">
        <v>31</v>
      </c>
      <c r="I15" s="16" t="n">
        <f aca="false">SUMIFS(門市年度設定!$E$2:$E$63,門市年度設定!$A$2:$A$63,$B15,門市年度設定!$B$2:$B$63,$D15)</f>
        <v>84</v>
      </c>
      <c r="J15" s="17" t="n">
        <f aca="false">SUMIFS(通路月營運!$I$2:$I$2509,通路月營運!$B$2:$B$2509,$B15,通路月營運!$C$2:$C$2509,$C15,通路月營運!$D$2:$D$2509,$D15)</f>
        <v>1627200</v>
      </c>
      <c r="K15" s="16" t="n">
        <f aca="false">SUMIFS(通路月營運!$K$2:$K$2509,通路月營運!$B$2:$B$2509,$B15,通路月營運!$C$2:$C$2509,$C15,通路月營運!$D$2:$D$2509,$D15)</f>
        <v>5512</v>
      </c>
      <c r="L15" s="13" t="n">
        <v>485300</v>
      </c>
      <c r="M15" s="13" t="n">
        <v>425100</v>
      </c>
      <c r="N15" s="17" t="n">
        <f aca="false">SUMIFS(門市年度設定!$F$2:$F$63,門市年度設定!$A$2:$A$63,$B15,門市年度設定!$B$2:$B$63,$D15)</f>
        <v>264000</v>
      </c>
      <c r="O15" s="13" t="n">
        <v>97700</v>
      </c>
      <c r="P15" s="13" t="n">
        <v>28000</v>
      </c>
      <c r="Q15" s="17" t="n">
        <f aca="false">SUMIFS(通路月營運!$N$2:$N$2509,通路月營運!$B$2:$B$2509,$B15,通路月營運!$C$2:$C$2509,$C15,通路月營運!$D$2:$D$2509,$D15)</f>
        <v>169191</v>
      </c>
      <c r="R15" s="14" t="n">
        <f aca="false">SUM(L15:Q15)</f>
        <v>1469291</v>
      </c>
      <c r="S15" s="14" t="n">
        <f aca="false">J15-R15</f>
        <v>157909</v>
      </c>
      <c r="T15" s="15" t="n">
        <f aca="false">IF(J15=0,0,S15/J15)</f>
        <v>0.0970433874139626</v>
      </c>
      <c r="U15" s="14" t="n">
        <f aca="false">IF(H15=0,0,J15/H15)</f>
        <v>52490.3225806452</v>
      </c>
      <c r="V15" s="18" t="n">
        <f aca="false">IF(H15=0,0,K15/H15)</f>
        <v>177.806451612903</v>
      </c>
      <c r="W15" s="14" t="n">
        <f aca="false">IF(K15=0,0,J15/K15)</f>
        <v>295.210449927431</v>
      </c>
      <c r="X15" s="15" t="n">
        <f aca="false">IF(J15=0,0,L15/J15)</f>
        <v>0.298242379547689</v>
      </c>
      <c r="Y15" s="15" t="n">
        <f aca="false">IF(J15=0,0,M15/J15)</f>
        <v>0.261246312684366</v>
      </c>
      <c r="Z15" s="14" t="n">
        <f aca="false">IF(I15=0,0,J15/I15)</f>
        <v>19371.4285714286</v>
      </c>
    </row>
    <row r="16" customFormat="false" ht="15" hidden="false" customHeight="false" outlineLevel="0" collapsed="false">
      <c r="A16" s="6" t="str">
        <f aca="false">TEXT(B16,"0")&amp;"-"&amp;TEXT(C16,"00")</f>
        <v>2024-01</v>
      </c>
      <c r="B16" s="4" t="n">
        <v>2024</v>
      </c>
      <c r="C16" s="4" t="n">
        <v>1</v>
      </c>
      <c r="D16" s="9" t="s">
        <v>273</v>
      </c>
      <c r="E16" s="12" t="str">
        <f aca="false">INDEX(門市主檔!$B$2:$B$25,MATCH($D16,門市主檔!$A$2:$A$25,0))</f>
        <v>台北東門店</v>
      </c>
      <c r="F16" s="12" t="str">
        <f aca="false">INDEX(門市主檔!$C$2:$C$25,MATCH($D16,門市主檔!$A$2:$A$25,0))</f>
        <v>北區</v>
      </c>
      <c r="G16" s="12" t="str">
        <f aca="false">INDEX(門市主檔!$E$2:$E$25,MATCH($D16,門市主檔!$A$2:$A$25,0))</f>
        <v>小型店</v>
      </c>
      <c r="H16" s="4" t="n">
        <v>31</v>
      </c>
      <c r="I16" s="16" t="n">
        <f aca="false">SUMIFS(門市年度設定!$E$2:$E$63,門市年度設定!$A$2:$A$63,$B16,門市年度設定!$B$2:$B$63,$D16)</f>
        <v>54</v>
      </c>
      <c r="J16" s="17" t="n">
        <f aca="false">SUMIFS(通路月營運!$I$2:$I$2509,通路月營運!$B$2:$B$2509,$B16,通路月營運!$C$2:$C$2509,$C16,通路月營運!$D$2:$D$2509,$D16)</f>
        <v>987800</v>
      </c>
      <c r="K16" s="16" t="n">
        <f aca="false">SUMIFS(通路月營運!$K$2:$K$2509,通路月營運!$B$2:$B$2509,$B16,通路月營運!$C$2:$C$2509,$C16,通路月營運!$D$2:$D$2509,$D16)</f>
        <v>3522</v>
      </c>
      <c r="L16" s="13" t="n">
        <v>334400</v>
      </c>
      <c r="M16" s="13" t="n">
        <v>262100</v>
      </c>
      <c r="N16" s="17" t="n">
        <f aca="false">SUMIFS(門市年度設定!$F$2:$F$63,門市年度設定!$A$2:$A$63,$B16,門市年度設定!$B$2:$B$63,$D16)</f>
        <v>99000</v>
      </c>
      <c r="O16" s="13" t="n">
        <v>66000</v>
      </c>
      <c r="P16" s="13" t="n">
        <v>25300</v>
      </c>
      <c r="Q16" s="17" t="n">
        <f aca="false">SUMIFS(通路月營運!$N$2:$N$2509,通路月營運!$B$2:$B$2509,$B16,通路月營運!$C$2:$C$2509,$C16,通路月營運!$D$2:$D$2509,$D16)</f>
        <v>133056</v>
      </c>
      <c r="R16" s="14" t="n">
        <f aca="false">SUM(L16:Q16)</f>
        <v>919856</v>
      </c>
      <c r="S16" s="14" t="n">
        <f aca="false">J16-R16</f>
        <v>67944</v>
      </c>
      <c r="T16" s="15" t="n">
        <f aca="false">IF(J16=0,0,S16/J16)</f>
        <v>0.0687831544847135</v>
      </c>
      <c r="U16" s="14" t="n">
        <f aca="false">IF(H16=0,0,J16/H16)</f>
        <v>31864.5161290323</v>
      </c>
      <c r="V16" s="18" t="n">
        <f aca="false">IF(H16=0,0,K16/H16)</f>
        <v>113.612903225806</v>
      </c>
      <c r="W16" s="14" t="n">
        <f aca="false">IF(K16=0,0,J16/K16)</f>
        <v>280.465644520159</v>
      </c>
      <c r="X16" s="15" t="n">
        <f aca="false">IF(J16=0,0,L16/J16)</f>
        <v>0.338530066815145</v>
      </c>
      <c r="Y16" s="15" t="n">
        <f aca="false">IF(J16=0,0,M16/J16)</f>
        <v>0.265337112775866</v>
      </c>
      <c r="Z16" s="14" t="n">
        <f aca="false">IF(I16=0,0,J16/I16)</f>
        <v>18292.5925925926</v>
      </c>
    </row>
    <row r="17" customFormat="false" ht="15" hidden="false" customHeight="false" outlineLevel="0" collapsed="false">
      <c r="A17" s="6" t="str">
        <f aca="false">TEXT(B17,"0")&amp;"-"&amp;TEXT(C17,"00")</f>
        <v>2024-01</v>
      </c>
      <c r="B17" s="4" t="n">
        <v>2024</v>
      </c>
      <c r="C17" s="4" t="n">
        <v>1</v>
      </c>
      <c r="D17" s="9" t="s">
        <v>277</v>
      </c>
      <c r="E17" s="12" t="str">
        <f aca="false">INDEX(門市主檔!$B$2:$B$25,MATCH($D17,門市主檔!$A$2:$A$25,0))</f>
        <v>台北松江店</v>
      </c>
      <c r="F17" s="12" t="str">
        <f aca="false">INDEX(門市主檔!$C$2:$C$25,MATCH($D17,門市主檔!$A$2:$A$25,0))</f>
        <v>北區</v>
      </c>
      <c r="G17" s="12" t="str">
        <f aca="false">INDEX(門市主檔!$E$2:$E$25,MATCH($D17,門市主檔!$A$2:$A$25,0))</f>
        <v>外帶專門店</v>
      </c>
      <c r="H17" s="4" t="n">
        <v>31</v>
      </c>
      <c r="I17" s="16" t="n">
        <f aca="false">SUMIFS(門市年度設定!$E$2:$E$63,門市年度設定!$A$2:$A$63,$B17,門市年度設定!$B$2:$B$63,$D17)</f>
        <v>9</v>
      </c>
      <c r="J17" s="17" t="n">
        <f aca="false">SUMIFS(通路月營運!$I$2:$I$2509,通路月營運!$B$2:$B$2509,$B17,通路月營運!$C$2:$C$2509,$C17,通路月營運!$D$2:$D$2509,$D17)</f>
        <v>912900</v>
      </c>
      <c r="K17" s="16" t="n">
        <f aca="false">SUMIFS(通路月營運!$K$2:$K$2509,通路月營運!$B$2:$B$2509,$B17,通路月營運!$C$2:$C$2509,$C17,通路月營運!$D$2:$D$2509,$D17)</f>
        <v>3349</v>
      </c>
      <c r="L17" s="13" t="n">
        <v>285000</v>
      </c>
      <c r="M17" s="13" t="n">
        <v>238300</v>
      </c>
      <c r="N17" s="17" t="n">
        <f aca="false">SUMIFS(門市年度設定!$F$2:$F$63,門市年度設定!$A$2:$A$63,$B17,門市年度設定!$B$2:$B$63,$D17)</f>
        <v>57000</v>
      </c>
      <c r="O17" s="13" t="n">
        <v>57300</v>
      </c>
      <c r="P17" s="13" t="n">
        <v>14800</v>
      </c>
      <c r="Q17" s="17" t="n">
        <f aca="false">SUMIFS(通路月營運!$N$2:$N$2509,通路月營運!$B$2:$B$2509,$B17,通路月營運!$C$2:$C$2509,$C17,通路月營運!$D$2:$D$2509,$D17)</f>
        <v>172491</v>
      </c>
      <c r="R17" s="14" t="n">
        <f aca="false">SUM(L17:Q17)</f>
        <v>824891</v>
      </c>
      <c r="S17" s="14" t="n">
        <f aca="false">J17-R17</f>
        <v>88009</v>
      </c>
      <c r="T17" s="15" t="n">
        <f aca="false">IF(J17=0,0,S17/J17)</f>
        <v>0.0964059590316574</v>
      </c>
      <c r="U17" s="14" t="n">
        <f aca="false">IF(H17=0,0,J17/H17)</f>
        <v>29448.3870967742</v>
      </c>
      <c r="V17" s="18" t="n">
        <f aca="false">IF(H17=0,0,K17/H17)</f>
        <v>108.032258064516</v>
      </c>
      <c r="W17" s="14" t="n">
        <f aca="false">IF(K17=0,0,J17/K17)</f>
        <v>272.58883248731</v>
      </c>
      <c r="X17" s="15" t="n">
        <f aca="false">IF(J17=0,0,L17/J17)</f>
        <v>0.312191915872494</v>
      </c>
      <c r="Y17" s="15" t="n">
        <f aca="false">IF(J17=0,0,M17/J17)</f>
        <v>0.26103625807865</v>
      </c>
      <c r="Z17" s="14" t="n">
        <f aca="false">IF(I17=0,0,J17/I17)</f>
        <v>101433.333333333</v>
      </c>
    </row>
    <row r="18" customFormat="false" ht="15" hidden="false" customHeight="false" outlineLevel="0" collapsed="false">
      <c r="A18" s="6" t="str">
        <f aca="false">TEXT(B18,"0")&amp;"-"&amp;TEXT(C18,"00")</f>
        <v>2024-01</v>
      </c>
      <c r="B18" s="4" t="n">
        <v>2024</v>
      </c>
      <c r="C18" s="4" t="n">
        <v>1</v>
      </c>
      <c r="D18" s="9" t="s">
        <v>288</v>
      </c>
      <c r="E18" s="12" t="str">
        <f aca="false">INDEX(門市主檔!$B$2:$B$25,MATCH($D18,門市主檔!$A$2:$A$25,0))</f>
        <v>桃園中壢店</v>
      </c>
      <c r="F18" s="12" t="str">
        <f aca="false">INDEX(門市主檔!$C$2:$C$25,MATCH($D18,門市主檔!$A$2:$A$25,0))</f>
        <v>北區</v>
      </c>
      <c r="G18" s="12" t="str">
        <f aca="false">INDEX(門市主檔!$E$2:$E$25,MATCH($D18,門市主檔!$A$2:$A$25,0))</f>
        <v>標準店</v>
      </c>
      <c r="H18" s="4" t="n">
        <v>31</v>
      </c>
      <c r="I18" s="16" t="n">
        <f aca="false">SUMIFS(門市年度設定!$E$2:$E$63,門市年度設定!$A$2:$A$63,$B18,門市年度設定!$B$2:$B$63,$D18)</f>
        <v>90</v>
      </c>
      <c r="J18" s="17" t="n">
        <f aca="false">SUMIFS(通路月營運!$I$2:$I$2509,通路月營運!$B$2:$B$2509,$B18,通路月營運!$C$2:$C$2509,$C18,通路月營運!$D$2:$D$2509,$D18)</f>
        <v>1350400</v>
      </c>
      <c r="K18" s="16" t="n">
        <f aca="false">SUMIFS(通路月營運!$K$2:$K$2509,通路月營運!$B$2:$B$2509,$B18,通路月營運!$C$2:$C$2509,$C18,通路月營運!$D$2:$D$2509,$D18)</f>
        <v>4705</v>
      </c>
      <c r="L18" s="13" t="n">
        <v>420500</v>
      </c>
      <c r="M18" s="13" t="n">
        <v>350900</v>
      </c>
      <c r="N18" s="17" t="n">
        <f aca="false">SUMIFS(門市年度設定!$F$2:$F$63,門市年度設定!$A$2:$A$63,$B18,門市年度設定!$B$2:$B$63,$D18)</f>
        <v>203000</v>
      </c>
      <c r="O18" s="13" t="n">
        <v>67400</v>
      </c>
      <c r="P18" s="13" t="n">
        <v>29200</v>
      </c>
      <c r="Q18" s="17" t="n">
        <f aca="false">SUMIFS(通路月營運!$N$2:$N$2509,通路月營運!$B$2:$B$2509,$B18,通路月營運!$C$2:$C$2509,$C18,通路月營運!$D$2:$D$2509,$D18)</f>
        <v>144738</v>
      </c>
      <c r="R18" s="14" t="n">
        <f aca="false">SUM(L18:Q18)</f>
        <v>1215738</v>
      </c>
      <c r="S18" s="14" t="n">
        <f aca="false">J18-R18</f>
        <v>134662</v>
      </c>
      <c r="T18" s="15" t="n">
        <f aca="false">IF(J18=0,0,S18/J18)</f>
        <v>0.0997200829383886</v>
      </c>
      <c r="U18" s="14" t="n">
        <f aca="false">IF(H18=0,0,J18/H18)</f>
        <v>43561.2903225806</v>
      </c>
      <c r="V18" s="18" t="n">
        <f aca="false">IF(H18=0,0,K18/H18)</f>
        <v>151.774193548387</v>
      </c>
      <c r="W18" s="14" t="n">
        <f aca="false">IF(K18=0,0,J18/K18)</f>
        <v>287.013815090329</v>
      </c>
      <c r="X18" s="15" t="n">
        <f aca="false">IF(J18=0,0,L18/J18)</f>
        <v>0.311389218009479</v>
      </c>
      <c r="Y18" s="15" t="n">
        <f aca="false">IF(J18=0,0,M18/J18)</f>
        <v>0.259848933649289</v>
      </c>
      <c r="Z18" s="14" t="n">
        <f aca="false">IF(I18=0,0,J18/I18)</f>
        <v>15004.4444444444</v>
      </c>
    </row>
    <row r="19" customFormat="false" ht="15" hidden="false" customHeight="false" outlineLevel="0" collapsed="false">
      <c r="A19" s="6" t="str">
        <f aca="false">TEXT(B19,"0")&amp;"-"&amp;TEXT(C19,"00")</f>
        <v>2024-02</v>
      </c>
      <c r="B19" s="4" t="n">
        <v>2024</v>
      </c>
      <c r="C19" s="4" t="n">
        <v>2</v>
      </c>
      <c r="D19" s="9" t="s">
        <v>312</v>
      </c>
      <c r="E19" s="12" t="str">
        <f aca="false">INDEX(門市主檔!$B$2:$B$25,MATCH($D19,門市主檔!$A$2:$A$25,0))</f>
        <v>彰化員林店</v>
      </c>
      <c r="F19" s="12" t="str">
        <f aca="false">INDEX(門市主檔!$C$2:$C$25,MATCH($D19,門市主檔!$A$2:$A$25,0))</f>
        <v>中區</v>
      </c>
      <c r="G19" s="12" t="str">
        <f aca="false">INDEX(門市主檔!$E$2:$E$25,MATCH($D19,門市主檔!$A$2:$A$25,0))</f>
        <v>小型店</v>
      </c>
      <c r="H19" s="4" t="n">
        <v>29</v>
      </c>
      <c r="I19" s="16" t="n">
        <f aca="false">SUMIFS(門市年度設定!$E$2:$E$63,門市年度設定!$A$2:$A$63,$B19,門市年度設定!$B$2:$B$63,$D19)</f>
        <v>54</v>
      </c>
      <c r="J19" s="17" t="n">
        <f aca="false">SUMIFS(通路月營運!$I$2:$I$2509,通路月營運!$B$2:$B$2509,$B19,通路月營運!$C$2:$C$2509,$C19,通路月營運!$D$2:$D$2509,$D19)</f>
        <v>1055900</v>
      </c>
      <c r="K19" s="16" t="n">
        <f aca="false">SUMIFS(通路月營運!$K$2:$K$2509,通路月營運!$B$2:$B$2509,$B19,通路月營運!$C$2:$C$2509,$C19,通路月營運!$D$2:$D$2509,$D19)</f>
        <v>3954</v>
      </c>
      <c r="L19" s="13" t="n">
        <v>322200</v>
      </c>
      <c r="M19" s="13" t="n">
        <v>272200</v>
      </c>
      <c r="N19" s="17" t="n">
        <f aca="false">SUMIFS(門市年度設定!$F$2:$F$63,門市年度設定!$A$2:$A$63,$B19,門市年度設定!$B$2:$B$63,$D19)</f>
        <v>83000</v>
      </c>
      <c r="O19" s="13" t="n">
        <v>67900</v>
      </c>
      <c r="P19" s="13" t="n">
        <v>32100</v>
      </c>
      <c r="Q19" s="17" t="n">
        <f aca="false">SUMIFS(通路月營運!$N$2:$N$2509,通路月營運!$B$2:$B$2509,$B19,通路月營運!$C$2:$C$2509,$C19,通路月營運!$D$2:$D$2509,$D19)</f>
        <v>144243</v>
      </c>
      <c r="R19" s="14" t="n">
        <f aca="false">SUM(L19:Q19)</f>
        <v>921643</v>
      </c>
      <c r="S19" s="14" t="n">
        <f aca="false">J19-R19</f>
        <v>134257</v>
      </c>
      <c r="T19" s="15" t="n">
        <f aca="false">IF(J19=0,0,S19/J19)</f>
        <v>0.127149351264324</v>
      </c>
      <c r="U19" s="14" t="n">
        <f aca="false">IF(H19=0,0,J19/H19)</f>
        <v>36410.3448275862</v>
      </c>
      <c r="V19" s="18" t="n">
        <f aca="false">IF(H19=0,0,K19/H19)</f>
        <v>136.344827586207</v>
      </c>
      <c r="W19" s="14" t="n">
        <f aca="false">IF(K19=0,0,J19/K19)</f>
        <v>267.04602933738</v>
      </c>
      <c r="X19" s="15" t="n">
        <f aca="false">IF(J19=0,0,L19/J19)</f>
        <v>0.305142532436784</v>
      </c>
      <c r="Y19" s="15" t="n">
        <f aca="false">IF(J19=0,0,M19/J19)</f>
        <v>0.257789563405626</v>
      </c>
      <c r="Z19" s="14" t="n">
        <f aca="false">IF(I19=0,0,J19/I19)</f>
        <v>19553.7037037037</v>
      </c>
    </row>
    <row r="20" customFormat="false" ht="15" hidden="false" customHeight="false" outlineLevel="0" collapsed="false">
      <c r="A20" s="6" t="str">
        <f aca="false">TEXT(B20,"0")&amp;"-"&amp;TEXT(C20,"00")</f>
        <v>2024-02</v>
      </c>
      <c r="B20" s="4" t="n">
        <v>2024</v>
      </c>
      <c r="C20" s="4" t="n">
        <v>2</v>
      </c>
      <c r="D20" s="9" t="s">
        <v>294</v>
      </c>
      <c r="E20" s="12" t="str">
        <f aca="false">INDEX(門市主檔!$B$2:$B$25,MATCH($D20,門市主檔!$A$2:$A$25,0))</f>
        <v>新竹巨城店</v>
      </c>
      <c r="F20" s="12" t="str">
        <f aca="false">INDEX(門市主檔!$C$2:$C$25,MATCH($D20,門市主檔!$A$2:$A$25,0))</f>
        <v>北區</v>
      </c>
      <c r="G20" s="12" t="str">
        <f aca="false">INDEX(門市主檔!$E$2:$E$25,MATCH($D20,門市主檔!$A$2:$A$25,0))</f>
        <v>旗艦店</v>
      </c>
      <c r="H20" s="4" t="n">
        <v>29</v>
      </c>
      <c r="I20" s="16" t="n">
        <f aca="false">SUMIFS(門市年度設定!$E$2:$E$63,門市年度設定!$A$2:$A$63,$B20,門市年度設定!$B$2:$B$63,$D20)</f>
        <v>118</v>
      </c>
      <c r="J20" s="17" t="n">
        <f aca="false">SUMIFS(通路月營運!$I$2:$I$2509,通路月營運!$B$2:$B$2509,$B20,通路月營運!$C$2:$C$2509,$C20,通路月營運!$D$2:$D$2509,$D20)</f>
        <v>1922900</v>
      </c>
      <c r="K20" s="16" t="n">
        <f aca="false">SUMIFS(通路月營運!$K$2:$K$2509,通路月營運!$B$2:$B$2509,$B20,通路月營運!$C$2:$C$2509,$C20,通路月營運!$D$2:$D$2509,$D20)</f>
        <v>6978</v>
      </c>
      <c r="L20" s="13" t="n">
        <v>645800</v>
      </c>
      <c r="M20" s="13" t="n">
        <v>511200</v>
      </c>
      <c r="N20" s="17" t="n">
        <f aca="false">SUMIFS(門市年度設定!$F$2:$F$63,門市年度設定!$A$2:$A$63,$B20,門市年度設定!$B$2:$B$63,$D20)</f>
        <v>512000</v>
      </c>
      <c r="O20" s="13" t="n">
        <v>122500</v>
      </c>
      <c r="P20" s="13" t="n">
        <v>50800</v>
      </c>
      <c r="Q20" s="17" t="n">
        <f aca="false">SUMIFS(通路月營運!$N$2:$N$2509,通路月營運!$B$2:$B$2509,$B20,通路月營運!$C$2:$C$2509,$C20,通路月營運!$D$2:$D$2509,$D20)</f>
        <v>173349</v>
      </c>
      <c r="R20" s="14" t="n">
        <f aca="false">SUM(L20:Q20)</f>
        <v>2015649</v>
      </c>
      <c r="S20" s="14" t="n">
        <f aca="false">J20-R20</f>
        <v>-92749</v>
      </c>
      <c r="T20" s="15" t="n">
        <f aca="false">IF(J20=0,0,S20/J20)</f>
        <v>-0.0482339175204119</v>
      </c>
      <c r="U20" s="14" t="n">
        <f aca="false">IF(H20=0,0,J20/H20)</f>
        <v>66306.8965517241</v>
      </c>
      <c r="V20" s="18" t="n">
        <f aca="false">IF(H20=0,0,K20/H20)</f>
        <v>240.620689655172</v>
      </c>
      <c r="W20" s="14" t="n">
        <f aca="false">IF(K20=0,0,J20/K20)</f>
        <v>275.566064775007</v>
      </c>
      <c r="X20" s="15" t="n">
        <f aca="false">IF(J20=0,0,L20/J20)</f>
        <v>0.335846897914608</v>
      </c>
      <c r="Y20" s="15" t="n">
        <f aca="false">IF(J20=0,0,M20/J20)</f>
        <v>0.265848458058141</v>
      </c>
      <c r="Z20" s="14" t="n">
        <f aca="false">IF(I20=0,0,J20/I20)</f>
        <v>16295.7627118644</v>
      </c>
    </row>
    <row r="21" customFormat="false" ht="15" hidden="false" customHeight="false" outlineLevel="0" collapsed="false">
      <c r="A21" s="6" t="str">
        <f aca="false">TEXT(B21,"0")&amp;"-"&amp;TEXT(C21,"00")</f>
        <v>2024-02</v>
      </c>
      <c r="B21" s="4" t="n">
        <v>2024</v>
      </c>
      <c r="C21" s="4" t="n">
        <v>2</v>
      </c>
      <c r="D21" s="9" t="s">
        <v>325</v>
      </c>
      <c r="E21" s="12" t="str">
        <f aca="false">INDEX(門市主檔!$B$2:$B$25,MATCH($D21,門市主檔!$A$2:$A$25,0))</f>
        <v>高雄左營店</v>
      </c>
      <c r="F21" s="12" t="str">
        <f aca="false">INDEX(門市主檔!$C$2:$C$25,MATCH($D21,門市主檔!$A$2:$A$25,0))</f>
        <v>南區</v>
      </c>
      <c r="G21" s="12" t="str">
        <f aca="false">INDEX(門市主檔!$E$2:$E$25,MATCH($D21,門市主檔!$A$2:$A$25,0))</f>
        <v>旗艦店</v>
      </c>
      <c r="H21" s="4" t="n">
        <v>29</v>
      </c>
      <c r="I21" s="16" t="n">
        <f aca="false">SUMIFS(門市年度設定!$E$2:$E$63,門市年度設定!$A$2:$A$63,$B21,門市年度設定!$B$2:$B$63,$D21)</f>
        <v>119</v>
      </c>
      <c r="J21" s="17" t="n">
        <f aca="false">SUMIFS(通路月營運!$I$2:$I$2509,通路月營運!$B$2:$B$2509,$B21,通路月營運!$C$2:$C$2509,$C21,通路月營運!$D$2:$D$2509,$D21)</f>
        <v>1864100</v>
      </c>
      <c r="K21" s="16" t="n">
        <f aca="false">SUMIFS(通路月營運!$K$2:$K$2509,通路月營運!$B$2:$B$2509,$B21,通路月營運!$C$2:$C$2509,$C21,通路月營運!$D$2:$D$2509,$D21)</f>
        <v>6889</v>
      </c>
      <c r="L21" s="13" t="n">
        <v>610200</v>
      </c>
      <c r="M21" s="13" t="n">
        <v>509900</v>
      </c>
      <c r="N21" s="17" t="n">
        <f aca="false">SUMIFS(門市年度設定!$F$2:$F$63,門市年度設定!$A$2:$A$63,$B21,門市年度設定!$B$2:$B$63,$D21)</f>
        <v>464000</v>
      </c>
      <c r="O21" s="13" t="n">
        <v>92500</v>
      </c>
      <c r="P21" s="13" t="n">
        <v>42600</v>
      </c>
      <c r="Q21" s="17" t="n">
        <f aca="false">SUMIFS(通路月營運!$N$2:$N$2509,通路月營運!$B$2:$B$2509,$B21,通路月營運!$C$2:$C$2509,$C21,通路月營運!$D$2:$D$2509,$D21)</f>
        <v>169158</v>
      </c>
      <c r="R21" s="14" t="n">
        <f aca="false">SUM(L21:Q21)</f>
        <v>1888358</v>
      </c>
      <c r="S21" s="14" t="n">
        <f aca="false">J21-R21</f>
        <v>-24258</v>
      </c>
      <c r="T21" s="15" t="n">
        <f aca="false">IF(J21=0,0,S21/J21)</f>
        <v>-0.013013250362105</v>
      </c>
      <c r="U21" s="14" t="n">
        <f aca="false">IF(H21=0,0,J21/H21)</f>
        <v>64279.3103448276</v>
      </c>
      <c r="V21" s="18" t="n">
        <f aca="false">IF(H21=0,0,K21/H21)</f>
        <v>237.551724137931</v>
      </c>
      <c r="W21" s="14" t="n">
        <f aca="false">IF(K21=0,0,J21/K21)</f>
        <v>270.59079692263</v>
      </c>
      <c r="X21" s="15" t="n">
        <f aca="false">IF(J21=0,0,L21/J21)</f>
        <v>0.3273429537042</v>
      </c>
      <c r="Y21" s="15" t="n">
        <f aca="false">IF(J21=0,0,M21/J21)</f>
        <v>0.273536827423422</v>
      </c>
      <c r="Z21" s="14" t="n">
        <f aca="false">IF(I21=0,0,J21/I21)</f>
        <v>15664.7058823529</v>
      </c>
    </row>
    <row r="22" customFormat="false" ht="15" hidden="false" customHeight="false" outlineLevel="0" collapsed="false">
      <c r="A22" s="6" t="str">
        <f aca="false">TEXT(B22,"0")&amp;"-"&amp;TEXT(C22,"00")</f>
        <v>2024-02</v>
      </c>
      <c r="B22" s="4" t="n">
        <v>2024</v>
      </c>
      <c r="C22" s="4" t="n">
        <v>2</v>
      </c>
      <c r="D22" s="9" t="s">
        <v>328</v>
      </c>
      <c r="E22" s="12" t="str">
        <f aca="false">INDEX(門市主檔!$B$2:$B$25,MATCH($D22,門市主檔!$A$2:$A$25,0))</f>
        <v>高雄三多店</v>
      </c>
      <c r="F22" s="12" t="str">
        <f aca="false">INDEX(門市主檔!$C$2:$C$25,MATCH($D22,門市主檔!$A$2:$A$25,0))</f>
        <v>南區</v>
      </c>
      <c r="G22" s="12" t="str">
        <f aca="false">INDEX(門市主檔!$E$2:$E$25,MATCH($D22,門市主檔!$A$2:$A$25,0))</f>
        <v>標準店</v>
      </c>
      <c r="H22" s="4" t="n">
        <v>29</v>
      </c>
      <c r="I22" s="16" t="n">
        <f aca="false">SUMIFS(門市年度設定!$E$2:$E$63,門市年度設定!$A$2:$A$63,$B22,門市年度設定!$B$2:$B$63,$D22)</f>
        <v>77</v>
      </c>
      <c r="J22" s="17" t="n">
        <f aca="false">SUMIFS(通路月營運!$I$2:$I$2509,通路月營運!$B$2:$B$2509,$B22,通路月營運!$C$2:$C$2509,$C22,通路月營運!$D$2:$D$2509,$D22)</f>
        <v>1459100</v>
      </c>
      <c r="K22" s="16" t="n">
        <f aca="false">SUMIFS(通路月營運!$K$2:$K$2509,通路月營運!$B$2:$B$2509,$B22,通路月營運!$C$2:$C$2509,$C22,通路月營運!$D$2:$D$2509,$D22)</f>
        <v>5145</v>
      </c>
      <c r="L22" s="13" t="n">
        <v>474900</v>
      </c>
      <c r="M22" s="13" t="n">
        <v>359700</v>
      </c>
      <c r="N22" s="17" t="n">
        <f aca="false">SUMIFS(門市年度設定!$F$2:$F$63,門市年度設定!$A$2:$A$63,$B22,門市年度設定!$B$2:$B$63,$D22)</f>
        <v>204000</v>
      </c>
      <c r="O22" s="13" t="n">
        <v>95400</v>
      </c>
      <c r="P22" s="13" t="n">
        <v>32400</v>
      </c>
      <c r="Q22" s="17" t="n">
        <f aca="false">SUMIFS(通路月營運!$N$2:$N$2509,通路月營運!$B$2:$B$2509,$B22,通路月營運!$C$2:$C$2509,$C22,通路月營運!$D$2:$D$2509,$D22)</f>
        <v>165297</v>
      </c>
      <c r="R22" s="14" t="n">
        <f aca="false">SUM(L22:Q22)</f>
        <v>1331697</v>
      </c>
      <c r="S22" s="14" t="n">
        <f aca="false">J22-R22</f>
        <v>127403</v>
      </c>
      <c r="T22" s="15" t="n">
        <f aca="false">IF(J22=0,0,S22/J22)</f>
        <v>0.0873161537934343</v>
      </c>
      <c r="U22" s="14" t="n">
        <f aca="false">IF(H22=0,0,J22/H22)</f>
        <v>50313.7931034483</v>
      </c>
      <c r="V22" s="18" t="n">
        <f aca="false">IF(H22=0,0,K22/H22)</f>
        <v>177.413793103448</v>
      </c>
      <c r="W22" s="14" t="n">
        <f aca="false">IF(K22=0,0,J22/K22)</f>
        <v>283.595724003887</v>
      </c>
      <c r="X22" s="15" t="n">
        <f aca="false">IF(J22=0,0,L22/J22)</f>
        <v>0.325474607634843</v>
      </c>
      <c r="Y22" s="15" t="n">
        <f aca="false">IF(J22=0,0,M22/J22)</f>
        <v>0.246521828524433</v>
      </c>
      <c r="Z22" s="14" t="n">
        <f aca="false">IF(I22=0,0,J22/I22)</f>
        <v>18949.3506493507</v>
      </c>
    </row>
    <row r="23" customFormat="false" ht="15" hidden="false" customHeight="false" outlineLevel="0" collapsed="false">
      <c r="A23" s="6" t="str">
        <f aca="false">TEXT(B23,"0")&amp;"-"&amp;TEXT(C23,"00")</f>
        <v>2024-02</v>
      </c>
      <c r="B23" s="4" t="n">
        <v>2024</v>
      </c>
      <c r="C23" s="4" t="n">
        <v>2</v>
      </c>
      <c r="D23" s="9" t="s">
        <v>280</v>
      </c>
      <c r="E23" s="12" t="str">
        <f aca="false">INDEX(門市主檔!$B$2:$B$25,MATCH($D23,門市主檔!$A$2:$A$25,0))</f>
        <v>新北板橋店</v>
      </c>
      <c r="F23" s="12" t="str">
        <f aca="false">INDEX(門市主檔!$C$2:$C$25,MATCH($D23,門市主檔!$A$2:$A$25,0))</f>
        <v>北區</v>
      </c>
      <c r="G23" s="12" t="str">
        <f aca="false">INDEX(門市主檔!$E$2:$E$25,MATCH($D23,門市主檔!$A$2:$A$25,0))</f>
        <v>標準店</v>
      </c>
      <c r="H23" s="4" t="n">
        <v>29</v>
      </c>
      <c r="I23" s="16" t="n">
        <f aca="false">SUMIFS(門市年度設定!$E$2:$E$63,門市年度設定!$A$2:$A$63,$B23,門市年度設定!$B$2:$B$63,$D23)</f>
        <v>92</v>
      </c>
      <c r="J23" s="17" t="n">
        <f aca="false">SUMIFS(通路月營運!$I$2:$I$2509,通路月營運!$B$2:$B$2509,$B23,通路月營運!$C$2:$C$2509,$C23,通路月營運!$D$2:$D$2509,$D23)</f>
        <v>1886600</v>
      </c>
      <c r="K23" s="16" t="n">
        <f aca="false">SUMIFS(通路月營運!$K$2:$K$2509,通路月營運!$B$2:$B$2509,$B23,通路月營運!$C$2:$C$2509,$C23,通路月營運!$D$2:$D$2509,$D23)</f>
        <v>6370</v>
      </c>
      <c r="L23" s="13" t="n">
        <v>583600</v>
      </c>
      <c r="M23" s="13" t="n">
        <v>483500</v>
      </c>
      <c r="N23" s="17" t="n">
        <f aca="false">SUMIFS(門市年度設定!$F$2:$F$63,門市年度設定!$A$2:$A$63,$B23,門市年度設定!$B$2:$B$63,$D23)</f>
        <v>282000</v>
      </c>
      <c r="O23" s="13" t="n">
        <v>126700</v>
      </c>
      <c r="P23" s="13" t="n">
        <v>37300</v>
      </c>
      <c r="Q23" s="17" t="n">
        <f aca="false">SUMIFS(通路月營運!$N$2:$N$2509,通路月營運!$B$2:$B$2509,$B23,通路月營運!$C$2:$C$2509,$C23,通路月營運!$D$2:$D$2509,$D23)</f>
        <v>204138</v>
      </c>
      <c r="R23" s="14" t="n">
        <f aca="false">SUM(L23:Q23)</f>
        <v>1717238</v>
      </c>
      <c r="S23" s="14" t="n">
        <f aca="false">J23-R23</f>
        <v>169362</v>
      </c>
      <c r="T23" s="15" t="n">
        <f aca="false">IF(J23=0,0,S23/J23)</f>
        <v>0.0897710166436977</v>
      </c>
      <c r="U23" s="14" t="n">
        <f aca="false">IF(H23=0,0,J23/H23)</f>
        <v>65055.1724137931</v>
      </c>
      <c r="V23" s="18" t="n">
        <f aca="false">IF(H23=0,0,K23/H23)</f>
        <v>219.655172413793</v>
      </c>
      <c r="W23" s="14" t="n">
        <f aca="false">IF(K23=0,0,J23/K23)</f>
        <v>296.169544740973</v>
      </c>
      <c r="X23" s="15" t="n">
        <f aca="false">IF(J23=0,0,L23/J23)</f>
        <v>0.309339552634369</v>
      </c>
      <c r="Y23" s="15" t="n">
        <f aca="false">IF(J23=0,0,M23/J23)</f>
        <v>0.256281140676349</v>
      </c>
      <c r="Z23" s="14" t="n">
        <f aca="false">IF(I23=0,0,J23/I23)</f>
        <v>20506.5217391304</v>
      </c>
    </row>
    <row r="24" customFormat="false" ht="15" hidden="false" customHeight="false" outlineLevel="0" collapsed="false">
      <c r="A24" s="6" t="str">
        <f aca="false">TEXT(B24,"0")&amp;"-"&amp;TEXT(C24,"00")</f>
        <v>2024-02</v>
      </c>
      <c r="B24" s="4" t="n">
        <v>2024</v>
      </c>
      <c r="C24" s="4" t="n">
        <v>2</v>
      </c>
      <c r="D24" s="9" t="s">
        <v>283</v>
      </c>
      <c r="E24" s="12" t="str">
        <f aca="false">INDEX(門市主檔!$B$2:$B$25,MATCH($D24,門市主檔!$A$2:$A$25,0))</f>
        <v>新北新莊店</v>
      </c>
      <c r="F24" s="12" t="str">
        <f aca="false">INDEX(門市主檔!$C$2:$C$25,MATCH($D24,門市主檔!$A$2:$A$25,0))</f>
        <v>北區</v>
      </c>
      <c r="G24" s="12" t="str">
        <f aca="false">INDEX(門市主檔!$E$2:$E$25,MATCH($D24,門市主檔!$A$2:$A$25,0))</f>
        <v>標準店</v>
      </c>
      <c r="H24" s="4" t="n">
        <v>29</v>
      </c>
      <c r="I24" s="16" t="n">
        <f aca="false">SUMIFS(門市年度設定!$E$2:$E$63,門市年度設定!$A$2:$A$63,$B24,門市年度設定!$B$2:$B$63,$D24)</f>
        <v>76</v>
      </c>
      <c r="J24" s="17" t="n">
        <f aca="false">SUMIFS(通路月營運!$I$2:$I$2509,通路月營運!$B$2:$B$2509,$B24,通路月營運!$C$2:$C$2509,$C24,通路月營運!$D$2:$D$2509,$D24)</f>
        <v>1534800</v>
      </c>
      <c r="K24" s="16" t="n">
        <f aca="false">SUMIFS(通路月營運!$K$2:$K$2509,通路月營運!$B$2:$B$2509,$B24,通路月營運!$C$2:$C$2509,$C24,通路月營運!$D$2:$D$2509,$D24)</f>
        <v>5102</v>
      </c>
      <c r="L24" s="13" t="n">
        <v>468300</v>
      </c>
      <c r="M24" s="13" t="n">
        <v>376200</v>
      </c>
      <c r="N24" s="17" t="n">
        <f aca="false">SUMIFS(門市年度設定!$F$2:$F$63,門市年度設定!$A$2:$A$63,$B24,門市年度設定!$B$2:$B$63,$D24)</f>
        <v>239000</v>
      </c>
      <c r="O24" s="13" t="n">
        <v>87800</v>
      </c>
      <c r="P24" s="13" t="n">
        <v>34700</v>
      </c>
      <c r="Q24" s="17" t="n">
        <f aca="false">SUMIFS(通路月營運!$N$2:$N$2509,通路月營運!$B$2:$B$2509,$B24,通路月營運!$C$2:$C$2509,$C24,通路月營運!$D$2:$D$2509,$D24)</f>
        <v>166287</v>
      </c>
      <c r="R24" s="14" t="n">
        <f aca="false">SUM(L24:Q24)</f>
        <v>1372287</v>
      </c>
      <c r="S24" s="14" t="n">
        <f aca="false">J24-R24</f>
        <v>162513</v>
      </c>
      <c r="T24" s="15" t="n">
        <f aca="false">IF(J24=0,0,S24/J24)</f>
        <v>0.105885457388585</v>
      </c>
      <c r="U24" s="14" t="n">
        <f aca="false">IF(H24=0,0,J24/H24)</f>
        <v>52924.1379310345</v>
      </c>
      <c r="V24" s="18" t="n">
        <f aca="false">IF(H24=0,0,K24/H24)</f>
        <v>175.931034482759</v>
      </c>
      <c r="W24" s="14" t="n">
        <f aca="false">IF(K24=0,0,J24/K24)</f>
        <v>300.823206585653</v>
      </c>
      <c r="X24" s="15" t="n">
        <f aca="false">IF(J24=0,0,L24/J24)</f>
        <v>0.30512118842846</v>
      </c>
      <c r="Y24" s="15" t="n">
        <f aca="false">IF(J24=0,0,M24/J24)</f>
        <v>0.245113369820172</v>
      </c>
      <c r="Z24" s="14" t="n">
        <f aca="false">IF(I24=0,0,J24/I24)</f>
        <v>20194.7368421053</v>
      </c>
    </row>
    <row r="25" customFormat="false" ht="15" hidden="false" customHeight="false" outlineLevel="0" collapsed="false">
      <c r="A25" s="6" t="str">
        <f aca="false">TEXT(B25,"0")&amp;"-"&amp;TEXT(C25,"00")</f>
        <v>2024-02</v>
      </c>
      <c r="B25" s="4" t="n">
        <v>2024</v>
      </c>
      <c r="C25" s="4" t="n">
        <v>2</v>
      </c>
      <c r="D25" s="9" t="s">
        <v>285</v>
      </c>
      <c r="E25" s="12" t="str">
        <f aca="false">INDEX(門市主檔!$B$2:$B$25,MATCH($D25,門市主檔!$A$2:$A$25,0))</f>
        <v>新北三重店</v>
      </c>
      <c r="F25" s="12" t="str">
        <f aca="false">INDEX(門市主檔!$C$2:$C$25,MATCH($D25,門市主檔!$A$2:$A$25,0))</f>
        <v>北區</v>
      </c>
      <c r="G25" s="12" t="str">
        <f aca="false">INDEX(門市主檔!$E$2:$E$25,MATCH($D25,門市主檔!$A$2:$A$25,0))</f>
        <v>小型店</v>
      </c>
      <c r="H25" s="4" t="n">
        <v>29</v>
      </c>
      <c r="I25" s="16" t="n">
        <f aca="false">SUMIFS(門市年度設定!$E$2:$E$63,門市年度設定!$A$2:$A$63,$B25,門市年度設定!$B$2:$B$63,$D25)</f>
        <v>50</v>
      </c>
      <c r="J25" s="17" t="n">
        <f aca="false">SUMIFS(通路月營運!$I$2:$I$2509,通路月營運!$B$2:$B$2509,$B25,通路月營運!$C$2:$C$2509,$C25,通路月營運!$D$2:$D$2509,$D25)</f>
        <v>1252200</v>
      </c>
      <c r="K25" s="16" t="n">
        <f aca="false">SUMIFS(通路月營運!$K$2:$K$2509,通路月營運!$B$2:$B$2509,$B25,通路月營運!$C$2:$C$2509,$C25,通路月營運!$D$2:$D$2509,$D25)</f>
        <v>4175</v>
      </c>
      <c r="L25" s="13" t="n">
        <v>403200</v>
      </c>
      <c r="M25" s="13" t="n">
        <v>328200</v>
      </c>
      <c r="N25" s="17" t="n">
        <f aca="false">SUMIFS(門市年度設定!$F$2:$F$63,門市年度設定!$A$2:$A$63,$B25,門市年度設定!$B$2:$B$63,$D25)</f>
        <v>113000</v>
      </c>
      <c r="O25" s="13" t="n">
        <v>65100</v>
      </c>
      <c r="P25" s="13" t="n">
        <v>31000</v>
      </c>
      <c r="Q25" s="17" t="n">
        <f aca="false">SUMIFS(通路月營運!$N$2:$N$2509,通路月營運!$B$2:$B$2509,$B25,通路月營運!$C$2:$C$2509,$C25,通路月營運!$D$2:$D$2509,$D25)</f>
        <v>164307</v>
      </c>
      <c r="R25" s="14" t="n">
        <f aca="false">SUM(L25:Q25)</f>
        <v>1104807</v>
      </c>
      <c r="S25" s="14" t="n">
        <f aca="false">J25-R25</f>
        <v>147393</v>
      </c>
      <c r="T25" s="15" t="n">
        <f aca="false">IF(J25=0,0,S25/J25)</f>
        <v>0.117707235265932</v>
      </c>
      <c r="U25" s="14" t="n">
        <f aca="false">IF(H25=0,0,J25/H25)</f>
        <v>43179.3103448276</v>
      </c>
      <c r="V25" s="18" t="n">
        <f aca="false">IF(H25=0,0,K25/H25)</f>
        <v>143.965517241379</v>
      </c>
      <c r="W25" s="14" t="n">
        <f aca="false">IF(K25=0,0,J25/K25)</f>
        <v>299.928143712575</v>
      </c>
      <c r="X25" s="15" t="n">
        <f aca="false">IF(J25=0,0,L25/J25)</f>
        <v>0.321993291806421</v>
      </c>
      <c r="Y25" s="15" t="n">
        <f aca="false">IF(J25=0,0,M25/J25)</f>
        <v>0.262098706276953</v>
      </c>
      <c r="Z25" s="14" t="n">
        <f aca="false">IF(I25=0,0,J25/I25)</f>
        <v>25044</v>
      </c>
    </row>
    <row r="26" customFormat="false" ht="15" hidden="false" customHeight="false" outlineLevel="0" collapsed="false">
      <c r="A26" s="6" t="str">
        <f aca="false">TEXT(B26,"0")&amp;"-"&amp;TEXT(C26,"00")</f>
        <v>2024-02</v>
      </c>
      <c r="B26" s="4" t="n">
        <v>2024</v>
      </c>
      <c r="C26" s="4" t="n">
        <v>2</v>
      </c>
      <c r="D26" s="9" t="s">
        <v>300</v>
      </c>
      <c r="E26" s="12" t="str">
        <f aca="false">INDEX(門市主檔!$B$2:$B$25,MATCH($D26,門市主檔!$A$2:$A$25,0))</f>
        <v>台中逢甲店</v>
      </c>
      <c r="F26" s="12" t="str">
        <f aca="false">INDEX(門市主檔!$C$2:$C$25,MATCH($D26,門市主檔!$A$2:$A$25,0))</f>
        <v>中區</v>
      </c>
      <c r="G26" s="12" t="str">
        <f aca="false">INDEX(門市主檔!$E$2:$E$25,MATCH($D26,門市主檔!$A$2:$A$25,0))</f>
        <v>標準店</v>
      </c>
      <c r="H26" s="4" t="n">
        <v>29</v>
      </c>
      <c r="I26" s="16" t="n">
        <f aca="false">SUMIFS(門市年度設定!$E$2:$E$63,門市年度設定!$A$2:$A$63,$B26,門市年度設定!$B$2:$B$63,$D26)</f>
        <v>83</v>
      </c>
      <c r="J26" s="17" t="n">
        <f aca="false">SUMIFS(通路月營運!$I$2:$I$2509,通路月營運!$B$2:$B$2509,$B26,通路月營運!$C$2:$C$2509,$C26,通路月營運!$D$2:$D$2509,$D26)</f>
        <v>2071600</v>
      </c>
      <c r="K26" s="16" t="n">
        <f aca="false">SUMIFS(通路月營運!$K$2:$K$2509,通路月營運!$B$2:$B$2509,$B26,通路月營運!$C$2:$C$2509,$C26,通路月營運!$D$2:$D$2509,$D26)</f>
        <v>6944</v>
      </c>
      <c r="L26" s="13" t="n">
        <v>629900</v>
      </c>
      <c r="M26" s="13" t="n">
        <v>566700</v>
      </c>
      <c r="N26" s="17" t="n">
        <f aca="false">SUMIFS(門市年度設定!$F$2:$F$63,門市年度設定!$A$2:$A$63,$B26,門市年度設定!$B$2:$B$63,$D26)</f>
        <v>316000</v>
      </c>
      <c r="O26" s="13" t="n">
        <v>110800</v>
      </c>
      <c r="P26" s="13" t="n">
        <v>64600</v>
      </c>
      <c r="Q26" s="17" t="n">
        <f aca="false">SUMIFS(通路月營運!$N$2:$N$2509,通路月營運!$B$2:$B$2509,$B26,通路月營運!$C$2:$C$2509,$C26,通路月營運!$D$2:$D$2509,$D26)</f>
        <v>231099</v>
      </c>
      <c r="R26" s="14" t="n">
        <f aca="false">SUM(L26:Q26)</f>
        <v>1919099</v>
      </c>
      <c r="S26" s="14" t="n">
        <f aca="false">J26-R26</f>
        <v>152501</v>
      </c>
      <c r="T26" s="15" t="n">
        <f aca="false">IF(J26=0,0,S26/J26)</f>
        <v>0.0736150801312995</v>
      </c>
      <c r="U26" s="14" t="n">
        <f aca="false">IF(H26=0,0,J26/H26)</f>
        <v>71434.4827586207</v>
      </c>
      <c r="V26" s="18" t="n">
        <f aca="false">IF(H26=0,0,K26/H26)</f>
        <v>239.448275862069</v>
      </c>
      <c r="W26" s="14" t="n">
        <f aca="false">IF(K26=0,0,J26/K26)</f>
        <v>298.329493087558</v>
      </c>
      <c r="X26" s="15" t="n">
        <f aca="false">IF(J26=0,0,L26/J26)</f>
        <v>0.30406449121452</v>
      </c>
      <c r="Y26" s="15" t="n">
        <f aca="false">IF(J26=0,0,M26/J26)</f>
        <v>0.273556671172041</v>
      </c>
      <c r="Z26" s="14" t="n">
        <f aca="false">IF(I26=0,0,J26/I26)</f>
        <v>24959.0361445783</v>
      </c>
    </row>
    <row r="27" customFormat="false" ht="15" hidden="false" customHeight="false" outlineLevel="0" collapsed="false">
      <c r="A27" s="6" t="str">
        <f aca="false">TEXT(B27,"0")&amp;"-"&amp;TEXT(C27,"00")</f>
        <v>2024-02</v>
      </c>
      <c r="B27" s="4" t="n">
        <v>2024</v>
      </c>
      <c r="C27" s="4" t="n">
        <v>2</v>
      </c>
      <c r="D27" s="9" t="s">
        <v>305</v>
      </c>
      <c r="E27" s="12" t="str">
        <f aca="false">INDEX(門市主檔!$B$2:$B$25,MATCH($D27,門市主檔!$A$2:$A$25,0))</f>
        <v>台中七期店</v>
      </c>
      <c r="F27" s="12" t="str">
        <f aca="false">INDEX(門市主檔!$C$2:$C$25,MATCH($D27,門市主檔!$A$2:$A$25,0))</f>
        <v>中區</v>
      </c>
      <c r="G27" s="12" t="str">
        <f aca="false">INDEX(門市主檔!$E$2:$E$25,MATCH($D27,門市主檔!$A$2:$A$25,0))</f>
        <v>旗艦店</v>
      </c>
      <c r="H27" s="4" t="n">
        <v>29</v>
      </c>
      <c r="I27" s="16" t="n">
        <f aca="false">SUMIFS(門市年度設定!$E$2:$E$63,門市年度設定!$A$2:$A$63,$B27,門市年度設定!$B$2:$B$63,$D27)</f>
        <v>124</v>
      </c>
      <c r="J27" s="17" t="n">
        <f aca="false">SUMIFS(通路月營運!$I$2:$I$2509,通路月營運!$B$2:$B$2509,$B27,通路月營運!$C$2:$C$2509,$C27,通路月營運!$D$2:$D$2509,$D27)</f>
        <v>1925800</v>
      </c>
      <c r="K27" s="16" t="n">
        <f aca="false">SUMIFS(通路月營運!$K$2:$K$2509,通路月營運!$B$2:$B$2509,$B27,通路月營運!$C$2:$C$2509,$C27,通路月營運!$D$2:$D$2509,$D27)</f>
        <v>6519</v>
      </c>
      <c r="L27" s="13" t="n">
        <v>653500</v>
      </c>
      <c r="M27" s="13" t="n">
        <v>492500</v>
      </c>
      <c r="N27" s="17" t="n">
        <f aca="false">SUMIFS(門市年度設定!$F$2:$F$63,門市年度設定!$A$2:$A$63,$B27,門市年度設定!$B$2:$B$63,$D27)</f>
        <v>474000</v>
      </c>
      <c r="O27" s="13" t="n">
        <v>97700</v>
      </c>
      <c r="P27" s="13" t="n">
        <v>55800</v>
      </c>
      <c r="Q27" s="17" t="n">
        <f aca="false">SUMIFS(通路月營運!$N$2:$N$2509,通路月營運!$B$2:$B$2509,$B27,通路月營運!$C$2:$C$2509,$C27,通路月營運!$D$2:$D$2509,$D27)</f>
        <v>168795</v>
      </c>
      <c r="R27" s="14" t="n">
        <f aca="false">SUM(L27:Q27)</f>
        <v>1942295</v>
      </c>
      <c r="S27" s="14" t="n">
        <f aca="false">J27-R27</f>
        <v>-16495</v>
      </c>
      <c r="T27" s="15" t="n">
        <f aca="false">IF(J27=0,0,S27/J27)</f>
        <v>-0.00856527157544916</v>
      </c>
      <c r="U27" s="14" t="n">
        <f aca="false">IF(H27=0,0,J27/H27)</f>
        <v>66406.8965517241</v>
      </c>
      <c r="V27" s="18" t="n">
        <f aca="false">IF(H27=0,0,K27/H27)</f>
        <v>224.793103448276</v>
      </c>
      <c r="W27" s="14" t="n">
        <f aca="false">IF(K27=0,0,J27/K27)</f>
        <v>295.413406964258</v>
      </c>
      <c r="X27" s="15" t="n">
        <f aca="false">IF(J27=0,0,L27/J27)</f>
        <v>0.339339495274691</v>
      </c>
      <c r="Y27" s="15" t="n">
        <f aca="false">IF(J27=0,0,M27/J27)</f>
        <v>0.255737875168761</v>
      </c>
      <c r="Z27" s="14" t="n">
        <f aca="false">IF(I27=0,0,J27/I27)</f>
        <v>15530.6451612903</v>
      </c>
    </row>
    <row r="28" customFormat="false" ht="15" hidden="false" customHeight="false" outlineLevel="0" collapsed="false">
      <c r="A28" s="6" t="str">
        <f aca="false">TEXT(B28,"0")&amp;"-"&amp;TEXT(C28,"00")</f>
        <v>2024-02</v>
      </c>
      <c r="B28" s="4" t="n">
        <v>2024</v>
      </c>
      <c r="C28" s="4" t="n">
        <v>2</v>
      </c>
      <c r="D28" s="9" t="s">
        <v>307</v>
      </c>
      <c r="E28" s="12" t="str">
        <f aca="false">INDEX(門市主檔!$B$2:$B$25,MATCH($D28,門市主檔!$A$2:$A$25,0))</f>
        <v>台中一中店</v>
      </c>
      <c r="F28" s="12" t="str">
        <f aca="false">INDEX(門市主檔!$C$2:$C$25,MATCH($D28,門市主檔!$A$2:$A$25,0))</f>
        <v>中區</v>
      </c>
      <c r="G28" s="12" t="str">
        <f aca="false">INDEX(門市主檔!$E$2:$E$25,MATCH($D28,門市主檔!$A$2:$A$25,0))</f>
        <v>小型店</v>
      </c>
      <c r="H28" s="4" t="n">
        <v>29</v>
      </c>
      <c r="I28" s="16" t="n">
        <f aca="false">SUMIFS(門市年度設定!$E$2:$E$63,門市年度設定!$A$2:$A$63,$B28,門市年度設定!$B$2:$B$63,$D28)</f>
        <v>52</v>
      </c>
      <c r="J28" s="17" t="n">
        <f aca="false">SUMIFS(通路月營運!$I$2:$I$2509,通路月營運!$B$2:$B$2509,$B28,通路月營運!$C$2:$C$2509,$C28,通路月營運!$D$2:$D$2509,$D28)</f>
        <v>1257000</v>
      </c>
      <c r="K28" s="16" t="n">
        <f aca="false">SUMIFS(通路月營運!$K$2:$K$2509,通路月營運!$B$2:$B$2509,$B28,通路月營運!$C$2:$C$2509,$C28,通路月營運!$D$2:$D$2509,$D28)</f>
        <v>4531</v>
      </c>
      <c r="L28" s="13" t="n">
        <v>384800</v>
      </c>
      <c r="M28" s="13" t="n">
        <v>301700</v>
      </c>
      <c r="N28" s="17" t="n">
        <f aca="false">SUMIFS(門市年度設定!$F$2:$F$63,門市年度設定!$A$2:$A$63,$B28,門市年度設定!$B$2:$B$63,$D28)</f>
        <v>102000</v>
      </c>
      <c r="O28" s="13" t="n">
        <v>69600</v>
      </c>
      <c r="P28" s="13" t="n">
        <v>34600</v>
      </c>
      <c r="Q28" s="17" t="n">
        <f aca="false">SUMIFS(通路月營運!$N$2:$N$2509,通路月營運!$B$2:$B$2509,$B28,通路月營運!$C$2:$C$2509,$C28,通路月營運!$D$2:$D$2509,$D28)</f>
        <v>161601</v>
      </c>
      <c r="R28" s="14" t="n">
        <f aca="false">SUM(L28:Q28)</f>
        <v>1054301</v>
      </c>
      <c r="S28" s="14" t="n">
        <f aca="false">J28-R28</f>
        <v>202699</v>
      </c>
      <c r="T28" s="15" t="n">
        <f aca="false">IF(J28=0,0,S28/J28)</f>
        <v>0.161256165473349</v>
      </c>
      <c r="U28" s="14" t="n">
        <f aca="false">IF(H28=0,0,J28/H28)</f>
        <v>43344.8275862069</v>
      </c>
      <c r="V28" s="18" t="n">
        <f aca="false">IF(H28=0,0,K28/H28)</f>
        <v>156.241379310345</v>
      </c>
      <c r="W28" s="14" t="n">
        <f aca="false">IF(K28=0,0,J28/K28)</f>
        <v>277.422202604282</v>
      </c>
      <c r="X28" s="15" t="n">
        <f aca="false">IF(J28=0,0,L28/J28)</f>
        <v>0.30612569610183</v>
      </c>
      <c r="Y28" s="15" t="n">
        <f aca="false">IF(J28=0,0,M28/J28)</f>
        <v>0.240015910898966</v>
      </c>
      <c r="Z28" s="14" t="n">
        <f aca="false">IF(I28=0,0,J28/I28)</f>
        <v>24173.0769230769</v>
      </c>
    </row>
    <row r="29" customFormat="false" ht="15" hidden="false" customHeight="false" outlineLevel="0" collapsed="false">
      <c r="A29" s="6" t="str">
        <f aca="false">TEXT(B29,"0")&amp;"-"&amp;TEXT(C29,"00")</f>
        <v>2024-02</v>
      </c>
      <c r="B29" s="4" t="n">
        <v>2024</v>
      </c>
      <c r="C29" s="4" t="n">
        <v>2</v>
      </c>
      <c r="D29" s="9" t="s">
        <v>318</v>
      </c>
      <c r="E29" s="12" t="str">
        <f aca="false">INDEX(門市主檔!$B$2:$B$25,MATCH($D29,門市主檔!$A$2:$A$25,0))</f>
        <v>台南中西店</v>
      </c>
      <c r="F29" s="12" t="str">
        <f aca="false">INDEX(門市主檔!$C$2:$C$25,MATCH($D29,門市主檔!$A$2:$A$25,0))</f>
        <v>南區</v>
      </c>
      <c r="G29" s="12" t="str">
        <f aca="false">INDEX(門市主檔!$E$2:$E$25,MATCH($D29,門市主檔!$A$2:$A$25,0))</f>
        <v>標準店</v>
      </c>
      <c r="H29" s="4" t="n">
        <v>29</v>
      </c>
      <c r="I29" s="16" t="n">
        <f aca="false">SUMIFS(門市年度設定!$E$2:$E$63,門市年度設定!$A$2:$A$63,$B29,門市年度設定!$B$2:$B$63,$D29)</f>
        <v>76</v>
      </c>
      <c r="J29" s="17" t="n">
        <f aca="false">SUMIFS(通路月營運!$I$2:$I$2509,通路月營運!$B$2:$B$2509,$B29,通路月營運!$C$2:$C$2509,$C29,通路月營運!$D$2:$D$2509,$D29)</f>
        <v>1326200</v>
      </c>
      <c r="K29" s="16" t="n">
        <f aca="false">SUMIFS(通路月營運!$K$2:$K$2509,通路月營運!$B$2:$B$2509,$B29,通路月營運!$C$2:$C$2509,$C29,通路月營運!$D$2:$D$2509,$D29)</f>
        <v>5003</v>
      </c>
      <c r="L29" s="13" t="n">
        <v>421800</v>
      </c>
      <c r="M29" s="13" t="n">
        <v>319100</v>
      </c>
      <c r="N29" s="17" t="n">
        <f aca="false">SUMIFS(門市年度設定!$F$2:$F$63,門市年度設定!$A$2:$A$63,$B29,門市年度設定!$B$2:$B$63,$D29)</f>
        <v>205000</v>
      </c>
      <c r="O29" s="13" t="n">
        <v>84000</v>
      </c>
      <c r="P29" s="13" t="n">
        <v>37500</v>
      </c>
      <c r="Q29" s="17" t="n">
        <f aca="false">SUMIFS(通路月營運!$N$2:$N$2509,通路月營運!$B$2:$B$2509,$B29,通路月營運!$C$2:$C$2509,$C29,通路月營運!$D$2:$D$2509,$D29)</f>
        <v>149985</v>
      </c>
      <c r="R29" s="14" t="n">
        <f aca="false">SUM(L29:Q29)</f>
        <v>1217385</v>
      </c>
      <c r="S29" s="14" t="n">
        <f aca="false">J29-R29</f>
        <v>108815</v>
      </c>
      <c r="T29" s="15" t="n">
        <f aca="false">IF(J29=0,0,S29/J29)</f>
        <v>0.0820502186698839</v>
      </c>
      <c r="U29" s="14" t="n">
        <f aca="false">IF(H29=0,0,J29/H29)</f>
        <v>45731.0344827586</v>
      </c>
      <c r="V29" s="18" t="n">
        <f aca="false">IF(H29=0,0,K29/H29)</f>
        <v>172.51724137931</v>
      </c>
      <c r="W29" s="14" t="n">
        <f aca="false">IF(K29=0,0,J29/K29)</f>
        <v>265.080951429143</v>
      </c>
      <c r="X29" s="15" t="n">
        <f aca="false">IF(J29=0,0,L29/J29)</f>
        <v>0.318051575931232</v>
      </c>
      <c r="Y29" s="15" t="n">
        <f aca="false">IF(J29=0,0,M29/J29)</f>
        <v>0.240612275674861</v>
      </c>
      <c r="Z29" s="14" t="n">
        <f aca="false">IF(I29=0,0,J29/I29)</f>
        <v>17450</v>
      </c>
    </row>
    <row r="30" customFormat="false" ht="15" hidden="false" customHeight="false" outlineLevel="0" collapsed="false">
      <c r="A30" s="6" t="str">
        <f aca="false">TEXT(B30,"0")&amp;"-"&amp;TEXT(C30,"00")</f>
        <v>2024-02</v>
      </c>
      <c r="B30" s="4" t="n">
        <v>2024</v>
      </c>
      <c r="C30" s="4" t="n">
        <v>2</v>
      </c>
      <c r="D30" s="9" t="s">
        <v>323</v>
      </c>
      <c r="E30" s="12" t="str">
        <f aca="false">INDEX(門市主檔!$B$2:$B$25,MATCH($D30,門市主檔!$A$2:$A$25,0))</f>
        <v>台南東寧店</v>
      </c>
      <c r="F30" s="12" t="str">
        <f aca="false">INDEX(門市主檔!$C$2:$C$25,MATCH($D30,門市主檔!$A$2:$A$25,0))</f>
        <v>南區</v>
      </c>
      <c r="G30" s="12" t="str">
        <f aca="false">INDEX(門市主檔!$E$2:$E$25,MATCH($D30,門市主檔!$A$2:$A$25,0))</f>
        <v>小型店</v>
      </c>
      <c r="H30" s="4" t="n">
        <v>29</v>
      </c>
      <c r="I30" s="16" t="n">
        <f aca="false">SUMIFS(門市年度設定!$E$2:$E$63,門市年度設定!$A$2:$A$63,$B30,門市年度設定!$B$2:$B$63,$D30)</f>
        <v>51</v>
      </c>
      <c r="J30" s="17" t="n">
        <f aca="false">SUMIFS(通路月營運!$I$2:$I$2509,通路月營運!$B$2:$B$2509,$B30,通路月營運!$C$2:$C$2509,$C30,通路月營運!$D$2:$D$2509,$D30)</f>
        <v>1178700</v>
      </c>
      <c r="K30" s="16" t="n">
        <f aca="false">SUMIFS(通路月營運!$K$2:$K$2509,通路月營運!$B$2:$B$2509,$B30,通路月營運!$C$2:$C$2509,$C30,通路月營運!$D$2:$D$2509,$D30)</f>
        <v>4378</v>
      </c>
      <c r="L30" s="13" t="n">
        <v>395400</v>
      </c>
      <c r="M30" s="13" t="n">
        <v>319400</v>
      </c>
      <c r="N30" s="17" t="n">
        <f aca="false">SUMIFS(門市年度設定!$F$2:$F$63,門市年度設定!$A$2:$A$63,$B30,門市年度設定!$B$2:$B$63,$D30)</f>
        <v>91000</v>
      </c>
      <c r="O30" s="13" t="n">
        <v>70000</v>
      </c>
      <c r="P30" s="13" t="n">
        <v>34400</v>
      </c>
      <c r="Q30" s="17" t="n">
        <f aca="false">SUMIFS(通路月營運!$N$2:$N$2509,通路月營運!$B$2:$B$2509,$B30,通路月營運!$C$2:$C$2509,$C30,通路月營運!$D$2:$D$2509,$D30)</f>
        <v>151404</v>
      </c>
      <c r="R30" s="14" t="n">
        <f aca="false">SUM(L30:Q30)</f>
        <v>1061604</v>
      </c>
      <c r="S30" s="14" t="n">
        <f aca="false">J30-R30</f>
        <v>117096</v>
      </c>
      <c r="T30" s="15" t="n">
        <f aca="false">IF(J30=0,0,S30/J30)</f>
        <v>0.0993433443624332</v>
      </c>
      <c r="U30" s="14" t="n">
        <f aca="false">IF(H30=0,0,J30/H30)</f>
        <v>40644.8275862069</v>
      </c>
      <c r="V30" s="18" t="n">
        <f aca="false">IF(H30=0,0,K30/H30)</f>
        <v>150.965517241379</v>
      </c>
      <c r="W30" s="14" t="n">
        <f aca="false">IF(K30=0,0,J30/K30)</f>
        <v>269.232526267702</v>
      </c>
      <c r="X30" s="15" t="n">
        <f aca="false">IF(J30=0,0,L30/J30)</f>
        <v>0.335454314074828</v>
      </c>
      <c r="Y30" s="15" t="n">
        <f aca="false">IF(J30=0,0,M30/J30)</f>
        <v>0.270976499533384</v>
      </c>
      <c r="Z30" s="14" t="n">
        <f aca="false">IF(I30=0,0,J30/I30)</f>
        <v>23111.7647058824</v>
      </c>
    </row>
    <row r="31" customFormat="false" ht="15" hidden="false" customHeight="false" outlineLevel="0" collapsed="false">
      <c r="A31" s="6" t="str">
        <f aca="false">TEXT(B31,"0")&amp;"-"&amp;TEXT(C31,"00")</f>
        <v>2024-02</v>
      </c>
      <c r="B31" s="4" t="n">
        <v>2024</v>
      </c>
      <c r="C31" s="4" t="n">
        <v>2</v>
      </c>
      <c r="D31" s="9" t="s">
        <v>262</v>
      </c>
      <c r="E31" s="12" t="str">
        <f aca="false">INDEX(門市主檔!$B$2:$B$25,MATCH($D31,門市主檔!$A$2:$A$25,0))</f>
        <v>台北信義旗艦店</v>
      </c>
      <c r="F31" s="12" t="str">
        <f aca="false">INDEX(門市主檔!$C$2:$C$25,MATCH($D31,門市主檔!$A$2:$A$25,0))</f>
        <v>北區</v>
      </c>
      <c r="G31" s="12" t="str">
        <f aca="false">INDEX(門市主檔!$E$2:$E$25,MATCH($D31,門市主檔!$A$2:$A$25,0))</f>
        <v>旗艦店</v>
      </c>
      <c r="H31" s="4" t="n">
        <v>29</v>
      </c>
      <c r="I31" s="16" t="n">
        <f aca="false">SUMIFS(門市年度設定!$E$2:$E$63,門市年度設定!$A$2:$A$63,$B31,門市年度設定!$B$2:$B$63,$D31)</f>
        <v>112</v>
      </c>
      <c r="J31" s="17" t="n">
        <f aca="false">SUMIFS(通路月營運!$I$2:$I$2509,通路月營運!$B$2:$B$2509,$B31,通路月營運!$C$2:$C$2509,$C31,通路月營運!$D$2:$D$2509,$D31)</f>
        <v>2526300</v>
      </c>
      <c r="K31" s="16" t="n">
        <f aca="false">SUMIFS(通路月營運!$K$2:$K$2509,通路月營運!$B$2:$B$2509,$B31,通路月營運!$C$2:$C$2509,$C31,通路月營運!$D$2:$D$2509,$D31)</f>
        <v>8787</v>
      </c>
      <c r="L31" s="13" t="n">
        <v>862300</v>
      </c>
      <c r="M31" s="13" t="n">
        <v>706500</v>
      </c>
      <c r="N31" s="17" t="n">
        <f aca="false">SUMIFS(門市年度設定!$F$2:$F$63,門市年度設定!$A$2:$A$63,$B31,門市年度設定!$B$2:$B$63,$D31)</f>
        <v>577000</v>
      </c>
      <c r="O31" s="13" t="n">
        <v>168400</v>
      </c>
      <c r="P31" s="13" t="n">
        <v>49700</v>
      </c>
      <c r="Q31" s="17" t="n">
        <f aca="false">SUMIFS(通路月營運!$N$2:$N$2509,通路月營運!$B$2:$B$2509,$B31,通路月營運!$C$2:$C$2509,$C31,通路月營運!$D$2:$D$2509,$D31)</f>
        <v>240537</v>
      </c>
      <c r="R31" s="14" t="n">
        <f aca="false">SUM(L31:Q31)</f>
        <v>2604437</v>
      </c>
      <c r="S31" s="14" t="n">
        <f aca="false">J31-R31</f>
        <v>-78137</v>
      </c>
      <c r="T31" s="15" t="n">
        <f aca="false">IF(J31=0,0,S31/J31)</f>
        <v>-0.0309294224755571</v>
      </c>
      <c r="U31" s="14" t="n">
        <f aca="false">IF(H31=0,0,J31/H31)</f>
        <v>87113.7931034483</v>
      </c>
      <c r="V31" s="18" t="n">
        <f aca="false">IF(H31=0,0,K31/H31)</f>
        <v>303</v>
      </c>
      <c r="W31" s="14" t="n">
        <f aca="false">IF(K31=0,0,J31/K31)</f>
        <v>287.504267668146</v>
      </c>
      <c r="X31" s="15" t="n">
        <f aca="false">IF(J31=0,0,L31/J31)</f>
        <v>0.341329216640937</v>
      </c>
      <c r="Y31" s="15" t="n">
        <f aca="false">IF(J31=0,0,M31/J31)</f>
        <v>0.279657997862487</v>
      </c>
      <c r="Z31" s="14" t="n">
        <f aca="false">IF(I31=0,0,J31/I31)</f>
        <v>22556.25</v>
      </c>
    </row>
    <row r="32" customFormat="false" ht="15" hidden="false" customHeight="false" outlineLevel="0" collapsed="false">
      <c r="A32" s="6" t="str">
        <f aca="false">TEXT(B32,"0")&amp;"-"&amp;TEXT(C32,"00")</f>
        <v>2024-02</v>
      </c>
      <c r="B32" s="4" t="n">
        <v>2024</v>
      </c>
      <c r="C32" s="4" t="n">
        <v>2</v>
      </c>
      <c r="D32" s="9" t="s">
        <v>269</v>
      </c>
      <c r="E32" s="12" t="str">
        <f aca="false">INDEX(門市主檔!$B$2:$B$25,MATCH($D32,門市主檔!$A$2:$A$25,0))</f>
        <v>台北中山店</v>
      </c>
      <c r="F32" s="12" t="str">
        <f aca="false">INDEX(門市主檔!$C$2:$C$25,MATCH($D32,門市主檔!$A$2:$A$25,0))</f>
        <v>北區</v>
      </c>
      <c r="G32" s="12" t="str">
        <f aca="false">INDEX(門市主檔!$E$2:$E$25,MATCH($D32,門市主檔!$A$2:$A$25,0))</f>
        <v>標準店</v>
      </c>
      <c r="H32" s="4" t="n">
        <v>29</v>
      </c>
      <c r="I32" s="16" t="n">
        <f aca="false">SUMIFS(門市年度設定!$E$2:$E$63,門市年度設定!$A$2:$A$63,$B32,門市年度設定!$B$2:$B$63,$D32)</f>
        <v>84</v>
      </c>
      <c r="J32" s="17" t="n">
        <f aca="false">SUMIFS(通路月營運!$I$2:$I$2509,通路月營運!$B$2:$B$2509,$B32,通路月營運!$C$2:$C$2509,$C32,通路月營運!$D$2:$D$2509,$D32)</f>
        <v>1702300</v>
      </c>
      <c r="K32" s="16" t="n">
        <f aca="false">SUMIFS(通路月營運!$K$2:$K$2509,通路月營運!$B$2:$B$2509,$B32,通路月營運!$C$2:$C$2509,$C32,通路月營運!$D$2:$D$2509,$D32)</f>
        <v>6030</v>
      </c>
      <c r="L32" s="13" t="n">
        <v>583800</v>
      </c>
      <c r="M32" s="13" t="n">
        <v>469800</v>
      </c>
      <c r="N32" s="17" t="n">
        <f aca="false">SUMIFS(門市年度設定!$F$2:$F$63,門市年度設定!$A$2:$A$63,$B32,門市年度設定!$B$2:$B$63,$D32)</f>
        <v>264000</v>
      </c>
      <c r="O32" s="13" t="n">
        <v>118000</v>
      </c>
      <c r="P32" s="13" t="n">
        <v>49100</v>
      </c>
      <c r="Q32" s="17" t="n">
        <f aca="false">SUMIFS(通路月營運!$N$2:$N$2509,通路月營運!$B$2:$B$2509,$B32,通路月營運!$C$2:$C$2509,$C32,通路月營運!$D$2:$D$2509,$D32)</f>
        <v>194007</v>
      </c>
      <c r="R32" s="14" t="n">
        <f aca="false">SUM(L32:Q32)</f>
        <v>1678707</v>
      </c>
      <c r="S32" s="14" t="n">
        <f aca="false">J32-R32</f>
        <v>23593</v>
      </c>
      <c r="T32" s="15" t="n">
        <f aca="false">IF(J32=0,0,S32/J32)</f>
        <v>0.013859484227222</v>
      </c>
      <c r="U32" s="14" t="n">
        <f aca="false">IF(H32=0,0,J32/H32)</f>
        <v>58700</v>
      </c>
      <c r="V32" s="18" t="n">
        <f aca="false">IF(H32=0,0,K32/H32)</f>
        <v>207.931034482759</v>
      </c>
      <c r="W32" s="14" t="n">
        <f aca="false">IF(K32=0,0,J32/K32)</f>
        <v>282.305140961857</v>
      </c>
      <c r="X32" s="15" t="n">
        <f aca="false">IF(J32=0,0,L32/J32)</f>
        <v>0.342947776537626</v>
      </c>
      <c r="Y32" s="15" t="n">
        <f aca="false">IF(J32=0,0,M32/J32)</f>
        <v>0.275979557069847</v>
      </c>
      <c r="Z32" s="14" t="n">
        <f aca="false">IF(I32=0,0,J32/I32)</f>
        <v>20265.4761904762</v>
      </c>
    </row>
    <row r="33" customFormat="false" ht="15" hidden="false" customHeight="false" outlineLevel="0" collapsed="false">
      <c r="A33" s="6" t="str">
        <f aca="false">TEXT(B33,"0")&amp;"-"&amp;TEXT(C33,"00")</f>
        <v>2024-02</v>
      </c>
      <c r="B33" s="4" t="n">
        <v>2024</v>
      </c>
      <c r="C33" s="4" t="n">
        <v>2</v>
      </c>
      <c r="D33" s="9" t="s">
        <v>273</v>
      </c>
      <c r="E33" s="12" t="str">
        <f aca="false">INDEX(門市主檔!$B$2:$B$25,MATCH($D33,門市主檔!$A$2:$A$25,0))</f>
        <v>台北東門店</v>
      </c>
      <c r="F33" s="12" t="str">
        <f aca="false">INDEX(門市主檔!$C$2:$C$25,MATCH($D33,門市主檔!$A$2:$A$25,0))</f>
        <v>北區</v>
      </c>
      <c r="G33" s="12" t="str">
        <f aca="false">INDEX(門市主檔!$E$2:$E$25,MATCH($D33,門市主檔!$A$2:$A$25,0))</f>
        <v>小型店</v>
      </c>
      <c r="H33" s="4" t="n">
        <v>29</v>
      </c>
      <c r="I33" s="16" t="n">
        <f aca="false">SUMIFS(門市年度設定!$E$2:$E$63,門市年度設定!$A$2:$A$63,$B33,門市年度設定!$B$2:$B$63,$D33)</f>
        <v>54</v>
      </c>
      <c r="J33" s="17" t="n">
        <f aca="false">SUMIFS(通路月營運!$I$2:$I$2509,通路月營運!$B$2:$B$2509,$B33,通路月營運!$C$2:$C$2509,$C33,通路月營運!$D$2:$D$2509,$D33)</f>
        <v>1195400</v>
      </c>
      <c r="K33" s="16" t="n">
        <f aca="false">SUMIFS(通路月營運!$K$2:$K$2509,通路月營運!$B$2:$B$2509,$B33,通路月營運!$C$2:$C$2509,$C33,通路月營運!$D$2:$D$2509,$D33)</f>
        <v>4286</v>
      </c>
      <c r="L33" s="13" t="n">
        <v>399900</v>
      </c>
      <c r="M33" s="13" t="n">
        <v>334700</v>
      </c>
      <c r="N33" s="17" t="n">
        <f aca="false">SUMIFS(門市年度設定!$F$2:$F$63,門市年度設定!$A$2:$A$63,$B33,門市年度設定!$B$2:$B$63,$D33)</f>
        <v>99000</v>
      </c>
      <c r="O33" s="13" t="n">
        <v>75200</v>
      </c>
      <c r="P33" s="13" t="n">
        <v>19900</v>
      </c>
      <c r="Q33" s="17" t="n">
        <f aca="false">SUMIFS(通路月營運!$N$2:$N$2509,通路月營運!$B$2:$B$2509,$B33,通路月營運!$C$2:$C$2509,$C33,通路月營運!$D$2:$D$2509,$D33)</f>
        <v>156915</v>
      </c>
      <c r="R33" s="14" t="n">
        <f aca="false">SUM(L33:Q33)</f>
        <v>1085615</v>
      </c>
      <c r="S33" s="14" t="n">
        <f aca="false">J33-R33</f>
        <v>109785</v>
      </c>
      <c r="T33" s="15" t="n">
        <f aca="false">IF(J33=0,0,S33/J33)</f>
        <v>0.0918395516145223</v>
      </c>
      <c r="U33" s="14" t="n">
        <f aca="false">IF(H33=0,0,J33/H33)</f>
        <v>41220.6896551724</v>
      </c>
      <c r="V33" s="18" t="n">
        <f aca="false">IF(H33=0,0,K33/H33)</f>
        <v>147.793103448276</v>
      </c>
      <c r="W33" s="14" t="n">
        <f aca="false">IF(K33=0,0,J33/K33)</f>
        <v>278.908072795147</v>
      </c>
      <c r="X33" s="15" t="n">
        <f aca="false">IF(J33=0,0,L33/J33)</f>
        <v>0.334532374100719</v>
      </c>
      <c r="Y33" s="15" t="n">
        <f aca="false">IF(J33=0,0,M33/J33)</f>
        <v>0.279989961519157</v>
      </c>
      <c r="Z33" s="14" t="n">
        <f aca="false">IF(I33=0,0,J33/I33)</f>
        <v>22137.037037037</v>
      </c>
    </row>
    <row r="34" customFormat="false" ht="15" hidden="false" customHeight="false" outlineLevel="0" collapsed="false">
      <c r="A34" s="6" t="str">
        <f aca="false">TEXT(B34,"0")&amp;"-"&amp;TEXT(C34,"00")</f>
        <v>2024-02</v>
      </c>
      <c r="B34" s="4" t="n">
        <v>2024</v>
      </c>
      <c r="C34" s="4" t="n">
        <v>2</v>
      </c>
      <c r="D34" s="9" t="s">
        <v>277</v>
      </c>
      <c r="E34" s="12" t="str">
        <f aca="false">INDEX(門市主檔!$B$2:$B$25,MATCH($D34,門市主檔!$A$2:$A$25,0))</f>
        <v>台北松江店</v>
      </c>
      <c r="F34" s="12" t="str">
        <f aca="false">INDEX(門市主檔!$C$2:$C$25,MATCH($D34,門市主檔!$A$2:$A$25,0))</f>
        <v>北區</v>
      </c>
      <c r="G34" s="12" t="str">
        <f aca="false">INDEX(門市主檔!$E$2:$E$25,MATCH($D34,門市主檔!$A$2:$A$25,0))</f>
        <v>外帶專門店</v>
      </c>
      <c r="H34" s="4" t="n">
        <v>29</v>
      </c>
      <c r="I34" s="16" t="n">
        <f aca="false">SUMIFS(門市年度設定!$E$2:$E$63,門市年度設定!$A$2:$A$63,$B34,門市年度設定!$B$2:$B$63,$D34)</f>
        <v>9</v>
      </c>
      <c r="J34" s="17" t="n">
        <f aca="false">SUMIFS(通路月營運!$I$2:$I$2509,通路月營運!$B$2:$B$2509,$B34,通路月營運!$C$2:$C$2509,$C34,通路月營運!$D$2:$D$2509,$D34)</f>
        <v>1044800</v>
      </c>
      <c r="K34" s="16" t="n">
        <f aca="false">SUMIFS(通路月營運!$K$2:$K$2509,通路月營運!$B$2:$B$2509,$B34,通路月營運!$C$2:$C$2509,$C34,通路月營運!$D$2:$D$2509,$D34)</f>
        <v>3947</v>
      </c>
      <c r="L34" s="13" t="n">
        <v>329900</v>
      </c>
      <c r="M34" s="13" t="n">
        <v>275100</v>
      </c>
      <c r="N34" s="17" t="n">
        <f aca="false">SUMIFS(門市年度設定!$F$2:$F$63,門市年度設定!$A$2:$A$63,$B34,門市年度設定!$B$2:$B$63,$D34)</f>
        <v>57000</v>
      </c>
      <c r="O34" s="13" t="n">
        <v>55300</v>
      </c>
      <c r="P34" s="13" t="n">
        <v>19100</v>
      </c>
      <c r="Q34" s="17" t="n">
        <f aca="false">SUMIFS(通路月營運!$N$2:$N$2509,通路月營運!$B$2:$B$2509,$B34,通路月營運!$C$2:$C$2509,$C34,通路月營運!$D$2:$D$2509,$D34)</f>
        <v>206679</v>
      </c>
      <c r="R34" s="14" t="n">
        <f aca="false">SUM(L34:Q34)</f>
        <v>943079</v>
      </c>
      <c r="S34" s="14" t="n">
        <f aca="false">J34-R34</f>
        <v>101721</v>
      </c>
      <c r="T34" s="15" t="n">
        <f aca="false">IF(J34=0,0,S34/J34)</f>
        <v>0.0973593032159265</v>
      </c>
      <c r="U34" s="14" t="n">
        <f aca="false">IF(H34=0,0,J34/H34)</f>
        <v>36027.5862068966</v>
      </c>
      <c r="V34" s="18" t="n">
        <f aca="false">IF(H34=0,0,K34/H34)</f>
        <v>136.103448275862</v>
      </c>
      <c r="W34" s="14" t="n">
        <f aca="false">IF(K34=0,0,J34/K34)</f>
        <v>264.707372688118</v>
      </c>
      <c r="X34" s="15" t="n">
        <f aca="false">IF(J34=0,0,L34/J34)</f>
        <v>0.315754211332312</v>
      </c>
      <c r="Y34" s="15" t="n">
        <f aca="false">IF(J34=0,0,M34/J34)</f>
        <v>0.263303981623277</v>
      </c>
      <c r="Z34" s="14" t="n">
        <f aca="false">IF(I34=0,0,J34/I34)</f>
        <v>116088.888888889</v>
      </c>
    </row>
    <row r="35" customFormat="false" ht="15" hidden="false" customHeight="false" outlineLevel="0" collapsed="false">
      <c r="A35" s="6" t="str">
        <f aca="false">TEXT(B35,"0")&amp;"-"&amp;TEXT(C35,"00")</f>
        <v>2024-02</v>
      </c>
      <c r="B35" s="4" t="n">
        <v>2024</v>
      </c>
      <c r="C35" s="4" t="n">
        <v>2</v>
      </c>
      <c r="D35" s="9" t="s">
        <v>288</v>
      </c>
      <c r="E35" s="12" t="str">
        <f aca="false">INDEX(門市主檔!$B$2:$B$25,MATCH($D35,門市主檔!$A$2:$A$25,0))</f>
        <v>桃園中壢店</v>
      </c>
      <c r="F35" s="12" t="str">
        <f aca="false">INDEX(門市主檔!$C$2:$C$25,MATCH($D35,門市主檔!$A$2:$A$25,0))</f>
        <v>北區</v>
      </c>
      <c r="G35" s="12" t="str">
        <f aca="false">INDEX(門市主檔!$E$2:$E$25,MATCH($D35,門市主檔!$A$2:$A$25,0))</f>
        <v>標準店</v>
      </c>
      <c r="H35" s="4" t="n">
        <v>29</v>
      </c>
      <c r="I35" s="16" t="n">
        <f aca="false">SUMIFS(門市年度設定!$E$2:$E$63,門市年度設定!$A$2:$A$63,$B35,門市年度設定!$B$2:$B$63,$D35)</f>
        <v>90</v>
      </c>
      <c r="J35" s="17" t="n">
        <f aca="false">SUMIFS(通路月營運!$I$2:$I$2509,通路月營運!$B$2:$B$2509,$B35,通路月營運!$C$2:$C$2509,$C35,通路月營運!$D$2:$D$2509,$D35)</f>
        <v>1469400</v>
      </c>
      <c r="K35" s="16" t="n">
        <f aca="false">SUMIFS(通路月營運!$K$2:$K$2509,通路月營運!$B$2:$B$2509,$B35,通路月營運!$C$2:$C$2509,$C35,通路月營運!$D$2:$D$2509,$D35)</f>
        <v>4761</v>
      </c>
      <c r="L35" s="13" t="n">
        <v>475100</v>
      </c>
      <c r="M35" s="13" t="n">
        <v>398500</v>
      </c>
      <c r="N35" s="17" t="n">
        <f aca="false">SUMIFS(門市年度設定!$F$2:$F$63,門市年度設定!$A$2:$A$63,$B35,門市年度設定!$B$2:$B$63,$D35)</f>
        <v>203000</v>
      </c>
      <c r="O35" s="13" t="n">
        <v>68500</v>
      </c>
      <c r="P35" s="13" t="n">
        <v>30900</v>
      </c>
      <c r="Q35" s="17" t="n">
        <f aca="false">SUMIFS(通路月營運!$N$2:$N$2509,通路月營運!$B$2:$B$2509,$B35,通路月營運!$C$2:$C$2509,$C35,通路月營運!$D$2:$D$2509,$D35)</f>
        <v>154671</v>
      </c>
      <c r="R35" s="14" t="n">
        <f aca="false">SUM(L35:Q35)</f>
        <v>1330671</v>
      </c>
      <c r="S35" s="14" t="n">
        <f aca="false">J35-R35</f>
        <v>138729</v>
      </c>
      <c r="T35" s="15" t="n">
        <f aca="false">IF(J35=0,0,S35/J35)</f>
        <v>0.0944120048999592</v>
      </c>
      <c r="U35" s="14" t="n">
        <f aca="false">IF(H35=0,0,J35/H35)</f>
        <v>50668.9655172414</v>
      </c>
      <c r="V35" s="18" t="n">
        <f aca="false">IF(H35=0,0,K35/H35)</f>
        <v>164.172413793103</v>
      </c>
      <c r="W35" s="14" t="n">
        <f aca="false">IF(K35=0,0,J35/K35)</f>
        <v>308.632640201638</v>
      </c>
      <c r="X35" s="15" t="n">
        <f aca="false">IF(J35=0,0,L35/J35)</f>
        <v>0.323329250034028</v>
      </c>
      <c r="Y35" s="15" t="n">
        <f aca="false">IF(J35=0,0,M35/J35)</f>
        <v>0.271199128896148</v>
      </c>
      <c r="Z35" s="14" t="n">
        <f aca="false">IF(I35=0,0,J35/I35)</f>
        <v>16326.6666666667</v>
      </c>
    </row>
    <row r="36" customFormat="false" ht="15" hidden="false" customHeight="false" outlineLevel="0" collapsed="false">
      <c r="A36" s="6" t="str">
        <f aca="false">TEXT(B36,"0")&amp;"-"&amp;TEXT(C36,"00")</f>
        <v>2024-03</v>
      </c>
      <c r="B36" s="4" t="n">
        <v>2024</v>
      </c>
      <c r="C36" s="4" t="n">
        <v>3</v>
      </c>
      <c r="D36" s="9" t="s">
        <v>312</v>
      </c>
      <c r="E36" s="12" t="str">
        <f aca="false">INDEX(門市主檔!$B$2:$B$25,MATCH($D36,門市主檔!$A$2:$A$25,0))</f>
        <v>彰化員林店</v>
      </c>
      <c r="F36" s="12" t="str">
        <f aca="false">INDEX(門市主檔!$C$2:$C$25,MATCH($D36,門市主檔!$A$2:$A$25,0))</f>
        <v>中區</v>
      </c>
      <c r="G36" s="12" t="str">
        <f aca="false">INDEX(門市主檔!$E$2:$E$25,MATCH($D36,門市主檔!$A$2:$A$25,0))</f>
        <v>小型店</v>
      </c>
      <c r="H36" s="4" t="n">
        <v>31</v>
      </c>
      <c r="I36" s="16" t="n">
        <f aca="false">SUMIFS(門市年度設定!$E$2:$E$63,門市年度設定!$A$2:$A$63,$B36,門市年度設定!$B$2:$B$63,$D36)</f>
        <v>54</v>
      </c>
      <c r="J36" s="17" t="n">
        <f aca="false">SUMIFS(通路月營運!$I$2:$I$2509,通路月營運!$B$2:$B$2509,$B36,通路月營運!$C$2:$C$2509,$C36,通路月營運!$D$2:$D$2509,$D36)</f>
        <v>1160200</v>
      </c>
      <c r="K36" s="16" t="n">
        <f aca="false">SUMIFS(通路月營運!$K$2:$K$2509,通路月營運!$B$2:$B$2509,$B36,通路月營運!$C$2:$C$2509,$C36,通路月營運!$D$2:$D$2509,$D36)</f>
        <v>4077</v>
      </c>
      <c r="L36" s="13" t="n">
        <v>349500</v>
      </c>
      <c r="M36" s="13" t="n">
        <v>300700</v>
      </c>
      <c r="N36" s="17" t="n">
        <f aca="false">SUMIFS(門市年度設定!$F$2:$F$63,門市年度設定!$A$2:$A$63,$B36,門市年度設定!$B$2:$B$63,$D36)</f>
        <v>83000</v>
      </c>
      <c r="O36" s="13" t="n">
        <v>73600</v>
      </c>
      <c r="P36" s="13" t="n">
        <v>21600</v>
      </c>
      <c r="Q36" s="17" t="n">
        <f aca="false">SUMIFS(通路月營運!$N$2:$N$2509,通路月營運!$B$2:$B$2509,$B36,通路月營運!$C$2:$C$2509,$C36,通路月營運!$D$2:$D$2509,$D36)</f>
        <v>151635</v>
      </c>
      <c r="R36" s="14" t="n">
        <f aca="false">SUM(L36:Q36)</f>
        <v>980035</v>
      </c>
      <c r="S36" s="14" t="n">
        <f aca="false">J36-R36</f>
        <v>180165</v>
      </c>
      <c r="T36" s="15" t="n">
        <f aca="false">IF(J36=0,0,S36/J36)</f>
        <v>0.155287881399759</v>
      </c>
      <c r="U36" s="14" t="n">
        <f aca="false">IF(H36=0,0,J36/H36)</f>
        <v>37425.8064516129</v>
      </c>
      <c r="V36" s="18" t="n">
        <f aca="false">IF(H36=0,0,K36/H36)</f>
        <v>131.516129032258</v>
      </c>
      <c r="W36" s="14" t="n">
        <f aca="false">IF(K36=0,0,J36/K36)</f>
        <v>284.571989207751</v>
      </c>
      <c r="X36" s="15" t="n">
        <f aca="false">IF(J36=0,0,L36/J36)</f>
        <v>0.301241165316325</v>
      </c>
      <c r="Y36" s="15" t="n">
        <f aca="false">IF(J36=0,0,M36/J36)</f>
        <v>0.259179451818652</v>
      </c>
      <c r="Z36" s="14" t="n">
        <f aca="false">IF(I36=0,0,J36/I36)</f>
        <v>21485.1851851852</v>
      </c>
    </row>
    <row r="37" customFormat="false" ht="15" hidden="false" customHeight="false" outlineLevel="0" collapsed="false">
      <c r="A37" s="6" t="str">
        <f aca="false">TEXT(B37,"0")&amp;"-"&amp;TEXT(C37,"00")</f>
        <v>2024-03</v>
      </c>
      <c r="B37" s="4" t="n">
        <v>2024</v>
      </c>
      <c r="C37" s="4" t="n">
        <v>3</v>
      </c>
      <c r="D37" s="9" t="s">
        <v>294</v>
      </c>
      <c r="E37" s="12" t="str">
        <f aca="false">INDEX(門市主檔!$B$2:$B$25,MATCH($D37,門市主檔!$A$2:$A$25,0))</f>
        <v>新竹巨城店</v>
      </c>
      <c r="F37" s="12" t="str">
        <f aca="false">INDEX(門市主檔!$C$2:$C$25,MATCH($D37,門市主檔!$A$2:$A$25,0))</f>
        <v>北區</v>
      </c>
      <c r="G37" s="12" t="str">
        <f aca="false">INDEX(門市主檔!$E$2:$E$25,MATCH($D37,門市主檔!$A$2:$A$25,0))</f>
        <v>旗艦店</v>
      </c>
      <c r="H37" s="4" t="n">
        <v>31</v>
      </c>
      <c r="I37" s="16" t="n">
        <f aca="false">SUMIFS(門市年度設定!$E$2:$E$63,門市年度設定!$A$2:$A$63,$B37,門市年度設定!$B$2:$B$63,$D37)</f>
        <v>118</v>
      </c>
      <c r="J37" s="17" t="n">
        <f aca="false">SUMIFS(通路月營運!$I$2:$I$2509,通路月營運!$B$2:$B$2509,$B37,通路月營運!$C$2:$C$2509,$C37,通路月營運!$D$2:$D$2509,$D37)</f>
        <v>2233500</v>
      </c>
      <c r="K37" s="16" t="n">
        <f aca="false">SUMIFS(通路月營運!$K$2:$K$2509,通路月營運!$B$2:$B$2509,$B37,通路月營運!$C$2:$C$2509,$C37,通路月營運!$D$2:$D$2509,$D37)</f>
        <v>7263</v>
      </c>
      <c r="L37" s="13" t="n">
        <v>751000</v>
      </c>
      <c r="M37" s="13" t="n">
        <v>611500</v>
      </c>
      <c r="N37" s="17" t="n">
        <f aca="false">SUMIFS(門市年度設定!$F$2:$F$63,門市年度設定!$A$2:$A$63,$B37,門市年度設定!$B$2:$B$63,$D37)</f>
        <v>512000</v>
      </c>
      <c r="O37" s="13" t="n">
        <v>117100</v>
      </c>
      <c r="P37" s="13" t="n">
        <v>45800</v>
      </c>
      <c r="Q37" s="17" t="n">
        <f aca="false">SUMIFS(通路月營運!$N$2:$N$2509,通路月營運!$B$2:$B$2509,$B37,通路月營運!$C$2:$C$2509,$C37,通路月營運!$D$2:$D$2509,$D37)</f>
        <v>192192</v>
      </c>
      <c r="R37" s="14" t="n">
        <f aca="false">SUM(L37:Q37)</f>
        <v>2229592</v>
      </c>
      <c r="S37" s="14" t="n">
        <f aca="false">J37-R37</f>
        <v>3908</v>
      </c>
      <c r="T37" s="15" t="n">
        <f aca="false">IF(J37=0,0,S37/J37)</f>
        <v>0.00174972017013656</v>
      </c>
      <c r="U37" s="14" t="n">
        <f aca="false">IF(H37=0,0,J37/H37)</f>
        <v>72048.3870967742</v>
      </c>
      <c r="V37" s="18" t="n">
        <f aca="false">IF(H37=0,0,K37/H37)</f>
        <v>234.290322580645</v>
      </c>
      <c r="W37" s="14" t="n">
        <f aca="false">IF(K37=0,0,J37/K37)</f>
        <v>307.517554729451</v>
      </c>
      <c r="X37" s="15" t="n">
        <f aca="false">IF(J37=0,0,L37/J37)</f>
        <v>0.336243563913141</v>
      </c>
      <c r="Y37" s="15" t="n">
        <f aca="false">IF(J37=0,0,M37/J37)</f>
        <v>0.273785538392657</v>
      </c>
      <c r="Z37" s="14" t="n">
        <f aca="false">IF(I37=0,0,J37/I37)</f>
        <v>18927.9661016949</v>
      </c>
    </row>
    <row r="38" customFormat="false" ht="15" hidden="false" customHeight="false" outlineLevel="0" collapsed="false">
      <c r="A38" s="6" t="str">
        <f aca="false">TEXT(B38,"0")&amp;"-"&amp;TEXT(C38,"00")</f>
        <v>2024-03</v>
      </c>
      <c r="B38" s="4" t="n">
        <v>2024</v>
      </c>
      <c r="C38" s="4" t="n">
        <v>3</v>
      </c>
      <c r="D38" s="9" t="s">
        <v>325</v>
      </c>
      <c r="E38" s="12" t="str">
        <f aca="false">INDEX(門市主檔!$B$2:$B$25,MATCH($D38,門市主檔!$A$2:$A$25,0))</f>
        <v>高雄左營店</v>
      </c>
      <c r="F38" s="12" t="str">
        <f aca="false">INDEX(門市主檔!$C$2:$C$25,MATCH($D38,門市主檔!$A$2:$A$25,0))</f>
        <v>南區</v>
      </c>
      <c r="G38" s="12" t="str">
        <f aca="false">INDEX(門市主檔!$E$2:$E$25,MATCH($D38,門市主檔!$A$2:$A$25,0))</f>
        <v>旗艦店</v>
      </c>
      <c r="H38" s="4" t="n">
        <v>31</v>
      </c>
      <c r="I38" s="16" t="n">
        <f aca="false">SUMIFS(門市年度設定!$E$2:$E$63,門市年度設定!$A$2:$A$63,$B38,門市年度設定!$B$2:$B$63,$D38)</f>
        <v>119</v>
      </c>
      <c r="J38" s="17" t="n">
        <f aca="false">SUMIFS(通路月營運!$I$2:$I$2509,通路月營運!$B$2:$B$2509,$B38,通路月營運!$C$2:$C$2509,$C38,通路月營運!$D$2:$D$2509,$D38)</f>
        <v>1996600</v>
      </c>
      <c r="K38" s="16" t="n">
        <f aca="false">SUMIFS(通路月營運!$K$2:$K$2509,通路月營運!$B$2:$B$2509,$B38,通路月營運!$C$2:$C$2509,$C38,通路月營運!$D$2:$D$2509,$D38)</f>
        <v>6763</v>
      </c>
      <c r="L38" s="13" t="n">
        <v>664800</v>
      </c>
      <c r="M38" s="13" t="n">
        <v>524500</v>
      </c>
      <c r="N38" s="17" t="n">
        <f aca="false">SUMIFS(門市年度設定!$F$2:$F$63,門市年度設定!$A$2:$A$63,$B38,門市年度設定!$B$2:$B$63,$D38)</f>
        <v>464000</v>
      </c>
      <c r="O38" s="13" t="n">
        <v>92100</v>
      </c>
      <c r="P38" s="13" t="n">
        <v>51900</v>
      </c>
      <c r="Q38" s="17" t="n">
        <f aca="false">SUMIFS(通路月營運!$N$2:$N$2509,通路月營運!$B$2:$B$2509,$B38,通路月營運!$C$2:$C$2509,$C38,通路月營運!$D$2:$D$2509,$D38)</f>
        <v>196812</v>
      </c>
      <c r="R38" s="14" t="n">
        <f aca="false">SUM(L38:Q38)</f>
        <v>1994112</v>
      </c>
      <c r="S38" s="14" t="n">
        <f aca="false">J38-R38</f>
        <v>2488</v>
      </c>
      <c r="T38" s="15" t="n">
        <f aca="false">IF(J38=0,0,S38/J38)</f>
        <v>0.00124611840128218</v>
      </c>
      <c r="U38" s="14" t="n">
        <f aca="false">IF(H38=0,0,J38/H38)</f>
        <v>64406.4516129032</v>
      </c>
      <c r="V38" s="18" t="n">
        <f aca="false">IF(H38=0,0,K38/H38)</f>
        <v>218.161290322581</v>
      </c>
      <c r="W38" s="14" t="n">
        <f aca="false">IF(K38=0,0,J38/K38)</f>
        <v>295.224013011977</v>
      </c>
      <c r="X38" s="15" t="n">
        <f aca="false">IF(J38=0,0,L38/J38)</f>
        <v>0.332966042271862</v>
      </c>
      <c r="Y38" s="15" t="n">
        <f aca="false">IF(J38=0,0,M38/J38)</f>
        <v>0.262696584193128</v>
      </c>
      <c r="Z38" s="14" t="n">
        <f aca="false">IF(I38=0,0,J38/I38)</f>
        <v>16778.1512605042</v>
      </c>
    </row>
    <row r="39" customFormat="false" ht="15" hidden="false" customHeight="false" outlineLevel="0" collapsed="false">
      <c r="A39" s="6" t="str">
        <f aca="false">TEXT(B39,"0")&amp;"-"&amp;TEXT(C39,"00")</f>
        <v>2024-03</v>
      </c>
      <c r="B39" s="4" t="n">
        <v>2024</v>
      </c>
      <c r="C39" s="4" t="n">
        <v>3</v>
      </c>
      <c r="D39" s="9" t="s">
        <v>328</v>
      </c>
      <c r="E39" s="12" t="str">
        <f aca="false">INDEX(門市主檔!$B$2:$B$25,MATCH($D39,門市主檔!$A$2:$A$25,0))</f>
        <v>高雄三多店</v>
      </c>
      <c r="F39" s="12" t="str">
        <f aca="false">INDEX(門市主檔!$C$2:$C$25,MATCH($D39,門市主檔!$A$2:$A$25,0))</f>
        <v>南區</v>
      </c>
      <c r="G39" s="12" t="str">
        <f aca="false">INDEX(門市主檔!$E$2:$E$25,MATCH($D39,門市主檔!$A$2:$A$25,0))</f>
        <v>標準店</v>
      </c>
      <c r="H39" s="4" t="n">
        <v>31</v>
      </c>
      <c r="I39" s="16" t="n">
        <f aca="false">SUMIFS(門市年度設定!$E$2:$E$63,門市年度設定!$A$2:$A$63,$B39,門市年度設定!$B$2:$B$63,$D39)</f>
        <v>77</v>
      </c>
      <c r="J39" s="17" t="n">
        <f aca="false">SUMIFS(通路月營運!$I$2:$I$2509,通路月營運!$B$2:$B$2509,$B39,通路月營運!$C$2:$C$2509,$C39,通路月營運!$D$2:$D$2509,$D39)</f>
        <v>1700200</v>
      </c>
      <c r="K39" s="16" t="n">
        <f aca="false">SUMIFS(通路月營運!$K$2:$K$2509,通路月營運!$B$2:$B$2509,$B39,通路月營運!$C$2:$C$2509,$C39,通路月營運!$D$2:$D$2509,$D39)</f>
        <v>5968</v>
      </c>
      <c r="L39" s="13" t="n">
        <v>542200</v>
      </c>
      <c r="M39" s="13" t="n">
        <v>423000</v>
      </c>
      <c r="N39" s="17" t="n">
        <f aca="false">SUMIFS(門市年度設定!$F$2:$F$63,門市年度設定!$A$2:$A$63,$B39,門市年度設定!$B$2:$B$63,$D39)</f>
        <v>204000</v>
      </c>
      <c r="O39" s="13" t="n">
        <v>84700</v>
      </c>
      <c r="P39" s="13" t="n">
        <v>29200</v>
      </c>
      <c r="Q39" s="17" t="n">
        <f aca="false">SUMIFS(通路月營運!$N$2:$N$2509,通路月營運!$B$2:$B$2509,$B39,通路月營運!$C$2:$C$2509,$C39,通路月營運!$D$2:$D$2509,$D39)</f>
        <v>183942</v>
      </c>
      <c r="R39" s="14" t="n">
        <f aca="false">SUM(L39:Q39)</f>
        <v>1467042</v>
      </c>
      <c r="S39" s="14" t="n">
        <f aca="false">J39-R39</f>
        <v>233158</v>
      </c>
      <c r="T39" s="15" t="n">
        <f aca="false">IF(J39=0,0,S39/J39)</f>
        <v>0.137135631102223</v>
      </c>
      <c r="U39" s="14" t="n">
        <f aca="false">IF(H39=0,0,J39/H39)</f>
        <v>54845.1612903226</v>
      </c>
      <c r="V39" s="18" t="n">
        <f aca="false">IF(H39=0,0,K39/H39)</f>
        <v>192.516129032258</v>
      </c>
      <c r="W39" s="14" t="n">
        <f aca="false">IF(K39=0,0,J39/K39)</f>
        <v>284.886058981233</v>
      </c>
      <c r="X39" s="15" t="n">
        <f aca="false">IF(J39=0,0,L39/J39)</f>
        <v>0.31890365839313</v>
      </c>
      <c r="Y39" s="15" t="n">
        <f aca="false">IF(J39=0,0,M39/J39)</f>
        <v>0.248794259498882</v>
      </c>
      <c r="Z39" s="14" t="n">
        <f aca="false">IF(I39=0,0,J39/I39)</f>
        <v>22080.5194805195</v>
      </c>
    </row>
    <row r="40" customFormat="false" ht="15" hidden="false" customHeight="false" outlineLevel="0" collapsed="false">
      <c r="A40" s="6" t="str">
        <f aca="false">TEXT(B40,"0")&amp;"-"&amp;TEXT(C40,"00")</f>
        <v>2024-03</v>
      </c>
      <c r="B40" s="4" t="n">
        <v>2024</v>
      </c>
      <c r="C40" s="4" t="n">
        <v>3</v>
      </c>
      <c r="D40" s="9" t="s">
        <v>280</v>
      </c>
      <c r="E40" s="12" t="str">
        <f aca="false">INDEX(門市主檔!$B$2:$B$25,MATCH($D40,門市主檔!$A$2:$A$25,0))</f>
        <v>新北板橋店</v>
      </c>
      <c r="F40" s="12" t="str">
        <f aca="false">INDEX(門市主檔!$C$2:$C$25,MATCH($D40,門市主檔!$A$2:$A$25,0))</f>
        <v>北區</v>
      </c>
      <c r="G40" s="12" t="str">
        <f aca="false">INDEX(門市主檔!$E$2:$E$25,MATCH($D40,門市主檔!$A$2:$A$25,0))</f>
        <v>標準店</v>
      </c>
      <c r="H40" s="4" t="n">
        <v>31</v>
      </c>
      <c r="I40" s="16" t="n">
        <f aca="false">SUMIFS(門市年度設定!$E$2:$E$63,門市年度設定!$A$2:$A$63,$B40,門市年度設定!$B$2:$B$63,$D40)</f>
        <v>92</v>
      </c>
      <c r="J40" s="17" t="n">
        <f aca="false">SUMIFS(通路月營運!$I$2:$I$2509,通路月營運!$B$2:$B$2509,$B40,通路月營運!$C$2:$C$2509,$C40,通路月營運!$D$2:$D$2509,$D40)</f>
        <v>1982600</v>
      </c>
      <c r="K40" s="16" t="n">
        <f aca="false">SUMIFS(通路月營運!$K$2:$K$2509,通路月營運!$B$2:$B$2509,$B40,通路月營運!$C$2:$C$2509,$C40,通路月營運!$D$2:$D$2509,$D40)</f>
        <v>7278</v>
      </c>
      <c r="L40" s="13" t="n">
        <v>640800</v>
      </c>
      <c r="M40" s="13" t="n">
        <v>524200</v>
      </c>
      <c r="N40" s="17" t="n">
        <f aca="false">SUMIFS(門市年度設定!$F$2:$F$63,門市年度設定!$A$2:$A$63,$B40,門市年度設定!$B$2:$B$63,$D40)</f>
        <v>282000</v>
      </c>
      <c r="O40" s="13" t="n">
        <v>109900</v>
      </c>
      <c r="P40" s="13" t="n">
        <v>57100</v>
      </c>
      <c r="Q40" s="17" t="n">
        <f aca="false">SUMIFS(通路月營運!$N$2:$N$2509,通路月營運!$B$2:$B$2509,$B40,通路月營運!$C$2:$C$2509,$C40,通路月營運!$D$2:$D$2509,$D40)</f>
        <v>203313</v>
      </c>
      <c r="R40" s="14" t="n">
        <f aca="false">SUM(L40:Q40)</f>
        <v>1817313</v>
      </c>
      <c r="S40" s="14" t="n">
        <f aca="false">J40-R40</f>
        <v>165287</v>
      </c>
      <c r="T40" s="15" t="n">
        <f aca="false">IF(J40=0,0,S40/J40)</f>
        <v>0.0833688086351256</v>
      </c>
      <c r="U40" s="14" t="n">
        <f aca="false">IF(H40=0,0,J40/H40)</f>
        <v>63954.8387096774</v>
      </c>
      <c r="V40" s="18" t="n">
        <f aca="false">IF(H40=0,0,K40/H40)</f>
        <v>234.774193548387</v>
      </c>
      <c r="W40" s="14" t="n">
        <f aca="false">IF(K40=0,0,J40/K40)</f>
        <v>272.410002748008</v>
      </c>
      <c r="X40" s="15" t="n">
        <f aca="false">IF(J40=0,0,L40/J40)</f>
        <v>0.323211943912035</v>
      </c>
      <c r="Y40" s="15" t="n">
        <f aca="false">IF(J40=0,0,M40/J40)</f>
        <v>0.264400282457379</v>
      </c>
      <c r="Z40" s="14" t="n">
        <f aca="false">IF(I40=0,0,J40/I40)</f>
        <v>21550</v>
      </c>
    </row>
    <row r="41" customFormat="false" ht="15" hidden="false" customHeight="false" outlineLevel="0" collapsed="false">
      <c r="A41" s="6" t="str">
        <f aca="false">TEXT(B41,"0")&amp;"-"&amp;TEXT(C41,"00")</f>
        <v>2024-03</v>
      </c>
      <c r="B41" s="4" t="n">
        <v>2024</v>
      </c>
      <c r="C41" s="4" t="n">
        <v>3</v>
      </c>
      <c r="D41" s="9" t="s">
        <v>283</v>
      </c>
      <c r="E41" s="12" t="str">
        <f aca="false">INDEX(門市主檔!$B$2:$B$25,MATCH($D41,門市主檔!$A$2:$A$25,0))</f>
        <v>新北新莊店</v>
      </c>
      <c r="F41" s="12" t="str">
        <f aca="false">INDEX(門市主檔!$C$2:$C$25,MATCH($D41,門市主檔!$A$2:$A$25,0))</f>
        <v>北區</v>
      </c>
      <c r="G41" s="12" t="str">
        <f aca="false">INDEX(門市主檔!$E$2:$E$25,MATCH($D41,門市主檔!$A$2:$A$25,0))</f>
        <v>標準店</v>
      </c>
      <c r="H41" s="4" t="n">
        <v>31</v>
      </c>
      <c r="I41" s="16" t="n">
        <f aca="false">SUMIFS(門市年度設定!$E$2:$E$63,門市年度設定!$A$2:$A$63,$B41,門市年度設定!$B$2:$B$63,$D41)</f>
        <v>76</v>
      </c>
      <c r="J41" s="17" t="n">
        <f aca="false">SUMIFS(通路月營運!$I$2:$I$2509,通路月營運!$B$2:$B$2509,$B41,通路月營運!$C$2:$C$2509,$C41,通路月營運!$D$2:$D$2509,$D41)</f>
        <v>1546800</v>
      </c>
      <c r="K41" s="16" t="n">
        <f aca="false">SUMIFS(通路月營運!$K$2:$K$2509,通路月營運!$B$2:$B$2509,$B41,通路月營運!$C$2:$C$2509,$C41,通路月營運!$D$2:$D$2509,$D41)</f>
        <v>5371</v>
      </c>
      <c r="L41" s="13" t="n">
        <v>460500</v>
      </c>
      <c r="M41" s="13" t="n">
        <v>379200</v>
      </c>
      <c r="N41" s="17" t="n">
        <f aca="false">SUMIFS(門市年度設定!$F$2:$F$63,門市年度設定!$A$2:$A$63,$B41,門市年度設定!$B$2:$B$63,$D41)</f>
        <v>239000</v>
      </c>
      <c r="O41" s="13" t="n">
        <v>99200</v>
      </c>
      <c r="P41" s="13" t="n">
        <v>40500</v>
      </c>
      <c r="Q41" s="17" t="n">
        <f aca="false">SUMIFS(通路月營運!$N$2:$N$2509,通路月營運!$B$2:$B$2509,$B41,通路月營運!$C$2:$C$2509,$C41,通路月營運!$D$2:$D$2509,$D41)</f>
        <v>178464</v>
      </c>
      <c r="R41" s="14" t="n">
        <f aca="false">SUM(L41:Q41)</f>
        <v>1396864</v>
      </c>
      <c r="S41" s="14" t="n">
        <f aca="false">J41-R41</f>
        <v>149936</v>
      </c>
      <c r="T41" s="15" t="n">
        <f aca="false">IF(J41=0,0,S41/J41)</f>
        <v>0.0969330230152573</v>
      </c>
      <c r="U41" s="14" t="n">
        <f aca="false">IF(H41=0,0,J41/H41)</f>
        <v>49896.7741935484</v>
      </c>
      <c r="V41" s="18" t="n">
        <f aca="false">IF(H41=0,0,K41/H41)</f>
        <v>173.258064516129</v>
      </c>
      <c r="W41" s="14" t="n">
        <f aca="false">IF(K41=0,0,J41/K41)</f>
        <v>287.991063116738</v>
      </c>
      <c r="X41" s="15" t="n">
        <f aca="false">IF(J41=0,0,L41/J41)</f>
        <v>0.297711404189294</v>
      </c>
      <c r="Y41" s="15" t="n">
        <f aca="false">IF(J41=0,0,M41/J41)</f>
        <v>0.245151280062064</v>
      </c>
      <c r="Z41" s="14" t="n">
        <f aca="false">IF(I41=0,0,J41/I41)</f>
        <v>20352.6315789474</v>
      </c>
    </row>
    <row r="42" customFormat="false" ht="15" hidden="false" customHeight="false" outlineLevel="0" collapsed="false">
      <c r="A42" s="6" t="str">
        <f aca="false">TEXT(B42,"0")&amp;"-"&amp;TEXT(C42,"00")</f>
        <v>2024-03</v>
      </c>
      <c r="B42" s="4" t="n">
        <v>2024</v>
      </c>
      <c r="C42" s="4" t="n">
        <v>3</v>
      </c>
      <c r="D42" s="9" t="s">
        <v>285</v>
      </c>
      <c r="E42" s="12" t="str">
        <f aca="false">INDEX(門市主檔!$B$2:$B$25,MATCH($D42,門市主檔!$A$2:$A$25,0))</f>
        <v>新北三重店</v>
      </c>
      <c r="F42" s="12" t="str">
        <f aca="false">INDEX(門市主檔!$C$2:$C$25,MATCH($D42,門市主檔!$A$2:$A$25,0))</f>
        <v>北區</v>
      </c>
      <c r="G42" s="12" t="str">
        <f aca="false">INDEX(門市主檔!$E$2:$E$25,MATCH($D42,門市主檔!$A$2:$A$25,0))</f>
        <v>小型店</v>
      </c>
      <c r="H42" s="4" t="n">
        <v>31</v>
      </c>
      <c r="I42" s="16" t="n">
        <f aca="false">SUMIFS(門市年度設定!$E$2:$E$63,門市年度設定!$A$2:$A$63,$B42,門市年度設定!$B$2:$B$63,$D42)</f>
        <v>50</v>
      </c>
      <c r="J42" s="17" t="n">
        <f aca="false">SUMIFS(通路月營運!$I$2:$I$2509,通路月營運!$B$2:$B$2509,$B42,通路月營運!$C$2:$C$2509,$C42,通路月營運!$D$2:$D$2509,$D42)</f>
        <v>1246900</v>
      </c>
      <c r="K42" s="16" t="n">
        <f aca="false">SUMIFS(通路月營運!$K$2:$K$2509,通路月營運!$B$2:$B$2509,$B42,通路月營運!$C$2:$C$2509,$C42,通路月營運!$D$2:$D$2509,$D42)</f>
        <v>4423</v>
      </c>
      <c r="L42" s="13" t="n">
        <v>372000</v>
      </c>
      <c r="M42" s="13" t="n">
        <v>295400</v>
      </c>
      <c r="N42" s="17" t="n">
        <f aca="false">SUMIFS(門市年度設定!$F$2:$F$63,門市年度設定!$A$2:$A$63,$B42,門市年度設定!$B$2:$B$63,$D42)</f>
        <v>113000</v>
      </c>
      <c r="O42" s="13" t="n">
        <v>84300</v>
      </c>
      <c r="P42" s="13" t="n">
        <v>41300</v>
      </c>
      <c r="Q42" s="17" t="n">
        <f aca="false">SUMIFS(通路月營運!$N$2:$N$2509,通路月營運!$B$2:$B$2509,$B42,通路月營運!$C$2:$C$2509,$C42,通路月營運!$D$2:$D$2509,$D42)</f>
        <v>163020</v>
      </c>
      <c r="R42" s="14" t="n">
        <f aca="false">SUM(L42:Q42)</f>
        <v>1069020</v>
      </c>
      <c r="S42" s="14" t="n">
        <f aca="false">J42-R42</f>
        <v>177880</v>
      </c>
      <c r="T42" s="15" t="n">
        <f aca="false">IF(J42=0,0,S42/J42)</f>
        <v>0.14265779132248</v>
      </c>
      <c r="U42" s="14" t="n">
        <f aca="false">IF(H42=0,0,J42/H42)</f>
        <v>40222.5806451613</v>
      </c>
      <c r="V42" s="18" t="n">
        <f aca="false">IF(H42=0,0,K42/H42)</f>
        <v>142.677419354839</v>
      </c>
      <c r="W42" s="14" t="n">
        <f aca="false">IF(K42=0,0,J42/K42)</f>
        <v>281.912728917025</v>
      </c>
      <c r="X42" s="15" t="n">
        <f aca="false">IF(J42=0,0,L42/J42)</f>
        <v>0.298339882909616</v>
      </c>
      <c r="Y42" s="15" t="n">
        <f aca="false">IF(J42=0,0,M42/J42)</f>
        <v>0.236907530676077</v>
      </c>
      <c r="Z42" s="14" t="n">
        <f aca="false">IF(I42=0,0,J42/I42)</f>
        <v>24938</v>
      </c>
    </row>
    <row r="43" customFormat="false" ht="15" hidden="false" customHeight="false" outlineLevel="0" collapsed="false">
      <c r="A43" s="6" t="str">
        <f aca="false">TEXT(B43,"0")&amp;"-"&amp;TEXT(C43,"00")</f>
        <v>2024-03</v>
      </c>
      <c r="B43" s="4" t="n">
        <v>2024</v>
      </c>
      <c r="C43" s="4" t="n">
        <v>3</v>
      </c>
      <c r="D43" s="9" t="s">
        <v>300</v>
      </c>
      <c r="E43" s="12" t="str">
        <f aca="false">INDEX(門市主檔!$B$2:$B$25,MATCH($D43,門市主檔!$A$2:$A$25,0))</f>
        <v>台中逢甲店</v>
      </c>
      <c r="F43" s="12" t="str">
        <f aca="false">INDEX(門市主檔!$C$2:$C$25,MATCH($D43,門市主檔!$A$2:$A$25,0))</f>
        <v>中區</v>
      </c>
      <c r="G43" s="12" t="str">
        <f aca="false">INDEX(門市主檔!$E$2:$E$25,MATCH($D43,門市主檔!$A$2:$A$25,0))</f>
        <v>標準店</v>
      </c>
      <c r="H43" s="4" t="n">
        <v>31</v>
      </c>
      <c r="I43" s="16" t="n">
        <f aca="false">SUMIFS(門市年度設定!$E$2:$E$63,門市年度設定!$A$2:$A$63,$B43,門市年度設定!$B$2:$B$63,$D43)</f>
        <v>83</v>
      </c>
      <c r="J43" s="17" t="n">
        <f aca="false">SUMIFS(通路月營運!$I$2:$I$2509,通路月營運!$B$2:$B$2509,$B43,通路月營運!$C$2:$C$2509,$C43,通路月營運!$D$2:$D$2509,$D43)</f>
        <v>2149100</v>
      </c>
      <c r="K43" s="16" t="n">
        <f aca="false">SUMIFS(通路月營運!$K$2:$K$2509,通路月營運!$B$2:$B$2509,$B43,通路月營運!$C$2:$C$2509,$C43,通路月營運!$D$2:$D$2509,$D43)</f>
        <v>7292</v>
      </c>
      <c r="L43" s="13" t="n">
        <v>682500</v>
      </c>
      <c r="M43" s="13" t="n">
        <v>517200</v>
      </c>
      <c r="N43" s="17" t="n">
        <f aca="false">SUMIFS(門市年度設定!$F$2:$F$63,門市年度設定!$A$2:$A$63,$B43,門市年度設定!$B$2:$B$63,$D43)</f>
        <v>316000</v>
      </c>
      <c r="O43" s="13" t="n">
        <v>119900</v>
      </c>
      <c r="P43" s="13" t="n">
        <v>51800</v>
      </c>
      <c r="Q43" s="17" t="n">
        <f aca="false">SUMIFS(通路月營運!$N$2:$N$2509,通路月營運!$B$2:$B$2509,$B43,通路月營運!$C$2:$C$2509,$C43,通路月營運!$D$2:$D$2509,$D43)</f>
        <v>228261</v>
      </c>
      <c r="R43" s="14" t="n">
        <f aca="false">SUM(L43:Q43)</f>
        <v>1915661</v>
      </c>
      <c r="S43" s="14" t="n">
        <f aca="false">J43-R43</f>
        <v>233439</v>
      </c>
      <c r="T43" s="15" t="n">
        <f aca="false">IF(J43=0,0,S43/J43)</f>
        <v>0.108621748638965</v>
      </c>
      <c r="U43" s="14" t="n">
        <f aca="false">IF(H43=0,0,J43/H43)</f>
        <v>69325.8064516129</v>
      </c>
      <c r="V43" s="18" t="n">
        <f aca="false">IF(H43=0,0,K43/H43)</f>
        <v>235.225806451613</v>
      </c>
      <c r="W43" s="14" t="n">
        <f aca="false">IF(K43=0,0,J43/K43)</f>
        <v>294.720241360395</v>
      </c>
      <c r="X43" s="15" t="n">
        <f aca="false">IF(J43=0,0,L43/J43)</f>
        <v>0.317574798752966</v>
      </c>
      <c r="Y43" s="15" t="n">
        <f aca="false">IF(J43=0,0,M43/J43)</f>
        <v>0.240658880461589</v>
      </c>
      <c r="Z43" s="14" t="n">
        <f aca="false">IF(I43=0,0,J43/I43)</f>
        <v>25892.7710843374</v>
      </c>
    </row>
    <row r="44" customFormat="false" ht="15" hidden="false" customHeight="false" outlineLevel="0" collapsed="false">
      <c r="A44" s="6" t="str">
        <f aca="false">TEXT(B44,"0")&amp;"-"&amp;TEXT(C44,"00")</f>
        <v>2024-03</v>
      </c>
      <c r="B44" s="4" t="n">
        <v>2024</v>
      </c>
      <c r="C44" s="4" t="n">
        <v>3</v>
      </c>
      <c r="D44" s="9" t="s">
        <v>305</v>
      </c>
      <c r="E44" s="12" t="str">
        <f aca="false">INDEX(門市主檔!$B$2:$B$25,MATCH($D44,門市主檔!$A$2:$A$25,0))</f>
        <v>台中七期店</v>
      </c>
      <c r="F44" s="12" t="str">
        <f aca="false">INDEX(門市主檔!$C$2:$C$25,MATCH($D44,門市主檔!$A$2:$A$25,0))</f>
        <v>中區</v>
      </c>
      <c r="G44" s="12" t="str">
        <f aca="false">INDEX(門市主檔!$E$2:$E$25,MATCH($D44,門市主檔!$A$2:$A$25,0))</f>
        <v>旗艦店</v>
      </c>
      <c r="H44" s="4" t="n">
        <v>31</v>
      </c>
      <c r="I44" s="16" t="n">
        <f aca="false">SUMIFS(門市年度設定!$E$2:$E$63,門市年度設定!$A$2:$A$63,$B44,門市年度設定!$B$2:$B$63,$D44)</f>
        <v>124</v>
      </c>
      <c r="J44" s="17" t="n">
        <f aca="false">SUMIFS(通路月營運!$I$2:$I$2509,通路月營運!$B$2:$B$2509,$B44,通路月營運!$C$2:$C$2509,$C44,通路月營運!$D$2:$D$2509,$D44)</f>
        <v>1919200</v>
      </c>
      <c r="K44" s="16" t="n">
        <f aca="false">SUMIFS(通路月營運!$K$2:$K$2509,通路月營運!$B$2:$B$2509,$B44,通路月營運!$C$2:$C$2509,$C44,通路月營運!$D$2:$D$2509,$D44)</f>
        <v>6754</v>
      </c>
      <c r="L44" s="13" t="n">
        <v>591800</v>
      </c>
      <c r="M44" s="13" t="n">
        <v>511200</v>
      </c>
      <c r="N44" s="17" t="n">
        <f aca="false">SUMIFS(門市年度設定!$F$2:$F$63,門市年度設定!$A$2:$A$63,$B44,門市年度設定!$B$2:$B$63,$D44)</f>
        <v>474000</v>
      </c>
      <c r="O44" s="13" t="n">
        <v>93500</v>
      </c>
      <c r="P44" s="13" t="n">
        <v>43600</v>
      </c>
      <c r="Q44" s="17" t="n">
        <f aca="false">SUMIFS(通路月營運!$N$2:$N$2509,通路月營運!$B$2:$B$2509,$B44,通路月營運!$C$2:$C$2509,$C44,通路月營運!$D$2:$D$2509,$D44)</f>
        <v>183018</v>
      </c>
      <c r="R44" s="14" t="n">
        <f aca="false">SUM(L44:Q44)</f>
        <v>1897118</v>
      </c>
      <c r="S44" s="14" t="n">
        <f aca="false">J44-R44</f>
        <v>22082</v>
      </c>
      <c r="T44" s="15" t="n">
        <f aca="false">IF(J44=0,0,S44/J44)</f>
        <v>0.011505835764902</v>
      </c>
      <c r="U44" s="14" t="n">
        <f aca="false">IF(H44=0,0,J44/H44)</f>
        <v>61909.6774193548</v>
      </c>
      <c r="V44" s="18" t="n">
        <f aca="false">IF(H44=0,0,K44/H44)</f>
        <v>217.870967741936</v>
      </c>
      <c r="W44" s="14" t="n">
        <f aca="false">IF(K44=0,0,J44/K44)</f>
        <v>284.1575362748</v>
      </c>
      <c r="X44" s="15" t="n">
        <f aca="false">IF(J44=0,0,L44/J44)</f>
        <v>0.308357649020425</v>
      </c>
      <c r="Y44" s="15" t="n">
        <f aca="false">IF(J44=0,0,M44/J44)</f>
        <v>0.266360983743226</v>
      </c>
      <c r="Z44" s="14" t="n">
        <f aca="false">IF(I44=0,0,J44/I44)</f>
        <v>15477.4193548387</v>
      </c>
    </row>
    <row r="45" customFormat="false" ht="15" hidden="false" customHeight="false" outlineLevel="0" collapsed="false">
      <c r="A45" s="6" t="str">
        <f aca="false">TEXT(B45,"0")&amp;"-"&amp;TEXT(C45,"00")</f>
        <v>2024-03</v>
      </c>
      <c r="B45" s="4" t="n">
        <v>2024</v>
      </c>
      <c r="C45" s="4" t="n">
        <v>3</v>
      </c>
      <c r="D45" s="9" t="s">
        <v>307</v>
      </c>
      <c r="E45" s="12" t="str">
        <f aca="false">INDEX(門市主檔!$B$2:$B$25,MATCH($D45,門市主檔!$A$2:$A$25,0))</f>
        <v>台中一中店</v>
      </c>
      <c r="F45" s="12" t="str">
        <f aca="false">INDEX(門市主檔!$C$2:$C$25,MATCH($D45,門市主檔!$A$2:$A$25,0))</f>
        <v>中區</v>
      </c>
      <c r="G45" s="12" t="str">
        <f aca="false">INDEX(門市主檔!$E$2:$E$25,MATCH($D45,門市主檔!$A$2:$A$25,0))</f>
        <v>小型店</v>
      </c>
      <c r="H45" s="4" t="n">
        <v>31</v>
      </c>
      <c r="I45" s="16" t="n">
        <f aca="false">SUMIFS(門市年度設定!$E$2:$E$63,門市年度設定!$A$2:$A$63,$B45,門市年度設定!$B$2:$B$63,$D45)</f>
        <v>52</v>
      </c>
      <c r="J45" s="17" t="n">
        <f aca="false">SUMIFS(通路月營運!$I$2:$I$2509,通路月營運!$B$2:$B$2509,$B45,通路月營運!$C$2:$C$2509,$C45,通路月營運!$D$2:$D$2509,$D45)</f>
        <v>1393200</v>
      </c>
      <c r="K45" s="16" t="n">
        <f aca="false">SUMIFS(通路月營運!$K$2:$K$2509,通路月營運!$B$2:$B$2509,$B45,通路月營運!$C$2:$C$2509,$C45,通路月營運!$D$2:$D$2509,$D45)</f>
        <v>5067</v>
      </c>
      <c r="L45" s="13" t="n">
        <v>443700</v>
      </c>
      <c r="M45" s="13" t="n">
        <v>339500</v>
      </c>
      <c r="N45" s="17" t="n">
        <f aca="false">SUMIFS(門市年度設定!$F$2:$F$63,門市年度設定!$A$2:$A$63,$B45,門市年度設定!$B$2:$B$63,$D45)</f>
        <v>102000</v>
      </c>
      <c r="O45" s="13" t="n">
        <v>97100</v>
      </c>
      <c r="P45" s="13" t="n">
        <v>45800</v>
      </c>
      <c r="Q45" s="17" t="n">
        <f aca="false">SUMIFS(通路月營運!$N$2:$N$2509,通路月營運!$B$2:$B$2509,$B45,通路月營運!$C$2:$C$2509,$C45,通路月營運!$D$2:$D$2509,$D45)</f>
        <v>182556</v>
      </c>
      <c r="R45" s="14" t="n">
        <f aca="false">SUM(L45:Q45)</f>
        <v>1210656</v>
      </c>
      <c r="S45" s="14" t="n">
        <f aca="false">J45-R45</f>
        <v>182544</v>
      </c>
      <c r="T45" s="15" t="n">
        <f aca="false">IF(J45=0,0,S45/J45)</f>
        <v>0.131024978466839</v>
      </c>
      <c r="U45" s="14" t="n">
        <f aca="false">IF(H45=0,0,J45/H45)</f>
        <v>44941.935483871</v>
      </c>
      <c r="V45" s="18" t="n">
        <f aca="false">IF(H45=0,0,K45/H45)</f>
        <v>163.451612903226</v>
      </c>
      <c r="W45" s="14" t="n">
        <f aca="false">IF(K45=0,0,J45/K45)</f>
        <v>274.955595026643</v>
      </c>
      <c r="X45" s="15" t="n">
        <f aca="false">IF(J45=0,0,L45/J45)</f>
        <v>0.318475452196382</v>
      </c>
      <c r="Y45" s="15" t="n">
        <f aca="false">IF(J45=0,0,M45/J45)</f>
        <v>0.243683606086707</v>
      </c>
      <c r="Z45" s="14" t="n">
        <f aca="false">IF(I45=0,0,J45/I45)</f>
        <v>26792.3076923077</v>
      </c>
    </row>
    <row r="46" customFormat="false" ht="15" hidden="false" customHeight="false" outlineLevel="0" collapsed="false">
      <c r="A46" s="6" t="str">
        <f aca="false">TEXT(B46,"0")&amp;"-"&amp;TEXT(C46,"00")</f>
        <v>2024-03</v>
      </c>
      <c r="B46" s="4" t="n">
        <v>2024</v>
      </c>
      <c r="C46" s="4" t="n">
        <v>3</v>
      </c>
      <c r="D46" s="9" t="s">
        <v>318</v>
      </c>
      <c r="E46" s="12" t="str">
        <f aca="false">INDEX(門市主檔!$B$2:$B$25,MATCH($D46,門市主檔!$A$2:$A$25,0))</f>
        <v>台南中西店</v>
      </c>
      <c r="F46" s="12" t="str">
        <f aca="false">INDEX(門市主檔!$C$2:$C$25,MATCH($D46,門市主檔!$A$2:$A$25,0))</f>
        <v>南區</v>
      </c>
      <c r="G46" s="12" t="str">
        <f aca="false">INDEX(門市主檔!$E$2:$E$25,MATCH($D46,門市主檔!$A$2:$A$25,0))</f>
        <v>標準店</v>
      </c>
      <c r="H46" s="4" t="n">
        <v>31</v>
      </c>
      <c r="I46" s="16" t="n">
        <f aca="false">SUMIFS(門市年度設定!$E$2:$E$63,門市年度設定!$A$2:$A$63,$B46,門市年度設定!$B$2:$B$63,$D46)</f>
        <v>76</v>
      </c>
      <c r="J46" s="17" t="n">
        <f aca="false">SUMIFS(通路月營運!$I$2:$I$2509,通路月營運!$B$2:$B$2509,$B46,通路月營運!$C$2:$C$2509,$C46,通路月營運!$D$2:$D$2509,$D46)</f>
        <v>1515600</v>
      </c>
      <c r="K46" s="16" t="n">
        <f aca="false">SUMIFS(通路月營運!$K$2:$K$2509,通路月營運!$B$2:$B$2509,$B46,通路月營運!$C$2:$C$2509,$C46,通路月營運!$D$2:$D$2509,$D46)</f>
        <v>5537</v>
      </c>
      <c r="L46" s="13" t="n">
        <v>482500</v>
      </c>
      <c r="M46" s="13" t="n">
        <v>375000</v>
      </c>
      <c r="N46" s="17" t="n">
        <f aca="false">SUMIFS(門市年度設定!$F$2:$F$63,門市年度設定!$A$2:$A$63,$B46,門市年度設定!$B$2:$B$63,$D46)</f>
        <v>205000</v>
      </c>
      <c r="O46" s="13" t="n">
        <v>81000</v>
      </c>
      <c r="P46" s="13" t="n">
        <v>32400</v>
      </c>
      <c r="Q46" s="17" t="n">
        <f aca="false">SUMIFS(通路月營運!$N$2:$N$2509,通路月營運!$B$2:$B$2509,$B46,通路月營運!$C$2:$C$2509,$C46,通路月營運!$D$2:$D$2509,$D46)</f>
        <v>166452</v>
      </c>
      <c r="R46" s="14" t="n">
        <f aca="false">SUM(L46:Q46)</f>
        <v>1342352</v>
      </c>
      <c r="S46" s="14" t="n">
        <f aca="false">J46-R46</f>
        <v>173248</v>
      </c>
      <c r="T46" s="15" t="n">
        <f aca="false">IF(J46=0,0,S46/J46)</f>
        <v>0.114309844286091</v>
      </c>
      <c r="U46" s="14" t="n">
        <f aca="false">IF(H46=0,0,J46/H46)</f>
        <v>48890.3225806452</v>
      </c>
      <c r="V46" s="18" t="n">
        <f aca="false">IF(H46=0,0,K46/H46)</f>
        <v>178.612903225806</v>
      </c>
      <c r="W46" s="14" t="n">
        <f aca="false">IF(K46=0,0,J46/K46)</f>
        <v>273.722232255734</v>
      </c>
      <c r="X46" s="15" t="n">
        <f aca="false">IF(J46=0,0,L46/J46)</f>
        <v>0.318355766693059</v>
      </c>
      <c r="Y46" s="15" t="n">
        <f aca="false">IF(J46=0,0,M46/J46)</f>
        <v>0.247426761678543</v>
      </c>
      <c r="Z46" s="14" t="n">
        <f aca="false">IF(I46=0,0,J46/I46)</f>
        <v>19942.1052631579</v>
      </c>
    </row>
    <row r="47" customFormat="false" ht="15" hidden="false" customHeight="false" outlineLevel="0" collapsed="false">
      <c r="A47" s="6" t="str">
        <f aca="false">TEXT(B47,"0")&amp;"-"&amp;TEXT(C47,"00")</f>
        <v>2024-03</v>
      </c>
      <c r="B47" s="4" t="n">
        <v>2024</v>
      </c>
      <c r="C47" s="4" t="n">
        <v>3</v>
      </c>
      <c r="D47" s="9" t="s">
        <v>323</v>
      </c>
      <c r="E47" s="12" t="str">
        <f aca="false">INDEX(門市主檔!$B$2:$B$25,MATCH($D47,門市主檔!$A$2:$A$25,0))</f>
        <v>台南東寧店</v>
      </c>
      <c r="F47" s="12" t="str">
        <f aca="false">INDEX(門市主檔!$C$2:$C$25,MATCH($D47,門市主檔!$A$2:$A$25,0))</f>
        <v>南區</v>
      </c>
      <c r="G47" s="12" t="str">
        <f aca="false">INDEX(門市主檔!$E$2:$E$25,MATCH($D47,門市主檔!$A$2:$A$25,0))</f>
        <v>小型店</v>
      </c>
      <c r="H47" s="4" t="n">
        <v>31</v>
      </c>
      <c r="I47" s="16" t="n">
        <f aca="false">SUMIFS(門市年度設定!$E$2:$E$63,門市年度設定!$A$2:$A$63,$B47,門市年度設定!$B$2:$B$63,$D47)</f>
        <v>51</v>
      </c>
      <c r="J47" s="17" t="n">
        <f aca="false">SUMIFS(通路月營運!$I$2:$I$2509,通路月營運!$B$2:$B$2509,$B47,通路月營運!$C$2:$C$2509,$C47,通路月營運!$D$2:$D$2509,$D47)</f>
        <v>1184200</v>
      </c>
      <c r="K47" s="16" t="n">
        <f aca="false">SUMIFS(通路月營運!$K$2:$K$2509,通路月營運!$B$2:$B$2509,$B47,通路月營運!$C$2:$C$2509,$C47,通路月營運!$D$2:$D$2509,$D47)</f>
        <v>4247</v>
      </c>
      <c r="L47" s="13" t="n">
        <v>355400</v>
      </c>
      <c r="M47" s="13" t="n">
        <v>285800</v>
      </c>
      <c r="N47" s="17" t="n">
        <f aca="false">SUMIFS(門市年度設定!$F$2:$F$63,門市年度設定!$A$2:$A$63,$B47,門市年度設定!$B$2:$B$63,$D47)</f>
        <v>91000</v>
      </c>
      <c r="O47" s="13" t="n">
        <v>59100</v>
      </c>
      <c r="P47" s="13" t="n">
        <v>37000</v>
      </c>
      <c r="Q47" s="17" t="n">
        <f aca="false">SUMIFS(通路月營運!$N$2:$N$2509,通路月營運!$B$2:$B$2509,$B47,通路月營運!$C$2:$C$2509,$C47,通路月營運!$D$2:$D$2509,$D47)</f>
        <v>163647</v>
      </c>
      <c r="R47" s="14" t="n">
        <f aca="false">SUM(L47:Q47)</f>
        <v>991947</v>
      </c>
      <c r="S47" s="14" t="n">
        <f aca="false">J47-R47</f>
        <v>192253</v>
      </c>
      <c r="T47" s="15" t="n">
        <f aca="false">IF(J47=0,0,S47/J47)</f>
        <v>0.162348420874852</v>
      </c>
      <c r="U47" s="14" t="n">
        <f aca="false">IF(H47=0,0,J47/H47)</f>
        <v>38200</v>
      </c>
      <c r="V47" s="18" t="n">
        <f aca="false">IF(H47=0,0,K47/H47)</f>
        <v>137</v>
      </c>
      <c r="W47" s="14" t="n">
        <f aca="false">IF(K47=0,0,J47/K47)</f>
        <v>278.832116788321</v>
      </c>
      <c r="X47" s="15" t="n">
        <f aca="false">IF(J47=0,0,L47/J47)</f>
        <v>0.300118223273096</v>
      </c>
      <c r="Y47" s="15" t="n">
        <f aca="false">IF(J47=0,0,M47/J47)</f>
        <v>0.241344367505489</v>
      </c>
      <c r="Z47" s="14" t="n">
        <f aca="false">IF(I47=0,0,J47/I47)</f>
        <v>23219.6078431373</v>
      </c>
    </row>
    <row r="48" customFormat="false" ht="15" hidden="false" customHeight="false" outlineLevel="0" collapsed="false">
      <c r="A48" s="6" t="str">
        <f aca="false">TEXT(B48,"0")&amp;"-"&amp;TEXT(C48,"00")</f>
        <v>2024-03</v>
      </c>
      <c r="B48" s="4" t="n">
        <v>2024</v>
      </c>
      <c r="C48" s="4" t="n">
        <v>3</v>
      </c>
      <c r="D48" s="9" t="s">
        <v>262</v>
      </c>
      <c r="E48" s="12" t="str">
        <f aca="false">INDEX(門市主檔!$B$2:$B$25,MATCH($D48,門市主檔!$A$2:$A$25,0))</f>
        <v>台北信義旗艦店</v>
      </c>
      <c r="F48" s="12" t="str">
        <f aca="false">INDEX(門市主檔!$C$2:$C$25,MATCH($D48,門市主檔!$A$2:$A$25,0))</f>
        <v>北區</v>
      </c>
      <c r="G48" s="12" t="str">
        <f aca="false">INDEX(門市主檔!$E$2:$E$25,MATCH($D48,門市主檔!$A$2:$A$25,0))</f>
        <v>旗艦店</v>
      </c>
      <c r="H48" s="4" t="n">
        <v>31</v>
      </c>
      <c r="I48" s="16" t="n">
        <f aca="false">SUMIFS(門市年度設定!$E$2:$E$63,門市年度設定!$A$2:$A$63,$B48,門市年度設定!$B$2:$B$63,$D48)</f>
        <v>112</v>
      </c>
      <c r="J48" s="17" t="n">
        <f aca="false">SUMIFS(通路月營運!$I$2:$I$2509,通路月營運!$B$2:$B$2509,$B48,通路月營運!$C$2:$C$2509,$C48,通路月營運!$D$2:$D$2509,$D48)</f>
        <v>2540500</v>
      </c>
      <c r="K48" s="16" t="n">
        <f aca="false">SUMIFS(通路月營運!$K$2:$K$2509,通路月營運!$B$2:$B$2509,$B48,通路月營運!$C$2:$C$2509,$C48,通路月營運!$D$2:$D$2509,$D48)</f>
        <v>8400</v>
      </c>
      <c r="L48" s="13" t="n">
        <v>763200</v>
      </c>
      <c r="M48" s="13" t="n">
        <v>695200</v>
      </c>
      <c r="N48" s="17" t="n">
        <f aca="false">SUMIFS(門市年度設定!$F$2:$F$63,門市年度設定!$A$2:$A$63,$B48,門市年度設定!$B$2:$B$63,$D48)</f>
        <v>577000</v>
      </c>
      <c r="O48" s="13" t="n">
        <v>129500</v>
      </c>
      <c r="P48" s="13" t="n">
        <v>62500</v>
      </c>
      <c r="Q48" s="17" t="n">
        <f aca="false">SUMIFS(通路月營運!$N$2:$N$2509,通路月營運!$B$2:$B$2509,$B48,通路月營運!$C$2:$C$2509,$C48,通路月營運!$D$2:$D$2509,$D48)</f>
        <v>221364</v>
      </c>
      <c r="R48" s="14" t="n">
        <f aca="false">SUM(L48:Q48)</f>
        <v>2448764</v>
      </c>
      <c r="S48" s="14" t="n">
        <f aca="false">J48-R48</f>
        <v>91736</v>
      </c>
      <c r="T48" s="15" t="n">
        <f aca="false">IF(J48=0,0,S48/J48)</f>
        <v>0.0361094272780949</v>
      </c>
      <c r="U48" s="14" t="n">
        <f aca="false">IF(H48=0,0,J48/H48)</f>
        <v>81951.6129032258</v>
      </c>
      <c r="V48" s="18" t="n">
        <f aca="false">IF(H48=0,0,K48/H48)</f>
        <v>270.967741935484</v>
      </c>
      <c r="W48" s="14" t="n">
        <f aca="false">IF(K48=0,0,J48/K48)</f>
        <v>302.440476190476</v>
      </c>
      <c r="X48" s="15" t="n">
        <f aca="false">IF(J48=0,0,L48/J48)</f>
        <v>0.300413304467625</v>
      </c>
      <c r="Y48" s="15" t="n">
        <f aca="false">IF(J48=0,0,M48/J48)</f>
        <v>0.273646919897658</v>
      </c>
      <c r="Z48" s="14" t="n">
        <f aca="false">IF(I48=0,0,J48/I48)</f>
        <v>22683.0357142857</v>
      </c>
    </row>
    <row r="49" customFormat="false" ht="15" hidden="false" customHeight="false" outlineLevel="0" collapsed="false">
      <c r="A49" s="6" t="str">
        <f aca="false">TEXT(B49,"0")&amp;"-"&amp;TEXT(C49,"00")</f>
        <v>2024-03</v>
      </c>
      <c r="B49" s="4" t="n">
        <v>2024</v>
      </c>
      <c r="C49" s="4" t="n">
        <v>3</v>
      </c>
      <c r="D49" s="9" t="s">
        <v>269</v>
      </c>
      <c r="E49" s="12" t="str">
        <f aca="false">INDEX(門市主檔!$B$2:$B$25,MATCH($D49,門市主檔!$A$2:$A$25,0))</f>
        <v>台北中山店</v>
      </c>
      <c r="F49" s="12" t="str">
        <f aca="false">INDEX(門市主檔!$C$2:$C$25,MATCH($D49,門市主檔!$A$2:$A$25,0))</f>
        <v>北區</v>
      </c>
      <c r="G49" s="12" t="str">
        <f aca="false">INDEX(門市主檔!$E$2:$E$25,MATCH($D49,門市主檔!$A$2:$A$25,0))</f>
        <v>標準店</v>
      </c>
      <c r="H49" s="4" t="n">
        <v>31</v>
      </c>
      <c r="I49" s="16" t="n">
        <f aca="false">SUMIFS(門市年度設定!$E$2:$E$63,門市年度設定!$A$2:$A$63,$B49,門市年度設定!$B$2:$B$63,$D49)</f>
        <v>84</v>
      </c>
      <c r="J49" s="17" t="n">
        <f aca="false">SUMIFS(通路月營運!$I$2:$I$2509,通路月營運!$B$2:$B$2509,$B49,通路月營運!$C$2:$C$2509,$C49,通路月營運!$D$2:$D$2509,$D49)</f>
        <v>2000900</v>
      </c>
      <c r="K49" s="16" t="n">
        <f aca="false">SUMIFS(通路月營運!$K$2:$K$2509,通路月營運!$B$2:$B$2509,$B49,通路月營運!$C$2:$C$2509,$C49,通路月營運!$D$2:$D$2509,$D49)</f>
        <v>6814</v>
      </c>
      <c r="L49" s="13" t="n">
        <v>603100</v>
      </c>
      <c r="M49" s="13" t="n">
        <v>524600</v>
      </c>
      <c r="N49" s="17" t="n">
        <f aca="false">SUMIFS(門市年度設定!$F$2:$F$63,門市年度設定!$A$2:$A$63,$B49,門市年度設定!$B$2:$B$63,$D49)</f>
        <v>264000</v>
      </c>
      <c r="O49" s="13" t="n">
        <v>129700</v>
      </c>
      <c r="P49" s="13" t="n">
        <v>43000</v>
      </c>
      <c r="Q49" s="17" t="n">
        <f aca="false">SUMIFS(通路月營運!$N$2:$N$2509,通路月營運!$B$2:$B$2509,$B49,通路月營運!$C$2:$C$2509,$C49,通路月營運!$D$2:$D$2509,$D49)</f>
        <v>211332</v>
      </c>
      <c r="R49" s="14" t="n">
        <f aca="false">SUM(L49:Q49)</f>
        <v>1775732</v>
      </c>
      <c r="S49" s="14" t="n">
        <f aca="false">J49-R49</f>
        <v>225168</v>
      </c>
      <c r="T49" s="15" t="n">
        <f aca="false">IF(J49=0,0,S49/J49)</f>
        <v>0.112533359988005</v>
      </c>
      <c r="U49" s="14" t="n">
        <f aca="false">IF(H49=0,0,J49/H49)</f>
        <v>64545.1612903226</v>
      </c>
      <c r="V49" s="18" t="n">
        <f aca="false">IF(H49=0,0,K49/H49)</f>
        <v>219.806451612903</v>
      </c>
      <c r="W49" s="14" t="n">
        <f aca="false">IF(K49=0,0,J49/K49)</f>
        <v>293.645435867332</v>
      </c>
      <c r="X49" s="15" t="n">
        <f aca="false">IF(J49=0,0,L49/J49)</f>
        <v>0.301414363536409</v>
      </c>
      <c r="Y49" s="15" t="n">
        <f aca="false">IF(J49=0,0,M49/J49)</f>
        <v>0.262182018091859</v>
      </c>
      <c r="Z49" s="14" t="n">
        <f aca="false">IF(I49=0,0,J49/I49)</f>
        <v>23820.2380952381</v>
      </c>
    </row>
    <row r="50" customFormat="false" ht="15" hidden="false" customHeight="false" outlineLevel="0" collapsed="false">
      <c r="A50" s="6" t="str">
        <f aca="false">TEXT(B50,"0")&amp;"-"&amp;TEXT(C50,"00")</f>
        <v>2024-03</v>
      </c>
      <c r="B50" s="4" t="n">
        <v>2024</v>
      </c>
      <c r="C50" s="4" t="n">
        <v>3</v>
      </c>
      <c r="D50" s="9" t="s">
        <v>273</v>
      </c>
      <c r="E50" s="12" t="str">
        <f aca="false">INDEX(門市主檔!$B$2:$B$25,MATCH($D50,門市主檔!$A$2:$A$25,0))</f>
        <v>台北東門店</v>
      </c>
      <c r="F50" s="12" t="str">
        <f aca="false">INDEX(門市主檔!$C$2:$C$25,MATCH($D50,門市主檔!$A$2:$A$25,0))</f>
        <v>北區</v>
      </c>
      <c r="G50" s="12" t="str">
        <f aca="false">INDEX(門市主檔!$E$2:$E$25,MATCH($D50,門市主檔!$A$2:$A$25,0))</f>
        <v>小型店</v>
      </c>
      <c r="H50" s="4" t="n">
        <v>31</v>
      </c>
      <c r="I50" s="16" t="n">
        <f aca="false">SUMIFS(門市年度設定!$E$2:$E$63,門市年度設定!$A$2:$A$63,$B50,門市年度設定!$B$2:$B$63,$D50)</f>
        <v>54</v>
      </c>
      <c r="J50" s="17" t="n">
        <f aca="false">SUMIFS(通路月營運!$I$2:$I$2509,通路月營運!$B$2:$B$2509,$B50,通路月營運!$C$2:$C$2509,$C50,通路月營運!$D$2:$D$2509,$D50)</f>
        <v>1281900</v>
      </c>
      <c r="K50" s="16" t="n">
        <f aca="false">SUMIFS(通路月營運!$K$2:$K$2509,通路月營運!$B$2:$B$2509,$B50,通路月營運!$C$2:$C$2509,$C50,通路月營運!$D$2:$D$2509,$D50)</f>
        <v>4850</v>
      </c>
      <c r="L50" s="13" t="n">
        <v>419500</v>
      </c>
      <c r="M50" s="13" t="n">
        <v>349900</v>
      </c>
      <c r="N50" s="17" t="n">
        <f aca="false">SUMIFS(門市年度設定!$F$2:$F$63,門市年度設定!$A$2:$A$63,$B50,門市年度設定!$B$2:$B$63,$D50)</f>
        <v>99000</v>
      </c>
      <c r="O50" s="13" t="n">
        <v>80500</v>
      </c>
      <c r="P50" s="13" t="n">
        <v>22500</v>
      </c>
      <c r="Q50" s="17" t="n">
        <f aca="false">SUMIFS(通路月營運!$N$2:$N$2509,通路月營運!$B$2:$B$2509,$B50,通路月營運!$C$2:$C$2509,$C50,通路月營運!$D$2:$D$2509,$D50)</f>
        <v>160446</v>
      </c>
      <c r="R50" s="14" t="n">
        <f aca="false">SUM(L50:Q50)</f>
        <v>1131846</v>
      </c>
      <c r="S50" s="14" t="n">
        <f aca="false">J50-R50</f>
        <v>150054</v>
      </c>
      <c r="T50" s="15" t="n">
        <f aca="false">IF(J50=0,0,S50/J50)</f>
        <v>0.117055932600047</v>
      </c>
      <c r="U50" s="14" t="n">
        <f aca="false">IF(H50=0,0,J50/H50)</f>
        <v>41351.6129032258</v>
      </c>
      <c r="V50" s="18" t="n">
        <f aca="false">IF(H50=0,0,K50/H50)</f>
        <v>156.451612903226</v>
      </c>
      <c r="W50" s="14" t="n">
        <f aca="false">IF(K50=0,0,J50/K50)</f>
        <v>264.309278350515</v>
      </c>
      <c r="X50" s="15" t="n">
        <f aca="false">IF(J50=0,0,L50/J50)</f>
        <v>0.32724861533661</v>
      </c>
      <c r="Y50" s="15" t="n">
        <f aca="false">IF(J50=0,0,M50/J50)</f>
        <v>0.272954208596614</v>
      </c>
      <c r="Z50" s="14" t="n">
        <f aca="false">IF(I50=0,0,J50/I50)</f>
        <v>23738.8888888889</v>
      </c>
    </row>
    <row r="51" customFormat="false" ht="15" hidden="false" customHeight="false" outlineLevel="0" collapsed="false">
      <c r="A51" s="6" t="str">
        <f aca="false">TEXT(B51,"0")&amp;"-"&amp;TEXT(C51,"00")</f>
        <v>2024-03</v>
      </c>
      <c r="B51" s="4" t="n">
        <v>2024</v>
      </c>
      <c r="C51" s="4" t="n">
        <v>3</v>
      </c>
      <c r="D51" s="9" t="s">
        <v>277</v>
      </c>
      <c r="E51" s="12" t="str">
        <f aca="false">INDEX(門市主檔!$B$2:$B$25,MATCH($D51,門市主檔!$A$2:$A$25,0))</f>
        <v>台北松江店</v>
      </c>
      <c r="F51" s="12" t="str">
        <f aca="false">INDEX(門市主檔!$C$2:$C$25,MATCH($D51,門市主檔!$A$2:$A$25,0))</f>
        <v>北區</v>
      </c>
      <c r="G51" s="12" t="str">
        <f aca="false">INDEX(門市主檔!$E$2:$E$25,MATCH($D51,門市主檔!$A$2:$A$25,0))</f>
        <v>外帶專門店</v>
      </c>
      <c r="H51" s="4" t="n">
        <v>31</v>
      </c>
      <c r="I51" s="16" t="n">
        <f aca="false">SUMIFS(門市年度設定!$E$2:$E$63,門市年度設定!$A$2:$A$63,$B51,門市年度設定!$B$2:$B$63,$D51)</f>
        <v>9</v>
      </c>
      <c r="J51" s="17" t="n">
        <f aca="false">SUMIFS(通路月營運!$I$2:$I$2509,通路月營運!$B$2:$B$2509,$B51,通路月營運!$C$2:$C$2509,$C51,通路月營運!$D$2:$D$2509,$D51)</f>
        <v>1015000</v>
      </c>
      <c r="K51" s="16" t="n">
        <f aca="false">SUMIFS(通路月營運!$K$2:$K$2509,通路月營運!$B$2:$B$2509,$B51,通路月營運!$C$2:$C$2509,$C51,通路月營運!$D$2:$D$2509,$D51)</f>
        <v>3800</v>
      </c>
      <c r="L51" s="13" t="n">
        <v>311100</v>
      </c>
      <c r="M51" s="13" t="n">
        <v>239500</v>
      </c>
      <c r="N51" s="17" t="n">
        <f aca="false">SUMIFS(門市年度設定!$F$2:$F$63,門市年度設定!$A$2:$A$63,$B51,門市年度設定!$B$2:$B$63,$D51)</f>
        <v>57000</v>
      </c>
      <c r="O51" s="13" t="n">
        <v>70400</v>
      </c>
      <c r="P51" s="13" t="n">
        <v>24400</v>
      </c>
      <c r="Q51" s="17" t="n">
        <f aca="false">SUMIFS(通路月營運!$N$2:$N$2509,通路月營運!$B$2:$B$2509,$B51,通路月營運!$C$2:$C$2509,$C51,通路月營運!$D$2:$D$2509,$D51)</f>
        <v>197373</v>
      </c>
      <c r="R51" s="14" t="n">
        <f aca="false">SUM(L51:Q51)</f>
        <v>899773</v>
      </c>
      <c r="S51" s="14" t="n">
        <f aca="false">J51-R51</f>
        <v>115227</v>
      </c>
      <c r="T51" s="15" t="n">
        <f aca="false">IF(J51=0,0,S51/J51)</f>
        <v>0.113524137931034</v>
      </c>
      <c r="U51" s="14" t="n">
        <f aca="false">IF(H51=0,0,J51/H51)</f>
        <v>32741.935483871</v>
      </c>
      <c r="V51" s="18" t="n">
        <f aca="false">IF(H51=0,0,K51/H51)</f>
        <v>122.58064516129</v>
      </c>
      <c r="W51" s="14" t="n">
        <f aca="false">IF(K51=0,0,J51/K51)</f>
        <v>267.105263157895</v>
      </c>
      <c r="X51" s="15" t="n">
        <f aca="false">IF(J51=0,0,L51/J51)</f>
        <v>0.306502463054187</v>
      </c>
      <c r="Y51" s="15" t="n">
        <f aca="false">IF(J51=0,0,M51/J51)</f>
        <v>0.235960591133005</v>
      </c>
      <c r="Z51" s="14" t="n">
        <f aca="false">IF(I51=0,0,J51/I51)</f>
        <v>112777.777777778</v>
      </c>
    </row>
    <row r="52" customFormat="false" ht="15" hidden="false" customHeight="false" outlineLevel="0" collapsed="false">
      <c r="A52" s="6" t="str">
        <f aca="false">TEXT(B52,"0")&amp;"-"&amp;TEXT(C52,"00")</f>
        <v>2024-03</v>
      </c>
      <c r="B52" s="4" t="n">
        <v>2024</v>
      </c>
      <c r="C52" s="4" t="n">
        <v>3</v>
      </c>
      <c r="D52" s="9" t="s">
        <v>288</v>
      </c>
      <c r="E52" s="12" t="str">
        <f aca="false">INDEX(門市主檔!$B$2:$B$25,MATCH($D52,門市主檔!$A$2:$A$25,0))</f>
        <v>桃園中壢店</v>
      </c>
      <c r="F52" s="12" t="str">
        <f aca="false">INDEX(門市主檔!$C$2:$C$25,MATCH($D52,門市主檔!$A$2:$A$25,0))</f>
        <v>北區</v>
      </c>
      <c r="G52" s="12" t="str">
        <f aca="false">INDEX(門市主檔!$E$2:$E$25,MATCH($D52,門市主檔!$A$2:$A$25,0))</f>
        <v>標準店</v>
      </c>
      <c r="H52" s="4" t="n">
        <v>31</v>
      </c>
      <c r="I52" s="16" t="n">
        <f aca="false">SUMIFS(門市年度設定!$E$2:$E$63,門市年度設定!$A$2:$A$63,$B52,門市年度設定!$B$2:$B$63,$D52)</f>
        <v>90</v>
      </c>
      <c r="J52" s="17" t="n">
        <f aca="false">SUMIFS(通路月營運!$I$2:$I$2509,通路月營運!$B$2:$B$2509,$B52,通路月營運!$C$2:$C$2509,$C52,通路月營運!$D$2:$D$2509,$D52)</f>
        <v>1639400</v>
      </c>
      <c r="K52" s="16" t="n">
        <f aca="false">SUMIFS(通路月營運!$K$2:$K$2509,通路月營運!$B$2:$B$2509,$B52,通路月營運!$C$2:$C$2509,$C52,通路月營運!$D$2:$D$2509,$D52)</f>
        <v>6023</v>
      </c>
      <c r="L52" s="13" t="n">
        <v>484300</v>
      </c>
      <c r="M52" s="13" t="n">
        <v>434800</v>
      </c>
      <c r="N52" s="17" t="n">
        <f aca="false">SUMIFS(門市年度設定!$F$2:$F$63,門市年度設定!$A$2:$A$63,$B52,門市年度設定!$B$2:$B$63,$D52)</f>
        <v>203000</v>
      </c>
      <c r="O52" s="13" t="n">
        <v>99200</v>
      </c>
      <c r="P52" s="13" t="n">
        <v>37200</v>
      </c>
      <c r="Q52" s="17" t="n">
        <f aca="false">SUMIFS(通路月營運!$N$2:$N$2509,通路月營運!$B$2:$B$2509,$B52,通路月營運!$C$2:$C$2509,$C52,通路月營運!$D$2:$D$2509,$D52)</f>
        <v>165858</v>
      </c>
      <c r="R52" s="14" t="n">
        <f aca="false">SUM(L52:Q52)</f>
        <v>1424358</v>
      </c>
      <c r="S52" s="14" t="n">
        <f aca="false">J52-R52</f>
        <v>215042</v>
      </c>
      <c r="T52" s="15" t="n">
        <f aca="false">IF(J52=0,0,S52/J52)</f>
        <v>0.131171160180554</v>
      </c>
      <c r="U52" s="14" t="n">
        <f aca="false">IF(H52=0,0,J52/H52)</f>
        <v>52883.8709677419</v>
      </c>
      <c r="V52" s="18" t="n">
        <f aca="false">IF(H52=0,0,K52/H52)</f>
        <v>194.290322580645</v>
      </c>
      <c r="W52" s="14" t="n">
        <f aca="false">IF(K52=0,0,J52/K52)</f>
        <v>272.18993856882</v>
      </c>
      <c r="X52" s="15" t="n">
        <f aca="false">IF(J52=0,0,L52/J52)</f>
        <v>0.295412955959497</v>
      </c>
      <c r="Y52" s="15" t="n">
        <f aca="false">IF(J52=0,0,M52/J52)</f>
        <v>0.265218982554593</v>
      </c>
      <c r="Z52" s="14" t="n">
        <f aca="false">IF(I52=0,0,J52/I52)</f>
        <v>18215.5555555556</v>
      </c>
    </row>
    <row r="53" customFormat="false" ht="15" hidden="false" customHeight="false" outlineLevel="0" collapsed="false">
      <c r="A53" s="6" t="str">
        <f aca="false">TEXT(B53,"0")&amp;"-"&amp;TEXT(C53,"00")</f>
        <v>2024-04</v>
      </c>
      <c r="B53" s="4" t="n">
        <v>2024</v>
      </c>
      <c r="C53" s="4" t="n">
        <v>4</v>
      </c>
      <c r="D53" s="9" t="s">
        <v>312</v>
      </c>
      <c r="E53" s="12" t="str">
        <f aca="false">INDEX(門市主檔!$B$2:$B$25,MATCH($D53,門市主檔!$A$2:$A$25,0))</f>
        <v>彰化員林店</v>
      </c>
      <c r="F53" s="12" t="str">
        <f aca="false">INDEX(門市主檔!$C$2:$C$25,MATCH($D53,門市主檔!$A$2:$A$25,0))</f>
        <v>中區</v>
      </c>
      <c r="G53" s="12" t="str">
        <f aca="false">INDEX(門市主檔!$E$2:$E$25,MATCH($D53,門市主檔!$A$2:$A$25,0))</f>
        <v>小型店</v>
      </c>
      <c r="H53" s="4" t="n">
        <v>30</v>
      </c>
      <c r="I53" s="16" t="n">
        <f aca="false">SUMIFS(門市年度設定!$E$2:$E$63,門市年度設定!$A$2:$A$63,$B53,門市年度設定!$B$2:$B$63,$D53)</f>
        <v>54</v>
      </c>
      <c r="J53" s="17" t="n">
        <f aca="false">SUMIFS(通路月營運!$I$2:$I$2509,通路月營運!$B$2:$B$2509,$B53,通路月營運!$C$2:$C$2509,$C53,通路月營運!$D$2:$D$2509,$D53)</f>
        <v>1168400</v>
      </c>
      <c r="K53" s="16" t="n">
        <f aca="false">SUMIFS(通路月營運!$K$2:$K$2509,通路月營運!$B$2:$B$2509,$B53,通路月營運!$C$2:$C$2509,$C53,通路月營運!$D$2:$D$2509,$D53)</f>
        <v>4201</v>
      </c>
      <c r="L53" s="13" t="n">
        <v>367300</v>
      </c>
      <c r="M53" s="13" t="n">
        <v>315000</v>
      </c>
      <c r="N53" s="17" t="n">
        <f aca="false">SUMIFS(門市年度設定!$F$2:$F$63,門市年度設定!$A$2:$A$63,$B53,門市年度設定!$B$2:$B$63,$D53)</f>
        <v>83000</v>
      </c>
      <c r="O53" s="13" t="n">
        <v>78100</v>
      </c>
      <c r="P53" s="13" t="n">
        <v>21100</v>
      </c>
      <c r="Q53" s="17" t="n">
        <f aca="false">SUMIFS(通路月營運!$N$2:$N$2509,通路月營運!$B$2:$B$2509,$B53,通路月營運!$C$2:$C$2509,$C53,通路月營運!$D$2:$D$2509,$D53)</f>
        <v>159159</v>
      </c>
      <c r="R53" s="14" t="n">
        <f aca="false">SUM(L53:Q53)</f>
        <v>1023659</v>
      </c>
      <c r="S53" s="14" t="n">
        <f aca="false">J53-R53</f>
        <v>144741</v>
      </c>
      <c r="T53" s="15" t="n">
        <f aca="false">IF(J53=0,0,S53/J53)</f>
        <v>0.123879664498459</v>
      </c>
      <c r="U53" s="14" t="n">
        <f aca="false">IF(H53=0,0,J53/H53)</f>
        <v>38946.6666666667</v>
      </c>
      <c r="V53" s="18" t="n">
        <f aca="false">IF(H53=0,0,K53/H53)</f>
        <v>140.033333333333</v>
      </c>
      <c r="W53" s="14" t="n">
        <f aca="false">IF(K53=0,0,J53/K53)</f>
        <v>278.124256129493</v>
      </c>
      <c r="X53" s="15" t="n">
        <f aca="false">IF(J53=0,0,L53/J53)</f>
        <v>0.314361520027388</v>
      </c>
      <c r="Y53" s="15" t="n">
        <f aca="false">IF(J53=0,0,M53/J53)</f>
        <v>0.269599452242383</v>
      </c>
      <c r="Z53" s="14" t="n">
        <f aca="false">IF(I53=0,0,J53/I53)</f>
        <v>21637.037037037</v>
      </c>
    </row>
    <row r="54" customFormat="false" ht="15" hidden="false" customHeight="false" outlineLevel="0" collapsed="false">
      <c r="A54" s="6" t="str">
        <f aca="false">TEXT(B54,"0")&amp;"-"&amp;TEXT(C54,"00")</f>
        <v>2024-04</v>
      </c>
      <c r="B54" s="4" t="n">
        <v>2024</v>
      </c>
      <c r="C54" s="4" t="n">
        <v>4</v>
      </c>
      <c r="D54" s="9" t="s">
        <v>294</v>
      </c>
      <c r="E54" s="12" t="str">
        <f aca="false">INDEX(門市主檔!$B$2:$B$25,MATCH($D54,門市主檔!$A$2:$A$25,0))</f>
        <v>新竹巨城店</v>
      </c>
      <c r="F54" s="12" t="str">
        <f aca="false">INDEX(門市主檔!$C$2:$C$25,MATCH($D54,門市主檔!$A$2:$A$25,0))</f>
        <v>北區</v>
      </c>
      <c r="G54" s="12" t="str">
        <f aca="false">INDEX(門市主檔!$E$2:$E$25,MATCH($D54,門市主檔!$A$2:$A$25,0))</f>
        <v>旗艦店</v>
      </c>
      <c r="H54" s="4" t="n">
        <v>30</v>
      </c>
      <c r="I54" s="16" t="n">
        <f aca="false">SUMIFS(門市年度設定!$E$2:$E$63,門市年度設定!$A$2:$A$63,$B54,門市年度設定!$B$2:$B$63,$D54)</f>
        <v>118</v>
      </c>
      <c r="J54" s="17" t="n">
        <f aca="false">SUMIFS(通路月營運!$I$2:$I$2509,通路月營運!$B$2:$B$2509,$B54,通路月營運!$C$2:$C$2509,$C54,通路月營運!$D$2:$D$2509,$D54)</f>
        <v>2524100</v>
      </c>
      <c r="K54" s="16" t="n">
        <f aca="false">SUMIFS(通路月營運!$K$2:$K$2509,通路月營運!$B$2:$B$2509,$B54,通路月營運!$C$2:$C$2509,$C54,通路月營運!$D$2:$D$2509,$D54)</f>
        <v>8321</v>
      </c>
      <c r="L54" s="13" t="n">
        <v>788000</v>
      </c>
      <c r="M54" s="13" t="n">
        <v>598400</v>
      </c>
      <c r="N54" s="17" t="n">
        <f aca="false">SUMIFS(門市年度設定!$F$2:$F$63,門市年度設定!$A$2:$A$63,$B54,門市年度設定!$B$2:$B$63,$D54)</f>
        <v>512000</v>
      </c>
      <c r="O54" s="13" t="n">
        <v>155300</v>
      </c>
      <c r="P54" s="13" t="n">
        <v>64000</v>
      </c>
      <c r="Q54" s="17" t="n">
        <f aca="false">SUMIFS(通路月營運!$N$2:$N$2509,通路月營運!$B$2:$B$2509,$B54,通路月營運!$C$2:$C$2509,$C54,通路月營運!$D$2:$D$2509,$D54)</f>
        <v>235026</v>
      </c>
      <c r="R54" s="14" t="n">
        <f aca="false">SUM(L54:Q54)</f>
        <v>2352726</v>
      </c>
      <c r="S54" s="14" t="n">
        <f aca="false">J54-R54</f>
        <v>171374</v>
      </c>
      <c r="T54" s="15" t="n">
        <f aca="false">IF(J54=0,0,S54/J54)</f>
        <v>0.0678950913196783</v>
      </c>
      <c r="U54" s="14" t="n">
        <f aca="false">IF(H54=0,0,J54/H54)</f>
        <v>84136.6666666667</v>
      </c>
      <c r="V54" s="18" t="n">
        <f aca="false">IF(H54=0,0,K54/H54)</f>
        <v>277.366666666667</v>
      </c>
      <c r="W54" s="14" t="n">
        <f aca="false">IF(K54=0,0,J54/K54)</f>
        <v>303.340944598005</v>
      </c>
      <c r="X54" s="15" t="n">
        <f aca="false">IF(J54=0,0,L54/J54)</f>
        <v>0.312190483736778</v>
      </c>
      <c r="Y54" s="15" t="n">
        <f aca="false">IF(J54=0,0,M54/J54)</f>
        <v>0.237074600847827</v>
      </c>
      <c r="Z54" s="14" t="n">
        <f aca="false">IF(I54=0,0,J54/I54)</f>
        <v>21390.6779661017</v>
      </c>
    </row>
    <row r="55" customFormat="false" ht="15" hidden="false" customHeight="false" outlineLevel="0" collapsed="false">
      <c r="A55" s="6" t="str">
        <f aca="false">TEXT(B55,"0")&amp;"-"&amp;TEXT(C55,"00")</f>
        <v>2024-04</v>
      </c>
      <c r="B55" s="4" t="n">
        <v>2024</v>
      </c>
      <c r="C55" s="4" t="n">
        <v>4</v>
      </c>
      <c r="D55" s="9" t="s">
        <v>325</v>
      </c>
      <c r="E55" s="12" t="str">
        <f aca="false">INDEX(門市主檔!$B$2:$B$25,MATCH($D55,門市主檔!$A$2:$A$25,0))</f>
        <v>高雄左營店</v>
      </c>
      <c r="F55" s="12" t="str">
        <f aca="false">INDEX(門市主檔!$C$2:$C$25,MATCH($D55,門市主檔!$A$2:$A$25,0))</f>
        <v>南區</v>
      </c>
      <c r="G55" s="12" t="str">
        <f aca="false">INDEX(門市主檔!$E$2:$E$25,MATCH($D55,門市主檔!$A$2:$A$25,0))</f>
        <v>旗艦店</v>
      </c>
      <c r="H55" s="4" t="n">
        <v>30</v>
      </c>
      <c r="I55" s="16" t="n">
        <f aca="false">SUMIFS(門市年度設定!$E$2:$E$63,門市年度設定!$A$2:$A$63,$B55,門市年度設定!$B$2:$B$63,$D55)</f>
        <v>119</v>
      </c>
      <c r="J55" s="17" t="n">
        <f aca="false">SUMIFS(通路月營運!$I$2:$I$2509,通路月營運!$B$2:$B$2509,$B55,通路月營運!$C$2:$C$2509,$C55,通路月營運!$D$2:$D$2509,$D55)</f>
        <v>2236800</v>
      </c>
      <c r="K55" s="16" t="n">
        <f aca="false">SUMIFS(通路月營運!$K$2:$K$2509,通路月營運!$B$2:$B$2509,$B55,通路月營運!$C$2:$C$2509,$C55,通路月營運!$D$2:$D$2509,$D55)</f>
        <v>8099</v>
      </c>
      <c r="L55" s="13" t="n">
        <v>763100</v>
      </c>
      <c r="M55" s="13" t="n">
        <v>587900</v>
      </c>
      <c r="N55" s="17" t="n">
        <f aca="false">SUMIFS(門市年度設定!$F$2:$F$63,門市年度設定!$A$2:$A$63,$B55,門市年度設定!$B$2:$B$63,$D55)</f>
        <v>464000</v>
      </c>
      <c r="O55" s="13" t="n">
        <v>147700</v>
      </c>
      <c r="P55" s="13" t="n">
        <v>42100</v>
      </c>
      <c r="Q55" s="17" t="n">
        <f aca="false">SUMIFS(通路月營運!$N$2:$N$2509,通路月營運!$B$2:$B$2509,$B55,通路月營運!$C$2:$C$2509,$C55,通路月營運!$D$2:$D$2509,$D55)</f>
        <v>198165</v>
      </c>
      <c r="R55" s="14" t="n">
        <f aca="false">SUM(L55:Q55)</f>
        <v>2202965</v>
      </c>
      <c r="S55" s="14" t="n">
        <f aca="false">J55-R55</f>
        <v>33835</v>
      </c>
      <c r="T55" s="15" t="n">
        <f aca="false">IF(J55=0,0,S55/J55)</f>
        <v>0.0151265200286123</v>
      </c>
      <c r="U55" s="14" t="n">
        <f aca="false">IF(H55=0,0,J55/H55)</f>
        <v>74560</v>
      </c>
      <c r="V55" s="18" t="n">
        <f aca="false">IF(H55=0,0,K55/H55)</f>
        <v>269.966666666667</v>
      </c>
      <c r="W55" s="14" t="n">
        <f aca="false">IF(K55=0,0,J55/K55)</f>
        <v>276.182244721571</v>
      </c>
      <c r="X55" s="15" t="n">
        <f aca="false">IF(J55=0,0,L55/J55)</f>
        <v>0.341157010014306</v>
      </c>
      <c r="Y55" s="15" t="n">
        <f aca="false">IF(J55=0,0,M55/J55)</f>
        <v>0.262830829756795</v>
      </c>
      <c r="Z55" s="14" t="n">
        <f aca="false">IF(I55=0,0,J55/I55)</f>
        <v>18796.6386554622</v>
      </c>
    </row>
    <row r="56" customFormat="false" ht="15" hidden="false" customHeight="false" outlineLevel="0" collapsed="false">
      <c r="A56" s="6" t="str">
        <f aca="false">TEXT(B56,"0")&amp;"-"&amp;TEXT(C56,"00")</f>
        <v>2024-04</v>
      </c>
      <c r="B56" s="4" t="n">
        <v>2024</v>
      </c>
      <c r="C56" s="4" t="n">
        <v>4</v>
      </c>
      <c r="D56" s="9" t="s">
        <v>328</v>
      </c>
      <c r="E56" s="12" t="str">
        <f aca="false">INDEX(門市主檔!$B$2:$B$25,MATCH($D56,門市主檔!$A$2:$A$25,0))</f>
        <v>高雄三多店</v>
      </c>
      <c r="F56" s="12" t="str">
        <f aca="false">INDEX(門市主檔!$C$2:$C$25,MATCH($D56,門市主檔!$A$2:$A$25,0))</f>
        <v>南區</v>
      </c>
      <c r="G56" s="12" t="str">
        <f aca="false">INDEX(門市主檔!$E$2:$E$25,MATCH($D56,門市主檔!$A$2:$A$25,0))</f>
        <v>標準店</v>
      </c>
      <c r="H56" s="4" t="n">
        <v>30</v>
      </c>
      <c r="I56" s="16" t="n">
        <f aca="false">SUMIFS(門市年度設定!$E$2:$E$63,門市年度設定!$A$2:$A$63,$B56,門市年度設定!$B$2:$B$63,$D56)</f>
        <v>77</v>
      </c>
      <c r="J56" s="17" t="n">
        <f aca="false">SUMIFS(通路月營運!$I$2:$I$2509,通路月營運!$B$2:$B$2509,$B56,通路月營運!$C$2:$C$2509,$C56,通路月營運!$D$2:$D$2509,$D56)</f>
        <v>1807700</v>
      </c>
      <c r="K56" s="16" t="n">
        <f aca="false">SUMIFS(通路月營運!$K$2:$K$2509,通路月營運!$B$2:$B$2509,$B56,通路月營運!$C$2:$C$2509,$C56,通路月營運!$D$2:$D$2509,$D56)</f>
        <v>6108</v>
      </c>
      <c r="L56" s="13" t="n">
        <v>554800</v>
      </c>
      <c r="M56" s="13" t="n">
        <v>483100</v>
      </c>
      <c r="N56" s="17" t="n">
        <f aca="false">SUMIFS(門市年度設定!$F$2:$F$63,門市年度設定!$A$2:$A$63,$B56,門市年度設定!$B$2:$B$63,$D56)</f>
        <v>204000</v>
      </c>
      <c r="O56" s="13" t="n">
        <v>97100</v>
      </c>
      <c r="P56" s="13" t="n">
        <v>59300</v>
      </c>
      <c r="Q56" s="17" t="n">
        <f aca="false">SUMIFS(通路月營運!$N$2:$N$2509,通路月營運!$B$2:$B$2509,$B56,通路月營運!$C$2:$C$2509,$C56,通路月營運!$D$2:$D$2509,$D56)</f>
        <v>204765</v>
      </c>
      <c r="R56" s="14" t="n">
        <f aca="false">SUM(L56:Q56)</f>
        <v>1603065</v>
      </c>
      <c r="S56" s="14" t="n">
        <f aca="false">J56-R56</f>
        <v>204635</v>
      </c>
      <c r="T56" s="15" t="n">
        <f aca="false">IF(J56=0,0,S56/J56)</f>
        <v>0.113201858715495</v>
      </c>
      <c r="U56" s="14" t="n">
        <f aca="false">IF(H56=0,0,J56/H56)</f>
        <v>60256.6666666667</v>
      </c>
      <c r="V56" s="18" t="n">
        <f aca="false">IF(H56=0,0,K56/H56)</f>
        <v>203.6</v>
      </c>
      <c r="W56" s="14" t="n">
        <f aca="false">IF(K56=0,0,J56/K56)</f>
        <v>295.956123117223</v>
      </c>
      <c r="X56" s="15" t="n">
        <f aca="false">IF(J56=0,0,L56/J56)</f>
        <v>0.306909332300714</v>
      </c>
      <c r="Y56" s="15" t="n">
        <f aca="false">IF(J56=0,0,M56/J56)</f>
        <v>0.267245671295016</v>
      </c>
      <c r="Z56" s="14" t="n">
        <f aca="false">IF(I56=0,0,J56/I56)</f>
        <v>23476.6233766234</v>
      </c>
    </row>
    <row r="57" customFormat="false" ht="15" hidden="false" customHeight="false" outlineLevel="0" collapsed="false">
      <c r="A57" s="6" t="str">
        <f aca="false">TEXT(B57,"0")&amp;"-"&amp;TEXT(C57,"00")</f>
        <v>2024-04</v>
      </c>
      <c r="B57" s="4" t="n">
        <v>2024</v>
      </c>
      <c r="C57" s="4" t="n">
        <v>4</v>
      </c>
      <c r="D57" s="9" t="s">
        <v>280</v>
      </c>
      <c r="E57" s="12" t="str">
        <f aca="false">INDEX(門市主檔!$B$2:$B$25,MATCH($D57,門市主檔!$A$2:$A$25,0))</f>
        <v>新北板橋店</v>
      </c>
      <c r="F57" s="12" t="str">
        <f aca="false">INDEX(門市主檔!$C$2:$C$25,MATCH($D57,門市主檔!$A$2:$A$25,0))</f>
        <v>北區</v>
      </c>
      <c r="G57" s="12" t="str">
        <f aca="false">INDEX(門市主檔!$E$2:$E$25,MATCH($D57,門市主檔!$A$2:$A$25,0))</f>
        <v>標準店</v>
      </c>
      <c r="H57" s="4" t="n">
        <v>30</v>
      </c>
      <c r="I57" s="16" t="n">
        <f aca="false">SUMIFS(門市年度設定!$E$2:$E$63,門市年度設定!$A$2:$A$63,$B57,門市年度設定!$B$2:$B$63,$D57)</f>
        <v>92</v>
      </c>
      <c r="J57" s="17" t="n">
        <f aca="false">SUMIFS(通路月營運!$I$2:$I$2509,通路月營運!$B$2:$B$2509,$B57,通路月營運!$C$2:$C$2509,$C57,通路月營運!$D$2:$D$2509,$D57)</f>
        <v>2036500</v>
      </c>
      <c r="K57" s="16" t="n">
        <f aca="false">SUMIFS(通路月營運!$K$2:$K$2509,通路月營運!$B$2:$B$2509,$B57,通路月營運!$C$2:$C$2509,$C57,通路月營運!$D$2:$D$2509,$D57)</f>
        <v>6995</v>
      </c>
      <c r="L57" s="13" t="n">
        <v>663200</v>
      </c>
      <c r="M57" s="13" t="n">
        <v>486100</v>
      </c>
      <c r="N57" s="17" t="n">
        <f aca="false">SUMIFS(門市年度設定!$F$2:$F$63,門市年度設定!$A$2:$A$63,$B57,門市年度設定!$B$2:$B$63,$D57)</f>
        <v>282000</v>
      </c>
      <c r="O57" s="13" t="n">
        <v>104600</v>
      </c>
      <c r="P57" s="13" t="n">
        <v>50100</v>
      </c>
      <c r="Q57" s="17" t="n">
        <f aca="false">SUMIFS(通路月營運!$N$2:$N$2509,通路月營運!$B$2:$B$2509,$B57,通路月營運!$C$2:$C$2509,$C57,通路月營運!$D$2:$D$2509,$D57)</f>
        <v>213774</v>
      </c>
      <c r="R57" s="14" t="n">
        <f aca="false">SUM(L57:Q57)</f>
        <v>1799774</v>
      </c>
      <c r="S57" s="14" t="n">
        <f aca="false">J57-R57</f>
        <v>236726</v>
      </c>
      <c r="T57" s="15" t="n">
        <f aca="false">IF(J57=0,0,S57/J57)</f>
        <v>0.116241590964891</v>
      </c>
      <c r="U57" s="14" t="n">
        <f aca="false">IF(H57=0,0,J57/H57)</f>
        <v>67883.3333333333</v>
      </c>
      <c r="V57" s="18" t="n">
        <f aca="false">IF(H57=0,0,K57/H57)</f>
        <v>233.166666666667</v>
      </c>
      <c r="W57" s="14" t="n">
        <f aca="false">IF(K57=0,0,J57/K57)</f>
        <v>291.136526090064</v>
      </c>
      <c r="X57" s="15" t="n">
        <f aca="false">IF(J57=0,0,L57/J57)</f>
        <v>0.325656764055978</v>
      </c>
      <c r="Y57" s="15" t="n">
        <f aca="false">IF(J57=0,0,M57/J57)</f>
        <v>0.238693837466241</v>
      </c>
      <c r="Z57" s="14" t="n">
        <f aca="false">IF(I57=0,0,J57/I57)</f>
        <v>22135.8695652174</v>
      </c>
    </row>
    <row r="58" customFormat="false" ht="15" hidden="false" customHeight="false" outlineLevel="0" collapsed="false">
      <c r="A58" s="6" t="str">
        <f aca="false">TEXT(B58,"0")&amp;"-"&amp;TEXT(C58,"00")</f>
        <v>2024-04</v>
      </c>
      <c r="B58" s="4" t="n">
        <v>2024</v>
      </c>
      <c r="C58" s="4" t="n">
        <v>4</v>
      </c>
      <c r="D58" s="9" t="s">
        <v>283</v>
      </c>
      <c r="E58" s="12" t="str">
        <f aca="false">INDEX(門市主檔!$B$2:$B$25,MATCH($D58,門市主檔!$A$2:$A$25,0))</f>
        <v>新北新莊店</v>
      </c>
      <c r="F58" s="12" t="str">
        <f aca="false">INDEX(門市主檔!$C$2:$C$25,MATCH($D58,門市主檔!$A$2:$A$25,0))</f>
        <v>北區</v>
      </c>
      <c r="G58" s="12" t="str">
        <f aca="false">INDEX(門市主檔!$E$2:$E$25,MATCH($D58,門市主檔!$A$2:$A$25,0))</f>
        <v>標準店</v>
      </c>
      <c r="H58" s="4" t="n">
        <v>30</v>
      </c>
      <c r="I58" s="16" t="n">
        <f aca="false">SUMIFS(門市年度設定!$E$2:$E$63,門市年度設定!$A$2:$A$63,$B58,門市年度設定!$B$2:$B$63,$D58)</f>
        <v>76</v>
      </c>
      <c r="J58" s="17" t="n">
        <f aca="false">SUMIFS(通路月營運!$I$2:$I$2509,通路月營運!$B$2:$B$2509,$B58,通路月營運!$C$2:$C$2509,$C58,通路月營運!$D$2:$D$2509,$D58)</f>
        <v>1835800</v>
      </c>
      <c r="K58" s="16" t="n">
        <f aca="false">SUMIFS(通路月營運!$K$2:$K$2509,通路月營運!$B$2:$B$2509,$B58,通路月營運!$C$2:$C$2509,$C58,通路月營運!$D$2:$D$2509,$D58)</f>
        <v>6260</v>
      </c>
      <c r="L58" s="13" t="n">
        <v>631400</v>
      </c>
      <c r="M58" s="13" t="n">
        <v>503800</v>
      </c>
      <c r="N58" s="17" t="n">
        <f aca="false">SUMIFS(門市年度設定!$F$2:$F$63,門市年度設定!$A$2:$A$63,$B58,門市年度設定!$B$2:$B$63,$D58)</f>
        <v>239000</v>
      </c>
      <c r="O58" s="13" t="n">
        <v>124500</v>
      </c>
      <c r="P58" s="13" t="n">
        <v>34900</v>
      </c>
      <c r="Q58" s="17" t="n">
        <f aca="false">SUMIFS(通路月營運!$N$2:$N$2509,通路月營運!$B$2:$B$2509,$B58,通路月營運!$C$2:$C$2509,$C58,通路月營運!$D$2:$D$2509,$D58)</f>
        <v>199815</v>
      </c>
      <c r="R58" s="14" t="n">
        <f aca="false">SUM(L58:Q58)</f>
        <v>1733415</v>
      </c>
      <c r="S58" s="14" t="n">
        <f aca="false">J58-R58</f>
        <v>102385</v>
      </c>
      <c r="T58" s="15" t="n">
        <f aca="false">IF(J58=0,0,S58/J58)</f>
        <v>0.0557713258524894</v>
      </c>
      <c r="U58" s="14" t="n">
        <f aca="false">IF(H58=0,0,J58/H58)</f>
        <v>61193.3333333333</v>
      </c>
      <c r="V58" s="18" t="n">
        <f aca="false">IF(H58=0,0,K58/H58)</f>
        <v>208.666666666667</v>
      </c>
      <c r="W58" s="14" t="n">
        <f aca="false">IF(K58=0,0,J58/K58)</f>
        <v>293.258785942492</v>
      </c>
      <c r="X58" s="15" t="n">
        <f aca="false">IF(J58=0,0,L58/J58)</f>
        <v>0.343937248066238</v>
      </c>
      <c r="Y58" s="15" t="n">
        <f aca="false">IF(J58=0,0,M58/J58)</f>
        <v>0.274430765878636</v>
      </c>
      <c r="Z58" s="14" t="n">
        <f aca="false">IF(I58=0,0,J58/I58)</f>
        <v>24155.2631578947</v>
      </c>
    </row>
    <row r="59" customFormat="false" ht="15" hidden="false" customHeight="false" outlineLevel="0" collapsed="false">
      <c r="A59" s="6" t="str">
        <f aca="false">TEXT(B59,"0")&amp;"-"&amp;TEXT(C59,"00")</f>
        <v>2024-04</v>
      </c>
      <c r="B59" s="4" t="n">
        <v>2024</v>
      </c>
      <c r="C59" s="4" t="n">
        <v>4</v>
      </c>
      <c r="D59" s="9" t="s">
        <v>285</v>
      </c>
      <c r="E59" s="12" t="str">
        <f aca="false">INDEX(門市主檔!$B$2:$B$25,MATCH($D59,門市主檔!$A$2:$A$25,0))</f>
        <v>新北三重店</v>
      </c>
      <c r="F59" s="12" t="str">
        <f aca="false">INDEX(門市主檔!$C$2:$C$25,MATCH($D59,門市主檔!$A$2:$A$25,0))</f>
        <v>北區</v>
      </c>
      <c r="G59" s="12" t="str">
        <f aca="false">INDEX(門市主檔!$E$2:$E$25,MATCH($D59,門市主檔!$A$2:$A$25,0))</f>
        <v>小型店</v>
      </c>
      <c r="H59" s="4" t="n">
        <v>30</v>
      </c>
      <c r="I59" s="16" t="n">
        <f aca="false">SUMIFS(門市年度設定!$E$2:$E$63,門市年度設定!$A$2:$A$63,$B59,門市年度設定!$B$2:$B$63,$D59)</f>
        <v>50</v>
      </c>
      <c r="J59" s="17" t="n">
        <f aca="false">SUMIFS(通路月營運!$I$2:$I$2509,通路月營運!$B$2:$B$2509,$B59,通路月營運!$C$2:$C$2509,$C59,通路月營運!$D$2:$D$2509,$D59)</f>
        <v>1382700</v>
      </c>
      <c r="K59" s="16" t="n">
        <f aca="false">SUMIFS(通路月營運!$K$2:$K$2509,通路月營運!$B$2:$B$2509,$B59,通路月營運!$C$2:$C$2509,$C59,通路月營運!$D$2:$D$2509,$D59)</f>
        <v>4676</v>
      </c>
      <c r="L59" s="13" t="n">
        <v>451800</v>
      </c>
      <c r="M59" s="13" t="n">
        <v>342400</v>
      </c>
      <c r="N59" s="17" t="n">
        <f aca="false">SUMIFS(門市年度設定!$F$2:$F$63,門市年度設定!$A$2:$A$63,$B59,門市年度設定!$B$2:$B$63,$D59)</f>
        <v>113000</v>
      </c>
      <c r="O59" s="13" t="n">
        <v>95400</v>
      </c>
      <c r="P59" s="13" t="n">
        <v>37100</v>
      </c>
      <c r="Q59" s="17" t="n">
        <f aca="false">SUMIFS(通路月營運!$N$2:$N$2509,通路月營運!$B$2:$B$2509,$B59,通路月營運!$C$2:$C$2509,$C59,通路月營運!$D$2:$D$2509,$D59)</f>
        <v>176517</v>
      </c>
      <c r="R59" s="14" t="n">
        <f aca="false">SUM(L59:Q59)</f>
        <v>1216217</v>
      </c>
      <c r="S59" s="14" t="n">
        <f aca="false">J59-R59</f>
        <v>166483</v>
      </c>
      <c r="T59" s="15" t="n">
        <f aca="false">IF(J59=0,0,S59/J59)</f>
        <v>0.120404281478267</v>
      </c>
      <c r="U59" s="14" t="n">
        <f aca="false">IF(H59=0,0,J59/H59)</f>
        <v>46090</v>
      </c>
      <c r="V59" s="18" t="n">
        <f aca="false">IF(H59=0,0,K59/H59)</f>
        <v>155.866666666667</v>
      </c>
      <c r="W59" s="14" t="n">
        <f aca="false">IF(K59=0,0,J59/K59)</f>
        <v>295.701454234388</v>
      </c>
      <c r="X59" s="15" t="n">
        <f aca="false">IF(J59=0,0,L59/J59)</f>
        <v>0.326752006942938</v>
      </c>
      <c r="Y59" s="15" t="n">
        <f aca="false">IF(J59=0,0,M59/J59)</f>
        <v>0.247631445722138</v>
      </c>
      <c r="Z59" s="14" t="n">
        <f aca="false">IF(I59=0,0,J59/I59)</f>
        <v>27654</v>
      </c>
    </row>
    <row r="60" customFormat="false" ht="15" hidden="false" customHeight="false" outlineLevel="0" collapsed="false">
      <c r="A60" s="6" t="str">
        <f aca="false">TEXT(B60,"0")&amp;"-"&amp;TEXT(C60,"00")</f>
        <v>2024-04</v>
      </c>
      <c r="B60" s="4" t="n">
        <v>2024</v>
      </c>
      <c r="C60" s="4" t="n">
        <v>4</v>
      </c>
      <c r="D60" s="9" t="s">
        <v>300</v>
      </c>
      <c r="E60" s="12" t="str">
        <f aca="false">INDEX(門市主檔!$B$2:$B$25,MATCH($D60,門市主檔!$A$2:$A$25,0))</f>
        <v>台中逢甲店</v>
      </c>
      <c r="F60" s="12" t="str">
        <f aca="false">INDEX(門市主檔!$C$2:$C$25,MATCH($D60,門市主檔!$A$2:$A$25,0))</f>
        <v>中區</v>
      </c>
      <c r="G60" s="12" t="str">
        <f aca="false">INDEX(門市主檔!$E$2:$E$25,MATCH($D60,門市主檔!$A$2:$A$25,0))</f>
        <v>標準店</v>
      </c>
      <c r="H60" s="4" t="n">
        <v>30</v>
      </c>
      <c r="I60" s="16" t="n">
        <f aca="false">SUMIFS(門市年度設定!$E$2:$E$63,門市年度設定!$A$2:$A$63,$B60,門市年度設定!$B$2:$B$63,$D60)</f>
        <v>83</v>
      </c>
      <c r="J60" s="17" t="n">
        <f aca="false">SUMIFS(通路月營運!$I$2:$I$2509,通路月營運!$B$2:$B$2509,$B60,通路月營運!$C$2:$C$2509,$C60,通路月營運!$D$2:$D$2509,$D60)</f>
        <v>2419000</v>
      </c>
      <c r="K60" s="16" t="n">
        <f aca="false">SUMIFS(通路月營運!$K$2:$K$2509,通路月營運!$B$2:$B$2509,$B60,通路月營運!$C$2:$C$2509,$C60,通路月營運!$D$2:$D$2509,$D60)</f>
        <v>8271</v>
      </c>
      <c r="L60" s="13" t="n">
        <v>738300</v>
      </c>
      <c r="M60" s="13" t="n">
        <v>614100</v>
      </c>
      <c r="N60" s="17" t="n">
        <f aca="false">SUMIFS(門市年度設定!$F$2:$F$63,門市年度設定!$A$2:$A$63,$B60,門市年度設定!$B$2:$B$63,$D60)</f>
        <v>316000</v>
      </c>
      <c r="O60" s="13" t="n">
        <v>137100</v>
      </c>
      <c r="P60" s="13" t="n">
        <v>40100</v>
      </c>
      <c r="Q60" s="17" t="n">
        <f aca="false">SUMIFS(通路月營運!$N$2:$N$2509,通路月營運!$B$2:$B$2509,$B60,通路月營運!$C$2:$C$2509,$C60,通路月營運!$D$2:$D$2509,$D60)</f>
        <v>255651</v>
      </c>
      <c r="R60" s="14" t="n">
        <f aca="false">SUM(L60:Q60)</f>
        <v>2101251</v>
      </c>
      <c r="S60" s="14" t="n">
        <f aca="false">J60-R60</f>
        <v>317749</v>
      </c>
      <c r="T60" s="15" t="n">
        <f aca="false">IF(J60=0,0,S60/J60)</f>
        <v>0.131355518809425</v>
      </c>
      <c r="U60" s="14" t="n">
        <f aca="false">IF(H60=0,0,J60/H60)</f>
        <v>80633.3333333333</v>
      </c>
      <c r="V60" s="18" t="n">
        <f aca="false">IF(H60=0,0,K60/H60)</f>
        <v>275.7</v>
      </c>
      <c r="W60" s="14" t="n">
        <f aca="false">IF(K60=0,0,J60/K60)</f>
        <v>292.467658082457</v>
      </c>
      <c r="X60" s="15" t="n">
        <f aca="false">IF(J60=0,0,L60/J60)</f>
        <v>0.305208763952046</v>
      </c>
      <c r="Y60" s="15" t="n">
        <f aca="false">IF(J60=0,0,M60/J60)</f>
        <v>0.25386523356759</v>
      </c>
      <c r="Z60" s="14" t="n">
        <f aca="false">IF(I60=0,0,J60/I60)</f>
        <v>29144.578313253</v>
      </c>
    </row>
    <row r="61" customFormat="false" ht="15" hidden="false" customHeight="false" outlineLevel="0" collapsed="false">
      <c r="A61" s="6" t="str">
        <f aca="false">TEXT(B61,"0")&amp;"-"&amp;TEXT(C61,"00")</f>
        <v>2024-04</v>
      </c>
      <c r="B61" s="4" t="n">
        <v>2024</v>
      </c>
      <c r="C61" s="4" t="n">
        <v>4</v>
      </c>
      <c r="D61" s="9" t="s">
        <v>305</v>
      </c>
      <c r="E61" s="12" t="str">
        <f aca="false">INDEX(門市主檔!$B$2:$B$25,MATCH($D61,門市主檔!$A$2:$A$25,0))</f>
        <v>台中七期店</v>
      </c>
      <c r="F61" s="12" t="str">
        <f aca="false">INDEX(門市主檔!$C$2:$C$25,MATCH($D61,門市主檔!$A$2:$A$25,0))</f>
        <v>中區</v>
      </c>
      <c r="G61" s="12" t="str">
        <f aca="false">INDEX(門市主檔!$E$2:$E$25,MATCH($D61,門市主檔!$A$2:$A$25,0))</f>
        <v>旗艦店</v>
      </c>
      <c r="H61" s="4" t="n">
        <v>30</v>
      </c>
      <c r="I61" s="16" t="n">
        <f aca="false">SUMIFS(門市年度設定!$E$2:$E$63,門市年度設定!$A$2:$A$63,$B61,門市年度設定!$B$2:$B$63,$D61)</f>
        <v>124</v>
      </c>
      <c r="J61" s="17" t="n">
        <f aca="false">SUMIFS(通路月營運!$I$2:$I$2509,通路月營運!$B$2:$B$2509,$B61,通路月營運!$C$2:$C$2509,$C61,通路月營運!$D$2:$D$2509,$D61)</f>
        <v>2224300</v>
      </c>
      <c r="K61" s="16" t="n">
        <f aca="false">SUMIFS(通路月營運!$K$2:$K$2509,通路月營運!$B$2:$B$2509,$B61,通路月營運!$C$2:$C$2509,$C61,通路月營運!$D$2:$D$2509,$D61)</f>
        <v>7224</v>
      </c>
      <c r="L61" s="13" t="n">
        <v>698700</v>
      </c>
      <c r="M61" s="13" t="n">
        <v>549300</v>
      </c>
      <c r="N61" s="17" t="n">
        <f aca="false">SUMIFS(門市年度設定!$F$2:$F$63,門市年度設定!$A$2:$A$63,$B61,門市年度設定!$B$2:$B$63,$D61)</f>
        <v>474000</v>
      </c>
      <c r="O61" s="13" t="n">
        <v>133600</v>
      </c>
      <c r="P61" s="13" t="n">
        <v>58200</v>
      </c>
      <c r="Q61" s="17" t="n">
        <f aca="false">SUMIFS(通路月營運!$N$2:$N$2509,通路月營運!$B$2:$B$2509,$B61,通路月營運!$C$2:$C$2509,$C61,通路月營運!$D$2:$D$2509,$D61)</f>
        <v>209517</v>
      </c>
      <c r="R61" s="14" t="n">
        <f aca="false">SUM(L61:Q61)</f>
        <v>2123317</v>
      </c>
      <c r="S61" s="14" t="n">
        <f aca="false">J61-R61</f>
        <v>100983</v>
      </c>
      <c r="T61" s="15" t="n">
        <f aca="false">IF(J61=0,0,S61/J61)</f>
        <v>0.0453999010924785</v>
      </c>
      <c r="U61" s="14" t="n">
        <f aca="false">IF(H61=0,0,J61/H61)</f>
        <v>74143.3333333333</v>
      </c>
      <c r="V61" s="18" t="n">
        <f aca="false">IF(H61=0,0,K61/H61)</f>
        <v>240.8</v>
      </c>
      <c r="W61" s="14" t="n">
        <f aca="false">IF(K61=0,0,J61/K61)</f>
        <v>307.904208194906</v>
      </c>
      <c r="X61" s="15" t="n">
        <f aca="false">IF(J61=0,0,L61/J61)</f>
        <v>0.314121296587691</v>
      </c>
      <c r="Y61" s="15" t="n">
        <f aca="false">IF(J61=0,0,M61/J61)</f>
        <v>0.246954097918446</v>
      </c>
      <c r="Z61" s="14" t="n">
        <f aca="false">IF(I61=0,0,J61/I61)</f>
        <v>17937.9032258065</v>
      </c>
    </row>
    <row r="62" customFormat="false" ht="15" hidden="false" customHeight="false" outlineLevel="0" collapsed="false">
      <c r="A62" s="6" t="str">
        <f aca="false">TEXT(B62,"0")&amp;"-"&amp;TEXT(C62,"00")</f>
        <v>2024-04</v>
      </c>
      <c r="B62" s="4" t="n">
        <v>2024</v>
      </c>
      <c r="C62" s="4" t="n">
        <v>4</v>
      </c>
      <c r="D62" s="9" t="s">
        <v>307</v>
      </c>
      <c r="E62" s="12" t="str">
        <f aca="false">INDEX(門市主檔!$B$2:$B$25,MATCH($D62,門市主檔!$A$2:$A$25,0))</f>
        <v>台中一中店</v>
      </c>
      <c r="F62" s="12" t="str">
        <f aca="false">INDEX(門市主檔!$C$2:$C$25,MATCH($D62,門市主檔!$A$2:$A$25,0))</f>
        <v>中區</v>
      </c>
      <c r="G62" s="12" t="str">
        <f aca="false">INDEX(門市主檔!$E$2:$E$25,MATCH($D62,門市主檔!$A$2:$A$25,0))</f>
        <v>小型店</v>
      </c>
      <c r="H62" s="4" t="n">
        <v>30</v>
      </c>
      <c r="I62" s="16" t="n">
        <f aca="false">SUMIFS(門市年度設定!$E$2:$E$63,門市年度設定!$A$2:$A$63,$B62,門市年度設定!$B$2:$B$63,$D62)</f>
        <v>52</v>
      </c>
      <c r="J62" s="17" t="n">
        <f aca="false">SUMIFS(通路月營運!$I$2:$I$2509,通路月營運!$B$2:$B$2509,$B62,通路月營運!$C$2:$C$2509,$C62,通路月營運!$D$2:$D$2509,$D62)</f>
        <v>1537700</v>
      </c>
      <c r="K62" s="16" t="n">
        <f aca="false">SUMIFS(通路月營運!$K$2:$K$2509,通路月營運!$B$2:$B$2509,$B62,通路月營運!$C$2:$C$2509,$C62,通路月營運!$D$2:$D$2509,$D62)</f>
        <v>5667</v>
      </c>
      <c r="L62" s="13" t="n">
        <v>498800</v>
      </c>
      <c r="M62" s="13" t="n">
        <v>410400</v>
      </c>
      <c r="N62" s="17" t="n">
        <f aca="false">SUMIFS(門市年度設定!$F$2:$F$63,門市年度設定!$A$2:$A$63,$B62,門市年度設定!$B$2:$B$63,$D62)</f>
        <v>102000</v>
      </c>
      <c r="O62" s="13" t="n">
        <v>95000</v>
      </c>
      <c r="P62" s="13" t="n">
        <v>35400</v>
      </c>
      <c r="Q62" s="17" t="n">
        <f aca="false">SUMIFS(通路月營運!$N$2:$N$2509,通路月營運!$B$2:$B$2509,$B62,通路月營運!$C$2:$C$2509,$C62,通路月營運!$D$2:$D$2509,$D62)</f>
        <v>207174</v>
      </c>
      <c r="R62" s="14" t="n">
        <f aca="false">SUM(L62:Q62)</f>
        <v>1348774</v>
      </c>
      <c r="S62" s="14" t="n">
        <f aca="false">J62-R62</f>
        <v>188926</v>
      </c>
      <c r="T62" s="15" t="n">
        <f aca="false">IF(J62=0,0,S62/J62)</f>
        <v>0.122862717044937</v>
      </c>
      <c r="U62" s="14" t="n">
        <f aca="false">IF(H62=0,0,J62/H62)</f>
        <v>51256.6666666667</v>
      </c>
      <c r="V62" s="18" t="n">
        <f aca="false">IF(H62=0,0,K62/H62)</f>
        <v>188.9</v>
      </c>
      <c r="W62" s="14" t="n">
        <f aca="false">IF(K62=0,0,J62/K62)</f>
        <v>271.342862184577</v>
      </c>
      <c r="X62" s="15" t="n">
        <f aca="false">IF(J62=0,0,L62/J62)</f>
        <v>0.324380568381349</v>
      </c>
      <c r="Y62" s="15" t="n">
        <f aca="false">IF(J62=0,0,M62/J62)</f>
        <v>0.26689211159524</v>
      </c>
      <c r="Z62" s="14" t="n">
        <f aca="false">IF(I62=0,0,J62/I62)</f>
        <v>29571.1538461538</v>
      </c>
    </row>
    <row r="63" customFormat="false" ht="15" hidden="false" customHeight="false" outlineLevel="0" collapsed="false">
      <c r="A63" s="6" t="str">
        <f aca="false">TEXT(B63,"0")&amp;"-"&amp;TEXT(C63,"00")</f>
        <v>2024-04</v>
      </c>
      <c r="B63" s="4" t="n">
        <v>2024</v>
      </c>
      <c r="C63" s="4" t="n">
        <v>4</v>
      </c>
      <c r="D63" s="9" t="s">
        <v>318</v>
      </c>
      <c r="E63" s="12" t="str">
        <f aca="false">INDEX(門市主檔!$B$2:$B$25,MATCH($D63,門市主檔!$A$2:$A$25,0))</f>
        <v>台南中西店</v>
      </c>
      <c r="F63" s="12" t="str">
        <f aca="false">INDEX(門市主檔!$C$2:$C$25,MATCH($D63,門市主檔!$A$2:$A$25,0))</f>
        <v>南區</v>
      </c>
      <c r="G63" s="12" t="str">
        <f aca="false">INDEX(門市主檔!$E$2:$E$25,MATCH($D63,門市主檔!$A$2:$A$25,0))</f>
        <v>標準店</v>
      </c>
      <c r="H63" s="4" t="n">
        <v>30</v>
      </c>
      <c r="I63" s="16" t="n">
        <f aca="false">SUMIFS(門市年度設定!$E$2:$E$63,門市年度設定!$A$2:$A$63,$B63,門市年度設定!$B$2:$B$63,$D63)</f>
        <v>76</v>
      </c>
      <c r="J63" s="17" t="n">
        <f aca="false">SUMIFS(通路月營運!$I$2:$I$2509,通路月營運!$B$2:$B$2509,$B63,通路月營運!$C$2:$C$2509,$C63,通路月營運!$D$2:$D$2509,$D63)</f>
        <v>1698900</v>
      </c>
      <c r="K63" s="16" t="n">
        <f aca="false">SUMIFS(通路月營運!$K$2:$K$2509,通路月營運!$B$2:$B$2509,$B63,通路月營運!$C$2:$C$2509,$C63,通路月營運!$D$2:$D$2509,$D63)</f>
        <v>6182</v>
      </c>
      <c r="L63" s="13" t="n">
        <v>509000</v>
      </c>
      <c r="M63" s="13" t="n">
        <v>466200</v>
      </c>
      <c r="N63" s="17" t="n">
        <f aca="false">SUMIFS(門市年度設定!$F$2:$F$63,門市年度設定!$A$2:$A$63,$B63,門市年度設定!$B$2:$B$63,$D63)</f>
        <v>205000</v>
      </c>
      <c r="O63" s="13" t="n">
        <v>103000</v>
      </c>
      <c r="P63" s="13" t="n">
        <v>37000</v>
      </c>
      <c r="Q63" s="17" t="n">
        <f aca="false">SUMIFS(通路月營運!$N$2:$N$2509,通路月營運!$B$2:$B$2509,$B63,通路月營運!$C$2:$C$2509,$C63,通路月營運!$D$2:$D$2509,$D63)</f>
        <v>184899</v>
      </c>
      <c r="R63" s="14" t="n">
        <f aca="false">SUM(L63:Q63)</f>
        <v>1505099</v>
      </c>
      <c r="S63" s="14" t="n">
        <f aca="false">J63-R63</f>
        <v>193801</v>
      </c>
      <c r="T63" s="15" t="n">
        <f aca="false">IF(J63=0,0,S63/J63)</f>
        <v>0.114074401083054</v>
      </c>
      <c r="U63" s="14" t="n">
        <f aca="false">IF(H63=0,0,J63/H63)</f>
        <v>56630</v>
      </c>
      <c r="V63" s="18" t="n">
        <f aca="false">IF(H63=0,0,K63/H63)</f>
        <v>206.066666666667</v>
      </c>
      <c r="W63" s="14" t="n">
        <f aca="false">IF(K63=0,0,J63/K63)</f>
        <v>274.813976059528</v>
      </c>
      <c r="X63" s="15" t="n">
        <f aca="false">IF(J63=0,0,L63/J63)</f>
        <v>0.299605627170522</v>
      </c>
      <c r="Y63" s="15" t="n">
        <f aca="false">IF(J63=0,0,M63/J63)</f>
        <v>0.274412855377009</v>
      </c>
      <c r="Z63" s="14" t="n">
        <f aca="false">IF(I63=0,0,J63/I63)</f>
        <v>22353.9473684211</v>
      </c>
    </row>
    <row r="64" customFormat="false" ht="15" hidden="false" customHeight="false" outlineLevel="0" collapsed="false">
      <c r="A64" s="6" t="str">
        <f aca="false">TEXT(B64,"0")&amp;"-"&amp;TEXT(C64,"00")</f>
        <v>2024-04</v>
      </c>
      <c r="B64" s="4" t="n">
        <v>2024</v>
      </c>
      <c r="C64" s="4" t="n">
        <v>4</v>
      </c>
      <c r="D64" s="9" t="s">
        <v>323</v>
      </c>
      <c r="E64" s="12" t="str">
        <f aca="false">INDEX(門市主檔!$B$2:$B$25,MATCH($D64,門市主檔!$A$2:$A$25,0))</f>
        <v>台南東寧店</v>
      </c>
      <c r="F64" s="12" t="str">
        <f aca="false">INDEX(門市主檔!$C$2:$C$25,MATCH($D64,門市主檔!$A$2:$A$25,0))</f>
        <v>南區</v>
      </c>
      <c r="G64" s="12" t="str">
        <f aca="false">INDEX(門市主檔!$E$2:$E$25,MATCH($D64,門市主檔!$A$2:$A$25,0))</f>
        <v>小型店</v>
      </c>
      <c r="H64" s="4" t="n">
        <v>30</v>
      </c>
      <c r="I64" s="16" t="n">
        <f aca="false">SUMIFS(門市年度設定!$E$2:$E$63,門市年度設定!$A$2:$A$63,$B64,門市年度設定!$B$2:$B$63,$D64)</f>
        <v>51</v>
      </c>
      <c r="J64" s="17" t="n">
        <f aca="false">SUMIFS(通路月營運!$I$2:$I$2509,通路月營運!$B$2:$B$2509,$B64,通路月營運!$C$2:$C$2509,$C64,通路月營運!$D$2:$D$2509,$D64)</f>
        <v>1273100</v>
      </c>
      <c r="K64" s="16" t="n">
        <f aca="false">SUMIFS(通路月營運!$K$2:$K$2509,通路月營運!$B$2:$B$2509,$B64,通路月營運!$C$2:$C$2509,$C64,通路月營運!$D$2:$D$2509,$D64)</f>
        <v>4594</v>
      </c>
      <c r="L64" s="13" t="n">
        <v>402700</v>
      </c>
      <c r="M64" s="13" t="n">
        <v>352400</v>
      </c>
      <c r="N64" s="17" t="n">
        <f aca="false">SUMIFS(門市年度設定!$F$2:$F$63,門市年度設定!$A$2:$A$63,$B64,門市年度設定!$B$2:$B$63,$D64)</f>
        <v>91000</v>
      </c>
      <c r="O64" s="13" t="n">
        <v>60500</v>
      </c>
      <c r="P64" s="13" t="n">
        <v>30900</v>
      </c>
      <c r="Q64" s="17" t="n">
        <f aca="false">SUMIFS(通路月營運!$N$2:$N$2509,通路月營運!$B$2:$B$2509,$B64,通路月營運!$C$2:$C$2509,$C64,通路月營運!$D$2:$D$2509,$D64)</f>
        <v>163251</v>
      </c>
      <c r="R64" s="14" t="n">
        <f aca="false">SUM(L64:Q64)</f>
        <v>1100751</v>
      </c>
      <c r="S64" s="14" t="n">
        <f aca="false">J64-R64</f>
        <v>172349</v>
      </c>
      <c r="T64" s="15" t="n">
        <f aca="false">IF(J64=0,0,S64/J64)</f>
        <v>0.135377425182625</v>
      </c>
      <c r="U64" s="14" t="n">
        <f aca="false">IF(H64=0,0,J64/H64)</f>
        <v>42436.6666666667</v>
      </c>
      <c r="V64" s="18" t="n">
        <f aca="false">IF(H64=0,0,K64/H64)</f>
        <v>153.133333333333</v>
      </c>
      <c r="W64" s="14" t="n">
        <f aca="false">IF(K64=0,0,J64/K64)</f>
        <v>277.12233347845</v>
      </c>
      <c r="X64" s="15" t="n">
        <f aca="false">IF(J64=0,0,L64/J64)</f>
        <v>0.316314507894117</v>
      </c>
      <c r="Y64" s="15" t="n">
        <f aca="false">IF(J64=0,0,M64/J64)</f>
        <v>0.276804650066766</v>
      </c>
      <c r="Z64" s="14" t="n">
        <f aca="false">IF(I64=0,0,J64/I64)</f>
        <v>24962.7450980392</v>
      </c>
    </row>
    <row r="65" customFormat="false" ht="15" hidden="false" customHeight="false" outlineLevel="0" collapsed="false">
      <c r="A65" s="6" t="str">
        <f aca="false">TEXT(B65,"0")&amp;"-"&amp;TEXT(C65,"00")</f>
        <v>2024-04</v>
      </c>
      <c r="B65" s="4" t="n">
        <v>2024</v>
      </c>
      <c r="C65" s="4" t="n">
        <v>4</v>
      </c>
      <c r="D65" s="9" t="s">
        <v>262</v>
      </c>
      <c r="E65" s="12" t="str">
        <f aca="false">INDEX(門市主檔!$B$2:$B$25,MATCH($D65,門市主檔!$A$2:$A$25,0))</f>
        <v>台北信義旗艦店</v>
      </c>
      <c r="F65" s="12" t="str">
        <f aca="false">INDEX(門市主檔!$C$2:$C$25,MATCH($D65,門市主檔!$A$2:$A$25,0))</f>
        <v>北區</v>
      </c>
      <c r="G65" s="12" t="str">
        <f aca="false">INDEX(門市主檔!$E$2:$E$25,MATCH($D65,門市主檔!$A$2:$A$25,0))</f>
        <v>旗艦店</v>
      </c>
      <c r="H65" s="4" t="n">
        <v>30</v>
      </c>
      <c r="I65" s="16" t="n">
        <f aca="false">SUMIFS(門市年度設定!$E$2:$E$63,門市年度設定!$A$2:$A$63,$B65,門市年度設定!$B$2:$B$63,$D65)</f>
        <v>112</v>
      </c>
      <c r="J65" s="17" t="n">
        <f aca="false">SUMIFS(通路月營運!$I$2:$I$2509,通路月營運!$B$2:$B$2509,$B65,通路月營運!$C$2:$C$2509,$C65,通路月營運!$D$2:$D$2509,$D65)</f>
        <v>2877300</v>
      </c>
      <c r="K65" s="16" t="n">
        <f aca="false">SUMIFS(通路月營運!$K$2:$K$2509,通路月營運!$B$2:$B$2509,$B65,通路月營運!$C$2:$C$2509,$C65,通路月營運!$D$2:$D$2509,$D65)</f>
        <v>10022</v>
      </c>
      <c r="L65" s="13" t="n">
        <v>856700</v>
      </c>
      <c r="M65" s="13" t="n">
        <v>718900</v>
      </c>
      <c r="N65" s="17" t="n">
        <f aca="false">SUMIFS(門市年度設定!$F$2:$F$63,門市年度設定!$A$2:$A$63,$B65,門市年度設定!$B$2:$B$63,$D65)</f>
        <v>577000</v>
      </c>
      <c r="O65" s="13" t="n">
        <v>138500</v>
      </c>
      <c r="P65" s="13" t="n">
        <v>92700</v>
      </c>
      <c r="Q65" s="17" t="n">
        <f aca="false">SUMIFS(通路月營運!$N$2:$N$2509,通路月營運!$B$2:$B$2509,$B65,通路月營運!$C$2:$C$2509,$C65,通路月營運!$D$2:$D$2509,$D65)</f>
        <v>257301</v>
      </c>
      <c r="R65" s="14" t="n">
        <f aca="false">SUM(L65:Q65)</f>
        <v>2641101</v>
      </c>
      <c r="S65" s="14" t="n">
        <f aca="false">J65-R65</f>
        <v>236199</v>
      </c>
      <c r="T65" s="15" t="n">
        <f aca="false">IF(J65=0,0,S65/J65)</f>
        <v>0.082090501511834</v>
      </c>
      <c r="U65" s="14" t="n">
        <f aca="false">IF(H65=0,0,J65/H65)</f>
        <v>95910</v>
      </c>
      <c r="V65" s="18" t="n">
        <f aca="false">IF(H65=0,0,K65/H65)</f>
        <v>334.066666666667</v>
      </c>
      <c r="W65" s="14" t="n">
        <f aca="false">IF(K65=0,0,J65/K65)</f>
        <v>287.098383556176</v>
      </c>
      <c r="X65" s="15" t="n">
        <f aca="false">IF(J65=0,0,L65/J65)</f>
        <v>0.29774441316512</v>
      </c>
      <c r="Y65" s="15" t="n">
        <f aca="false">IF(J65=0,0,M65/J65)</f>
        <v>0.24985229207938</v>
      </c>
      <c r="Z65" s="14" t="n">
        <f aca="false">IF(I65=0,0,J65/I65)</f>
        <v>25690.1785714286</v>
      </c>
    </row>
    <row r="66" customFormat="false" ht="15" hidden="false" customHeight="false" outlineLevel="0" collapsed="false">
      <c r="A66" s="6" t="str">
        <f aca="false">TEXT(B66,"0")&amp;"-"&amp;TEXT(C66,"00")</f>
        <v>2024-04</v>
      </c>
      <c r="B66" s="4" t="n">
        <v>2024</v>
      </c>
      <c r="C66" s="4" t="n">
        <v>4</v>
      </c>
      <c r="D66" s="9" t="s">
        <v>269</v>
      </c>
      <c r="E66" s="12" t="str">
        <f aca="false">INDEX(門市主檔!$B$2:$B$25,MATCH($D66,門市主檔!$A$2:$A$25,0))</f>
        <v>台北中山店</v>
      </c>
      <c r="F66" s="12" t="str">
        <f aca="false">INDEX(門市主檔!$C$2:$C$25,MATCH($D66,門市主檔!$A$2:$A$25,0))</f>
        <v>北區</v>
      </c>
      <c r="G66" s="12" t="str">
        <f aca="false">INDEX(門市主檔!$E$2:$E$25,MATCH($D66,門市主檔!$A$2:$A$25,0))</f>
        <v>標準店</v>
      </c>
      <c r="H66" s="4" t="n">
        <v>30</v>
      </c>
      <c r="I66" s="16" t="n">
        <f aca="false">SUMIFS(門市年度設定!$E$2:$E$63,門市年度設定!$A$2:$A$63,$B66,門市年度設定!$B$2:$B$63,$D66)</f>
        <v>84</v>
      </c>
      <c r="J66" s="17" t="n">
        <f aca="false">SUMIFS(通路月營運!$I$2:$I$2509,通路月營運!$B$2:$B$2509,$B66,通路月營運!$C$2:$C$2509,$C66,通路月營運!$D$2:$D$2509,$D66)</f>
        <v>1919200</v>
      </c>
      <c r="K66" s="16" t="n">
        <f aca="false">SUMIFS(通路月營運!$K$2:$K$2509,通路月營運!$B$2:$B$2509,$B66,通路月營運!$C$2:$C$2509,$C66,通路月營運!$D$2:$D$2509,$D66)</f>
        <v>6791</v>
      </c>
      <c r="L66" s="13" t="n">
        <v>638800</v>
      </c>
      <c r="M66" s="13" t="n">
        <v>512300</v>
      </c>
      <c r="N66" s="17" t="n">
        <f aca="false">SUMIFS(門市年度設定!$F$2:$F$63,門市年度設定!$A$2:$A$63,$B66,門市年度設定!$B$2:$B$63,$D66)</f>
        <v>264000</v>
      </c>
      <c r="O66" s="13" t="n">
        <v>99000</v>
      </c>
      <c r="P66" s="13" t="n">
        <v>59900</v>
      </c>
      <c r="Q66" s="17" t="n">
        <f aca="false">SUMIFS(通路月營運!$N$2:$N$2509,通路月營運!$B$2:$B$2509,$B66,通路月營運!$C$2:$C$2509,$C66,通路月營運!$D$2:$D$2509,$D66)</f>
        <v>200475</v>
      </c>
      <c r="R66" s="14" t="n">
        <f aca="false">SUM(L66:Q66)</f>
        <v>1774475</v>
      </c>
      <c r="S66" s="14" t="n">
        <f aca="false">J66-R66</f>
        <v>144725</v>
      </c>
      <c r="T66" s="15" t="n">
        <f aca="false">IF(J66=0,0,S66/J66)</f>
        <v>0.0754090245935807</v>
      </c>
      <c r="U66" s="14" t="n">
        <f aca="false">IF(H66=0,0,J66/H66)</f>
        <v>63973.3333333333</v>
      </c>
      <c r="V66" s="18" t="n">
        <f aca="false">IF(H66=0,0,K66/H66)</f>
        <v>226.366666666667</v>
      </c>
      <c r="W66" s="14" t="n">
        <f aca="false">IF(K66=0,0,J66/K66)</f>
        <v>282.609335885731</v>
      </c>
      <c r="X66" s="15" t="n">
        <f aca="false">IF(J66=0,0,L66/J66)</f>
        <v>0.332847019591496</v>
      </c>
      <c r="Y66" s="15" t="n">
        <f aca="false">IF(J66=0,0,M66/J66)</f>
        <v>0.266934139224677</v>
      </c>
      <c r="Z66" s="14" t="n">
        <f aca="false">IF(I66=0,0,J66/I66)</f>
        <v>22847.619047619</v>
      </c>
    </row>
    <row r="67" customFormat="false" ht="15" hidden="false" customHeight="false" outlineLevel="0" collapsed="false">
      <c r="A67" s="6" t="str">
        <f aca="false">TEXT(B67,"0")&amp;"-"&amp;TEXT(C67,"00")</f>
        <v>2024-04</v>
      </c>
      <c r="B67" s="4" t="n">
        <v>2024</v>
      </c>
      <c r="C67" s="4" t="n">
        <v>4</v>
      </c>
      <c r="D67" s="9" t="s">
        <v>273</v>
      </c>
      <c r="E67" s="12" t="str">
        <f aca="false">INDEX(門市主檔!$B$2:$B$25,MATCH($D67,門市主檔!$A$2:$A$25,0))</f>
        <v>台北東門店</v>
      </c>
      <c r="F67" s="12" t="str">
        <f aca="false">INDEX(門市主檔!$C$2:$C$25,MATCH($D67,門市主檔!$A$2:$A$25,0))</f>
        <v>北區</v>
      </c>
      <c r="G67" s="12" t="str">
        <f aca="false">INDEX(門市主檔!$E$2:$E$25,MATCH($D67,門市主檔!$A$2:$A$25,0))</f>
        <v>小型店</v>
      </c>
      <c r="H67" s="4" t="n">
        <v>30</v>
      </c>
      <c r="I67" s="16" t="n">
        <f aca="false">SUMIFS(門市年度設定!$E$2:$E$63,門市年度設定!$A$2:$A$63,$B67,門市年度設定!$B$2:$B$63,$D67)</f>
        <v>54</v>
      </c>
      <c r="J67" s="17" t="n">
        <f aca="false">SUMIFS(通路月營運!$I$2:$I$2509,通路月營運!$B$2:$B$2509,$B67,通路月營運!$C$2:$C$2509,$C67,通路月營運!$D$2:$D$2509,$D67)</f>
        <v>1422600</v>
      </c>
      <c r="K67" s="16" t="n">
        <f aca="false">SUMIFS(通路月營運!$K$2:$K$2509,通路月營運!$B$2:$B$2509,$B67,通路月營運!$C$2:$C$2509,$C67,通路月營運!$D$2:$D$2509,$D67)</f>
        <v>4721</v>
      </c>
      <c r="L67" s="13" t="n">
        <v>448300</v>
      </c>
      <c r="M67" s="13" t="n">
        <v>369900</v>
      </c>
      <c r="N67" s="17" t="n">
        <f aca="false">SUMIFS(門市年度設定!$F$2:$F$63,門市年度設定!$A$2:$A$63,$B67,門市年度設定!$B$2:$B$63,$D67)</f>
        <v>99000</v>
      </c>
      <c r="O67" s="13" t="n">
        <v>75400</v>
      </c>
      <c r="P67" s="13" t="n">
        <v>43900</v>
      </c>
      <c r="Q67" s="17" t="n">
        <f aca="false">SUMIFS(通路月營運!$N$2:$N$2509,通路月營運!$B$2:$B$2509,$B67,通路月營運!$C$2:$C$2509,$C67,通路月營運!$D$2:$D$2509,$D67)</f>
        <v>199089</v>
      </c>
      <c r="R67" s="14" t="n">
        <f aca="false">SUM(L67:Q67)</f>
        <v>1235589</v>
      </c>
      <c r="S67" s="14" t="n">
        <f aca="false">J67-R67</f>
        <v>187011</v>
      </c>
      <c r="T67" s="15" t="n">
        <f aca="false">IF(J67=0,0,S67/J67)</f>
        <v>0.131457191058625</v>
      </c>
      <c r="U67" s="14" t="n">
        <f aca="false">IF(H67=0,0,J67/H67)</f>
        <v>47420</v>
      </c>
      <c r="V67" s="18" t="n">
        <f aca="false">IF(H67=0,0,K67/H67)</f>
        <v>157.366666666667</v>
      </c>
      <c r="W67" s="14" t="n">
        <f aca="false">IF(K67=0,0,J67/K67)</f>
        <v>301.334463037492</v>
      </c>
      <c r="X67" s="15" t="n">
        <f aca="false">IF(J67=0,0,L67/J67)</f>
        <v>0.315127231829045</v>
      </c>
      <c r="Y67" s="15" t="n">
        <f aca="false">IF(J67=0,0,M67/J67)</f>
        <v>0.260016870518768</v>
      </c>
      <c r="Z67" s="14" t="n">
        <f aca="false">IF(I67=0,0,J67/I67)</f>
        <v>26344.4444444444</v>
      </c>
    </row>
    <row r="68" customFormat="false" ht="15" hidden="false" customHeight="false" outlineLevel="0" collapsed="false">
      <c r="A68" s="6" t="str">
        <f aca="false">TEXT(B68,"0")&amp;"-"&amp;TEXT(C68,"00")</f>
        <v>2024-04</v>
      </c>
      <c r="B68" s="4" t="n">
        <v>2024</v>
      </c>
      <c r="C68" s="4" t="n">
        <v>4</v>
      </c>
      <c r="D68" s="9" t="s">
        <v>277</v>
      </c>
      <c r="E68" s="12" t="str">
        <f aca="false">INDEX(門市主檔!$B$2:$B$25,MATCH($D68,門市主檔!$A$2:$A$25,0))</f>
        <v>台北松江店</v>
      </c>
      <c r="F68" s="12" t="str">
        <f aca="false">INDEX(門市主檔!$C$2:$C$25,MATCH($D68,門市主檔!$A$2:$A$25,0))</f>
        <v>北區</v>
      </c>
      <c r="G68" s="12" t="str">
        <f aca="false">INDEX(門市主檔!$E$2:$E$25,MATCH($D68,門市主檔!$A$2:$A$25,0))</f>
        <v>外帶專門店</v>
      </c>
      <c r="H68" s="4" t="n">
        <v>30</v>
      </c>
      <c r="I68" s="16" t="n">
        <f aca="false">SUMIFS(門市年度設定!$E$2:$E$63,門市年度設定!$A$2:$A$63,$B68,門市年度設定!$B$2:$B$63,$D68)</f>
        <v>9</v>
      </c>
      <c r="J68" s="17" t="n">
        <f aca="false">SUMIFS(通路月營運!$I$2:$I$2509,通路月營運!$B$2:$B$2509,$B68,通路月營運!$C$2:$C$2509,$C68,通路月營運!$D$2:$D$2509,$D68)</f>
        <v>973700</v>
      </c>
      <c r="K68" s="16" t="n">
        <f aca="false">SUMIFS(通路月營運!$K$2:$K$2509,通路月營運!$B$2:$B$2509,$B68,通路月營運!$C$2:$C$2509,$C68,通路月營運!$D$2:$D$2509,$D68)</f>
        <v>3650</v>
      </c>
      <c r="L68" s="13" t="n">
        <v>303100</v>
      </c>
      <c r="M68" s="13" t="n">
        <v>250800</v>
      </c>
      <c r="N68" s="17" t="n">
        <f aca="false">SUMIFS(門市年度設定!$F$2:$F$63,門市年度設定!$A$2:$A$63,$B68,門市年度設定!$B$2:$B$63,$D68)</f>
        <v>57000</v>
      </c>
      <c r="O68" s="13" t="n">
        <v>47000</v>
      </c>
      <c r="P68" s="13" t="n">
        <v>26800</v>
      </c>
      <c r="Q68" s="17" t="n">
        <f aca="false">SUMIFS(通路月營運!$N$2:$N$2509,通路月營運!$B$2:$B$2509,$B68,通路月營運!$C$2:$C$2509,$C68,通路月營運!$D$2:$D$2509,$D68)</f>
        <v>187605</v>
      </c>
      <c r="R68" s="14" t="n">
        <f aca="false">SUM(L68:Q68)</f>
        <v>872305</v>
      </c>
      <c r="S68" s="14" t="n">
        <f aca="false">J68-R68</f>
        <v>101395</v>
      </c>
      <c r="T68" s="15" t="n">
        <f aca="false">IF(J68=0,0,S68/J68)</f>
        <v>0.104133716750539</v>
      </c>
      <c r="U68" s="14" t="n">
        <f aca="false">IF(H68=0,0,J68/H68)</f>
        <v>32456.6666666667</v>
      </c>
      <c r="V68" s="18" t="n">
        <f aca="false">IF(H68=0,0,K68/H68)</f>
        <v>121.666666666667</v>
      </c>
      <c r="W68" s="14" t="n">
        <f aca="false">IF(K68=0,0,J68/K68)</f>
        <v>266.767123287671</v>
      </c>
      <c r="X68" s="15" t="n">
        <f aca="false">IF(J68=0,0,L68/J68)</f>
        <v>0.311286843997124</v>
      </c>
      <c r="Y68" s="15" t="n">
        <f aca="false">IF(J68=0,0,M68/J68)</f>
        <v>0.257574201499435</v>
      </c>
      <c r="Z68" s="14" t="n">
        <f aca="false">IF(I68=0,0,J68/I68)</f>
        <v>108188.888888889</v>
      </c>
    </row>
    <row r="69" customFormat="false" ht="15" hidden="false" customHeight="false" outlineLevel="0" collapsed="false">
      <c r="A69" s="6" t="str">
        <f aca="false">TEXT(B69,"0")&amp;"-"&amp;TEXT(C69,"00")</f>
        <v>2024-04</v>
      </c>
      <c r="B69" s="4" t="n">
        <v>2024</v>
      </c>
      <c r="C69" s="4" t="n">
        <v>4</v>
      </c>
      <c r="D69" s="9" t="s">
        <v>288</v>
      </c>
      <c r="E69" s="12" t="str">
        <f aca="false">INDEX(門市主檔!$B$2:$B$25,MATCH($D69,門市主檔!$A$2:$A$25,0))</f>
        <v>桃園中壢店</v>
      </c>
      <c r="F69" s="12" t="str">
        <f aca="false">INDEX(門市主檔!$C$2:$C$25,MATCH($D69,門市主檔!$A$2:$A$25,0))</f>
        <v>北區</v>
      </c>
      <c r="G69" s="12" t="str">
        <f aca="false">INDEX(門市主檔!$E$2:$E$25,MATCH($D69,門市主檔!$A$2:$A$25,0))</f>
        <v>標準店</v>
      </c>
      <c r="H69" s="4" t="n">
        <v>30</v>
      </c>
      <c r="I69" s="16" t="n">
        <f aca="false">SUMIFS(門市年度設定!$E$2:$E$63,門市年度設定!$A$2:$A$63,$B69,門市年度設定!$B$2:$B$63,$D69)</f>
        <v>90</v>
      </c>
      <c r="J69" s="17" t="n">
        <f aca="false">SUMIFS(通路月營運!$I$2:$I$2509,通路月營運!$B$2:$B$2509,$B69,通路月營運!$C$2:$C$2509,$C69,通路月營運!$D$2:$D$2509,$D69)</f>
        <v>1609500</v>
      </c>
      <c r="K69" s="16" t="n">
        <f aca="false">SUMIFS(通路月營運!$K$2:$K$2509,通路月營運!$B$2:$B$2509,$B69,通路月營運!$C$2:$C$2509,$C69,通路月營運!$D$2:$D$2509,$D69)</f>
        <v>5569</v>
      </c>
      <c r="L69" s="13" t="n">
        <v>492800</v>
      </c>
      <c r="M69" s="13" t="n">
        <v>385700</v>
      </c>
      <c r="N69" s="17" t="n">
        <f aca="false">SUMIFS(門市年度設定!$F$2:$F$63,門市年度設定!$A$2:$A$63,$B69,門市年度設定!$B$2:$B$63,$D69)</f>
        <v>203000</v>
      </c>
      <c r="O69" s="13" t="n">
        <v>91600</v>
      </c>
      <c r="P69" s="13" t="n">
        <v>42400</v>
      </c>
      <c r="Q69" s="17" t="n">
        <f aca="false">SUMIFS(通路月營運!$N$2:$N$2509,通路月營運!$B$2:$B$2509,$B69,通路月營運!$C$2:$C$2509,$C69,通路月營運!$D$2:$D$2509,$D69)</f>
        <v>170478</v>
      </c>
      <c r="R69" s="14" t="n">
        <f aca="false">SUM(L69:Q69)</f>
        <v>1385978</v>
      </c>
      <c r="S69" s="14" t="n">
        <f aca="false">J69-R69</f>
        <v>223522</v>
      </c>
      <c r="T69" s="15" t="n">
        <f aca="false">IF(J69=0,0,S69/J69)</f>
        <v>0.138876669773222</v>
      </c>
      <c r="U69" s="14" t="n">
        <f aca="false">IF(H69=0,0,J69/H69)</f>
        <v>53650</v>
      </c>
      <c r="V69" s="18" t="n">
        <f aca="false">IF(H69=0,0,K69/H69)</f>
        <v>185.633333333333</v>
      </c>
      <c r="W69" s="14" t="n">
        <f aca="false">IF(K69=0,0,J69/K69)</f>
        <v>289.010594361645</v>
      </c>
      <c r="X69" s="15" t="n">
        <f aca="false">IF(J69=0,0,L69/J69)</f>
        <v>0.306182044113079</v>
      </c>
      <c r="Y69" s="15" t="n">
        <f aca="false">IF(J69=0,0,M69/J69)</f>
        <v>0.23963963963964</v>
      </c>
      <c r="Z69" s="14" t="n">
        <f aca="false">IF(I69=0,0,J69/I69)</f>
        <v>17883.3333333333</v>
      </c>
    </row>
    <row r="70" customFormat="false" ht="15" hidden="false" customHeight="false" outlineLevel="0" collapsed="false">
      <c r="A70" s="6" t="str">
        <f aca="false">TEXT(B70,"0")&amp;"-"&amp;TEXT(C70,"00")</f>
        <v>2024-04</v>
      </c>
      <c r="B70" s="4" t="n">
        <v>2024</v>
      </c>
      <c r="C70" s="4" t="n">
        <v>4</v>
      </c>
      <c r="D70" s="9" t="s">
        <v>292</v>
      </c>
      <c r="E70" s="12" t="str">
        <f aca="false">INDEX(門市主檔!$B$2:$B$25,MATCH($D70,門市主檔!$A$2:$A$25,0))</f>
        <v>桃園藝文店</v>
      </c>
      <c r="F70" s="12" t="str">
        <f aca="false">INDEX(門市主檔!$C$2:$C$25,MATCH($D70,門市主檔!$A$2:$A$25,0))</f>
        <v>北區</v>
      </c>
      <c r="G70" s="12" t="str">
        <f aca="false">INDEX(門市主檔!$E$2:$E$25,MATCH($D70,門市主檔!$A$2:$A$25,0))</f>
        <v>標準店</v>
      </c>
      <c r="H70" s="4" t="n">
        <v>19</v>
      </c>
      <c r="I70" s="16" t="n">
        <f aca="false">SUMIFS(門市年度設定!$E$2:$E$63,門市年度設定!$A$2:$A$63,$B70,門市年度設定!$B$2:$B$63,$D70)</f>
        <v>96</v>
      </c>
      <c r="J70" s="17" t="n">
        <f aca="false">SUMIFS(通路月營運!$I$2:$I$2509,通路月營運!$B$2:$B$2509,$B70,通路月營運!$C$2:$C$2509,$C70,通路月營運!$D$2:$D$2509,$D70)</f>
        <v>686800</v>
      </c>
      <c r="K70" s="16" t="n">
        <f aca="false">SUMIFS(通路月營運!$K$2:$K$2509,通路月營運!$B$2:$B$2509,$B70,通路月營運!$C$2:$C$2509,$C70,通路月營運!$D$2:$D$2509,$D70)</f>
        <v>2323</v>
      </c>
      <c r="L70" s="13" t="n">
        <v>209900</v>
      </c>
      <c r="M70" s="13" t="n">
        <v>186700</v>
      </c>
      <c r="N70" s="17" t="n">
        <f aca="false">SUMIFS(門市年度設定!$F$2:$F$63,門市年度設定!$A$2:$A$63,$B70,門市年度設定!$B$2:$B$63,$D70)</f>
        <v>169000</v>
      </c>
      <c r="O70" s="13" t="n">
        <v>45300</v>
      </c>
      <c r="P70" s="13" t="n">
        <v>18600</v>
      </c>
      <c r="Q70" s="17" t="n">
        <f aca="false">SUMIFS(通路月營運!$N$2:$N$2509,通路月營運!$B$2:$B$2509,$B70,通路月營運!$C$2:$C$2509,$C70,通路月營運!$D$2:$D$2509,$D70)</f>
        <v>72369</v>
      </c>
      <c r="R70" s="14" t="n">
        <f aca="false">SUM(L70:Q70)</f>
        <v>701869</v>
      </c>
      <c r="S70" s="14" t="n">
        <f aca="false">J70-R70</f>
        <v>-15069</v>
      </c>
      <c r="T70" s="15" t="n">
        <f aca="false">IF(J70=0,0,S70/J70)</f>
        <v>-0.0219408852649971</v>
      </c>
      <c r="U70" s="14" t="n">
        <f aca="false">IF(H70=0,0,J70/H70)</f>
        <v>36147.3684210526</v>
      </c>
      <c r="V70" s="18" t="n">
        <f aca="false">IF(H70=0,0,K70/H70)</f>
        <v>122.263157894737</v>
      </c>
      <c r="W70" s="14" t="n">
        <f aca="false">IF(K70=0,0,J70/K70)</f>
        <v>295.652173913044</v>
      </c>
      <c r="X70" s="15" t="n">
        <f aca="false">IF(J70=0,0,L70/J70)</f>
        <v>0.305620267909144</v>
      </c>
      <c r="Y70" s="15" t="n">
        <f aca="false">IF(J70=0,0,M70/J70)</f>
        <v>0.271840419336051</v>
      </c>
      <c r="Z70" s="14" t="n">
        <f aca="false">IF(I70=0,0,J70/I70)</f>
        <v>7154.16666666667</v>
      </c>
    </row>
    <row r="71" customFormat="false" ht="15" hidden="false" customHeight="false" outlineLevel="0" collapsed="false">
      <c r="A71" s="6" t="str">
        <f aca="false">TEXT(B71,"0")&amp;"-"&amp;TEXT(C71,"00")</f>
        <v>2024-05</v>
      </c>
      <c r="B71" s="4" t="n">
        <v>2024</v>
      </c>
      <c r="C71" s="4" t="n">
        <v>5</v>
      </c>
      <c r="D71" s="9" t="s">
        <v>312</v>
      </c>
      <c r="E71" s="12" t="str">
        <f aca="false">INDEX(門市主檔!$B$2:$B$25,MATCH($D71,門市主檔!$A$2:$A$25,0))</f>
        <v>彰化員林店</v>
      </c>
      <c r="F71" s="12" t="str">
        <f aca="false">INDEX(門市主檔!$C$2:$C$25,MATCH($D71,門市主檔!$A$2:$A$25,0))</f>
        <v>中區</v>
      </c>
      <c r="G71" s="12" t="str">
        <f aca="false">INDEX(門市主檔!$E$2:$E$25,MATCH($D71,門市主檔!$A$2:$A$25,0))</f>
        <v>小型店</v>
      </c>
      <c r="H71" s="4" t="n">
        <v>31</v>
      </c>
      <c r="I71" s="16" t="n">
        <f aca="false">SUMIFS(門市年度設定!$E$2:$E$63,門市年度設定!$A$2:$A$63,$B71,門市年度設定!$B$2:$B$63,$D71)</f>
        <v>54</v>
      </c>
      <c r="J71" s="17" t="n">
        <f aca="false">SUMIFS(通路月營運!$I$2:$I$2509,通路月營運!$B$2:$B$2509,$B71,通路月營運!$C$2:$C$2509,$C71,通路月營運!$D$2:$D$2509,$D71)</f>
        <v>1276900</v>
      </c>
      <c r="K71" s="16" t="n">
        <f aca="false">SUMIFS(通路月營運!$K$2:$K$2509,通路月營運!$B$2:$B$2509,$B71,通路月營運!$C$2:$C$2509,$C71,通路月營運!$D$2:$D$2509,$D71)</f>
        <v>4485</v>
      </c>
      <c r="L71" s="13" t="n">
        <v>395900</v>
      </c>
      <c r="M71" s="13" t="n">
        <v>312600</v>
      </c>
      <c r="N71" s="17" t="n">
        <f aca="false">SUMIFS(門市年度設定!$F$2:$F$63,門市年度設定!$A$2:$A$63,$B71,門市年度設定!$B$2:$B$63,$D71)</f>
        <v>83000</v>
      </c>
      <c r="O71" s="13" t="n">
        <v>85300</v>
      </c>
      <c r="P71" s="13" t="n">
        <v>27500</v>
      </c>
      <c r="Q71" s="17" t="n">
        <f aca="false">SUMIFS(通路月營運!$N$2:$N$2509,通路月營運!$B$2:$B$2509,$B71,通路月營運!$C$2:$C$2509,$C71,通路月營運!$D$2:$D$2509,$D71)</f>
        <v>172062</v>
      </c>
      <c r="R71" s="14" t="n">
        <f aca="false">SUM(L71:Q71)</f>
        <v>1076362</v>
      </c>
      <c r="S71" s="14" t="n">
        <f aca="false">J71-R71</f>
        <v>200538</v>
      </c>
      <c r="T71" s="15" t="n">
        <f aca="false">IF(J71=0,0,S71/J71)</f>
        <v>0.157050669590414</v>
      </c>
      <c r="U71" s="14" t="n">
        <f aca="false">IF(H71=0,0,J71/H71)</f>
        <v>41190.3225806452</v>
      </c>
      <c r="V71" s="18" t="n">
        <f aca="false">IF(H71=0,0,K71/H71)</f>
        <v>144.677419354839</v>
      </c>
      <c r="W71" s="14" t="n">
        <f aca="false">IF(K71=0,0,J71/K71)</f>
        <v>284.704570791527</v>
      </c>
      <c r="X71" s="15" t="n">
        <f aca="false">IF(J71=0,0,L71/J71)</f>
        <v>0.310047771947686</v>
      </c>
      <c r="Y71" s="15" t="n">
        <f aca="false">IF(J71=0,0,M71/J71)</f>
        <v>0.244811653222649</v>
      </c>
      <c r="Z71" s="14" t="n">
        <f aca="false">IF(I71=0,0,J71/I71)</f>
        <v>23646.2962962963</v>
      </c>
    </row>
    <row r="72" customFormat="false" ht="15" hidden="false" customHeight="false" outlineLevel="0" collapsed="false">
      <c r="A72" s="6" t="str">
        <f aca="false">TEXT(B72,"0")&amp;"-"&amp;TEXT(C72,"00")</f>
        <v>2024-05</v>
      </c>
      <c r="B72" s="4" t="n">
        <v>2024</v>
      </c>
      <c r="C72" s="4" t="n">
        <v>5</v>
      </c>
      <c r="D72" s="9" t="s">
        <v>294</v>
      </c>
      <c r="E72" s="12" t="str">
        <f aca="false">INDEX(門市主檔!$B$2:$B$25,MATCH($D72,門市主檔!$A$2:$A$25,0))</f>
        <v>新竹巨城店</v>
      </c>
      <c r="F72" s="12" t="str">
        <f aca="false">INDEX(門市主檔!$C$2:$C$25,MATCH($D72,門市主檔!$A$2:$A$25,0))</f>
        <v>北區</v>
      </c>
      <c r="G72" s="12" t="str">
        <f aca="false">INDEX(門市主檔!$E$2:$E$25,MATCH($D72,門市主檔!$A$2:$A$25,0))</f>
        <v>旗艦店</v>
      </c>
      <c r="H72" s="4" t="n">
        <v>31</v>
      </c>
      <c r="I72" s="16" t="n">
        <f aca="false">SUMIFS(門市年度設定!$E$2:$E$63,門市年度設定!$A$2:$A$63,$B72,門市年度設定!$B$2:$B$63,$D72)</f>
        <v>118</v>
      </c>
      <c r="J72" s="17" t="n">
        <f aca="false">SUMIFS(通路月營運!$I$2:$I$2509,通路月營運!$B$2:$B$2509,$B72,通路月營運!$C$2:$C$2509,$C72,通路月營運!$D$2:$D$2509,$D72)</f>
        <v>2537200</v>
      </c>
      <c r="K72" s="16" t="n">
        <f aca="false">SUMIFS(通路月營運!$K$2:$K$2509,通路月營運!$B$2:$B$2509,$B72,通路月營運!$C$2:$C$2509,$C72,通路月營運!$D$2:$D$2509,$D72)</f>
        <v>8762</v>
      </c>
      <c r="L72" s="13" t="n">
        <v>758400</v>
      </c>
      <c r="M72" s="13" t="n">
        <v>682000</v>
      </c>
      <c r="N72" s="17" t="n">
        <f aca="false">SUMIFS(門市年度設定!$F$2:$F$63,門市年度設定!$A$2:$A$63,$B72,門市年度設定!$B$2:$B$63,$D72)</f>
        <v>512000</v>
      </c>
      <c r="O72" s="13" t="n">
        <v>170900</v>
      </c>
      <c r="P72" s="13" t="n">
        <v>84000</v>
      </c>
      <c r="Q72" s="17" t="n">
        <f aca="false">SUMIFS(通路月營運!$N$2:$N$2509,通路月營運!$B$2:$B$2509,$B72,通路月營運!$C$2:$C$2509,$C72,通路月營運!$D$2:$D$2509,$D72)</f>
        <v>230901</v>
      </c>
      <c r="R72" s="14" t="n">
        <f aca="false">SUM(L72:Q72)</f>
        <v>2438201</v>
      </c>
      <c r="S72" s="14" t="n">
        <f aca="false">J72-R72</f>
        <v>98999</v>
      </c>
      <c r="T72" s="15" t="n">
        <f aca="false">IF(J72=0,0,S72/J72)</f>
        <v>0.0390189973198802</v>
      </c>
      <c r="U72" s="14" t="n">
        <f aca="false">IF(H72=0,0,J72/H72)</f>
        <v>81845.1612903226</v>
      </c>
      <c r="V72" s="18" t="n">
        <f aca="false">IF(H72=0,0,K72/H72)</f>
        <v>282.645161290323</v>
      </c>
      <c r="W72" s="14" t="n">
        <f aca="false">IF(K72=0,0,J72/K72)</f>
        <v>289.568591645743</v>
      </c>
      <c r="X72" s="15" t="n">
        <f aca="false">IF(J72=0,0,L72/J72)</f>
        <v>0.298912186662463</v>
      </c>
      <c r="Y72" s="15" t="n">
        <f aca="false">IF(J72=0,0,M72/J72)</f>
        <v>0.268800252246571</v>
      </c>
      <c r="Z72" s="14" t="n">
        <f aca="false">IF(I72=0,0,J72/I72)</f>
        <v>21501.6949152542</v>
      </c>
    </row>
    <row r="73" customFormat="false" ht="15" hidden="false" customHeight="false" outlineLevel="0" collapsed="false">
      <c r="A73" s="6" t="str">
        <f aca="false">TEXT(B73,"0")&amp;"-"&amp;TEXT(C73,"00")</f>
        <v>2024-05</v>
      </c>
      <c r="B73" s="4" t="n">
        <v>2024</v>
      </c>
      <c r="C73" s="4" t="n">
        <v>5</v>
      </c>
      <c r="D73" s="9" t="s">
        <v>325</v>
      </c>
      <c r="E73" s="12" t="str">
        <f aca="false">INDEX(門市主檔!$B$2:$B$25,MATCH($D73,門市主檔!$A$2:$A$25,0))</f>
        <v>高雄左營店</v>
      </c>
      <c r="F73" s="12" t="str">
        <f aca="false">INDEX(門市主檔!$C$2:$C$25,MATCH($D73,門市主檔!$A$2:$A$25,0))</f>
        <v>南區</v>
      </c>
      <c r="G73" s="12" t="str">
        <f aca="false">INDEX(門市主檔!$E$2:$E$25,MATCH($D73,門市主檔!$A$2:$A$25,0))</f>
        <v>旗艦店</v>
      </c>
      <c r="H73" s="4" t="n">
        <v>31</v>
      </c>
      <c r="I73" s="16" t="n">
        <f aca="false">SUMIFS(門市年度設定!$E$2:$E$63,門市年度設定!$A$2:$A$63,$B73,門市年度設定!$B$2:$B$63,$D73)</f>
        <v>119</v>
      </c>
      <c r="J73" s="17" t="n">
        <f aca="false">SUMIFS(通路月營運!$I$2:$I$2509,通路月營運!$B$2:$B$2509,$B73,通路月營運!$C$2:$C$2509,$C73,通路月營運!$D$2:$D$2509,$D73)</f>
        <v>2161000</v>
      </c>
      <c r="K73" s="16" t="n">
        <f aca="false">SUMIFS(通路月營運!$K$2:$K$2509,通路月營運!$B$2:$B$2509,$B73,通路月營運!$C$2:$C$2509,$C73,通路月營運!$D$2:$D$2509,$D73)</f>
        <v>7313</v>
      </c>
      <c r="L73" s="13" t="n">
        <v>643900</v>
      </c>
      <c r="M73" s="13" t="n">
        <v>516000</v>
      </c>
      <c r="N73" s="17" t="n">
        <f aca="false">SUMIFS(門市年度設定!$F$2:$F$63,門市年度設定!$A$2:$A$63,$B73,門市年度設定!$B$2:$B$63,$D73)</f>
        <v>464000</v>
      </c>
      <c r="O73" s="13" t="n">
        <v>122500</v>
      </c>
      <c r="P73" s="13" t="n">
        <v>36900</v>
      </c>
      <c r="Q73" s="17" t="n">
        <f aca="false">SUMIFS(通路月營運!$N$2:$N$2509,通路月營運!$B$2:$B$2509,$B73,通路月營運!$C$2:$C$2509,$C73,通路月營運!$D$2:$D$2509,$D73)</f>
        <v>207801</v>
      </c>
      <c r="R73" s="14" t="n">
        <f aca="false">SUM(L73:Q73)</f>
        <v>1991101</v>
      </c>
      <c r="S73" s="14" t="n">
        <f aca="false">J73-R73</f>
        <v>169899</v>
      </c>
      <c r="T73" s="15" t="n">
        <f aca="false">IF(J73=0,0,S73/J73)</f>
        <v>0.0786205460434984</v>
      </c>
      <c r="U73" s="14" t="n">
        <f aca="false">IF(H73=0,0,J73/H73)</f>
        <v>69709.6774193548</v>
      </c>
      <c r="V73" s="18" t="n">
        <f aca="false">IF(H73=0,0,K73/H73)</f>
        <v>235.903225806452</v>
      </c>
      <c r="W73" s="14" t="n">
        <f aca="false">IF(K73=0,0,J73/K73)</f>
        <v>295.501162313688</v>
      </c>
      <c r="X73" s="15" t="n">
        <f aca="false">IF(J73=0,0,L73/J73)</f>
        <v>0.29796390559926</v>
      </c>
      <c r="Y73" s="15" t="n">
        <f aca="false">IF(J73=0,0,M73/J73)</f>
        <v>0.238778343359556</v>
      </c>
      <c r="Z73" s="14" t="n">
        <f aca="false">IF(I73=0,0,J73/I73)</f>
        <v>18159.6638655462</v>
      </c>
    </row>
    <row r="74" customFormat="false" ht="15" hidden="false" customHeight="false" outlineLevel="0" collapsed="false">
      <c r="A74" s="6" t="str">
        <f aca="false">TEXT(B74,"0")&amp;"-"&amp;TEXT(C74,"00")</f>
        <v>2024-05</v>
      </c>
      <c r="B74" s="4" t="n">
        <v>2024</v>
      </c>
      <c r="C74" s="4" t="n">
        <v>5</v>
      </c>
      <c r="D74" s="9" t="s">
        <v>328</v>
      </c>
      <c r="E74" s="12" t="str">
        <f aca="false">INDEX(門市主檔!$B$2:$B$25,MATCH($D74,門市主檔!$A$2:$A$25,0))</f>
        <v>高雄三多店</v>
      </c>
      <c r="F74" s="12" t="str">
        <f aca="false">INDEX(門市主檔!$C$2:$C$25,MATCH($D74,門市主檔!$A$2:$A$25,0))</f>
        <v>南區</v>
      </c>
      <c r="G74" s="12" t="str">
        <f aca="false">INDEX(門市主檔!$E$2:$E$25,MATCH($D74,門市主檔!$A$2:$A$25,0))</f>
        <v>標準店</v>
      </c>
      <c r="H74" s="4" t="n">
        <v>31</v>
      </c>
      <c r="I74" s="16" t="n">
        <f aca="false">SUMIFS(門市年度設定!$E$2:$E$63,門市年度設定!$A$2:$A$63,$B74,門市年度設定!$B$2:$B$63,$D74)</f>
        <v>77</v>
      </c>
      <c r="J74" s="17" t="n">
        <f aca="false">SUMIFS(通路月營運!$I$2:$I$2509,通路月營運!$B$2:$B$2509,$B74,通路月營運!$C$2:$C$2509,$C74,通路月營運!$D$2:$D$2509,$D74)</f>
        <v>1788500</v>
      </c>
      <c r="K74" s="16" t="n">
        <f aca="false">SUMIFS(通路月營運!$K$2:$K$2509,通路月營運!$B$2:$B$2509,$B74,通路月營運!$C$2:$C$2509,$C74,通路月營運!$D$2:$D$2509,$D74)</f>
        <v>6040</v>
      </c>
      <c r="L74" s="13" t="n">
        <v>551900</v>
      </c>
      <c r="M74" s="13" t="n">
        <v>441100</v>
      </c>
      <c r="N74" s="17" t="n">
        <f aca="false">SUMIFS(門市年度設定!$F$2:$F$63,門市年度設定!$A$2:$A$63,$B74,門市年度設定!$B$2:$B$63,$D74)</f>
        <v>204000</v>
      </c>
      <c r="O74" s="13" t="n">
        <v>97600</v>
      </c>
      <c r="P74" s="13" t="n">
        <v>48900</v>
      </c>
      <c r="Q74" s="17" t="n">
        <f aca="false">SUMIFS(通路月營運!$N$2:$N$2509,通路月營運!$B$2:$B$2509,$B74,通路月營運!$C$2:$C$2509,$C74,通路月營運!$D$2:$D$2509,$D74)</f>
        <v>195162</v>
      </c>
      <c r="R74" s="14" t="n">
        <f aca="false">SUM(L74:Q74)</f>
        <v>1538662</v>
      </c>
      <c r="S74" s="14" t="n">
        <f aca="false">J74-R74</f>
        <v>249838</v>
      </c>
      <c r="T74" s="15" t="n">
        <f aca="false">IF(J74=0,0,S74/J74)</f>
        <v>0.139691361476097</v>
      </c>
      <c r="U74" s="14" t="n">
        <f aca="false">IF(H74=0,0,J74/H74)</f>
        <v>57693.5483870968</v>
      </c>
      <c r="V74" s="18" t="n">
        <f aca="false">IF(H74=0,0,K74/H74)</f>
        <v>194.838709677419</v>
      </c>
      <c r="W74" s="14" t="n">
        <f aca="false">IF(K74=0,0,J74/K74)</f>
        <v>296.109271523179</v>
      </c>
      <c r="X74" s="15" t="n">
        <f aca="false">IF(J74=0,0,L74/J74)</f>
        <v>0.308582611126642</v>
      </c>
      <c r="Y74" s="15" t="n">
        <f aca="false">IF(J74=0,0,M74/J74)</f>
        <v>0.246631255241823</v>
      </c>
      <c r="Z74" s="14" t="n">
        <f aca="false">IF(I74=0,0,J74/I74)</f>
        <v>23227.2727272727</v>
      </c>
    </row>
    <row r="75" customFormat="false" ht="15" hidden="false" customHeight="false" outlineLevel="0" collapsed="false">
      <c r="A75" s="6" t="str">
        <f aca="false">TEXT(B75,"0")&amp;"-"&amp;TEXT(C75,"00")</f>
        <v>2024-05</v>
      </c>
      <c r="B75" s="4" t="n">
        <v>2024</v>
      </c>
      <c r="C75" s="4" t="n">
        <v>5</v>
      </c>
      <c r="D75" s="9" t="s">
        <v>280</v>
      </c>
      <c r="E75" s="12" t="str">
        <f aca="false">INDEX(門市主檔!$B$2:$B$25,MATCH($D75,門市主檔!$A$2:$A$25,0))</f>
        <v>新北板橋店</v>
      </c>
      <c r="F75" s="12" t="str">
        <f aca="false">INDEX(門市主檔!$C$2:$C$25,MATCH($D75,門市主檔!$A$2:$A$25,0))</f>
        <v>北區</v>
      </c>
      <c r="G75" s="12" t="str">
        <f aca="false">INDEX(門市主檔!$E$2:$E$25,MATCH($D75,門市主檔!$A$2:$A$25,0))</f>
        <v>標準店</v>
      </c>
      <c r="H75" s="4" t="n">
        <v>31</v>
      </c>
      <c r="I75" s="16" t="n">
        <f aca="false">SUMIFS(門市年度設定!$E$2:$E$63,門市年度設定!$A$2:$A$63,$B75,門市年度設定!$B$2:$B$63,$D75)</f>
        <v>92</v>
      </c>
      <c r="J75" s="17" t="n">
        <f aca="false">SUMIFS(通路月營運!$I$2:$I$2509,通路月營運!$B$2:$B$2509,$B75,通路月營運!$C$2:$C$2509,$C75,通路月營運!$D$2:$D$2509,$D75)</f>
        <v>2417700</v>
      </c>
      <c r="K75" s="16" t="n">
        <f aca="false">SUMIFS(通路月營運!$K$2:$K$2509,通路月營運!$B$2:$B$2509,$B75,通路月營運!$C$2:$C$2509,$C75,通路月營運!$D$2:$D$2509,$D75)</f>
        <v>8484</v>
      </c>
      <c r="L75" s="13" t="n">
        <v>806600</v>
      </c>
      <c r="M75" s="13" t="n">
        <v>572400</v>
      </c>
      <c r="N75" s="17" t="n">
        <f aca="false">SUMIFS(門市年度設定!$F$2:$F$63,門市年度設定!$A$2:$A$63,$B75,門市年度設定!$B$2:$B$63,$D75)</f>
        <v>282000</v>
      </c>
      <c r="O75" s="13" t="n">
        <v>149900</v>
      </c>
      <c r="P75" s="13" t="n">
        <v>73200</v>
      </c>
      <c r="Q75" s="17" t="n">
        <f aca="false">SUMIFS(通路月營運!$N$2:$N$2509,通路月營運!$B$2:$B$2509,$B75,通路月營運!$C$2:$C$2509,$C75,通路月營運!$D$2:$D$2509,$D75)</f>
        <v>274560</v>
      </c>
      <c r="R75" s="14" t="n">
        <f aca="false">SUM(L75:Q75)</f>
        <v>2158660</v>
      </c>
      <c r="S75" s="14" t="n">
        <f aca="false">J75-R75</f>
        <v>259040</v>
      </c>
      <c r="T75" s="15" t="n">
        <f aca="false">IF(J75=0,0,S75/J75)</f>
        <v>0.107143152583033</v>
      </c>
      <c r="U75" s="14" t="n">
        <f aca="false">IF(H75=0,0,J75/H75)</f>
        <v>77990.3225806452</v>
      </c>
      <c r="V75" s="18" t="n">
        <f aca="false">IF(H75=0,0,K75/H75)</f>
        <v>273.677419354839</v>
      </c>
      <c r="W75" s="14" t="n">
        <f aca="false">IF(K75=0,0,J75/K75)</f>
        <v>284.97171145686</v>
      </c>
      <c r="X75" s="15" t="n">
        <f aca="false">IF(J75=0,0,L75/J75)</f>
        <v>0.333622864706126</v>
      </c>
      <c r="Y75" s="15" t="n">
        <f aca="false">IF(J75=0,0,M75/J75)</f>
        <v>0.236753939694751</v>
      </c>
      <c r="Z75" s="14" t="n">
        <f aca="false">IF(I75=0,0,J75/I75)</f>
        <v>26279.347826087</v>
      </c>
    </row>
    <row r="76" customFormat="false" ht="15" hidden="false" customHeight="false" outlineLevel="0" collapsed="false">
      <c r="A76" s="6" t="str">
        <f aca="false">TEXT(B76,"0")&amp;"-"&amp;TEXT(C76,"00")</f>
        <v>2024-05</v>
      </c>
      <c r="B76" s="4" t="n">
        <v>2024</v>
      </c>
      <c r="C76" s="4" t="n">
        <v>5</v>
      </c>
      <c r="D76" s="9" t="s">
        <v>283</v>
      </c>
      <c r="E76" s="12" t="str">
        <f aca="false">INDEX(門市主檔!$B$2:$B$25,MATCH($D76,門市主檔!$A$2:$A$25,0))</f>
        <v>新北新莊店</v>
      </c>
      <c r="F76" s="12" t="str">
        <f aca="false">INDEX(門市主檔!$C$2:$C$25,MATCH($D76,門市主檔!$A$2:$A$25,0))</f>
        <v>北區</v>
      </c>
      <c r="G76" s="12" t="str">
        <f aca="false">INDEX(門市主檔!$E$2:$E$25,MATCH($D76,門市主檔!$A$2:$A$25,0))</f>
        <v>標準店</v>
      </c>
      <c r="H76" s="4" t="n">
        <v>31</v>
      </c>
      <c r="I76" s="16" t="n">
        <f aca="false">SUMIFS(門市年度設定!$E$2:$E$63,門市年度設定!$A$2:$A$63,$B76,門市年度設定!$B$2:$B$63,$D76)</f>
        <v>76</v>
      </c>
      <c r="J76" s="17" t="n">
        <f aca="false">SUMIFS(通路月營運!$I$2:$I$2509,通路月營運!$B$2:$B$2509,$B76,通路月營運!$C$2:$C$2509,$C76,通路月營運!$D$2:$D$2509,$D76)</f>
        <v>2023000</v>
      </c>
      <c r="K76" s="16" t="n">
        <f aca="false">SUMIFS(通路月營運!$K$2:$K$2509,通路月營運!$B$2:$B$2509,$B76,通路月營運!$C$2:$C$2509,$C76,通路月營運!$D$2:$D$2509,$D76)</f>
        <v>7038</v>
      </c>
      <c r="L76" s="13" t="n">
        <v>607600</v>
      </c>
      <c r="M76" s="13" t="n">
        <v>561500</v>
      </c>
      <c r="N76" s="17" t="n">
        <f aca="false">SUMIFS(門市年度設定!$F$2:$F$63,門市年度設定!$A$2:$A$63,$B76,門市年度設定!$B$2:$B$63,$D76)</f>
        <v>239000</v>
      </c>
      <c r="O76" s="13" t="n">
        <v>116600</v>
      </c>
      <c r="P76" s="13" t="n">
        <v>58100</v>
      </c>
      <c r="Q76" s="17" t="n">
        <f aca="false">SUMIFS(通路月營運!$N$2:$N$2509,通路月營運!$B$2:$B$2509,$B76,通路月營運!$C$2:$C$2509,$C76,通路月營運!$D$2:$D$2509,$D76)</f>
        <v>218163</v>
      </c>
      <c r="R76" s="14" t="n">
        <f aca="false">SUM(L76:Q76)</f>
        <v>1800963</v>
      </c>
      <c r="S76" s="14" t="n">
        <f aca="false">J76-R76</f>
        <v>222037</v>
      </c>
      <c r="T76" s="15" t="n">
        <f aca="false">IF(J76=0,0,S76/J76)</f>
        <v>0.109756302521008</v>
      </c>
      <c r="U76" s="14" t="n">
        <f aca="false">IF(H76=0,0,J76/H76)</f>
        <v>65258.064516129</v>
      </c>
      <c r="V76" s="18" t="n">
        <f aca="false">IF(H76=0,0,K76/H76)</f>
        <v>227.032258064516</v>
      </c>
      <c r="W76" s="14" t="n">
        <f aca="false">IF(K76=0,0,J76/K76)</f>
        <v>287.43961352657</v>
      </c>
      <c r="X76" s="15" t="n">
        <f aca="false">IF(J76=0,0,L76/J76)</f>
        <v>0.300346020761246</v>
      </c>
      <c r="Y76" s="15" t="n">
        <f aca="false">IF(J76=0,0,M76/J76)</f>
        <v>0.277558082056352</v>
      </c>
      <c r="Z76" s="14" t="n">
        <f aca="false">IF(I76=0,0,J76/I76)</f>
        <v>26618.4210526316</v>
      </c>
    </row>
    <row r="77" customFormat="false" ht="15" hidden="false" customHeight="false" outlineLevel="0" collapsed="false">
      <c r="A77" s="6" t="str">
        <f aca="false">TEXT(B77,"0")&amp;"-"&amp;TEXT(C77,"00")</f>
        <v>2024-05</v>
      </c>
      <c r="B77" s="4" t="n">
        <v>2024</v>
      </c>
      <c r="C77" s="4" t="n">
        <v>5</v>
      </c>
      <c r="D77" s="9" t="s">
        <v>285</v>
      </c>
      <c r="E77" s="12" t="str">
        <f aca="false">INDEX(門市主檔!$B$2:$B$25,MATCH($D77,門市主檔!$A$2:$A$25,0))</f>
        <v>新北三重店</v>
      </c>
      <c r="F77" s="12" t="str">
        <f aca="false">INDEX(門市主檔!$C$2:$C$25,MATCH($D77,門市主檔!$A$2:$A$25,0))</f>
        <v>北區</v>
      </c>
      <c r="G77" s="12" t="str">
        <f aca="false">INDEX(門市主檔!$E$2:$E$25,MATCH($D77,門市主檔!$A$2:$A$25,0))</f>
        <v>小型店</v>
      </c>
      <c r="H77" s="4" t="n">
        <v>31</v>
      </c>
      <c r="I77" s="16" t="n">
        <f aca="false">SUMIFS(門市年度設定!$E$2:$E$63,門市年度設定!$A$2:$A$63,$B77,門市年度設定!$B$2:$B$63,$D77)</f>
        <v>50</v>
      </c>
      <c r="J77" s="17" t="n">
        <f aca="false">SUMIFS(通路月營運!$I$2:$I$2509,通路月營運!$B$2:$B$2509,$B77,通路月營運!$C$2:$C$2509,$C77,通路月營運!$D$2:$D$2509,$D77)</f>
        <v>1381100</v>
      </c>
      <c r="K77" s="16" t="n">
        <f aca="false">SUMIFS(通路月營運!$K$2:$K$2509,通路月營運!$B$2:$B$2509,$B77,通路月營運!$C$2:$C$2509,$C77,通路月營運!$D$2:$D$2509,$D77)</f>
        <v>5234</v>
      </c>
      <c r="L77" s="13" t="n">
        <v>456300</v>
      </c>
      <c r="M77" s="13" t="n">
        <v>333700</v>
      </c>
      <c r="N77" s="17" t="n">
        <f aca="false">SUMIFS(門市年度設定!$F$2:$F$63,門市年度設定!$A$2:$A$63,$B77,門市年度設定!$B$2:$B$63,$D77)</f>
        <v>113000</v>
      </c>
      <c r="O77" s="13" t="n">
        <v>81200</v>
      </c>
      <c r="P77" s="13" t="n">
        <v>38900</v>
      </c>
      <c r="Q77" s="17" t="n">
        <f aca="false">SUMIFS(通路月營運!$N$2:$N$2509,通路月營運!$B$2:$B$2509,$B77,通路月營運!$C$2:$C$2509,$C77,通路月營運!$D$2:$D$2509,$D77)</f>
        <v>183447</v>
      </c>
      <c r="R77" s="14" t="n">
        <f aca="false">SUM(L77:Q77)</f>
        <v>1206547</v>
      </c>
      <c r="S77" s="14" t="n">
        <f aca="false">J77-R77</f>
        <v>174553</v>
      </c>
      <c r="T77" s="15" t="n">
        <f aca="false">IF(J77=0,0,S77/J77)</f>
        <v>0.126386937948012</v>
      </c>
      <c r="U77" s="14" t="n">
        <f aca="false">IF(H77=0,0,J77/H77)</f>
        <v>44551.6129032258</v>
      </c>
      <c r="V77" s="18" t="n">
        <f aca="false">IF(H77=0,0,K77/H77)</f>
        <v>168.838709677419</v>
      </c>
      <c r="W77" s="14" t="n">
        <f aca="false">IF(K77=0,0,J77/K77)</f>
        <v>263.87084447841</v>
      </c>
      <c r="X77" s="15" t="n">
        <f aca="false">IF(J77=0,0,L77/J77)</f>
        <v>0.330388820505394</v>
      </c>
      <c r="Y77" s="15" t="n">
        <f aca="false">IF(J77=0,0,M77/J77)</f>
        <v>0.241618999348346</v>
      </c>
      <c r="Z77" s="14" t="n">
        <f aca="false">IF(I77=0,0,J77/I77)</f>
        <v>27622</v>
      </c>
    </row>
    <row r="78" customFormat="false" ht="15" hidden="false" customHeight="false" outlineLevel="0" collapsed="false">
      <c r="A78" s="6" t="str">
        <f aca="false">TEXT(B78,"0")&amp;"-"&amp;TEXT(C78,"00")</f>
        <v>2024-05</v>
      </c>
      <c r="B78" s="4" t="n">
        <v>2024</v>
      </c>
      <c r="C78" s="4" t="n">
        <v>5</v>
      </c>
      <c r="D78" s="9" t="s">
        <v>300</v>
      </c>
      <c r="E78" s="12" t="str">
        <f aca="false">INDEX(門市主檔!$B$2:$B$25,MATCH($D78,門市主檔!$A$2:$A$25,0))</f>
        <v>台中逢甲店</v>
      </c>
      <c r="F78" s="12" t="str">
        <f aca="false">INDEX(門市主檔!$C$2:$C$25,MATCH($D78,門市主檔!$A$2:$A$25,0))</f>
        <v>中區</v>
      </c>
      <c r="G78" s="12" t="str">
        <f aca="false">INDEX(門市主檔!$E$2:$E$25,MATCH($D78,門市主檔!$A$2:$A$25,0))</f>
        <v>標準店</v>
      </c>
      <c r="H78" s="4" t="n">
        <v>31</v>
      </c>
      <c r="I78" s="16" t="n">
        <f aca="false">SUMIFS(門市年度設定!$E$2:$E$63,門市年度設定!$A$2:$A$63,$B78,門市年度設定!$B$2:$B$63,$D78)</f>
        <v>83</v>
      </c>
      <c r="J78" s="17" t="n">
        <f aca="false">SUMIFS(通路月營運!$I$2:$I$2509,通路月營運!$B$2:$B$2509,$B78,通路月營運!$C$2:$C$2509,$C78,通路月營運!$D$2:$D$2509,$D78)</f>
        <v>2643500</v>
      </c>
      <c r="K78" s="16" t="n">
        <f aca="false">SUMIFS(通路月營運!$K$2:$K$2509,通路月營運!$B$2:$B$2509,$B78,通路月營運!$C$2:$C$2509,$C78,通路月營運!$D$2:$D$2509,$D78)</f>
        <v>8990</v>
      </c>
      <c r="L78" s="13" t="n">
        <v>877300</v>
      </c>
      <c r="M78" s="13" t="n">
        <v>655300</v>
      </c>
      <c r="N78" s="17" t="n">
        <f aca="false">SUMIFS(門市年度設定!$F$2:$F$63,門市年度設定!$A$2:$A$63,$B78,門市年度設定!$B$2:$B$63,$D78)</f>
        <v>316000</v>
      </c>
      <c r="O78" s="13" t="n">
        <v>122400</v>
      </c>
      <c r="P78" s="13" t="n">
        <v>60800</v>
      </c>
      <c r="Q78" s="17" t="n">
        <f aca="false">SUMIFS(通路月營運!$N$2:$N$2509,通路月營運!$B$2:$B$2509,$B78,通路月營運!$C$2:$C$2509,$C78,通路月營運!$D$2:$D$2509,$D78)</f>
        <v>282810</v>
      </c>
      <c r="R78" s="14" t="n">
        <f aca="false">SUM(L78:Q78)</f>
        <v>2314610</v>
      </c>
      <c r="S78" s="14" t="n">
        <f aca="false">J78-R78</f>
        <v>328890</v>
      </c>
      <c r="T78" s="15" t="n">
        <f aca="false">IF(J78=0,0,S78/J78)</f>
        <v>0.124414601853603</v>
      </c>
      <c r="U78" s="14" t="n">
        <f aca="false">IF(H78=0,0,J78/H78)</f>
        <v>85274.1935483871</v>
      </c>
      <c r="V78" s="18" t="n">
        <f aca="false">IF(H78=0,0,K78/H78)</f>
        <v>290</v>
      </c>
      <c r="W78" s="14" t="n">
        <f aca="false">IF(K78=0,0,J78/K78)</f>
        <v>294.0489432703</v>
      </c>
      <c r="X78" s="15" t="n">
        <f aca="false">IF(J78=0,0,L78/J78)</f>
        <v>0.33187062606393</v>
      </c>
      <c r="Y78" s="15" t="n">
        <f aca="false">IF(J78=0,0,M78/J78)</f>
        <v>0.24789105352752</v>
      </c>
      <c r="Z78" s="14" t="n">
        <f aca="false">IF(I78=0,0,J78/I78)</f>
        <v>31849.3975903614</v>
      </c>
    </row>
    <row r="79" customFormat="false" ht="15" hidden="false" customHeight="false" outlineLevel="0" collapsed="false">
      <c r="A79" s="6" t="str">
        <f aca="false">TEXT(B79,"0")&amp;"-"&amp;TEXT(C79,"00")</f>
        <v>2024-05</v>
      </c>
      <c r="B79" s="4" t="n">
        <v>2024</v>
      </c>
      <c r="C79" s="4" t="n">
        <v>5</v>
      </c>
      <c r="D79" s="9" t="s">
        <v>305</v>
      </c>
      <c r="E79" s="12" t="str">
        <f aca="false">INDEX(門市主檔!$B$2:$B$25,MATCH($D79,門市主檔!$A$2:$A$25,0))</f>
        <v>台中七期店</v>
      </c>
      <c r="F79" s="12" t="str">
        <f aca="false">INDEX(門市主檔!$C$2:$C$25,MATCH($D79,門市主檔!$A$2:$A$25,0))</f>
        <v>中區</v>
      </c>
      <c r="G79" s="12" t="str">
        <f aca="false">INDEX(門市主檔!$E$2:$E$25,MATCH($D79,門市主檔!$A$2:$A$25,0))</f>
        <v>旗艦店</v>
      </c>
      <c r="H79" s="4" t="n">
        <v>31</v>
      </c>
      <c r="I79" s="16" t="n">
        <f aca="false">SUMIFS(門市年度設定!$E$2:$E$63,門市年度設定!$A$2:$A$63,$B79,門市年度設定!$B$2:$B$63,$D79)</f>
        <v>124</v>
      </c>
      <c r="J79" s="17" t="n">
        <f aca="false">SUMIFS(通路月營運!$I$2:$I$2509,通路月營運!$B$2:$B$2509,$B79,通路月營運!$C$2:$C$2509,$C79,通路月營運!$D$2:$D$2509,$D79)</f>
        <v>2366700</v>
      </c>
      <c r="K79" s="16" t="n">
        <f aca="false">SUMIFS(通路月營運!$K$2:$K$2509,通路月營運!$B$2:$B$2509,$B79,通路月營運!$C$2:$C$2509,$C79,通路月營運!$D$2:$D$2509,$D79)</f>
        <v>8138</v>
      </c>
      <c r="L79" s="13" t="n">
        <v>795000</v>
      </c>
      <c r="M79" s="13" t="n">
        <v>570600</v>
      </c>
      <c r="N79" s="17" t="n">
        <f aca="false">SUMIFS(門市年度設定!$F$2:$F$63,門市年度設定!$A$2:$A$63,$B79,門市年度設定!$B$2:$B$63,$D79)</f>
        <v>474000</v>
      </c>
      <c r="O79" s="13" t="n">
        <v>122900</v>
      </c>
      <c r="P79" s="13" t="n">
        <v>59400</v>
      </c>
      <c r="Q79" s="17" t="n">
        <f aca="false">SUMIFS(通路月營運!$N$2:$N$2509,通路月營運!$B$2:$B$2509,$B79,通路月營運!$C$2:$C$2509,$C79,通路月營運!$D$2:$D$2509,$D79)</f>
        <v>235719</v>
      </c>
      <c r="R79" s="14" t="n">
        <f aca="false">SUM(L79:Q79)</f>
        <v>2257619</v>
      </c>
      <c r="S79" s="14" t="n">
        <f aca="false">J79-R79</f>
        <v>109081</v>
      </c>
      <c r="T79" s="15" t="n">
        <f aca="false">IF(J79=0,0,S79/J79)</f>
        <v>0.0460899142265602</v>
      </c>
      <c r="U79" s="14" t="n">
        <f aca="false">IF(H79=0,0,J79/H79)</f>
        <v>76345.1612903226</v>
      </c>
      <c r="V79" s="18" t="n">
        <f aca="false">IF(H79=0,0,K79/H79)</f>
        <v>262.516129032258</v>
      </c>
      <c r="W79" s="14" t="n">
        <f aca="false">IF(K79=0,0,J79/K79)</f>
        <v>290.820840501352</v>
      </c>
      <c r="X79" s="15" t="n">
        <f aca="false">IF(J79=0,0,L79/J79)</f>
        <v>0.335910761820256</v>
      </c>
      <c r="Y79" s="15" t="n">
        <f aca="false">IF(J79=0,0,M79/J79)</f>
        <v>0.241095195842312</v>
      </c>
      <c r="Z79" s="14" t="n">
        <f aca="false">IF(I79=0,0,J79/I79)</f>
        <v>19086.2903225806</v>
      </c>
    </row>
    <row r="80" customFormat="false" ht="15" hidden="false" customHeight="false" outlineLevel="0" collapsed="false">
      <c r="A80" s="6" t="str">
        <f aca="false">TEXT(B80,"0")&amp;"-"&amp;TEXT(C80,"00")</f>
        <v>2024-05</v>
      </c>
      <c r="B80" s="4" t="n">
        <v>2024</v>
      </c>
      <c r="C80" s="4" t="n">
        <v>5</v>
      </c>
      <c r="D80" s="9" t="s">
        <v>307</v>
      </c>
      <c r="E80" s="12" t="str">
        <f aca="false">INDEX(門市主檔!$B$2:$B$25,MATCH($D80,門市主檔!$A$2:$A$25,0))</f>
        <v>台中一中店</v>
      </c>
      <c r="F80" s="12" t="str">
        <f aca="false">INDEX(門市主檔!$C$2:$C$25,MATCH($D80,門市主檔!$A$2:$A$25,0))</f>
        <v>中區</v>
      </c>
      <c r="G80" s="12" t="str">
        <f aca="false">INDEX(門市主檔!$E$2:$E$25,MATCH($D80,門市主檔!$A$2:$A$25,0))</f>
        <v>小型店</v>
      </c>
      <c r="H80" s="4" t="n">
        <v>31</v>
      </c>
      <c r="I80" s="16" t="n">
        <f aca="false">SUMIFS(門市年度設定!$E$2:$E$63,門市年度設定!$A$2:$A$63,$B80,門市年度設定!$B$2:$B$63,$D80)</f>
        <v>52</v>
      </c>
      <c r="J80" s="17" t="n">
        <f aca="false">SUMIFS(通路月營運!$I$2:$I$2509,通路月營運!$B$2:$B$2509,$B80,通路月營運!$C$2:$C$2509,$C80,通路月營運!$D$2:$D$2509,$D80)</f>
        <v>1626300</v>
      </c>
      <c r="K80" s="16" t="n">
        <f aca="false">SUMIFS(通路月營運!$K$2:$K$2509,通路月營運!$B$2:$B$2509,$B80,通路月營運!$C$2:$C$2509,$C80,通路月營運!$D$2:$D$2509,$D80)</f>
        <v>5702</v>
      </c>
      <c r="L80" s="13" t="n">
        <v>513500</v>
      </c>
      <c r="M80" s="13" t="n">
        <v>435600</v>
      </c>
      <c r="N80" s="17" t="n">
        <f aca="false">SUMIFS(門市年度設定!$F$2:$F$63,門市年度設定!$A$2:$A$63,$B80,門市年度設定!$B$2:$B$63,$D80)</f>
        <v>102000</v>
      </c>
      <c r="O80" s="13" t="n">
        <v>76600</v>
      </c>
      <c r="P80" s="13" t="n">
        <v>31100</v>
      </c>
      <c r="Q80" s="17" t="n">
        <f aca="false">SUMIFS(通路月營運!$N$2:$N$2509,通路月營運!$B$2:$B$2509,$B80,通路月營運!$C$2:$C$2509,$C80,通路月營運!$D$2:$D$2509,$D80)</f>
        <v>216942</v>
      </c>
      <c r="R80" s="14" t="n">
        <f aca="false">SUM(L80:Q80)</f>
        <v>1375742</v>
      </c>
      <c r="S80" s="14" t="n">
        <f aca="false">J80-R80</f>
        <v>250558</v>
      </c>
      <c r="T80" s="15" t="n">
        <f aca="false">IF(J80=0,0,S80/J80)</f>
        <v>0.154066285433192</v>
      </c>
      <c r="U80" s="14" t="n">
        <f aca="false">IF(H80=0,0,J80/H80)</f>
        <v>52461.2903225806</v>
      </c>
      <c r="V80" s="18" t="n">
        <f aca="false">IF(H80=0,0,K80/H80)</f>
        <v>183.935483870968</v>
      </c>
      <c r="W80" s="14" t="n">
        <f aca="false">IF(K80=0,0,J80/K80)</f>
        <v>285.215713784637</v>
      </c>
      <c r="X80" s="15" t="n">
        <f aca="false">IF(J80=0,0,L80/J80)</f>
        <v>0.315747402078337</v>
      </c>
      <c r="Y80" s="15" t="n">
        <f aca="false">IF(J80=0,0,M80/J80)</f>
        <v>0.267847260653016</v>
      </c>
      <c r="Z80" s="14" t="n">
        <f aca="false">IF(I80=0,0,J80/I80)</f>
        <v>31275</v>
      </c>
    </row>
    <row r="81" customFormat="false" ht="15" hidden="false" customHeight="false" outlineLevel="0" collapsed="false">
      <c r="A81" s="6" t="str">
        <f aca="false">TEXT(B81,"0")&amp;"-"&amp;TEXT(C81,"00")</f>
        <v>2024-05</v>
      </c>
      <c r="B81" s="4" t="n">
        <v>2024</v>
      </c>
      <c r="C81" s="4" t="n">
        <v>5</v>
      </c>
      <c r="D81" s="9" t="s">
        <v>318</v>
      </c>
      <c r="E81" s="12" t="str">
        <f aca="false">INDEX(門市主檔!$B$2:$B$25,MATCH($D81,門市主檔!$A$2:$A$25,0))</f>
        <v>台南中西店</v>
      </c>
      <c r="F81" s="12" t="str">
        <f aca="false">INDEX(門市主檔!$C$2:$C$25,MATCH($D81,門市主檔!$A$2:$A$25,0))</f>
        <v>南區</v>
      </c>
      <c r="G81" s="12" t="str">
        <f aca="false">INDEX(門市主檔!$E$2:$E$25,MATCH($D81,門市主檔!$A$2:$A$25,0))</f>
        <v>標準店</v>
      </c>
      <c r="H81" s="4" t="n">
        <v>31</v>
      </c>
      <c r="I81" s="16" t="n">
        <f aca="false">SUMIFS(門市年度設定!$E$2:$E$63,門市年度設定!$A$2:$A$63,$B81,門市年度設定!$B$2:$B$63,$D81)</f>
        <v>76</v>
      </c>
      <c r="J81" s="17" t="n">
        <f aca="false">SUMIFS(通路月營運!$I$2:$I$2509,通路月營運!$B$2:$B$2509,$B81,通路月營運!$C$2:$C$2509,$C81,通路月營運!$D$2:$D$2509,$D81)</f>
        <v>1726500</v>
      </c>
      <c r="K81" s="16" t="n">
        <f aca="false">SUMIFS(通路月營運!$K$2:$K$2509,通路月營運!$B$2:$B$2509,$B81,通路月營運!$C$2:$C$2509,$C81,通路月營運!$D$2:$D$2509,$D81)</f>
        <v>5926</v>
      </c>
      <c r="L81" s="13" t="n">
        <v>594900</v>
      </c>
      <c r="M81" s="13" t="n">
        <v>455000</v>
      </c>
      <c r="N81" s="17" t="n">
        <f aca="false">SUMIFS(門市年度設定!$F$2:$F$63,門市年度設定!$A$2:$A$63,$B81,門市年度設定!$B$2:$B$63,$D81)</f>
        <v>205000</v>
      </c>
      <c r="O81" s="13" t="n">
        <v>102900</v>
      </c>
      <c r="P81" s="13" t="n">
        <v>52600</v>
      </c>
      <c r="Q81" s="17" t="n">
        <f aca="false">SUMIFS(通路月營運!$N$2:$N$2509,通路月營運!$B$2:$B$2509,$B81,通路月營運!$C$2:$C$2509,$C81,通路月營運!$D$2:$D$2509,$D81)</f>
        <v>179751</v>
      </c>
      <c r="R81" s="14" t="n">
        <f aca="false">SUM(L81:Q81)</f>
        <v>1590151</v>
      </c>
      <c r="S81" s="14" t="n">
        <f aca="false">J81-R81</f>
        <v>136349</v>
      </c>
      <c r="T81" s="15" t="n">
        <f aca="false">IF(J81=0,0,S81/J81)</f>
        <v>0.0789742253113235</v>
      </c>
      <c r="U81" s="14" t="n">
        <f aca="false">IF(H81=0,0,J81/H81)</f>
        <v>55693.5483870968</v>
      </c>
      <c r="V81" s="18" t="n">
        <f aca="false">IF(H81=0,0,K81/H81)</f>
        <v>191.161290322581</v>
      </c>
      <c r="W81" s="14" t="n">
        <f aca="false">IF(K81=0,0,J81/K81)</f>
        <v>291.343233209585</v>
      </c>
      <c r="X81" s="15" t="n">
        <f aca="false">IF(J81=0,0,L81/J81)</f>
        <v>0.344569939183319</v>
      </c>
      <c r="Y81" s="15" t="n">
        <f aca="false">IF(J81=0,0,M81/J81)</f>
        <v>0.263538951636258</v>
      </c>
      <c r="Z81" s="14" t="n">
        <f aca="false">IF(I81=0,0,J81/I81)</f>
        <v>22717.1052631579</v>
      </c>
    </row>
    <row r="82" customFormat="false" ht="15" hidden="false" customHeight="false" outlineLevel="0" collapsed="false">
      <c r="A82" s="6" t="str">
        <f aca="false">TEXT(B82,"0")&amp;"-"&amp;TEXT(C82,"00")</f>
        <v>2024-05</v>
      </c>
      <c r="B82" s="4" t="n">
        <v>2024</v>
      </c>
      <c r="C82" s="4" t="n">
        <v>5</v>
      </c>
      <c r="D82" s="9" t="s">
        <v>323</v>
      </c>
      <c r="E82" s="12" t="str">
        <f aca="false">INDEX(門市主檔!$B$2:$B$25,MATCH($D82,門市主檔!$A$2:$A$25,0))</f>
        <v>台南東寧店</v>
      </c>
      <c r="F82" s="12" t="str">
        <f aca="false">INDEX(門市主檔!$C$2:$C$25,MATCH($D82,門市主檔!$A$2:$A$25,0))</f>
        <v>南區</v>
      </c>
      <c r="G82" s="12" t="str">
        <f aca="false">INDEX(門市主檔!$E$2:$E$25,MATCH($D82,門市主檔!$A$2:$A$25,0))</f>
        <v>小型店</v>
      </c>
      <c r="H82" s="4" t="n">
        <v>31</v>
      </c>
      <c r="I82" s="16" t="n">
        <f aca="false">SUMIFS(門市年度設定!$E$2:$E$63,門市年度設定!$A$2:$A$63,$B82,門市年度設定!$B$2:$B$63,$D82)</f>
        <v>51</v>
      </c>
      <c r="J82" s="17" t="n">
        <f aca="false">SUMIFS(通路月營運!$I$2:$I$2509,通路月營運!$B$2:$B$2509,$B82,通路月營運!$C$2:$C$2509,$C82,通路月營運!$D$2:$D$2509,$D82)</f>
        <v>1314800</v>
      </c>
      <c r="K82" s="16" t="n">
        <f aca="false">SUMIFS(通路月營運!$K$2:$K$2509,通路月營運!$B$2:$B$2509,$B82,通路月營運!$C$2:$C$2509,$C82,通路月營運!$D$2:$D$2509,$D82)</f>
        <v>4743</v>
      </c>
      <c r="L82" s="13" t="n">
        <v>427000</v>
      </c>
      <c r="M82" s="13" t="n">
        <v>319500</v>
      </c>
      <c r="N82" s="17" t="n">
        <f aca="false">SUMIFS(門市年度設定!$F$2:$F$63,門市年度設定!$A$2:$A$63,$B82,門市年度設定!$B$2:$B$63,$D82)</f>
        <v>91000</v>
      </c>
      <c r="O82" s="13" t="n">
        <v>66100</v>
      </c>
      <c r="P82" s="13" t="n">
        <v>33800</v>
      </c>
      <c r="Q82" s="17" t="n">
        <f aca="false">SUMIFS(通路月營運!$N$2:$N$2509,通路月營運!$B$2:$B$2509,$B82,通路月營運!$C$2:$C$2509,$C82,通路月營運!$D$2:$D$2509,$D82)</f>
        <v>175923</v>
      </c>
      <c r="R82" s="14" t="n">
        <f aca="false">SUM(L82:Q82)</f>
        <v>1113323</v>
      </c>
      <c r="S82" s="14" t="n">
        <f aca="false">J82-R82</f>
        <v>201477</v>
      </c>
      <c r="T82" s="15" t="n">
        <f aca="false">IF(J82=0,0,S82/J82)</f>
        <v>0.153237754791603</v>
      </c>
      <c r="U82" s="14" t="n">
        <f aca="false">IF(H82=0,0,J82/H82)</f>
        <v>42412.9032258065</v>
      </c>
      <c r="V82" s="18" t="n">
        <f aca="false">IF(H82=0,0,K82/H82)</f>
        <v>153</v>
      </c>
      <c r="W82" s="14" t="n">
        <f aca="false">IF(K82=0,0,J82/K82)</f>
        <v>277.208517815728</v>
      </c>
      <c r="X82" s="15" t="n">
        <f aca="false">IF(J82=0,0,L82/J82)</f>
        <v>0.324764222695467</v>
      </c>
      <c r="Y82" s="15" t="n">
        <f aca="false">IF(J82=0,0,M82/J82)</f>
        <v>0.24300273805902</v>
      </c>
      <c r="Z82" s="14" t="n">
        <f aca="false">IF(I82=0,0,J82/I82)</f>
        <v>25780.3921568627</v>
      </c>
    </row>
    <row r="83" customFormat="false" ht="15" hidden="false" customHeight="false" outlineLevel="0" collapsed="false">
      <c r="A83" s="6" t="str">
        <f aca="false">TEXT(B83,"0")&amp;"-"&amp;TEXT(C83,"00")</f>
        <v>2024-05</v>
      </c>
      <c r="B83" s="4" t="n">
        <v>2024</v>
      </c>
      <c r="C83" s="4" t="n">
        <v>5</v>
      </c>
      <c r="D83" s="9" t="s">
        <v>262</v>
      </c>
      <c r="E83" s="12" t="str">
        <f aca="false">INDEX(門市主檔!$B$2:$B$25,MATCH($D83,門市主檔!$A$2:$A$25,0))</f>
        <v>台北信義旗艦店</v>
      </c>
      <c r="F83" s="12" t="str">
        <f aca="false">INDEX(門市主檔!$C$2:$C$25,MATCH($D83,門市主檔!$A$2:$A$25,0))</f>
        <v>北區</v>
      </c>
      <c r="G83" s="12" t="str">
        <f aca="false">INDEX(門市主檔!$E$2:$E$25,MATCH($D83,門市主檔!$A$2:$A$25,0))</f>
        <v>旗艦店</v>
      </c>
      <c r="H83" s="4" t="n">
        <v>31</v>
      </c>
      <c r="I83" s="16" t="n">
        <f aca="false">SUMIFS(門市年度設定!$E$2:$E$63,門市年度設定!$A$2:$A$63,$B83,門市年度設定!$B$2:$B$63,$D83)</f>
        <v>112</v>
      </c>
      <c r="J83" s="17" t="n">
        <f aca="false">SUMIFS(通路月營運!$I$2:$I$2509,通路月營運!$B$2:$B$2509,$B83,通路月營運!$C$2:$C$2509,$C83,通路月營運!$D$2:$D$2509,$D83)</f>
        <v>2929300</v>
      </c>
      <c r="K83" s="16" t="n">
        <f aca="false">SUMIFS(通路月營運!$K$2:$K$2509,通路月營運!$B$2:$B$2509,$B83,通路月營運!$C$2:$C$2509,$C83,通路月營運!$D$2:$D$2509,$D83)</f>
        <v>10245</v>
      </c>
      <c r="L83" s="13" t="n">
        <v>941000</v>
      </c>
      <c r="M83" s="13" t="n">
        <v>710500</v>
      </c>
      <c r="N83" s="17" t="n">
        <f aca="false">SUMIFS(門市年度設定!$F$2:$F$63,門市年度設定!$A$2:$A$63,$B83,門市年度設定!$B$2:$B$63,$D83)</f>
        <v>577000</v>
      </c>
      <c r="O83" s="13" t="n">
        <v>174500</v>
      </c>
      <c r="P83" s="13" t="n">
        <v>79300</v>
      </c>
      <c r="Q83" s="17" t="n">
        <f aca="false">SUMIFS(通路月營運!$N$2:$N$2509,通路月營運!$B$2:$B$2509,$B83,通路月營運!$C$2:$C$2509,$C83,通路月營運!$D$2:$D$2509,$D83)</f>
        <v>268026</v>
      </c>
      <c r="R83" s="14" t="n">
        <f aca="false">SUM(L83:Q83)</f>
        <v>2750326</v>
      </c>
      <c r="S83" s="14" t="n">
        <f aca="false">J83-R83</f>
        <v>178974</v>
      </c>
      <c r="T83" s="15" t="n">
        <f aca="false">IF(J83=0,0,S83/J83)</f>
        <v>0.0610978732120302</v>
      </c>
      <c r="U83" s="14" t="n">
        <f aca="false">IF(H83=0,0,J83/H83)</f>
        <v>94493.5483870968</v>
      </c>
      <c r="V83" s="18" t="n">
        <f aca="false">IF(H83=0,0,K83/H83)</f>
        <v>330.483870967742</v>
      </c>
      <c r="W83" s="14" t="n">
        <f aca="false">IF(K83=0,0,J83/K83)</f>
        <v>285.924841386042</v>
      </c>
      <c r="X83" s="15" t="n">
        <f aca="false">IF(J83=0,0,L83/J83)</f>
        <v>0.321237155634452</v>
      </c>
      <c r="Y83" s="15" t="n">
        <f aca="false">IF(J83=0,0,M83/J83)</f>
        <v>0.242549414535896</v>
      </c>
      <c r="Z83" s="14" t="n">
        <f aca="false">IF(I83=0,0,J83/I83)</f>
        <v>26154.4642857143</v>
      </c>
    </row>
    <row r="84" customFormat="false" ht="15" hidden="false" customHeight="false" outlineLevel="0" collapsed="false">
      <c r="A84" s="6" t="str">
        <f aca="false">TEXT(B84,"0")&amp;"-"&amp;TEXT(C84,"00")</f>
        <v>2024-05</v>
      </c>
      <c r="B84" s="4" t="n">
        <v>2024</v>
      </c>
      <c r="C84" s="4" t="n">
        <v>5</v>
      </c>
      <c r="D84" s="9" t="s">
        <v>269</v>
      </c>
      <c r="E84" s="12" t="str">
        <f aca="false">INDEX(門市主檔!$B$2:$B$25,MATCH($D84,門市主檔!$A$2:$A$25,0))</f>
        <v>台北中山店</v>
      </c>
      <c r="F84" s="12" t="str">
        <f aca="false">INDEX(門市主檔!$C$2:$C$25,MATCH($D84,門市主檔!$A$2:$A$25,0))</f>
        <v>北區</v>
      </c>
      <c r="G84" s="12" t="str">
        <f aca="false">INDEX(門市主檔!$E$2:$E$25,MATCH($D84,門市主檔!$A$2:$A$25,0))</f>
        <v>標準店</v>
      </c>
      <c r="H84" s="4" t="n">
        <v>31</v>
      </c>
      <c r="I84" s="16" t="n">
        <f aca="false">SUMIFS(門市年度設定!$E$2:$E$63,門市年度設定!$A$2:$A$63,$B84,門市年度設定!$B$2:$B$63,$D84)</f>
        <v>84</v>
      </c>
      <c r="J84" s="17" t="n">
        <f aca="false">SUMIFS(通路月營運!$I$2:$I$2509,通路月營運!$B$2:$B$2509,$B84,通路月營運!$C$2:$C$2509,$C84,通路月營運!$D$2:$D$2509,$D84)</f>
        <v>2136600</v>
      </c>
      <c r="K84" s="16" t="n">
        <f aca="false">SUMIFS(通路月營運!$K$2:$K$2509,通路月營運!$B$2:$B$2509,$B84,通路月營運!$C$2:$C$2509,$C84,通路月營運!$D$2:$D$2509,$D84)</f>
        <v>7003</v>
      </c>
      <c r="L84" s="13" t="n">
        <v>679700</v>
      </c>
      <c r="M84" s="13" t="n">
        <v>551400</v>
      </c>
      <c r="N84" s="17" t="n">
        <f aca="false">SUMIFS(門市年度設定!$F$2:$F$63,門市年度設定!$A$2:$A$63,$B84,門市年度設定!$B$2:$B$63,$D84)</f>
        <v>264000</v>
      </c>
      <c r="O84" s="13" t="n">
        <v>139500</v>
      </c>
      <c r="P84" s="13" t="n">
        <v>37400</v>
      </c>
      <c r="Q84" s="17" t="n">
        <f aca="false">SUMIFS(通路月營運!$N$2:$N$2509,通路月營運!$B$2:$B$2509,$B84,通路月營運!$C$2:$C$2509,$C84,通路月營運!$D$2:$D$2509,$D84)</f>
        <v>220275</v>
      </c>
      <c r="R84" s="14" t="n">
        <f aca="false">SUM(L84:Q84)</f>
        <v>1892275</v>
      </c>
      <c r="S84" s="14" t="n">
        <f aca="false">J84-R84</f>
        <v>244325</v>
      </c>
      <c r="T84" s="15" t="n">
        <f aca="false">IF(J84=0,0,S84/J84)</f>
        <v>0.114352241879622</v>
      </c>
      <c r="U84" s="14" t="n">
        <f aca="false">IF(H84=0,0,J84/H84)</f>
        <v>68922.5806451613</v>
      </c>
      <c r="V84" s="18" t="n">
        <f aca="false">IF(H84=0,0,K84/H84)</f>
        <v>225.903225806452</v>
      </c>
      <c r="W84" s="14" t="n">
        <f aca="false">IF(K84=0,0,J84/K84)</f>
        <v>305.097815222048</v>
      </c>
      <c r="X84" s="15" t="n">
        <f aca="false">IF(J84=0,0,L84/J84)</f>
        <v>0.318122250304222</v>
      </c>
      <c r="Y84" s="15" t="n">
        <f aca="false">IF(J84=0,0,M84/J84)</f>
        <v>0.258073574838529</v>
      </c>
      <c r="Z84" s="14" t="n">
        <f aca="false">IF(I84=0,0,J84/I84)</f>
        <v>25435.7142857143</v>
      </c>
    </row>
    <row r="85" customFormat="false" ht="15" hidden="false" customHeight="false" outlineLevel="0" collapsed="false">
      <c r="A85" s="6" t="str">
        <f aca="false">TEXT(B85,"0")&amp;"-"&amp;TEXT(C85,"00")</f>
        <v>2024-05</v>
      </c>
      <c r="B85" s="4" t="n">
        <v>2024</v>
      </c>
      <c r="C85" s="4" t="n">
        <v>5</v>
      </c>
      <c r="D85" s="9" t="s">
        <v>273</v>
      </c>
      <c r="E85" s="12" t="str">
        <f aca="false">INDEX(門市主檔!$B$2:$B$25,MATCH($D85,門市主檔!$A$2:$A$25,0))</f>
        <v>台北東門店</v>
      </c>
      <c r="F85" s="12" t="str">
        <f aca="false">INDEX(門市主檔!$C$2:$C$25,MATCH($D85,門市主檔!$A$2:$A$25,0))</f>
        <v>北區</v>
      </c>
      <c r="G85" s="12" t="str">
        <f aca="false">INDEX(門市主檔!$E$2:$E$25,MATCH($D85,門市主檔!$A$2:$A$25,0))</f>
        <v>小型店</v>
      </c>
      <c r="H85" s="4" t="n">
        <v>31</v>
      </c>
      <c r="I85" s="16" t="n">
        <f aca="false">SUMIFS(門市年度設定!$E$2:$E$63,門市年度設定!$A$2:$A$63,$B85,門市年度設定!$B$2:$B$63,$D85)</f>
        <v>54</v>
      </c>
      <c r="J85" s="17" t="n">
        <f aca="false">SUMIFS(通路月營運!$I$2:$I$2509,通路月營運!$B$2:$B$2509,$B85,通路月營運!$C$2:$C$2509,$C85,通路月營運!$D$2:$D$2509,$D85)</f>
        <v>1578700</v>
      </c>
      <c r="K85" s="16" t="n">
        <f aca="false">SUMIFS(通路月營運!$K$2:$K$2509,通路月營運!$B$2:$B$2509,$B85,通路月營運!$C$2:$C$2509,$C85,通路月營運!$D$2:$D$2509,$D85)</f>
        <v>5720</v>
      </c>
      <c r="L85" s="13" t="n">
        <v>495400</v>
      </c>
      <c r="M85" s="13" t="n">
        <v>416900</v>
      </c>
      <c r="N85" s="17" t="n">
        <f aca="false">SUMIFS(門市年度設定!$F$2:$F$63,門市年度設定!$A$2:$A$63,$B85,門市年度設定!$B$2:$B$63,$D85)</f>
        <v>99000</v>
      </c>
      <c r="O85" s="13" t="n">
        <v>98400</v>
      </c>
      <c r="P85" s="13" t="n">
        <v>43100</v>
      </c>
      <c r="Q85" s="17" t="n">
        <f aca="false">SUMIFS(通路月營運!$N$2:$N$2509,通路月營運!$B$2:$B$2509,$B85,通路月營運!$C$2:$C$2509,$C85,通路月營運!$D$2:$D$2509,$D85)</f>
        <v>211596</v>
      </c>
      <c r="R85" s="14" t="n">
        <f aca="false">SUM(L85:Q85)</f>
        <v>1364396</v>
      </c>
      <c r="S85" s="14" t="n">
        <f aca="false">J85-R85</f>
        <v>214304</v>
      </c>
      <c r="T85" s="15" t="n">
        <f aca="false">IF(J85=0,0,S85/J85)</f>
        <v>0.135747133717616</v>
      </c>
      <c r="U85" s="14" t="n">
        <f aca="false">IF(H85=0,0,J85/H85)</f>
        <v>50925.8064516129</v>
      </c>
      <c r="V85" s="18" t="n">
        <f aca="false">IF(H85=0,0,K85/H85)</f>
        <v>184.516129032258</v>
      </c>
      <c r="W85" s="14" t="n">
        <f aca="false">IF(K85=0,0,J85/K85)</f>
        <v>275.996503496504</v>
      </c>
      <c r="X85" s="15" t="n">
        <f aca="false">IF(J85=0,0,L85/J85)</f>
        <v>0.31380249572433</v>
      </c>
      <c r="Y85" s="15" t="n">
        <f aca="false">IF(J85=0,0,M85/J85)</f>
        <v>0.26407803889276</v>
      </c>
      <c r="Z85" s="14" t="n">
        <f aca="false">IF(I85=0,0,J85/I85)</f>
        <v>29235.1851851852</v>
      </c>
    </row>
    <row r="86" customFormat="false" ht="15" hidden="false" customHeight="false" outlineLevel="0" collapsed="false">
      <c r="A86" s="6" t="str">
        <f aca="false">TEXT(B86,"0")&amp;"-"&amp;TEXT(C86,"00")</f>
        <v>2024-05</v>
      </c>
      <c r="B86" s="4" t="n">
        <v>2024</v>
      </c>
      <c r="C86" s="4" t="n">
        <v>5</v>
      </c>
      <c r="D86" s="9" t="s">
        <v>277</v>
      </c>
      <c r="E86" s="12" t="str">
        <f aca="false">INDEX(門市主檔!$B$2:$B$25,MATCH($D86,門市主檔!$A$2:$A$25,0))</f>
        <v>台北松江店</v>
      </c>
      <c r="F86" s="12" t="str">
        <f aca="false">INDEX(門市主檔!$C$2:$C$25,MATCH($D86,門市主檔!$A$2:$A$25,0))</f>
        <v>北區</v>
      </c>
      <c r="G86" s="12" t="str">
        <f aca="false">INDEX(門市主檔!$E$2:$E$25,MATCH($D86,門市主檔!$A$2:$A$25,0))</f>
        <v>外帶專門店</v>
      </c>
      <c r="H86" s="4" t="n">
        <v>31</v>
      </c>
      <c r="I86" s="16" t="n">
        <f aca="false">SUMIFS(門市年度設定!$E$2:$E$63,門市年度設定!$A$2:$A$63,$B86,門市年度設定!$B$2:$B$63,$D86)</f>
        <v>9</v>
      </c>
      <c r="J86" s="17" t="n">
        <f aca="false">SUMIFS(通路月營運!$I$2:$I$2509,通路月營運!$B$2:$B$2509,$B86,通路月營運!$C$2:$C$2509,$C86,通路月營運!$D$2:$D$2509,$D86)</f>
        <v>1156700</v>
      </c>
      <c r="K86" s="16" t="n">
        <f aca="false">SUMIFS(通路月營運!$K$2:$K$2509,通路月營運!$B$2:$B$2509,$B86,通路月營運!$C$2:$C$2509,$C86,通路月營運!$D$2:$D$2509,$D86)</f>
        <v>4250</v>
      </c>
      <c r="L86" s="13" t="n">
        <v>368100</v>
      </c>
      <c r="M86" s="13" t="n">
        <v>283800</v>
      </c>
      <c r="N86" s="17" t="n">
        <f aca="false">SUMIFS(門市年度設定!$F$2:$F$63,門市年度設定!$A$2:$A$63,$B86,門市年度設定!$B$2:$B$63,$D86)</f>
        <v>57000</v>
      </c>
      <c r="O86" s="13" t="n">
        <v>80200</v>
      </c>
      <c r="P86" s="13" t="n">
        <v>37600</v>
      </c>
      <c r="Q86" s="17" t="n">
        <f aca="false">SUMIFS(通路月營運!$N$2:$N$2509,通路月營運!$B$2:$B$2509,$B86,通路月營運!$C$2:$C$2509,$C86,通路月營運!$D$2:$D$2509,$D86)</f>
        <v>214170</v>
      </c>
      <c r="R86" s="14" t="n">
        <f aca="false">SUM(L86:Q86)</f>
        <v>1040870</v>
      </c>
      <c r="S86" s="14" t="n">
        <f aca="false">J86-R86</f>
        <v>115830</v>
      </c>
      <c r="T86" s="15" t="n">
        <f aca="false">IF(J86=0,0,S86/J86)</f>
        <v>0.100138324543961</v>
      </c>
      <c r="U86" s="14" t="n">
        <f aca="false">IF(H86=0,0,J86/H86)</f>
        <v>37312.9032258065</v>
      </c>
      <c r="V86" s="18" t="n">
        <f aca="false">IF(H86=0,0,K86/H86)</f>
        <v>137.096774193548</v>
      </c>
      <c r="W86" s="14" t="n">
        <f aca="false">IF(K86=0,0,J86/K86)</f>
        <v>272.164705882353</v>
      </c>
      <c r="X86" s="15" t="n">
        <f aca="false">IF(J86=0,0,L86/J86)</f>
        <v>0.318232903950895</v>
      </c>
      <c r="Y86" s="15" t="n">
        <f aca="false">IF(J86=0,0,M86/J86)</f>
        <v>0.245353159851301</v>
      </c>
      <c r="Z86" s="14" t="n">
        <f aca="false">IF(I86=0,0,J86/I86)</f>
        <v>128522.222222222</v>
      </c>
    </row>
    <row r="87" customFormat="false" ht="15" hidden="false" customHeight="false" outlineLevel="0" collapsed="false">
      <c r="A87" s="6" t="str">
        <f aca="false">TEXT(B87,"0")&amp;"-"&amp;TEXT(C87,"00")</f>
        <v>2024-05</v>
      </c>
      <c r="B87" s="4" t="n">
        <v>2024</v>
      </c>
      <c r="C87" s="4" t="n">
        <v>5</v>
      </c>
      <c r="D87" s="9" t="s">
        <v>288</v>
      </c>
      <c r="E87" s="12" t="str">
        <f aca="false">INDEX(門市主檔!$B$2:$B$25,MATCH($D87,門市主檔!$A$2:$A$25,0))</f>
        <v>桃園中壢店</v>
      </c>
      <c r="F87" s="12" t="str">
        <f aca="false">INDEX(門市主檔!$C$2:$C$25,MATCH($D87,門市主檔!$A$2:$A$25,0))</f>
        <v>北區</v>
      </c>
      <c r="G87" s="12" t="str">
        <f aca="false">INDEX(門市主檔!$E$2:$E$25,MATCH($D87,門市主檔!$A$2:$A$25,0))</f>
        <v>標準店</v>
      </c>
      <c r="H87" s="4" t="n">
        <v>31</v>
      </c>
      <c r="I87" s="16" t="n">
        <f aca="false">SUMIFS(門市年度設定!$E$2:$E$63,門市年度設定!$A$2:$A$63,$B87,門市年度設定!$B$2:$B$63,$D87)</f>
        <v>90</v>
      </c>
      <c r="J87" s="17" t="n">
        <f aca="false">SUMIFS(通路月營運!$I$2:$I$2509,通路月營運!$B$2:$B$2509,$B87,通路月營運!$C$2:$C$2509,$C87,通路月營運!$D$2:$D$2509,$D87)</f>
        <v>1679500</v>
      </c>
      <c r="K87" s="16" t="n">
        <f aca="false">SUMIFS(通路月營運!$K$2:$K$2509,通路月營運!$B$2:$B$2509,$B87,通路月營運!$C$2:$C$2509,$C87,通路月營運!$D$2:$D$2509,$D87)</f>
        <v>5854</v>
      </c>
      <c r="L87" s="13" t="n">
        <v>506800</v>
      </c>
      <c r="M87" s="13" t="n">
        <v>433600</v>
      </c>
      <c r="N87" s="17" t="n">
        <f aca="false">SUMIFS(門市年度設定!$F$2:$F$63,門市年度設定!$A$2:$A$63,$B87,門市年度設定!$B$2:$B$63,$D87)</f>
        <v>203000</v>
      </c>
      <c r="O87" s="13" t="n">
        <v>91200</v>
      </c>
      <c r="P87" s="13" t="n">
        <v>44200</v>
      </c>
      <c r="Q87" s="17" t="n">
        <f aca="false">SUMIFS(通路月營運!$N$2:$N$2509,通路月營運!$B$2:$B$2509,$B87,通路月營運!$C$2:$C$2509,$C87,通路月營運!$D$2:$D$2509,$D87)</f>
        <v>183018</v>
      </c>
      <c r="R87" s="14" t="n">
        <f aca="false">SUM(L87:Q87)</f>
        <v>1461818</v>
      </c>
      <c r="S87" s="14" t="n">
        <f aca="false">J87-R87</f>
        <v>217682</v>
      </c>
      <c r="T87" s="15" t="n">
        <f aca="false">IF(J87=0,0,S87/J87)</f>
        <v>0.129611193807681</v>
      </c>
      <c r="U87" s="14" t="n">
        <f aca="false">IF(H87=0,0,J87/H87)</f>
        <v>54177.4193548387</v>
      </c>
      <c r="V87" s="18" t="n">
        <f aca="false">IF(H87=0,0,K87/H87)</f>
        <v>188.838709677419</v>
      </c>
      <c r="W87" s="14" t="n">
        <f aca="false">IF(K87=0,0,J87/K87)</f>
        <v>286.897847625555</v>
      </c>
      <c r="X87" s="15" t="n">
        <f aca="false">IF(J87=0,0,L87/J87)</f>
        <v>0.301756475141411</v>
      </c>
      <c r="Y87" s="15" t="n">
        <f aca="false">IF(J87=0,0,M87/J87)</f>
        <v>0.258172075022328</v>
      </c>
      <c r="Z87" s="14" t="n">
        <f aca="false">IF(I87=0,0,J87/I87)</f>
        <v>18661.1111111111</v>
      </c>
    </row>
    <row r="88" customFormat="false" ht="15" hidden="false" customHeight="false" outlineLevel="0" collapsed="false">
      <c r="A88" s="6" t="str">
        <f aca="false">TEXT(B88,"0")&amp;"-"&amp;TEXT(C88,"00")</f>
        <v>2024-05</v>
      </c>
      <c r="B88" s="4" t="n">
        <v>2024</v>
      </c>
      <c r="C88" s="4" t="n">
        <v>5</v>
      </c>
      <c r="D88" s="9" t="s">
        <v>292</v>
      </c>
      <c r="E88" s="12" t="str">
        <f aca="false">INDEX(門市主檔!$B$2:$B$25,MATCH($D88,門市主檔!$A$2:$A$25,0))</f>
        <v>桃園藝文店</v>
      </c>
      <c r="F88" s="12" t="str">
        <f aca="false">INDEX(門市主檔!$C$2:$C$25,MATCH($D88,門市主檔!$A$2:$A$25,0))</f>
        <v>北區</v>
      </c>
      <c r="G88" s="12" t="str">
        <f aca="false">INDEX(門市主檔!$E$2:$E$25,MATCH($D88,門市主檔!$A$2:$A$25,0))</f>
        <v>標準店</v>
      </c>
      <c r="H88" s="4" t="n">
        <v>31</v>
      </c>
      <c r="I88" s="16" t="n">
        <f aca="false">SUMIFS(門市年度設定!$E$2:$E$63,門市年度設定!$A$2:$A$63,$B88,門市年度設定!$B$2:$B$63,$D88)</f>
        <v>96</v>
      </c>
      <c r="J88" s="17" t="n">
        <f aca="false">SUMIFS(通路月營運!$I$2:$I$2509,通路月營運!$B$2:$B$2509,$B88,通路月營運!$C$2:$C$2509,$C88,通路月營運!$D$2:$D$2509,$D88)</f>
        <v>1406300</v>
      </c>
      <c r="K88" s="16" t="n">
        <f aca="false">SUMIFS(通路月營運!$K$2:$K$2509,通路月營運!$B$2:$B$2509,$B88,通路月營運!$C$2:$C$2509,$C88,通路月營運!$D$2:$D$2509,$D88)</f>
        <v>4668</v>
      </c>
      <c r="L88" s="13" t="n">
        <v>451800</v>
      </c>
      <c r="M88" s="13" t="n">
        <v>374100</v>
      </c>
      <c r="N88" s="17" t="n">
        <f aca="false">SUMIFS(門市年度設定!$F$2:$F$63,門市年度設定!$A$2:$A$63,$B88,門市年度設定!$B$2:$B$63,$D88)</f>
        <v>169000</v>
      </c>
      <c r="O88" s="13" t="n">
        <v>82600</v>
      </c>
      <c r="P88" s="13" t="n">
        <v>25700</v>
      </c>
      <c r="Q88" s="17" t="n">
        <f aca="false">SUMIFS(通路月營運!$N$2:$N$2509,通路月營運!$B$2:$B$2509,$B88,通路月營運!$C$2:$C$2509,$C88,通路月營運!$D$2:$D$2509,$D88)</f>
        <v>158235</v>
      </c>
      <c r="R88" s="14" t="n">
        <f aca="false">SUM(L88:Q88)</f>
        <v>1261435</v>
      </c>
      <c r="S88" s="14" t="n">
        <f aca="false">J88-R88</f>
        <v>144865</v>
      </c>
      <c r="T88" s="15" t="n">
        <f aca="false">IF(J88=0,0,S88/J88)</f>
        <v>0.103011448481832</v>
      </c>
      <c r="U88" s="14" t="n">
        <f aca="false">IF(H88=0,0,J88/H88)</f>
        <v>45364.5161290323</v>
      </c>
      <c r="V88" s="18" t="n">
        <f aca="false">IF(H88=0,0,K88/H88)</f>
        <v>150.58064516129</v>
      </c>
      <c r="W88" s="14" t="n">
        <f aca="false">IF(K88=0,0,J88/K88)</f>
        <v>301.263924592973</v>
      </c>
      <c r="X88" s="15" t="n">
        <f aca="false">IF(J88=0,0,L88/J88)</f>
        <v>0.321268577117258</v>
      </c>
      <c r="Y88" s="15" t="n">
        <f aca="false">IF(J88=0,0,M88/J88)</f>
        <v>0.266017208277039</v>
      </c>
      <c r="Z88" s="14" t="n">
        <f aca="false">IF(I88=0,0,J88/I88)</f>
        <v>14648.9583333333</v>
      </c>
    </row>
    <row r="89" customFormat="false" ht="15" hidden="false" customHeight="false" outlineLevel="0" collapsed="false">
      <c r="A89" s="6" t="str">
        <f aca="false">TEXT(B89,"0")&amp;"-"&amp;TEXT(C89,"00")</f>
        <v>2024-06</v>
      </c>
      <c r="B89" s="4" t="n">
        <v>2024</v>
      </c>
      <c r="C89" s="4" t="n">
        <v>6</v>
      </c>
      <c r="D89" s="9" t="s">
        <v>312</v>
      </c>
      <c r="E89" s="12" t="str">
        <f aca="false">INDEX(門市主檔!$B$2:$B$25,MATCH($D89,門市主檔!$A$2:$A$25,0))</f>
        <v>彰化員林店</v>
      </c>
      <c r="F89" s="12" t="str">
        <f aca="false">INDEX(門市主檔!$C$2:$C$25,MATCH($D89,門市主檔!$A$2:$A$25,0))</f>
        <v>中區</v>
      </c>
      <c r="G89" s="12" t="str">
        <f aca="false">INDEX(門市主檔!$E$2:$E$25,MATCH($D89,門市主檔!$A$2:$A$25,0))</f>
        <v>小型店</v>
      </c>
      <c r="H89" s="4" t="n">
        <v>30</v>
      </c>
      <c r="I89" s="16" t="n">
        <f aca="false">SUMIFS(門市年度設定!$E$2:$E$63,門市年度設定!$A$2:$A$63,$B89,門市年度設定!$B$2:$B$63,$D89)</f>
        <v>54</v>
      </c>
      <c r="J89" s="17" t="n">
        <f aca="false">SUMIFS(通路月營運!$I$2:$I$2509,通路月營運!$B$2:$B$2509,$B89,通路月營運!$C$2:$C$2509,$C89,通路月營運!$D$2:$D$2509,$D89)</f>
        <v>1200500</v>
      </c>
      <c r="K89" s="16" t="n">
        <f aca="false">SUMIFS(通路月營運!$K$2:$K$2509,通路月營運!$B$2:$B$2509,$B89,通路月營運!$C$2:$C$2509,$C89,通路月營運!$D$2:$D$2509,$D89)</f>
        <v>4421</v>
      </c>
      <c r="L89" s="13" t="n">
        <v>364600</v>
      </c>
      <c r="M89" s="13" t="n">
        <v>317300</v>
      </c>
      <c r="N89" s="17" t="n">
        <f aca="false">SUMIFS(門市年度設定!$F$2:$F$63,門市年度設定!$A$2:$A$63,$B89,門市年度設定!$B$2:$B$63,$D89)</f>
        <v>83000</v>
      </c>
      <c r="O89" s="13" t="n">
        <v>69300</v>
      </c>
      <c r="P89" s="13" t="n">
        <v>34400</v>
      </c>
      <c r="Q89" s="17" t="n">
        <f aca="false">SUMIFS(通路月營運!$N$2:$N$2509,通路月營運!$B$2:$B$2509,$B89,通路月營運!$C$2:$C$2509,$C89,通路月營運!$D$2:$D$2509,$D89)</f>
        <v>157905</v>
      </c>
      <c r="R89" s="14" t="n">
        <f aca="false">SUM(L89:Q89)</f>
        <v>1026505</v>
      </c>
      <c r="S89" s="14" t="n">
        <f aca="false">J89-R89</f>
        <v>173995</v>
      </c>
      <c r="T89" s="15" t="n">
        <f aca="false">IF(J89=0,0,S89/J89)</f>
        <v>0.144935443565181</v>
      </c>
      <c r="U89" s="14" t="n">
        <f aca="false">IF(H89=0,0,J89/H89)</f>
        <v>40016.6666666667</v>
      </c>
      <c r="V89" s="18" t="n">
        <f aca="false">IF(H89=0,0,K89/H89)</f>
        <v>147.366666666667</v>
      </c>
      <c r="W89" s="14" t="n">
        <f aca="false">IF(K89=0,0,J89/K89)</f>
        <v>271.54489934404</v>
      </c>
      <c r="X89" s="15" t="n">
        <f aca="false">IF(J89=0,0,L89/J89)</f>
        <v>0.303706788837984</v>
      </c>
      <c r="Y89" s="15" t="n">
        <f aca="false">IF(J89=0,0,M89/J89)</f>
        <v>0.264306538942108</v>
      </c>
      <c r="Z89" s="14" t="n">
        <f aca="false">IF(I89=0,0,J89/I89)</f>
        <v>22231.4814814815</v>
      </c>
    </row>
    <row r="90" customFormat="false" ht="15" hidden="false" customHeight="false" outlineLevel="0" collapsed="false">
      <c r="A90" s="6" t="str">
        <f aca="false">TEXT(B90,"0")&amp;"-"&amp;TEXT(C90,"00")</f>
        <v>2024-06</v>
      </c>
      <c r="B90" s="4" t="n">
        <v>2024</v>
      </c>
      <c r="C90" s="4" t="n">
        <v>6</v>
      </c>
      <c r="D90" s="9" t="s">
        <v>294</v>
      </c>
      <c r="E90" s="12" t="str">
        <f aca="false">INDEX(門市主檔!$B$2:$B$25,MATCH($D90,門市主檔!$A$2:$A$25,0))</f>
        <v>新竹巨城店</v>
      </c>
      <c r="F90" s="12" t="str">
        <f aca="false">INDEX(門市主檔!$C$2:$C$25,MATCH($D90,門市主檔!$A$2:$A$25,0))</f>
        <v>北區</v>
      </c>
      <c r="G90" s="12" t="str">
        <f aca="false">INDEX(門市主檔!$E$2:$E$25,MATCH($D90,門市主檔!$A$2:$A$25,0))</f>
        <v>旗艦店</v>
      </c>
      <c r="H90" s="4" t="n">
        <v>30</v>
      </c>
      <c r="I90" s="16" t="n">
        <f aca="false">SUMIFS(門市年度設定!$E$2:$E$63,門市年度設定!$A$2:$A$63,$B90,門市年度設定!$B$2:$B$63,$D90)</f>
        <v>118</v>
      </c>
      <c r="J90" s="17" t="n">
        <f aca="false">SUMIFS(通路月營運!$I$2:$I$2509,通路月營運!$B$2:$B$2509,$B90,通路月營運!$C$2:$C$2509,$C90,通路月營運!$D$2:$D$2509,$D90)</f>
        <v>2553500</v>
      </c>
      <c r="K90" s="16" t="n">
        <f aca="false">SUMIFS(通路月營運!$K$2:$K$2509,通路月營運!$B$2:$B$2509,$B90,通路月營運!$C$2:$C$2509,$C90,通路月營運!$D$2:$D$2509,$D90)</f>
        <v>8596</v>
      </c>
      <c r="L90" s="13" t="n">
        <v>797800</v>
      </c>
      <c r="M90" s="13" t="n">
        <v>659300</v>
      </c>
      <c r="N90" s="17" t="n">
        <f aca="false">SUMIFS(門市年度設定!$F$2:$F$63,門市年度設定!$A$2:$A$63,$B90,門市年度設定!$B$2:$B$63,$D90)</f>
        <v>512000</v>
      </c>
      <c r="O90" s="13" t="n">
        <v>155700</v>
      </c>
      <c r="P90" s="13" t="n">
        <v>65500</v>
      </c>
      <c r="Q90" s="17" t="n">
        <f aca="false">SUMIFS(通路月營運!$N$2:$N$2509,通路月營運!$B$2:$B$2509,$B90,通路月營運!$C$2:$C$2509,$C90,通路月營運!$D$2:$D$2509,$D90)</f>
        <v>246609</v>
      </c>
      <c r="R90" s="14" t="n">
        <f aca="false">SUM(L90:Q90)</f>
        <v>2436909</v>
      </c>
      <c r="S90" s="14" t="n">
        <f aca="false">J90-R90</f>
        <v>116591</v>
      </c>
      <c r="T90" s="15" t="n">
        <f aca="false">IF(J90=0,0,S90/J90)</f>
        <v>0.0456592911689838</v>
      </c>
      <c r="U90" s="14" t="n">
        <f aca="false">IF(H90=0,0,J90/H90)</f>
        <v>85116.6666666667</v>
      </c>
      <c r="V90" s="18" t="n">
        <f aca="false">IF(H90=0,0,K90/H90)</f>
        <v>286.533333333333</v>
      </c>
      <c r="W90" s="14" t="n">
        <f aca="false">IF(K90=0,0,J90/K90)</f>
        <v>297.056770590973</v>
      </c>
      <c r="X90" s="15" t="n">
        <f aca="false">IF(J90=0,0,L90/J90)</f>
        <v>0.312433914235363</v>
      </c>
      <c r="Y90" s="15" t="n">
        <f aca="false">IF(J90=0,0,M90/J90)</f>
        <v>0.25819463481496</v>
      </c>
      <c r="Z90" s="14" t="n">
        <f aca="false">IF(I90=0,0,J90/I90)</f>
        <v>21639.8305084746</v>
      </c>
    </row>
    <row r="91" customFormat="false" ht="15" hidden="false" customHeight="false" outlineLevel="0" collapsed="false">
      <c r="A91" s="6" t="str">
        <f aca="false">TEXT(B91,"0")&amp;"-"&amp;TEXT(C91,"00")</f>
        <v>2024-06</v>
      </c>
      <c r="B91" s="4" t="n">
        <v>2024</v>
      </c>
      <c r="C91" s="4" t="n">
        <v>6</v>
      </c>
      <c r="D91" s="9" t="s">
        <v>325</v>
      </c>
      <c r="E91" s="12" t="str">
        <f aca="false">INDEX(門市主檔!$B$2:$B$25,MATCH($D91,門市主檔!$A$2:$A$25,0))</f>
        <v>高雄左營店</v>
      </c>
      <c r="F91" s="12" t="str">
        <f aca="false">INDEX(門市主檔!$C$2:$C$25,MATCH($D91,門市主檔!$A$2:$A$25,0))</f>
        <v>南區</v>
      </c>
      <c r="G91" s="12" t="str">
        <f aca="false">INDEX(門市主檔!$E$2:$E$25,MATCH($D91,門市主檔!$A$2:$A$25,0))</f>
        <v>旗艦店</v>
      </c>
      <c r="H91" s="4" t="n">
        <v>30</v>
      </c>
      <c r="I91" s="16" t="n">
        <f aca="false">SUMIFS(門市年度設定!$E$2:$E$63,門市年度設定!$A$2:$A$63,$B91,門市年度設定!$B$2:$B$63,$D91)</f>
        <v>119</v>
      </c>
      <c r="J91" s="17" t="n">
        <f aca="false">SUMIFS(通路月營運!$I$2:$I$2509,通路月營運!$B$2:$B$2509,$B91,通路月營運!$C$2:$C$2509,$C91,通路月營運!$D$2:$D$2509,$D91)</f>
        <v>2174600</v>
      </c>
      <c r="K91" s="16" t="n">
        <f aca="false">SUMIFS(通路月營運!$K$2:$K$2509,通路月營運!$B$2:$B$2509,$B91,通路月營運!$C$2:$C$2509,$C91,通路月營運!$D$2:$D$2509,$D91)</f>
        <v>7157</v>
      </c>
      <c r="L91" s="13" t="n">
        <v>684100</v>
      </c>
      <c r="M91" s="13" t="n">
        <v>532700</v>
      </c>
      <c r="N91" s="17" t="n">
        <f aca="false">SUMIFS(門市年度設定!$F$2:$F$63,門市年度設定!$A$2:$A$63,$B91,門市年度設定!$B$2:$B$63,$D91)</f>
        <v>464000</v>
      </c>
      <c r="O91" s="13" t="n">
        <v>144400</v>
      </c>
      <c r="P91" s="13" t="n">
        <v>35300</v>
      </c>
      <c r="Q91" s="17" t="n">
        <f aca="false">SUMIFS(通路月營運!$N$2:$N$2509,通路月營運!$B$2:$B$2509,$B91,通路月營運!$C$2:$C$2509,$C91,通路月營運!$D$2:$D$2509,$D91)</f>
        <v>194568</v>
      </c>
      <c r="R91" s="14" t="n">
        <f aca="false">SUM(L91:Q91)</f>
        <v>2055068</v>
      </c>
      <c r="S91" s="14" t="n">
        <f aca="false">J91-R91</f>
        <v>119532</v>
      </c>
      <c r="T91" s="15" t="n">
        <f aca="false">IF(J91=0,0,S91/J91)</f>
        <v>0.0549673503172997</v>
      </c>
      <c r="U91" s="14" t="n">
        <f aca="false">IF(H91=0,0,J91/H91)</f>
        <v>72486.6666666667</v>
      </c>
      <c r="V91" s="18" t="n">
        <f aca="false">IF(H91=0,0,K91/H91)</f>
        <v>238.566666666667</v>
      </c>
      <c r="W91" s="14" t="n">
        <f aca="false">IF(K91=0,0,J91/K91)</f>
        <v>303.842392063714</v>
      </c>
      <c r="X91" s="15" t="n">
        <f aca="false">IF(J91=0,0,L91/J91)</f>
        <v>0.314586590637359</v>
      </c>
      <c r="Y91" s="15" t="n">
        <f aca="false">IF(J91=0,0,M91/J91)</f>
        <v>0.244964591189184</v>
      </c>
      <c r="Z91" s="14" t="n">
        <f aca="false">IF(I91=0,0,J91/I91)</f>
        <v>18273.9495798319</v>
      </c>
    </row>
    <row r="92" customFormat="false" ht="15" hidden="false" customHeight="false" outlineLevel="0" collapsed="false">
      <c r="A92" s="6" t="str">
        <f aca="false">TEXT(B92,"0")&amp;"-"&amp;TEXT(C92,"00")</f>
        <v>2024-06</v>
      </c>
      <c r="B92" s="4" t="n">
        <v>2024</v>
      </c>
      <c r="C92" s="4" t="n">
        <v>6</v>
      </c>
      <c r="D92" s="9" t="s">
        <v>328</v>
      </c>
      <c r="E92" s="12" t="str">
        <f aca="false">INDEX(門市主檔!$B$2:$B$25,MATCH($D92,門市主檔!$A$2:$A$25,0))</f>
        <v>高雄三多店</v>
      </c>
      <c r="F92" s="12" t="str">
        <f aca="false">INDEX(門市主檔!$C$2:$C$25,MATCH($D92,門市主檔!$A$2:$A$25,0))</f>
        <v>南區</v>
      </c>
      <c r="G92" s="12" t="str">
        <f aca="false">INDEX(門市主檔!$E$2:$E$25,MATCH($D92,門市主檔!$A$2:$A$25,0))</f>
        <v>標準店</v>
      </c>
      <c r="H92" s="4" t="n">
        <v>30</v>
      </c>
      <c r="I92" s="16" t="n">
        <f aca="false">SUMIFS(門市年度設定!$E$2:$E$63,門市年度設定!$A$2:$A$63,$B92,門市年度設定!$B$2:$B$63,$D92)</f>
        <v>77</v>
      </c>
      <c r="J92" s="17" t="n">
        <f aca="false">SUMIFS(通路月營運!$I$2:$I$2509,通路月營運!$B$2:$B$2509,$B92,通路月營運!$C$2:$C$2509,$C92,通路月營運!$D$2:$D$2509,$D92)</f>
        <v>1646700</v>
      </c>
      <c r="K92" s="16" t="n">
        <f aca="false">SUMIFS(通路月營運!$K$2:$K$2509,通路月營運!$B$2:$B$2509,$B92,通路月營運!$C$2:$C$2509,$C92,通路月營運!$D$2:$D$2509,$D92)</f>
        <v>5779</v>
      </c>
      <c r="L92" s="13" t="n">
        <v>543400</v>
      </c>
      <c r="M92" s="13" t="n">
        <v>414200</v>
      </c>
      <c r="N92" s="17" t="n">
        <f aca="false">SUMIFS(門市年度設定!$F$2:$F$63,門市年度設定!$A$2:$A$63,$B92,門市年度設定!$B$2:$B$63,$D92)</f>
        <v>204000</v>
      </c>
      <c r="O92" s="13" t="n">
        <v>98700</v>
      </c>
      <c r="P92" s="13" t="n">
        <v>38100</v>
      </c>
      <c r="Q92" s="17" t="n">
        <f aca="false">SUMIFS(通路月營運!$N$2:$N$2509,通路月營運!$B$2:$B$2509,$B92,通路月營運!$C$2:$C$2509,$C92,通路月營運!$D$2:$D$2509,$D92)</f>
        <v>179091</v>
      </c>
      <c r="R92" s="14" t="n">
        <f aca="false">SUM(L92:Q92)</f>
        <v>1477491</v>
      </c>
      <c r="S92" s="14" t="n">
        <f aca="false">J92-R92</f>
        <v>169209</v>
      </c>
      <c r="T92" s="15" t="n">
        <f aca="false">IF(J92=0,0,S92/J92)</f>
        <v>0.102756421934779</v>
      </c>
      <c r="U92" s="14" t="n">
        <f aca="false">IF(H92=0,0,J92/H92)</f>
        <v>54890</v>
      </c>
      <c r="V92" s="18" t="n">
        <f aca="false">IF(H92=0,0,K92/H92)</f>
        <v>192.633333333333</v>
      </c>
      <c r="W92" s="14" t="n">
        <f aca="false">IF(K92=0,0,J92/K92)</f>
        <v>284.945492299706</v>
      </c>
      <c r="X92" s="15" t="n">
        <f aca="false">IF(J92=0,0,L92/J92)</f>
        <v>0.32999331997328</v>
      </c>
      <c r="Y92" s="15" t="n">
        <f aca="false">IF(J92=0,0,M92/J92)</f>
        <v>0.251533369769843</v>
      </c>
      <c r="Z92" s="14" t="n">
        <f aca="false">IF(I92=0,0,J92/I92)</f>
        <v>21385.7142857143</v>
      </c>
    </row>
    <row r="93" customFormat="false" ht="15" hidden="false" customHeight="false" outlineLevel="0" collapsed="false">
      <c r="A93" s="6" t="str">
        <f aca="false">TEXT(B93,"0")&amp;"-"&amp;TEXT(C93,"00")</f>
        <v>2024-06</v>
      </c>
      <c r="B93" s="4" t="n">
        <v>2024</v>
      </c>
      <c r="C93" s="4" t="n">
        <v>6</v>
      </c>
      <c r="D93" s="9" t="s">
        <v>280</v>
      </c>
      <c r="E93" s="12" t="str">
        <f aca="false">INDEX(門市主檔!$B$2:$B$25,MATCH($D93,門市主檔!$A$2:$A$25,0))</f>
        <v>新北板橋店</v>
      </c>
      <c r="F93" s="12" t="str">
        <f aca="false">INDEX(門市主檔!$C$2:$C$25,MATCH($D93,門市主檔!$A$2:$A$25,0))</f>
        <v>北區</v>
      </c>
      <c r="G93" s="12" t="str">
        <f aca="false">INDEX(門市主檔!$E$2:$E$25,MATCH($D93,門市主檔!$A$2:$A$25,0))</f>
        <v>標準店</v>
      </c>
      <c r="H93" s="4" t="n">
        <v>30</v>
      </c>
      <c r="I93" s="16" t="n">
        <f aca="false">SUMIFS(門市年度設定!$E$2:$E$63,門市年度設定!$A$2:$A$63,$B93,門市年度設定!$B$2:$B$63,$D93)</f>
        <v>92</v>
      </c>
      <c r="J93" s="17" t="n">
        <f aca="false">SUMIFS(通路月營運!$I$2:$I$2509,通路月營運!$B$2:$B$2509,$B93,通路月營運!$C$2:$C$2509,$C93,通路月營運!$D$2:$D$2509,$D93)</f>
        <v>2274500</v>
      </c>
      <c r="K93" s="16" t="n">
        <f aca="false">SUMIFS(通路月營運!$K$2:$K$2509,通路月營運!$B$2:$B$2509,$B93,通路月營運!$C$2:$C$2509,$C93,通路月營運!$D$2:$D$2509,$D93)</f>
        <v>7734</v>
      </c>
      <c r="L93" s="13" t="n">
        <v>707300</v>
      </c>
      <c r="M93" s="13" t="n">
        <v>566100</v>
      </c>
      <c r="N93" s="17" t="n">
        <f aca="false">SUMIFS(門市年度設定!$F$2:$F$63,門市年度設定!$A$2:$A$63,$B93,門市年度設定!$B$2:$B$63,$D93)</f>
        <v>282000</v>
      </c>
      <c r="O93" s="13" t="n">
        <v>156100</v>
      </c>
      <c r="P93" s="13" t="n">
        <v>45300</v>
      </c>
      <c r="Q93" s="17" t="n">
        <f aca="false">SUMIFS(通路月營運!$N$2:$N$2509,通路月營運!$B$2:$B$2509,$B93,通路月營運!$C$2:$C$2509,$C93,通路月營運!$D$2:$D$2509,$D93)</f>
        <v>235785</v>
      </c>
      <c r="R93" s="14" t="n">
        <f aca="false">SUM(L93:Q93)</f>
        <v>1992585</v>
      </c>
      <c r="S93" s="14" t="n">
        <f aca="false">J93-R93</f>
        <v>281915</v>
      </c>
      <c r="T93" s="15" t="n">
        <f aca="false">IF(J93=0,0,S93/J93)</f>
        <v>0.123945922180699</v>
      </c>
      <c r="U93" s="14" t="n">
        <f aca="false">IF(H93=0,0,J93/H93)</f>
        <v>75816.6666666667</v>
      </c>
      <c r="V93" s="18" t="n">
        <f aca="false">IF(H93=0,0,K93/H93)</f>
        <v>257.8</v>
      </c>
      <c r="W93" s="14" t="n">
        <f aca="false">IF(K93=0,0,J93/K93)</f>
        <v>294.091026635635</v>
      </c>
      <c r="X93" s="15" t="n">
        <f aca="false">IF(J93=0,0,L93/J93)</f>
        <v>0.31096944383381</v>
      </c>
      <c r="Y93" s="15" t="n">
        <f aca="false">IF(J93=0,0,M93/J93)</f>
        <v>0.248889865904594</v>
      </c>
      <c r="Z93" s="14" t="n">
        <f aca="false">IF(I93=0,0,J93/I93)</f>
        <v>24722.8260869565</v>
      </c>
    </row>
    <row r="94" customFormat="false" ht="15" hidden="false" customHeight="false" outlineLevel="0" collapsed="false">
      <c r="A94" s="6" t="str">
        <f aca="false">TEXT(B94,"0")&amp;"-"&amp;TEXT(C94,"00")</f>
        <v>2024-06</v>
      </c>
      <c r="B94" s="4" t="n">
        <v>2024</v>
      </c>
      <c r="C94" s="4" t="n">
        <v>6</v>
      </c>
      <c r="D94" s="9" t="s">
        <v>283</v>
      </c>
      <c r="E94" s="12" t="str">
        <f aca="false">INDEX(門市主檔!$B$2:$B$25,MATCH($D94,門市主檔!$A$2:$A$25,0))</f>
        <v>新北新莊店</v>
      </c>
      <c r="F94" s="12" t="str">
        <f aca="false">INDEX(門市主檔!$C$2:$C$25,MATCH($D94,門市主檔!$A$2:$A$25,0))</f>
        <v>北區</v>
      </c>
      <c r="G94" s="12" t="str">
        <f aca="false">INDEX(門市主檔!$E$2:$E$25,MATCH($D94,門市主檔!$A$2:$A$25,0))</f>
        <v>標準店</v>
      </c>
      <c r="H94" s="4" t="n">
        <v>30</v>
      </c>
      <c r="I94" s="16" t="n">
        <f aca="false">SUMIFS(門市年度設定!$E$2:$E$63,門市年度設定!$A$2:$A$63,$B94,門市年度設定!$B$2:$B$63,$D94)</f>
        <v>76</v>
      </c>
      <c r="J94" s="17" t="n">
        <f aca="false">SUMIFS(通路月營運!$I$2:$I$2509,通路月營運!$B$2:$B$2509,$B94,通路月營運!$C$2:$C$2509,$C94,通路月營運!$D$2:$D$2509,$D94)</f>
        <v>1777600</v>
      </c>
      <c r="K94" s="16" t="n">
        <f aca="false">SUMIFS(通路月營運!$K$2:$K$2509,通路月營運!$B$2:$B$2509,$B94,通路月營運!$C$2:$C$2509,$C94,通路月營運!$D$2:$D$2509,$D94)</f>
        <v>6411</v>
      </c>
      <c r="L94" s="13" t="n">
        <v>565000</v>
      </c>
      <c r="M94" s="13" t="n">
        <v>481000</v>
      </c>
      <c r="N94" s="17" t="n">
        <f aca="false">SUMIFS(門市年度設定!$F$2:$F$63,門市年度設定!$A$2:$A$63,$B94,門市年度設定!$B$2:$B$63,$D94)</f>
        <v>239000</v>
      </c>
      <c r="O94" s="13" t="n">
        <v>111700</v>
      </c>
      <c r="P94" s="13" t="n">
        <v>55900</v>
      </c>
      <c r="Q94" s="17" t="n">
        <f aca="false">SUMIFS(通路月營運!$N$2:$N$2509,通路月營運!$B$2:$B$2509,$B94,通路月營運!$C$2:$C$2509,$C94,通路月營運!$D$2:$D$2509,$D94)</f>
        <v>186714</v>
      </c>
      <c r="R94" s="14" t="n">
        <f aca="false">SUM(L94:Q94)</f>
        <v>1639314</v>
      </c>
      <c r="S94" s="14" t="n">
        <f aca="false">J94-R94</f>
        <v>138286</v>
      </c>
      <c r="T94" s="15" t="n">
        <f aca="false">IF(J94=0,0,S94/J94)</f>
        <v>0.0777936543654366</v>
      </c>
      <c r="U94" s="14" t="n">
        <f aca="false">IF(H94=0,0,J94/H94)</f>
        <v>59253.3333333333</v>
      </c>
      <c r="V94" s="18" t="n">
        <f aca="false">IF(H94=0,0,K94/H94)</f>
        <v>213.7</v>
      </c>
      <c r="W94" s="14" t="n">
        <f aca="false">IF(K94=0,0,J94/K94)</f>
        <v>277.273436281391</v>
      </c>
      <c r="X94" s="15" t="n">
        <f aca="false">IF(J94=0,0,L94/J94)</f>
        <v>0.317844284428443</v>
      </c>
      <c r="Y94" s="15" t="n">
        <f aca="false">IF(J94=0,0,M94/J94)</f>
        <v>0.270589558955896</v>
      </c>
      <c r="Z94" s="14" t="n">
        <f aca="false">IF(I94=0,0,J94/I94)</f>
        <v>23389.4736842105</v>
      </c>
    </row>
    <row r="95" customFormat="false" ht="15" hidden="false" customHeight="false" outlineLevel="0" collapsed="false">
      <c r="A95" s="6" t="str">
        <f aca="false">TEXT(B95,"0")&amp;"-"&amp;TEXT(C95,"00")</f>
        <v>2024-06</v>
      </c>
      <c r="B95" s="4" t="n">
        <v>2024</v>
      </c>
      <c r="C95" s="4" t="n">
        <v>6</v>
      </c>
      <c r="D95" s="9" t="s">
        <v>285</v>
      </c>
      <c r="E95" s="12" t="str">
        <f aca="false">INDEX(門市主檔!$B$2:$B$25,MATCH($D95,門市主檔!$A$2:$A$25,0))</f>
        <v>新北三重店</v>
      </c>
      <c r="F95" s="12" t="str">
        <f aca="false">INDEX(門市主檔!$C$2:$C$25,MATCH($D95,門市主檔!$A$2:$A$25,0))</f>
        <v>北區</v>
      </c>
      <c r="G95" s="12" t="str">
        <f aca="false">INDEX(門市主檔!$E$2:$E$25,MATCH($D95,門市主檔!$A$2:$A$25,0))</f>
        <v>小型店</v>
      </c>
      <c r="H95" s="4" t="n">
        <v>30</v>
      </c>
      <c r="I95" s="16" t="n">
        <f aca="false">SUMIFS(門市年度設定!$E$2:$E$63,門市年度設定!$A$2:$A$63,$B95,門市年度設定!$B$2:$B$63,$D95)</f>
        <v>50</v>
      </c>
      <c r="J95" s="17" t="n">
        <f aca="false">SUMIFS(通路月營運!$I$2:$I$2509,通路月營運!$B$2:$B$2509,$B95,通路月營運!$C$2:$C$2509,$C95,通路月營運!$D$2:$D$2509,$D95)</f>
        <v>1471200</v>
      </c>
      <c r="K95" s="16" t="n">
        <f aca="false">SUMIFS(通路月營運!$K$2:$K$2509,通路月營運!$B$2:$B$2509,$B95,通路月營運!$C$2:$C$2509,$C95,通路月營運!$D$2:$D$2509,$D95)</f>
        <v>5078</v>
      </c>
      <c r="L95" s="13" t="n">
        <v>467600</v>
      </c>
      <c r="M95" s="13" t="n">
        <v>395800</v>
      </c>
      <c r="N95" s="17" t="n">
        <f aca="false">SUMIFS(門市年度設定!$F$2:$F$63,門市年度設定!$A$2:$A$63,$B95,門市年度設定!$B$2:$B$63,$D95)</f>
        <v>113000</v>
      </c>
      <c r="O95" s="13" t="n">
        <v>102000</v>
      </c>
      <c r="P95" s="13" t="n">
        <v>43600</v>
      </c>
      <c r="Q95" s="17" t="n">
        <f aca="false">SUMIFS(通路月營運!$N$2:$N$2509,通路月營運!$B$2:$B$2509,$B95,通路月營運!$C$2:$C$2509,$C95,通路月營運!$D$2:$D$2509,$D95)</f>
        <v>184932</v>
      </c>
      <c r="R95" s="14" t="n">
        <f aca="false">SUM(L95:Q95)</f>
        <v>1306932</v>
      </c>
      <c r="S95" s="14" t="n">
        <f aca="false">J95-R95</f>
        <v>164268</v>
      </c>
      <c r="T95" s="15" t="n">
        <f aca="false">IF(J95=0,0,S95/J95)</f>
        <v>0.111655791190865</v>
      </c>
      <c r="U95" s="14" t="n">
        <f aca="false">IF(H95=0,0,J95/H95)</f>
        <v>49040</v>
      </c>
      <c r="V95" s="18" t="n">
        <f aca="false">IF(H95=0,0,K95/H95)</f>
        <v>169.266666666667</v>
      </c>
      <c r="W95" s="14" t="n">
        <f aca="false">IF(K95=0,0,J95/K95)</f>
        <v>289.720362347381</v>
      </c>
      <c r="X95" s="15" t="n">
        <f aca="false">IF(J95=0,0,L95/J95)</f>
        <v>0.317835780315389</v>
      </c>
      <c r="Y95" s="15" t="n">
        <f aca="false">IF(J95=0,0,M95/J95)</f>
        <v>0.269032082653616</v>
      </c>
      <c r="Z95" s="14" t="n">
        <f aca="false">IF(I95=0,0,J95/I95)</f>
        <v>29424</v>
      </c>
    </row>
    <row r="96" customFormat="false" ht="15" hidden="false" customHeight="false" outlineLevel="0" collapsed="false">
      <c r="A96" s="6" t="str">
        <f aca="false">TEXT(B96,"0")&amp;"-"&amp;TEXT(C96,"00")</f>
        <v>2024-06</v>
      </c>
      <c r="B96" s="4" t="n">
        <v>2024</v>
      </c>
      <c r="C96" s="4" t="n">
        <v>6</v>
      </c>
      <c r="D96" s="9" t="s">
        <v>300</v>
      </c>
      <c r="E96" s="12" t="str">
        <f aca="false">INDEX(門市主檔!$B$2:$B$25,MATCH($D96,門市主檔!$A$2:$A$25,0))</f>
        <v>台中逢甲店</v>
      </c>
      <c r="F96" s="12" t="str">
        <f aca="false">INDEX(門市主檔!$C$2:$C$25,MATCH($D96,門市主檔!$A$2:$A$25,0))</f>
        <v>中區</v>
      </c>
      <c r="G96" s="12" t="str">
        <f aca="false">INDEX(門市主檔!$E$2:$E$25,MATCH($D96,門市主檔!$A$2:$A$25,0))</f>
        <v>標準店</v>
      </c>
      <c r="H96" s="4" t="n">
        <v>30</v>
      </c>
      <c r="I96" s="16" t="n">
        <f aca="false">SUMIFS(門市年度設定!$E$2:$E$63,門市年度設定!$A$2:$A$63,$B96,門市年度設定!$B$2:$B$63,$D96)</f>
        <v>83</v>
      </c>
      <c r="J96" s="17" t="n">
        <f aca="false">SUMIFS(通路月營運!$I$2:$I$2509,通路月營運!$B$2:$B$2509,$B96,通路月營運!$C$2:$C$2509,$C96,通路月營運!$D$2:$D$2509,$D96)</f>
        <v>2409200</v>
      </c>
      <c r="K96" s="16" t="n">
        <f aca="false">SUMIFS(通路月營運!$K$2:$K$2509,通路月營運!$B$2:$B$2509,$B96,通路月營運!$C$2:$C$2509,$C96,通路月營運!$D$2:$D$2509,$D96)</f>
        <v>8867</v>
      </c>
      <c r="L96" s="13" t="n">
        <v>762500</v>
      </c>
      <c r="M96" s="13" t="n">
        <v>651900</v>
      </c>
      <c r="N96" s="17" t="n">
        <f aca="false">SUMIFS(門市年度設定!$F$2:$F$63,門市年度設定!$A$2:$A$63,$B96,門市年度設定!$B$2:$B$63,$D96)</f>
        <v>316000</v>
      </c>
      <c r="O96" s="13" t="n">
        <v>161400</v>
      </c>
      <c r="P96" s="13" t="n">
        <v>53300</v>
      </c>
      <c r="Q96" s="17" t="n">
        <f aca="false">SUMIFS(通路月營運!$N$2:$N$2509,通路月營運!$B$2:$B$2509,$B96,通路月營運!$C$2:$C$2509,$C96,通路月營運!$D$2:$D$2509,$D96)</f>
        <v>257301</v>
      </c>
      <c r="R96" s="14" t="n">
        <f aca="false">SUM(L96:Q96)</f>
        <v>2202401</v>
      </c>
      <c r="S96" s="14" t="n">
        <f aca="false">J96-R96</f>
        <v>206799</v>
      </c>
      <c r="T96" s="15" t="n">
        <f aca="false">IF(J96=0,0,S96/J96)</f>
        <v>0.0858372073717417</v>
      </c>
      <c r="U96" s="14" t="n">
        <f aca="false">IF(H96=0,0,J96/H96)</f>
        <v>80306.6666666667</v>
      </c>
      <c r="V96" s="18" t="n">
        <f aca="false">IF(H96=0,0,K96/H96)</f>
        <v>295.566666666667</v>
      </c>
      <c r="W96" s="14" t="n">
        <f aca="false">IF(K96=0,0,J96/K96)</f>
        <v>271.704071275516</v>
      </c>
      <c r="X96" s="15" t="n">
        <f aca="false">IF(J96=0,0,L96/J96)</f>
        <v>0.316495102108584</v>
      </c>
      <c r="Y96" s="15" t="n">
        <f aca="false">IF(J96=0,0,M96/J96)</f>
        <v>0.270587746969949</v>
      </c>
      <c r="Z96" s="14" t="n">
        <f aca="false">IF(I96=0,0,J96/I96)</f>
        <v>29026.5060240964</v>
      </c>
    </row>
    <row r="97" customFormat="false" ht="15" hidden="false" customHeight="false" outlineLevel="0" collapsed="false">
      <c r="A97" s="6" t="str">
        <f aca="false">TEXT(B97,"0")&amp;"-"&amp;TEXT(C97,"00")</f>
        <v>2024-06</v>
      </c>
      <c r="B97" s="4" t="n">
        <v>2024</v>
      </c>
      <c r="C97" s="4" t="n">
        <v>6</v>
      </c>
      <c r="D97" s="9" t="s">
        <v>305</v>
      </c>
      <c r="E97" s="12" t="str">
        <f aca="false">INDEX(門市主檔!$B$2:$B$25,MATCH($D97,門市主檔!$A$2:$A$25,0))</f>
        <v>台中七期店</v>
      </c>
      <c r="F97" s="12" t="str">
        <f aca="false">INDEX(門市主檔!$C$2:$C$25,MATCH($D97,門市主檔!$A$2:$A$25,0))</f>
        <v>中區</v>
      </c>
      <c r="G97" s="12" t="str">
        <f aca="false">INDEX(門市主檔!$E$2:$E$25,MATCH($D97,門市主檔!$A$2:$A$25,0))</f>
        <v>旗艦店</v>
      </c>
      <c r="H97" s="4" t="n">
        <v>30</v>
      </c>
      <c r="I97" s="16" t="n">
        <f aca="false">SUMIFS(門市年度設定!$E$2:$E$63,門市年度設定!$A$2:$A$63,$B97,門市年度設定!$B$2:$B$63,$D97)</f>
        <v>124</v>
      </c>
      <c r="J97" s="17" t="n">
        <f aca="false">SUMIFS(通路月營運!$I$2:$I$2509,通路月營運!$B$2:$B$2509,$B97,通路月營運!$C$2:$C$2509,$C97,通路月營運!$D$2:$D$2509,$D97)</f>
        <v>2387200</v>
      </c>
      <c r="K97" s="16" t="n">
        <f aca="false">SUMIFS(通路月營運!$K$2:$K$2509,通路月營運!$B$2:$B$2509,$B97,通路月營運!$C$2:$C$2509,$C97,通路月營運!$D$2:$D$2509,$D97)</f>
        <v>8370</v>
      </c>
      <c r="L97" s="13" t="n">
        <v>764200</v>
      </c>
      <c r="M97" s="13" t="n">
        <v>642200</v>
      </c>
      <c r="N97" s="17" t="n">
        <f aca="false">SUMIFS(門市年度設定!$F$2:$F$63,門市年度設定!$A$2:$A$63,$B97,門市年度設定!$B$2:$B$63,$D97)</f>
        <v>474000</v>
      </c>
      <c r="O97" s="13" t="n">
        <v>114000</v>
      </c>
      <c r="P97" s="13" t="n">
        <v>38600</v>
      </c>
      <c r="Q97" s="17" t="n">
        <f aca="false">SUMIFS(通路月營運!$N$2:$N$2509,通路月營運!$B$2:$B$2509,$B97,通路月營運!$C$2:$C$2509,$C97,通路月營運!$D$2:$D$2509,$D97)</f>
        <v>218625</v>
      </c>
      <c r="R97" s="14" t="n">
        <f aca="false">SUM(L97:Q97)</f>
        <v>2251625</v>
      </c>
      <c r="S97" s="14" t="n">
        <f aca="false">J97-R97</f>
        <v>135575</v>
      </c>
      <c r="T97" s="15" t="n">
        <f aca="false">IF(J97=0,0,S97/J97)</f>
        <v>0.056792476541555</v>
      </c>
      <c r="U97" s="14" t="n">
        <f aca="false">IF(H97=0,0,J97/H97)</f>
        <v>79573.3333333333</v>
      </c>
      <c r="V97" s="18" t="n">
        <f aca="false">IF(H97=0,0,K97/H97)</f>
        <v>279</v>
      </c>
      <c r="W97" s="14" t="n">
        <f aca="false">IF(K97=0,0,J97/K97)</f>
        <v>285.20908004779</v>
      </c>
      <c r="X97" s="15" t="n">
        <f aca="false">IF(J97=0,0,L97/J97)</f>
        <v>0.32012399463807</v>
      </c>
      <c r="Y97" s="15" t="n">
        <f aca="false">IF(J97=0,0,M97/J97)</f>
        <v>0.269018096514745</v>
      </c>
      <c r="Z97" s="14" t="n">
        <f aca="false">IF(I97=0,0,J97/I97)</f>
        <v>19251.6129032258</v>
      </c>
    </row>
    <row r="98" customFormat="false" ht="15" hidden="false" customHeight="false" outlineLevel="0" collapsed="false">
      <c r="A98" s="6" t="str">
        <f aca="false">TEXT(B98,"0")&amp;"-"&amp;TEXT(C98,"00")</f>
        <v>2024-06</v>
      </c>
      <c r="B98" s="4" t="n">
        <v>2024</v>
      </c>
      <c r="C98" s="4" t="n">
        <v>6</v>
      </c>
      <c r="D98" s="9" t="s">
        <v>307</v>
      </c>
      <c r="E98" s="12" t="str">
        <f aca="false">INDEX(門市主檔!$B$2:$B$25,MATCH($D98,門市主檔!$A$2:$A$25,0))</f>
        <v>台中一中店</v>
      </c>
      <c r="F98" s="12" t="str">
        <f aca="false">INDEX(門市主檔!$C$2:$C$25,MATCH($D98,門市主檔!$A$2:$A$25,0))</f>
        <v>中區</v>
      </c>
      <c r="G98" s="12" t="str">
        <f aca="false">INDEX(門市主檔!$E$2:$E$25,MATCH($D98,門市主檔!$A$2:$A$25,0))</f>
        <v>小型店</v>
      </c>
      <c r="H98" s="4" t="n">
        <v>30</v>
      </c>
      <c r="I98" s="16" t="n">
        <f aca="false">SUMIFS(門市年度設定!$E$2:$E$63,門市年度設定!$A$2:$A$63,$B98,門市年度設定!$B$2:$B$63,$D98)</f>
        <v>52</v>
      </c>
      <c r="J98" s="17" t="n">
        <f aca="false">SUMIFS(通路月營運!$I$2:$I$2509,通路月營運!$B$2:$B$2509,$B98,通路月營運!$C$2:$C$2509,$C98,通路月營運!$D$2:$D$2509,$D98)</f>
        <v>1539900</v>
      </c>
      <c r="K98" s="16" t="n">
        <f aca="false">SUMIFS(通路月營運!$K$2:$K$2509,通路月營運!$B$2:$B$2509,$B98,通路月營運!$C$2:$C$2509,$C98,通路月營運!$D$2:$D$2509,$D98)</f>
        <v>5449</v>
      </c>
      <c r="L98" s="13" t="n">
        <v>507900</v>
      </c>
      <c r="M98" s="13" t="n">
        <v>371700</v>
      </c>
      <c r="N98" s="17" t="n">
        <f aca="false">SUMIFS(門市年度設定!$F$2:$F$63,門市年度設定!$A$2:$A$63,$B98,門市年度設定!$B$2:$B$63,$D98)</f>
        <v>102000</v>
      </c>
      <c r="O98" s="13" t="n">
        <v>79500</v>
      </c>
      <c r="P98" s="13" t="n">
        <v>44500</v>
      </c>
      <c r="Q98" s="17" t="n">
        <f aca="false">SUMIFS(通路月營運!$N$2:$N$2509,通路月營運!$B$2:$B$2509,$B98,通路月營運!$C$2:$C$2509,$C98,通路月營運!$D$2:$D$2509,$D98)</f>
        <v>199353</v>
      </c>
      <c r="R98" s="14" t="n">
        <f aca="false">SUM(L98:Q98)</f>
        <v>1304953</v>
      </c>
      <c r="S98" s="14" t="n">
        <f aca="false">J98-R98</f>
        <v>234947</v>
      </c>
      <c r="T98" s="15" t="n">
        <f aca="false">IF(J98=0,0,S98/J98)</f>
        <v>0.152572894343789</v>
      </c>
      <c r="U98" s="14" t="n">
        <f aca="false">IF(H98=0,0,J98/H98)</f>
        <v>51330</v>
      </c>
      <c r="V98" s="18" t="n">
        <f aca="false">IF(H98=0,0,K98/H98)</f>
        <v>181.633333333333</v>
      </c>
      <c r="W98" s="14" t="n">
        <f aca="false">IF(K98=0,0,J98/K98)</f>
        <v>282.60231235089</v>
      </c>
      <c r="X98" s="15" t="n">
        <f aca="false">IF(J98=0,0,L98/J98)</f>
        <v>0.32982661211767</v>
      </c>
      <c r="Y98" s="15" t="n">
        <f aca="false">IF(J98=0,0,M98/J98)</f>
        <v>0.241379310344828</v>
      </c>
      <c r="Z98" s="14" t="n">
        <f aca="false">IF(I98=0,0,J98/I98)</f>
        <v>29613.4615384615</v>
      </c>
    </row>
    <row r="99" customFormat="false" ht="15" hidden="false" customHeight="false" outlineLevel="0" collapsed="false">
      <c r="A99" s="6" t="str">
        <f aca="false">TEXT(B99,"0")&amp;"-"&amp;TEXT(C99,"00")</f>
        <v>2024-06</v>
      </c>
      <c r="B99" s="4" t="n">
        <v>2024</v>
      </c>
      <c r="C99" s="4" t="n">
        <v>6</v>
      </c>
      <c r="D99" s="9" t="s">
        <v>318</v>
      </c>
      <c r="E99" s="12" t="str">
        <f aca="false">INDEX(門市主檔!$B$2:$B$25,MATCH($D99,門市主檔!$A$2:$A$25,0))</f>
        <v>台南中西店</v>
      </c>
      <c r="F99" s="12" t="str">
        <f aca="false">INDEX(門市主檔!$C$2:$C$25,MATCH($D99,門市主檔!$A$2:$A$25,0))</f>
        <v>南區</v>
      </c>
      <c r="G99" s="12" t="str">
        <f aca="false">INDEX(門市主檔!$E$2:$E$25,MATCH($D99,門市主檔!$A$2:$A$25,0))</f>
        <v>標準店</v>
      </c>
      <c r="H99" s="4" t="n">
        <v>30</v>
      </c>
      <c r="I99" s="16" t="n">
        <f aca="false">SUMIFS(門市年度設定!$E$2:$E$63,門市年度設定!$A$2:$A$63,$B99,門市年度設定!$B$2:$B$63,$D99)</f>
        <v>76</v>
      </c>
      <c r="J99" s="17" t="n">
        <f aca="false">SUMIFS(通路月營運!$I$2:$I$2509,通路月營運!$B$2:$B$2509,$B99,通路月營運!$C$2:$C$2509,$C99,通路月營運!$D$2:$D$2509,$D99)</f>
        <v>1766100</v>
      </c>
      <c r="K99" s="16" t="n">
        <f aca="false">SUMIFS(通路月營運!$K$2:$K$2509,通路月營運!$B$2:$B$2509,$B99,通路月營運!$C$2:$C$2509,$C99,通路月營運!$D$2:$D$2509,$D99)</f>
        <v>6262</v>
      </c>
      <c r="L99" s="13" t="n">
        <v>549100</v>
      </c>
      <c r="M99" s="13" t="n">
        <v>431600</v>
      </c>
      <c r="N99" s="17" t="n">
        <f aca="false">SUMIFS(門市年度設定!$F$2:$F$63,門市年度設定!$A$2:$A$63,$B99,門市年度設定!$B$2:$B$63,$D99)</f>
        <v>205000</v>
      </c>
      <c r="O99" s="13" t="n">
        <v>121700</v>
      </c>
      <c r="P99" s="13" t="n">
        <v>32600</v>
      </c>
      <c r="Q99" s="17" t="n">
        <f aca="false">SUMIFS(通路月營運!$N$2:$N$2509,通路月營運!$B$2:$B$2509,$B99,通路月營運!$C$2:$C$2509,$C99,通路月營運!$D$2:$D$2509,$D99)</f>
        <v>181830</v>
      </c>
      <c r="R99" s="14" t="n">
        <f aca="false">SUM(L99:Q99)</f>
        <v>1521830</v>
      </c>
      <c r="S99" s="14" t="n">
        <f aca="false">J99-R99</f>
        <v>244270</v>
      </c>
      <c r="T99" s="15" t="n">
        <f aca="false">IF(J99=0,0,S99/J99)</f>
        <v>0.138310401449522</v>
      </c>
      <c r="U99" s="14" t="n">
        <f aca="false">IF(H99=0,0,J99/H99)</f>
        <v>58870</v>
      </c>
      <c r="V99" s="18" t="n">
        <f aca="false">IF(H99=0,0,K99/H99)</f>
        <v>208.733333333333</v>
      </c>
      <c r="W99" s="14" t="n">
        <f aca="false">IF(K99=0,0,J99/K99)</f>
        <v>282.034493771958</v>
      </c>
      <c r="X99" s="15" t="n">
        <f aca="false">IF(J99=0,0,L99/J99)</f>
        <v>0.310911046939584</v>
      </c>
      <c r="Y99" s="15" t="n">
        <f aca="false">IF(J99=0,0,M99/J99)</f>
        <v>0.244380272917728</v>
      </c>
      <c r="Z99" s="14" t="n">
        <f aca="false">IF(I99=0,0,J99/I99)</f>
        <v>23238.1578947368</v>
      </c>
    </row>
    <row r="100" customFormat="false" ht="15" hidden="false" customHeight="false" outlineLevel="0" collapsed="false">
      <c r="A100" s="6" t="str">
        <f aca="false">TEXT(B100,"0")&amp;"-"&amp;TEXT(C100,"00")</f>
        <v>2024-06</v>
      </c>
      <c r="B100" s="4" t="n">
        <v>2024</v>
      </c>
      <c r="C100" s="4" t="n">
        <v>6</v>
      </c>
      <c r="D100" s="9" t="s">
        <v>323</v>
      </c>
      <c r="E100" s="12" t="str">
        <f aca="false">INDEX(門市主檔!$B$2:$B$25,MATCH($D100,門市主檔!$A$2:$A$25,0))</f>
        <v>台南東寧店</v>
      </c>
      <c r="F100" s="12" t="str">
        <f aca="false">INDEX(門市主檔!$C$2:$C$25,MATCH($D100,門市主檔!$A$2:$A$25,0))</f>
        <v>南區</v>
      </c>
      <c r="G100" s="12" t="str">
        <f aca="false">INDEX(門市主檔!$E$2:$E$25,MATCH($D100,門市主檔!$A$2:$A$25,0))</f>
        <v>小型店</v>
      </c>
      <c r="H100" s="4" t="n">
        <v>30</v>
      </c>
      <c r="I100" s="16" t="n">
        <f aca="false">SUMIFS(門市年度設定!$E$2:$E$63,門市年度設定!$A$2:$A$63,$B100,門市年度設定!$B$2:$B$63,$D100)</f>
        <v>51</v>
      </c>
      <c r="J100" s="17" t="n">
        <f aca="false">SUMIFS(通路月營運!$I$2:$I$2509,通路月營運!$B$2:$B$2509,$B100,通路月營運!$C$2:$C$2509,$C100,通路月營運!$D$2:$D$2509,$D100)</f>
        <v>1443900</v>
      </c>
      <c r="K100" s="16" t="n">
        <f aca="false">SUMIFS(通路月營運!$K$2:$K$2509,通路月營運!$B$2:$B$2509,$B100,通路月營運!$C$2:$C$2509,$C100,通路月營運!$D$2:$D$2509,$D100)</f>
        <v>4891</v>
      </c>
      <c r="L100" s="13" t="n">
        <v>497000</v>
      </c>
      <c r="M100" s="13" t="n">
        <v>396700</v>
      </c>
      <c r="N100" s="17" t="n">
        <f aca="false">SUMIFS(門市年度設定!$F$2:$F$63,門市年度設定!$A$2:$A$63,$B100,門市年度設定!$B$2:$B$63,$D100)</f>
        <v>91000</v>
      </c>
      <c r="O100" s="13" t="n">
        <v>73600</v>
      </c>
      <c r="P100" s="13" t="n">
        <v>30500</v>
      </c>
      <c r="Q100" s="17" t="n">
        <f aca="false">SUMIFS(通路月營運!$N$2:$N$2509,通路月營運!$B$2:$B$2509,$B100,通路月營運!$C$2:$C$2509,$C100,通路月營運!$D$2:$D$2509,$D100)</f>
        <v>195129</v>
      </c>
      <c r="R100" s="14" t="n">
        <f aca="false">SUM(L100:Q100)</f>
        <v>1283929</v>
      </c>
      <c r="S100" s="14" t="n">
        <f aca="false">J100-R100</f>
        <v>159971</v>
      </c>
      <c r="T100" s="15" t="n">
        <f aca="false">IF(J100=0,0,S100/J100)</f>
        <v>0.110790913498165</v>
      </c>
      <c r="U100" s="14" t="n">
        <f aca="false">IF(H100=0,0,J100/H100)</f>
        <v>48130</v>
      </c>
      <c r="V100" s="18" t="n">
        <f aca="false">IF(H100=0,0,K100/H100)</f>
        <v>163.033333333333</v>
      </c>
      <c r="W100" s="14" t="n">
        <f aca="false">IF(K100=0,0,J100/K100)</f>
        <v>295.215702310366</v>
      </c>
      <c r="X100" s="15" t="n">
        <f aca="false">IF(J100=0,0,L100/J100)</f>
        <v>0.344206662511254</v>
      </c>
      <c r="Y100" s="15" t="n">
        <f aca="false">IF(J100=0,0,M100/J100)</f>
        <v>0.274742018145301</v>
      </c>
      <c r="Z100" s="14" t="n">
        <f aca="false">IF(I100=0,0,J100/I100)</f>
        <v>28311.7647058824</v>
      </c>
    </row>
    <row r="101" customFormat="false" ht="15" hidden="false" customHeight="false" outlineLevel="0" collapsed="false">
      <c r="A101" s="6" t="str">
        <f aca="false">TEXT(B101,"0")&amp;"-"&amp;TEXT(C101,"00")</f>
        <v>2024-06</v>
      </c>
      <c r="B101" s="4" t="n">
        <v>2024</v>
      </c>
      <c r="C101" s="4" t="n">
        <v>6</v>
      </c>
      <c r="D101" s="9" t="s">
        <v>262</v>
      </c>
      <c r="E101" s="12" t="str">
        <f aca="false">INDEX(門市主檔!$B$2:$B$25,MATCH($D101,門市主檔!$A$2:$A$25,0))</f>
        <v>台北信義旗艦店</v>
      </c>
      <c r="F101" s="12" t="str">
        <f aca="false">INDEX(門市主檔!$C$2:$C$25,MATCH($D101,門市主檔!$A$2:$A$25,0))</f>
        <v>北區</v>
      </c>
      <c r="G101" s="12" t="str">
        <f aca="false">INDEX(門市主檔!$E$2:$E$25,MATCH($D101,門市主檔!$A$2:$A$25,0))</f>
        <v>旗艦店</v>
      </c>
      <c r="H101" s="4" t="n">
        <v>30</v>
      </c>
      <c r="I101" s="16" t="n">
        <f aca="false">SUMIFS(門市年度設定!$E$2:$E$63,門市年度設定!$A$2:$A$63,$B101,門市年度設定!$B$2:$B$63,$D101)</f>
        <v>112</v>
      </c>
      <c r="J101" s="17" t="n">
        <f aca="false">SUMIFS(通路月營運!$I$2:$I$2509,通路月營運!$B$2:$B$2509,$B101,通路月營運!$C$2:$C$2509,$C101,通路月營運!$D$2:$D$2509,$D101)</f>
        <v>2772500</v>
      </c>
      <c r="K101" s="16" t="n">
        <f aca="false">SUMIFS(通路月營運!$K$2:$K$2509,通路月營運!$B$2:$B$2509,$B101,通路月營運!$C$2:$C$2509,$C101,通路月營運!$D$2:$D$2509,$D101)</f>
        <v>9677</v>
      </c>
      <c r="L101" s="13" t="n">
        <v>925900</v>
      </c>
      <c r="M101" s="13" t="n">
        <v>668800</v>
      </c>
      <c r="N101" s="17" t="n">
        <f aca="false">SUMIFS(門市年度設定!$F$2:$F$63,門市年度設定!$A$2:$A$63,$B101,門市年度設定!$B$2:$B$63,$D101)</f>
        <v>577000</v>
      </c>
      <c r="O101" s="13" t="n">
        <v>176200</v>
      </c>
      <c r="P101" s="13" t="n">
        <v>67900</v>
      </c>
      <c r="Q101" s="17" t="n">
        <f aca="false">SUMIFS(通路月營運!$N$2:$N$2509,通路月營運!$B$2:$B$2509,$B101,通路月營運!$C$2:$C$2509,$C101,通路月營運!$D$2:$D$2509,$D101)</f>
        <v>254232</v>
      </c>
      <c r="R101" s="14" t="n">
        <f aca="false">SUM(L101:Q101)</f>
        <v>2670032</v>
      </c>
      <c r="S101" s="14" t="n">
        <f aca="false">J101-R101</f>
        <v>102468</v>
      </c>
      <c r="T101" s="15" t="n">
        <f aca="false">IF(J101=0,0,S101/J101)</f>
        <v>0.0369587015329125</v>
      </c>
      <c r="U101" s="14" t="n">
        <f aca="false">IF(H101=0,0,J101/H101)</f>
        <v>92416.6666666667</v>
      </c>
      <c r="V101" s="18" t="n">
        <f aca="false">IF(H101=0,0,K101/H101)</f>
        <v>322.566666666667</v>
      </c>
      <c r="W101" s="14" t="n">
        <f aca="false">IF(K101=0,0,J101/K101)</f>
        <v>286.504081843547</v>
      </c>
      <c r="X101" s="15" t="n">
        <f aca="false">IF(J101=0,0,L101/J101)</f>
        <v>0.333958521190262</v>
      </c>
      <c r="Y101" s="15" t="n">
        <f aca="false">IF(J101=0,0,M101/J101)</f>
        <v>0.241226330027051</v>
      </c>
      <c r="Z101" s="14" t="n">
        <f aca="false">IF(I101=0,0,J101/I101)</f>
        <v>24754.4642857143</v>
      </c>
    </row>
    <row r="102" customFormat="false" ht="15" hidden="false" customHeight="false" outlineLevel="0" collapsed="false">
      <c r="A102" s="6" t="str">
        <f aca="false">TEXT(B102,"0")&amp;"-"&amp;TEXT(C102,"00")</f>
        <v>2024-06</v>
      </c>
      <c r="B102" s="4" t="n">
        <v>2024</v>
      </c>
      <c r="C102" s="4" t="n">
        <v>6</v>
      </c>
      <c r="D102" s="9" t="s">
        <v>269</v>
      </c>
      <c r="E102" s="12" t="str">
        <f aca="false">INDEX(門市主檔!$B$2:$B$25,MATCH($D102,門市主檔!$A$2:$A$25,0))</f>
        <v>台北中山店</v>
      </c>
      <c r="F102" s="12" t="str">
        <f aca="false">INDEX(門市主檔!$C$2:$C$25,MATCH($D102,門市主檔!$A$2:$A$25,0))</f>
        <v>北區</v>
      </c>
      <c r="G102" s="12" t="str">
        <f aca="false">INDEX(門市主檔!$E$2:$E$25,MATCH($D102,門市主檔!$A$2:$A$25,0))</f>
        <v>標準店</v>
      </c>
      <c r="H102" s="4" t="n">
        <v>30</v>
      </c>
      <c r="I102" s="16" t="n">
        <f aca="false">SUMIFS(門市年度設定!$E$2:$E$63,門市年度設定!$A$2:$A$63,$B102,門市年度設定!$B$2:$B$63,$D102)</f>
        <v>84</v>
      </c>
      <c r="J102" s="17" t="n">
        <f aca="false">SUMIFS(通路月營運!$I$2:$I$2509,通路月營運!$B$2:$B$2509,$B102,通路月營運!$C$2:$C$2509,$C102,通路月營運!$D$2:$D$2509,$D102)</f>
        <v>2247000</v>
      </c>
      <c r="K102" s="16" t="n">
        <f aca="false">SUMIFS(通路月營運!$K$2:$K$2509,通路月營運!$B$2:$B$2509,$B102,通路月營運!$C$2:$C$2509,$C102,通路月營運!$D$2:$D$2509,$D102)</f>
        <v>8000</v>
      </c>
      <c r="L102" s="13" t="n">
        <v>731300</v>
      </c>
      <c r="M102" s="13" t="n">
        <v>562600</v>
      </c>
      <c r="N102" s="17" t="n">
        <f aca="false">SUMIFS(門市年度設定!$F$2:$F$63,門市年度設定!$A$2:$A$63,$B102,門市年度設定!$B$2:$B$63,$D102)</f>
        <v>264000</v>
      </c>
      <c r="O102" s="13" t="n">
        <v>147900</v>
      </c>
      <c r="P102" s="13" t="n">
        <v>49700</v>
      </c>
      <c r="Q102" s="17" t="n">
        <f aca="false">SUMIFS(通路月營運!$N$2:$N$2509,通路月營運!$B$2:$B$2509,$B102,通路月營運!$C$2:$C$2509,$C102,通路月營運!$D$2:$D$2509,$D102)</f>
        <v>240372</v>
      </c>
      <c r="R102" s="14" t="n">
        <f aca="false">SUM(L102:Q102)</f>
        <v>1995872</v>
      </c>
      <c r="S102" s="14" t="n">
        <f aca="false">J102-R102</f>
        <v>251128</v>
      </c>
      <c r="T102" s="15" t="n">
        <f aca="false">IF(J102=0,0,S102/J102)</f>
        <v>0.111761459724077</v>
      </c>
      <c r="U102" s="14" t="n">
        <f aca="false">IF(H102=0,0,J102/H102)</f>
        <v>74900</v>
      </c>
      <c r="V102" s="18" t="n">
        <f aca="false">IF(H102=0,0,K102/H102)</f>
        <v>266.666666666667</v>
      </c>
      <c r="W102" s="14" t="n">
        <f aca="false">IF(K102=0,0,J102/K102)</f>
        <v>280.875</v>
      </c>
      <c r="X102" s="15" t="n">
        <f aca="false">IF(J102=0,0,L102/J102)</f>
        <v>0.325456163773921</v>
      </c>
      <c r="Y102" s="15" t="n">
        <f aca="false">IF(J102=0,0,M102/J102)</f>
        <v>0.250378282153983</v>
      </c>
      <c r="Z102" s="14" t="n">
        <f aca="false">IF(I102=0,0,J102/I102)</f>
        <v>26750</v>
      </c>
    </row>
    <row r="103" customFormat="false" ht="15" hidden="false" customHeight="false" outlineLevel="0" collapsed="false">
      <c r="A103" s="6" t="str">
        <f aca="false">TEXT(B103,"0")&amp;"-"&amp;TEXT(C103,"00")</f>
        <v>2024-06</v>
      </c>
      <c r="B103" s="4" t="n">
        <v>2024</v>
      </c>
      <c r="C103" s="4" t="n">
        <v>6</v>
      </c>
      <c r="D103" s="9" t="s">
        <v>273</v>
      </c>
      <c r="E103" s="12" t="str">
        <f aca="false">INDEX(門市主檔!$B$2:$B$25,MATCH($D103,門市主檔!$A$2:$A$25,0))</f>
        <v>台北東門店</v>
      </c>
      <c r="F103" s="12" t="str">
        <f aca="false">INDEX(門市主檔!$C$2:$C$25,MATCH($D103,門市主檔!$A$2:$A$25,0))</f>
        <v>北區</v>
      </c>
      <c r="G103" s="12" t="str">
        <f aca="false">INDEX(門市主檔!$E$2:$E$25,MATCH($D103,門市主檔!$A$2:$A$25,0))</f>
        <v>小型店</v>
      </c>
      <c r="H103" s="4" t="n">
        <v>30</v>
      </c>
      <c r="I103" s="16" t="n">
        <f aca="false">SUMIFS(門市年度設定!$E$2:$E$63,門市年度設定!$A$2:$A$63,$B103,門市年度設定!$B$2:$B$63,$D103)</f>
        <v>54</v>
      </c>
      <c r="J103" s="17" t="n">
        <f aca="false">SUMIFS(通路月營運!$I$2:$I$2509,通路月營運!$B$2:$B$2509,$B103,通路月營運!$C$2:$C$2509,$C103,通路月營運!$D$2:$D$2509,$D103)</f>
        <v>1575500</v>
      </c>
      <c r="K103" s="16" t="n">
        <f aca="false">SUMIFS(通路月營運!$K$2:$K$2509,通路月營運!$B$2:$B$2509,$B103,通路月營運!$C$2:$C$2509,$C103,通路月營運!$D$2:$D$2509,$D103)</f>
        <v>6077</v>
      </c>
      <c r="L103" s="13" t="n">
        <v>473800</v>
      </c>
      <c r="M103" s="13" t="n">
        <v>436000</v>
      </c>
      <c r="N103" s="17" t="n">
        <f aca="false">SUMIFS(門市年度設定!$F$2:$F$63,門市年度設定!$A$2:$A$63,$B103,門市年度設定!$B$2:$B$63,$D103)</f>
        <v>99000</v>
      </c>
      <c r="O103" s="13" t="n">
        <v>98800</v>
      </c>
      <c r="P103" s="13" t="n">
        <v>37700</v>
      </c>
      <c r="Q103" s="17" t="n">
        <f aca="false">SUMIFS(通路月營運!$N$2:$N$2509,通路月營運!$B$2:$B$2509,$B103,通路月營運!$C$2:$C$2509,$C103,通路月營運!$D$2:$D$2509,$D103)</f>
        <v>199089</v>
      </c>
      <c r="R103" s="14" t="n">
        <f aca="false">SUM(L103:Q103)</f>
        <v>1344389</v>
      </c>
      <c r="S103" s="14" t="n">
        <f aca="false">J103-R103</f>
        <v>231111</v>
      </c>
      <c r="T103" s="15" t="n">
        <f aca="false">IF(J103=0,0,S103/J103)</f>
        <v>0.146690574420819</v>
      </c>
      <c r="U103" s="14" t="n">
        <f aca="false">IF(H103=0,0,J103/H103)</f>
        <v>52516.6666666667</v>
      </c>
      <c r="V103" s="18" t="n">
        <f aca="false">IF(H103=0,0,K103/H103)</f>
        <v>202.566666666667</v>
      </c>
      <c r="W103" s="14" t="n">
        <f aca="false">IF(K103=0,0,J103/K103)</f>
        <v>259.256211946684</v>
      </c>
      <c r="X103" s="15" t="n">
        <f aca="false">IF(J103=0,0,L103/J103)</f>
        <v>0.300729927007299</v>
      </c>
      <c r="Y103" s="15" t="n">
        <f aca="false">IF(J103=0,0,M103/J103)</f>
        <v>0.276737543636941</v>
      </c>
      <c r="Z103" s="14" t="n">
        <f aca="false">IF(I103=0,0,J103/I103)</f>
        <v>29175.9259259259</v>
      </c>
    </row>
    <row r="104" customFormat="false" ht="15" hidden="false" customHeight="false" outlineLevel="0" collapsed="false">
      <c r="A104" s="6" t="str">
        <f aca="false">TEXT(B104,"0")&amp;"-"&amp;TEXT(C104,"00")</f>
        <v>2024-06</v>
      </c>
      <c r="B104" s="4" t="n">
        <v>2024</v>
      </c>
      <c r="C104" s="4" t="n">
        <v>6</v>
      </c>
      <c r="D104" s="9" t="s">
        <v>277</v>
      </c>
      <c r="E104" s="12" t="str">
        <f aca="false">INDEX(門市主檔!$B$2:$B$25,MATCH($D104,門市主檔!$A$2:$A$25,0))</f>
        <v>台北松江店</v>
      </c>
      <c r="F104" s="12" t="str">
        <f aca="false">INDEX(門市主檔!$C$2:$C$25,MATCH($D104,門市主檔!$A$2:$A$25,0))</f>
        <v>北區</v>
      </c>
      <c r="G104" s="12" t="str">
        <f aca="false">INDEX(門市主檔!$E$2:$E$25,MATCH($D104,門市主檔!$A$2:$A$25,0))</f>
        <v>外帶專門店</v>
      </c>
      <c r="H104" s="4" t="n">
        <v>30</v>
      </c>
      <c r="I104" s="16" t="n">
        <f aca="false">SUMIFS(門市年度設定!$E$2:$E$63,門市年度設定!$A$2:$A$63,$B104,門市年度設定!$B$2:$B$63,$D104)</f>
        <v>9</v>
      </c>
      <c r="J104" s="17" t="n">
        <f aca="false">SUMIFS(通路月營運!$I$2:$I$2509,通路月營運!$B$2:$B$2509,$B104,通路月營運!$C$2:$C$2509,$C104,通路月營運!$D$2:$D$2509,$D104)</f>
        <v>1238200</v>
      </c>
      <c r="K104" s="16" t="n">
        <f aca="false">SUMIFS(通路月營運!$K$2:$K$2509,通路月營運!$B$2:$B$2509,$B104,通路月營運!$C$2:$C$2509,$C104,通路月營運!$D$2:$D$2509,$D104)</f>
        <v>4484</v>
      </c>
      <c r="L104" s="13" t="n">
        <v>404900</v>
      </c>
      <c r="M104" s="13" t="n">
        <v>319100</v>
      </c>
      <c r="N104" s="17" t="n">
        <f aca="false">SUMIFS(門市年度設定!$F$2:$F$63,門市年度設定!$A$2:$A$63,$B104,門市年度設定!$B$2:$B$63,$D104)</f>
        <v>57000</v>
      </c>
      <c r="O104" s="13" t="n">
        <v>58700</v>
      </c>
      <c r="P104" s="13" t="n">
        <v>37400</v>
      </c>
      <c r="Q104" s="17" t="n">
        <f aca="false">SUMIFS(通路月營運!$N$2:$N$2509,通路月營運!$B$2:$B$2509,$B104,通路月營運!$C$2:$C$2509,$C104,通路月營運!$D$2:$D$2509,$D104)</f>
        <v>238986</v>
      </c>
      <c r="R104" s="14" t="n">
        <f aca="false">SUM(L104:Q104)</f>
        <v>1116086</v>
      </c>
      <c r="S104" s="14" t="n">
        <f aca="false">J104-R104</f>
        <v>122114</v>
      </c>
      <c r="T104" s="15" t="n">
        <f aca="false">IF(J104=0,0,S104/J104)</f>
        <v>0.0986221935067033</v>
      </c>
      <c r="U104" s="14" t="n">
        <f aca="false">IF(H104=0,0,J104/H104)</f>
        <v>41273.3333333333</v>
      </c>
      <c r="V104" s="18" t="n">
        <f aca="false">IF(H104=0,0,K104/H104)</f>
        <v>149.466666666667</v>
      </c>
      <c r="W104" s="14" t="n">
        <f aca="false">IF(K104=0,0,J104/K104)</f>
        <v>276.137377341659</v>
      </c>
      <c r="X104" s="15" t="n">
        <f aca="false">IF(J104=0,0,L104/J104)</f>
        <v>0.327006945566144</v>
      </c>
      <c r="Y104" s="15" t="n">
        <f aca="false">IF(J104=0,0,M104/J104)</f>
        <v>0.257712808916169</v>
      </c>
      <c r="Z104" s="14" t="n">
        <f aca="false">IF(I104=0,0,J104/I104)</f>
        <v>137577.777777778</v>
      </c>
    </row>
    <row r="105" customFormat="false" ht="15" hidden="false" customHeight="false" outlineLevel="0" collapsed="false">
      <c r="A105" s="6" t="str">
        <f aca="false">TEXT(B105,"0")&amp;"-"&amp;TEXT(C105,"00")</f>
        <v>2024-06</v>
      </c>
      <c r="B105" s="4" t="n">
        <v>2024</v>
      </c>
      <c r="C105" s="4" t="n">
        <v>6</v>
      </c>
      <c r="D105" s="9" t="s">
        <v>288</v>
      </c>
      <c r="E105" s="12" t="str">
        <f aca="false">INDEX(門市主檔!$B$2:$B$25,MATCH($D105,門市主檔!$A$2:$A$25,0))</f>
        <v>桃園中壢店</v>
      </c>
      <c r="F105" s="12" t="str">
        <f aca="false">INDEX(門市主檔!$C$2:$C$25,MATCH($D105,門市主檔!$A$2:$A$25,0))</f>
        <v>北區</v>
      </c>
      <c r="G105" s="12" t="str">
        <f aca="false">INDEX(門市主檔!$E$2:$E$25,MATCH($D105,門市主檔!$A$2:$A$25,0))</f>
        <v>標準店</v>
      </c>
      <c r="H105" s="4" t="n">
        <v>30</v>
      </c>
      <c r="I105" s="16" t="n">
        <f aca="false">SUMIFS(門市年度設定!$E$2:$E$63,門市年度設定!$A$2:$A$63,$B105,門市年度設定!$B$2:$B$63,$D105)</f>
        <v>90</v>
      </c>
      <c r="J105" s="17" t="n">
        <f aca="false">SUMIFS(通路月營運!$I$2:$I$2509,通路月營運!$B$2:$B$2509,$B105,通路月營運!$C$2:$C$2509,$C105,通路月營運!$D$2:$D$2509,$D105)</f>
        <v>1804600</v>
      </c>
      <c r="K105" s="16" t="n">
        <f aca="false">SUMIFS(通路月營運!$K$2:$K$2509,通路月營運!$B$2:$B$2509,$B105,通路月營運!$C$2:$C$2509,$C105,通路月營運!$D$2:$D$2509,$D105)</f>
        <v>5833</v>
      </c>
      <c r="L105" s="13" t="n">
        <v>546900</v>
      </c>
      <c r="M105" s="13" t="n">
        <v>479400</v>
      </c>
      <c r="N105" s="17" t="n">
        <f aca="false">SUMIFS(門市年度設定!$F$2:$F$63,門市年度設定!$A$2:$A$63,$B105,門市年度設定!$B$2:$B$63,$D105)</f>
        <v>203000</v>
      </c>
      <c r="O105" s="13" t="n">
        <v>110000</v>
      </c>
      <c r="P105" s="13" t="n">
        <v>54100</v>
      </c>
      <c r="Q105" s="17" t="n">
        <f aca="false">SUMIFS(通路月營運!$N$2:$N$2509,通路月營運!$B$2:$B$2509,$B105,通路月營運!$C$2:$C$2509,$C105,通路月營運!$D$2:$D$2509,$D105)</f>
        <v>187143</v>
      </c>
      <c r="R105" s="14" t="n">
        <f aca="false">SUM(L105:Q105)</f>
        <v>1580543</v>
      </c>
      <c r="S105" s="14" t="n">
        <f aca="false">J105-R105</f>
        <v>224057</v>
      </c>
      <c r="T105" s="15" t="n">
        <f aca="false">IF(J105=0,0,S105/J105)</f>
        <v>0.124158816358196</v>
      </c>
      <c r="U105" s="14" t="n">
        <f aca="false">IF(H105=0,0,J105/H105)</f>
        <v>60153.3333333333</v>
      </c>
      <c r="V105" s="18" t="n">
        <f aca="false">IF(H105=0,0,K105/H105)</f>
        <v>194.433333333333</v>
      </c>
      <c r="W105" s="14" t="n">
        <f aca="false">IF(K105=0,0,J105/K105)</f>
        <v>309.377678724499</v>
      </c>
      <c r="X105" s="15" t="n">
        <f aca="false">IF(J105=0,0,L105/J105)</f>
        <v>0.303058849606561</v>
      </c>
      <c r="Y105" s="15" t="n">
        <f aca="false">IF(J105=0,0,M105/J105)</f>
        <v>0.265654438656766</v>
      </c>
      <c r="Z105" s="14" t="n">
        <f aca="false">IF(I105=0,0,J105/I105)</f>
        <v>20051.1111111111</v>
      </c>
    </row>
    <row r="106" customFormat="false" ht="15" hidden="false" customHeight="false" outlineLevel="0" collapsed="false">
      <c r="A106" s="6" t="str">
        <f aca="false">TEXT(B106,"0")&amp;"-"&amp;TEXT(C106,"00")</f>
        <v>2024-06</v>
      </c>
      <c r="B106" s="4" t="n">
        <v>2024</v>
      </c>
      <c r="C106" s="4" t="n">
        <v>6</v>
      </c>
      <c r="D106" s="9" t="s">
        <v>292</v>
      </c>
      <c r="E106" s="12" t="str">
        <f aca="false">INDEX(門市主檔!$B$2:$B$25,MATCH($D106,門市主檔!$A$2:$A$25,0))</f>
        <v>桃園藝文店</v>
      </c>
      <c r="F106" s="12" t="str">
        <f aca="false">INDEX(門市主檔!$C$2:$C$25,MATCH($D106,門市主檔!$A$2:$A$25,0))</f>
        <v>北區</v>
      </c>
      <c r="G106" s="12" t="str">
        <f aca="false">INDEX(門市主檔!$E$2:$E$25,MATCH($D106,門市主檔!$A$2:$A$25,0))</f>
        <v>標準店</v>
      </c>
      <c r="H106" s="4" t="n">
        <v>30</v>
      </c>
      <c r="I106" s="16" t="n">
        <f aca="false">SUMIFS(門市年度設定!$E$2:$E$63,門市年度設定!$A$2:$A$63,$B106,門市年度設定!$B$2:$B$63,$D106)</f>
        <v>96</v>
      </c>
      <c r="J106" s="17" t="n">
        <f aca="false">SUMIFS(通路月營運!$I$2:$I$2509,通路月營運!$B$2:$B$2509,$B106,通路月營運!$C$2:$C$2509,$C106,通路月營運!$D$2:$D$2509,$D106)</f>
        <v>1493200</v>
      </c>
      <c r="K106" s="16" t="n">
        <f aca="false">SUMIFS(通路月營運!$K$2:$K$2509,通路月營運!$B$2:$B$2509,$B106,通路月營運!$C$2:$C$2509,$C106,通路月營運!$D$2:$D$2509,$D106)</f>
        <v>5534</v>
      </c>
      <c r="L106" s="13" t="n">
        <v>445700</v>
      </c>
      <c r="M106" s="13" t="n">
        <v>367600</v>
      </c>
      <c r="N106" s="17" t="n">
        <f aca="false">SUMIFS(門市年度設定!$F$2:$F$63,門市年度設定!$A$2:$A$63,$B106,門市年度設定!$B$2:$B$63,$D106)</f>
        <v>169000</v>
      </c>
      <c r="O106" s="13" t="n">
        <v>93900</v>
      </c>
      <c r="P106" s="13" t="n">
        <v>48600</v>
      </c>
      <c r="Q106" s="17" t="n">
        <f aca="false">SUMIFS(通路月營運!$N$2:$N$2509,通路月營運!$B$2:$B$2509,$B106,通路月營運!$C$2:$C$2509,$C106,通路月營運!$D$2:$D$2509,$D106)</f>
        <v>171864</v>
      </c>
      <c r="R106" s="14" t="n">
        <f aca="false">SUM(L106:Q106)</f>
        <v>1296664</v>
      </c>
      <c r="S106" s="14" t="n">
        <f aca="false">J106-R106</f>
        <v>196536</v>
      </c>
      <c r="T106" s="15" t="n">
        <f aca="false">IF(J106=0,0,S106/J106)</f>
        <v>0.131620680417894</v>
      </c>
      <c r="U106" s="14" t="n">
        <f aca="false">IF(H106=0,0,J106/H106)</f>
        <v>49773.3333333333</v>
      </c>
      <c r="V106" s="18" t="n">
        <f aca="false">IF(H106=0,0,K106/H106)</f>
        <v>184.466666666667</v>
      </c>
      <c r="W106" s="14" t="n">
        <f aca="false">IF(K106=0,0,J106/K106)</f>
        <v>269.82291290206</v>
      </c>
      <c r="X106" s="15" t="n">
        <f aca="false">IF(J106=0,0,L106/J106)</f>
        <v>0.298486472006429</v>
      </c>
      <c r="Y106" s="15" t="n">
        <f aca="false">IF(J106=0,0,M106/J106)</f>
        <v>0.246182694883472</v>
      </c>
      <c r="Z106" s="14" t="n">
        <f aca="false">IF(I106=0,0,J106/I106)</f>
        <v>15554.1666666667</v>
      </c>
    </row>
    <row r="107" customFormat="false" ht="15" hidden="false" customHeight="false" outlineLevel="0" collapsed="false">
      <c r="A107" s="6" t="str">
        <f aca="false">TEXT(B107,"0")&amp;"-"&amp;TEXT(C107,"00")</f>
        <v>2024-07</v>
      </c>
      <c r="B107" s="4" t="n">
        <v>2024</v>
      </c>
      <c r="C107" s="4" t="n">
        <v>7</v>
      </c>
      <c r="D107" s="9" t="s">
        <v>312</v>
      </c>
      <c r="E107" s="12" t="str">
        <f aca="false">INDEX(門市主檔!$B$2:$B$25,MATCH($D107,門市主檔!$A$2:$A$25,0))</f>
        <v>彰化員林店</v>
      </c>
      <c r="F107" s="12" t="str">
        <f aca="false">INDEX(門市主檔!$C$2:$C$25,MATCH($D107,門市主檔!$A$2:$A$25,0))</f>
        <v>中區</v>
      </c>
      <c r="G107" s="12" t="str">
        <f aca="false">INDEX(門市主檔!$E$2:$E$25,MATCH($D107,門市主檔!$A$2:$A$25,0))</f>
        <v>小型店</v>
      </c>
      <c r="H107" s="4" t="n">
        <v>31</v>
      </c>
      <c r="I107" s="16" t="n">
        <f aca="false">SUMIFS(門市年度設定!$E$2:$E$63,門市年度設定!$A$2:$A$63,$B107,門市年度設定!$B$2:$B$63,$D107)</f>
        <v>54</v>
      </c>
      <c r="J107" s="17" t="n">
        <f aca="false">SUMIFS(通路月營運!$I$2:$I$2509,通路月營運!$B$2:$B$2509,$B107,通路月營運!$C$2:$C$2509,$C107,通路月營運!$D$2:$D$2509,$D107)</f>
        <v>1524400</v>
      </c>
      <c r="K107" s="16" t="n">
        <f aca="false">SUMIFS(通路月營運!$K$2:$K$2509,通路月營運!$B$2:$B$2509,$B107,通路月營運!$C$2:$C$2509,$C107,通路月營運!$D$2:$D$2509,$D107)</f>
        <v>5119</v>
      </c>
      <c r="L107" s="13" t="n">
        <v>480500</v>
      </c>
      <c r="M107" s="13" t="n">
        <v>422400</v>
      </c>
      <c r="N107" s="17" t="n">
        <f aca="false">SUMIFS(門市年度設定!$F$2:$F$63,門市年度設定!$A$2:$A$63,$B107,門市年度設定!$B$2:$B$63,$D107)</f>
        <v>83000</v>
      </c>
      <c r="O107" s="13" t="n">
        <v>84900</v>
      </c>
      <c r="P107" s="13" t="n">
        <v>37800</v>
      </c>
      <c r="Q107" s="17" t="n">
        <f aca="false">SUMIFS(通路月營運!$N$2:$N$2509,通路月營運!$B$2:$B$2509,$B107,通路月營運!$C$2:$C$2509,$C107,通路月營運!$D$2:$D$2509,$D107)</f>
        <v>194139</v>
      </c>
      <c r="R107" s="14" t="n">
        <f aca="false">SUM(L107:Q107)</f>
        <v>1302739</v>
      </c>
      <c r="S107" s="14" t="n">
        <f aca="false">J107-R107</f>
        <v>221661</v>
      </c>
      <c r="T107" s="15" t="n">
        <f aca="false">IF(J107=0,0,S107/J107)</f>
        <v>0.145408685384414</v>
      </c>
      <c r="U107" s="14" t="n">
        <f aca="false">IF(H107=0,0,J107/H107)</f>
        <v>49174.1935483871</v>
      </c>
      <c r="V107" s="18" t="n">
        <f aca="false">IF(H107=0,0,K107/H107)</f>
        <v>165.129032258065</v>
      </c>
      <c r="W107" s="14" t="n">
        <f aca="false">IF(K107=0,0,J107/K107)</f>
        <v>297.792537605001</v>
      </c>
      <c r="X107" s="15" t="n">
        <f aca="false">IF(J107=0,0,L107/J107)</f>
        <v>0.315205982681711</v>
      </c>
      <c r="Y107" s="15" t="n">
        <f aca="false">IF(J107=0,0,M107/J107)</f>
        <v>0.27709262660719</v>
      </c>
      <c r="Z107" s="14" t="n">
        <f aca="false">IF(I107=0,0,J107/I107)</f>
        <v>28229.6296296296</v>
      </c>
    </row>
    <row r="108" customFormat="false" ht="15" hidden="false" customHeight="false" outlineLevel="0" collapsed="false">
      <c r="A108" s="6" t="str">
        <f aca="false">TEXT(B108,"0")&amp;"-"&amp;TEXT(C108,"00")</f>
        <v>2024-07</v>
      </c>
      <c r="B108" s="4" t="n">
        <v>2024</v>
      </c>
      <c r="C108" s="4" t="n">
        <v>7</v>
      </c>
      <c r="D108" s="9" t="s">
        <v>294</v>
      </c>
      <c r="E108" s="12" t="str">
        <f aca="false">INDEX(門市主檔!$B$2:$B$25,MATCH($D108,門市主檔!$A$2:$A$25,0))</f>
        <v>新竹巨城店</v>
      </c>
      <c r="F108" s="12" t="str">
        <f aca="false">INDEX(門市主檔!$C$2:$C$25,MATCH($D108,門市主檔!$A$2:$A$25,0))</f>
        <v>北區</v>
      </c>
      <c r="G108" s="12" t="str">
        <f aca="false">INDEX(門市主檔!$E$2:$E$25,MATCH($D108,門市主檔!$A$2:$A$25,0))</f>
        <v>旗艦店</v>
      </c>
      <c r="H108" s="4" t="n">
        <v>31</v>
      </c>
      <c r="I108" s="16" t="n">
        <f aca="false">SUMIFS(門市年度設定!$E$2:$E$63,門市年度設定!$A$2:$A$63,$B108,門市年度設定!$B$2:$B$63,$D108)</f>
        <v>118</v>
      </c>
      <c r="J108" s="17" t="n">
        <f aca="false">SUMIFS(通路月營運!$I$2:$I$2509,通路月營運!$B$2:$B$2509,$B108,通路月營運!$C$2:$C$2509,$C108,通路月營運!$D$2:$D$2509,$D108)</f>
        <v>2658900</v>
      </c>
      <c r="K108" s="16" t="n">
        <f aca="false">SUMIFS(通路月營運!$K$2:$K$2509,通路月營運!$B$2:$B$2509,$B108,通路月營運!$C$2:$C$2509,$C108,通路月營運!$D$2:$D$2509,$D108)</f>
        <v>8850</v>
      </c>
      <c r="L108" s="13" t="n">
        <v>878500</v>
      </c>
      <c r="M108" s="13" t="n">
        <v>728500</v>
      </c>
      <c r="N108" s="17" t="n">
        <f aca="false">SUMIFS(門市年度設定!$F$2:$F$63,門市年度設定!$A$2:$A$63,$B108,門市年度設定!$B$2:$B$63,$D108)</f>
        <v>512000</v>
      </c>
      <c r="O108" s="13" t="n">
        <v>160300</v>
      </c>
      <c r="P108" s="13" t="n">
        <v>49100</v>
      </c>
      <c r="Q108" s="17" t="n">
        <f aca="false">SUMIFS(通路月營運!$N$2:$N$2509,通路月營運!$B$2:$B$2509,$B108,通路月營運!$C$2:$C$2509,$C108,通路月營運!$D$2:$D$2509,$D108)</f>
        <v>249645</v>
      </c>
      <c r="R108" s="14" t="n">
        <f aca="false">SUM(L108:Q108)</f>
        <v>2578045</v>
      </c>
      <c r="S108" s="14" t="n">
        <f aca="false">J108-R108</f>
        <v>80855</v>
      </c>
      <c r="T108" s="15" t="n">
        <f aca="false">IF(J108=0,0,S108/J108)</f>
        <v>0.0304091917710331</v>
      </c>
      <c r="U108" s="14" t="n">
        <f aca="false">IF(H108=0,0,J108/H108)</f>
        <v>85770.9677419355</v>
      </c>
      <c r="V108" s="18" t="n">
        <f aca="false">IF(H108=0,0,K108/H108)</f>
        <v>285.483870967742</v>
      </c>
      <c r="W108" s="14" t="n">
        <f aca="false">IF(K108=0,0,J108/K108)</f>
        <v>300.440677966102</v>
      </c>
      <c r="X108" s="15" t="n">
        <f aca="false">IF(J108=0,0,L108/J108)</f>
        <v>0.330399789386588</v>
      </c>
      <c r="Y108" s="15" t="n">
        <f aca="false">IF(J108=0,0,M108/J108)</f>
        <v>0.273985482718417</v>
      </c>
      <c r="Z108" s="14" t="n">
        <f aca="false">IF(I108=0,0,J108/I108)</f>
        <v>22533.0508474576</v>
      </c>
    </row>
    <row r="109" customFormat="false" ht="15" hidden="false" customHeight="false" outlineLevel="0" collapsed="false">
      <c r="A109" s="6" t="str">
        <f aca="false">TEXT(B109,"0")&amp;"-"&amp;TEXT(C109,"00")</f>
        <v>2024-07</v>
      </c>
      <c r="B109" s="4" t="n">
        <v>2024</v>
      </c>
      <c r="C109" s="4" t="n">
        <v>7</v>
      </c>
      <c r="D109" s="9" t="s">
        <v>325</v>
      </c>
      <c r="E109" s="12" t="str">
        <f aca="false">INDEX(門市主檔!$B$2:$B$25,MATCH($D109,門市主檔!$A$2:$A$25,0))</f>
        <v>高雄左營店</v>
      </c>
      <c r="F109" s="12" t="str">
        <f aca="false">INDEX(門市主檔!$C$2:$C$25,MATCH($D109,門市主檔!$A$2:$A$25,0))</f>
        <v>南區</v>
      </c>
      <c r="G109" s="12" t="str">
        <f aca="false">INDEX(門市主檔!$E$2:$E$25,MATCH($D109,門市主檔!$A$2:$A$25,0))</f>
        <v>旗艦店</v>
      </c>
      <c r="H109" s="4" t="n">
        <v>31</v>
      </c>
      <c r="I109" s="16" t="n">
        <f aca="false">SUMIFS(門市年度設定!$E$2:$E$63,門市年度設定!$A$2:$A$63,$B109,門市年度設定!$B$2:$B$63,$D109)</f>
        <v>119</v>
      </c>
      <c r="J109" s="17" t="n">
        <f aca="false">SUMIFS(通路月營運!$I$2:$I$2509,通路月營運!$B$2:$B$2509,$B109,通路月營運!$C$2:$C$2509,$C109,通路月營運!$D$2:$D$2509,$D109)</f>
        <v>2680700</v>
      </c>
      <c r="K109" s="16" t="n">
        <f aca="false">SUMIFS(通路月營運!$K$2:$K$2509,通路月營運!$B$2:$B$2509,$B109,通路月營運!$C$2:$C$2509,$C109,通路月營運!$D$2:$D$2509,$D109)</f>
        <v>9375</v>
      </c>
      <c r="L109" s="13" t="n">
        <v>917100</v>
      </c>
      <c r="M109" s="13" t="n">
        <v>725100</v>
      </c>
      <c r="N109" s="17" t="n">
        <f aca="false">SUMIFS(門市年度設定!$F$2:$F$63,門市年度設定!$A$2:$A$63,$B109,門市年度設定!$B$2:$B$63,$D109)</f>
        <v>464000</v>
      </c>
      <c r="O109" s="13" t="n">
        <v>160000</v>
      </c>
      <c r="P109" s="13" t="n">
        <v>85800</v>
      </c>
      <c r="Q109" s="17" t="n">
        <f aca="false">SUMIFS(通路月營運!$N$2:$N$2509,通路月營運!$B$2:$B$2509,$B109,通路月營運!$C$2:$C$2509,$C109,通路月營運!$D$2:$D$2509,$D109)</f>
        <v>245058</v>
      </c>
      <c r="R109" s="14" t="n">
        <f aca="false">SUM(L109:Q109)</f>
        <v>2597058</v>
      </c>
      <c r="S109" s="14" t="n">
        <f aca="false">J109-R109</f>
        <v>83642</v>
      </c>
      <c r="T109" s="15" t="n">
        <f aca="false">IF(J109=0,0,S109/J109)</f>
        <v>0.0312015518334763</v>
      </c>
      <c r="U109" s="14" t="n">
        <f aca="false">IF(H109=0,0,J109/H109)</f>
        <v>86474.1935483871</v>
      </c>
      <c r="V109" s="18" t="n">
        <f aca="false">IF(H109=0,0,K109/H109)</f>
        <v>302.41935483871</v>
      </c>
      <c r="W109" s="14" t="n">
        <f aca="false">IF(K109=0,0,J109/K109)</f>
        <v>285.941333333333</v>
      </c>
      <c r="X109" s="15" t="n">
        <f aca="false">IF(J109=0,0,L109/J109)</f>
        <v>0.342112134890141</v>
      </c>
      <c r="Y109" s="15" t="n">
        <f aca="false">IF(J109=0,0,M109/J109)</f>
        <v>0.27048905136718</v>
      </c>
      <c r="Z109" s="14" t="n">
        <f aca="false">IF(I109=0,0,J109/I109)</f>
        <v>22526.8907563025</v>
      </c>
    </row>
    <row r="110" customFormat="false" ht="15" hidden="false" customHeight="false" outlineLevel="0" collapsed="false">
      <c r="A110" s="6" t="str">
        <f aca="false">TEXT(B110,"0")&amp;"-"&amp;TEXT(C110,"00")</f>
        <v>2024-07</v>
      </c>
      <c r="B110" s="4" t="n">
        <v>2024</v>
      </c>
      <c r="C110" s="4" t="n">
        <v>7</v>
      </c>
      <c r="D110" s="9" t="s">
        <v>328</v>
      </c>
      <c r="E110" s="12" t="str">
        <f aca="false">INDEX(門市主檔!$B$2:$B$25,MATCH($D110,門市主檔!$A$2:$A$25,0))</f>
        <v>高雄三多店</v>
      </c>
      <c r="F110" s="12" t="str">
        <f aca="false">INDEX(門市主檔!$C$2:$C$25,MATCH($D110,門市主檔!$A$2:$A$25,0))</f>
        <v>南區</v>
      </c>
      <c r="G110" s="12" t="str">
        <f aca="false">INDEX(門市主檔!$E$2:$E$25,MATCH($D110,門市主檔!$A$2:$A$25,0))</f>
        <v>標準店</v>
      </c>
      <c r="H110" s="4" t="n">
        <v>31</v>
      </c>
      <c r="I110" s="16" t="n">
        <f aca="false">SUMIFS(門市年度設定!$E$2:$E$63,門市年度設定!$A$2:$A$63,$B110,門市年度設定!$B$2:$B$63,$D110)</f>
        <v>77</v>
      </c>
      <c r="J110" s="17" t="n">
        <f aca="false">SUMIFS(通路月營運!$I$2:$I$2509,通路月營運!$B$2:$B$2509,$B110,通路月營運!$C$2:$C$2509,$C110,通路月營運!$D$2:$D$2509,$D110)</f>
        <v>2075100</v>
      </c>
      <c r="K110" s="16" t="n">
        <f aca="false">SUMIFS(通路月營運!$K$2:$K$2509,通路月營運!$B$2:$B$2509,$B110,通路月營運!$C$2:$C$2509,$C110,通路月營運!$D$2:$D$2509,$D110)</f>
        <v>6831</v>
      </c>
      <c r="L110" s="13" t="n">
        <v>704000</v>
      </c>
      <c r="M110" s="13" t="n">
        <v>549200</v>
      </c>
      <c r="N110" s="17" t="n">
        <f aca="false">SUMIFS(門市年度設定!$F$2:$F$63,門市年度設定!$A$2:$A$63,$B110,門市年度設定!$B$2:$B$63,$D110)</f>
        <v>204000</v>
      </c>
      <c r="O110" s="13" t="n">
        <v>125800</v>
      </c>
      <c r="P110" s="13" t="n">
        <v>49800</v>
      </c>
      <c r="Q110" s="17" t="n">
        <f aca="false">SUMIFS(通路月營運!$N$2:$N$2509,通路月營運!$B$2:$B$2509,$B110,通路月營運!$C$2:$C$2509,$C110,通路月營運!$D$2:$D$2509,$D110)</f>
        <v>231165</v>
      </c>
      <c r="R110" s="14" t="n">
        <f aca="false">SUM(L110:Q110)</f>
        <v>1863965</v>
      </c>
      <c r="S110" s="14" t="n">
        <f aca="false">J110-R110</f>
        <v>211135</v>
      </c>
      <c r="T110" s="15" t="n">
        <f aca="false">IF(J110=0,0,S110/J110)</f>
        <v>0.101746903763674</v>
      </c>
      <c r="U110" s="14" t="n">
        <f aca="false">IF(H110=0,0,J110/H110)</f>
        <v>66938.7096774194</v>
      </c>
      <c r="V110" s="18" t="n">
        <f aca="false">IF(H110=0,0,K110/H110)</f>
        <v>220.354838709677</v>
      </c>
      <c r="W110" s="14" t="n">
        <f aca="false">IF(K110=0,0,J110/K110)</f>
        <v>303.776899429073</v>
      </c>
      <c r="X110" s="15" t="n">
        <f aca="false">IF(J110=0,0,L110/J110)</f>
        <v>0.339260758517662</v>
      </c>
      <c r="Y110" s="15" t="n">
        <f aca="false">IF(J110=0,0,M110/J110)</f>
        <v>0.264661944002699</v>
      </c>
      <c r="Z110" s="14" t="n">
        <f aca="false">IF(I110=0,0,J110/I110)</f>
        <v>26949.3506493507</v>
      </c>
    </row>
    <row r="111" customFormat="false" ht="15" hidden="false" customHeight="false" outlineLevel="0" collapsed="false">
      <c r="A111" s="6" t="str">
        <f aca="false">TEXT(B111,"0")&amp;"-"&amp;TEXT(C111,"00")</f>
        <v>2024-07</v>
      </c>
      <c r="B111" s="4" t="n">
        <v>2024</v>
      </c>
      <c r="C111" s="4" t="n">
        <v>7</v>
      </c>
      <c r="D111" s="9" t="s">
        <v>280</v>
      </c>
      <c r="E111" s="12" t="str">
        <f aca="false">INDEX(門市主檔!$B$2:$B$25,MATCH($D111,門市主檔!$A$2:$A$25,0))</f>
        <v>新北板橋店</v>
      </c>
      <c r="F111" s="12" t="str">
        <f aca="false">INDEX(門市主檔!$C$2:$C$25,MATCH($D111,門市主檔!$A$2:$A$25,0))</f>
        <v>北區</v>
      </c>
      <c r="G111" s="12" t="str">
        <f aca="false">INDEX(門市主檔!$E$2:$E$25,MATCH($D111,門市主檔!$A$2:$A$25,0))</f>
        <v>標準店</v>
      </c>
      <c r="H111" s="4" t="n">
        <v>31</v>
      </c>
      <c r="I111" s="16" t="n">
        <f aca="false">SUMIFS(門市年度設定!$E$2:$E$63,門市年度設定!$A$2:$A$63,$B111,門市年度設定!$B$2:$B$63,$D111)</f>
        <v>92</v>
      </c>
      <c r="J111" s="17" t="n">
        <f aca="false">SUMIFS(通路月營運!$I$2:$I$2509,通路月營運!$B$2:$B$2509,$B111,通路月營運!$C$2:$C$2509,$C111,通路月營運!$D$2:$D$2509,$D111)</f>
        <v>2905200</v>
      </c>
      <c r="K111" s="16" t="n">
        <f aca="false">SUMIFS(通路月營運!$K$2:$K$2509,通路月營運!$B$2:$B$2509,$B111,通路月營運!$C$2:$C$2509,$C111,通路月營運!$D$2:$D$2509,$D111)</f>
        <v>9764</v>
      </c>
      <c r="L111" s="13" t="n">
        <v>947100</v>
      </c>
      <c r="M111" s="13" t="n">
        <v>684400</v>
      </c>
      <c r="N111" s="17" t="n">
        <f aca="false">SUMIFS(門市年度設定!$F$2:$F$63,門市年度設定!$A$2:$A$63,$B111,門市年度設定!$B$2:$B$63,$D111)</f>
        <v>282000</v>
      </c>
      <c r="O111" s="13" t="n">
        <v>148900</v>
      </c>
      <c r="P111" s="13" t="n">
        <v>49800</v>
      </c>
      <c r="Q111" s="17" t="n">
        <f aca="false">SUMIFS(通路月營運!$N$2:$N$2509,通路月營運!$B$2:$B$2509,$B111,通路月營運!$C$2:$C$2509,$C111,通路月營運!$D$2:$D$2509,$D111)</f>
        <v>308352</v>
      </c>
      <c r="R111" s="14" t="n">
        <f aca="false">SUM(L111:Q111)</f>
        <v>2420552</v>
      </c>
      <c r="S111" s="14" t="n">
        <f aca="false">J111-R111</f>
        <v>484648</v>
      </c>
      <c r="T111" s="15" t="n">
        <f aca="false">IF(J111=0,0,S111/J111)</f>
        <v>0.166820872917527</v>
      </c>
      <c r="U111" s="14" t="n">
        <f aca="false">IF(H111=0,0,J111/H111)</f>
        <v>93716.1290322581</v>
      </c>
      <c r="V111" s="18" t="n">
        <f aca="false">IF(H111=0,0,K111/H111)</f>
        <v>314.967741935484</v>
      </c>
      <c r="W111" s="14" t="n">
        <f aca="false">IF(K111=0,0,J111/K111)</f>
        <v>297.5419909873</v>
      </c>
      <c r="X111" s="15" t="n">
        <f aca="false">IF(J111=0,0,L111/J111)</f>
        <v>0.326001652209831</v>
      </c>
      <c r="Y111" s="15" t="n">
        <f aca="false">IF(J111=0,0,M111/J111)</f>
        <v>0.235577585019964</v>
      </c>
      <c r="Z111" s="14" t="n">
        <f aca="false">IF(I111=0,0,J111/I111)</f>
        <v>31578.2608695652</v>
      </c>
    </row>
    <row r="112" customFormat="false" ht="15" hidden="false" customHeight="false" outlineLevel="0" collapsed="false">
      <c r="A112" s="6" t="str">
        <f aca="false">TEXT(B112,"0")&amp;"-"&amp;TEXT(C112,"00")</f>
        <v>2024-07</v>
      </c>
      <c r="B112" s="4" t="n">
        <v>2024</v>
      </c>
      <c r="C112" s="4" t="n">
        <v>7</v>
      </c>
      <c r="D112" s="9" t="s">
        <v>283</v>
      </c>
      <c r="E112" s="12" t="str">
        <f aca="false">INDEX(門市主檔!$B$2:$B$25,MATCH($D112,門市主檔!$A$2:$A$25,0))</f>
        <v>新北新莊店</v>
      </c>
      <c r="F112" s="12" t="str">
        <f aca="false">INDEX(門市主檔!$C$2:$C$25,MATCH($D112,門市主檔!$A$2:$A$25,0))</f>
        <v>北區</v>
      </c>
      <c r="G112" s="12" t="str">
        <f aca="false">INDEX(門市主檔!$E$2:$E$25,MATCH($D112,門市主檔!$A$2:$A$25,0))</f>
        <v>標準店</v>
      </c>
      <c r="H112" s="4" t="n">
        <v>31</v>
      </c>
      <c r="I112" s="16" t="n">
        <f aca="false">SUMIFS(門市年度設定!$E$2:$E$63,門市年度設定!$A$2:$A$63,$B112,門市年度設定!$B$2:$B$63,$D112)</f>
        <v>76</v>
      </c>
      <c r="J112" s="17" t="n">
        <f aca="false">SUMIFS(通路月營運!$I$2:$I$2509,通路月營運!$B$2:$B$2509,$B112,通路月營運!$C$2:$C$2509,$C112,通路月營運!$D$2:$D$2509,$D112)</f>
        <v>2284400</v>
      </c>
      <c r="K112" s="16" t="n">
        <f aca="false">SUMIFS(通路月營運!$K$2:$K$2509,通路月營運!$B$2:$B$2509,$B112,通路月營運!$C$2:$C$2509,$C112,通路月營運!$D$2:$D$2509,$D112)</f>
        <v>7766</v>
      </c>
      <c r="L112" s="13" t="n">
        <v>686500</v>
      </c>
      <c r="M112" s="13" t="n">
        <v>623300</v>
      </c>
      <c r="N112" s="17" t="n">
        <f aca="false">SUMIFS(門市年度設定!$F$2:$F$63,門市年度設定!$A$2:$A$63,$B112,門市年度設定!$B$2:$B$63,$D112)</f>
        <v>239000</v>
      </c>
      <c r="O112" s="13" t="n">
        <v>145100</v>
      </c>
      <c r="P112" s="13" t="n">
        <v>68400</v>
      </c>
      <c r="Q112" s="17" t="n">
        <f aca="false">SUMIFS(通路月營運!$N$2:$N$2509,通路月營運!$B$2:$B$2509,$B112,通路月營運!$C$2:$C$2509,$C112,通路月營運!$D$2:$D$2509,$D112)</f>
        <v>242088</v>
      </c>
      <c r="R112" s="14" t="n">
        <f aca="false">SUM(L112:Q112)</f>
        <v>2004388</v>
      </c>
      <c r="S112" s="14" t="n">
        <f aca="false">J112-R112</f>
        <v>280012</v>
      </c>
      <c r="T112" s="15" t="n">
        <f aca="false">IF(J112=0,0,S112/J112)</f>
        <v>0.122575731045351</v>
      </c>
      <c r="U112" s="14" t="n">
        <f aca="false">IF(H112=0,0,J112/H112)</f>
        <v>73690.3225806452</v>
      </c>
      <c r="V112" s="18" t="n">
        <f aca="false">IF(H112=0,0,K112/H112)</f>
        <v>250.516129032258</v>
      </c>
      <c r="W112" s="14" t="n">
        <f aca="false">IF(K112=0,0,J112/K112)</f>
        <v>294.154004635591</v>
      </c>
      <c r="X112" s="15" t="n">
        <f aca="false">IF(J112=0,0,L112/J112)</f>
        <v>0.300516547014533</v>
      </c>
      <c r="Y112" s="15" t="n">
        <f aca="false">IF(J112=0,0,M112/J112)</f>
        <v>0.272850639117493</v>
      </c>
      <c r="Z112" s="14" t="n">
        <f aca="false">IF(I112=0,0,J112/I112)</f>
        <v>30057.8947368421</v>
      </c>
    </row>
    <row r="113" customFormat="false" ht="15" hidden="false" customHeight="false" outlineLevel="0" collapsed="false">
      <c r="A113" s="6" t="str">
        <f aca="false">TEXT(B113,"0")&amp;"-"&amp;TEXT(C113,"00")</f>
        <v>2024-07</v>
      </c>
      <c r="B113" s="4" t="n">
        <v>2024</v>
      </c>
      <c r="C113" s="4" t="n">
        <v>7</v>
      </c>
      <c r="D113" s="9" t="s">
        <v>285</v>
      </c>
      <c r="E113" s="12" t="str">
        <f aca="false">INDEX(門市主檔!$B$2:$B$25,MATCH($D113,門市主檔!$A$2:$A$25,0))</f>
        <v>新北三重店</v>
      </c>
      <c r="F113" s="12" t="str">
        <f aca="false">INDEX(門市主檔!$C$2:$C$25,MATCH($D113,門市主檔!$A$2:$A$25,0))</f>
        <v>北區</v>
      </c>
      <c r="G113" s="12" t="str">
        <f aca="false">INDEX(門市主檔!$E$2:$E$25,MATCH($D113,門市主檔!$A$2:$A$25,0))</f>
        <v>小型店</v>
      </c>
      <c r="H113" s="4" t="n">
        <v>31</v>
      </c>
      <c r="I113" s="16" t="n">
        <f aca="false">SUMIFS(門市年度設定!$E$2:$E$63,門市年度設定!$A$2:$A$63,$B113,門市年度設定!$B$2:$B$63,$D113)</f>
        <v>50</v>
      </c>
      <c r="J113" s="17" t="n">
        <f aca="false">SUMIFS(通路月營運!$I$2:$I$2509,通路月營運!$B$2:$B$2509,$B113,通路月營運!$C$2:$C$2509,$C113,通路月營運!$D$2:$D$2509,$D113)</f>
        <v>1465600</v>
      </c>
      <c r="K113" s="16" t="n">
        <f aca="false">SUMIFS(通路月營運!$K$2:$K$2509,通路月營運!$B$2:$B$2509,$B113,通路月營運!$C$2:$C$2509,$C113,通路月營運!$D$2:$D$2509,$D113)</f>
        <v>4829</v>
      </c>
      <c r="L113" s="13" t="n">
        <v>466600</v>
      </c>
      <c r="M113" s="13" t="n">
        <v>360200</v>
      </c>
      <c r="N113" s="17" t="n">
        <f aca="false">SUMIFS(門市年度設定!$F$2:$F$63,門市年度設定!$A$2:$A$63,$B113,門市年度設定!$B$2:$B$63,$D113)</f>
        <v>113000</v>
      </c>
      <c r="O113" s="13" t="n">
        <v>91100</v>
      </c>
      <c r="P113" s="13" t="n">
        <v>46000</v>
      </c>
      <c r="Q113" s="17" t="n">
        <f aca="false">SUMIFS(通路月營運!$N$2:$N$2509,通路月營運!$B$2:$B$2509,$B113,通路月營運!$C$2:$C$2509,$C113,通路月營運!$D$2:$D$2509,$D113)</f>
        <v>202455</v>
      </c>
      <c r="R113" s="14" t="n">
        <f aca="false">SUM(L113:Q113)</f>
        <v>1279355</v>
      </c>
      <c r="S113" s="14" t="n">
        <f aca="false">J113-R113</f>
        <v>186245</v>
      </c>
      <c r="T113" s="15" t="n">
        <f aca="false">IF(J113=0,0,S113/J113)</f>
        <v>0.127077647379913</v>
      </c>
      <c r="U113" s="14" t="n">
        <f aca="false">IF(H113=0,0,J113/H113)</f>
        <v>47277.4193548387</v>
      </c>
      <c r="V113" s="18" t="n">
        <f aca="false">IF(H113=0,0,K113/H113)</f>
        <v>155.774193548387</v>
      </c>
      <c r="W113" s="14" t="n">
        <f aca="false">IF(K113=0,0,J113/K113)</f>
        <v>303.499689376683</v>
      </c>
      <c r="X113" s="15" t="n">
        <f aca="false">IF(J113=0,0,L113/J113)</f>
        <v>0.318367903930131</v>
      </c>
      <c r="Y113" s="15" t="n">
        <f aca="false">IF(J113=0,0,M113/J113)</f>
        <v>0.245769650655022</v>
      </c>
      <c r="Z113" s="14" t="n">
        <f aca="false">IF(I113=0,0,J113/I113)</f>
        <v>29312</v>
      </c>
    </row>
    <row r="114" customFormat="false" ht="15" hidden="false" customHeight="false" outlineLevel="0" collapsed="false">
      <c r="A114" s="6" t="str">
        <f aca="false">TEXT(B114,"0")&amp;"-"&amp;TEXT(C114,"00")</f>
        <v>2024-07</v>
      </c>
      <c r="B114" s="4" t="n">
        <v>2024</v>
      </c>
      <c r="C114" s="4" t="n">
        <v>7</v>
      </c>
      <c r="D114" s="9" t="s">
        <v>300</v>
      </c>
      <c r="E114" s="12" t="str">
        <f aca="false">INDEX(門市主檔!$B$2:$B$25,MATCH($D114,門市主檔!$A$2:$A$25,0))</f>
        <v>台中逢甲店</v>
      </c>
      <c r="F114" s="12" t="str">
        <f aca="false">INDEX(門市主檔!$C$2:$C$25,MATCH($D114,門市主檔!$A$2:$A$25,0))</f>
        <v>中區</v>
      </c>
      <c r="G114" s="12" t="str">
        <f aca="false">INDEX(門市主檔!$E$2:$E$25,MATCH($D114,門市主檔!$A$2:$A$25,0))</f>
        <v>標準店</v>
      </c>
      <c r="H114" s="4" t="n">
        <v>31</v>
      </c>
      <c r="I114" s="16" t="n">
        <f aca="false">SUMIFS(門市年度設定!$E$2:$E$63,門市年度設定!$A$2:$A$63,$B114,門市年度設定!$B$2:$B$63,$D114)</f>
        <v>83</v>
      </c>
      <c r="J114" s="17" t="n">
        <f aca="false">SUMIFS(通路月營運!$I$2:$I$2509,通路月營運!$B$2:$B$2509,$B114,通路月營運!$C$2:$C$2509,$C114,通路月營運!$D$2:$D$2509,$D114)</f>
        <v>2543200</v>
      </c>
      <c r="K114" s="16" t="n">
        <f aca="false">SUMIFS(通路月營運!$K$2:$K$2509,通路月營運!$B$2:$B$2509,$B114,通路月營運!$C$2:$C$2509,$C114,通路月營運!$D$2:$D$2509,$D114)</f>
        <v>8705</v>
      </c>
      <c r="L114" s="13" t="n">
        <v>861900</v>
      </c>
      <c r="M114" s="13" t="n">
        <v>637200</v>
      </c>
      <c r="N114" s="17" t="n">
        <f aca="false">SUMIFS(門市年度設定!$F$2:$F$63,門市年度設定!$A$2:$A$63,$B114,門市年度設定!$B$2:$B$63,$D114)</f>
        <v>316000</v>
      </c>
      <c r="O114" s="13" t="n">
        <v>129800</v>
      </c>
      <c r="P114" s="13" t="n">
        <v>82200</v>
      </c>
      <c r="Q114" s="17" t="n">
        <f aca="false">SUMIFS(通路月營運!$N$2:$N$2509,通路月營運!$B$2:$B$2509,$B114,通路月營運!$C$2:$C$2509,$C114,通路月營運!$D$2:$D$2509,$D114)</f>
        <v>270237</v>
      </c>
      <c r="R114" s="14" t="n">
        <f aca="false">SUM(L114:Q114)</f>
        <v>2297337</v>
      </c>
      <c r="S114" s="14" t="n">
        <f aca="false">J114-R114</f>
        <v>245863</v>
      </c>
      <c r="T114" s="15" t="n">
        <f aca="false">IF(J114=0,0,S114/J114)</f>
        <v>0.096674661843347</v>
      </c>
      <c r="U114" s="14" t="n">
        <f aca="false">IF(H114=0,0,J114/H114)</f>
        <v>82038.7096774194</v>
      </c>
      <c r="V114" s="18" t="n">
        <f aca="false">IF(H114=0,0,K114/H114)</f>
        <v>280.806451612903</v>
      </c>
      <c r="W114" s="14" t="n">
        <f aca="false">IF(K114=0,0,J114/K114)</f>
        <v>292.153934520391</v>
      </c>
      <c r="X114" s="15" t="n">
        <f aca="false">IF(J114=0,0,L114/J114)</f>
        <v>0.338903743315508</v>
      </c>
      <c r="Y114" s="15" t="n">
        <f aca="false">IF(J114=0,0,M114/J114)</f>
        <v>0.250550487574709</v>
      </c>
      <c r="Z114" s="14" t="n">
        <f aca="false">IF(I114=0,0,J114/I114)</f>
        <v>30640.9638554217</v>
      </c>
    </row>
    <row r="115" customFormat="false" ht="15" hidden="false" customHeight="false" outlineLevel="0" collapsed="false">
      <c r="A115" s="6" t="str">
        <f aca="false">TEXT(B115,"0")&amp;"-"&amp;TEXT(C115,"00")</f>
        <v>2024-07</v>
      </c>
      <c r="B115" s="4" t="n">
        <v>2024</v>
      </c>
      <c r="C115" s="4" t="n">
        <v>7</v>
      </c>
      <c r="D115" s="9" t="s">
        <v>305</v>
      </c>
      <c r="E115" s="12" t="str">
        <f aca="false">INDEX(門市主檔!$B$2:$B$25,MATCH($D115,門市主檔!$A$2:$A$25,0))</f>
        <v>台中七期店</v>
      </c>
      <c r="F115" s="12" t="str">
        <f aca="false">INDEX(門市主檔!$C$2:$C$25,MATCH($D115,門市主檔!$A$2:$A$25,0))</f>
        <v>中區</v>
      </c>
      <c r="G115" s="12" t="str">
        <f aca="false">INDEX(門市主檔!$E$2:$E$25,MATCH($D115,門市主檔!$A$2:$A$25,0))</f>
        <v>旗艦店</v>
      </c>
      <c r="H115" s="4" t="n">
        <v>31</v>
      </c>
      <c r="I115" s="16" t="n">
        <f aca="false">SUMIFS(門市年度設定!$E$2:$E$63,門市年度設定!$A$2:$A$63,$B115,門市年度設定!$B$2:$B$63,$D115)</f>
        <v>124</v>
      </c>
      <c r="J115" s="17" t="n">
        <f aca="false">SUMIFS(通路月營運!$I$2:$I$2509,通路月營運!$B$2:$B$2509,$B115,通路月營運!$C$2:$C$2509,$C115,通路月營運!$D$2:$D$2509,$D115)</f>
        <v>2652100</v>
      </c>
      <c r="K115" s="16" t="n">
        <f aca="false">SUMIFS(通路月營運!$K$2:$K$2509,通路月營運!$B$2:$B$2509,$B115,通路月營運!$C$2:$C$2509,$C115,通路月營運!$D$2:$D$2509,$D115)</f>
        <v>8749</v>
      </c>
      <c r="L115" s="13" t="n">
        <v>865600</v>
      </c>
      <c r="M115" s="13" t="n">
        <v>713900</v>
      </c>
      <c r="N115" s="17" t="n">
        <f aca="false">SUMIFS(門市年度設定!$F$2:$F$63,門市年度設定!$A$2:$A$63,$B115,門市年度設定!$B$2:$B$63,$D115)</f>
        <v>474000</v>
      </c>
      <c r="O115" s="13" t="n">
        <v>164500</v>
      </c>
      <c r="P115" s="13" t="n">
        <v>56600</v>
      </c>
      <c r="Q115" s="17" t="n">
        <f aca="false">SUMIFS(通路月營運!$N$2:$N$2509,通路月營運!$B$2:$B$2509,$B115,通路月營運!$C$2:$C$2509,$C115,通路月營運!$D$2:$D$2509,$D115)</f>
        <v>259842</v>
      </c>
      <c r="R115" s="14" t="n">
        <f aca="false">SUM(L115:Q115)</f>
        <v>2534442</v>
      </c>
      <c r="S115" s="14" t="n">
        <f aca="false">J115-R115</f>
        <v>117658</v>
      </c>
      <c r="T115" s="15" t="n">
        <f aca="false">IF(J115=0,0,S115/J115)</f>
        <v>0.0443640888352626</v>
      </c>
      <c r="U115" s="14" t="n">
        <f aca="false">IF(H115=0,0,J115/H115)</f>
        <v>85551.6129032258</v>
      </c>
      <c r="V115" s="18" t="n">
        <f aca="false">IF(H115=0,0,K115/H115)</f>
        <v>282.225806451613</v>
      </c>
      <c r="W115" s="14" t="n">
        <f aca="false">IF(K115=0,0,J115/K115)</f>
        <v>303.131786489885</v>
      </c>
      <c r="X115" s="15" t="n">
        <f aca="false">IF(J115=0,0,L115/J115)</f>
        <v>0.326382866407752</v>
      </c>
      <c r="Y115" s="15" t="n">
        <f aca="false">IF(J115=0,0,M115/J115)</f>
        <v>0.269182911654915</v>
      </c>
      <c r="Z115" s="14" t="n">
        <f aca="false">IF(I115=0,0,J115/I115)</f>
        <v>21387.9032258065</v>
      </c>
    </row>
    <row r="116" customFormat="false" ht="15" hidden="false" customHeight="false" outlineLevel="0" collapsed="false">
      <c r="A116" s="6" t="str">
        <f aca="false">TEXT(B116,"0")&amp;"-"&amp;TEXT(C116,"00")</f>
        <v>2024-07</v>
      </c>
      <c r="B116" s="4" t="n">
        <v>2024</v>
      </c>
      <c r="C116" s="4" t="n">
        <v>7</v>
      </c>
      <c r="D116" s="9" t="s">
        <v>307</v>
      </c>
      <c r="E116" s="12" t="str">
        <f aca="false">INDEX(門市主檔!$B$2:$B$25,MATCH($D116,門市主檔!$A$2:$A$25,0))</f>
        <v>台中一中店</v>
      </c>
      <c r="F116" s="12" t="str">
        <f aca="false">INDEX(門市主檔!$C$2:$C$25,MATCH($D116,門市主檔!$A$2:$A$25,0))</f>
        <v>中區</v>
      </c>
      <c r="G116" s="12" t="str">
        <f aca="false">INDEX(門市主檔!$E$2:$E$25,MATCH($D116,門市主檔!$A$2:$A$25,0))</f>
        <v>小型店</v>
      </c>
      <c r="H116" s="4" t="n">
        <v>31</v>
      </c>
      <c r="I116" s="16" t="n">
        <f aca="false">SUMIFS(門市年度設定!$E$2:$E$63,門市年度設定!$A$2:$A$63,$B116,門市年度設定!$B$2:$B$63,$D116)</f>
        <v>52</v>
      </c>
      <c r="J116" s="17" t="n">
        <f aca="false">SUMIFS(通路月營運!$I$2:$I$2509,通路月營運!$B$2:$B$2509,$B116,通路月營運!$C$2:$C$2509,$C116,通路月營運!$D$2:$D$2509,$D116)</f>
        <v>1739300</v>
      </c>
      <c r="K116" s="16" t="n">
        <f aca="false">SUMIFS(通路月營運!$K$2:$K$2509,通路月營運!$B$2:$B$2509,$B116,通路月營運!$C$2:$C$2509,$C116,通路月營運!$D$2:$D$2509,$D116)</f>
        <v>6274</v>
      </c>
      <c r="L116" s="13" t="n">
        <v>563800</v>
      </c>
      <c r="M116" s="13" t="n">
        <v>463700</v>
      </c>
      <c r="N116" s="17" t="n">
        <f aca="false">SUMIFS(門市年度設定!$F$2:$F$63,門市年度設定!$A$2:$A$63,$B116,門市年度設定!$B$2:$B$63,$D116)</f>
        <v>102000</v>
      </c>
      <c r="O116" s="13" t="n">
        <v>81300</v>
      </c>
      <c r="P116" s="13" t="n">
        <v>42900</v>
      </c>
      <c r="Q116" s="17" t="n">
        <f aca="false">SUMIFS(通路月營運!$N$2:$N$2509,通路月營運!$B$2:$B$2509,$B116,通路月營運!$C$2:$C$2509,$C116,通路月營運!$D$2:$D$2509,$D116)</f>
        <v>227436</v>
      </c>
      <c r="R116" s="14" t="n">
        <f aca="false">SUM(L116:Q116)</f>
        <v>1481136</v>
      </c>
      <c r="S116" s="14" t="n">
        <f aca="false">J116-R116</f>
        <v>258164</v>
      </c>
      <c r="T116" s="15" t="n">
        <f aca="false">IF(J116=0,0,S116/J116)</f>
        <v>0.148429828091761</v>
      </c>
      <c r="U116" s="14" t="n">
        <f aca="false">IF(H116=0,0,J116/H116)</f>
        <v>56106.4516129032</v>
      </c>
      <c r="V116" s="18" t="n">
        <f aca="false">IF(H116=0,0,K116/H116)</f>
        <v>202.387096774194</v>
      </c>
      <c r="W116" s="14" t="n">
        <f aca="false">IF(K116=0,0,J116/K116)</f>
        <v>277.22346190628</v>
      </c>
      <c r="X116" s="15" t="n">
        <f aca="false">IF(J116=0,0,L116/J116)</f>
        <v>0.324153395043983</v>
      </c>
      <c r="Y116" s="15" t="n">
        <f aca="false">IF(J116=0,0,M116/J116)</f>
        <v>0.266601506353131</v>
      </c>
      <c r="Z116" s="14" t="n">
        <f aca="false">IF(I116=0,0,J116/I116)</f>
        <v>33448.0769230769</v>
      </c>
    </row>
    <row r="117" customFormat="false" ht="15" hidden="false" customHeight="false" outlineLevel="0" collapsed="false">
      <c r="A117" s="6" t="str">
        <f aca="false">TEXT(B117,"0")&amp;"-"&amp;TEXT(C117,"00")</f>
        <v>2024-07</v>
      </c>
      <c r="B117" s="4" t="n">
        <v>2024</v>
      </c>
      <c r="C117" s="4" t="n">
        <v>7</v>
      </c>
      <c r="D117" s="9" t="s">
        <v>318</v>
      </c>
      <c r="E117" s="12" t="str">
        <f aca="false">INDEX(門市主檔!$B$2:$B$25,MATCH($D117,門市主檔!$A$2:$A$25,0))</f>
        <v>台南中西店</v>
      </c>
      <c r="F117" s="12" t="str">
        <f aca="false">INDEX(門市主檔!$C$2:$C$25,MATCH($D117,門市主檔!$A$2:$A$25,0))</f>
        <v>南區</v>
      </c>
      <c r="G117" s="12" t="str">
        <f aca="false">INDEX(門市主檔!$E$2:$E$25,MATCH($D117,門市主檔!$A$2:$A$25,0))</f>
        <v>標準店</v>
      </c>
      <c r="H117" s="4" t="n">
        <v>31</v>
      </c>
      <c r="I117" s="16" t="n">
        <f aca="false">SUMIFS(門市年度設定!$E$2:$E$63,門市年度設定!$A$2:$A$63,$B117,門市年度設定!$B$2:$B$63,$D117)</f>
        <v>76</v>
      </c>
      <c r="J117" s="17" t="n">
        <f aca="false">SUMIFS(通路月營運!$I$2:$I$2509,通路月營運!$B$2:$B$2509,$B117,通路月營運!$C$2:$C$2509,$C117,通路月營運!$D$2:$D$2509,$D117)</f>
        <v>1810800</v>
      </c>
      <c r="K117" s="16" t="n">
        <f aca="false">SUMIFS(通路月營運!$K$2:$K$2509,通路月營運!$B$2:$B$2509,$B117,通路月營運!$C$2:$C$2509,$C117,通路月營運!$D$2:$D$2509,$D117)</f>
        <v>5977</v>
      </c>
      <c r="L117" s="13" t="n">
        <v>598300</v>
      </c>
      <c r="M117" s="13" t="n">
        <v>491800</v>
      </c>
      <c r="N117" s="17" t="n">
        <f aca="false">SUMIFS(門市年度設定!$F$2:$F$63,門市年度設定!$A$2:$A$63,$B117,門市年度設定!$B$2:$B$63,$D117)</f>
        <v>205000</v>
      </c>
      <c r="O117" s="13" t="n">
        <v>125000</v>
      </c>
      <c r="P117" s="13" t="n">
        <v>55800</v>
      </c>
      <c r="Q117" s="17" t="n">
        <f aca="false">SUMIFS(通路月營運!$N$2:$N$2509,通路月營運!$B$2:$B$2509,$B117,通路月營運!$C$2:$C$2509,$C117,通路月營運!$D$2:$D$2509,$D117)</f>
        <v>191367</v>
      </c>
      <c r="R117" s="14" t="n">
        <f aca="false">SUM(L117:Q117)</f>
        <v>1667267</v>
      </c>
      <c r="S117" s="14" t="n">
        <f aca="false">J117-R117</f>
        <v>143533</v>
      </c>
      <c r="T117" s="15" t="n">
        <f aca="false">IF(J117=0,0,S117/J117)</f>
        <v>0.0792649657609896</v>
      </c>
      <c r="U117" s="14" t="n">
        <f aca="false">IF(H117=0,0,J117/H117)</f>
        <v>58412.9032258065</v>
      </c>
      <c r="V117" s="18" t="n">
        <f aca="false">IF(H117=0,0,K117/H117)</f>
        <v>192.806451612903</v>
      </c>
      <c r="W117" s="14" t="n">
        <f aca="false">IF(K117=0,0,J117/K117)</f>
        <v>302.961351848754</v>
      </c>
      <c r="X117" s="15" t="n">
        <f aca="false">IF(J117=0,0,L117/J117)</f>
        <v>0.330406450187762</v>
      </c>
      <c r="Y117" s="15" t="n">
        <f aca="false">IF(J117=0,0,M117/J117)</f>
        <v>0.271592666224873</v>
      </c>
      <c r="Z117" s="14" t="n">
        <f aca="false">IF(I117=0,0,J117/I117)</f>
        <v>23826.3157894737</v>
      </c>
    </row>
    <row r="118" customFormat="false" ht="15" hidden="false" customHeight="false" outlineLevel="0" collapsed="false">
      <c r="A118" s="6" t="str">
        <f aca="false">TEXT(B118,"0")&amp;"-"&amp;TEXT(C118,"00")</f>
        <v>2024-07</v>
      </c>
      <c r="B118" s="4" t="n">
        <v>2024</v>
      </c>
      <c r="C118" s="4" t="n">
        <v>7</v>
      </c>
      <c r="D118" s="9" t="s">
        <v>323</v>
      </c>
      <c r="E118" s="12" t="str">
        <f aca="false">INDEX(門市主檔!$B$2:$B$25,MATCH($D118,門市主檔!$A$2:$A$25,0))</f>
        <v>台南東寧店</v>
      </c>
      <c r="F118" s="12" t="str">
        <f aca="false">INDEX(門市主檔!$C$2:$C$25,MATCH($D118,門市主檔!$A$2:$A$25,0))</f>
        <v>南區</v>
      </c>
      <c r="G118" s="12" t="str">
        <f aca="false">INDEX(門市主檔!$E$2:$E$25,MATCH($D118,門市主檔!$A$2:$A$25,0))</f>
        <v>小型店</v>
      </c>
      <c r="H118" s="4" t="n">
        <v>31</v>
      </c>
      <c r="I118" s="16" t="n">
        <f aca="false">SUMIFS(門市年度設定!$E$2:$E$63,門市年度設定!$A$2:$A$63,$B118,門市年度設定!$B$2:$B$63,$D118)</f>
        <v>51</v>
      </c>
      <c r="J118" s="17" t="n">
        <f aca="false">SUMIFS(通路月營運!$I$2:$I$2509,通路月營運!$B$2:$B$2509,$B118,通路月營運!$C$2:$C$2509,$C118,通路月營運!$D$2:$D$2509,$D118)</f>
        <v>1583100</v>
      </c>
      <c r="K118" s="16" t="n">
        <f aca="false">SUMIFS(通路月營運!$K$2:$K$2509,通路月營運!$B$2:$B$2509,$B118,通路月營運!$C$2:$C$2509,$C118,通路月營運!$D$2:$D$2509,$D118)</f>
        <v>5783</v>
      </c>
      <c r="L118" s="13" t="n">
        <v>526200</v>
      </c>
      <c r="M118" s="13" t="n">
        <v>429900</v>
      </c>
      <c r="N118" s="17" t="n">
        <f aca="false">SUMIFS(門市年度設定!$F$2:$F$63,門市年度設定!$A$2:$A$63,$B118,門市年度設定!$B$2:$B$63,$D118)</f>
        <v>91000</v>
      </c>
      <c r="O118" s="13" t="n">
        <v>74300</v>
      </c>
      <c r="P118" s="13" t="n">
        <v>28300</v>
      </c>
      <c r="Q118" s="17" t="n">
        <f aca="false">SUMIFS(通路月營運!$N$2:$N$2509,通路月營運!$B$2:$B$2509,$B118,通路月營運!$C$2:$C$2509,$C118,通路月營運!$D$2:$D$2509,$D118)</f>
        <v>205128</v>
      </c>
      <c r="R118" s="14" t="n">
        <f aca="false">SUM(L118:Q118)</f>
        <v>1354828</v>
      </c>
      <c r="S118" s="14" t="n">
        <f aca="false">J118-R118</f>
        <v>228272</v>
      </c>
      <c r="T118" s="15" t="n">
        <f aca="false">IF(J118=0,0,S118/J118)</f>
        <v>0.144193038974165</v>
      </c>
      <c r="U118" s="14" t="n">
        <f aca="false">IF(H118=0,0,J118/H118)</f>
        <v>51067.7419354839</v>
      </c>
      <c r="V118" s="18" t="n">
        <f aca="false">IF(H118=0,0,K118/H118)</f>
        <v>186.548387096774</v>
      </c>
      <c r="W118" s="14" t="n">
        <f aca="false">IF(K118=0,0,J118/K118)</f>
        <v>273.75064845236</v>
      </c>
      <c r="X118" s="15" t="n">
        <f aca="false">IF(J118=0,0,L118/J118)</f>
        <v>0.332385825279515</v>
      </c>
      <c r="Y118" s="15" t="n">
        <f aca="false">IF(J118=0,0,M118/J118)</f>
        <v>0.27155580822437</v>
      </c>
      <c r="Z118" s="14" t="n">
        <f aca="false">IF(I118=0,0,J118/I118)</f>
        <v>31041.1764705882</v>
      </c>
    </row>
    <row r="119" customFormat="false" ht="15" hidden="false" customHeight="false" outlineLevel="0" collapsed="false">
      <c r="A119" s="6" t="str">
        <f aca="false">TEXT(B119,"0")&amp;"-"&amp;TEXT(C119,"00")</f>
        <v>2024-07</v>
      </c>
      <c r="B119" s="4" t="n">
        <v>2024</v>
      </c>
      <c r="C119" s="4" t="n">
        <v>7</v>
      </c>
      <c r="D119" s="9" t="s">
        <v>262</v>
      </c>
      <c r="E119" s="12" t="str">
        <f aca="false">INDEX(門市主檔!$B$2:$B$25,MATCH($D119,門市主檔!$A$2:$A$25,0))</f>
        <v>台北信義旗艦店</v>
      </c>
      <c r="F119" s="12" t="str">
        <f aca="false">INDEX(門市主檔!$C$2:$C$25,MATCH($D119,門市主檔!$A$2:$A$25,0))</f>
        <v>北區</v>
      </c>
      <c r="G119" s="12" t="str">
        <f aca="false">INDEX(門市主檔!$E$2:$E$25,MATCH($D119,門市主檔!$A$2:$A$25,0))</f>
        <v>旗艦店</v>
      </c>
      <c r="H119" s="4" t="n">
        <v>31</v>
      </c>
      <c r="I119" s="16" t="n">
        <f aca="false">SUMIFS(門市年度設定!$E$2:$E$63,門市年度設定!$A$2:$A$63,$B119,門市年度設定!$B$2:$B$63,$D119)</f>
        <v>112</v>
      </c>
      <c r="J119" s="17" t="n">
        <f aca="false">SUMIFS(通路月營運!$I$2:$I$2509,通路月營運!$B$2:$B$2509,$B119,通路月營運!$C$2:$C$2509,$C119,通路月營運!$D$2:$D$2509,$D119)</f>
        <v>3069400</v>
      </c>
      <c r="K119" s="16" t="n">
        <f aca="false">SUMIFS(通路月營運!$K$2:$K$2509,通路月營運!$B$2:$B$2509,$B119,通路月營運!$C$2:$C$2509,$C119,通路月營運!$D$2:$D$2509,$D119)</f>
        <v>10669</v>
      </c>
      <c r="L119" s="13" t="n">
        <v>1038900</v>
      </c>
      <c r="M119" s="13" t="n">
        <v>820200</v>
      </c>
      <c r="N119" s="17" t="n">
        <f aca="false">SUMIFS(門市年度設定!$F$2:$F$63,門市年度設定!$A$2:$A$63,$B119,門市年度設定!$B$2:$B$63,$D119)</f>
        <v>577000</v>
      </c>
      <c r="O119" s="13" t="n">
        <v>168900</v>
      </c>
      <c r="P119" s="13" t="n">
        <v>80000</v>
      </c>
      <c r="Q119" s="17" t="n">
        <f aca="false">SUMIFS(通路月營運!$N$2:$N$2509,通路月營運!$B$2:$B$2509,$B119,通路月營運!$C$2:$C$2509,$C119,通路月營運!$D$2:$D$2509,$D119)</f>
        <v>279774</v>
      </c>
      <c r="R119" s="14" t="n">
        <f aca="false">SUM(L119:Q119)</f>
        <v>2964774</v>
      </c>
      <c r="S119" s="14" t="n">
        <f aca="false">J119-R119</f>
        <v>104626</v>
      </c>
      <c r="T119" s="15" t="n">
        <f aca="false">IF(J119=0,0,S119/J119)</f>
        <v>0.034086792206946</v>
      </c>
      <c r="U119" s="14" t="n">
        <f aca="false">IF(H119=0,0,J119/H119)</f>
        <v>99012.9032258065</v>
      </c>
      <c r="V119" s="18" t="n">
        <f aca="false">IF(H119=0,0,K119/H119)</f>
        <v>344.161290322581</v>
      </c>
      <c r="W119" s="14" t="n">
        <f aca="false">IF(K119=0,0,J119/K119)</f>
        <v>287.693317086887</v>
      </c>
      <c r="X119" s="15" t="n">
        <f aca="false">IF(J119=0,0,L119/J119)</f>
        <v>0.338470059294976</v>
      </c>
      <c r="Y119" s="15" t="n">
        <f aca="false">IF(J119=0,0,M119/J119)</f>
        <v>0.26721834886297</v>
      </c>
      <c r="Z119" s="14" t="n">
        <f aca="false">IF(I119=0,0,J119/I119)</f>
        <v>27405.3571428571</v>
      </c>
    </row>
    <row r="120" customFormat="false" ht="15" hidden="false" customHeight="false" outlineLevel="0" collapsed="false">
      <c r="A120" s="6" t="str">
        <f aca="false">TEXT(B120,"0")&amp;"-"&amp;TEXT(C120,"00")</f>
        <v>2024-07</v>
      </c>
      <c r="B120" s="4" t="n">
        <v>2024</v>
      </c>
      <c r="C120" s="4" t="n">
        <v>7</v>
      </c>
      <c r="D120" s="9" t="s">
        <v>269</v>
      </c>
      <c r="E120" s="12" t="str">
        <f aca="false">INDEX(門市主檔!$B$2:$B$25,MATCH($D120,門市主檔!$A$2:$A$25,0))</f>
        <v>台北中山店</v>
      </c>
      <c r="F120" s="12" t="str">
        <f aca="false">INDEX(門市主檔!$C$2:$C$25,MATCH($D120,門市主檔!$A$2:$A$25,0))</f>
        <v>北區</v>
      </c>
      <c r="G120" s="12" t="str">
        <f aca="false">INDEX(門市主檔!$E$2:$E$25,MATCH($D120,門市主檔!$A$2:$A$25,0))</f>
        <v>標準店</v>
      </c>
      <c r="H120" s="4" t="n">
        <v>31</v>
      </c>
      <c r="I120" s="16" t="n">
        <f aca="false">SUMIFS(門市年度設定!$E$2:$E$63,門市年度設定!$A$2:$A$63,$B120,門市年度設定!$B$2:$B$63,$D120)</f>
        <v>84</v>
      </c>
      <c r="J120" s="17" t="n">
        <f aca="false">SUMIFS(通路月營運!$I$2:$I$2509,通路月營運!$B$2:$B$2509,$B120,通路月營運!$C$2:$C$2509,$C120,通路月營運!$D$2:$D$2509,$D120)</f>
        <v>2188900</v>
      </c>
      <c r="K120" s="16" t="n">
        <f aca="false">SUMIFS(通路月營運!$K$2:$K$2509,通路月營運!$B$2:$B$2509,$B120,通路月營運!$C$2:$C$2509,$C120,通路月營運!$D$2:$D$2509,$D120)</f>
        <v>7684</v>
      </c>
      <c r="L120" s="13" t="n">
        <v>708300</v>
      </c>
      <c r="M120" s="13" t="n">
        <v>592300</v>
      </c>
      <c r="N120" s="17" t="n">
        <f aca="false">SUMIFS(門市年度設定!$F$2:$F$63,門市年度設定!$A$2:$A$63,$B120,門市年度設定!$B$2:$B$63,$D120)</f>
        <v>264000</v>
      </c>
      <c r="O120" s="13" t="n">
        <v>144100</v>
      </c>
      <c r="P120" s="13" t="n">
        <v>45700</v>
      </c>
      <c r="Q120" s="17" t="n">
        <f aca="false">SUMIFS(通路月營運!$N$2:$N$2509,通路月營運!$B$2:$B$2509,$B120,通路月營運!$C$2:$C$2509,$C120,通路月營運!$D$2:$D$2509,$D120)</f>
        <v>242814</v>
      </c>
      <c r="R120" s="14" t="n">
        <f aca="false">SUM(L120:Q120)</f>
        <v>1997214</v>
      </c>
      <c r="S120" s="14" t="n">
        <f aca="false">J120-R120</f>
        <v>191686</v>
      </c>
      <c r="T120" s="15" t="n">
        <f aca="false">IF(J120=0,0,S120/J120)</f>
        <v>0.0875718397368541</v>
      </c>
      <c r="U120" s="14" t="n">
        <f aca="false">IF(H120=0,0,J120/H120)</f>
        <v>70609.6774193548</v>
      </c>
      <c r="V120" s="18" t="n">
        <f aca="false">IF(H120=0,0,K120/H120)</f>
        <v>247.870967741936</v>
      </c>
      <c r="W120" s="14" t="n">
        <f aca="false">IF(K120=0,0,J120/K120)</f>
        <v>284.864653826132</v>
      </c>
      <c r="X120" s="15" t="n">
        <f aca="false">IF(J120=0,0,L120/J120)</f>
        <v>0.323587189912742</v>
      </c>
      <c r="Y120" s="15" t="n">
        <f aca="false">IF(J120=0,0,M120/J120)</f>
        <v>0.270592535063274</v>
      </c>
      <c r="Z120" s="14" t="n">
        <f aca="false">IF(I120=0,0,J120/I120)</f>
        <v>26058.3333333333</v>
      </c>
    </row>
    <row r="121" customFormat="false" ht="15" hidden="false" customHeight="false" outlineLevel="0" collapsed="false">
      <c r="A121" s="6" t="str">
        <f aca="false">TEXT(B121,"0")&amp;"-"&amp;TEXT(C121,"00")</f>
        <v>2024-07</v>
      </c>
      <c r="B121" s="4" t="n">
        <v>2024</v>
      </c>
      <c r="C121" s="4" t="n">
        <v>7</v>
      </c>
      <c r="D121" s="9" t="s">
        <v>273</v>
      </c>
      <c r="E121" s="12" t="str">
        <f aca="false">INDEX(門市主檔!$B$2:$B$25,MATCH($D121,門市主檔!$A$2:$A$25,0))</f>
        <v>台北東門店</v>
      </c>
      <c r="F121" s="12" t="str">
        <f aca="false">INDEX(門市主檔!$C$2:$C$25,MATCH($D121,門市主檔!$A$2:$A$25,0))</f>
        <v>北區</v>
      </c>
      <c r="G121" s="12" t="str">
        <f aca="false">INDEX(門市主檔!$E$2:$E$25,MATCH($D121,門市主檔!$A$2:$A$25,0))</f>
        <v>小型店</v>
      </c>
      <c r="H121" s="4" t="n">
        <v>31</v>
      </c>
      <c r="I121" s="16" t="n">
        <f aca="false">SUMIFS(門市年度設定!$E$2:$E$63,門市年度設定!$A$2:$A$63,$B121,門市年度設定!$B$2:$B$63,$D121)</f>
        <v>54</v>
      </c>
      <c r="J121" s="17" t="n">
        <f aca="false">SUMIFS(通路月營運!$I$2:$I$2509,通路月營運!$B$2:$B$2509,$B121,通路月營運!$C$2:$C$2509,$C121,通路月營運!$D$2:$D$2509,$D121)</f>
        <v>1732700</v>
      </c>
      <c r="K121" s="16" t="n">
        <f aca="false">SUMIFS(通路月營運!$K$2:$K$2509,通路月營運!$B$2:$B$2509,$B121,通路月營運!$C$2:$C$2509,$C121,通路月營運!$D$2:$D$2509,$D121)</f>
        <v>5861</v>
      </c>
      <c r="L121" s="13" t="n">
        <v>576600</v>
      </c>
      <c r="M121" s="13" t="n">
        <v>431100</v>
      </c>
      <c r="N121" s="17" t="n">
        <f aca="false">SUMIFS(門市年度設定!$F$2:$F$63,門市年度設定!$A$2:$A$63,$B121,門市年度設定!$B$2:$B$63,$D121)</f>
        <v>99000</v>
      </c>
      <c r="O121" s="13" t="n">
        <v>110400</v>
      </c>
      <c r="P121" s="13" t="n">
        <v>48100</v>
      </c>
      <c r="Q121" s="17" t="n">
        <f aca="false">SUMIFS(通路月營運!$N$2:$N$2509,通路月營運!$B$2:$B$2509,$B121,通路月營運!$C$2:$C$2509,$C121,通路月營運!$D$2:$D$2509,$D121)</f>
        <v>232287</v>
      </c>
      <c r="R121" s="14" t="n">
        <f aca="false">SUM(L121:Q121)</f>
        <v>1497487</v>
      </c>
      <c r="S121" s="14" t="n">
        <f aca="false">J121-R121</f>
        <v>235213</v>
      </c>
      <c r="T121" s="15" t="n">
        <f aca="false">IF(J121=0,0,S121/J121)</f>
        <v>0.135749408437698</v>
      </c>
      <c r="U121" s="14" t="n">
        <f aca="false">IF(H121=0,0,J121/H121)</f>
        <v>55893.5483870968</v>
      </c>
      <c r="V121" s="18" t="n">
        <f aca="false">IF(H121=0,0,K121/H121)</f>
        <v>189.064516129032</v>
      </c>
      <c r="W121" s="14" t="n">
        <f aca="false">IF(K121=0,0,J121/K121)</f>
        <v>295.632144685207</v>
      </c>
      <c r="X121" s="15" t="n">
        <f aca="false">IF(J121=0,0,L121/J121)</f>
        <v>0.332775437178969</v>
      </c>
      <c r="Y121" s="15" t="n">
        <f aca="false">IF(J121=0,0,M121/J121)</f>
        <v>0.24880244704796</v>
      </c>
      <c r="Z121" s="14" t="n">
        <f aca="false">IF(I121=0,0,J121/I121)</f>
        <v>32087.037037037</v>
      </c>
    </row>
    <row r="122" customFormat="false" ht="15" hidden="false" customHeight="false" outlineLevel="0" collapsed="false">
      <c r="A122" s="6" t="str">
        <f aca="false">TEXT(B122,"0")&amp;"-"&amp;TEXT(C122,"00")</f>
        <v>2024-07</v>
      </c>
      <c r="B122" s="4" t="n">
        <v>2024</v>
      </c>
      <c r="C122" s="4" t="n">
        <v>7</v>
      </c>
      <c r="D122" s="9" t="s">
        <v>277</v>
      </c>
      <c r="E122" s="12" t="str">
        <f aca="false">INDEX(門市主檔!$B$2:$B$25,MATCH($D122,門市主檔!$A$2:$A$25,0))</f>
        <v>台北松江店</v>
      </c>
      <c r="F122" s="12" t="str">
        <f aca="false">INDEX(門市主檔!$C$2:$C$25,MATCH($D122,門市主檔!$A$2:$A$25,0))</f>
        <v>北區</v>
      </c>
      <c r="G122" s="12" t="str">
        <f aca="false">INDEX(門市主檔!$E$2:$E$25,MATCH($D122,門市主檔!$A$2:$A$25,0))</f>
        <v>外帶專門店</v>
      </c>
      <c r="H122" s="4" t="n">
        <v>31</v>
      </c>
      <c r="I122" s="16" t="n">
        <f aca="false">SUMIFS(門市年度設定!$E$2:$E$63,門市年度設定!$A$2:$A$63,$B122,門市年度設定!$B$2:$B$63,$D122)</f>
        <v>9</v>
      </c>
      <c r="J122" s="17" t="n">
        <f aca="false">SUMIFS(通路月營運!$I$2:$I$2509,通路月營運!$B$2:$B$2509,$B122,通路月營運!$C$2:$C$2509,$C122,通路月營運!$D$2:$D$2509,$D122)</f>
        <v>1349600</v>
      </c>
      <c r="K122" s="16" t="n">
        <f aca="false">SUMIFS(通路月營運!$K$2:$K$2509,通路月營運!$B$2:$B$2509,$B122,通路月營運!$C$2:$C$2509,$C122,通路月營運!$D$2:$D$2509,$D122)</f>
        <v>5186</v>
      </c>
      <c r="L122" s="13" t="n">
        <v>422700</v>
      </c>
      <c r="M122" s="13" t="n">
        <v>346900</v>
      </c>
      <c r="N122" s="17" t="n">
        <f aca="false">SUMIFS(門市年度設定!$F$2:$F$63,門市年度設定!$A$2:$A$63,$B122,門市年度設定!$B$2:$B$63,$D122)</f>
        <v>57000</v>
      </c>
      <c r="O122" s="13" t="n">
        <v>81500</v>
      </c>
      <c r="P122" s="13" t="n">
        <v>34400</v>
      </c>
      <c r="Q122" s="17" t="n">
        <f aca="false">SUMIFS(通路月營運!$N$2:$N$2509,通路月營運!$B$2:$B$2509,$B122,通路月營運!$C$2:$C$2509,$C122,通路月營運!$D$2:$D$2509,$D122)</f>
        <v>257598</v>
      </c>
      <c r="R122" s="14" t="n">
        <f aca="false">SUM(L122:Q122)</f>
        <v>1200098</v>
      </c>
      <c r="S122" s="14" t="n">
        <f aca="false">J122-R122</f>
        <v>149502</v>
      </c>
      <c r="T122" s="15" t="n">
        <f aca="false">IF(J122=0,0,S122/J122)</f>
        <v>0.110775044457617</v>
      </c>
      <c r="U122" s="14" t="n">
        <f aca="false">IF(H122=0,0,J122/H122)</f>
        <v>43535.4838709677</v>
      </c>
      <c r="V122" s="18" t="n">
        <f aca="false">IF(H122=0,0,K122/H122)</f>
        <v>167.290322580645</v>
      </c>
      <c r="W122" s="14" t="n">
        <f aca="false">IF(K122=0,0,J122/K122)</f>
        <v>260.239105283455</v>
      </c>
      <c r="X122" s="15" t="n">
        <f aca="false">IF(J122=0,0,L122/J122)</f>
        <v>0.313203912270302</v>
      </c>
      <c r="Y122" s="15" t="n">
        <f aca="false">IF(J122=0,0,M122/J122)</f>
        <v>0.257039122703023</v>
      </c>
      <c r="Z122" s="14" t="n">
        <f aca="false">IF(I122=0,0,J122/I122)</f>
        <v>149955.555555556</v>
      </c>
    </row>
    <row r="123" customFormat="false" ht="15" hidden="false" customHeight="false" outlineLevel="0" collapsed="false">
      <c r="A123" s="6" t="str">
        <f aca="false">TEXT(B123,"0")&amp;"-"&amp;TEXT(C123,"00")</f>
        <v>2024-07</v>
      </c>
      <c r="B123" s="4" t="n">
        <v>2024</v>
      </c>
      <c r="C123" s="4" t="n">
        <v>7</v>
      </c>
      <c r="D123" s="9" t="s">
        <v>288</v>
      </c>
      <c r="E123" s="12" t="str">
        <f aca="false">INDEX(門市主檔!$B$2:$B$25,MATCH($D123,門市主檔!$A$2:$A$25,0))</f>
        <v>桃園中壢店</v>
      </c>
      <c r="F123" s="12" t="str">
        <f aca="false">INDEX(門市主檔!$C$2:$C$25,MATCH($D123,門市主檔!$A$2:$A$25,0))</f>
        <v>北區</v>
      </c>
      <c r="G123" s="12" t="str">
        <f aca="false">INDEX(門市主檔!$E$2:$E$25,MATCH($D123,門市主檔!$A$2:$A$25,0))</f>
        <v>標準店</v>
      </c>
      <c r="H123" s="4" t="n">
        <v>31</v>
      </c>
      <c r="I123" s="16" t="n">
        <f aca="false">SUMIFS(門市年度設定!$E$2:$E$63,門市年度設定!$A$2:$A$63,$B123,門市年度設定!$B$2:$B$63,$D123)</f>
        <v>90</v>
      </c>
      <c r="J123" s="17" t="n">
        <f aca="false">SUMIFS(通路月營運!$I$2:$I$2509,通路月營運!$B$2:$B$2509,$B123,通路月營運!$C$2:$C$2509,$C123,通路月營運!$D$2:$D$2509,$D123)</f>
        <v>2135800</v>
      </c>
      <c r="K123" s="16" t="n">
        <f aca="false">SUMIFS(通路月營運!$K$2:$K$2509,通路月營運!$B$2:$B$2509,$B123,通路月營運!$C$2:$C$2509,$C123,通路月營運!$D$2:$D$2509,$D123)</f>
        <v>7032</v>
      </c>
      <c r="L123" s="13" t="n">
        <v>649200</v>
      </c>
      <c r="M123" s="13" t="n">
        <v>513700</v>
      </c>
      <c r="N123" s="17" t="n">
        <f aca="false">SUMIFS(門市年度設定!$F$2:$F$63,門市年度設定!$A$2:$A$63,$B123,門市年度設定!$B$2:$B$63,$D123)</f>
        <v>203000</v>
      </c>
      <c r="O123" s="13" t="n">
        <v>134500</v>
      </c>
      <c r="P123" s="13" t="n">
        <v>47500</v>
      </c>
      <c r="Q123" s="17" t="n">
        <f aca="false">SUMIFS(通路月營運!$N$2:$N$2509,通路月營運!$B$2:$B$2509,$B123,通路月營運!$C$2:$C$2509,$C123,通路月營運!$D$2:$D$2509,$D123)</f>
        <v>249480</v>
      </c>
      <c r="R123" s="14" t="n">
        <f aca="false">SUM(L123:Q123)</f>
        <v>1797380</v>
      </c>
      <c r="S123" s="14" t="n">
        <f aca="false">J123-R123</f>
        <v>338420</v>
      </c>
      <c r="T123" s="15" t="n">
        <f aca="false">IF(J123=0,0,S123/J123)</f>
        <v>0.158451165839498</v>
      </c>
      <c r="U123" s="14" t="n">
        <f aca="false">IF(H123=0,0,J123/H123)</f>
        <v>68896.7741935484</v>
      </c>
      <c r="V123" s="18" t="n">
        <f aca="false">IF(H123=0,0,K123/H123)</f>
        <v>226.838709677419</v>
      </c>
      <c r="W123" s="14" t="n">
        <f aca="false">IF(K123=0,0,J123/K123)</f>
        <v>303.72582480091</v>
      </c>
      <c r="X123" s="15" t="n">
        <f aca="false">IF(J123=0,0,L123/J123)</f>
        <v>0.303961045041671</v>
      </c>
      <c r="Y123" s="15" t="n">
        <f aca="false">IF(J123=0,0,M123/J123)</f>
        <v>0.240518775166214</v>
      </c>
      <c r="Z123" s="14" t="n">
        <f aca="false">IF(I123=0,0,J123/I123)</f>
        <v>23731.1111111111</v>
      </c>
    </row>
    <row r="124" customFormat="false" ht="15" hidden="false" customHeight="false" outlineLevel="0" collapsed="false">
      <c r="A124" s="6" t="str">
        <f aca="false">TEXT(B124,"0")&amp;"-"&amp;TEXT(C124,"00")</f>
        <v>2024-07</v>
      </c>
      <c r="B124" s="4" t="n">
        <v>2024</v>
      </c>
      <c r="C124" s="4" t="n">
        <v>7</v>
      </c>
      <c r="D124" s="9" t="s">
        <v>292</v>
      </c>
      <c r="E124" s="12" t="str">
        <f aca="false">INDEX(門市主檔!$B$2:$B$25,MATCH($D124,門市主檔!$A$2:$A$25,0))</f>
        <v>桃園藝文店</v>
      </c>
      <c r="F124" s="12" t="str">
        <f aca="false">INDEX(門市主檔!$C$2:$C$25,MATCH($D124,門市主檔!$A$2:$A$25,0))</f>
        <v>北區</v>
      </c>
      <c r="G124" s="12" t="str">
        <f aca="false">INDEX(門市主檔!$E$2:$E$25,MATCH($D124,門市主檔!$A$2:$A$25,0))</f>
        <v>標準店</v>
      </c>
      <c r="H124" s="4" t="n">
        <v>31</v>
      </c>
      <c r="I124" s="16" t="n">
        <f aca="false">SUMIFS(門市年度設定!$E$2:$E$63,門市年度設定!$A$2:$A$63,$B124,門市年度設定!$B$2:$B$63,$D124)</f>
        <v>96</v>
      </c>
      <c r="J124" s="17" t="n">
        <f aca="false">SUMIFS(通路月營運!$I$2:$I$2509,通路月營運!$B$2:$B$2509,$B124,通路月營運!$C$2:$C$2509,$C124,通路月營運!$D$2:$D$2509,$D124)</f>
        <v>1993500</v>
      </c>
      <c r="K124" s="16" t="n">
        <f aca="false">SUMIFS(通路月營運!$K$2:$K$2509,通路月營運!$B$2:$B$2509,$B124,通路月營運!$C$2:$C$2509,$C124,通路月營運!$D$2:$D$2509,$D124)</f>
        <v>7116</v>
      </c>
      <c r="L124" s="13" t="n">
        <v>657100</v>
      </c>
      <c r="M124" s="13" t="n">
        <v>541100</v>
      </c>
      <c r="N124" s="17" t="n">
        <f aca="false">SUMIFS(門市年度設定!$F$2:$F$63,門市年度設定!$A$2:$A$63,$B124,門市年度設定!$B$2:$B$63,$D124)</f>
        <v>169000</v>
      </c>
      <c r="O124" s="13" t="n">
        <v>122800</v>
      </c>
      <c r="P124" s="13" t="n">
        <v>48100</v>
      </c>
      <c r="Q124" s="17" t="n">
        <f aca="false">SUMIFS(通路月營運!$N$2:$N$2509,通路月營運!$B$2:$B$2509,$B124,通路月營運!$C$2:$C$2509,$C124,通路月營運!$D$2:$D$2509,$D124)</f>
        <v>209715</v>
      </c>
      <c r="R124" s="14" t="n">
        <f aca="false">SUM(L124:Q124)</f>
        <v>1747815</v>
      </c>
      <c r="S124" s="14" t="n">
        <f aca="false">J124-R124</f>
        <v>245685</v>
      </c>
      <c r="T124" s="15" t="n">
        <f aca="false">IF(J124=0,0,S124/J124)</f>
        <v>0.123243039879609</v>
      </c>
      <c r="U124" s="14" t="n">
        <f aca="false">IF(H124=0,0,J124/H124)</f>
        <v>64306.4516129032</v>
      </c>
      <c r="V124" s="18" t="n">
        <f aca="false">IF(H124=0,0,K124/H124)</f>
        <v>229.548387096774</v>
      </c>
      <c r="W124" s="14" t="n">
        <f aca="false">IF(K124=0,0,J124/K124)</f>
        <v>280.143338954469</v>
      </c>
      <c r="X124" s="15" t="n">
        <f aca="false">IF(J124=0,0,L124/J124)</f>
        <v>0.329621269124655</v>
      </c>
      <c r="Y124" s="15" t="n">
        <f aca="false">IF(J124=0,0,M124/J124)</f>
        <v>0.271432154502132</v>
      </c>
      <c r="Z124" s="14" t="n">
        <f aca="false">IF(I124=0,0,J124/I124)</f>
        <v>20765.625</v>
      </c>
    </row>
    <row r="125" customFormat="false" ht="15" hidden="false" customHeight="false" outlineLevel="0" collapsed="false">
      <c r="A125" s="6" t="str">
        <f aca="false">TEXT(B125,"0")&amp;"-"&amp;TEXT(C125,"00")</f>
        <v>2024-08</v>
      </c>
      <c r="B125" s="4" t="n">
        <v>2024</v>
      </c>
      <c r="C125" s="4" t="n">
        <v>8</v>
      </c>
      <c r="D125" s="9" t="s">
        <v>312</v>
      </c>
      <c r="E125" s="12" t="str">
        <f aca="false">INDEX(門市主檔!$B$2:$B$25,MATCH($D125,門市主檔!$A$2:$A$25,0))</f>
        <v>彰化員林店</v>
      </c>
      <c r="F125" s="12" t="str">
        <f aca="false">INDEX(門市主檔!$C$2:$C$25,MATCH($D125,門市主檔!$A$2:$A$25,0))</f>
        <v>中區</v>
      </c>
      <c r="G125" s="12" t="str">
        <f aca="false">INDEX(門市主檔!$E$2:$E$25,MATCH($D125,門市主檔!$A$2:$A$25,0))</f>
        <v>小型店</v>
      </c>
      <c r="H125" s="4" t="n">
        <v>31</v>
      </c>
      <c r="I125" s="16" t="n">
        <f aca="false">SUMIFS(門市年度設定!$E$2:$E$63,門市年度設定!$A$2:$A$63,$B125,門市年度設定!$B$2:$B$63,$D125)</f>
        <v>54</v>
      </c>
      <c r="J125" s="17" t="n">
        <f aca="false">SUMIFS(通路月營運!$I$2:$I$2509,通路月營運!$B$2:$B$2509,$B125,通路月營運!$C$2:$C$2509,$C125,通路月營運!$D$2:$D$2509,$D125)</f>
        <v>1315500</v>
      </c>
      <c r="K125" s="16" t="n">
        <f aca="false">SUMIFS(通路月營運!$K$2:$K$2509,通路月營運!$B$2:$B$2509,$B125,通路月營運!$C$2:$C$2509,$C125,通路月營運!$D$2:$D$2509,$D125)</f>
        <v>4783</v>
      </c>
      <c r="L125" s="13" t="n">
        <v>389600</v>
      </c>
      <c r="M125" s="13" t="n">
        <v>320400</v>
      </c>
      <c r="N125" s="17" t="n">
        <f aca="false">SUMIFS(門市年度設定!$F$2:$F$63,門市年度設定!$A$2:$A$63,$B125,門市年度設定!$B$2:$B$63,$D125)</f>
        <v>83000</v>
      </c>
      <c r="O125" s="13" t="n">
        <v>85500</v>
      </c>
      <c r="P125" s="13" t="n">
        <v>42100</v>
      </c>
      <c r="Q125" s="17" t="n">
        <f aca="false">SUMIFS(通路月營運!$N$2:$N$2509,通路月營運!$B$2:$B$2509,$B125,通路月營運!$C$2:$C$2509,$C125,通路月營運!$D$2:$D$2509,$D125)</f>
        <v>168465</v>
      </c>
      <c r="R125" s="14" t="n">
        <f aca="false">SUM(L125:Q125)</f>
        <v>1089065</v>
      </c>
      <c r="S125" s="14" t="n">
        <f aca="false">J125-R125</f>
        <v>226435</v>
      </c>
      <c r="T125" s="15" t="n">
        <f aca="false">IF(J125=0,0,S125/J125)</f>
        <v>0.172128468263018</v>
      </c>
      <c r="U125" s="14" t="n">
        <f aca="false">IF(H125=0,0,J125/H125)</f>
        <v>42435.4838709677</v>
      </c>
      <c r="V125" s="18" t="n">
        <f aca="false">IF(H125=0,0,K125/H125)</f>
        <v>154.290322580645</v>
      </c>
      <c r="W125" s="14" t="n">
        <f aca="false">IF(K125=0,0,J125/K125)</f>
        <v>275.036587915534</v>
      </c>
      <c r="X125" s="15" t="n">
        <f aca="false">IF(J125=0,0,L125/J125)</f>
        <v>0.2961611554542</v>
      </c>
      <c r="Y125" s="15" t="n">
        <f aca="false">IF(J125=0,0,M125/J125)</f>
        <v>0.243557582668187</v>
      </c>
      <c r="Z125" s="14" t="n">
        <f aca="false">IF(I125=0,0,J125/I125)</f>
        <v>24361.1111111111</v>
      </c>
    </row>
    <row r="126" customFormat="false" ht="15" hidden="false" customHeight="false" outlineLevel="0" collapsed="false">
      <c r="A126" s="6" t="str">
        <f aca="false">TEXT(B126,"0")&amp;"-"&amp;TEXT(C126,"00")</f>
        <v>2024-08</v>
      </c>
      <c r="B126" s="4" t="n">
        <v>2024</v>
      </c>
      <c r="C126" s="4" t="n">
        <v>8</v>
      </c>
      <c r="D126" s="9" t="s">
        <v>294</v>
      </c>
      <c r="E126" s="12" t="str">
        <f aca="false">INDEX(門市主檔!$B$2:$B$25,MATCH($D126,門市主檔!$A$2:$A$25,0))</f>
        <v>新竹巨城店</v>
      </c>
      <c r="F126" s="12" t="str">
        <f aca="false">INDEX(門市主檔!$C$2:$C$25,MATCH($D126,門市主檔!$A$2:$A$25,0))</f>
        <v>北區</v>
      </c>
      <c r="G126" s="12" t="str">
        <f aca="false">INDEX(門市主檔!$E$2:$E$25,MATCH($D126,門市主檔!$A$2:$A$25,0))</f>
        <v>旗艦店</v>
      </c>
      <c r="H126" s="4" t="n">
        <v>31</v>
      </c>
      <c r="I126" s="16" t="n">
        <f aca="false">SUMIFS(門市年度設定!$E$2:$E$63,門市年度設定!$A$2:$A$63,$B126,門市年度設定!$B$2:$B$63,$D126)</f>
        <v>118</v>
      </c>
      <c r="J126" s="17" t="n">
        <f aca="false">SUMIFS(通路月營運!$I$2:$I$2509,通路月營運!$B$2:$B$2509,$B126,通路月營運!$C$2:$C$2509,$C126,通路月營運!$D$2:$D$2509,$D126)</f>
        <v>3255500</v>
      </c>
      <c r="K126" s="16" t="n">
        <f aca="false">SUMIFS(通路月營運!$K$2:$K$2509,通路月營運!$B$2:$B$2509,$B126,通路月營運!$C$2:$C$2509,$C126,通路月營運!$D$2:$D$2509,$D126)</f>
        <v>10187</v>
      </c>
      <c r="L126" s="13" t="n">
        <v>1065000</v>
      </c>
      <c r="M126" s="13" t="n">
        <v>793400</v>
      </c>
      <c r="N126" s="17" t="n">
        <f aca="false">SUMIFS(門市年度設定!$F$2:$F$63,門市年度設定!$A$2:$A$63,$B126,門市年度設定!$B$2:$B$63,$D126)</f>
        <v>512000</v>
      </c>
      <c r="O126" s="13" t="n">
        <v>175800</v>
      </c>
      <c r="P126" s="13" t="n">
        <v>66400</v>
      </c>
      <c r="Q126" s="17" t="n">
        <f aca="false">SUMIFS(通路月營運!$N$2:$N$2509,通路月營運!$B$2:$B$2509,$B126,通路月營運!$C$2:$C$2509,$C126,通路月營運!$D$2:$D$2509,$D126)</f>
        <v>293469</v>
      </c>
      <c r="R126" s="14" t="n">
        <f aca="false">SUM(L126:Q126)</f>
        <v>2906069</v>
      </c>
      <c r="S126" s="14" t="n">
        <f aca="false">J126-R126</f>
        <v>349431</v>
      </c>
      <c r="T126" s="15" t="n">
        <f aca="false">IF(J126=0,0,S126/J126)</f>
        <v>0.107335585931501</v>
      </c>
      <c r="U126" s="14" t="n">
        <f aca="false">IF(H126=0,0,J126/H126)</f>
        <v>105016.129032258</v>
      </c>
      <c r="V126" s="18" t="n">
        <f aca="false">IF(H126=0,0,K126/H126)</f>
        <v>328.612903225806</v>
      </c>
      <c r="W126" s="14" t="n">
        <f aca="false">IF(K126=0,0,J126/K126)</f>
        <v>319.573966820457</v>
      </c>
      <c r="X126" s="15" t="n">
        <f aca="false">IF(J126=0,0,L126/J126)</f>
        <v>0.327138688373522</v>
      </c>
      <c r="Y126" s="15" t="n">
        <f aca="false">IF(J126=0,0,M126/J126)</f>
        <v>0.24371064352634</v>
      </c>
      <c r="Z126" s="14" t="n">
        <f aca="false">IF(I126=0,0,J126/I126)</f>
        <v>27588.9830508475</v>
      </c>
    </row>
    <row r="127" customFormat="false" ht="15" hidden="false" customHeight="false" outlineLevel="0" collapsed="false">
      <c r="A127" s="6" t="str">
        <f aca="false">TEXT(B127,"0")&amp;"-"&amp;TEXT(C127,"00")</f>
        <v>2024-08</v>
      </c>
      <c r="B127" s="4" t="n">
        <v>2024</v>
      </c>
      <c r="C127" s="4" t="n">
        <v>8</v>
      </c>
      <c r="D127" s="9" t="s">
        <v>325</v>
      </c>
      <c r="E127" s="12" t="str">
        <f aca="false">INDEX(門市主檔!$B$2:$B$25,MATCH($D127,門市主檔!$A$2:$A$25,0))</f>
        <v>高雄左營店</v>
      </c>
      <c r="F127" s="12" t="str">
        <f aca="false">INDEX(門市主檔!$C$2:$C$25,MATCH($D127,門市主檔!$A$2:$A$25,0))</f>
        <v>南區</v>
      </c>
      <c r="G127" s="12" t="str">
        <f aca="false">INDEX(門市主檔!$E$2:$E$25,MATCH($D127,門市主檔!$A$2:$A$25,0))</f>
        <v>旗艦店</v>
      </c>
      <c r="H127" s="4" t="n">
        <v>31</v>
      </c>
      <c r="I127" s="16" t="n">
        <f aca="false">SUMIFS(門市年度設定!$E$2:$E$63,門市年度設定!$A$2:$A$63,$B127,門市年度設定!$B$2:$B$63,$D127)</f>
        <v>119</v>
      </c>
      <c r="J127" s="17" t="n">
        <f aca="false">SUMIFS(通路月營運!$I$2:$I$2509,通路月營運!$B$2:$B$2509,$B127,通路月營運!$C$2:$C$2509,$C127,通路月營運!$D$2:$D$2509,$D127)</f>
        <v>2447200</v>
      </c>
      <c r="K127" s="16" t="n">
        <f aca="false">SUMIFS(通路月營運!$K$2:$K$2509,通路月營運!$B$2:$B$2509,$B127,通路月營運!$C$2:$C$2509,$C127,通路月營運!$D$2:$D$2509,$D127)</f>
        <v>8486</v>
      </c>
      <c r="L127" s="13" t="n">
        <v>808700</v>
      </c>
      <c r="M127" s="13" t="n">
        <v>656900</v>
      </c>
      <c r="N127" s="17" t="n">
        <f aca="false">SUMIFS(門市年度設定!$F$2:$F$63,門市年度設定!$A$2:$A$63,$B127,門市年度設定!$B$2:$B$63,$D127)</f>
        <v>464000</v>
      </c>
      <c r="O127" s="13" t="n">
        <v>117400</v>
      </c>
      <c r="P127" s="13" t="n">
        <v>73600</v>
      </c>
      <c r="Q127" s="17" t="n">
        <f aca="false">SUMIFS(通路月營運!$N$2:$N$2509,通路月營運!$B$2:$B$2509,$B127,通路月營運!$C$2:$C$2509,$C127,通路月營運!$D$2:$D$2509,$D127)</f>
        <v>226776</v>
      </c>
      <c r="R127" s="14" t="n">
        <f aca="false">SUM(L127:Q127)</f>
        <v>2347376</v>
      </c>
      <c r="S127" s="14" t="n">
        <f aca="false">J127-R127</f>
        <v>99824</v>
      </c>
      <c r="T127" s="15" t="n">
        <f aca="false">IF(J127=0,0,S127/J127)</f>
        <v>0.0407911082052959</v>
      </c>
      <c r="U127" s="14" t="n">
        <f aca="false">IF(H127=0,0,J127/H127)</f>
        <v>78941.935483871</v>
      </c>
      <c r="V127" s="18" t="n">
        <f aca="false">IF(H127=0,0,K127/H127)</f>
        <v>273.741935483871</v>
      </c>
      <c r="W127" s="14" t="n">
        <f aca="false">IF(K127=0,0,J127/K127)</f>
        <v>288.380862597219</v>
      </c>
      <c r="X127" s="15" t="n">
        <f aca="false">IF(J127=0,0,L127/J127)</f>
        <v>0.330459300424975</v>
      </c>
      <c r="Y127" s="15" t="n">
        <f aca="false">IF(J127=0,0,M127/J127)</f>
        <v>0.268429225237006</v>
      </c>
      <c r="Z127" s="14" t="n">
        <f aca="false">IF(I127=0,0,J127/I127)</f>
        <v>20564.7058823529</v>
      </c>
    </row>
    <row r="128" customFormat="false" ht="15" hidden="false" customHeight="false" outlineLevel="0" collapsed="false">
      <c r="A128" s="6" t="str">
        <f aca="false">TEXT(B128,"0")&amp;"-"&amp;TEXT(C128,"00")</f>
        <v>2024-08</v>
      </c>
      <c r="B128" s="4" t="n">
        <v>2024</v>
      </c>
      <c r="C128" s="4" t="n">
        <v>8</v>
      </c>
      <c r="D128" s="9" t="s">
        <v>328</v>
      </c>
      <c r="E128" s="12" t="str">
        <f aca="false">INDEX(門市主檔!$B$2:$B$25,MATCH($D128,門市主檔!$A$2:$A$25,0))</f>
        <v>高雄三多店</v>
      </c>
      <c r="F128" s="12" t="str">
        <f aca="false">INDEX(門市主檔!$C$2:$C$25,MATCH($D128,門市主檔!$A$2:$A$25,0))</f>
        <v>南區</v>
      </c>
      <c r="G128" s="12" t="str">
        <f aca="false">INDEX(門市主檔!$E$2:$E$25,MATCH($D128,門市主檔!$A$2:$A$25,0))</f>
        <v>標準店</v>
      </c>
      <c r="H128" s="4" t="n">
        <v>31</v>
      </c>
      <c r="I128" s="16" t="n">
        <f aca="false">SUMIFS(門市年度設定!$E$2:$E$63,門市年度設定!$A$2:$A$63,$B128,門市年度設定!$B$2:$B$63,$D128)</f>
        <v>77</v>
      </c>
      <c r="J128" s="17" t="n">
        <f aca="false">SUMIFS(通路月營運!$I$2:$I$2509,通路月營運!$B$2:$B$2509,$B128,通路月營運!$C$2:$C$2509,$C128,通路月營運!$D$2:$D$2509,$D128)</f>
        <v>2032800</v>
      </c>
      <c r="K128" s="16" t="n">
        <f aca="false">SUMIFS(通路月營運!$K$2:$K$2509,通路月營運!$B$2:$B$2509,$B128,通路月營運!$C$2:$C$2509,$C128,通路月營運!$D$2:$D$2509,$D128)</f>
        <v>7134</v>
      </c>
      <c r="L128" s="13" t="n">
        <v>639600</v>
      </c>
      <c r="M128" s="13" t="n">
        <v>494300</v>
      </c>
      <c r="N128" s="17" t="n">
        <f aca="false">SUMIFS(門市年度設定!$F$2:$F$63,門市年度設定!$A$2:$A$63,$B128,門市年度設定!$B$2:$B$63,$D128)</f>
        <v>204000</v>
      </c>
      <c r="O128" s="13" t="n">
        <v>120500</v>
      </c>
      <c r="P128" s="13" t="n">
        <v>47500</v>
      </c>
      <c r="Q128" s="17" t="n">
        <f aca="false">SUMIFS(通路月營運!$N$2:$N$2509,通路月營運!$B$2:$B$2509,$B128,通路月營運!$C$2:$C$2509,$C128,通路月營運!$D$2:$D$2509,$D128)</f>
        <v>209286</v>
      </c>
      <c r="R128" s="14" t="n">
        <f aca="false">SUM(L128:Q128)</f>
        <v>1715186</v>
      </c>
      <c r="S128" s="14" t="n">
        <f aca="false">J128-R128</f>
        <v>317614</v>
      </c>
      <c r="T128" s="15" t="n">
        <f aca="false">IF(J128=0,0,S128/J128)</f>
        <v>0.156244588744589</v>
      </c>
      <c r="U128" s="14" t="n">
        <f aca="false">IF(H128=0,0,J128/H128)</f>
        <v>65574.1935483871</v>
      </c>
      <c r="V128" s="18" t="n">
        <f aca="false">IF(H128=0,0,K128/H128)</f>
        <v>230.129032258065</v>
      </c>
      <c r="W128" s="14" t="n">
        <f aca="false">IF(K128=0,0,J128/K128)</f>
        <v>284.945332211943</v>
      </c>
      <c r="X128" s="15" t="n">
        <f aca="false">IF(J128=0,0,L128/J128)</f>
        <v>0.314639905548996</v>
      </c>
      <c r="Y128" s="15" t="n">
        <f aca="false">IF(J128=0,0,M128/J128)</f>
        <v>0.243162140889414</v>
      </c>
      <c r="Z128" s="14" t="n">
        <f aca="false">IF(I128=0,0,J128/I128)</f>
        <v>26400</v>
      </c>
    </row>
    <row r="129" customFormat="false" ht="15" hidden="false" customHeight="false" outlineLevel="0" collapsed="false">
      <c r="A129" s="6" t="str">
        <f aca="false">TEXT(B129,"0")&amp;"-"&amp;TEXT(C129,"00")</f>
        <v>2024-08</v>
      </c>
      <c r="B129" s="4" t="n">
        <v>2024</v>
      </c>
      <c r="C129" s="4" t="n">
        <v>8</v>
      </c>
      <c r="D129" s="9" t="s">
        <v>280</v>
      </c>
      <c r="E129" s="12" t="str">
        <f aca="false">INDEX(門市主檔!$B$2:$B$25,MATCH($D129,門市主檔!$A$2:$A$25,0))</f>
        <v>新北板橋店</v>
      </c>
      <c r="F129" s="12" t="str">
        <f aca="false">INDEX(門市主檔!$C$2:$C$25,MATCH($D129,門市主檔!$A$2:$A$25,0))</f>
        <v>北區</v>
      </c>
      <c r="G129" s="12" t="str">
        <f aca="false">INDEX(門市主檔!$E$2:$E$25,MATCH($D129,門市主檔!$A$2:$A$25,0))</f>
        <v>標準店</v>
      </c>
      <c r="H129" s="4" t="n">
        <v>31</v>
      </c>
      <c r="I129" s="16" t="n">
        <f aca="false">SUMIFS(門市年度設定!$E$2:$E$63,門市年度設定!$A$2:$A$63,$B129,門市年度設定!$B$2:$B$63,$D129)</f>
        <v>92</v>
      </c>
      <c r="J129" s="17" t="n">
        <f aca="false">SUMIFS(通路月營運!$I$2:$I$2509,通路月營運!$B$2:$B$2509,$B129,通路月營運!$C$2:$C$2509,$C129,通路月營運!$D$2:$D$2509,$D129)</f>
        <v>2592400</v>
      </c>
      <c r="K129" s="16" t="n">
        <f aca="false">SUMIFS(通路月營運!$K$2:$K$2509,通路月營運!$B$2:$B$2509,$B129,通路月營運!$C$2:$C$2509,$C129,通路月營運!$D$2:$D$2509,$D129)</f>
        <v>9458</v>
      </c>
      <c r="L129" s="13" t="n">
        <v>894200</v>
      </c>
      <c r="M129" s="13" t="n">
        <v>725300</v>
      </c>
      <c r="N129" s="17" t="n">
        <f aca="false">SUMIFS(門市年度設定!$F$2:$F$63,門市年度設定!$A$2:$A$63,$B129,門市年度設定!$B$2:$B$63,$D129)</f>
        <v>282000</v>
      </c>
      <c r="O129" s="13" t="n">
        <v>129400</v>
      </c>
      <c r="P129" s="13" t="n">
        <v>69300</v>
      </c>
      <c r="Q129" s="17" t="n">
        <f aca="false">SUMIFS(通路月營運!$N$2:$N$2509,通路月營運!$B$2:$B$2509,$B129,通路月營運!$C$2:$C$2509,$C129,通路月營運!$D$2:$D$2509,$D129)</f>
        <v>290037</v>
      </c>
      <c r="R129" s="14" t="n">
        <f aca="false">SUM(L129:Q129)</f>
        <v>2390237</v>
      </c>
      <c r="S129" s="14" t="n">
        <f aca="false">J129-R129</f>
        <v>202163</v>
      </c>
      <c r="T129" s="15" t="n">
        <f aca="false">IF(J129=0,0,S129/J129)</f>
        <v>0.077982950162012</v>
      </c>
      <c r="U129" s="14" t="n">
        <f aca="false">IF(H129=0,0,J129/H129)</f>
        <v>83625.8064516129</v>
      </c>
      <c r="V129" s="18" t="n">
        <f aca="false">IF(H129=0,0,K129/H129)</f>
        <v>305.096774193548</v>
      </c>
      <c r="W129" s="14" t="n">
        <f aca="false">IF(K129=0,0,J129/K129)</f>
        <v>274.096003383379</v>
      </c>
      <c r="X129" s="15" t="n">
        <f aca="false">IF(J129=0,0,L129/J129)</f>
        <v>0.344931337756519</v>
      </c>
      <c r="Y129" s="15" t="n">
        <f aca="false">IF(J129=0,0,M129/J129)</f>
        <v>0.279779355037803</v>
      </c>
      <c r="Z129" s="14" t="n">
        <f aca="false">IF(I129=0,0,J129/I129)</f>
        <v>28178.2608695652</v>
      </c>
    </row>
    <row r="130" customFormat="false" ht="15" hidden="false" customHeight="false" outlineLevel="0" collapsed="false">
      <c r="A130" s="6" t="str">
        <f aca="false">TEXT(B130,"0")&amp;"-"&amp;TEXT(C130,"00")</f>
        <v>2024-08</v>
      </c>
      <c r="B130" s="4" t="n">
        <v>2024</v>
      </c>
      <c r="C130" s="4" t="n">
        <v>8</v>
      </c>
      <c r="D130" s="9" t="s">
        <v>283</v>
      </c>
      <c r="E130" s="12" t="str">
        <f aca="false">INDEX(門市主檔!$B$2:$B$25,MATCH($D130,門市主檔!$A$2:$A$25,0))</f>
        <v>新北新莊店</v>
      </c>
      <c r="F130" s="12" t="str">
        <f aca="false">INDEX(門市主檔!$C$2:$C$25,MATCH($D130,門市主檔!$A$2:$A$25,0))</f>
        <v>北區</v>
      </c>
      <c r="G130" s="12" t="str">
        <f aca="false">INDEX(門市主檔!$E$2:$E$25,MATCH($D130,門市主檔!$A$2:$A$25,0))</f>
        <v>標準店</v>
      </c>
      <c r="H130" s="4" t="n">
        <v>31</v>
      </c>
      <c r="I130" s="16" t="n">
        <f aca="false">SUMIFS(門市年度設定!$E$2:$E$63,門市年度設定!$A$2:$A$63,$B130,門市年度設定!$B$2:$B$63,$D130)</f>
        <v>76</v>
      </c>
      <c r="J130" s="17" t="n">
        <f aca="false">SUMIFS(通路月營運!$I$2:$I$2509,通路月營運!$B$2:$B$2509,$B130,通路月營運!$C$2:$C$2509,$C130,通路月營運!$D$2:$D$2509,$D130)</f>
        <v>2190600</v>
      </c>
      <c r="K130" s="16" t="n">
        <f aca="false">SUMIFS(通路月營運!$K$2:$K$2509,通路月營運!$B$2:$B$2509,$B130,通路月營運!$C$2:$C$2509,$C130,通路月營運!$D$2:$D$2509,$D130)</f>
        <v>7394</v>
      </c>
      <c r="L130" s="13" t="n">
        <v>659100</v>
      </c>
      <c r="M130" s="13" t="n">
        <v>520800</v>
      </c>
      <c r="N130" s="17" t="n">
        <f aca="false">SUMIFS(門市年度設定!$F$2:$F$63,門市年度設定!$A$2:$A$63,$B130,門市年度設定!$B$2:$B$63,$D130)</f>
        <v>239000</v>
      </c>
      <c r="O130" s="13" t="n">
        <v>137200</v>
      </c>
      <c r="P130" s="13" t="n">
        <v>55900</v>
      </c>
      <c r="Q130" s="17" t="n">
        <f aca="false">SUMIFS(通路月營運!$N$2:$N$2509,通路月營運!$B$2:$B$2509,$B130,通路月營運!$C$2:$C$2509,$C130,通路月營運!$D$2:$D$2509,$D130)</f>
        <v>235554</v>
      </c>
      <c r="R130" s="14" t="n">
        <f aca="false">SUM(L130:Q130)</f>
        <v>1847554</v>
      </c>
      <c r="S130" s="14" t="n">
        <f aca="false">J130-R130</f>
        <v>343046</v>
      </c>
      <c r="T130" s="15" t="n">
        <f aca="false">IF(J130=0,0,S130/J130)</f>
        <v>0.156599105267963</v>
      </c>
      <c r="U130" s="14" t="n">
        <f aca="false">IF(H130=0,0,J130/H130)</f>
        <v>70664.5161290323</v>
      </c>
      <c r="V130" s="18" t="n">
        <f aca="false">IF(H130=0,0,K130/H130)</f>
        <v>238.516129032258</v>
      </c>
      <c r="W130" s="14" t="n">
        <f aca="false">IF(K130=0,0,J130/K130)</f>
        <v>296.267243711117</v>
      </c>
      <c r="X130" s="15" t="n">
        <f aca="false">IF(J130=0,0,L130/J130)</f>
        <v>0.300876472199397</v>
      </c>
      <c r="Y130" s="15" t="n">
        <f aca="false">IF(J130=0,0,M130/J130)</f>
        <v>0.237743084086552</v>
      </c>
      <c r="Z130" s="14" t="n">
        <f aca="false">IF(I130=0,0,J130/I130)</f>
        <v>28823.6842105263</v>
      </c>
    </row>
    <row r="131" customFormat="false" ht="15" hidden="false" customHeight="false" outlineLevel="0" collapsed="false">
      <c r="A131" s="6" t="str">
        <f aca="false">TEXT(B131,"0")&amp;"-"&amp;TEXT(C131,"00")</f>
        <v>2024-08</v>
      </c>
      <c r="B131" s="4" t="n">
        <v>2024</v>
      </c>
      <c r="C131" s="4" t="n">
        <v>8</v>
      </c>
      <c r="D131" s="9" t="s">
        <v>285</v>
      </c>
      <c r="E131" s="12" t="str">
        <f aca="false">INDEX(門市主檔!$B$2:$B$25,MATCH($D131,門市主檔!$A$2:$A$25,0))</f>
        <v>新北三重店</v>
      </c>
      <c r="F131" s="12" t="str">
        <f aca="false">INDEX(門市主檔!$C$2:$C$25,MATCH($D131,門市主檔!$A$2:$A$25,0))</f>
        <v>北區</v>
      </c>
      <c r="G131" s="12" t="str">
        <f aca="false">INDEX(門市主檔!$E$2:$E$25,MATCH($D131,門市主檔!$A$2:$A$25,0))</f>
        <v>小型店</v>
      </c>
      <c r="H131" s="4" t="n">
        <v>31</v>
      </c>
      <c r="I131" s="16" t="n">
        <f aca="false">SUMIFS(門市年度設定!$E$2:$E$63,門市年度設定!$A$2:$A$63,$B131,門市年度設定!$B$2:$B$63,$D131)</f>
        <v>50</v>
      </c>
      <c r="J131" s="17" t="n">
        <f aca="false">SUMIFS(通路月營運!$I$2:$I$2509,通路月營運!$B$2:$B$2509,$B131,通路月營運!$C$2:$C$2509,$C131,通路月營運!$D$2:$D$2509,$D131)</f>
        <v>1680200</v>
      </c>
      <c r="K131" s="16" t="n">
        <f aca="false">SUMIFS(通路月營運!$K$2:$K$2509,通路月營運!$B$2:$B$2509,$B131,通路月營運!$C$2:$C$2509,$C131,通路月營運!$D$2:$D$2509,$D131)</f>
        <v>5694</v>
      </c>
      <c r="L131" s="13" t="n">
        <v>547000</v>
      </c>
      <c r="M131" s="13" t="n">
        <v>452100</v>
      </c>
      <c r="N131" s="17" t="n">
        <f aca="false">SUMIFS(門市年度設定!$F$2:$F$63,門市年度設定!$A$2:$A$63,$B131,門市年度設定!$B$2:$B$63,$D131)</f>
        <v>113000</v>
      </c>
      <c r="O131" s="13" t="n">
        <v>101500</v>
      </c>
      <c r="P131" s="13" t="n">
        <v>43200</v>
      </c>
      <c r="Q131" s="17" t="n">
        <f aca="false">SUMIFS(通路月營運!$N$2:$N$2509,通路月營運!$B$2:$B$2509,$B131,通路月營運!$C$2:$C$2509,$C131,通路月營運!$D$2:$D$2509,$D131)</f>
        <v>221925</v>
      </c>
      <c r="R131" s="14" t="n">
        <f aca="false">SUM(L131:Q131)</f>
        <v>1478725</v>
      </c>
      <c r="S131" s="14" t="n">
        <f aca="false">J131-R131</f>
        <v>201475</v>
      </c>
      <c r="T131" s="15" t="n">
        <f aca="false">IF(J131=0,0,S131/J131)</f>
        <v>0.119911320080943</v>
      </c>
      <c r="U131" s="14" t="n">
        <f aca="false">IF(H131=0,0,J131/H131)</f>
        <v>54200</v>
      </c>
      <c r="V131" s="18" t="n">
        <f aca="false">IF(H131=0,0,K131/H131)</f>
        <v>183.677419354839</v>
      </c>
      <c r="W131" s="14" t="n">
        <f aca="false">IF(K131=0,0,J131/K131)</f>
        <v>295.082543027749</v>
      </c>
      <c r="X131" s="15" t="n">
        <f aca="false">IF(J131=0,0,L131/J131)</f>
        <v>0.325556481371265</v>
      </c>
      <c r="Y131" s="15" t="n">
        <f aca="false">IF(J131=0,0,M131/J131)</f>
        <v>0.26907511010594</v>
      </c>
      <c r="Z131" s="14" t="n">
        <f aca="false">IF(I131=0,0,J131/I131)</f>
        <v>33604</v>
      </c>
    </row>
    <row r="132" customFormat="false" ht="15" hidden="false" customHeight="false" outlineLevel="0" collapsed="false">
      <c r="A132" s="6" t="str">
        <f aca="false">TEXT(B132,"0")&amp;"-"&amp;TEXT(C132,"00")</f>
        <v>2024-08</v>
      </c>
      <c r="B132" s="4" t="n">
        <v>2024</v>
      </c>
      <c r="C132" s="4" t="n">
        <v>8</v>
      </c>
      <c r="D132" s="9" t="s">
        <v>300</v>
      </c>
      <c r="E132" s="12" t="str">
        <f aca="false">INDEX(門市主檔!$B$2:$B$25,MATCH($D132,門市主檔!$A$2:$A$25,0))</f>
        <v>台中逢甲店</v>
      </c>
      <c r="F132" s="12" t="str">
        <f aca="false">INDEX(門市主檔!$C$2:$C$25,MATCH($D132,門市主檔!$A$2:$A$25,0))</f>
        <v>中區</v>
      </c>
      <c r="G132" s="12" t="str">
        <f aca="false">INDEX(門市主檔!$E$2:$E$25,MATCH($D132,門市主檔!$A$2:$A$25,0))</f>
        <v>標準店</v>
      </c>
      <c r="H132" s="4" t="n">
        <v>31</v>
      </c>
      <c r="I132" s="16" t="n">
        <f aca="false">SUMIFS(門市年度設定!$E$2:$E$63,門市年度設定!$A$2:$A$63,$B132,門市年度設定!$B$2:$B$63,$D132)</f>
        <v>83</v>
      </c>
      <c r="J132" s="17" t="n">
        <f aca="false">SUMIFS(通路月營運!$I$2:$I$2509,通路月營運!$B$2:$B$2509,$B132,通路月營運!$C$2:$C$2509,$C132,通路月營運!$D$2:$D$2509,$D132)</f>
        <v>3126700</v>
      </c>
      <c r="K132" s="16" t="n">
        <f aca="false">SUMIFS(通路月營運!$K$2:$K$2509,通路月營運!$B$2:$B$2509,$B132,通路月營運!$C$2:$C$2509,$C132,通路月營運!$D$2:$D$2509,$D132)</f>
        <v>11728</v>
      </c>
      <c r="L132" s="13" t="n">
        <v>947500</v>
      </c>
      <c r="M132" s="13" t="n">
        <v>811400</v>
      </c>
      <c r="N132" s="17" t="n">
        <f aca="false">SUMIFS(門市年度設定!$F$2:$F$63,門市年度設定!$A$2:$A$63,$B132,門市年度設定!$B$2:$B$63,$D132)</f>
        <v>316000</v>
      </c>
      <c r="O132" s="13" t="n">
        <v>172400</v>
      </c>
      <c r="P132" s="13" t="n">
        <v>105600</v>
      </c>
      <c r="Q132" s="17" t="n">
        <f aca="false">SUMIFS(通路月營運!$N$2:$N$2509,通路月營運!$B$2:$B$2509,$B132,通路月營運!$C$2:$C$2509,$C132,通路月營運!$D$2:$D$2509,$D132)</f>
        <v>337425</v>
      </c>
      <c r="R132" s="14" t="n">
        <f aca="false">SUM(L132:Q132)</f>
        <v>2690325</v>
      </c>
      <c r="S132" s="14" t="n">
        <f aca="false">J132-R132</f>
        <v>436375</v>
      </c>
      <c r="T132" s="15" t="n">
        <f aca="false">IF(J132=0,0,S132/J132)</f>
        <v>0.139564077142035</v>
      </c>
      <c r="U132" s="14" t="n">
        <f aca="false">IF(H132=0,0,J132/H132)</f>
        <v>100861.290322581</v>
      </c>
      <c r="V132" s="18" t="n">
        <f aca="false">IF(H132=0,0,K132/H132)</f>
        <v>378.322580645161</v>
      </c>
      <c r="W132" s="14" t="n">
        <f aca="false">IF(K132=0,0,J132/K132)</f>
        <v>266.601296043656</v>
      </c>
      <c r="X132" s="15" t="n">
        <f aca="false">IF(J132=0,0,L132/J132)</f>
        <v>0.30303514887901</v>
      </c>
      <c r="Y132" s="15" t="n">
        <f aca="false">IF(J132=0,0,M132/J132)</f>
        <v>0.259506828285413</v>
      </c>
      <c r="Z132" s="14" t="n">
        <f aca="false">IF(I132=0,0,J132/I132)</f>
        <v>37671.0843373494</v>
      </c>
    </row>
    <row r="133" customFormat="false" ht="15" hidden="false" customHeight="false" outlineLevel="0" collapsed="false">
      <c r="A133" s="6" t="str">
        <f aca="false">TEXT(B133,"0")&amp;"-"&amp;TEXT(C133,"00")</f>
        <v>2024-08</v>
      </c>
      <c r="B133" s="4" t="n">
        <v>2024</v>
      </c>
      <c r="C133" s="4" t="n">
        <v>8</v>
      </c>
      <c r="D133" s="9" t="s">
        <v>305</v>
      </c>
      <c r="E133" s="12" t="str">
        <f aca="false">INDEX(門市主檔!$B$2:$B$25,MATCH($D133,門市主檔!$A$2:$A$25,0))</f>
        <v>台中七期店</v>
      </c>
      <c r="F133" s="12" t="str">
        <f aca="false">INDEX(門市主檔!$C$2:$C$25,MATCH($D133,門市主檔!$A$2:$A$25,0))</f>
        <v>中區</v>
      </c>
      <c r="G133" s="12" t="str">
        <f aca="false">INDEX(門市主檔!$E$2:$E$25,MATCH($D133,門市主檔!$A$2:$A$25,0))</f>
        <v>旗艦店</v>
      </c>
      <c r="H133" s="4" t="n">
        <v>31</v>
      </c>
      <c r="I133" s="16" t="n">
        <f aca="false">SUMIFS(門市年度設定!$E$2:$E$63,門市年度設定!$A$2:$A$63,$B133,門市年度設定!$B$2:$B$63,$D133)</f>
        <v>124</v>
      </c>
      <c r="J133" s="17" t="n">
        <f aca="false">SUMIFS(通路月營運!$I$2:$I$2509,通路月營運!$B$2:$B$2509,$B133,通路月營運!$C$2:$C$2509,$C133,通路月營運!$D$2:$D$2509,$D133)</f>
        <v>2517500</v>
      </c>
      <c r="K133" s="16" t="n">
        <f aca="false">SUMIFS(通路月營運!$K$2:$K$2509,通路月營運!$B$2:$B$2509,$B133,通路月營運!$C$2:$C$2509,$C133,通路月營運!$D$2:$D$2509,$D133)</f>
        <v>8614</v>
      </c>
      <c r="L133" s="13" t="n">
        <v>783900</v>
      </c>
      <c r="M133" s="13" t="n">
        <v>704900</v>
      </c>
      <c r="N133" s="17" t="n">
        <f aca="false">SUMIFS(門市年度設定!$F$2:$F$63,門市年度設定!$A$2:$A$63,$B133,門市年度設定!$B$2:$B$63,$D133)</f>
        <v>474000</v>
      </c>
      <c r="O133" s="13" t="n">
        <v>136700</v>
      </c>
      <c r="P133" s="13" t="n">
        <v>54900</v>
      </c>
      <c r="Q133" s="17" t="n">
        <f aca="false">SUMIFS(通路月營運!$N$2:$N$2509,通路月營運!$B$2:$B$2509,$B133,通路月營運!$C$2:$C$2509,$C133,通路月營運!$D$2:$D$2509,$D133)</f>
        <v>226842</v>
      </c>
      <c r="R133" s="14" t="n">
        <f aca="false">SUM(L133:Q133)</f>
        <v>2381242</v>
      </c>
      <c r="S133" s="14" t="n">
        <f aca="false">J133-R133</f>
        <v>136258</v>
      </c>
      <c r="T133" s="15" t="n">
        <f aca="false">IF(J133=0,0,S133/J133)</f>
        <v>0.0541243296921549</v>
      </c>
      <c r="U133" s="14" t="n">
        <f aca="false">IF(H133=0,0,J133/H133)</f>
        <v>81209.6774193548</v>
      </c>
      <c r="V133" s="18" t="n">
        <f aca="false">IF(H133=0,0,K133/H133)</f>
        <v>277.870967741936</v>
      </c>
      <c r="W133" s="14" t="n">
        <f aca="false">IF(K133=0,0,J133/K133)</f>
        <v>292.256791270026</v>
      </c>
      <c r="X133" s="15" t="n">
        <f aca="false">IF(J133=0,0,L133/J133)</f>
        <v>0.311380337636544</v>
      </c>
      <c r="Y133" s="15" t="n">
        <f aca="false">IF(J133=0,0,M133/J133)</f>
        <v>0.28</v>
      </c>
      <c r="Z133" s="14" t="n">
        <f aca="false">IF(I133=0,0,J133/I133)</f>
        <v>20302.4193548387</v>
      </c>
    </row>
    <row r="134" customFormat="false" ht="15" hidden="false" customHeight="false" outlineLevel="0" collapsed="false">
      <c r="A134" s="6" t="str">
        <f aca="false">TEXT(B134,"0")&amp;"-"&amp;TEXT(C134,"00")</f>
        <v>2024-08</v>
      </c>
      <c r="B134" s="4" t="n">
        <v>2024</v>
      </c>
      <c r="C134" s="4" t="n">
        <v>8</v>
      </c>
      <c r="D134" s="9" t="s">
        <v>307</v>
      </c>
      <c r="E134" s="12" t="str">
        <f aca="false">INDEX(門市主檔!$B$2:$B$25,MATCH($D134,門市主檔!$A$2:$A$25,0))</f>
        <v>台中一中店</v>
      </c>
      <c r="F134" s="12" t="str">
        <f aca="false">INDEX(門市主檔!$C$2:$C$25,MATCH($D134,門市主檔!$A$2:$A$25,0))</f>
        <v>中區</v>
      </c>
      <c r="G134" s="12" t="str">
        <f aca="false">INDEX(門市主檔!$E$2:$E$25,MATCH($D134,門市主檔!$A$2:$A$25,0))</f>
        <v>小型店</v>
      </c>
      <c r="H134" s="4" t="n">
        <v>31</v>
      </c>
      <c r="I134" s="16" t="n">
        <f aca="false">SUMIFS(門市年度設定!$E$2:$E$63,門市年度設定!$A$2:$A$63,$B134,門市年度設定!$B$2:$B$63,$D134)</f>
        <v>52</v>
      </c>
      <c r="J134" s="17" t="n">
        <f aca="false">SUMIFS(通路月營運!$I$2:$I$2509,通路月營運!$B$2:$B$2509,$B134,通路月營運!$C$2:$C$2509,$C134,通路月營運!$D$2:$D$2509,$D134)</f>
        <v>1859300</v>
      </c>
      <c r="K134" s="16" t="n">
        <f aca="false">SUMIFS(通路月營運!$K$2:$K$2509,通路月營運!$B$2:$B$2509,$B134,通路月營運!$C$2:$C$2509,$C134,通路月營運!$D$2:$D$2509,$D134)</f>
        <v>6516</v>
      </c>
      <c r="L134" s="13" t="n">
        <v>583000</v>
      </c>
      <c r="M134" s="13" t="n">
        <v>442700</v>
      </c>
      <c r="N134" s="17" t="n">
        <f aca="false">SUMIFS(門市年度設定!$F$2:$F$63,門市年度設定!$A$2:$A$63,$B134,門市年度設定!$B$2:$B$63,$D134)</f>
        <v>102000</v>
      </c>
      <c r="O134" s="13" t="n">
        <v>92800</v>
      </c>
      <c r="P134" s="13" t="n">
        <v>50400</v>
      </c>
      <c r="Q134" s="17" t="n">
        <f aca="false">SUMIFS(通路月營運!$N$2:$N$2509,通路月營運!$B$2:$B$2509,$B134,通路月營運!$C$2:$C$2509,$C134,通路月營運!$D$2:$D$2509,$D134)</f>
        <v>243474</v>
      </c>
      <c r="R134" s="14" t="n">
        <f aca="false">SUM(L134:Q134)</f>
        <v>1514374</v>
      </c>
      <c r="S134" s="14" t="n">
        <f aca="false">J134-R134</f>
        <v>344926</v>
      </c>
      <c r="T134" s="15" t="n">
        <f aca="false">IF(J134=0,0,S134/J134)</f>
        <v>0.185513903081805</v>
      </c>
      <c r="U134" s="14" t="n">
        <f aca="false">IF(H134=0,0,J134/H134)</f>
        <v>59977.4193548387</v>
      </c>
      <c r="V134" s="18" t="n">
        <f aca="false">IF(H134=0,0,K134/H134)</f>
        <v>210.193548387097</v>
      </c>
      <c r="W134" s="14" t="n">
        <f aca="false">IF(K134=0,0,J134/K134)</f>
        <v>285.343769183548</v>
      </c>
      <c r="X134" s="15" t="n">
        <f aca="false">IF(J134=0,0,L134/J134)</f>
        <v>0.313558866239983</v>
      </c>
      <c r="Y134" s="15" t="n">
        <f aca="false">IF(J134=0,0,M134/J134)</f>
        <v>0.23810036035067</v>
      </c>
      <c r="Z134" s="14" t="n">
        <f aca="false">IF(I134=0,0,J134/I134)</f>
        <v>35755.7692307692</v>
      </c>
    </row>
    <row r="135" customFormat="false" ht="15" hidden="false" customHeight="false" outlineLevel="0" collapsed="false">
      <c r="A135" s="6" t="str">
        <f aca="false">TEXT(B135,"0")&amp;"-"&amp;TEXT(C135,"00")</f>
        <v>2024-08</v>
      </c>
      <c r="B135" s="4" t="n">
        <v>2024</v>
      </c>
      <c r="C135" s="4" t="n">
        <v>8</v>
      </c>
      <c r="D135" s="9" t="s">
        <v>318</v>
      </c>
      <c r="E135" s="12" t="str">
        <f aca="false">INDEX(門市主檔!$B$2:$B$25,MATCH($D135,門市主檔!$A$2:$A$25,0))</f>
        <v>台南中西店</v>
      </c>
      <c r="F135" s="12" t="str">
        <f aca="false">INDEX(門市主檔!$C$2:$C$25,MATCH($D135,門市主檔!$A$2:$A$25,0))</f>
        <v>南區</v>
      </c>
      <c r="G135" s="12" t="str">
        <f aca="false">INDEX(門市主檔!$E$2:$E$25,MATCH($D135,門市主檔!$A$2:$A$25,0))</f>
        <v>標準店</v>
      </c>
      <c r="H135" s="4" t="n">
        <v>31</v>
      </c>
      <c r="I135" s="16" t="n">
        <f aca="false">SUMIFS(門市年度設定!$E$2:$E$63,門市年度設定!$A$2:$A$63,$B135,門市年度設定!$B$2:$B$63,$D135)</f>
        <v>76</v>
      </c>
      <c r="J135" s="17" t="n">
        <f aca="false">SUMIFS(通路月營運!$I$2:$I$2509,通路月營運!$B$2:$B$2509,$B135,通路月營運!$C$2:$C$2509,$C135,通路月營運!$D$2:$D$2509,$D135)</f>
        <v>2022100</v>
      </c>
      <c r="K135" s="16" t="n">
        <f aca="false">SUMIFS(通路月營運!$K$2:$K$2509,通路月營運!$B$2:$B$2509,$B135,通路月營運!$C$2:$C$2509,$C135,通路月營運!$D$2:$D$2509,$D135)</f>
        <v>6915</v>
      </c>
      <c r="L135" s="13" t="n">
        <v>656900</v>
      </c>
      <c r="M135" s="13" t="n">
        <v>512200</v>
      </c>
      <c r="N135" s="17" t="n">
        <f aca="false">SUMIFS(門市年度設定!$F$2:$F$63,門市年度設定!$A$2:$A$63,$B135,門市年度設定!$B$2:$B$63,$D135)</f>
        <v>205000</v>
      </c>
      <c r="O135" s="13" t="n">
        <v>94300</v>
      </c>
      <c r="P135" s="13" t="n">
        <v>42900</v>
      </c>
      <c r="Q135" s="17" t="n">
        <f aca="false">SUMIFS(通路月營運!$N$2:$N$2509,通路月營運!$B$2:$B$2509,$B135,通路月營運!$C$2:$C$2509,$C135,通路月營運!$D$2:$D$2509,$D135)</f>
        <v>219747</v>
      </c>
      <c r="R135" s="14" t="n">
        <f aca="false">SUM(L135:Q135)</f>
        <v>1731047</v>
      </c>
      <c r="S135" s="14" t="n">
        <f aca="false">J135-R135</f>
        <v>291053</v>
      </c>
      <c r="T135" s="15" t="n">
        <f aca="false">IF(J135=0,0,S135/J135)</f>
        <v>0.14393600712131</v>
      </c>
      <c r="U135" s="14" t="n">
        <f aca="false">IF(H135=0,0,J135/H135)</f>
        <v>65229.0322580645</v>
      </c>
      <c r="V135" s="18" t="n">
        <f aca="false">IF(H135=0,0,K135/H135)</f>
        <v>223.064516129032</v>
      </c>
      <c r="W135" s="14" t="n">
        <f aca="false">IF(K135=0,0,J135/K135)</f>
        <v>292.422270426609</v>
      </c>
      <c r="X135" s="15" t="n">
        <f aca="false">IF(J135=0,0,L135/J135)</f>
        <v>0.324860293754018</v>
      </c>
      <c r="Y135" s="15" t="n">
        <f aca="false">IF(J135=0,0,M135/J135)</f>
        <v>0.253301023688245</v>
      </c>
      <c r="Z135" s="14" t="n">
        <f aca="false">IF(I135=0,0,J135/I135)</f>
        <v>26606.5789473684</v>
      </c>
    </row>
    <row r="136" customFormat="false" ht="15" hidden="false" customHeight="false" outlineLevel="0" collapsed="false">
      <c r="A136" s="6" t="str">
        <f aca="false">TEXT(B136,"0")&amp;"-"&amp;TEXT(C136,"00")</f>
        <v>2024-08</v>
      </c>
      <c r="B136" s="4" t="n">
        <v>2024</v>
      </c>
      <c r="C136" s="4" t="n">
        <v>8</v>
      </c>
      <c r="D136" s="9" t="s">
        <v>323</v>
      </c>
      <c r="E136" s="12" t="str">
        <f aca="false">INDEX(門市主檔!$B$2:$B$25,MATCH($D136,門市主檔!$A$2:$A$25,0))</f>
        <v>台南東寧店</v>
      </c>
      <c r="F136" s="12" t="str">
        <f aca="false">INDEX(門市主檔!$C$2:$C$25,MATCH($D136,門市主檔!$A$2:$A$25,0))</f>
        <v>南區</v>
      </c>
      <c r="G136" s="12" t="str">
        <f aca="false">INDEX(門市主檔!$E$2:$E$25,MATCH($D136,門市主檔!$A$2:$A$25,0))</f>
        <v>小型店</v>
      </c>
      <c r="H136" s="4" t="n">
        <v>31</v>
      </c>
      <c r="I136" s="16" t="n">
        <f aca="false">SUMIFS(門市年度設定!$E$2:$E$63,門市年度設定!$A$2:$A$63,$B136,門市年度設定!$B$2:$B$63,$D136)</f>
        <v>51</v>
      </c>
      <c r="J136" s="17" t="n">
        <f aca="false">SUMIFS(通路月營運!$I$2:$I$2509,通路月營運!$B$2:$B$2509,$B136,通路月營運!$C$2:$C$2509,$C136,通路月營運!$D$2:$D$2509,$D136)</f>
        <v>1689100</v>
      </c>
      <c r="K136" s="16" t="n">
        <f aca="false">SUMIFS(通路月營運!$K$2:$K$2509,通路月營運!$B$2:$B$2509,$B136,通路月營運!$C$2:$C$2509,$C136,通路月營運!$D$2:$D$2509,$D136)</f>
        <v>5761</v>
      </c>
      <c r="L136" s="13" t="n">
        <v>577300</v>
      </c>
      <c r="M136" s="13" t="n">
        <v>470100</v>
      </c>
      <c r="N136" s="17" t="n">
        <f aca="false">SUMIFS(門市年度設定!$F$2:$F$63,門市年度設定!$A$2:$A$63,$B136,門市年度設定!$B$2:$B$63,$D136)</f>
        <v>91000</v>
      </c>
      <c r="O136" s="13" t="n">
        <v>96600</v>
      </c>
      <c r="P136" s="13" t="n">
        <v>30900</v>
      </c>
      <c r="Q136" s="17" t="n">
        <f aca="false">SUMIFS(通路月營運!$N$2:$N$2509,通路月營運!$B$2:$B$2509,$B136,通路月營運!$C$2:$C$2509,$C136,通路月營運!$D$2:$D$2509,$D136)</f>
        <v>220242</v>
      </c>
      <c r="R136" s="14" t="n">
        <f aca="false">SUM(L136:Q136)</f>
        <v>1486142</v>
      </c>
      <c r="S136" s="14" t="n">
        <f aca="false">J136-R136</f>
        <v>202958</v>
      </c>
      <c r="T136" s="15" t="n">
        <f aca="false">IF(J136=0,0,S136/J136)</f>
        <v>0.120157480314961</v>
      </c>
      <c r="U136" s="14" t="n">
        <f aca="false">IF(H136=0,0,J136/H136)</f>
        <v>54487.0967741935</v>
      </c>
      <c r="V136" s="18" t="n">
        <f aca="false">IF(H136=0,0,K136/H136)</f>
        <v>185.838709677419</v>
      </c>
      <c r="W136" s="14" t="n">
        <f aca="false">IF(K136=0,0,J136/K136)</f>
        <v>293.195625759417</v>
      </c>
      <c r="X136" s="15" t="n">
        <f aca="false">IF(J136=0,0,L136/J136)</f>
        <v>0.341779645965307</v>
      </c>
      <c r="Y136" s="15" t="n">
        <f aca="false">IF(J136=0,0,M136/J136)</f>
        <v>0.278313894973655</v>
      </c>
      <c r="Z136" s="14" t="n">
        <f aca="false">IF(I136=0,0,J136/I136)</f>
        <v>33119.6078431373</v>
      </c>
    </row>
    <row r="137" customFormat="false" ht="15" hidden="false" customHeight="false" outlineLevel="0" collapsed="false">
      <c r="A137" s="6" t="str">
        <f aca="false">TEXT(B137,"0")&amp;"-"&amp;TEXT(C137,"00")</f>
        <v>2024-08</v>
      </c>
      <c r="B137" s="4" t="n">
        <v>2024</v>
      </c>
      <c r="C137" s="4" t="n">
        <v>8</v>
      </c>
      <c r="D137" s="9" t="s">
        <v>262</v>
      </c>
      <c r="E137" s="12" t="str">
        <f aca="false">INDEX(門市主檔!$B$2:$B$25,MATCH($D137,門市主檔!$A$2:$A$25,0))</f>
        <v>台北信義旗艦店</v>
      </c>
      <c r="F137" s="12" t="str">
        <f aca="false">INDEX(門市主檔!$C$2:$C$25,MATCH($D137,門市主檔!$A$2:$A$25,0))</f>
        <v>北區</v>
      </c>
      <c r="G137" s="12" t="str">
        <f aca="false">INDEX(門市主檔!$E$2:$E$25,MATCH($D137,門市主檔!$A$2:$A$25,0))</f>
        <v>旗艦店</v>
      </c>
      <c r="H137" s="4" t="n">
        <v>31</v>
      </c>
      <c r="I137" s="16" t="n">
        <f aca="false">SUMIFS(門市年度設定!$E$2:$E$63,門市年度設定!$A$2:$A$63,$B137,門市年度設定!$B$2:$B$63,$D137)</f>
        <v>112</v>
      </c>
      <c r="J137" s="17" t="n">
        <f aca="false">SUMIFS(通路月營運!$I$2:$I$2509,通路月營運!$B$2:$B$2509,$B137,通路月營運!$C$2:$C$2509,$C137,通路月營運!$D$2:$D$2509,$D137)</f>
        <v>3303700</v>
      </c>
      <c r="K137" s="16" t="n">
        <f aca="false">SUMIFS(通路月營運!$K$2:$K$2509,通路月營運!$B$2:$B$2509,$B137,通路月營運!$C$2:$C$2509,$C137,通路月營運!$D$2:$D$2509,$D137)</f>
        <v>11203</v>
      </c>
      <c r="L137" s="13" t="n">
        <v>1032000</v>
      </c>
      <c r="M137" s="13" t="n">
        <v>921000</v>
      </c>
      <c r="N137" s="17" t="n">
        <f aca="false">SUMIFS(門市年度設定!$F$2:$F$63,門市年度設定!$A$2:$A$63,$B137,門市年度設定!$B$2:$B$63,$D137)</f>
        <v>577000</v>
      </c>
      <c r="O137" s="13" t="n">
        <v>170400</v>
      </c>
      <c r="P137" s="13" t="n">
        <v>105300</v>
      </c>
      <c r="Q137" s="17" t="n">
        <f aca="false">SUMIFS(通路月營運!$N$2:$N$2509,通路月營運!$B$2:$B$2509,$B137,通路月營運!$C$2:$C$2509,$C137,通路月營運!$D$2:$D$2509,$D137)</f>
        <v>315150</v>
      </c>
      <c r="R137" s="14" t="n">
        <f aca="false">SUM(L137:Q137)</f>
        <v>3120850</v>
      </c>
      <c r="S137" s="14" t="n">
        <f aca="false">J137-R137</f>
        <v>182850</v>
      </c>
      <c r="T137" s="15" t="n">
        <f aca="false">IF(J137=0,0,S137/J137)</f>
        <v>0.0553470351424161</v>
      </c>
      <c r="U137" s="14" t="n">
        <f aca="false">IF(H137=0,0,J137/H137)</f>
        <v>106570.967741935</v>
      </c>
      <c r="V137" s="18" t="n">
        <f aca="false">IF(H137=0,0,K137/H137)</f>
        <v>361.387096774194</v>
      </c>
      <c r="W137" s="14" t="n">
        <f aca="false">IF(K137=0,0,J137/K137)</f>
        <v>294.894224761225</v>
      </c>
      <c r="X137" s="15" t="n">
        <f aca="false">IF(J137=0,0,L137/J137)</f>
        <v>0.312377031812816</v>
      </c>
      <c r="Y137" s="15" t="n">
        <f aca="false">IF(J137=0,0,M137/J137)</f>
        <v>0.2787783394376</v>
      </c>
      <c r="Z137" s="14" t="n">
        <f aca="false">IF(I137=0,0,J137/I137)</f>
        <v>29497.3214285714</v>
      </c>
    </row>
    <row r="138" customFormat="false" ht="15" hidden="false" customHeight="false" outlineLevel="0" collapsed="false">
      <c r="A138" s="6" t="str">
        <f aca="false">TEXT(B138,"0")&amp;"-"&amp;TEXT(C138,"00")</f>
        <v>2024-08</v>
      </c>
      <c r="B138" s="4" t="n">
        <v>2024</v>
      </c>
      <c r="C138" s="4" t="n">
        <v>8</v>
      </c>
      <c r="D138" s="9" t="s">
        <v>269</v>
      </c>
      <c r="E138" s="12" t="str">
        <f aca="false">INDEX(門市主檔!$B$2:$B$25,MATCH($D138,門市主檔!$A$2:$A$25,0))</f>
        <v>台北中山店</v>
      </c>
      <c r="F138" s="12" t="str">
        <f aca="false">INDEX(門市主檔!$C$2:$C$25,MATCH($D138,門市主檔!$A$2:$A$25,0))</f>
        <v>北區</v>
      </c>
      <c r="G138" s="12" t="str">
        <f aca="false">INDEX(門市主檔!$E$2:$E$25,MATCH($D138,門市主檔!$A$2:$A$25,0))</f>
        <v>標準店</v>
      </c>
      <c r="H138" s="4" t="n">
        <v>31</v>
      </c>
      <c r="I138" s="16" t="n">
        <f aca="false">SUMIFS(門市年度設定!$E$2:$E$63,門市年度設定!$A$2:$A$63,$B138,門市年度設定!$B$2:$B$63,$D138)</f>
        <v>84</v>
      </c>
      <c r="J138" s="17" t="n">
        <f aca="false">SUMIFS(通路月營運!$I$2:$I$2509,通路月營運!$B$2:$B$2509,$B138,通路月營運!$C$2:$C$2509,$C138,通路月營運!$D$2:$D$2509,$D138)</f>
        <v>2359000</v>
      </c>
      <c r="K138" s="16" t="n">
        <f aca="false">SUMIFS(通路月營運!$K$2:$K$2509,通路月營運!$B$2:$B$2509,$B138,通路月營運!$C$2:$C$2509,$C138,通路月營運!$D$2:$D$2509,$D138)</f>
        <v>7647</v>
      </c>
      <c r="L138" s="13" t="n">
        <v>794600</v>
      </c>
      <c r="M138" s="13" t="n">
        <v>566500</v>
      </c>
      <c r="N138" s="17" t="n">
        <f aca="false">SUMIFS(門市年度設定!$F$2:$F$63,門市年度設定!$A$2:$A$63,$B138,門市年度設定!$B$2:$B$63,$D138)</f>
        <v>264000</v>
      </c>
      <c r="O138" s="13" t="n">
        <v>136200</v>
      </c>
      <c r="P138" s="13" t="n">
        <v>63600</v>
      </c>
      <c r="Q138" s="17" t="n">
        <f aca="false">SUMIFS(通路月營運!$N$2:$N$2509,通路月營運!$B$2:$B$2509,$B138,通路月營運!$C$2:$C$2509,$C138,通路月營運!$D$2:$D$2509,$D138)</f>
        <v>252450</v>
      </c>
      <c r="R138" s="14" t="n">
        <f aca="false">SUM(L138:Q138)</f>
        <v>2077350</v>
      </c>
      <c r="S138" s="14" t="n">
        <f aca="false">J138-R138</f>
        <v>281650</v>
      </c>
      <c r="T138" s="15" t="n">
        <f aca="false">IF(J138=0,0,S138/J138)</f>
        <v>0.119393810936838</v>
      </c>
      <c r="U138" s="14" t="n">
        <f aca="false">IF(H138=0,0,J138/H138)</f>
        <v>76096.7741935484</v>
      </c>
      <c r="V138" s="18" t="n">
        <f aca="false">IF(H138=0,0,K138/H138)</f>
        <v>246.677419354839</v>
      </c>
      <c r="W138" s="14" t="n">
        <f aca="false">IF(K138=0,0,J138/K138)</f>
        <v>308.486988361449</v>
      </c>
      <c r="X138" s="15" t="n">
        <f aca="false">IF(J138=0,0,L138/J138)</f>
        <v>0.336837643069097</v>
      </c>
      <c r="Y138" s="15" t="n">
        <f aca="false">IF(J138=0,0,M138/J138)</f>
        <v>0.240144128868164</v>
      </c>
      <c r="Z138" s="14" t="n">
        <f aca="false">IF(I138=0,0,J138/I138)</f>
        <v>28083.3333333333</v>
      </c>
    </row>
    <row r="139" customFormat="false" ht="15" hidden="false" customHeight="false" outlineLevel="0" collapsed="false">
      <c r="A139" s="6" t="str">
        <f aca="false">TEXT(B139,"0")&amp;"-"&amp;TEXT(C139,"00")</f>
        <v>2024-08</v>
      </c>
      <c r="B139" s="4" t="n">
        <v>2024</v>
      </c>
      <c r="C139" s="4" t="n">
        <v>8</v>
      </c>
      <c r="D139" s="9" t="s">
        <v>273</v>
      </c>
      <c r="E139" s="12" t="str">
        <f aca="false">INDEX(門市主檔!$B$2:$B$25,MATCH($D139,門市主檔!$A$2:$A$25,0))</f>
        <v>台北東門店</v>
      </c>
      <c r="F139" s="12" t="str">
        <f aca="false">INDEX(門市主檔!$C$2:$C$25,MATCH($D139,門市主檔!$A$2:$A$25,0))</f>
        <v>北區</v>
      </c>
      <c r="G139" s="12" t="str">
        <f aca="false">INDEX(門市主檔!$E$2:$E$25,MATCH($D139,門市主檔!$A$2:$A$25,0))</f>
        <v>小型店</v>
      </c>
      <c r="H139" s="4" t="n">
        <v>31</v>
      </c>
      <c r="I139" s="16" t="n">
        <f aca="false">SUMIFS(門市年度設定!$E$2:$E$63,門市年度設定!$A$2:$A$63,$B139,門市年度設定!$B$2:$B$63,$D139)</f>
        <v>54</v>
      </c>
      <c r="J139" s="17" t="n">
        <f aca="false">SUMIFS(通路月營運!$I$2:$I$2509,通路月營運!$B$2:$B$2509,$B139,通路月營運!$C$2:$C$2509,$C139,通路月營運!$D$2:$D$2509,$D139)</f>
        <v>1705000</v>
      </c>
      <c r="K139" s="16" t="n">
        <f aca="false">SUMIFS(通路月營運!$K$2:$K$2509,通路月營運!$B$2:$B$2509,$B139,通路月營運!$C$2:$C$2509,$C139,通路月營運!$D$2:$D$2509,$D139)</f>
        <v>6297</v>
      </c>
      <c r="L139" s="13" t="n">
        <v>516500</v>
      </c>
      <c r="M139" s="13" t="n">
        <v>438300</v>
      </c>
      <c r="N139" s="17" t="n">
        <f aca="false">SUMIFS(門市年度設定!$F$2:$F$63,門市年度設定!$A$2:$A$63,$B139,門市年度設定!$B$2:$B$63,$D139)</f>
        <v>99000</v>
      </c>
      <c r="O139" s="13" t="n">
        <v>97400</v>
      </c>
      <c r="P139" s="13" t="n">
        <v>53200</v>
      </c>
      <c r="Q139" s="17" t="n">
        <f aca="false">SUMIFS(通路月營運!$N$2:$N$2509,通路月營運!$B$2:$B$2509,$B139,通路月營運!$C$2:$C$2509,$C139,通路月營運!$D$2:$D$2509,$D139)</f>
        <v>225885</v>
      </c>
      <c r="R139" s="14" t="n">
        <f aca="false">SUM(L139:Q139)</f>
        <v>1430285</v>
      </c>
      <c r="S139" s="14" t="n">
        <f aca="false">J139-R139</f>
        <v>274715</v>
      </c>
      <c r="T139" s="15" t="n">
        <f aca="false">IF(J139=0,0,S139/J139)</f>
        <v>0.161123167155425</v>
      </c>
      <c r="U139" s="14" t="n">
        <f aca="false">IF(H139=0,0,J139/H139)</f>
        <v>55000</v>
      </c>
      <c r="V139" s="18" t="n">
        <f aca="false">IF(H139=0,0,K139/H139)</f>
        <v>203.129032258065</v>
      </c>
      <c r="W139" s="14" t="n">
        <f aca="false">IF(K139=0,0,J139/K139)</f>
        <v>270.763855804351</v>
      </c>
      <c r="X139" s="15" t="n">
        <f aca="false">IF(J139=0,0,L139/J139)</f>
        <v>0.302932551319648</v>
      </c>
      <c r="Y139" s="15" t="n">
        <f aca="false">IF(J139=0,0,M139/J139)</f>
        <v>0.257067448680352</v>
      </c>
      <c r="Z139" s="14" t="n">
        <f aca="false">IF(I139=0,0,J139/I139)</f>
        <v>31574.0740740741</v>
      </c>
    </row>
    <row r="140" customFormat="false" ht="15" hidden="false" customHeight="false" outlineLevel="0" collapsed="false">
      <c r="A140" s="6" t="str">
        <f aca="false">TEXT(B140,"0")&amp;"-"&amp;TEXT(C140,"00")</f>
        <v>2024-08</v>
      </c>
      <c r="B140" s="4" t="n">
        <v>2024</v>
      </c>
      <c r="C140" s="4" t="n">
        <v>8</v>
      </c>
      <c r="D140" s="9" t="s">
        <v>277</v>
      </c>
      <c r="E140" s="12" t="str">
        <f aca="false">INDEX(門市主檔!$B$2:$B$25,MATCH($D140,門市主檔!$A$2:$A$25,0))</f>
        <v>台北松江店</v>
      </c>
      <c r="F140" s="12" t="str">
        <f aca="false">INDEX(門市主檔!$C$2:$C$25,MATCH($D140,門市主檔!$A$2:$A$25,0))</f>
        <v>北區</v>
      </c>
      <c r="G140" s="12" t="str">
        <f aca="false">INDEX(門市主檔!$E$2:$E$25,MATCH($D140,門市主檔!$A$2:$A$25,0))</f>
        <v>外帶專門店</v>
      </c>
      <c r="H140" s="4" t="n">
        <v>31</v>
      </c>
      <c r="I140" s="16" t="n">
        <f aca="false">SUMIFS(門市年度設定!$E$2:$E$63,門市年度設定!$A$2:$A$63,$B140,門市年度設定!$B$2:$B$63,$D140)</f>
        <v>9</v>
      </c>
      <c r="J140" s="17" t="n">
        <f aca="false">SUMIFS(通路月營運!$I$2:$I$2509,通路月營運!$B$2:$B$2509,$B140,通路月營運!$C$2:$C$2509,$C140,通路月營運!$D$2:$D$2509,$D140)</f>
        <v>1411100</v>
      </c>
      <c r="K140" s="16" t="n">
        <f aca="false">SUMIFS(通路月營運!$K$2:$K$2509,通路月營運!$B$2:$B$2509,$B140,通路月營運!$C$2:$C$2509,$C140,通路月營運!$D$2:$D$2509,$D140)</f>
        <v>5130</v>
      </c>
      <c r="L140" s="13" t="n">
        <v>451700</v>
      </c>
      <c r="M140" s="13" t="n">
        <v>373500</v>
      </c>
      <c r="N140" s="17" t="n">
        <f aca="false">SUMIFS(門市年度設定!$F$2:$F$63,門市年度設定!$A$2:$A$63,$B140,門市年度設定!$B$2:$B$63,$D140)</f>
        <v>57000</v>
      </c>
      <c r="O140" s="13" t="n">
        <v>68500</v>
      </c>
      <c r="P140" s="13" t="n">
        <v>40000</v>
      </c>
      <c r="Q140" s="17" t="n">
        <f aca="false">SUMIFS(通路月營運!$N$2:$N$2509,通路月營運!$B$2:$B$2509,$B140,通路月營運!$C$2:$C$2509,$C140,通路月營運!$D$2:$D$2509,$D140)</f>
        <v>261294</v>
      </c>
      <c r="R140" s="14" t="n">
        <f aca="false">SUM(L140:Q140)</f>
        <v>1251994</v>
      </c>
      <c r="S140" s="14" t="n">
        <f aca="false">J140-R140</f>
        <v>159106</v>
      </c>
      <c r="T140" s="15" t="n">
        <f aca="false">IF(J140=0,0,S140/J140)</f>
        <v>0.112753171284813</v>
      </c>
      <c r="U140" s="14" t="n">
        <f aca="false">IF(H140=0,0,J140/H140)</f>
        <v>45519.3548387097</v>
      </c>
      <c r="V140" s="18" t="n">
        <f aca="false">IF(H140=0,0,K140/H140)</f>
        <v>165.483870967742</v>
      </c>
      <c r="W140" s="14" t="n">
        <f aca="false">IF(K140=0,0,J140/K140)</f>
        <v>275.068226120858</v>
      </c>
      <c r="X140" s="15" t="n">
        <f aca="false">IF(J140=0,0,L140/J140)</f>
        <v>0.320104882715612</v>
      </c>
      <c r="Y140" s="15" t="n">
        <f aca="false">IF(J140=0,0,M140/J140)</f>
        <v>0.264687123520658</v>
      </c>
      <c r="Z140" s="14" t="n">
        <f aca="false">IF(I140=0,0,J140/I140)</f>
        <v>156788.888888889</v>
      </c>
    </row>
    <row r="141" customFormat="false" ht="15" hidden="false" customHeight="false" outlineLevel="0" collapsed="false">
      <c r="A141" s="6" t="str">
        <f aca="false">TEXT(B141,"0")&amp;"-"&amp;TEXT(C141,"00")</f>
        <v>2024-08</v>
      </c>
      <c r="B141" s="4" t="n">
        <v>2024</v>
      </c>
      <c r="C141" s="4" t="n">
        <v>8</v>
      </c>
      <c r="D141" s="9" t="s">
        <v>288</v>
      </c>
      <c r="E141" s="12" t="str">
        <f aca="false">INDEX(門市主檔!$B$2:$B$25,MATCH($D141,門市主檔!$A$2:$A$25,0))</f>
        <v>桃園中壢店</v>
      </c>
      <c r="F141" s="12" t="str">
        <f aca="false">INDEX(門市主檔!$C$2:$C$25,MATCH($D141,門市主檔!$A$2:$A$25,0))</f>
        <v>北區</v>
      </c>
      <c r="G141" s="12" t="str">
        <f aca="false">INDEX(門市主檔!$E$2:$E$25,MATCH($D141,門市主檔!$A$2:$A$25,0))</f>
        <v>標準店</v>
      </c>
      <c r="H141" s="4" t="n">
        <v>31</v>
      </c>
      <c r="I141" s="16" t="n">
        <f aca="false">SUMIFS(門市年度設定!$E$2:$E$63,門市年度設定!$A$2:$A$63,$B141,門市年度設定!$B$2:$B$63,$D141)</f>
        <v>90</v>
      </c>
      <c r="J141" s="17" t="n">
        <f aca="false">SUMIFS(通路月營運!$I$2:$I$2509,通路月營運!$B$2:$B$2509,$B141,通路月營運!$C$2:$C$2509,$C141,通路月營運!$D$2:$D$2509,$D141)</f>
        <v>2023700</v>
      </c>
      <c r="K141" s="16" t="n">
        <f aca="false">SUMIFS(通路月營運!$K$2:$K$2509,通路月營運!$B$2:$B$2509,$B141,通路月營運!$C$2:$C$2509,$C141,通路月營運!$D$2:$D$2509,$D141)</f>
        <v>7041</v>
      </c>
      <c r="L141" s="13" t="n">
        <v>647400</v>
      </c>
      <c r="M141" s="13" t="n">
        <v>544900</v>
      </c>
      <c r="N141" s="17" t="n">
        <f aca="false">SUMIFS(門市年度設定!$F$2:$F$63,門市年度設定!$A$2:$A$63,$B141,門市年度設定!$B$2:$B$63,$D141)</f>
        <v>203000</v>
      </c>
      <c r="O141" s="13" t="n">
        <v>130900</v>
      </c>
      <c r="P141" s="13" t="n">
        <v>66600</v>
      </c>
      <c r="Q141" s="17" t="n">
        <f aca="false">SUMIFS(通路月營運!$N$2:$N$2509,通路月營運!$B$2:$B$2509,$B141,通路月營運!$C$2:$C$2509,$C141,通路月營運!$D$2:$D$2509,$D141)</f>
        <v>221826</v>
      </c>
      <c r="R141" s="14" t="n">
        <f aca="false">SUM(L141:Q141)</f>
        <v>1814626</v>
      </c>
      <c r="S141" s="14" t="n">
        <f aca="false">J141-R141</f>
        <v>209074</v>
      </c>
      <c r="T141" s="15" t="n">
        <f aca="false">IF(J141=0,0,S141/J141)</f>
        <v>0.103312743983792</v>
      </c>
      <c r="U141" s="14" t="n">
        <f aca="false">IF(H141=0,0,J141/H141)</f>
        <v>65280.6451612903</v>
      </c>
      <c r="V141" s="18" t="n">
        <f aca="false">IF(H141=0,0,K141/H141)</f>
        <v>227.129032258065</v>
      </c>
      <c r="W141" s="14" t="n">
        <f aca="false">IF(K141=0,0,J141/K141)</f>
        <v>287.416560147706</v>
      </c>
      <c r="X141" s="15" t="n">
        <f aca="false">IF(J141=0,0,L141/J141)</f>
        <v>0.319909077432426</v>
      </c>
      <c r="Y141" s="15" t="n">
        <f aca="false">IF(J141=0,0,M141/J141)</f>
        <v>0.269259277560903</v>
      </c>
      <c r="Z141" s="14" t="n">
        <f aca="false">IF(I141=0,0,J141/I141)</f>
        <v>22485.5555555556</v>
      </c>
    </row>
    <row r="142" customFormat="false" ht="15" hidden="false" customHeight="false" outlineLevel="0" collapsed="false">
      <c r="A142" s="6" t="str">
        <f aca="false">TEXT(B142,"0")&amp;"-"&amp;TEXT(C142,"00")</f>
        <v>2024-08</v>
      </c>
      <c r="B142" s="4" t="n">
        <v>2024</v>
      </c>
      <c r="C142" s="4" t="n">
        <v>8</v>
      </c>
      <c r="D142" s="9" t="s">
        <v>292</v>
      </c>
      <c r="E142" s="12" t="str">
        <f aca="false">INDEX(門市主檔!$B$2:$B$25,MATCH($D142,門市主檔!$A$2:$A$25,0))</f>
        <v>桃園藝文店</v>
      </c>
      <c r="F142" s="12" t="str">
        <f aca="false">INDEX(門市主檔!$C$2:$C$25,MATCH($D142,門市主檔!$A$2:$A$25,0))</f>
        <v>北區</v>
      </c>
      <c r="G142" s="12" t="str">
        <f aca="false">INDEX(門市主檔!$E$2:$E$25,MATCH($D142,門市主檔!$A$2:$A$25,0))</f>
        <v>標準店</v>
      </c>
      <c r="H142" s="4" t="n">
        <v>31</v>
      </c>
      <c r="I142" s="16" t="n">
        <f aca="false">SUMIFS(門市年度設定!$E$2:$E$63,門市年度設定!$A$2:$A$63,$B142,門市年度設定!$B$2:$B$63,$D142)</f>
        <v>96</v>
      </c>
      <c r="J142" s="17" t="n">
        <f aca="false">SUMIFS(通路月營運!$I$2:$I$2509,通路月營運!$B$2:$B$2509,$B142,通路月營運!$C$2:$C$2509,$C142,通路月營運!$D$2:$D$2509,$D142)</f>
        <v>1965300</v>
      </c>
      <c r="K142" s="16" t="n">
        <f aca="false">SUMIFS(通路月營運!$K$2:$K$2509,通路月營運!$B$2:$B$2509,$B142,通路月營運!$C$2:$C$2509,$C142,通路月營運!$D$2:$D$2509,$D142)</f>
        <v>6490</v>
      </c>
      <c r="L142" s="13" t="n">
        <v>672700</v>
      </c>
      <c r="M142" s="13" t="n">
        <v>511600</v>
      </c>
      <c r="N142" s="17" t="n">
        <f aca="false">SUMIFS(門市年度設定!$F$2:$F$63,門市年度設定!$A$2:$A$63,$B142,門市年度設定!$B$2:$B$63,$D142)</f>
        <v>169000</v>
      </c>
      <c r="O142" s="13" t="n">
        <v>105300</v>
      </c>
      <c r="P142" s="13" t="n">
        <v>62400</v>
      </c>
      <c r="Q142" s="17" t="n">
        <f aca="false">SUMIFS(通路月營運!$N$2:$N$2509,通路月營運!$B$2:$B$2509,$B142,通路月營運!$C$2:$C$2509,$C142,通路月營運!$D$2:$D$2509,$D142)</f>
        <v>221232</v>
      </c>
      <c r="R142" s="14" t="n">
        <f aca="false">SUM(L142:Q142)</f>
        <v>1742232</v>
      </c>
      <c r="S142" s="14" t="n">
        <f aca="false">J142-R142</f>
        <v>223068</v>
      </c>
      <c r="T142" s="15" t="n">
        <f aca="false">IF(J142=0,0,S142/J142)</f>
        <v>0.113503281941688</v>
      </c>
      <c r="U142" s="14" t="n">
        <f aca="false">IF(H142=0,0,J142/H142)</f>
        <v>63396.7741935484</v>
      </c>
      <c r="V142" s="18" t="n">
        <f aca="false">IF(H142=0,0,K142/H142)</f>
        <v>209.354838709677</v>
      </c>
      <c r="W142" s="14" t="n">
        <f aca="false">IF(K142=0,0,J142/K142)</f>
        <v>302.819722650231</v>
      </c>
      <c r="X142" s="15" t="n">
        <f aca="false">IF(J142=0,0,L142/J142)</f>
        <v>0.342288709102936</v>
      </c>
      <c r="Y142" s="15" t="n">
        <f aca="false">IF(J142=0,0,M142/J142)</f>
        <v>0.260316491120948</v>
      </c>
      <c r="Z142" s="14" t="n">
        <f aca="false">IF(I142=0,0,J142/I142)</f>
        <v>20471.875</v>
      </c>
    </row>
    <row r="143" customFormat="false" ht="15" hidden="false" customHeight="false" outlineLevel="0" collapsed="false">
      <c r="A143" s="6" t="str">
        <f aca="false">TEXT(B143,"0")&amp;"-"&amp;TEXT(C143,"00")</f>
        <v>2024-09</v>
      </c>
      <c r="B143" s="4" t="n">
        <v>2024</v>
      </c>
      <c r="C143" s="4" t="n">
        <v>9</v>
      </c>
      <c r="D143" s="9" t="s">
        <v>312</v>
      </c>
      <c r="E143" s="12" t="str">
        <f aca="false">INDEX(門市主檔!$B$2:$B$25,MATCH($D143,門市主檔!$A$2:$A$25,0))</f>
        <v>彰化員林店</v>
      </c>
      <c r="F143" s="12" t="str">
        <f aca="false">INDEX(門市主檔!$C$2:$C$25,MATCH($D143,門市主檔!$A$2:$A$25,0))</f>
        <v>中區</v>
      </c>
      <c r="G143" s="12" t="str">
        <f aca="false">INDEX(門市主檔!$E$2:$E$25,MATCH($D143,門市主檔!$A$2:$A$25,0))</f>
        <v>小型店</v>
      </c>
      <c r="H143" s="4" t="n">
        <v>30</v>
      </c>
      <c r="I143" s="16" t="n">
        <f aca="false">SUMIFS(門市年度設定!$E$2:$E$63,門市年度設定!$A$2:$A$63,$B143,門市年度設定!$B$2:$B$63,$D143)</f>
        <v>54</v>
      </c>
      <c r="J143" s="17" t="n">
        <f aca="false">SUMIFS(通路月營運!$I$2:$I$2509,通路月營運!$B$2:$B$2509,$B143,通路月營運!$C$2:$C$2509,$C143,通路月營運!$D$2:$D$2509,$D143)</f>
        <v>1216500</v>
      </c>
      <c r="K143" s="16" t="n">
        <f aca="false">SUMIFS(通路月營運!$K$2:$K$2509,通路月營運!$B$2:$B$2509,$B143,通路月營運!$C$2:$C$2509,$C143,通路月營運!$D$2:$D$2509,$D143)</f>
        <v>4039</v>
      </c>
      <c r="L143" s="13" t="n">
        <v>374700</v>
      </c>
      <c r="M143" s="13" t="n">
        <v>294900</v>
      </c>
      <c r="N143" s="17" t="n">
        <f aca="false">SUMIFS(門市年度設定!$F$2:$F$63,門市年度設定!$A$2:$A$63,$B143,門市年度設定!$B$2:$B$63,$D143)</f>
        <v>83000</v>
      </c>
      <c r="O143" s="13" t="n">
        <v>60400</v>
      </c>
      <c r="P143" s="13" t="n">
        <v>40900</v>
      </c>
      <c r="Q143" s="17" t="n">
        <f aca="false">SUMIFS(通路月營運!$N$2:$N$2509,通路月營運!$B$2:$B$2509,$B143,通路月營運!$C$2:$C$2509,$C143,通路月營運!$D$2:$D$2509,$D143)</f>
        <v>157905</v>
      </c>
      <c r="R143" s="14" t="n">
        <f aca="false">SUM(L143:Q143)</f>
        <v>1011805</v>
      </c>
      <c r="S143" s="14" t="n">
        <f aca="false">J143-R143</f>
        <v>204695</v>
      </c>
      <c r="T143" s="15" t="n">
        <f aca="false">IF(J143=0,0,S143/J143)</f>
        <v>0.168265515824086</v>
      </c>
      <c r="U143" s="14" t="n">
        <f aca="false">IF(H143=0,0,J143/H143)</f>
        <v>40550</v>
      </c>
      <c r="V143" s="18" t="n">
        <f aca="false">IF(H143=0,0,K143/H143)</f>
        <v>134.633333333333</v>
      </c>
      <c r="W143" s="14" t="n">
        <f aca="false">IF(K143=0,0,J143/K143)</f>
        <v>301.188412973508</v>
      </c>
      <c r="X143" s="15" t="n">
        <f aca="false">IF(J143=0,0,L143/J143)</f>
        <v>0.308014796547472</v>
      </c>
      <c r="Y143" s="15" t="n">
        <f aca="false">IF(J143=0,0,M143/J143)</f>
        <v>0.242416769420469</v>
      </c>
      <c r="Z143" s="14" t="n">
        <f aca="false">IF(I143=0,0,J143/I143)</f>
        <v>22527.7777777778</v>
      </c>
    </row>
    <row r="144" customFormat="false" ht="15" hidden="false" customHeight="false" outlineLevel="0" collapsed="false">
      <c r="A144" s="6" t="str">
        <f aca="false">TEXT(B144,"0")&amp;"-"&amp;TEXT(C144,"00")</f>
        <v>2024-09</v>
      </c>
      <c r="B144" s="4" t="n">
        <v>2024</v>
      </c>
      <c r="C144" s="4" t="n">
        <v>9</v>
      </c>
      <c r="D144" s="9" t="s">
        <v>294</v>
      </c>
      <c r="E144" s="12" t="str">
        <f aca="false">INDEX(門市主檔!$B$2:$B$25,MATCH($D144,門市主檔!$A$2:$A$25,0))</f>
        <v>新竹巨城店</v>
      </c>
      <c r="F144" s="12" t="str">
        <f aca="false">INDEX(門市主檔!$C$2:$C$25,MATCH($D144,門市主檔!$A$2:$A$25,0))</f>
        <v>北區</v>
      </c>
      <c r="G144" s="12" t="str">
        <f aca="false">INDEX(門市主檔!$E$2:$E$25,MATCH($D144,門市主檔!$A$2:$A$25,0))</f>
        <v>旗艦店</v>
      </c>
      <c r="H144" s="4" t="n">
        <v>30</v>
      </c>
      <c r="I144" s="16" t="n">
        <f aca="false">SUMIFS(門市年度設定!$E$2:$E$63,門市年度設定!$A$2:$A$63,$B144,門市年度設定!$B$2:$B$63,$D144)</f>
        <v>118</v>
      </c>
      <c r="J144" s="17" t="n">
        <f aca="false">SUMIFS(通路月營運!$I$2:$I$2509,通路月營運!$B$2:$B$2509,$B144,通路月營運!$C$2:$C$2509,$C144,通路月營運!$D$2:$D$2509,$D144)</f>
        <v>2814900</v>
      </c>
      <c r="K144" s="16" t="n">
        <f aca="false">SUMIFS(通路月營運!$K$2:$K$2509,通路月營運!$B$2:$B$2509,$B144,通路月營運!$C$2:$C$2509,$C144,通路月營運!$D$2:$D$2509,$D144)</f>
        <v>9609</v>
      </c>
      <c r="L144" s="13" t="n">
        <v>894700</v>
      </c>
      <c r="M144" s="13" t="n">
        <v>766900</v>
      </c>
      <c r="N144" s="17" t="n">
        <f aca="false">SUMIFS(門市年度設定!$F$2:$F$63,門市年度設定!$A$2:$A$63,$B144,門市年度設定!$B$2:$B$63,$D144)</f>
        <v>512000</v>
      </c>
      <c r="O144" s="13" t="n">
        <v>131300</v>
      </c>
      <c r="P144" s="13" t="n">
        <v>70900</v>
      </c>
      <c r="Q144" s="17" t="n">
        <f aca="false">SUMIFS(通路月營運!$N$2:$N$2509,通路月營運!$B$2:$B$2509,$B144,通路月營運!$C$2:$C$2509,$C144,通路月營運!$D$2:$D$2509,$D144)</f>
        <v>265947</v>
      </c>
      <c r="R144" s="14" t="n">
        <f aca="false">SUM(L144:Q144)</f>
        <v>2641747</v>
      </c>
      <c r="S144" s="14" t="n">
        <f aca="false">J144-R144</f>
        <v>173153</v>
      </c>
      <c r="T144" s="15" t="n">
        <f aca="false">IF(J144=0,0,S144/J144)</f>
        <v>0.0615130200007105</v>
      </c>
      <c r="U144" s="14" t="n">
        <f aca="false">IF(H144=0,0,J144/H144)</f>
        <v>93830</v>
      </c>
      <c r="V144" s="18" t="n">
        <f aca="false">IF(H144=0,0,K144/H144)</f>
        <v>320.3</v>
      </c>
      <c r="W144" s="14" t="n">
        <f aca="false">IF(K144=0,0,J144/K144)</f>
        <v>292.944114892289</v>
      </c>
      <c r="X144" s="15" t="n">
        <f aca="false">IF(J144=0,0,L144/J144)</f>
        <v>0.317844328395325</v>
      </c>
      <c r="Y144" s="15" t="n">
        <f aca="false">IF(J144=0,0,M144/J144)</f>
        <v>0.272443070801805</v>
      </c>
      <c r="Z144" s="14" t="n">
        <f aca="false">IF(I144=0,0,J144/I144)</f>
        <v>23855.0847457627</v>
      </c>
    </row>
    <row r="145" customFormat="false" ht="15" hidden="false" customHeight="false" outlineLevel="0" collapsed="false">
      <c r="A145" s="6" t="str">
        <f aca="false">TEXT(B145,"0")&amp;"-"&amp;TEXT(C145,"00")</f>
        <v>2024-09</v>
      </c>
      <c r="B145" s="4" t="n">
        <v>2024</v>
      </c>
      <c r="C145" s="4" t="n">
        <v>9</v>
      </c>
      <c r="D145" s="9" t="s">
        <v>325</v>
      </c>
      <c r="E145" s="12" t="str">
        <f aca="false">INDEX(門市主檔!$B$2:$B$25,MATCH($D145,門市主檔!$A$2:$A$25,0))</f>
        <v>高雄左營店</v>
      </c>
      <c r="F145" s="12" t="str">
        <f aca="false">INDEX(門市主檔!$C$2:$C$25,MATCH($D145,門市主檔!$A$2:$A$25,0))</f>
        <v>南區</v>
      </c>
      <c r="G145" s="12" t="str">
        <f aca="false">INDEX(門市主檔!$E$2:$E$25,MATCH($D145,門市主檔!$A$2:$A$25,0))</f>
        <v>旗艦店</v>
      </c>
      <c r="H145" s="4" t="n">
        <v>30</v>
      </c>
      <c r="I145" s="16" t="n">
        <f aca="false">SUMIFS(門市年度設定!$E$2:$E$63,門市年度設定!$A$2:$A$63,$B145,門市年度設定!$B$2:$B$63,$D145)</f>
        <v>119</v>
      </c>
      <c r="J145" s="17" t="n">
        <f aca="false">SUMIFS(通路月營運!$I$2:$I$2509,通路月營運!$B$2:$B$2509,$B145,通路月營運!$C$2:$C$2509,$C145,通路月營運!$D$2:$D$2509,$D145)</f>
        <v>2023200</v>
      </c>
      <c r="K145" s="16" t="n">
        <f aca="false">SUMIFS(通路月營運!$K$2:$K$2509,通路月營運!$B$2:$B$2509,$B145,通路月營運!$C$2:$C$2509,$C145,通路月營運!$D$2:$D$2509,$D145)</f>
        <v>6625</v>
      </c>
      <c r="L145" s="13" t="n">
        <v>689100</v>
      </c>
      <c r="M145" s="13" t="n">
        <v>530800</v>
      </c>
      <c r="N145" s="17" t="n">
        <f aca="false">SUMIFS(門市年度設定!$F$2:$F$63,門市年度設定!$A$2:$A$63,$B145,門市年度設定!$B$2:$B$63,$D145)</f>
        <v>464000</v>
      </c>
      <c r="O145" s="13" t="n">
        <v>93800</v>
      </c>
      <c r="P145" s="13" t="n">
        <v>58300</v>
      </c>
      <c r="Q145" s="17" t="n">
        <f aca="false">SUMIFS(通路月營運!$N$2:$N$2509,通路月營運!$B$2:$B$2509,$B145,通路月營運!$C$2:$C$2509,$C145,通路月營運!$D$2:$D$2509,$D145)</f>
        <v>180840</v>
      </c>
      <c r="R145" s="14" t="n">
        <f aca="false">SUM(L145:Q145)</f>
        <v>2016840</v>
      </c>
      <c r="S145" s="14" t="n">
        <f aca="false">J145-R145</f>
        <v>6360</v>
      </c>
      <c r="T145" s="15" t="n">
        <f aca="false">IF(J145=0,0,S145/J145)</f>
        <v>0.0031435349940688</v>
      </c>
      <c r="U145" s="14" t="n">
        <f aca="false">IF(H145=0,0,J145/H145)</f>
        <v>67440</v>
      </c>
      <c r="V145" s="18" t="n">
        <f aca="false">IF(H145=0,0,K145/H145)</f>
        <v>220.833333333333</v>
      </c>
      <c r="W145" s="14" t="n">
        <f aca="false">IF(K145=0,0,J145/K145)</f>
        <v>305.388679245283</v>
      </c>
      <c r="X145" s="15" t="n">
        <f aca="false">IF(J145=0,0,L145/J145)</f>
        <v>0.340599051008304</v>
      </c>
      <c r="Y145" s="15" t="n">
        <f aca="false">IF(J145=0,0,M145/J145)</f>
        <v>0.262356662712535</v>
      </c>
      <c r="Z145" s="14" t="n">
        <f aca="false">IF(I145=0,0,J145/I145)</f>
        <v>17001.6806722689</v>
      </c>
    </row>
    <row r="146" customFormat="false" ht="15" hidden="false" customHeight="false" outlineLevel="0" collapsed="false">
      <c r="A146" s="6" t="str">
        <f aca="false">TEXT(B146,"0")&amp;"-"&amp;TEXT(C146,"00")</f>
        <v>2024-09</v>
      </c>
      <c r="B146" s="4" t="n">
        <v>2024</v>
      </c>
      <c r="C146" s="4" t="n">
        <v>9</v>
      </c>
      <c r="D146" s="9" t="s">
        <v>328</v>
      </c>
      <c r="E146" s="12" t="str">
        <f aca="false">INDEX(門市主檔!$B$2:$B$25,MATCH($D146,門市主檔!$A$2:$A$25,0))</f>
        <v>高雄三多店</v>
      </c>
      <c r="F146" s="12" t="str">
        <f aca="false">INDEX(門市主檔!$C$2:$C$25,MATCH($D146,門市主檔!$A$2:$A$25,0))</f>
        <v>南區</v>
      </c>
      <c r="G146" s="12" t="str">
        <f aca="false">INDEX(門市主檔!$E$2:$E$25,MATCH($D146,門市主檔!$A$2:$A$25,0))</f>
        <v>標準店</v>
      </c>
      <c r="H146" s="4" t="n">
        <v>30</v>
      </c>
      <c r="I146" s="16" t="n">
        <f aca="false">SUMIFS(門市年度設定!$E$2:$E$63,門市年度設定!$A$2:$A$63,$B146,門市年度設定!$B$2:$B$63,$D146)</f>
        <v>77</v>
      </c>
      <c r="J146" s="17" t="n">
        <f aca="false">SUMIFS(通路月營運!$I$2:$I$2509,通路月營運!$B$2:$B$2509,$B146,通路月營運!$C$2:$C$2509,$C146,通路月營運!$D$2:$D$2509,$D146)</f>
        <v>1820900</v>
      </c>
      <c r="K146" s="16" t="n">
        <f aca="false">SUMIFS(通路月營運!$K$2:$K$2509,通路月營運!$B$2:$B$2509,$B146,通路月營運!$C$2:$C$2509,$C146,通路月營運!$D$2:$D$2509,$D146)</f>
        <v>6064</v>
      </c>
      <c r="L146" s="13" t="n">
        <v>592500</v>
      </c>
      <c r="M146" s="13" t="n">
        <v>473700</v>
      </c>
      <c r="N146" s="17" t="n">
        <f aca="false">SUMIFS(門市年度設定!$F$2:$F$63,門市年度設定!$A$2:$A$63,$B146,門市年度設定!$B$2:$B$63,$D146)</f>
        <v>204000</v>
      </c>
      <c r="O146" s="13" t="n">
        <v>113300</v>
      </c>
      <c r="P146" s="13" t="n">
        <v>55600</v>
      </c>
      <c r="Q146" s="17" t="n">
        <f aca="false">SUMIFS(通路月營運!$N$2:$N$2509,通路月營運!$B$2:$B$2509,$B146,通路月營運!$C$2:$C$2509,$C146,通路月營運!$D$2:$D$2509,$D146)</f>
        <v>191037</v>
      </c>
      <c r="R146" s="14" t="n">
        <f aca="false">SUM(L146:Q146)</f>
        <v>1630137</v>
      </c>
      <c r="S146" s="14" t="n">
        <f aca="false">J146-R146</f>
        <v>190763</v>
      </c>
      <c r="T146" s="15" t="n">
        <f aca="false">IF(J146=0,0,S146/J146)</f>
        <v>0.10476302927124</v>
      </c>
      <c r="U146" s="14" t="n">
        <f aca="false">IF(H146=0,0,J146/H146)</f>
        <v>60696.6666666667</v>
      </c>
      <c r="V146" s="18" t="n">
        <f aca="false">IF(H146=0,0,K146/H146)</f>
        <v>202.133333333333</v>
      </c>
      <c r="W146" s="14" t="n">
        <f aca="false">IF(K146=0,0,J146/K146)</f>
        <v>300.280343007916</v>
      </c>
      <c r="X146" s="15" t="n">
        <f aca="false">IF(J146=0,0,L146/J146)</f>
        <v>0.325388544126531</v>
      </c>
      <c r="Y146" s="15" t="n">
        <f aca="false">IF(J146=0,0,M146/J146)</f>
        <v>0.260146081607996</v>
      </c>
      <c r="Z146" s="14" t="n">
        <f aca="false">IF(I146=0,0,J146/I146)</f>
        <v>23648.0519480519</v>
      </c>
    </row>
    <row r="147" customFormat="false" ht="15" hidden="false" customHeight="false" outlineLevel="0" collapsed="false">
      <c r="A147" s="6" t="str">
        <f aca="false">TEXT(B147,"0")&amp;"-"&amp;TEXT(C147,"00")</f>
        <v>2024-09</v>
      </c>
      <c r="B147" s="4" t="n">
        <v>2024</v>
      </c>
      <c r="C147" s="4" t="n">
        <v>9</v>
      </c>
      <c r="D147" s="9" t="s">
        <v>280</v>
      </c>
      <c r="E147" s="12" t="str">
        <f aca="false">INDEX(門市主檔!$B$2:$B$25,MATCH($D147,門市主檔!$A$2:$A$25,0))</f>
        <v>新北板橋店</v>
      </c>
      <c r="F147" s="12" t="str">
        <f aca="false">INDEX(門市主檔!$C$2:$C$25,MATCH($D147,門市主檔!$A$2:$A$25,0))</f>
        <v>北區</v>
      </c>
      <c r="G147" s="12" t="str">
        <f aca="false">INDEX(門市主檔!$E$2:$E$25,MATCH($D147,門市主檔!$A$2:$A$25,0))</f>
        <v>標準店</v>
      </c>
      <c r="H147" s="4" t="n">
        <v>30</v>
      </c>
      <c r="I147" s="16" t="n">
        <f aca="false">SUMIFS(門市年度設定!$E$2:$E$63,門市年度設定!$A$2:$A$63,$B147,門市年度設定!$B$2:$B$63,$D147)</f>
        <v>92</v>
      </c>
      <c r="J147" s="17" t="n">
        <f aca="false">SUMIFS(通路月營運!$I$2:$I$2509,通路月營運!$B$2:$B$2509,$B147,通路月營運!$C$2:$C$2509,$C147,通路月營運!$D$2:$D$2509,$D147)</f>
        <v>2191200</v>
      </c>
      <c r="K147" s="16" t="n">
        <f aca="false">SUMIFS(通路月營運!$K$2:$K$2509,通路月營運!$B$2:$B$2509,$B147,通路月營運!$C$2:$C$2509,$C147,通路月營運!$D$2:$D$2509,$D147)</f>
        <v>8075</v>
      </c>
      <c r="L147" s="13" t="n">
        <v>691300</v>
      </c>
      <c r="M147" s="13" t="n">
        <v>519200</v>
      </c>
      <c r="N147" s="17" t="n">
        <f aca="false">SUMIFS(門市年度設定!$F$2:$F$63,門市年度設定!$A$2:$A$63,$B147,門市年度設定!$B$2:$B$63,$D147)</f>
        <v>282000</v>
      </c>
      <c r="O147" s="13" t="n">
        <v>133400</v>
      </c>
      <c r="P147" s="13" t="n">
        <v>65800</v>
      </c>
      <c r="Q147" s="17" t="n">
        <f aca="false">SUMIFS(通路月營運!$N$2:$N$2509,通路月營運!$B$2:$B$2509,$B147,通路月營運!$C$2:$C$2509,$C147,通路月營運!$D$2:$D$2509,$D147)</f>
        <v>247698</v>
      </c>
      <c r="R147" s="14" t="n">
        <f aca="false">SUM(L147:Q147)</f>
        <v>1939398</v>
      </c>
      <c r="S147" s="14" t="n">
        <f aca="false">J147-R147</f>
        <v>251802</v>
      </c>
      <c r="T147" s="15" t="n">
        <f aca="false">IF(J147=0,0,S147/J147)</f>
        <v>0.114915115005476</v>
      </c>
      <c r="U147" s="14" t="n">
        <f aca="false">IF(H147=0,0,J147/H147)</f>
        <v>73040</v>
      </c>
      <c r="V147" s="18" t="n">
        <f aca="false">IF(H147=0,0,K147/H147)</f>
        <v>269.166666666667</v>
      </c>
      <c r="W147" s="14" t="n">
        <f aca="false">IF(K147=0,0,J147/K147)</f>
        <v>271.356037151703</v>
      </c>
      <c r="X147" s="15" t="n">
        <f aca="false">IF(J147=0,0,L147/J147)</f>
        <v>0.315489229645856</v>
      </c>
      <c r="Y147" s="15" t="n">
        <f aca="false">IF(J147=0,0,M147/J147)</f>
        <v>0.236947791164659</v>
      </c>
      <c r="Z147" s="14" t="n">
        <f aca="false">IF(I147=0,0,J147/I147)</f>
        <v>23817.3913043478</v>
      </c>
    </row>
    <row r="148" customFormat="false" ht="15" hidden="false" customHeight="false" outlineLevel="0" collapsed="false">
      <c r="A148" s="6" t="str">
        <f aca="false">TEXT(B148,"0")&amp;"-"&amp;TEXT(C148,"00")</f>
        <v>2024-09</v>
      </c>
      <c r="B148" s="4" t="n">
        <v>2024</v>
      </c>
      <c r="C148" s="4" t="n">
        <v>9</v>
      </c>
      <c r="D148" s="9" t="s">
        <v>283</v>
      </c>
      <c r="E148" s="12" t="str">
        <f aca="false">INDEX(門市主檔!$B$2:$B$25,MATCH($D148,門市主檔!$A$2:$A$25,0))</f>
        <v>新北新莊店</v>
      </c>
      <c r="F148" s="12" t="str">
        <f aca="false">INDEX(門市主檔!$C$2:$C$25,MATCH($D148,門市主檔!$A$2:$A$25,0))</f>
        <v>北區</v>
      </c>
      <c r="G148" s="12" t="str">
        <f aca="false">INDEX(門市主檔!$E$2:$E$25,MATCH($D148,門市主檔!$A$2:$A$25,0))</f>
        <v>標準店</v>
      </c>
      <c r="H148" s="4" t="n">
        <v>30</v>
      </c>
      <c r="I148" s="16" t="n">
        <f aca="false">SUMIFS(門市年度設定!$E$2:$E$63,門市年度設定!$A$2:$A$63,$B148,門市年度設定!$B$2:$B$63,$D148)</f>
        <v>76</v>
      </c>
      <c r="J148" s="17" t="n">
        <f aca="false">SUMIFS(通路月營運!$I$2:$I$2509,通路月營運!$B$2:$B$2509,$B148,通路月營運!$C$2:$C$2509,$C148,通路月營運!$D$2:$D$2509,$D148)</f>
        <v>2019100</v>
      </c>
      <c r="K148" s="16" t="n">
        <f aca="false">SUMIFS(通路月營運!$K$2:$K$2509,通路月營運!$B$2:$B$2509,$B148,通路月營運!$C$2:$C$2509,$C148,通路月營運!$D$2:$D$2509,$D148)</f>
        <v>7036</v>
      </c>
      <c r="L148" s="13" t="n">
        <v>627800</v>
      </c>
      <c r="M148" s="13" t="n">
        <v>551500</v>
      </c>
      <c r="N148" s="17" t="n">
        <f aca="false">SUMIFS(門市年度設定!$F$2:$F$63,門市年度設定!$A$2:$A$63,$B148,門市年度設定!$B$2:$B$63,$D148)</f>
        <v>239000</v>
      </c>
      <c r="O148" s="13" t="n">
        <v>109700</v>
      </c>
      <c r="P148" s="13" t="n">
        <v>49900</v>
      </c>
      <c r="Q148" s="17" t="n">
        <f aca="false">SUMIFS(通路月營運!$N$2:$N$2509,通路月營運!$B$2:$B$2509,$B148,通路月營運!$C$2:$C$2509,$C148,通路月營運!$D$2:$D$2509,$D148)</f>
        <v>214335</v>
      </c>
      <c r="R148" s="14" t="n">
        <f aca="false">SUM(L148:Q148)</f>
        <v>1792235</v>
      </c>
      <c r="S148" s="14" t="n">
        <f aca="false">J148-R148</f>
        <v>226865</v>
      </c>
      <c r="T148" s="15" t="n">
        <f aca="false">IF(J148=0,0,S148/J148)</f>
        <v>0.112359467089297</v>
      </c>
      <c r="U148" s="14" t="n">
        <f aca="false">IF(H148=0,0,J148/H148)</f>
        <v>67303.3333333333</v>
      </c>
      <c r="V148" s="18" t="n">
        <f aca="false">IF(H148=0,0,K148/H148)</f>
        <v>234.533333333333</v>
      </c>
      <c r="W148" s="14" t="n">
        <f aca="false">IF(K148=0,0,J148/K148)</f>
        <v>286.967026719727</v>
      </c>
      <c r="X148" s="15" t="n">
        <f aca="false">IF(J148=0,0,L148/J148)</f>
        <v>0.3109306126492</v>
      </c>
      <c r="Y148" s="15" t="n">
        <f aca="false">IF(J148=0,0,M148/J148)</f>
        <v>0.273141498687534</v>
      </c>
      <c r="Z148" s="14" t="n">
        <f aca="false">IF(I148=0,0,J148/I148)</f>
        <v>26567.1052631579</v>
      </c>
    </row>
    <row r="149" customFormat="false" ht="15" hidden="false" customHeight="false" outlineLevel="0" collapsed="false">
      <c r="A149" s="6" t="str">
        <f aca="false">TEXT(B149,"0")&amp;"-"&amp;TEXT(C149,"00")</f>
        <v>2024-09</v>
      </c>
      <c r="B149" s="4" t="n">
        <v>2024</v>
      </c>
      <c r="C149" s="4" t="n">
        <v>9</v>
      </c>
      <c r="D149" s="9" t="s">
        <v>285</v>
      </c>
      <c r="E149" s="12" t="str">
        <f aca="false">INDEX(門市主檔!$B$2:$B$25,MATCH($D149,門市主檔!$A$2:$A$25,0))</f>
        <v>新北三重店</v>
      </c>
      <c r="F149" s="12" t="str">
        <f aca="false">INDEX(門市主檔!$C$2:$C$25,MATCH($D149,門市主檔!$A$2:$A$25,0))</f>
        <v>北區</v>
      </c>
      <c r="G149" s="12" t="str">
        <f aca="false">INDEX(門市主檔!$E$2:$E$25,MATCH($D149,門市主檔!$A$2:$A$25,0))</f>
        <v>小型店</v>
      </c>
      <c r="H149" s="4" t="n">
        <v>30</v>
      </c>
      <c r="I149" s="16" t="n">
        <f aca="false">SUMIFS(門市年度設定!$E$2:$E$63,門市年度設定!$A$2:$A$63,$B149,門市年度設定!$B$2:$B$63,$D149)</f>
        <v>50</v>
      </c>
      <c r="J149" s="17" t="n">
        <f aca="false">SUMIFS(通路月營運!$I$2:$I$2509,通路月營運!$B$2:$B$2509,$B149,通路月營運!$C$2:$C$2509,$C149,通路月營運!$D$2:$D$2509,$D149)</f>
        <v>1414200</v>
      </c>
      <c r="K149" s="16" t="n">
        <f aca="false">SUMIFS(通路月營運!$K$2:$K$2509,通路月營運!$B$2:$B$2509,$B149,通路月營運!$C$2:$C$2509,$C149,通路月營運!$D$2:$D$2509,$D149)</f>
        <v>5160</v>
      </c>
      <c r="L149" s="13" t="n">
        <v>429800</v>
      </c>
      <c r="M149" s="13" t="n">
        <v>345100</v>
      </c>
      <c r="N149" s="17" t="n">
        <f aca="false">SUMIFS(門市年度設定!$F$2:$F$63,門市年度設定!$A$2:$A$63,$B149,門市年度設定!$B$2:$B$63,$D149)</f>
        <v>113000</v>
      </c>
      <c r="O149" s="13" t="n">
        <v>93500</v>
      </c>
      <c r="P149" s="13" t="n">
        <v>43000</v>
      </c>
      <c r="Q149" s="17" t="n">
        <f aca="false">SUMIFS(通路月營運!$N$2:$N$2509,通路月營運!$B$2:$B$2509,$B149,通路月營運!$C$2:$C$2509,$C149,通路月營運!$D$2:$D$2509,$D149)</f>
        <v>185361</v>
      </c>
      <c r="R149" s="14" t="n">
        <f aca="false">SUM(L149:Q149)</f>
        <v>1209761</v>
      </c>
      <c r="S149" s="14" t="n">
        <f aca="false">J149-R149</f>
        <v>204439</v>
      </c>
      <c r="T149" s="15" t="n">
        <f aca="false">IF(J149=0,0,S149/J149)</f>
        <v>0.144561589591288</v>
      </c>
      <c r="U149" s="14" t="n">
        <f aca="false">IF(H149=0,0,J149/H149)</f>
        <v>47140</v>
      </c>
      <c r="V149" s="18" t="n">
        <f aca="false">IF(H149=0,0,K149/H149)</f>
        <v>172</v>
      </c>
      <c r="W149" s="14" t="n">
        <f aca="false">IF(K149=0,0,J149/K149)</f>
        <v>274.06976744186</v>
      </c>
      <c r="X149" s="15" t="n">
        <f aca="false">IF(J149=0,0,L149/J149)</f>
        <v>0.303917409135907</v>
      </c>
      <c r="Y149" s="15" t="n">
        <f aca="false">IF(J149=0,0,M149/J149)</f>
        <v>0.244024890397398</v>
      </c>
      <c r="Z149" s="14" t="n">
        <f aca="false">IF(I149=0,0,J149/I149)</f>
        <v>28284</v>
      </c>
    </row>
    <row r="150" customFormat="false" ht="15" hidden="false" customHeight="false" outlineLevel="0" collapsed="false">
      <c r="A150" s="6" t="str">
        <f aca="false">TEXT(B150,"0")&amp;"-"&amp;TEXT(C150,"00")</f>
        <v>2024-09</v>
      </c>
      <c r="B150" s="4" t="n">
        <v>2024</v>
      </c>
      <c r="C150" s="4" t="n">
        <v>9</v>
      </c>
      <c r="D150" s="9" t="s">
        <v>300</v>
      </c>
      <c r="E150" s="12" t="str">
        <f aca="false">INDEX(門市主檔!$B$2:$B$25,MATCH($D150,門市主檔!$A$2:$A$25,0))</f>
        <v>台中逢甲店</v>
      </c>
      <c r="F150" s="12" t="str">
        <f aca="false">INDEX(門市主檔!$C$2:$C$25,MATCH($D150,門市主檔!$A$2:$A$25,0))</f>
        <v>中區</v>
      </c>
      <c r="G150" s="12" t="str">
        <f aca="false">INDEX(門市主檔!$E$2:$E$25,MATCH($D150,門市主檔!$A$2:$A$25,0))</f>
        <v>標準店</v>
      </c>
      <c r="H150" s="4" t="n">
        <v>30</v>
      </c>
      <c r="I150" s="16" t="n">
        <f aca="false">SUMIFS(門市年度設定!$E$2:$E$63,門市年度設定!$A$2:$A$63,$B150,門市年度設定!$B$2:$B$63,$D150)</f>
        <v>83</v>
      </c>
      <c r="J150" s="17" t="n">
        <f aca="false">SUMIFS(通路月營運!$I$2:$I$2509,通路月營運!$B$2:$B$2509,$B150,通路月營運!$C$2:$C$2509,$C150,通路月營運!$D$2:$D$2509,$D150)</f>
        <v>2189100</v>
      </c>
      <c r="K150" s="16" t="n">
        <f aca="false">SUMIFS(通路月營運!$K$2:$K$2509,通路月營運!$B$2:$B$2509,$B150,通路月營運!$C$2:$C$2509,$C150,通路月營運!$D$2:$D$2509,$D150)</f>
        <v>7262</v>
      </c>
      <c r="L150" s="13" t="n">
        <v>719800</v>
      </c>
      <c r="M150" s="13" t="n">
        <v>609200</v>
      </c>
      <c r="N150" s="17" t="n">
        <f aca="false">SUMIFS(門市年度設定!$F$2:$F$63,門市年度設定!$A$2:$A$63,$B150,門市年度設定!$B$2:$B$63,$D150)</f>
        <v>316000</v>
      </c>
      <c r="O150" s="13" t="n">
        <v>125200</v>
      </c>
      <c r="P150" s="13" t="n">
        <v>38400</v>
      </c>
      <c r="Q150" s="17" t="n">
        <f aca="false">SUMIFS(通路月營運!$N$2:$N$2509,通路月營運!$B$2:$B$2509,$B150,通路月營運!$C$2:$C$2509,$C150,通路月營運!$D$2:$D$2509,$D150)</f>
        <v>241824</v>
      </c>
      <c r="R150" s="14" t="n">
        <f aca="false">SUM(L150:Q150)</f>
        <v>2050424</v>
      </c>
      <c r="S150" s="14" t="n">
        <f aca="false">J150-R150</f>
        <v>138676</v>
      </c>
      <c r="T150" s="15" t="n">
        <f aca="false">IF(J150=0,0,S150/J150)</f>
        <v>0.0633484080215614</v>
      </c>
      <c r="U150" s="14" t="n">
        <f aca="false">IF(H150=0,0,J150/H150)</f>
        <v>72970</v>
      </c>
      <c r="V150" s="18" t="n">
        <f aca="false">IF(H150=0,0,K150/H150)</f>
        <v>242.066666666667</v>
      </c>
      <c r="W150" s="14" t="n">
        <f aca="false">IF(K150=0,0,J150/K150)</f>
        <v>301.445882676949</v>
      </c>
      <c r="X150" s="15" t="n">
        <f aca="false">IF(J150=0,0,L150/J150)</f>
        <v>0.328810926864922</v>
      </c>
      <c r="Y150" s="15" t="n">
        <f aca="false">IF(J150=0,0,M150/J150)</f>
        <v>0.278287880864282</v>
      </c>
      <c r="Z150" s="14" t="n">
        <f aca="false">IF(I150=0,0,J150/I150)</f>
        <v>26374.6987951807</v>
      </c>
    </row>
    <row r="151" customFormat="false" ht="15" hidden="false" customHeight="false" outlineLevel="0" collapsed="false">
      <c r="A151" s="6" t="str">
        <f aca="false">TEXT(B151,"0")&amp;"-"&amp;TEXT(C151,"00")</f>
        <v>2024-09</v>
      </c>
      <c r="B151" s="4" t="n">
        <v>2024</v>
      </c>
      <c r="C151" s="4" t="n">
        <v>9</v>
      </c>
      <c r="D151" s="9" t="s">
        <v>305</v>
      </c>
      <c r="E151" s="12" t="str">
        <f aca="false">INDEX(門市主檔!$B$2:$B$25,MATCH($D151,門市主檔!$A$2:$A$25,0))</f>
        <v>台中七期店</v>
      </c>
      <c r="F151" s="12" t="str">
        <f aca="false">INDEX(門市主檔!$C$2:$C$25,MATCH($D151,門市主檔!$A$2:$A$25,0))</f>
        <v>中區</v>
      </c>
      <c r="G151" s="12" t="str">
        <f aca="false">INDEX(門市主檔!$E$2:$E$25,MATCH($D151,門市主檔!$A$2:$A$25,0))</f>
        <v>旗艦店</v>
      </c>
      <c r="H151" s="4" t="n">
        <v>30</v>
      </c>
      <c r="I151" s="16" t="n">
        <f aca="false">SUMIFS(門市年度設定!$E$2:$E$63,門市年度設定!$A$2:$A$63,$B151,門市年度設定!$B$2:$B$63,$D151)</f>
        <v>124</v>
      </c>
      <c r="J151" s="17" t="n">
        <f aca="false">SUMIFS(通路月營運!$I$2:$I$2509,通路月營運!$B$2:$B$2509,$B151,通路月營運!$C$2:$C$2509,$C151,通路月營運!$D$2:$D$2509,$D151)</f>
        <v>2563000</v>
      </c>
      <c r="K151" s="16" t="n">
        <f aca="false">SUMIFS(通路月營運!$K$2:$K$2509,通路月營運!$B$2:$B$2509,$B151,通路月營運!$C$2:$C$2509,$C151,通路月營運!$D$2:$D$2509,$D151)</f>
        <v>9377</v>
      </c>
      <c r="L151" s="13" t="n">
        <v>821700</v>
      </c>
      <c r="M151" s="13" t="n">
        <v>638200</v>
      </c>
      <c r="N151" s="17" t="n">
        <f aca="false">SUMIFS(門市年度設定!$F$2:$F$63,門市年度設定!$A$2:$A$63,$B151,門市年度設定!$B$2:$B$63,$D151)</f>
        <v>474000</v>
      </c>
      <c r="O151" s="13" t="n">
        <v>167200</v>
      </c>
      <c r="P151" s="13" t="n">
        <v>84500</v>
      </c>
      <c r="Q151" s="17" t="n">
        <f aca="false">SUMIFS(通路月營運!$N$2:$N$2509,通路月營運!$B$2:$B$2509,$B151,通路月營運!$C$2:$C$2509,$C151,通路月營運!$D$2:$D$2509,$D151)</f>
        <v>222618</v>
      </c>
      <c r="R151" s="14" t="n">
        <f aca="false">SUM(L151:Q151)</f>
        <v>2408218</v>
      </c>
      <c r="S151" s="14" t="n">
        <f aca="false">J151-R151</f>
        <v>154782</v>
      </c>
      <c r="T151" s="15" t="n">
        <f aca="false">IF(J151=0,0,S151/J151)</f>
        <v>0.0603909481076863</v>
      </c>
      <c r="U151" s="14" t="n">
        <f aca="false">IF(H151=0,0,J151/H151)</f>
        <v>85433.3333333333</v>
      </c>
      <c r="V151" s="18" t="n">
        <f aca="false">IF(H151=0,0,K151/H151)</f>
        <v>312.566666666667</v>
      </c>
      <c r="W151" s="14" t="n">
        <f aca="false">IF(K151=0,0,J151/K151)</f>
        <v>273.328356617255</v>
      </c>
      <c r="X151" s="15" t="n">
        <f aca="false">IF(J151=0,0,L151/J151)</f>
        <v>0.320600858369099</v>
      </c>
      <c r="Y151" s="15" t="n">
        <f aca="false">IF(J151=0,0,M151/J151)</f>
        <v>0.249005072181038</v>
      </c>
      <c r="Z151" s="14" t="n">
        <f aca="false">IF(I151=0,0,J151/I151)</f>
        <v>20669.3548387097</v>
      </c>
    </row>
    <row r="152" customFormat="false" ht="15" hidden="false" customHeight="false" outlineLevel="0" collapsed="false">
      <c r="A152" s="6" t="str">
        <f aca="false">TEXT(B152,"0")&amp;"-"&amp;TEXT(C152,"00")</f>
        <v>2024-09</v>
      </c>
      <c r="B152" s="4" t="n">
        <v>2024</v>
      </c>
      <c r="C152" s="4" t="n">
        <v>9</v>
      </c>
      <c r="D152" s="9" t="s">
        <v>307</v>
      </c>
      <c r="E152" s="12" t="str">
        <f aca="false">INDEX(門市主檔!$B$2:$B$25,MATCH($D152,門市主檔!$A$2:$A$25,0))</f>
        <v>台中一中店</v>
      </c>
      <c r="F152" s="12" t="str">
        <f aca="false">INDEX(門市主檔!$C$2:$C$25,MATCH($D152,門市主檔!$A$2:$A$25,0))</f>
        <v>中區</v>
      </c>
      <c r="G152" s="12" t="str">
        <f aca="false">INDEX(門市主檔!$E$2:$E$25,MATCH($D152,門市主檔!$A$2:$A$25,0))</f>
        <v>小型店</v>
      </c>
      <c r="H152" s="4" t="n">
        <v>30</v>
      </c>
      <c r="I152" s="16" t="n">
        <f aca="false">SUMIFS(門市年度設定!$E$2:$E$63,門市年度設定!$A$2:$A$63,$B152,門市年度設定!$B$2:$B$63,$D152)</f>
        <v>52</v>
      </c>
      <c r="J152" s="17" t="n">
        <f aca="false">SUMIFS(通路月營運!$I$2:$I$2509,通路月營運!$B$2:$B$2509,$B152,通路月營運!$C$2:$C$2509,$C152,通路月營運!$D$2:$D$2509,$D152)</f>
        <v>1466600</v>
      </c>
      <c r="K152" s="16" t="n">
        <f aca="false">SUMIFS(通路月營運!$K$2:$K$2509,通路月營運!$B$2:$B$2509,$B152,通路月營運!$C$2:$C$2509,$C152,通路月營運!$D$2:$D$2509,$D152)</f>
        <v>5274</v>
      </c>
      <c r="L152" s="13" t="n">
        <v>505200</v>
      </c>
      <c r="M152" s="13" t="n">
        <v>361600</v>
      </c>
      <c r="N152" s="17" t="n">
        <f aca="false">SUMIFS(門市年度設定!$F$2:$F$63,門市年度設定!$A$2:$A$63,$B152,門市年度設定!$B$2:$B$63,$D152)</f>
        <v>102000</v>
      </c>
      <c r="O152" s="13" t="n">
        <v>101500</v>
      </c>
      <c r="P152" s="13" t="n">
        <v>34900</v>
      </c>
      <c r="Q152" s="17" t="n">
        <f aca="false">SUMIFS(通路月營運!$N$2:$N$2509,通路月營運!$B$2:$B$2509,$B152,通路月營運!$C$2:$C$2509,$C152,通路月營運!$D$2:$D$2509,$D152)</f>
        <v>193116</v>
      </c>
      <c r="R152" s="14" t="n">
        <f aca="false">SUM(L152:Q152)</f>
        <v>1298316</v>
      </c>
      <c r="S152" s="14" t="n">
        <f aca="false">J152-R152</f>
        <v>168284</v>
      </c>
      <c r="T152" s="15" t="n">
        <f aca="false">IF(J152=0,0,S152/J152)</f>
        <v>0.114744306559389</v>
      </c>
      <c r="U152" s="14" t="n">
        <f aca="false">IF(H152=0,0,J152/H152)</f>
        <v>48886.6666666667</v>
      </c>
      <c r="V152" s="18" t="n">
        <f aca="false">IF(H152=0,0,K152/H152)</f>
        <v>175.8</v>
      </c>
      <c r="W152" s="14" t="n">
        <f aca="false">IF(K152=0,0,J152/K152)</f>
        <v>278.08115282518</v>
      </c>
      <c r="X152" s="15" t="n">
        <f aca="false">IF(J152=0,0,L152/J152)</f>
        <v>0.344470203191054</v>
      </c>
      <c r="Y152" s="15" t="n">
        <f aca="false">IF(J152=0,0,M152/J152)</f>
        <v>0.246556661666439</v>
      </c>
      <c r="Z152" s="14" t="n">
        <f aca="false">IF(I152=0,0,J152/I152)</f>
        <v>28203.8461538462</v>
      </c>
    </row>
    <row r="153" customFormat="false" ht="15" hidden="false" customHeight="false" outlineLevel="0" collapsed="false">
      <c r="A153" s="6" t="str">
        <f aca="false">TEXT(B153,"0")&amp;"-"&amp;TEXT(C153,"00")</f>
        <v>2024-09</v>
      </c>
      <c r="B153" s="4" t="n">
        <v>2024</v>
      </c>
      <c r="C153" s="4" t="n">
        <v>9</v>
      </c>
      <c r="D153" s="9" t="s">
        <v>318</v>
      </c>
      <c r="E153" s="12" t="str">
        <f aca="false">INDEX(門市主檔!$B$2:$B$25,MATCH($D153,門市主檔!$A$2:$A$25,0))</f>
        <v>台南中西店</v>
      </c>
      <c r="F153" s="12" t="str">
        <f aca="false">INDEX(門市主檔!$C$2:$C$25,MATCH($D153,門市主檔!$A$2:$A$25,0))</f>
        <v>南區</v>
      </c>
      <c r="G153" s="12" t="str">
        <f aca="false">INDEX(門市主檔!$E$2:$E$25,MATCH($D153,門市主檔!$A$2:$A$25,0))</f>
        <v>標準店</v>
      </c>
      <c r="H153" s="4" t="n">
        <v>30</v>
      </c>
      <c r="I153" s="16" t="n">
        <f aca="false">SUMIFS(門市年度設定!$E$2:$E$63,門市年度設定!$A$2:$A$63,$B153,門市年度設定!$B$2:$B$63,$D153)</f>
        <v>76</v>
      </c>
      <c r="J153" s="17" t="n">
        <f aca="false">SUMIFS(通路月營運!$I$2:$I$2509,通路月營運!$B$2:$B$2509,$B153,通路月營運!$C$2:$C$2509,$C153,通路月營運!$D$2:$D$2509,$D153)</f>
        <v>1671200</v>
      </c>
      <c r="K153" s="16" t="n">
        <f aca="false">SUMIFS(通路月營運!$K$2:$K$2509,通路月營運!$B$2:$B$2509,$B153,通路月營運!$C$2:$C$2509,$C153,通路月營運!$D$2:$D$2509,$D153)</f>
        <v>6225</v>
      </c>
      <c r="L153" s="13" t="n">
        <v>559600</v>
      </c>
      <c r="M153" s="13" t="n">
        <v>410700</v>
      </c>
      <c r="N153" s="17" t="n">
        <f aca="false">SUMIFS(門市年度設定!$F$2:$F$63,門市年度設定!$A$2:$A$63,$B153,門市年度設定!$B$2:$B$63,$D153)</f>
        <v>205000</v>
      </c>
      <c r="O153" s="13" t="n">
        <v>114800</v>
      </c>
      <c r="P153" s="13" t="n">
        <v>46200</v>
      </c>
      <c r="Q153" s="17" t="n">
        <f aca="false">SUMIFS(通路月營運!$N$2:$N$2509,通路月營運!$B$2:$B$2509,$B153,通路月營運!$C$2:$C$2509,$C153,通路月營運!$D$2:$D$2509,$D153)</f>
        <v>183744</v>
      </c>
      <c r="R153" s="14" t="n">
        <f aca="false">SUM(L153:Q153)</f>
        <v>1520044</v>
      </c>
      <c r="S153" s="14" t="n">
        <f aca="false">J153-R153</f>
        <v>151156</v>
      </c>
      <c r="T153" s="15" t="n">
        <f aca="false">IF(J153=0,0,S153/J153)</f>
        <v>0.0904475825753949</v>
      </c>
      <c r="U153" s="14" t="n">
        <f aca="false">IF(H153=0,0,J153/H153)</f>
        <v>55706.6666666667</v>
      </c>
      <c r="V153" s="18" t="n">
        <f aca="false">IF(H153=0,0,K153/H153)</f>
        <v>207.5</v>
      </c>
      <c r="W153" s="14" t="n">
        <f aca="false">IF(K153=0,0,J153/K153)</f>
        <v>268.465863453815</v>
      </c>
      <c r="X153" s="15" t="n">
        <f aca="false">IF(J153=0,0,L153/J153)</f>
        <v>0.334849210148396</v>
      </c>
      <c r="Y153" s="15" t="n">
        <f aca="false">IF(J153=0,0,M153/J153)</f>
        <v>0.24575155576831</v>
      </c>
      <c r="Z153" s="14" t="n">
        <f aca="false">IF(I153=0,0,J153/I153)</f>
        <v>21989.4736842105</v>
      </c>
    </row>
    <row r="154" customFormat="false" ht="15" hidden="false" customHeight="false" outlineLevel="0" collapsed="false">
      <c r="A154" s="6" t="str">
        <f aca="false">TEXT(B154,"0")&amp;"-"&amp;TEXT(C154,"00")</f>
        <v>2024-09</v>
      </c>
      <c r="B154" s="4" t="n">
        <v>2024</v>
      </c>
      <c r="C154" s="4" t="n">
        <v>9</v>
      </c>
      <c r="D154" s="9" t="s">
        <v>323</v>
      </c>
      <c r="E154" s="12" t="str">
        <f aca="false">INDEX(門市主檔!$B$2:$B$25,MATCH($D154,門市主檔!$A$2:$A$25,0))</f>
        <v>台南東寧店</v>
      </c>
      <c r="F154" s="12" t="str">
        <f aca="false">INDEX(門市主檔!$C$2:$C$25,MATCH($D154,門市主檔!$A$2:$A$25,0))</f>
        <v>南區</v>
      </c>
      <c r="G154" s="12" t="str">
        <f aca="false">INDEX(門市主檔!$E$2:$E$25,MATCH($D154,門市主檔!$A$2:$A$25,0))</f>
        <v>小型店</v>
      </c>
      <c r="H154" s="4" t="n">
        <v>30</v>
      </c>
      <c r="I154" s="16" t="n">
        <f aca="false">SUMIFS(門市年度設定!$E$2:$E$63,門市年度設定!$A$2:$A$63,$B154,門市年度設定!$B$2:$B$63,$D154)</f>
        <v>51</v>
      </c>
      <c r="J154" s="17" t="n">
        <f aca="false">SUMIFS(通路月營運!$I$2:$I$2509,通路月營運!$B$2:$B$2509,$B154,通路月營運!$C$2:$C$2509,$C154,通路月營運!$D$2:$D$2509,$D154)</f>
        <v>1333700</v>
      </c>
      <c r="K154" s="16" t="n">
        <f aca="false">SUMIFS(通路月營運!$K$2:$K$2509,通路月營運!$B$2:$B$2509,$B154,通路月營運!$C$2:$C$2509,$C154,通路月營運!$D$2:$D$2509,$D154)</f>
        <v>4548</v>
      </c>
      <c r="L154" s="13" t="n">
        <v>431500</v>
      </c>
      <c r="M154" s="13" t="n">
        <v>322700</v>
      </c>
      <c r="N154" s="17" t="n">
        <f aca="false">SUMIFS(門市年度設定!$F$2:$F$63,門市年度設定!$A$2:$A$63,$B154,門市年度設定!$B$2:$B$63,$D154)</f>
        <v>91000</v>
      </c>
      <c r="O154" s="13" t="n">
        <v>72300</v>
      </c>
      <c r="P154" s="13" t="n">
        <v>36500</v>
      </c>
      <c r="Q154" s="17" t="n">
        <f aca="false">SUMIFS(通路月營運!$N$2:$N$2509,通路月營運!$B$2:$B$2509,$B154,通路月營運!$C$2:$C$2509,$C154,通路月營運!$D$2:$D$2509,$D154)</f>
        <v>181236</v>
      </c>
      <c r="R154" s="14" t="n">
        <f aca="false">SUM(L154:Q154)</f>
        <v>1135236</v>
      </c>
      <c r="S154" s="14" t="n">
        <f aca="false">J154-R154</f>
        <v>198464</v>
      </c>
      <c r="T154" s="15" t="n">
        <f aca="false">IF(J154=0,0,S154/J154)</f>
        <v>0.148807078053535</v>
      </c>
      <c r="U154" s="14" t="n">
        <f aca="false">IF(H154=0,0,J154/H154)</f>
        <v>44456.6666666667</v>
      </c>
      <c r="V154" s="18" t="n">
        <f aca="false">IF(H154=0,0,K154/H154)</f>
        <v>151.6</v>
      </c>
      <c r="W154" s="14" t="n">
        <f aca="false">IF(K154=0,0,J154/K154)</f>
        <v>293.249780123131</v>
      </c>
      <c r="X154" s="15" t="n">
        <f aca="false">IF(J154=0,0,L154/J154)</f>
        <v>0.323536027592412</v>
      </c>
      <c r="Y154" s="15" t="n">
        <f aca="false">IF(J154=0,0,M154/J154)</f>
        <v>0.241958461423109</v>
      </c>
      <c r="Z154" s="14" t="n">
        <f aca="false">IF(I154=0,0,J154/I154)</f>
        <v>26150.9803921569</v>
      </c>
    </row>
    <row r="155" customFormat="false" ht="15" hidden="false" customHeight="false" outlineLevel="0" collapsed="false">
      <c r="A155" s="6" t="str">
        <f aca="false">TEXT(B155,"0")&amp;"-"&amp;TEXT(C155,"00")</f>
        <v>2024-09</v>
      </c>
      <c r="B155" s="4" t="n">
        <v>2024</v>
      </c>
      <c r="C155" s="4" t="n">
        <v>9</v>
      </c>
      <c r="D155" s="9" t="s">
        <v>262</v>
      </c>
      <c r="E155" s="12" t="str">
        <f aca="false">INDEX(門市主檔!$B$2:$B$25,MATCH($D155,門市主檔!$A$2:$A$25,0))</f>
        <v>台北信義旗艦店</v>
      </c>
      <c r="F155" s="12" t="str">
        <f aca="false">INDEX(門市主檔!$C$2:$C$25,MATCH($D155,門市主檔!$A$2:$A$25,0))</f>
        <v>北區</v>
      </c>
      <c r="G155" s="12" t="str">
        <f aca="false">INDEX(門市主檔!$E$2:$E$25,MATCH($D155,門市主檔!$A$2:$A$25,0))</f>
        <v>旗艦店</v>
      </c>
      <c r="H155" s="4" t="n">
        <v>30</v>
      </c>
      <c r="I155" s="16" t="n">
        <f aca="false">SUMIFS(門市年度設定!$E$2:$E$63,門市年度設定!$A$2:$A$63,$B155,門市年度設定!$B$2:$B$63,$D155)</f>
        <v>112</v>
      </c>
      <c r="J155" s="17" t="n">
        <f aca="false">SUMIFS(通路月營運!$I$2:$I$2509,通路月營運!$B$2:$B$2509,$B155,通路月營運!$C$2:$C$2509,$C155,通路月營運!$D$2:$D$2509,$D155)</f>
        <v>2938900</v>
      </c>
      <c r="K155" s="16" t="n">
        <f aca="false">SUMIFS(通路月營運!$K$2:$K$2509,通路月營運!$B$2:$B$2509,$B155,通路月營運!$C$2:$C$2509,$C155,通路月營運!$D$2:$D$2509,$D155)</f>
        <v>10539</v>
      </c>
      <c r="L155" s="13" t="n">
        <v>1005700</v>
      </c>
      <c r="M155" s="13" t="n">
        <v>753200</v>
      </c>
      <c r="N155" s="17" t="n">
        <f aca="false">SUMIFS(門市年度設定!$F$2:$F$63,門市年度設定!$A$2:$A$63,$B155,門市年度設定!$B$2:$B$63,$D155)</f>
        <v>577000</v>
      </c>
      <c r="O155" s="13" t="n">
        <v>149000</v>
      </c>
      <c r="P155" s="13" t="n">
        <v>67200</v>
      </c>
      <c r="Q155" s="17" t="n">
        <f aca="false">SUMIFS(通路月營運!$N$2:$N$2509,通路月營運!$B$2:$B$2509,$B155,通路月營運!$C$2:$C$2509,$C155,通路月營運!$D$2:$D$2509,$D155)</f>
        <v>278124</v>
      </c>
      <c r="R155" s="14" t="n">
        <f aca="false">SUM(L155:Q155)</f>
        <v>2830224</v>
      </c>
      <c r="S155" s="14" t="n">
        <f aca="false">J155-R155</f>
        <v>108676</v>
      </c>
      <c r="T155" s="15" t="n">
        <f aca="false">IF(J155=0,0,S155/J155)</f>
        <v>0.0369784613290687</v>
      </c>
      <c r="U155" s="14" t="n">
        <f aca="false">IF(H155=0,0,J155/H155)</f>
        <v>97963.3333333333</v>
      </c>
      <c r="V155" s="18" t="n">
        <f aca="false">IF(H155=0,0,K155/H155)</f>
        <v>351.3</v>
      </c>
      <c r="W155" s="14" t="n">
        <f aca="false">IF(K155=0,0,J155/K155)</f>
        <v>278.859474333428</v>
      </c>
      <c r="X155" s="15" t="n">
        <f aca="false">IF(J155=0,0,L155/J155)</f>
        <v>0.342202865017524</v>
      </c>
      <c r="Y155" s="15" t="n">
        <f aca="false">IF(J155=0,0,M155/J155)</f>
        <v>0.256286365647011</v>
      </c>
      <c r="Z155" s="14" t="n">
        <f aca="false">IF(I155=0,0,J155/I155)</f>
        <v>26240.1785714286</v>
      </c>
    </row>
    <row r="156" customFormat="false" ht="15" hidden="false" customHeight="false" outlineLevel="0" collapsed="false">
      <c r="A156" s="6" t="str">
        <f aca="false">TEXT(B156,"0")&amp;"-"&amp;TEXT(C156,"00")</f>
        <v>2024-09</v>
      </c>
      <c r="B156" s="4" t="n">
        <v>2024</v>
      </c>
      <c r="C156" s="4" t="n">
        <v>9</v>
      </c>
      <c r="D156" s="9" t="s">
        <v>269</v>
      </c>
      <c r="E156" s="12" t="str">
        <f aca="false">INDEX(門市主檔!$B$2:$B$25,MATCH($D156,門市主檔!$A$2:$A$25,0))</f>
        <v>台北中山店</v>
      </c>
      <c r="F156" s="12" t="str">
        <f aca="false">INDEX(門市主檔!$C$2:$C$25,MATCH($D156,門市主檔!$A$2:$A$25,0))</f>
        <v>北區</v>
      </c>
      <c r="G156" s="12" t="str">
        <f aca="false">INDEX(門市主檔!$E$2:$E$25,MATCH($D156,門市主檔!$A$2:$A$25,0))</f>
        <v>標準店</v>
      </c>
      <c r="H156" s="4" t="n">
        <v>30</v>
      </c>
      <c r="I156" s="16" t="n">
        <f aca="false">SUMIFS(門市年度設定!$E$2:$E$63,門市年度設定!$A$2:$A$63,$B156,門市年度設定!$B$2:$B$63,$D156)</f>
        <v>84</v>
      </c>
      <c r="J156" s="17" t="n">
        <f aca="false">SUMIFS(通路月營運!$I$2:$I$2509,通路月營運!$B$2:$B$2509,$B156,通路月營運!$C$2:$C$2509,$C156,通路月營運!$D$2:$D$2509,$D156)</f>
        <v>2393700</v>
      </c>
      <c r="K156" s="16" t="n">
        <f aca="false">SUMIFS(通路月營運!$K$2:$K$2509,通路月營運!$B$2:$B$2509,$B156,通路月營運!$C$2:$C$2509,$C156,通路月營運!$D$2:$D$2509,$D156)</f>
        <v>8523</v>
      </c>
      <c r="L156" s="13" t="n">
        <v>819600</v>
      </c>
      <c r="M156" s="13" t="n">
        <v>669800</v>
      </c>
      <c r="N156" s="17" t="n">
        <f aca="false">SUMIFS(門市年度設定!$F$2:$F$63,門市年度設定!$A$2:$A$63,$B156,門市年度設定!$B$2:$B$63,$D156)</f>
        <v>264000</v>
      </c>
      <c r="O156" s="13" t="n">
        <v>159700</v>
      </c>
      <c r="P156" s="13" t="n">
        <v>68400</v>
      </c>
      <c r="Q156" s="17" t="n">
        <f aca="false">SUMIFS(通路月營運!$N$2:$N$2509,通路月營運!$B$2:$B$2509,$B156,通路月營運!$C$2:$C$2509,$C156,通路月營運!$D$2:$D$2509,$D156)</f>
        <v>257631</v>
      </c>
      <c r="R156" s="14" t="n">
        <f aca="false">SUM(L156:Q156)</f>
        <v>2239131</v>
      </c>
      <c r="S156" s="14" t="n">
        <f aca="false">J156-R156</f>
        <v>154569</v>
      </c>
      <c r="T156" s="15" t="n">
        <f aca="false">IF(J156=0,0,S156/J156)</f>
        <v>0.0645732547938338</v>
      </c>
      <c r="U156" s="14" t="n">
        <f aca="false">IF(H156=0,0,J156/H156)</f>
        <v>79790</v>
      </c>
      <c r="V156" s="18" t="n">
        <f aca="false">IF(H156=0,0,K156/H156)</f>
        <v>284.1</v>
      </c>
      <c r="W156" s="14" t="n">
        <f aca="false">IF(K156=0,0,J156/K156)</f>
        <v>280.851812741992</v>
      </c>
      <c r="X156" s="15" t="n">
        <f aca="false">IF(J156=0,0,L156/J156)</f>
        <v>0.34239879684171</v>
      </c>
      <c r="Y156" s="15" t="n">
        <f aca="false">IF(J156=0,0,M156/J156)</f>
        <v>0.279817855203242</v>
      </c>
      <c r="Z156" s="14" t="n">
        <f aca="false">IF(I156=0,0,J156/I156)</f>
        <v>28496.4285714286</v>
      </c>
    </row>
    <row r="157" customFormat="false" ht="15" hidden="false" customHeight="false" outlineLevel="0" collapsed="false">
      <c r="A157" s="6" t="str">
        <f aca="false">TEXT(B157,"0")&amp;"-"&amp;TEXT(C157,"00")</f>
        <v>2024-09</v>
      </c>
      <c r="B157" s="4" t="n">
        <v>2024</v>
      </c>
      <c r="C157" s="4" t="n">
        <v>9</v>
      </c>
      <c r="D157" s="9" t="s">
        <v>273</v>
      </c>
      <c r="E157" s="12" t="str">
        <f aca="false">INDEX(門市主檔!$B$2:$B$25,MATCH($D157,門市主檔!$A$2:$A$25,0))</f>
        <v>台北東門店</v>
      </c>
      <c r="F157" s="12" t="str">
        <f aca="false">INDEX(門市主檔!$C$2:$C$25,MATCH($D157,門市主檔!$A$2:$A$25,0))</f>
        <v>北區</v>
      </c>
      <c r="G157" s="12" t="str">
        <f aca="false">INDEX(門市主檔!$E$2:$E$25,MATCH($D157,門市主檔!$A$2:$A$25,0))</f>
        <v>小型店</v>
      </c>
      <c r="H157" s="4" t="n">
        <v>30</v>
      </c>
      <c r="I157" s="16" t="n">
        <f aca="false">SUMIFS(門市年度設定!$E$2:$E$63,門市年度設定!$A$2:$A$63,$B157,門市年度設定!$B$2:$B$63,$D157)</f>
        <v>54</v>
      </c>
      <c r="J157" s="17" t="n">
        <f aca="false">SUMIFS(通路月營運!$I$2:$I$2509,通路月營運!$B$2:$B$2509,$B157,通路月營運!$C$2:$C$2509,$C157,通路月營運!$D$2:$D$2509,$D157)</f>
        <v>1516800</v>
      </c>
      <c r="K157" s="16" t="n">
        <f aca="false">SUMIFS(通路月營運!$K$2:$K$2509,通路月營運!$B$2:$B$2509,$B157,通路月營運!$C$2:$C$2509,$C157,通路月營運!$D$2:$D$2509,$D157)</f>
        <v>5328</v>
      </c>
      <c r="L157" s="13" t="n">
        <v>515500</v>
      </c>
      <c r="M157" s="13" t="n">
        <v>400300</v>
      </c>
      <c r="N157" s="17" t="n">
        <f aca="false">SUMIFS(門市年度設定!$F$2:$F$63,門市年度設定!$A$2:$A$63,$B157,門市年度設定!$B$2:$B$63,$D157)</f>
        <v>99000</v>
      </c>
      <c r="O157" s="13" t="n">
        <v>70500</v>
      </c>
      <c r="P157" s="13" t="n">
        <v>28900</v>
      </c>
      <c r="Q157" s="17" t="n">
        <f aca="false">SUMIFS(通路月營運!$N$2:$N$2509,通路月營運!$B$2:$B$2509,$B157,通路月營運!$C$2:$C$2509,$C157,通路月營運!$D$2:$D$2509,$D157)</f>
        <v>195888</v>
      </c>
      <c r="R157" s="14" t="n">
        <f aca="false">SUM(L157:Q157)</f>
        <v>1310088</v>
      </c>
      <c r="S157" s="14" t="n">
        <f aca="false">J157-R157</f>
        <v>206712</v>
      </c>
      <c r="T157" s="15" t="n">
        <f aca="false">IF(J157=0,0,S157/J157)</f>
        <v>0.13628164556962</v>
      </c>
      <c r="U157" s="14" t="n">
        <f aca="false">IF(H157=0,0,J157/H157)</f>
        <v>50560</v>
      </c>
      <c r="V157" s="18" t="n">
        <f aca="false">IF(H157=0,0,K157/H157)</f>
        <v>177.6</v>
      </c>
      <c r="W157" s="14" t="n">
        <f aca="false">IF(K157=0,0,J157/K157)</f>
        <v>284.684684684685</v>
      </c>
      <c r="X157" s="15" t="n">
        <f aca="false">IF(J157=0,0,L157/J157)</f>
        <v>0.339860232067511</v>
      </c>
      <c r="Y157" s="15" t="n">
        <f aca="false">IF(J157=0,0,M157/J157)</f>
        <v>0.263910864978903</v>
      </c>
      <c r="Z157" s="14" t="n">
        <f aca="false">IF(I157=0,0,J157/I157)</f>
        <v>28088.8888888889</v>
      </c>
    </row>
    <row r="158" customFormat="false" ht="15" hidden="false" customHeight="false" outlineLevel="0" collapsed="false">
      <c r="A158" s="6" t="str">
        <f aca="false">TEXT(B158,"0")&amp;"-"&amp;TEXT(C158,"00")</f>
        <v>2024-09</v>
      </c>
      <c r="B158" s="4" t="n">
        <v>2024</v>
      </c>
      <c r="C158" s="4" t="n">
        <v>9</v>
      </c>
      <c r="D158" s="9" t="s">
        <v>277</v>
      </c>
      <c r="E158" s="12" t="str">
        <f aca="false">INDEX(門市主檔!$B$2:$B$25,MATCH($D158,門市主檔!$A$2:$A$25,0))</f>
        <v>台北松江店</v>
      </c>
      <c r="F158" s="12" t="str">
        <f aca="false">INDEX(門市主檔!$C$2:$C$25,MATCH($D158,門市主檔!$A$2:$A$25,0))</f>
        <v>北區</v>
      </c>
      <c r="G158" s="12" t="str">
        <f aca="false">INDEX(門市主檔!$E$2:$E$25,MATCH($D158,門市主檔!$A$2:$A$25,0))</f>
        <v>外帶專門店</v>
      </c>
      <c r="H158" s="4" t="n">
        <v>30</v>
      </c>
      <c r="I158" s="16" t="n">
        <f aca="false">SUMIFS(門市年度設定!$E$2:$E$63,門市年度設定!$A$2:$A$63,$B158,門市年度設定!$B$2:$B$63,$D158)</f>
        <v>9</v>
      </c>
      <c r="J158" s="17" t="n">
        <f aca="false">SUMIFS(通路月營運!$I$2:$I$2509,通路月營運!$B$2:$B$2509,$B158,通路月營運!$C$2:$C$2509,$C158,通路月營運!$D$2:$D$2509,$D158)</f>
        <v>1262200</v>
      </c>
      <c r="K158" s="16" t="n">
        <f aca="false">SUMIFS(通路月營運!$K$2:$K$2509,通路月營運!$B$2:$B$2509,$B158,通路月營運!$C$2:$C$2509,$C158,通路月營運!$D$2:$D$2509,$D158)</f>
        <v>4907</v>
      </c>
      <c r="L158" s="13" t="n">
        <v>384500</v>
      </c>
      <c r="M158" s="13" t="n">
        <v>311400</v>
      </c>
      <c r="N158" s="17" t="n">
        <f aca="false">SUMIFS(門市年度設定!$F$2:$F$63,門市年度設定!$A$2:$A$63,$B158,門市年度設定!$B$2:$B$63,$D158)</f>
        <v>57000</v>
      </c>
      <c r="O158" s="13" t="n">
        <v>66800</v>
      </c>
      <c r="P158" s="13" t="n">
        <v>22700</v>
      </c>
      <c r="Q158" s="17" t="n">
        <f aca="false">SUMIFS(通路月營運!$N$2:$N$2509,通路月營運!$B$2:$B$2509,$B158,通路月營運!$C$2:$C$2509,$C158,通路月營運!$D$2:$D$2509,$D158)</f>
        <v>240768</v>
      </c>
      <c r="R158" s="14" t="n">
        <f aca="false">SUM(L158:Q158)</f>
        <v>1083168</v>
      </c>
      <c r="S158" s="14" t="n">
        <f aca="false">J158-R158</f>
        <v>179032</v>
      </c>
      <c r="T158" s="15" t="n">
        <f aca="false">IF(J158=0,0,S158/J158)</f>
        <v>0.141841229599113</v>
      </c>
      <c r="U158" s="14" t="n">
        <f aca="false">IF(H158=0,0,J158/H158)</f>
        <v>42073.3333333333</v>
      </c>
      <c r="V158" s="18" t="n">
        <f aca="false">IF(H158=0,0,K158/H158)</f>
        <v>163.566666666667</v>
      </c>
      <c r="W158" s="14" t="n">
        <f aca="false">IF(K158=0,0,J158/K158)</f>
        <v>257.224373344202</v>
      </c>
      <c r="X158" s="15" t="n">
        <f aca="false">IF(J158=0,0,L158/J158)</f>
        <v>0.304626842021867</v>
      </c>
      <c r="Y158" s="15" t="n">
        <f aca="false">IF(J158=0,0,M158/J158)</f>
        <v>0.246712090001585</v>
      </c>
      <c r="Z158" s="14" t="n">
        <f aca="false">IF(I158=0,0,J158/I158)</f>
        <v>140244.444444444</v>
      </c>
    </row>
    <row r="159" customFormat="false" ht="15" hidden="false" customHeight="false" outlineLevel="0" collapsed="false">
      <c r="A159" s="6" t="str">
        <f aca="false">TEXT(B159,"0")&amp;"-"&amp;TEXT(C159,"00")</f>
        <v>2024-09</v>
      </c>
      <c r="B159" s="4" t="n">
        <v>2024</v>
      </c>
      <c r="C159" s="4" t="n">
        <v>9</v>
      </c>
      <c r="D159" s="9" t="s">
        <v>288</v>
      </c>
      <c r="E159" s="12" t="str">
        <f aca="false">INDEX(門市主檔!$B$2:$B$25,MATCH($D159,門市主檔!$A$2:$A$25,0))</f>
        <v>桃園中壢店</v>
      </c>
      <c r="F159" s="12" t="str">
        <f aca="false">INDEX(門市主檔!$C$2:$C$25,MATCH($D159,門市主檔!$A$2:$A$25,0))</f>
        <v>北區</v>
      </c>
      <c r="G159" s="12" t="str">
        <f aca="false">INDEX(門市主檔!$E$2:$E$25,MATCH($D159,門市主檔!$A$2:$A$25,0))</f>
        <v>標準店</v>
      </c>
      <c r="H159" s="4" t="n">
        <v>30</v>
      </c>
      <c r="I159" s="16" t="n">
        <f aca="false">SUMIFS(門市年度設定!$E$2:$E$63,門市年度設定!$A$2:$A$63,$B159,門市年度設定!$B$2:$B$63,$D159)</f>
        <v>90</v>
      </c>
      <c r="J159" s="17" t="n">
        <f aca="false">SUMIFS(通路月營運!$I$2:$I$2509,通路月營運!$B$2:$B$2509,$B159,通路月營運!$C$2:$C$2509,$C159,通路月營運!$D$2:$D$2509,$D159)</f>
        <v>1826600</v>
      </c>
      <c r="K159" s="16" t="n">
        <f aca="false">SUMIFS(通路月營運!$K$2:$K$2509,通路月營運!$B$2:$B$2509,$B159,通路月營運!$C$2:$C$2509,$C159,通路月營運!$D$2:$D$2509,$D159)</f>
        <v>6411</v>
      </c>
      <c r="L159" s="13" t="n">
        <v>554200</v>
      </c>
      <c r="M159" s="13" t="n">
        <v>502700</v>
      </c>
      <c r="N159" s="17" t="n">
        <f aca="false">SUMIFS(門市年度設定!$F$2:$F$63,門市年度設定!$A$2:$A$63,$B159,門市年度設定!$B$2:$B$63,$D159)</f>
        <v>203000</v>
      </c>
      <c r="O159" s="13" t="n">
        <v>89900</v>
      </c>
      <c r="P159" s="13" t="n">
        <v>40200</v>
      </c>
      <c r="Q159" s="17" t="n">
        <f aca="false">SUMIFS(通路月營運!$N$2:$N$2509,通路月營運!$B$2:$B$2509,$B159,通路月營運!$C$2:$C$2509,$C159,通路月營運!$D$2:$D$2509,$D159)</f>
        <v>200673</v>
      </c>
      <c r="R159" s="14" t="n">
        <f aca="false">SUM(L159:Q159)</f>
        <v>1590673</v>
      </c>
      <c r="S159" s="14" t="n">
        <f aca="false">J159-R159</f>
        <v>235927</v>
      </c>
      <c r="T159" s="15" t="n">
        <f aca="false">IF(J159=0,0,S159/J159)</f>
        <v>0.129161830723749</v>
      </c>
      <c r="U159" s="14" t="n">
        <f aca="false">IF(H159=0,0,J159/H159)</f>
        <v>60886.6666666667</v>
      </c>
      <c r="V159" s="18" t="n">
        <f aca="false">IF(H159=0,0,K159/H159)</f>
        <v>213.7</v>
      </c>
      <c r="W159" s="14" t="n">
        <f aca="false">IF(K159=0,0,J159/K159)</f>
        <v>284.916549680237</v>
      </c>
      <c r="X159" s="15" t="n">
        <f aca="false">IF(J159=0,0,L159/J159)</f>
        <v>0.303405233767656</v>
      </c>
      <c r="Y159" s="15" t="n">
        <f aca="false">IF(J159=0,0,M159/J159)</f>
        <v>0.275210774115844</v>
      </c>
      <c r="Z159" s="14" t="n">
        <f aca="false">IF(I159=0,0,J159/I159)</f>
        <v>20295.5555555556</v>
      </c>
    </row>
    <row r="160" customFormat="false" ht="15" hidden="false" customHeight="false" outlineLevel="0" collapsed="false">
      <c r="A160" s="6" t="str">
        <f aca="false">TEXT(B160,"0")&amp;"-"&amp;TEXT(C160,"00")</f>
        <v>2024-09</v>
      </c>
      <c r="B160" s="4" t="n">
        <v>2024</v>
      </c>
      <c r="C160" s="4" t="n">
        <v>9</v>
      </c>
      <c r="D160" s="9" t="s">
        <v>292</v>
      </c>
      <c r="E160" s="12" t="str">
        <f aca="false">INDEX(門市主檔!$B$2:$B$25,MATCH($D160,門市主檔!$A$2:$A$25,0))</f>
        <v>桃園藝文店</v>
      </c>
      <c r="F160" s="12" t="str">
        <f aca="false">INDEX(門市主檔!$C$2:$C$25,MATCH($D160,門市主檔!$A$2:$A$25,0))</f>
        <v>北區</v>
      </c>
      <c r="G160" s="12" t="str">
        <f aca="false">INDEX(門市主檔!$E$2:$E$25,MATCH($D160,門市主檔!$A$2:$A$25,0))</f>
        <v>標準店</v>
      </c>
      <c r="H160" s="4" t="n">
        <v>30</v>
      </c>
      <c r="I160" s="16" t="n">
        <f aca="false">SUMIFS(門市年度設定!$E$2:$E$63,門市年度設定!$A$2:$A$63,$B160,門市年度設定!$B$2:$B$63,$D160)</f>
        <v>96</v>
      </c>
      <c r="J160" s="17" t="n">
        <f aca="false">SUMIFS(通路月營運!$I$2:$I$2509,通路月營運!$B$2:$B$2509,$B160,通路月營運!$C$2:$C$2509,$C160,通路月營運!$D$2:$D$2509,$D160)</f>
        <v>1637300</v>
      </c>
      <c r="K160" s="16" t="n">
        <f aca="false">SUMIFS(通路月營運!$K$2:$K$2509,通路月營運!$B$2:$B$2509,$B160,通路月營運!$C$2:$C$2509,$C160,通路月營運!$D$2:$D$2509,$D160)</f>
        <v>5884</v>
      </c>
      <c r="L160" s="13" t="n">
        <v>524500</v>
      </c>
      <c r="M160" s="13" t="n">
        <v>432600</v>
      </c>
      <c r="N160" s="17" t="n">
        <f aca="false">SUMIFS(門市年度設定!$F$2:$F$63,門市年度設定!$A$2:$A$63,$B160,門市年度設定!$B$2:$B$63,$D160)</f>
        <v>169000</v>
      </c>
      <c r="O160" s="13" t="n">
        <v>102800</v>
      </c>
      <c r="P160" s="13" t="n">
        <v>29200</v>
      </c>
      <c r="Q160" s="17" t="n">
        <f aca="false">SUMIFS(通路月營運!$N$2:$N$2509,通路月營運!$B$2:$B$2509,$B160,通路月營運!$C$2:$C$2509,$C160,通路月營運!$D$2:$D$2509,$D160)</f>
        <v>174669</v>
      </c>
      <c r="R160" s="14" t="n">
        <f aca="false">SUM(L160:Q160)</f>
        <v>1432769</v>
      </c>
      <c r="S160" s="14" t="n">
        <f aca="false">J160-R160</f>
        <v>204531</v>
      </c>
      <c r="T160" s="15" t="n">
        <f aca="false">IF(J160=0,0,S160/J160)</f>
        <v>0.124919684847004</v>
      </c>
      <c r="U160" s="14" t="n">
        <f aca="false">IF(H160=0,0,J160/H160)</f>
        <v>54576.6666666667</v>
      </c>
      <c r="V160" s="18" t="n">
        <f aca="false">IF(H160=0,0,K160/H160)</f>
        <v>196.133333333333</v>
      </c>
      <c r="W160" s="14" t="n">
        <f aca="false">IF(K160=0,0,J160/K160)</f>
        <v>278.263086335826</v>
      </c>
      <c r="X160" s="15" t="n">
        <f aca="false">IF(J160=0,0,L160/J160)</f>
        <v>0.320344469553533</v>
      </c>
      <c r="Y160" s="15" t="n">
        <f aca="false">IF(J160=0,0,M160/J160)</f>
        <v>0.264215476699444</v>
      </c>
      <c r="Z160" s="14" t="n">
        <f aca="false">IF(I160=0,0,J160/I160)</f>
        <v>17055.2083333333</v>
      </c>
    </row>
    <row r="161" customFormat="false" ht="15" hidden="false" customHeight="false" outlineLevel="0" collapsed="false">
      <c r="A161" s="6" t="str">
        <f aca="false">TEXT(B161,"0")&amp;"-"&amp;TEXT(C161,"00")</f>
        <v>2024-09</v>
      </c>
      <c r="B161" s="4" t="n">
        <v>2024</v>
      </c>
      <c r="C161" s="4" t="n">
        <v>9</v>
      </c>
      <c r="D161" s="9" t="s">
        <v>315</v>
      </c>
      <c r="E161" s="12" t="str">
        <f aca="false">INDEX(門市主檔!$B$2:$B$25,MATCH($D161,門市主檔!$A$2:$A$25,0))</f>
        <v>雲林斗六店</v>
      </c>
      <c r="F161" s="12" t="str">
        <f aca="false">INDEX(門市主檔!$C$2:$C$25,MATCH($D161,門市主檔!$A$2:$A$25,0))</f>
        <v>中區</v>
      </c>
      <c r="G161" s="12" t="str">
        <f aca="false">INDEX(門市主檔!$E$2:$E$25,MATCH($D161,門市主檔!$A$2:$A$25,0))</f>
        <v>標準店</v>
      </c>
      <c r="H161" s="4" t="n">
        <v>25</v>
      </c>
      <c r="I161" s="16" t="n">
        <f aca="false">SUMIFS(門市年度設定!$E$2:$E$63,門市年度設定!$A$2:$A$63,$B161,門市年度設定!$B$2:$B$63,$D161)</f>
        <v>90</v>
      </c>
      <c r="J161" s="17" t="n">
        <f aca="false">SUMIFS(通路月營運!$I$2:$I$2509,通路月營運!$B$2:$B$2509,$B161,通路月營運!$C$2:$C$2509,$C161,通路月營運!$D$2:$D$2509,$D161)</f>
        <v>796900</v>
      </c>
      <c r="K161" s="16" t="n">
        <f aca="false">SUMIFS(通路月營運!$K$2:$K$2509,通路月營運!$B$2:$B$2509,$B161,通路月營運!$C$2:$C$2509,$C161,通路月營運!$D$2:$D$2509,$D161)</f>
        <v>2659</v>
      </c>
      <c r="L161" s="13" t="n">
        <v>237600</v>
      </c>
      <c r="M161" s="13" t="n">
        <v>208300</v>
      </c>
      <c r="N161" s="17" t="n">
        <f aca="false">SUMIFS(門市年度設定!$F$2:$F$63,門市年度設定!$A$2:$A$63,$B161,門市年度設定!$B$2:$B$63,$D161)</f>
        <v>167000</v>
      </c>
      <c r="O161" s="13" t="n">
        <v>40800</v>
      </c>
      <c r="P161" s="13" t="n">
        <v>15600</v>
      </c>
      <c r="Q161" s="17" t="n">
        <f aca="false">SUMIFS(通路月營運!$N$2:$N$2509,通路月營運!$B$2:$B$2509,$B161,通路月營運!$C$2:$C$2509,$C161,通路月營運!$D$2:$D$2509,$D161)</f>
        <v>82467</v>
      </c>
      <c r="R161" s="14" t="n">
        <f aca="false">SUM(L161:Q161)</f>
        <v>751767</v>
      </c>
      <c r="S161" s="14" t="n">
        <f aca="false">J161-R161</f>
        <v>45133</v>
      </c>
      <c r="T161" s="15" t="n">
        <f aca="false">IF(J161=0,0,S161/J161)</f>
        <v>0.0566357133893839</v>
      </c>
      <c r="U161" s="14" t="n">
        <f aca="false">IF(H161=0,0,J161/H161)</f>
        <v>31876</v>
      </c>
      <c r="V161" s="18" t="n">
        <f aca="false">IF(H161=0,0,K161/H161)</f>
        <v>106.36</v>
      </c>
      <c r="W161" s="14" t="n">
        <f aca="false">IF(K161=0,0,J161/K161)</f>
        <v>299.699135013163</v>
      </c>
      <c r="X161" s="15" t="n">
        <f aca="false">IF(J161=0,0,L161/J161)</f>
        <v>0.298155351988957</v>
      </c>
      <c r="Y161" s="15" t="n">
        <f aca="false">IF(J161=0,0,M161/J161)</f>
        <v>0.261387878027356</v>
      </c>
      <c r="Z161" s="14" t="n">
        <f aca="false">IF(I161=0,0,J161/I161)</f>
        <v>8854.44444444445</v>
      </c>
    </row>
    <row r="162" customFormat="false" ht="15" hidden="false" customHeight="false" outlineLevel="0" collapsed="false">
      <c r="A162" s="6" t="str">
        <f aca="false">TEXT(B162,"0")&amp;"-"&amp;TEXT(C162,"00")</f>
        <v>2024-10</v>
      </c>
      <c r="B162" s="4" t="n">
        <v>2024</v>
      </c>
      <c r="C162" s="4" t="n">
        <v>10</v>
      </c>
      <c r="D162" s="9" t="s">
        <v>312</v>
      </c>
      <c r="E162" s="12" t="str">
        <f aca="false">INDEX(門市主檔!$B$2:$B$25,MATCH($D162,門市主檔!$A$2:$A$25,0))</f>
        <v>彰化員林店</v>
      </c>
      <c r="F162" s="12" t="str">
        <f aca="false">INDEX(門市主檔!$C$2:$C$25,MATCH($D162,門市主檔!$A$2:$A$25,0))</f>
        <v>中區</v>
      </c>
      <c r="G162" s="12" t="str">
        <f aca="false">INDEX(門市主檔!$E$2:$E$25,MATCH($D162,門市主檔!$A$2:$A$25,0))</f>
        <v>小型店</v>
      </c>
      <c r="H162" s="4" t="n">
        <v>31</v>
      </c>
      <c r="I162" s="16" t="n">
        <f aca="false">SUMIFS(門市年度設定!$E$2:$E$63,門市年度設定!$A$2:$A$63,$B162,門市年度設定!$B$2:$B$63,$D162)</f>
        <v>54</v>
      </c>
      <c r="J162" s="17" t="n">
        <f aca="false">SUMIFS(通路月營運!$I$2:$I$2509,通路月營運!$B$2:$B$2509,$B162,通路月營運!$C$2:$C$2509,$C162,通路月營運!$D$2:$D$2509,$D162)</f>
        <v>1354300</v>
      </c>
      <c r="K162" s="16" t="n">
        <f aca="false">SUMIFS(通路月營運!$K$2:$K$2509,通路月營運!$B$2:$B$2509,$B162,通路月營運!$C$2:$C$2509,$C162,通路月營運!$D$2:$D$2509,$D162)</f>
        <v>4964</v>
      </c>
      <c r="L162" s="13" t="n">
        <v>430400</v>
      </c>
      <c r="M162" s="13" t="n">
        <v>319000</v>
      </c>
      <c r="N162" s="17" t="n">
        <f aca="false">SUMIFS(門市年度設定!$F$2:$F$63,門市年度設定!$A$2:$A$63,$B162,門市年度設定!$B$2:$B$63,$D162)</f>
        <v>83000</v>
      </c>
      <c r="O162" s="13" t="n">
        <v>92100</v>
      </c>
      <c r="P162" s="13" t="n">
        <v>42600</v>
      </c>
      <c r="Q162" s="17" t="n">
        <f aca="false">SUMIFS(通路月營運!$N$2:$N$2509,通路月營運!$B$2:$B$2509,$B162,通路月營運!$C$2:$C$2509,$C162,通路月營運!$D$2:$D$2509,$D162)</f>
        <v>176517</v>
      </c>
      <c r="R162" s="14" t="n">
        <f aca="false">SUM(L162:Q162)</f>
        <v>1143617</v>
      </c>
      <c r="S162" s="14" t="n">
        <f aca="false">J162-R162</f>
        <v>210683</v>
      </c>
      <c r="T162" s="15" t="n">
        <f aca="false">IF(J162=0,0,S162/J162)</f>
        <v>0.155565975042457</v>
      </c>
      <c r="U162" s="14" t="n">
        <f aca="false">IF(H162=0,0,J162/H162)</f>
        <v>43687.0967741935</v>
      </c>
      <c r="V162" s="18" t="n">
        <f aca="false">IF(H162=0,0,K162/H162)</f>
        <v>160.129032258065</v>
      </c>
      <c r="W162" s="14" t="n">
        <f aca="false">IF(K162=0,0,J162/K162)</f>
        <v>272.824335213538</v>
      </c>
      <c r="X162" s="15" t="n">
        <f aca="false">IF(J162=0,0,L162/J162)</f>
        <v>0.317802554825371</v>
      </c>
      <c r="Y162" s="15" t="n">
        <f aca="false">IF(J162=0,0,M162/J162)</f>
        <v>0.235546038543897</v>
      </c>
      <c r="Z162" s="14" t="n">
        <f aca="false">IF(I162=0,0,J162/I162)</f>
        <v>25079.6296296296</v>
      </c>
    </row>
    <row r="163" customFormat="false" ht="15" hidden="false" customHeight="false" outlineLevel="0" collapsed="false">
      <c r="A163" s="6" t="str">
        <f aca="false">TEXT(B163,"0")&amp;"-"&amp;TEXT(C163,"00")</f>
        <v>2024-10</v>
      </c>
      <c r="B163" s="4" t="n">
        <v>2024</v>
      </c>
      <c r="C163" s="4" t="n">
        <v>10</v>
      </c>
      <c r="D163" s="9" t="s">
        <v>294</v>
      </c>
      <c r="E163" s="12" t="str">
        <f aca="false">INDEX(門市主檔!$B$2:$B$25,MATCH($D163,門市主檔!$A$2:$A$25,0))</f>
        <v>新竹巨城店</v>
      </c>
      <c r="F163" s="12" t="str">
        <f aca="false">INDEX(門市主檔!$C$2:$C$25,MATCH($D163,門市主檔!$A$2:$A$25,0))</f>
        <v>北區</v>
      </c>
      <c r="G163" s="12" t="str">
        <f aca="false">INDEX(門市主檔!$E$2:$E$25,MATCH($D163,門市主檔!$A$2:$A$25,0))</f>
        <v>旗艦店</v>
      </c>
      <c r="H163" s="4" t="n">
        <v>31</v>
      </c>
      <c r="I163" s="16" t="n">
        <f aca="false">SUMIFS(門市年度設定!$E$2:$E$63,門市年度設定!$A$2:$A$63,$B163,門市年度設定!$B$2:$B$63,$D163)</f>
        <v>118</v>
      </c>
      <c r="J163" s="17" t="n">
        <f aca="false">SUMIFS(通路月營運!$I$2:$I$2509,通路月營運!$B$2:$B$2509,$B163,通路月營運!$C$2:$C$2509,$C163,通路月營運!$D$2:$D$2509,$D163)</f>
        <v>2709000</v>
      </c>
      <c r="K163" s="16" t="n">
        <f aca="false">SUMIFS(通路月營運!$K$2:$K$2509,通路月營運!$B$2:$B$2509,$B163,通路月營運!$C$2:$C$2509,$C163,通路月營運!$D$2:$D$2509,$D163)</f>
        <v>9413</v>
      </c>
      <c r="L163" s="13" t="n">
        <v>903000</v>
      </c>
      <c r="M163" s="13" t="n">
        <v>689600</v>
      </c>
      <c r="N163" s="17" t="n">
        <f aca="false">SUMIFS(門市年度設定!$F$2:$F$63,門市年度設定!$A$2:$A$63,$B163,門市年度設定!$B$2:$B$63,$D163)</f>
        <v>512000</v>
      </c>
      <c r="O163" s="13" t="n">
        <v>186500</v>
      </c>
      <c r="P163" s="13" t="n">
        <v>68700</v>
      </c>
      <c r="Q163" s="17" t="n">
        <f aca="false">SUMIFS(通路月營運!$N$2:$N$2509,通路月營運!$B$2:$B$2509,$B163,通路月營運!$C$2:$C$2509,$C163,通路月營運!$D$2:$D$2509,$D163)</f>
        <v>257004</v>
      </c>
      <c r="R163" s="14" t="n">
        <f aca="false">SUM(L163:Q163)</f>
        <v>2616804</v>
      </c>
      <c r="S163" s="14" t="n">
        <f aca="false">J163-R163</f>
        <v>92196</v>
      </c>
      <c r="T163" s="15" t="n">
        <f aca="false">IF(J163=0,0,S163/J163)</f>
        <v>0.0340332225913621</v>
      </c>
      <c r="U163" s="14" t="n">
        <f aca="false">IF(H163=0,0,J163/H163)</f>
        <v>87387.0967741936</v>
      </c>
      <c r="V163" s="18" t="n">
        <f aca="false">IF(H163=0,0,K163/H163)</f>
        <v>303.645161290323</v>
      </c>
      <c r="W163" s="14" t="n">
        <f aca="false">IF(K163=0,0,J163/K163)</f>
        <v>287.79347710613</v>
      </c>
      <c r="X163" s="15" t="n">
        <f aca="false">IF(J163=0,0,L163/J163)</f>
        <v>0.333333333333333</v>
      </c>
      <c r="Y163" s="15" t="n">
        <f aca="false">IF(J163=0,0,M163/J163)</f>
        <v>0.254558877814692</v>
      </c>
      <c r="Z163" s="14" t="n">
        <f aca="false">IF(I163=0,0,J163/I163)</f>
        <v>22957.6271186441</v>
      </c>
    </row>
    <row r="164" customFormat="false" ht="15" hidden="false" customHeight="false" outlineLevel="0" collapsed="false">
      <c r="A164" s="6" t="str">
        <f aca="false">TEXT(B164,"0")&amp;"-"&amp;TEXT(C164,"00")</f>
        <v>2024-10</v>
      </c>
      <c r="B164" s="4" t="n">
        <v>2024</v>
      </c>
      <c r="C164" s="4" t="n">
        <v>10</v>
      </c>
      <c r="D164" s="9" t="s">
        <v>325</v>
      </c>
      <c r="E164" s="12" t="str">
        <f aca="false">INDEX(門市主檔!$B$2:$B$25,MATCH($D164,門市主檔!$A$2:$A$25,0))</f>
        <v>高雄左營店</v>
      </c>
      <c r="F164" s="12" t="str">
        <f aca="false">INDEX(門市主檔!$C$2:$C$25,MATCH($D164,門市主檔!$A$2:$A$25,0))</f>
        <v>南區</v>
      </c>
      <c r="G164" s="12" t="str">
        <f aca="false">INDEX(門市主檔!$E$2:$E$25,MATCH($D164,門市主檔!$A$2:$A$25,0))</f>
        <v>旗艦店</v>
      </c>
      <c r="H164" s="4" t="n">
        <v>31</v>
      </c>
      <c r="I164" s="16" t="n">
        <f aca="false">SUMIFS(門市年度設定!$E$2:$E$63,門市年度設定!$A$2:$A$63,$B164,門市年度設定!$B$2:$B$63,$D164)</f>
        <v>119</v>
      </c>
      <c r="J164" s="17" t="n">
        <f aca="false">SUMIFS(通路月營運!$I$2:$I$2509,通路月營運!$B$2:$B$2509,$B164,通路月營運!$C$2:$C$2509,$C164,通路月營運!$D$2:$D$2509,$D164)</f>
        <v>2337700</v>
      </c>
      <c r="K164" s="16" t="n">
        <f aca="false">SUMIFS(通路月營運!$K$2:$K$2509,通路月營運!$B$2:$B$2509,$B164,通路月營運!$C$2:$C$2509,$C164,通路月營運!$D$2:$D$2509,$D164)</f>
        <v>8487</v>
      </c>
      <c r="L164" s="13" t="n">
        <v>778500</v>
      </c>
      <c r="M164" s="13" t="n">
        <v>553100</v>
      </c>
      <c r="N164" s="17" t="n">
        <f aca="false">SUMIFS(門市年度設定!$F$2:$F$63,門市年度設定!$A$2:$A$63,$B164,門市年度設定!$B$2:$B$63,$D164)</f>
        <v>464000</v>
      </c>
      <c r="O164" s="13" t="n">
        <v>127000</v>
      </c>
      <c r="P164" s="13" t="n">
        <v>52700</v>
      </c>
      <c r="Q164" s="17" t="n">
        <f aca="false">SUMIFS(通路月營運!$N$2:$N$2509,通路月營運!$B$2:$B$2509,$B164,通路月營運!$C$2:$C$2509,$C164,通路月營運!$D$2:$D$2509,$D164)</f>
        <v>208362</v>
      </c>
      <c r="R164" s="14" t="n">
        <f aca="false">SUM(L164:Q164)</f>
        <v>2183662</v>
      </c>
      <c r="S164" s="14" t="n">
        <f aca="false">J164-R164</f>
        <v>154038</v>
      </c>
      <c r="T164" s="15" t="n">
        <f aca="false">IF(J164=0,0,S164/J164)</f>
        <v>0.0658929717243444</v>
      </c>
      <c r="U164" s="14" t="n">
        <f aca="false">IF(H164=0,0,J164/H164)</f>
        <v>75409.6774193548</v>
      </c>
      <c r="V164" s="18" t="n">
        <f aca="false">IF(H164=0,0,K164/H164)</f>
        <v>273.774193548387</v>
      </c>
      <c r="W164" s="14" t="n">
        <f aca="false">IF(K164=0,0,J164/K164)</f>
        <v>275.44479792624</v>
      </c>
      <c r="X164" s="15" t="n">
        <f aca="false">IF(J164=0,0,L164/J164)</f>
        <v>0.333019634683663</v>
      </c>
      <c r="Y164" s="15" t="n">
        <f aca="false">IF(J164=0,0,M164/J164)</f>
        <v>0.236600076998759</v>
      </c>
      <c r="Z164" s="14" t="n">
        <f aca="false">IF(I164=0,0,J164/I164)</f>
        <v>19644.5378151261</v>
      </c>
    </row>
    <row r="165" customFormat="false" ht="15" hidden="false" customHeight="false" outlineLevel="0" collapsed="false">
      <c r="A165" s="6" t="str">
        <f aca="false">TEXT(B165,"0")&amp;"-"&amp;TEXT(C165,"00")</f>
        <v>2024-10</v>
      </c>
      <c r="B165" s="4" t="n">
        <v>2024</v>
      </c>
      <c r="C165" s="4" t="n">
        <v>10</v>
      </c>
      <c r="D165" s="9" t="s">
        <v>328</v>
      </c>
      <c r="E165" s="12" t="str">
        <f aca="false">INDEX(門市主檔!$B$2:$B$25,MATCH($D165,門市主檔!$A$2:$A$25,0))</f>
        <v>高雄三多店</v>
      </c>
      <c r="F165" s="12" t="str">
        <f aca="false">INDEX(門市主檔!$C$2:$C$25,MATCH($D165,門市主檔!$A$2:$A$25,0))</f>
        <v>南區</v>
      </c>
      <c r="G165" s="12" t="str">
        <f aca="false">INDEX(門市主檔!$E$2:$E$25,MATCH($D165,門市主檔!$A$2:$A$25,0))</f>
        <v>標準店</v>
      </c>
      <c r="H165" s="4" t="n">
        <v>31</v>
      </c>
      <c r="I165" s="16" t="n">
        <f aca="false">SUMIFS(門市年度設定!$E$2:$E$63,門市年度設定!$A$2:$A$63,$B165,門市年度設定!$B$2:$B$63,$D165)</f>
        <v>77</v>
      </c>
      <c r="J165" s="17" t="n">
        <f aca="false">SUMIFS(通路月營運!$I$2:$I$2509,通路月營運!$B$2:$B$2509,$B165,通路月營運!$C$2:$C$2509,$C165,通路月營運!$D$2:$D$2509,$D165)</f>
        <v>1921800</v>
      </c>
      <c r="K165" s="16" t="n">
        <f aca="false">SUMIFS(通路月營運!$K$2:$K$2509,通路月營運!$B$2:$B$2509,$B165,通路月營運!$C$2:$C$2509,$C165,通路月營運!$D$2:$D$2509,$D165)</f>
        <v>6845</v>
      </c>
      <c r="L165" s="13" t="n">
        <v>630800</v>
      </c>
      <c r="M165" s="13" t="n">
        <v>512500</v>
      </c>
      <c r="N165" s="17" t="n">
        <f aca="false">SUMIFS(門市年度設定!$F$2:$F$63,門市年度設定!$A$2:$A$63,$B165,門市年度設定!$B$2:$B$63,$D165)</f>
        <v>204000</v>
      </c>
      <c r="O165" s="13" t="n">
        <v>132100</v>
      </c>
      <c r="P165" s="13" t="n">
        <v>35500</v>
      </c>
      <c r="Q165" s="17" t="n">
        <f aca="false">SUMIFS(通路月營運!$N$2:$N$2509,通路月營運!$B$2:$B$2509,$B165,通路月營運!$C$2:$C$2509,$C165,通路月營運!$D$2:$D$2509,$D165)</f>
        <v>225060</v>
      </c>
      <c r="R165" s="14" t="n">
        <f aca="false">SUM(L165:Q165)</f>
        <v>1739960</v>
      </c>
      <c r="S165" s="14" t="n">
        <f aca="false">J165-R165</f>
        <v>181840</v>
      </c>
      <c r="T165" s="15" t="n">
        <f aca="false">IF(J165=0,0,S165/J165)</f>
        <v>0.0946196274326153</v>
      </c>
      <c r="U165" s="14" t="n">
        <f aca="false">IF(H165=0,0,J165/H165)</f>
        <v>61993.5483870968</v>
      </c>
      <c r="V165" s="18" t="n">
        <f aca="false">IF(H165=0,0,K165/H165)</f>
        <v>220.806451612903</v>
      </c>
      <c r="W165" s="14" t="n">
        <f aca="false">IF(K165=0,0,J165/K165)</f>
        <v>280.759678597516</v>
      </c>
      <c r="X165" s="15" t="n">
        <f aca="false">IF(J165=0,0,L165/J165)</f>
        <v>0.328233947341034</v>
      </c>
      <c r="Y165" s="15" t="n">
        <f aca="false">IF(J165=0,0,M165/J165)</f>
        <v>0.266677073576855</v>
      </c>
      <c r="Z165" s="14" t="n">
        <f aca="false">IF(I165=0,0,J165/I165)</f>
        <v>24958.4415584416</v>
      </c>
    </row>
    <row r="166" customFormat="false" ht="15" hidden="false" customHeight="false" outlineLevel="0" collapsed="false">
      <c r="A166" s="6" t="str">
        <f aca="false">TEXT(B166,"0")&amp;"-"&amp;TEXT(C166,"00")</f>
        <v>2024-10</v>
      </c>
      <c r="B166" s="4" t="n">
        <v>2024</v>
      </c>
      <c r="C166" s="4" t="n">
        <v>10</v>
      </c>
      <c r="D166" s="9" t="s">
        <v>280</v>
      </c>
      <c r="E166" s="12" t="str">
        <f aca="false">INDEX(門市主檔!$B$2:$B$25,MATCH($D166,門市主檔!$A$2:$A$25,0))</f>
        <v>新北板橋店</v>
      </c>
      <c r="F166" s="12" t="str">
        <f aca="false">INDEX(門市主檔!$C$2:$C$25,MATCH($D166,門市主檔!$A$2:$A$25,0))</f>
        <v>北區</v>
      </c>
      <c r="G166" s="12" t="str">
        <f aca="false">INDEX(門市主檔!$E$2:$E$25,MATCH($D166,門市主檔!$A$2:$A$25,0))</f>
        <v>標準店</v>
      </c>
      <c r="H166" s="4" t="n">
        <v>31</v>
      </c>
      <c r="I166" s="16" t="n">
        <f aca="false">SUMIFS(門市年度設定!$E$2:$E$63,門市年度設定!$A$2:$A$63,$B166,門市年度設定!$B$2:$B$63,$D166)</f>
        <v>92</v>
      </c>
      <c r="J166" s="17" t="n">
        <f aca="false">SUMIFS(通路月營運!$I$2:$I$2509,通路月營運!$B$2:$B$2509,$B166,通路月營運!$C$2:$C$2509,$C166,通路月營運!$D$2:$D$2509,$D166)</f>
        <v>2545400</v>
      </c>
      <c r="K166" s="16" t="n">
        <f aca="false">SUMIFS(通路月營運!$K$2:$K$2509,通路月營運!$B$2:$B$2509,$B166,通路月營運!$C$2:$C$2509,$C166,通路月營運!$D$2:$D$2509,$D166)</f>
        <v>9140</v>
      </c>
      <c r="L166" s="13" t="n">
        <v>794500</v>
      </c>
      <c r="M166" s="13" t="n">
        <v>657600</v>
      </c>
      <c r="N166" s="17" t="n">
        <f aca="false">SUMIFS(門市年度設定!$F$2:$F$63,門市年度設定!$A$2:$A$63,$B166,門市年度設定!$B$2:$B$63,$D166)</f>
        <v>282000</v>
      </c>
      <c r="O166" s="13" t="n">
        <v>129000</v>
      </c>
      <c r="P166" s="13" t="n">
        <v>51200</v>
      </c>
      <c r="Q166" s="17" t="n">
        <f aca="false">SUMIFS(通路月營運!$N$2:$N$2509,通路月營運!$B$2:$B$2509,$B166,通路月營運!$C$2:$C$2509,$C166,通路月營運!$D$2:$D$2509,$D166)</f>
        <v>274296</v>
      </c>
      <c r="R166" s="14" t="n">
        <f aca="false">SUM(L166:Q166)</f>
        <v>2188596</v>
      </c>
      <c r="S166" s="14" t="n">
        <f aca="false">J166-R166</f>
        <v>356804</v>
      </c>
      <c r="T166" s="15" t="n">
        <f aca="false">IF(J166=0,0,S166/J166)</f>
        <v>0.140176003771509</v>
      </c>
      <c r="U166" s="14" t="n">
        <f aca="false">IF(H166=0,0,J166/H166)</f>
        <v>82109.6774193548</v>
      </c>
      <c r="V166" s="18" t="n">
        <f aca="false">IF(H166=0,0,K166/H166)</f>
        <v>294.838709677419</v>
      </c>
      <c r="W166" s="14" t="n">
        <f aca="false">IF(K166=0,0,J166/K166)</f>
        <v>278.490153172867</v>
      </c>
      <c r="X166" s="15" t="n">
        <f aca="false">IF(J166=0,0,L166/J166)</f>
        <v>0.312131688536183</v>
      </c>
      <c r="Y166" s="15" t="n">
        <f aca="false">IF(J166=0,0,M166/J166)</f>
        <v>0.258348393179854</v>
      </c>
      <c r="Z166" s="14" t="n">
        <f aca="false">IF(I166=0,0,J166/I166)</f>
        <v>27667.3913043478</v>
      </c>
    </row>
    <row r="167" customFormat="false" ht="15" hidden="false" customHeight="false" outlineLevel="0" collapsed="false">
      <c r="A167" s="6" t="str">
        <f aca="false">TEXT(B167,"0")&amp;"-"&amp;TEXT(C167,"00")</f>
        <v>2024-10</v>
      </c>
      <c r="B167" s="4" t="n">
        <v>2024</v>
      </c>
      <c r="C167" s="4" t="n">
        <v>10</v>
      </c>
      <c r="D167" s="9" t="s">
        <v>283</v>
      </c>
      <c r="E167" s="12" t="str">
        <f aca="false">INDEX(門市主檔!$B$2:$B$25,MATCH($D167,門市主檔!$A$2:$A$25,0))</f>
        <v>新北新莊店</v>
      </c>
      <c r="F167" s="12" t="str">
        <f aca="false">INDEX(門市主檔!$C$2:$C$25,MATCH($D167,門市主檔!$A$2:$A$25,0))</f>
        <v>北區</v>
      </c>
      <c r="G167" s="12" t="str">
        <f aca="false">INDEX(門市主檔!$E$2:$E$25,MATCH($D167,門市主檔!$A$2:$A$25,0))</f>
        <v>標準店</v>
      </c>
      <c r="H167" s="4" t="n">
        <v>31</v>
      </c>
      <c r="I167" s="16" t="n">
        <f aca="false">SUMIFS(門市年度設定!$E$2:$E$63,門市年度設定!$A$2:$A$63,$B167,門市年度設定!$B$2:$B$63,$D167)</f>
        <v>76</v>
      </c>
      <c r="J167" s="17" t="n">
        <f aca="false">SUMIFS(通路月營運!$I$2:$I$2509,通路月營運!$B$2:$B$2509,$B167,通路月營運!$C$2:$C$2509,$C167,通路月營運!$D$2:$D$2509,$D167)</f>
        <v>2046500</v>
      </c>
      <c r="K167" s="16" t="n">
        <f aca="false">SUMIFS(通路月營運!$K$2:$K$2509,通路月營運!$B$2:$B$2509,$B167,通路月營運!$C$2:$C$2509,$C167,通路月營運!$D$2:$D$2509,$D167)</f>
        <v>6840</v>
      </c>
      <c r="L167" s="13" t="n">
        <v>659600</v>
      </c>
      <c r="M167" s="13" t="n">
        <v>568000</v>
      </c>
      <c r="N167" s="17" t="n">
        <f aca="false">SUMIFS(門市年度設定!$F$2:$F$63,門市年度設定!$A$2:$A$63,$B167,門市年度設定!$B$2:$B$63,$D167)</f>
        <v>239000</v>
      </c>
      <c r="O167" s="13" t="n">
        <v>137700</v>
      </c>
      <c r="P167" s="13" t="n">
        <v>62200</v>
      </c>
      <c r="Q167" s="17" t="n">
        <f aca="false">SUMIFS(通路月營運!$N$2:$N$2509,通路月營運!$B$2:$B$2509,$B167,通路月營運!$C$2:$C$2509,$C167,通路月營運!$D$2:$D$2509,$D167)</f>
        <v>223905</v>
      </c>
      <c r="R167" s="14" t="n">
        <f aca="false">SUM(L167:Q167)</f>
        <v>1890405</v>
      </c>
      <c r="S167" s="14" t="n">
        <f aca="false">J167-R167</f>
        <v>156095</v>
      </c>
      <c r="T167" s="15" t="n">
        <f aca="false">IF(J167=0,0,S167/J167)</f>
        <v>0.0762741265575373</v>
      </c>
      <c r="U167" s="14" t="n">
        <f aca="false">IF(H167=0,0,J167/H167)</f>
        <v>66016.1290322581</v>
      </c>
      <c r="V167" s="18" t="n">
        <f aca="false">IF(H167=0,0,K167/H167)</f>
        <v>220.645161290323</v>
      </c>
      <c r="W167" s="14" t="n">
        <f aca="false">IF(K167=0,0,J167/K167)</f>
        <v>299.195906432749</v>
      </c>
      <c r="X167" s="15" t="n">
        <f aca="false">IF(J167=0,0,L167/J167)</f>
        <v>0.322306376740777</v>
      </c>
      <c r="Y167" s="15" t="n">
        <f aca="false">IF(J167=0,0,M167/J167)</f>
        <v>0.277547031517225</v>
      </c>
      <c r="Z167" s="14" t="n">
        <f aca="false">IF(I167=0,0,J167/I167)</f>
        <v>26927.6315789474</v>
      </c>
    </row>
    <row r="168" customFormat="false" ht="15" hidden="false" customHeight="false" outlineLevel="0" collapsed="false">
      <c r="A168" s="6" t="str">
        <f aca="false">TEXT(B168,"0")&amp;"-"&amp;TEXT(C168,"00")</f>
        <v>2024-10</v>
      </c>
      <c r="B168" s="4" t="n">
        <v>2024</v>
      </c>
      <c r="C168" s="4" t="n">
        <v>10</v>
      </c>
      <c r="D168" s="9" t="s">
        <v>285</v>
      </c>
      <c r="E168" s="12" t="str">
        <f aca="false">INDEX(門市主檔!$B$2:$B$25,MATCH($D168,門市主檔!$A$2:$A$25,0))</f>
        <v>新北三重店</v>
      </c>
      <c r="F168" s="12" t="str">
        <f aca="false">INDEX(門市主檔!$C$2:$C$25,MATCH($D168,門市主檔!$A$2:$A$25,0))</f>
        <v>北區</v>
      </c>
      <c r="G168" s="12" t="str">
        <f aca="false">INDEX(門市主檔!$E$2:$E$25,MATCH($D168,門市主檔!$A$2:$A$25,0))</f>
        <v>小型店</v>
      </c>
      <c r="H168" s="4" t="n">
        <v>31</v>
      </c>
      <c r="I168" s="16" t="n">
        <f aca="false">SUMIFS(門市年度設定!$E$2:$E$63,門市年度設定!$A$2:$A$63,$B168,門市年度設定!$B$2:$B$63,$D168)</f>
        <v>50</v>
      </c>
      <c r="J168" s="17" t="n">
        <f aca="false">SUMIFS(通路月營運!$I$2:$I$2509,通路月營運!$B$2:$B$2509,$B168,通路月營運!$C$2:$C$2509,$C168,通路月營運!$D$2:$D$2509,$D168)</f>
        <v>1440800</v>
      </c>
      <c r="K168" s="16" t="n">
        <f aca="false">SUMIFS(通路月營運!$K$2:$K$2509,通路月營運!$B$2:$B$2509,$B168,通路月營運!$C$2:$C$2509,$C168,通路月營運!$D$2:$D$2509,$D168)</f>
        <v>5132</v>
      </c>
      <c r="L168" s="13" t="n">
        <v>457800</v>
      </c>
      <c r="M168" s="13" t="n">
        <v>369300</v>
      </c>
      <c r="N168" s="17" t="n">
        <f aca="false">SUMIFS(門市年度設定!$F$2:$F$63,門市年度設定!$A$2:$A$63,$B168,門市年度設定!$B$2:$B$63,$D168)</f>
        <v>113000</v>
      </c>
      <c r="O168" s="13" t="n">
        <v>87900</v>
      </c>
      <c r="P168" s="13" t="n">
        <v>36600</v>
      </c>
      <c r="Q168" s="17" t="n">
        <f aca="false">SUMIFS(通路月營運!$N$2:$N$2509,通路月營運!$B$2:$B$2509,$B168,通路月營運!$C$2:$C$2509,$C168,通路月營運!$D$2:$D$2509,$D168)</f>
        <v>191730</v>
      </c>
      <c r="R168" s="14" t="n">
        <f aca="false">SUM(L168:Q168)</f>
        <v>1256330</v>
      </c>
      <c r="S168" s="14" t="n">
        <f aca="false">J168-R168</f>
        <v>184470</v>
      </c>
      <c r="T168" s="15" t="n">
        <f aca="false">IF(J168=0,0,S168/J168)</f>
        <v>0.128033037201555</v>
      </c>
      <c r="U168" s="14" t="n">
        <f aca="false">IF(H168=0,0,J168/H168)</f>
        <v>46477.4193548387</v>
      </c>
      <c r="V168" s="18" t="n">
        <f aca="false">IF(H168=0,0,K168/H168)</f>
        <v>165.548387096774</v>
      </c>
      <c r="W168" s="14" t="n">
        <f aca="false">IF(K168=0,0,J168/K168)</f>
        <v>280.74824629774</v>
      </c>
      <c r="X168" s="15" t="n">
        <f aca="false">IF(J168=0,0,L168/J168)</f>
        <v>0.317740144364242</v>
      </c>
      <c r="Y168" s="15" t="n">
        <f aca="false">IF(J168=0,0,M168/J168)</f>
        <v>0.256315935591338</v>
      </c>
      <c r="Z168" s="14" t="n">
        <f aca="false">IF(I168=0,0,J168/I168)</f>
        <v>28816</v>
      </c>
    </row>
    <row r="169" customFormat="false" ht="15" hidden="false" customHeight="false" outlineLevel="0" collapsed="false">
      <c r="A169" s="6" t="str">
        <f aca="false">TEXT(B169,"0")&amp;"-"&amp;TEXT(C169,"00")</f>
        <v>2024-10</v>
      </c>
      <c r="B169" s="4" t="n">
        <v>2024</v>
      </c>
      <c r="C169" s="4" t="n">
        <v>10</v>
      </c>
      <c r="D169" s="9" t="s">
        <v>300</v>
      </c>
      <c r="E169" s="12" t="str">
        <f aca="false">INDEX(門市主檔!$B$2:$B$25,MATCH($D169,門市主檔!$A$2:$A$25,0))</f>
        <v>台中逢甲店</v>
      </c>
      <c r="F169" s="12" t="str">
        <f aca="false">INDEX(門市主檔!$C$2:$C$25,MATCH($D169,門市主檔!$A$2:$A$25,0))</f>
        <v>中區</v>
      </c>
      <c r="G169" s="12" t="str">
        <f aca="false">INDEX(門市主檔!$E$2:$E$25,MATCH($D169,門市主檔!$A$2:$A$25,0))</f>
        <v>標準店</v>
      </c>
      <c r="H169" s="4" t="n">
        <v>31</v>
      </c>
      <c r="I169" s="16" t="n">
        <f aca="false">SUMIFS(門市年度設定!$E$2:$E$63,門市年度設定!$A$2:$A$63,$B169,門市年度設定!$B$2:$B$63,$D169)</f>
        <v>83</v>
      </c>
      <c r="J169" s="17" t="n">
        <f aca="false">SUMIFS(通路月營運!$I$2:$I$2509,通路月營運!$B$2:$B$2509,$B169,通路月營運!$C$2:$C$2509,$C169,通路月營運!$D$2:$D$2509,$D169)</f>
        <v>2751100</v>
      </c>
      <c r="K169" s="16" t="n">
        <f aca="false">SUMIFS(通路月營運!$K$2:$K$2509,通路月營運!$B$2:$B$2509,$B169,通路月營運!$C$2:$C$2509,$C169,通路月營運!$D$2:$D$2509,$D169)</f>
        <v>8881</v>
      </c>
      <c r="L169" s="13" t="n">
        <v>943000</v>
      </c>
      <c r="M169" s="13" t="n">
        <v>668600</v>
      </c>
      <c r="N169" s="17" t="n">
        <f aca="false">SUMIFS(門市年度設定!$F$2:$F$63,門市年度設定!$A$2:$A$63,$B169,門市年度設定!$B$2:$B$63,$D169)</f>
        <v>316000</v>
      </c>
      <c r="O169" s="13" t="n">
        <v>143000</v>
      </c>
      <c r="P169" s="13" t="n">
        <v>83100</v>
      </c>
      <c r="Q169" s="17" t="n">
        <f aca="false">SUMIFS(通路月營運!$N$2:$N$2509,通路月營運!$B$2:$B$2509,$B169,通路月營運!$C$2:$C$2509,$C169,通路月營運!$D$2:$D$2509,$D169)</f>
        <v>291918</v>
      </c>
      <c r="R169" s="14" t="n">
        <f aca="false">SUM(L169:Q169)</f>
        <v>2445618</v>
      </c>
      <c r="S169" s="14" t="n">
        <f aca="false">J169-R169</f>
        <v>305482</v>
      </c>
      <c r="T169" s="15" t="n">
        <f aca="false">IF(J169=0,0,S169/J169)</f>
        <v>0.111039947657301</v>
      </c>
      <c r="U169" s="14" t="n">
        <f aca="false">IF(H169=0,0,J169/H169)</f>
        <v>88745.1612903226</v>
      </c>
      <c r="V169" s="18" t="n">
        <f aca="false">IF(H169=0,0,K169/H169)</f>
        <v>286.483870967742</v>
      </c>
      <c r="W169" s="14" t="n">
        <f aca="false">IF(K169=0,0,J169/K169)</f>
        <v>309.773674135796</v>
      </c>
      <c r="X169" s="15" t="n">
        <f aca="false">IF(J169=0,0,L169/J169)</f>
        <v>0.342771982116244</v>
      </c>
      <c r="Y169" s="15" t="n">
        <f aca="false">IF(J169=0,0,M169/J169)</f>
        <v>0.243030060702992</v>
      </c>
      <c r="Z169" s="14" t="n">
        <f aca="false">IF(I169=0,0,J169/I169)</f>
        <v>33145.7831325301</v>
      </c>
    </row>
    <row r="170" customFormat="false" ht="15" hidden="false" customHeight="false" outlineLevel="0" collapsed="false">
      <c r="A170" s="6" t="str">
        <f aca="false">TEXT(B170,"0")&amp;"-"&amp;TEXT(C170,"00")</f>
        <v>2024-10</v>
      </c>
      <c r="B170" s="4" t="n">
        <v>2024</v>
      </c>
      <c r="C170" s="4" t="n">
        <v>10</v>
      </c>
      <c r="D170" s="9" t="s">
        <v>305</v>
      </c>
      <c r="E170" s="12" t="str">
        <f aca="false">INDEX(門市主檔!$B$2:$B$25,MATCH($D170,門市主檔!$A$2:$A$25,0))</f>
        <v>台中七期店</v>
      </c>
      <c r="F170" s="12" t="str">
        <f aca="false">INDEX(門市主檔!$C$2:$C$25,MATCH($D170,門市主檔!$A$2:$A$25,0))</f>
        <v>中區</v>
      </c>
      <c r="G170" s="12" t="str">
        <f aca="false">INDEX(門市主檔!$E$2:$E$25,MATCH($D170,門市主檔!$A$2:$A$25,0))</f>
        <v>旗艦店</v>
      </c>
      <c r="H170" s="4" t="n">
        <v>31</v>
      </c>
      <c r="I170" s="16" t="n">
        <f aca="false">SUMIFS(門市年度設定!$E$2:$E$63,門市年度設定!$A$2:$A$63,$B170,門市年度設定!$B$2:$B$63,$D170)</f>
        <v>124</v>
      </c>
      <c r="J170" s="17" t="n">
        <f aca="false">SUMIFS(通路月營運!$I$2:$I$2509,通路月營運!$B$2:$B$2509,$B170,通路月營運!$C$2:$C$2509,$C170,通路月營運!$D$2:$D$2509,$D170)</f>
        <v>2419500</v>
      </c>
      <c r="K170" s="16" t="n">
        <f aca="false">SUMIFS(通路月營運!$K$2:$K$2509,通路月營運!$B$2:$B$2509,$B170,通路月營運!$C$2:$C$2509,$C170,通路月營運!$D$2:$D$2509,$D170)</f>
        <v>8099</v>
      </c>
      <c r="L170" s="13" t="n">
        <v>771500</v>
      </c>
      <c r="M170" s="13" t="n">
        <v>598800</v>
      </c>
      <c r="N170" s="17" t="n">
        <f aca="false">SUMIFS(門市年度設定!$F$2:$F$63,門市年度設定!$A$2:$A$63,$B170,門市年度設定!$B$2:$B$63,$D170)</f>
        <v>474000</v>
      </c>
      <c r="O170" s="13" t="n">
        <v>145900</v>
      </c>
      <c r="P170" s="13" t="n">
        <v>79100</v>
      </c>
      <c r="Q170" s="17" t="n">
        <f aca="false">SUMIFS(通路月營運!$N$2:$N$2509,通路月營運!$B$2:$B$2509,$B170,通路月營運!$C$2:$C$2509,$C170,通路月營運!$D$2:$D$2509,$D170)</f>
        <v>234993</v>
      </c>
      <c r="R170" s="14" t="n">
        <f aca="false">SUM(L170:Q170)</f>
        <v>2304293</v>
      </c>
      <c r="S170" s="14" t="n">
        <f aca="false">J170-R170</f>
        <v>115207</v>
      </c>
      <c r="T170" s="15" t="n">
        <f aca="false">IF(J170=0,0,S170/J170)</f>
        <v>0.0476160363711511</v>
      </c>
      <c r="U170" s="14" t="n">
        <f aca="false">IF(H170=0,0,J170/H170)</f>
        <v>78048.3870967742</v>
      </c>
      <c r="V170" s="18" t="n">
        <f aca="false">IF(H170=0,0,K170/H170)</f>
        <v>261.258064516129</v>
      </c>
      <c r="W170" s="14" t="n">
        <f aca="false">IF(K170=0,0,J170/K170)</f>
        <v>298.740585257439</v>
      </c>
      <c r="X170" s="15" t="n">
        <f aca="false">IF(J170=0,0,L170/J170)</f>
        <v>0.31886753461459</v>
      </c>
      <c r="Y170" s="15" t="n">
        <f aca="false">IF(J170=0,0,M170/J170)</f>
        <v>0.247489150650961</v>
      </c>
      <c r="Z170" s="14" t="n">
        <f aca="false">IF(I170=0,0,J170/I170)</f>
        <v>19512.0967741936</v>
      </c>
    </row>
    <row r="171" customFormat="false" ht="15" hidden="false" customHeight="false" outlineLevel="0" collapsed="false">
      <c r="A171" s="6" t="str">
        <f aca="false">TEXT(B171,"0")&amp;"-"&amp;TEXT(C171,"00")</f>
        <v>2024-10</v>
      </c>
      <c r="B171" s="4" t="n">
        <v>2024</v>
      </c>
      <c r="C171" s="4" t="n">
        <v>10</v>
      </c>
      <c r="D171" s="9" t="s">
        <v>307</v>
      </c>
      <c r="E171" s="12" t="str">
        <f aca="false">INDEX(門市主檔!$B$2:$B$25,MATCH($D171,門市主檔!$A$2:$A$25,0))</f>
        <v>台中一中店</v>
      </c>
      <c r="F171" s="12" t="str">
        <f aca="false">INDEX(門市主檔!$C$2:$C$25,MATCH($D171,門市主檔!$A$2:$A$25,0))</f>
        <v>中區</v>
      </c>
      <c r="G171" s="12" t="str">
        <f aca="false">INDEX(門市主檔!$E$2:$E$25,MATCH($D171,門市主檔!$A$2:$A$25,0))</f>
        <v>小型店</v>
      </c>
      <c r="H171" s="4" t="n">
        <v>31</v>
      </c>
      <c r="I171" s="16" t="n">
        <f aca="false">SUMIFS(門市年度設定!$E$2:$E$63,門市年度設定!$A$2:$A$63,$B171,門市年度設定!$B$2:$B$63,$D171)</f>
        <v>52</v>
      </c>
      <c r="J171" s="17" t="n">
        <f aca="false">SUMIFS(通路月營運!$I$2:$I$2509,通路月營運!$B$2:$B$2509,$B171,通路月營運!$C$2:$C$2509,$C171,通路月營運!$D$2:$D$2509,$D171)</f>
        <v>1625100</v>
      </c>
      <c r="K171" s="16" t="n">
        <f aca="false">SUMIFS(通路月營運!$K$2:$K$2509,通路月營運!$B$2:$B$2509,$B171,通路月營運!$C$2:$C$2509,$C171,通路月營運!$D$2:$D$2509,$D171)</f>
        <v>5477</v>
      </c>
      <c r="L171" s="13" t="n">
        <v>524000</v>
      </c>
      <c r="M171" s="13" t="n">
        <v>395900</v>
      </c>
      <c r="N171" s="17" t="n">
        <f aca="false">SUMIFS(門市年度設定!$F$2:$F$63,門市年度設定!$A$2:$A$63,$B171,門市年度設定!$B$2:$B$63,$D171)</f>
        <v>102000</v>
      </c>
      <c r="O171" s="13" t="n">
        <v>99100</v>
      </c>
      <c r="P171" s="13" t="n">
        <v>48100</v>
      </c>
      <c r="Q171" s="17" t="n">
        <f aca="false">SUMIFS(通路月營運!$N$2:$N$2509,通路月營運!$B$2:$B$2509,$B171,通路月營運!$C$2:$C$2509,$C171,通路月營運!$D$2:$D$2509,$D171)</f>
        <v>216744</v>
      </c>
      <c r="R171" s="14" t="n">
        <f aca="false">SUM(L171:Q171)</f>
        <v>1385844</v>
      </c>
      <c r="S171" s="14" t="n">
        <f aca="false">J171-R171</f>
        <v>239256</v>
      </c>
      <c r="T171" s="15" t="n">
        <f aca="false">IF(J171=0,0,S171/J171)</f>
        <v>0.147225401513753</v>
      </c>
      <c r="U171" s="14" t="n">
        <f aca="false">IF(H171=0,0,J171/H171)</f>
        <v>52422.5806451613</v>
      </c>
      <c r="V171" s="18" t="n">
        <f aca="false">IF(H171=0,0,K171/H171)</f>
        <v>176.677419354839</v>
      </c>
      <c r="W171" s="14" t="n">
        <f aca="false">IF(K171=0,0,J171/K171)</f>
        <v>296.713529304364</v>
      </c>
      <c r="X171" s="15" t="n">
        <f aca="false">IF(J171=0,0,L171/J171)</f>
        <v>0.322441695895637</v>
      </c>
      <c r="Y171" s="15" t="n">
        <f aca="false">IF(J171=0,0,M171/J171)</f>
        <v>0.243615777490616</v>
      </c>
      <c r="Z171" s="14" t="n">
        <f aca="false">IF(I171=0,0,J171/I171)</f>
        <v>31251.9230769231</v>
      </c>
    </row>
    <row r="172" customFormat="false" ht="15" hidden="false" customHeight="false" outlineLevel="0" collapsed="false">
      <c r="A172" s="6" t="str">
        <f aca="false">TEXT(B172,"0")&amp;"-"&amp;TEXT(C172,"00")</f>
        <v>2024-10</v>
      </c>
      <c r="B172" s="4" t="n">
        <v>2024</v>
      </c>
      <c r="C172" s="4" t="n">
        <v>10</v>
      </c>
      <c r="D172" s="9" t="s">
        <v>318</v>
      </c>
      <c r="E172" s="12" t="str">
        <f aca="false">INDEX(門市主檔!$B$2:$B$25,MATCH($D172,門市主檔!$A$2:$A$25,0))</f>
        <v>台南中西店</v>
      </c>
      <c r="F172" s="12" t="str">
        <f aca="false">INDEX(門市主檔!$C$2:$C$25,MATCH($D172,門市主檔!$A$2:$A$25,0))</f>
        <v>南區</v>
      </c>
      <c r="G172" s="12" t="str">
        <f aca="false">INDEX(門市主檔!$E$2:$E$25,MATCH($D172,門市主檔!$A$2:$A$25,0))</f>
        <v>標準店</v>
      </c>
      <c r="H172" s="4" t="n">
        <v>31</v>
      </c>
      <c r="I172" s="16" t="n">
        <f aca="false">SUMIFS(門市年度設定!$E$2:$E$63,門市年度設定!$A$2:$A$63,$B172,門市年度設定!$B$2:$B$63,$D172)</f>
        <v>76</v>
      </c>
      <c r="J172" s="17" t="n">
        <f aca="false">SUMIFS(通路月營運!$I$2:$I$2509,通路月營運!$B$2:$B$2509,$B172,通路月營運!$C$2:$C$2509,$C172,通路月營運!$D$2:$D$2509,$D172)</f>
        <v>1650600</v>
      </c>
      <c r="K172" s="16" t="n">
        <f aca="false">SUMIFS(通路月營運!$K$2:$K$2509,通路月營運!$B$2:$B$2509,$B172,通路月營運!$C$2:$C$2509,$C172,通路月營運!$D$2:$D$2509,$D172)</f>
        <v>5679</v>
      </c>
      <c r="L172" s="13" t="n">
        <v>502000</v>
      </c>
      <c r="M172" s="13" t="n">
        <v>458900</v>
      </c>
      <c r="N172" s="17" t="n">
        <f aca="false">SUMIFS(門市年度設定!$F$2:$F$63,門市年度設定!$A$2:$A$63,$B172,門市年度設定!$B$2:$B$63,$D172)</f>
        <v>205000</v>
      </c>
      <c r="O172" s="13" t="n">
        <v>111800</v>
      </c>
      <c r="P172" s="13" t="n">
        <v>51200</v>
      </c>
      <c r="Q172" s="17" t="n">
        <f aca="false">SUMIFS(通路月營運!$N$2:$N$2509,通路月營運!$B$2:$B$2509,$B172,通路月營運!$C$2:$C$2509,$C172,通路月營運!$D$2:$D$2509,$D172)</f>
        <v>170412</v>
      </c>
      <c r="R172" s="14" t="n">
        <f aca="false">SUM(L172:Q172)</f>
        <v>1499312</v>
      </c>
      <c r="S172" s="14" t="n">
        <f aca="false">J172-R172</f>
        <v>151288</v>
      </c>
      <c r="T172" s="15" t="n">
        <f aca="false">IF(J172=0,0,S172/J172)</f>
        <v>0.0916563673815582</v>
      </c>
      <c r="U172" s="14" t="n">
        <f aca="false">IF(H172=0,0,J172/H172)</f>
        <v>53245.1612903226</v>
      </c>
      <c r="V172" s="18" t="n">
        <f aca="false">IF(H172=0,0,K172/H172)</f>
        <v>183.193548387097</v>
      </c>
      <c r="W172" s="14" t="n">
        <f aca="false">IF(K172=0,0,J172/K172)</f>
        <v>290.649762282092</v>
      </c>
      <c r="X172" s="15" t="n">
        <f aca="false">IF(J172=0,0,L172/J172)</f>
        <v>0.304131830849388</v>
      </c>
      <c r="Y172" s="15" t="n">
        <f aca="false">IF(J172=0,0,M172/J172)</f>
        <v>0.278020113897977</v>
      </c>
      <c r="Z172" s="14" t="n">
        <f aca="false">IF(I172=0,0,J172/I172)</f>
        <v>21718.4210526316</v>
      </c>
    </row>
    <row r="173" customFormat="false" ht="15" hidden="false" customHeight="false" outlineLevel="0" collapsed="false">
      <c r="A173" s="6" t="str">
        <f aca="false">TEXT(B173,"0")&amp;"-"&amp;TEXT(C173,"00")</f>
        <v>2024-10</v>
      </c>
      <c r="B173" s="4" t="n">
        <v>2024</v>
      </c>
      <c r="C173" s="4" t="n">
        <v>10</v>
      </c>
      <c r="D173" s="9" t="s">
        <v>323</v>
      </c>
      <c r="E173" s="12" t="str">
        <f aca="false">INDEX(門市主檔!$B$2:$B$25,MATCH($D173,門市主檔!$A$2:$A$25,0))</f>
        <v>台南東寧店</v>
      </c>
      <c r="F173" s="12" t="str">
        <f aca="false">INDEX(門市主檔!$C$2:$C$25,MATCH($D173,門市主檔!$A$2:$A$25,0))</f>
        <v>南區</v>
      </c>
      <c r="G173" s="12" t="str">
        <f aca="false">INDEX(門市主檔!$E$2:$E$25,MATCH($D173,門市主檔!$A$2:$A$25,0))</f>
        <v>小型店</v>
      </c>
      <c r="H173" s="4" t="n">
        <v>31</v>
      </c>
      <c r="I173" s="16" t="n">
        <f aca="false">SUMIFS(門市年度設定!$E$2:$E$63,門市年度設定!$A$2:$A$63,$B173,門市年度設定!$B$2:$B$63,$D173)</f>
        <v>51</v>
      </c>
      <c r="J173" s="17" t="n">
        <f aca="false">SUMIFS(通路月營運!$I$2:$I$2509,通路月營運!$B$2:$B$2509,$B173,通路月營運!$C$2:$C$2509,$C173,通路月營運!$D$2:$D$2509,$D173)</f>
        <v>1547900</v>
      </c>
      <c r="K173" s="16" t="n">
        <f aca="false">SUMIFS(通路月營運!$K$2:$K$2509,通路月營運!$B$2:$B$2509,$B173,通路月營運!$C$2:$C$2509,$C173,通路月營運!$D$2:$D$2509,$D173)</f>
        <v>5246</v>
      </c>
      <c r="L173" s="13" t="n">
        <v>471900</v>
      </c>
      <c r="M173" s="13" t="n">
        <v>367800</v>
      </c>
      <c r="N173" s="17" t="n">
        <f aca="false">SUMIFS(門市年度設定!$F$2:$F$63,門市年度設定!$A$2:$A$63,$B173,門市年度設定!$B$2:$B$63,$D173)</f>
        <v>91000</v>
      </c>
      <c r="O173" s="13" t="n">
        <v>107300</v>
      </c>
      <c r="P173" s="13" t="n">
        <v>29600</v>
      </c>
      <c r="Q173" s="17" t="n">
        <f aca="false">SUMIFS(通路月營運!$N$2:$N$2509,通路月營運!$B$2:$B$2509,$B173,通路月營運!$C$2:$C$2509,$C173,通路月營運!$D$2:$D$2509,$D173)</f>
        <v>202389</v>
      </c>
      <c r="R173" s="14" t="n">
        <f aca="false">SUM(L173:Q173)</f>
        <v>1269989</v>
      </c>
      <c r="S173" s="14" t="n">
        <f aca="false">J173-R173</f>
        <v>277911</v>
      </c>
      <c r="T173" s="15" t="n">
        <f aca="false">IF(J173=0,0,S173/J173)</f>
        <v>0.179540668001809</v>
      </c>
      <c r="U173" s="14" t="n">
        <f aca="false">IF(H173=0,0,J173/H173)</f>
        <v>49932.2580645161</v>
      </c>
      <c r="V173" s="18" t="n">
        <f aca="false">IF(H173=0,0,K173/H173)</f>
        <v>169.225806451613</v>
      </c>
      <c r="W173" s="14" t="n">
        <f aca="false">IF(K173=0,0,J173/K173)</f>
        <v>295.06290507053</v>
      </c>
      <c r="X173" s="15" t="n">
        <f aca="false">IF(J173=0,0,L173/J173)</f>
        <v>0.304864655339492</v>
      </c>
      <c r="Y173" s="15" t="n">
        <f aca="false">IF(J173=0,0,M173/J173)</f>
        <v>0.237612248853285</v>
      </c>
      <c r="Z173" s="14" t="n">
        <f aca="false">IF(I173=0,0,J173/I173)</f>
        <v>30350.9803921569</v>
      </c>
    </row>
    <row r="174" customFormat="false" ht="15" hidden="false" customHeight="false" outlineLevel="0" collapsed="false">
      <c r="A174" s="6" t="str">
        <f aca="false">TEXT(B174,"0")&amp;"-"&amp;TEXT(C174,"00")</f>
        <v>2024-10</v>
      </c>
      <c r="B174" s="4" t="n">
        <v>2024</v>
      </c>
      <c r="C174" s="4" t="n">
        <v>10</v>
      </c>
      <c r="D174" s="9" t="s">
        <v>262</v>
      </c>
      <c r="E174" s="12" t="str">
        <f aca="false">INDEX(門市主檔!$B$2:$B$25,MATCH($D174,門市主檔!$A$2:$A$25,0))</f>
        <v>台北信義旗艦店</v>
      </c>
      <c r="F174" s="12" t="str">
        <f aca="false">INDEX(門市主檔!$C$2:$C$25,MATCH($D174,門市主檔!$A$2:$A$25,0))</f>
        <v>北區</v>
      </c>
      <c r="G174" s="12" t="str">
        <f aca="false">INDEX(門市主檔!$E$2:$E$25,MATCH($D174,門市主檔!$A$2:$A$25,0))</f>
        <v>旗艦店</v>
      </c>
      <c r="H174" s="4" t="n">
        <v>31</v>
      </c>
      <c r="I174" s="16" t="n">
        <f aca="false">SUMIFS(門市年度設定!$E$2:$E$63,門市年度設定!$A$2:$A$63,$B174,門市年度設定!$B$2:$B$63,$D174)</f>
        <v>112</v>
      </c>
      <c r="J174" s="17" t="n">
        <f aca="false">SUMIFS(通路月營運!$I$2:$I$2509,通路月營運!$B$2:$B$2509,$B174,通路月營運!$C$2:$C$2509,$C174,通路月營運!$D$2:$D$2509,$D174)</f>
        <v>2948600</v>
      </c>
      <c r="K174" s="16" t="n">
        <f aca="false">SUMIFS(通路月營運!$K$2:$K$2509,通路月營運!$B$2:$B$2509,$B174,通路月營運!$C$2:$C$2509,$C174,通路月營運!$D$2:$D$2509,$D174)</f>
        <v>9559</v>
      </c>
      <c r="L174" s="13" t="n">
        <v>897800</v>
      </c>
      <c r="M174" s="13" t="n">
        <v>753500</v>
      </c>
      <c r="N174" s="17" t="n">
        <f aca="false">SUMIFS(門市年度設定!$F$2:$F$63,門市年度設定!$A$2:$A$63,$B174,門市年度設定!$B$2:$B$63,$D174)</f>
        <v>577000</v>
      </c>
      <c r="O174" s="13" t="n">
        <v>194600</v>
      </c>
      <c r="P174" s="13" t="n">
        <v>51800</v>
      </c>
      <c r="Q174" s="17" t="n">
        <f aca="false">SUMIFS(通路月營運!$N$2:$N$2509,通路月營運!$B$2:$B$2509,$B174,通路月營運!$C$2:$C$2509,$C174,通路月營運!$D$2:$D$2509,$D174)</f>
        <v>280764</v>
      </c>
      <c r="R174" s="14" t="n">
        <f aca="false">SUM(L174:Q174)</f>
        <v>2755464</v>
      </c>
      <c r="S174" s="14" t="n">
        <f aca="false">J174-R174</f>
        <v>193136</v>
      </c>
      <c r="T174" s="15" t="n">
        <f aca="false">IF(J174=0,0,S174/J174)</f>
        <v>0.0655009156888015</v>
      </c>
      <c r="U174" s="14" t="n">
        <f aca="false">IF(H174=0,0,J174/H174)</f>
        <v>95116.1290322581</v>
      </c>
      <c r="V174" s="18" t="n">
        <f aca="false">IF(H174=0,0,K174/H174)</f>
        <v>308.354838709677</v>
      </c>
      <c r="W174" s="14" t="n">
        <f aca="false">IF(K174=0,0,J174/K174)</f>
        <v>308.463228371169</v>
      </c>
      <c r="X174" s="15" t="n">
        <f aca="false">IF(J174=0,0,L174/J174)</f>
        <v>0.304483483687174</v>
      </c>
      <c r="Y174" s="15" t="n">
        <f aca="false">IF(J174=0,0,M174/J174)</f>
        <v>0.255545004408872</v>
      </c>
      <c r="Z174" s="14" t="n">
        <f aca="false">IF(I174=0,0,J174/I174)</f>
        <v>26326.7857142857</v>
      </c>
    </row>
    <row r="175" customFormat="false" ht="15" hidden="false" customHeight="false" outlineLevel="0" collapsed="false">
      <c r="A175" s="6" t="str">
        <f aca="false">TEXT(B175,"0")&amp;"-"&amp;TEXT(C175,"00")</f>
        <v>2024-10</v>
      </c>
      <c r="B175" s="4" t="n">
        <v>2024</v>
      </c>
      <c r="C175" s="4" t="n">
        <v>10</v>
      </c>
      <c r="D175" s="9" t="s">
        <v>269</v>
      </c>
      <c r="E175" s="12" t="str">
        <f aca="false">INDEX(門市主檔!$B$2:$B$25,MATCH($D175,門市主檔!$A$2:$A$25,0))</f>
        <v>台北中山店</v>
      </c>
      <c r="F175" s="12" t="str">
        <f aca="false">INDEX(門市主檔!$C$2:$C$25,MATCH($D175,門市主檔!$A$2:$A$25,0))</f>
        <v>北區</v>
      </c>
      <c r="G175" s="12" t="str">
        <f aca="false">INDEX(門市主檔!$E$2:$E$25,MATCH($D175,門市主檔!$A$2:$A$25,0))</f>
        <v>標準店</v>
      </c>
      <c r="H175" s="4" t="n">
        <v>31</v>
      </c>
      <c r="I175" s="16" t="n">
        <f aca="false">SUMIFS(門市年度設定!$E$2:$E$63,門市年度設定!$A$2:$A$63,$B175,門市年度設定!$B$2:$B$63,$D175)</f>
        <v>84</v>
      </c>
      <c r="J175" s="17" t="n">
        <f aca="false">SUMIFS(通路月營運!$I$2:$I$2509,通路月營運!$B$2:$B$2509,$B175,通路月營運!$C$2:$C$2509,$C175,通路月營運!$D$2:$D$2509,$D175)</f>
        <v>2273800</v>
      </c>
      <c r="K175" s="16" t="n">
        <f aca="false">SUMIFS(通路月營運!$K$2:$K$2509,通路月營運!$B$2:$B$2509,$B175,通路月營運!$C$2:$C$2509,$C175,通路月營運!$D$2:$D$2509,$D175)</f>
        <v>7548</v>
      </c>
      <c r="L175" s="13" t="n">
        <v>671900</v>
      </c>
      <c r="M175" s="13" t="n">
        <v>631900</v>
      </c>
      <c r="N175" s="17" t="n">
        <f aca="false">SUMIFS(門市年度設定!$F$2:$F$63,門市年度設定!$A$2:$A$63,$B175,門市年度設定!$B$2:$B$63,$D175)</f>
        <v>264000</v>
      </c>
      <c r="O175" s="13" t="n">
        <v>117900</v>
      </c>
      <c r="P175" s="13" t="n">
        <v>74900</v>
      </c>
      <c r="Q175" s="17" t="n">
        <f aca="false">SUMIFS(通路月營運!$N$2:$N$2509,通路月營運!$B$2:$B$2509,$B175,通路月營運!$C$2:$C$2509,$C175,通路月營運!$D$2:$D$2509,$D175)</f>
        <v>243507</v>
      </c>
      <c r="R175" s="14" t="n">
        <f aca="false">SUM(L175:Q175)</f>
        <v>2004107</v>
      </c>
      <c r="S175" s="14" t="n">
        <f aca="false">J175-R175</f>
        <v>269693</v>
      </c>
      <c r="T175" s="15" t="n">
        <f aca="false">IF(J175=0,0,S175/J175)</f>
        <v>0.118608936581933</v>
      </c>
      <c r="U175" s="14" t="n">
        <f aca="false">IF(H175=0,0,J175/H175)</f>
        <v>73348.3870967742</v>
      </c>
      <c r="V175" s="18" t="n">
        <f aca="false">IF(H175=0,0,K175/H175)</f>
        <v>243.483870967742</v>
      </c>
      <c r="W175" s="14" t="n">
        <f aca="false">IF(K175=0,0,J175/K175)</f>
        <v>301.245363010069</v>
      </c>
      <c r="X175" s="15" t="n">
        <f aca="false">IF(J175=0,0,L175/J175)</f>
        <v>0.295496525639898</v>
      </c>
      <c r="Y175" s="15" t="n">
        <f aca="false">IF(J175=0,0,M175/J175)</f>
        <v>0.277904828920749</v>
      </c>
      <c r="Z175" s="14" t="n">
        <f aca="false">IF(I175=0,0,J175/I175)</f>
        <v>27069.0476190476</v>
      </c>
    </row>
    <row r="176" customFormat="false" ht="15" hidden="false" customHeight="false" outlineLevel="0" collapsed="false">
      <c r="A176" s="6" t="str">
        <f aca="false">TEXT(B176,"0")&amp;"-"&amp;TEXT(C176,"00")</f>
        <v>2024-10</v>
      </c>
      <c r="B176" s="4" t="n">
        <v>2024</v>
      </c>
      <c r="C176" s="4" t="n">
        <v>10</v>
      </c>
      <c r="D176" s="9" t="s">
        <v>273</v>
      </c>
      <c r="E176" s="12" t="str">
        <f aca="false">INDEX(門市主檔!$B$2:$B$25,MATCH($D176,門市主檔!$A$2:$A$25,0))</f>
        <v>台北東門店</v>
      </c>
      <c r="F176" s="12" t="str">
        <f aca="false">INDEX(門市主檔!$C$2:$C$25,MATCH($D176,門市主檔!$A$2:$A$25,0))</f>
        <v>北區</v>
      </c>
      <c r="G176" s="12" t="str">
        <f aca="false">INDEX(門市主檔!$E$2:$E$25,MATCH($D176,門市主檔!$A$2:$A$25,0))</f>
        <v>小型店</v>
      </c>
      <c r="H176" s="4" t="n">
        <v>31</v>
      </c>
      <c r="I176" s="16" t="n">
        <f aca="false">SUMIFS(門市年度設定!$E$2:$E$63,門市年度設定!$A$2:$A$63,$B176,門市年度設定!$B$2:$B$63,$D176)</f>
        <v>54</v>
      </c>
      <c r="J176" s="17" t="n">
        <f aca="false">SUMIFS(通路月營運!$I$2:$I$2509,通路月營運!$B$2:$B$2509,$B176,通路月營運!$C$2:$C$2509,$C176,通路月營運!$D$2:$D$2509,$D176)</f>
        <v>1483100</v>
      </c>
      <c r="K176" s="16" t="n">
        <f aca="false">SUMIFS(通路月營運!$K$2:$K$2509,通路月營運!$B$2:$B$2509,$B176,通路月營運!$C$2:$C$2509,$C176,通路月營運!$D$2:$D$2509,$D176)</f>
        <v>5278</v>
      </c>
      <c r="L176" s="13" t="n">
        <v>464600</v>
      </c>
      <c r="M176" s="13" t="n">
        <v>350300</v>
      </c>
      <c r="N176" s="17" t="n">
        <f aca="false">SUMIFS(門市年度設定!$F$2:$F$63,門市年度設定!$A$2:$A$63,$B176,門市年度設定!$B$2:$B$63,$D176)</f>
        <v>99000</v>
      </c>
      <c r="O176" s="13" t="n">
        <v>81300</v>
      </c>
      <c r="P176" s="13" t="n">
        <v>27200</v>
      </c>
      <c r="Q176" s="17" t="n">
        <f aca="false">SUMIFS(通路月營運!$N$2:$N$2509,通路月營運!$B$2:$B$2509,$B176,通路月營運!$C$2:$C$2509,$C176,通路月營運!$D$2:$D$2509,$D176)</f>
        <v>186219</v>
      </c>
      <c r="R176" s="14" t="n">
        <f aca="false">SUM(L176:Q176)</f>
        <v>1208619</v>
      </c>
      <c r="S176" s="14" t="n">
        <f aca="false">J176-R176</f>
        <v>274481</v>
      </c>
      <c r="T176" s="15" t="n">
        <f aca="false">IF(J176=0,0,S176/J176)</f>
        <v>0.185072483311982</v>
      </c>
      <c r="U176" s="14" t="n">
        <f aca="false">IF(H176=0,0,J176/H176)</f>
        <v>47841.935483871</v>
      </c>
      <c r="V176" s="18" t="n">
        <f aca="false">IF(H176=0,0,K176/H176)</f>
        <v>170.258064516129</v>
      </c>
      <c r="W176" s="14" t="n">
        <f aca="false">IF(K176=0,0,J176/K176)</f>
        <v>280.996589617279</v>
      </c>
      <c r="X176" s="15" t="n">
        <f aca="false">IF(J176=0,0,L176/J176)</f>
        <v>0.313262760434226</v>
      </c>
      <c r="Y176" s="15" t="n">
        <f aca="false">IF(J176=0,0,M176/J176)</f>
        <v>0.236194457555121</v>
      </c>
      <c r="Z176" s="14" t="n">
        <f aca="false">IF(I176=0,0,J176/I176)</f>
        <v>27464.8148148148</v>
      </c>
    </row>
    <row r="177" customFormat="false" ht="15" hidden="false" customHeight="false" outlineLevel="0" collapsed="false">
      <c r="A177" s="6" t="str">
        <f aca="false">TEXT(B177,"0")&amp;"-"&amp;TEXT(C177,"00")</f>
        <v>2024-10</v>
      </c>
      <c r="B177" s="4" t="n">
        <v>2024</v>
      </c>
      <c r="C177" s="4" t="n">
        <v>10</v>
      </c>
      <c r="D177" s="9" t="s">
        <v>277</v>
      </c>
      <c r="E177" s="12" t="str">
        <f aca="false">INDEX(門市主檔!$B$2:$B$25,MATCH($D177,門市主檔!$A$2:$A$25,0))</f>
        <v>台北松江店</v>
      </c>
      <c r="F177" s="12" t="str">
        <f aca="false">INDEX(門市主檔!$C$2:$C$25,MATCH($D177,門市主檔!$A$2:$A$25,0))</f>
        <v>北區</v>
      </c>
      <c r="G177" s="12" t="str">
        <f aca="false">INDEX(門市主檔!$E$2:$E$25,MATCH($D177,門市主檔!$A$2:$A$25,0))</f>
        <v>外帶專門店</v>
      </c>
      <c r="H177" s="4" t="n">
        <v>31</v>
      </c>
      <c r="I177" s="16" t="n">
        <f aca="false">SUMIFS(門市年度設定!$E$2:$E$63,門市年度設定!$A$2:$A$63,$B177,門市年度設定!$B$2:$B$63,$D177)</f>
        <v>9</v>
      </c>
      <c r="J177" s="17" t="n">
        <f aca="false">SUMIFS(通路月營運!$I$2:$I$2509,通路月營運!$B$2:$B$2509,$B177,通路月營運!$C$2:$C$2509,$C177,通路月營運!$D$2:$D$2509,$D177)</f>
        <v>1158900</v>
      </c>
      <c r="K177" s="16" t="n">
        <f aca="false">SUMIFS(通路月營運!$K$2:$K$2509,通路月營運!$B$2:$B$2509,$B177,通路月營運!$C$2:$C$2509,$C177,通路月營運!$D$2:$D$2509,$D177)</f>
        <v>4258</v>
      </c>
      <c r="L177" s="13" t="n">
        <v>365800</v>
      </c>
      <c r="M177" s="13" t="n">
        <v>298100</v>
      </c>
      <c r="N177" s="17" t="n">
        <f aca="false">SUMIFS(門市年度設定!$F$2:$F$63,門市年度設定!$A$2:$A$63,$B177,門市年度設定!$B$2:$B$63,$D177)</f>
        <v>57000</v>
      </c>
      <c r="O177" s="13" t="n">
        <v>77800</v>
      </c>
      <c r="P177" s="13" t="n">
        <v>21100</v>
      </c>
      <c r="Q177" s="17" t="n">
        <f aca="false">SUMIFS(通路月營運!$N$2:$N$2509,通路月營運!$B$2:$B$2509,$B177,通路月營運!$C$2:$C$2509,$C177,通路月營運!$D$2:$D$2509,$D177)</f>
        <v>222486</v>
      </c>
      <c r="R177" s="14" t="n">
        <f aca="false">SUM(L177:Q177)</f>
        <v>1042286</v>
      </c>
      <c r="S177" s="14" t="n">
        <f aca="false">J177-R177</f>
        <v>116614</v>
      </c>
      <c r="T177" s="15" t="n">
        <f aca="false">IF(J177=0,0,S177/J177)</f>
        <v>0.100624730347744</v>
      </c>
      <c r="U177" s="14" t="n">
        <f aca="false">IF(H177=0,0,J177/H177)</f>
        <v>37383.8709677419</v>
      </c>
      <c r="V177" s="18" t="n">
        <f aca="false">IF(H177=0,0,K177/H177)</f>
        <v>137.354838709677</v>
      </c>
      <c r="W177" s="14" t="n">
        <f aca="false">IF(K177=0,0,J177/K177)</f>
        <v>272.170032879286</v>
      </c>
      <c r="X177" s="15" t="n">
        <f aca="false">IF(J177=0,0,L177/J177)</f>
        <v>0.315644145310208</v>
      </c>
      <c r="Y177" s="15" t="n">
        <f aca="false">IF(J177=0,0,M177/J177)</f>
        <v>0.257226680472862</v>
      </c>
      <c r="Z177" s="14" t="n">
        <f aca="false">IF(I177=0,0,J177/I177)</f>
        <v>128766.666666667</v>
      </c>
    </row>
    <row r="178" customFormat="false" ht="15" hidden="false" customHeight="false" outlineLevel="0" collapsed="false">
      <c r="A178" s="6" t="str">
        <f aca="false">TEXT(B178,"0")&amp;"-"&amp;TEXT(C178,"00")</f>
        <v>2024-10</v>
      </c>
      <c r="B178" s="4" t="n">
        <v>2024</v>
      </c>
      <c r="C178" s="4" t="n">
        <v>10</v>
      </c>
      <c r="D178" s="9" t="s">
        <v>288</v>
      </c>
      <c r="E178" s="12" t="str">
        <f aca="false">INDEX(門市主檔!$B$2:$B$25,MATCH($D178,門市主檔!$A$2:$A$25,0))</f>
        <v>桃園中壢店</v>
      </c>
      <c r="F178" s="12" t="str">
        <f aca="false">INDEX(門市主檔!$C$2:$C$25,MATCH($D178,門市主檔!$A$2:$A$25,0))</f>
        <v>北區</v>
      </c>
      <c r="G178" s="12" t="str">
        <f aca="false">INDEX(門市主檔!$E$2:$E$25,MATCH($D178,門市主檔!$A$2:$A$25,0))</f>
        <v>標準店</v>
      </c>
      <c r="H178" s="4" t="n">
        <v>31</v>
      </c>
      <c r="I178" s="16" t="n">
        <f aca="false">SUMIFS(門市年度設定!$E$2:$E$63,門市年度設定!$A$2:$A$63,$B178,門市年度設定!$B$2:$B$63,$D178)</f>
        <v>90</v>
      </c>
      <c r="J178" s="17" t="n">
        <f aca="false">SUMIFS(通路月營運!$I$2:$I$2509,通路月營運!$B$2:$B$2509,$B178,通路月營運!$C$2:$C$2509,$C178,通路月營運!$D$2:$D$2509,$D178)</f>
        <v>1839600</v>
      </c>
      <c r="K178" s="16" t="n">
        <f aca="false">SUMIFS(通路月營運!$K$2:$K$2509,通路月營運!$B$2:$B$2509,$B178,通路月營運!$C$2:$C$2509,$C178,通路月營運!$D$2:$D$2509,$D178)</f>
        <v>6379</v>
      </c>
      <c r="L178" s="13" t="n">
        <v>620000</v>
      </c>
      <c r="M178" s="13" t="n">
        <v>469000</v>
      </c>
      <c r="N178" s="17" t="n">
        <f aca="false">SUMIFS(門市年度設定!$F$2:$F$63,門市年度設定!$A$2:$A$63,$B178,門市年度設定!$B$2:$B$63,$D178)</f>
        <v>203000</v>
      </c>
      <c r="O178" s="13" t="n">
        <v>118400</v>
      </c>
      <c r="P178" s="13" t="n">
        <v>30400</v>
      </c>
      <c r="Q178" s="17" t="n">
        <f aca="false">SUMIFS(通路月營運!$N$2:$N$2509,通路月營運!$B$2:$B$2509,$B178,通路月營運!$C$2:$C$2509,$C178,通路月營運!$D$2:$D$2509,$D178)</f>
        <v>200640</v>
      </c>
      <c r="R178" s="14" t="n">
        <f aca="false">SUM(L178:Q178)</f>
        <v>1641440</v>
      </c>
      <c r="S178" s="14" t="n">
        <f aca="false">J178-R178</f>
        <v>198160</v>
      </c>
      <c r="T178" s="15" t="n">
        <f aca="false">IF(J178=0,0,S178/J178)</f>
        <v>0.107719069362905</v>
      </c>
      <c r="U178" s="14" t="n">
        <f aca="false">IF(H178=0,0,J178/H178)</f>
        <v>59341.935483871</v>
      </c>
      <c r="V178" s="18" t="n">
        <f aca="false">IF(H178=0,0,K178/H178)</f>
        <v>205.774193548387</v>
      </c>
      <c r="W178" s="14" t="n">
        <f aca="false">IF(K178=0,0,J178/K178)</f>
        <v>288.383759209908</v>
      </c>
      <c r="X178" s="15" t="n">
        <f aca="false">IF(J178=0,0,L178/J178)</f>
        <v>0.337029789084584</v>
      </c>
      <c r="Y178" s="15" t="n">
        <f aca="false">IF(J178=0,0,M178/J178)</f>
        <v>0.254946727549467</v>
      </c>
      <c r="Z178" s="14" t="n">
        <f aca="false">IF(I178=0,0,J178/I178)</f>
        <v>20440</v>
      </c>
    </row>
    <row r="179" customFormat="false" ht="15" hidden="false" customHeight="false" outlineLevel="0" collapsed="false">
      <c r="A179" s="6" t="str">
        <f aca="false">TEXT(B179,"0")&amp;"-"&amp;TEXT(C179,"00")</f>
        <v>2024-10</v>
      </c>
      <c r="B179" s="4" t="n">
        <v>2024</v>
      </c>
      <c r="C179" s="4" t="n">
        <v>10</v>
      </c>
      <c r="D179" s="9" t="s">
        <v>292</v>
      </c>
      <c r="E179" s="12" t="str">
        <f aca="false">INDEX(門市主檔!$B$2:$B$25,MATCH($D179,門市主檔!$A$2:$A$25,0))</f>
        <v>桃園藝文店</v>
      </c>
      <c r="F179" s="12" t="str">
        <f aca="false">INDEX(門市主檔!$C$2:$C$25,MATCH($D179,門市主檔!$A$2:$A$25,0))</f>
        <v>北區</v>
      </c>
      <c r="G179" s="12" t="str">
        <f aca="false">INDEX(門市主檔!$E$2:$E$25,MATCH($D179,門市主檔!$A$2:$A$25,0))</f>
        <v>標準店</v>
      </c>
      <c r="H179" s="4" t="n">
        <v>31</v>
      </c>
      <c r="I179" s="16" t="n">
        <f aca="false">SUMIFS(門市年度設定!$E$2:$E$63,門市年度設定!$A$2:$A$63,$B179,門市年度設定!$B$2:$B$63,$D179)</f>
        <v>96</v>
      </c>
      <c r="J179" s="17" t="n">
        <f aca="false">SUMIFS(通路月營運!$I$2:$I$2509,通路月營運!$B$2:$B$2509,$B179,通路月營運!$C$2:$C$2509,$C179,通路月營運!$D$2:$D$2509,$D179)</f>
        <v>1924200</v>
      </c>
      <c r="K179" s="16" t="n">
        <f aca="false">SUMIFS(通路月營運!$K$2:$K$2509,通路月營運!$B$2:$B$2509,$B179,通路月營運!$C$2:$C$2509,$C179,通路月營運!$D$2:$D$2509,$D179)</f>
        <v>6704</v>
      </c>
      <c r="L179" s="13" t="n">
        <v>588400</v>
      </c>
      <c r="M179" s="13" t="n">
        <v>485400</v>
      </c>
      <c r="N179" s="17" t="n">
        <f aca="false">SUMIFS(門市年度設定!$F$2:$F$63,門市年度設定!$A$2:$A$63,$B179,門市年度設定!$B$2:$B$63,$D179)</f>
        <v>169000</v>
      </c>
      <c r="O179" s="13" t="n">
        <v>120000</v>
      </c>
      <c r="P179" s="13" t="n">
        <v>44500</v>
      </c>
      <c r="Q179" s="17" t="n">
        <f aca="false">SUMIFS(通路月營運!$N$2:$N$2509,通路月營運!$B$2:$B$2509,$B179,通路月營運!$C$2:$C$2509,$C179,通路月營運!$D$2:$D$2509,$D179)</f>
        <v>218328</v>
      </c>
      <c r="R179" s="14" t="n">
        <f aca="false">SUM(L179:Q179)</f>
        <v>1625628</v>
      </c>
      <c r="S179" s="14" t="n">
        <f aca="false">J179-R179</f>
        <v>298572</v>
      </c>
      <c r="T179" s="15" t="n">
        <f aca="false">IF(J179=0,0,S179/J179)</f>
        <v>0.155166822575616</v>
      </c>
      <c r="U179" s="14" t="n">
        <f aca="false">IF(H179=0,0,J179/H179)</f>
        <v>62070.9677419355</v>
      </c>
      <c r="V179" s="18" t="n">
        <f aca="false">IF(H179=0,0,K179/H179)</f>
        <v>216.258064516129</v>
      </c>
      <c r="W179" s="14" t="n">
        <f aca="false">IF(K179=0,0,J179/K179)</f>
        <v>287.022673031026</v>
      </c>
      <c r="X179" s="15" t="n">
        <f aca="false">IF(J179=0,0,L179/J179)</f>
        <v>0.305789418979316</v>
      </c>
      <c r="Y179" s="15" t="n">
        <f aca="false">IF(J179=0,0,M179/J179)</f>
        <v>0.252260679763018</v>
      </c>
      <c r="Z179" s="14" t="n">
        <f aca="false">IF(I179=0,0,J179/I179)</f>
        <v>20043.75</v>
      </c>
    </row>
    <row r="180" customFormat="false" ht="15" hidden="false" customHeight="false" outlineLevel="0" collapsed="false">
      <c r="A180" s="6" t="str">
        <f aca="false">TEXT(B180,"0")&amp;"-"&amp;TEXT(C180,"00")</f>
        <v>2024-10</v>
      </c>
      <c r="B180" s="4" t="n">
        <v>2024</v>
      </c>
      <c r="C180" s="4" t="n">
        <v>10</v>
      </c>
      <c r="D180" s="9" t="s">
        <v>315</v>
      </c>
      <c r="E180" s="12" t="str">
        <f aca="false">INDEX(門市主檔!$B$2:$B$25,MATCH($D180,門市主檔!$A$2:$A$25,0))</f>
        <v>雲林斗六店</v>
      </c>
      <c r="F180" s="12" t="str">
        <f aca="false">INDEX(門市主檔!$C$2:$C$25,MATCH($D180,門市主檔!$A$2:$A$25,0))</f>
        <v>中區</v>
      </c>
      <c r="G180" s="12" t="str">
        <f aca="false">INDEX(門市主檔!$E$2:$E$25,MATCH($D180,門市主檔!$A$2:$A$25,0))</f>
        <v>標準店</v>
      </c>
      <c r="H180" s="4" t="n">
        <v>31</v>
      </c>
      <c r="I180" s="16" t="n">
        <f aca="false">SUMIFS(門市年度設定!$E$2:$E$63,門市年度設定!$A$2:$A$63,$B180,門市年度設定!$B$2:$B$63,$D180)</f>
        <v>90</v>
      </c>
      <c r="J180" s="17" t="n">
        <f aca="false">SUMIFS(通路月營運!$I$2:$I$2509,通路月營運!$B$2:$B$2509,$B180,通路月營運!$C$2:$C$2509,$C180,通路月營運!$D$2:$D$2509,$D180)</f>
        <v>1097800</v>
      </c>
      <c r="K180" s="16" t="n">
        <f aca="false">SUMIFS(通路月營運!$K$2:$K$2509,通路月營運!$B$2:$B$2509,$B180,通路月營運!$C$2:$C$2509,$C180,通路月營運!$D$2:$D$2509,$D180)</f>
        <v>3822</v>
      </c>
      <c r="L180" s="13" t="n">
        <v>332900</v>
      </c>
      <c r="M180" s="13" t="n">
        <v>306100</v>
      </c>
      <c r="N180" s="17" t="n">
        <f aca="false">SUMIFS(門市年度設定!$F$2:$F$63,門市年度設定!$A$2:$A$63,$B180,門市年度設定!$B$2:$B$63,$D180)</f>
        <v>167000</v>
      </c>
      <c r="O180" s="13" t="n">
        <v>52400</v>
      </c>
      <c r="P180" s="13" t="n">
        <v>24100</v>
      </c>
      <c r="Q180" s="17" t="n">
        <f aca="false">SUMIFS(通路月營運!$N$2:$N$2509,通路月營運!$B$2:$B$2509,$B180,通路月營運!$C$2:$C$2509,$C180,通路月營運!$D$2:$D$2509,$D180)</f>
        <v>121143</v>
      </c>
      <c r="R180" s="14" t="n">
        <f aca="false">SUM(L180:Q180)</f>
        <v>1003643</v>
      </c>
      <c r="S180" s="14" t="n">
        <f aca="false">J180-R180</f>
        <v>94157</v>
      </c>
      <c r="T180" s="15" t="n">
        <f aca="false">IF(J180=0,0,S180/J180)</f>
        <v>0.0857688103479687</v>
      </c>
      <c r="U180" s="14" t="n">
        <f aca="false">IF(H180=0,0,J180/H180)</f>
        <v>35412.9032258065</v>
      </c>
      <c r="V180" s="18" t="n">
        <f aca="false">IF(H180=0,0,K180/H180)</f>
        <v>123.290322580645</v>
      </c>
      <c r="W180" s="14" t="n">
        <f aca="false">IF(K180=0,0,J180/K180)</f>
        <v>287.231815803244</v>
      </c>
      <c r="X180" s="15" t="n">
        <f aca="false">IF(J180=0,0,L180/J180)</f>
        <v>0.303242849335034</v>
      </c>
      <c r="Y180" s="15" t="n">
        <f aca="false">IF(J180=0,0,M180/J180)</f>
        <v>0.278830388048825</v>
      </c>
      <c r="Z180" s="14" t="n">
        <f aca="false">IF(I180=0,0,J180/I180)</f>
        <v>12197.7777777778</v>
      </c>
    </row>
    <row r="181" customFormat="false" ht="15" hidden="false" customHeight="false" outlineLevel="0" collapsed="false">
      <c r="A181" s="6" t="str">
        <f aca="false">TEXT(B181,"0")&amp;"-"&amp;TEXT(C181,"00")</f>
        <v>2024-11</v>
      </c>
      <c r="B181" s="4" t="n">
        <v>2024</v>
      </c>
      <c r="C181" s="4" t="n">
        <v>11</v>
      </c>
      <c r="D181" s="9" t="s">
        <v>312</v>
      </c>
      <c r="E181" s="12" t="str">
        <f aca="false">INDEX(門市主檔!$B$2:$B$25,MATCH($D181,門市主檔!$A$2:$A$25,0))</f>
        <v>彰化員林店</v>
      </c>
      <c r="F181" s="12" t="str">
        <f aca="false">INDEX(門市主檔!$C$2:$C$25,MATCH($D181,門市主檔!$A$2:$A$25,0))</f>
        <v>中區</v>
      </c>
      <c r="G181" s="12" t="str">
        <f aca="false">INDEX(門市主檔!$E$2:$E$25,MATCH($D181,門市主檔!$A$2:$A$25,0))</f>
        <v>小型店</v>
      </c>
      <c r="H181" s="4" t="n">
        <v>30</v>
      </c>
      <c r="I181" s="16" t="n">
        <f aca="false">SUMIFS(門市年度設定!$E$2:$E$63,門市年度設定!$A$2:$A$63,$B181,門市年度設定!$B$2:$B$63,$D181)</f>
        <v>54</v>
      </c>
      <c r="J181" s="17" t="n">
        <f aca="false">SUMIFS(通路月營運!$I$2:$I$2509,通路月營運!$B$2:$B$2509,$B181,通路月營運!$C$2:$C$2509,$C181,通路月營運!$D$2:$D$2509,$D181)</f>
        <v>1254100</v>
      </c>
      <c r="K181" s="16" t="n">
        <f aca="false">SUMIFS(通路月營運!$K$2:$K$2509,通路月營運!$B$2:$B$2509,$B181,通路月營運!$C$2:$C$2509,$C181,通路月營運!$D$2:$D$2509,$D181)</f>
        <v>4566</v>
      </c>
      <c r="L181" s="13" t="n">
        <v>383300</v>
      </c>
      <c r="M181" s="13" t="n">
        <v>333600</v>
      </c>
      <c r="N181" s="17" t="n">
        <f aca="false">SUMIFS(門市年度設定!$F$2:$F$63,門市年度設定!$A$2:$A$63,$B181,門市年度設定!$B$2:$B$63,$D181)</f>
        <v>83000</v>
      </c>
      <c r="O181" s="13" t="n">
        <v>86500</v>
      </c>
      <c r="P181" s="13" t="n">
        <v>40100</v>
      </c>
      <c r="Q181" s="17" t="n">
        <f aca="false">SUMIFS(通路月營運!$N$2:$N$2509,通路月營運!$B$2:$B$2509,$B181,通路月營運!$C$2:$C$2509,$C181,通路月營運!$D$2:$D$2509,$D181)</f>
        <v>160215</v>
      </c>
      <c r="R181" s="14" t="n">
        <f aca="false">SUM(L181:Q181)</f>
        <v>1086715</v>
      </c>
      <c r="S181" s="14" t="n">
        <f aca="false">J181-R181</f>
        <v>167385</v>
      </c>
      <c r="T181" s="15" t="n">
        <f aca="false">IF(J181=0,0,S181/J181)</f>
        <v>0.13347021768599</v>
      </c>
      <c r="U181" s="14" t="n">
        <f aca="false">IF(H181=0,0,J181/H181)</f>
        <v>41803.3333333333</v>
      </c>
      <c r="V181" s="18" t="n">
        <f aca="false">IF(H181=0,0,K181/H181)</f>
        <v>152.2</v>
      </c>
      <c r="W181" s="14" t="n">
        <f aca="false">IF(K181=0,0,J181/K181)</f>
        <v>274.660534384582</v>
      </c>
      <c r="X181" s="15" t="n">
        <f aca="false">IF(J181=0,0,L181/J181)</f>
        <v>0.305637508970577</v>
      </c>
      <c r="Y181" s="15" t="n">
        <f aca="false">IF(J181=0,0,M181/J181)</f>
        <v>0.266007495415039</v>
      </c>
      <c r="Z181" s="14" t="n">
        <f aca="false">IF(I181=0,0,J181/I181)</f>
        <v>23224.0740740741</v>
      </c>
    </row>
    <row r="182" customFormat="false" ht="15" hidden="false" customHeight="false" outlineLevel="0" collapsed="false">
      <c r="A182" s="6" t="str">
        <f aca="false">TEXT(B182,"0")&amp;"-"&amp;TEXT(C182,"00")</f>
        <v>2024-11</v>
      </c>
      <c r="B182" s="4" t="n">
        <v>2024</v>
      </c>
      <c r="C182" s="4" t="n">
        <v>11</v>
      </c>
      <c r="D182" s="9" t="s">
        <v>294</v>
      </c>
      <c r="E182" s="12" t="str">
        <f aca="false">INDEX(門市主檔!$B$2:$B$25,MATCH($D182,門市主檔!$A$2:$A$25,0))</f>
        <v>新竹巨城店</v>
      </c>
      <c r="F182" s="12" t="str">
        <f aca="false">INDEX(門市主檔!$C$2:$C$25,MATCH($D182,門市主檔!$A$2:$A$25,0))</f>
        <v>北區</v>
      </c>
      <c r="G182" s="12" t="str">
        <f aca="false">INDEX(門市主檔!$E$2:$E$25,MATCH($D182,門市主檔!$A$2:$A$25,0))</f>
        <v>旗艦店</v>
      </c>
      <c r="H182" s="4" t="n">
        <v>30</v>
      </c>
      <c r="I182" s="16" t="n">
        <f aca="false">SUMIFS(門市年度設定!$E$2:$E$63,門市年度設定!$A$2:$A$63,$B182,門市年度設定!$B$2:$B$63,$D182)</f>
        <v>118</v>
      </c>
      <c r="J182" s="17" t="n">
        <f aca="false">SUMIFS(通路月營運!$I$2:$I$2509,通路月營運!$B$2:$B$2509,$B182,通路月營運!$C$2:$C$2509,$C182,通路月營運!$D$2:$D$2509,$D182)</f>
        <v>2451200</v>
      </c>
      <c r="K182" s="16" t="n">
        <f aca="false">SUMIFS(通路月營運!$K$2:$K$2509,通路月營運!$B$2:$B$2509,$B182,通路月營運!$C$2:$C$2509,$C182,通路月營運!$D$2:$D$2509,$D182)</f>
        <v>8169</v>
      </c>
      <c r="L182" s="13" t="n">
        <v>827800</v>
      </c>
      <c r="M182" s="13" t="n">
        <v>603700</v>
      </c>
      <c r="N182" s="17" t="n">
        <f aca="false">SUMIFS(門市年度設定!$F$2:$F$63,門市年度設定!$A$2:$A$63,$B182,門市年度設定!$B$2:$B$63,$D182)</f>
        <v>512000</v>
      </c>
      <c r="O182" s="13" t="n">
        <v>150700</v>
      </c>
      <c r="P182" s="13" t="n">
        <v>50400</v>
      </c>
      <c r="Q182" s="17" t="n">
        <f aca="false">SUMIFS(通路月營運!$N$2:$N$2509,通路月營運!$B$2:$B$2509,$B182,通路月營運!$C$2:$C$2509,$C182,通路月營運!$D$2:$D$2509,$D182)</f>
        <v>245388</v>
      </c>
      <c r="R182" s="14" t="n">
        <f aca="false">SUM(L182:Q182)</f>
        <v>2389988</v>
      </c>
      <c r="S182" s="14" t="n">
        <f aca="false">J182-R182</f>
        <v>61212</v>
      </c>
      <c r="T182" s="15" t="n">
        <f aca="false">IF(J182=0,0,S182/J182)</f>
        <v>0.0249722584856397</v>
      </c>
      <c r="U182" s="14" t="n">
        <f aca="false">IF(H182=0,0,J182/H182)</f>
        <v>81706.6666666667</v>
      </c>
      <c r="V182" s="18" t="n">
        <f aca="false">IF(H182=0,0,K182/H182)</f>
        <v>272.3</v>
      </c>
      <c r="W182" s="14" t="n">
        <f aca="false">IF(K182=0,0,J182/K182)</f>
        <v>300.061207002081</v>
      </c>
      <c r="X182" s="15" t="n">
        <f aca="false">IF(J182=0,0,L182/J182)</f>
        <v>0.337712140992167</v>
      </c>
      <c r="Y182" s="15" t="n">
        <f aca="false">IF(J182=0,0,M182/J182)</f>
        <v>0.246287532637076</v>
      </c>
      <c r="Z182" s="14" t="n">
        <f aca="false">IF(I182=0,0,J182/I182)</f>
        <v>20772.8813559322</v>
      </c>
    </row>
    <row r="183" customFormat="false" ht="15" hidden="false" customHeight="false" outlineLevel="0" collapsed="false">
      <c r="A183" s="6" t="str">
        <f aca="false">TEXT(B183,"0")&amp;"-"&amp;TEXT(C183,"00")</f>
        <v>2024-11</v>
      </c>
      <c r="B183" s="4" t="n">
        <v>2024</v>
      </c>
      <c r="C183" s="4" t="n">
        <v>11</v>
      </c>
      <c r="D183" s="9" t="s">
        <v>325</v>
      </c>
      <c r="E183" s="12" t="str">
        <f aca="false">INDEX(門市主檔!$B$2:$B$25,MATCH($D183,門市主檔!$A$2:$A$25,0))</f>
        <v>高雄左營店</v>
      </c>
      <c r="F183" s="12" t="str">
        <f aca="false">INDEX(門市主檔!$C$2:$C$25,MATCH($D183,門市主檔!$A$2:$A$25,0))</f>
        <v>南區</v>
      </c>
      <c r="G183" s="12" t="str">
        <f aca="false">INDEX(門市主檔!$E$2:$E$25,MATCH($D183,門市主檔!$A$2:$A$25,0))</f>
        <v>旗艦店</v>
      </c>
      <c r="H183" s="4" t="n">
        <v>30</v>
      </c>
      <c r="I183" s="16" t="n">
        <f aca="false">SUMIFS(門市年度設定!$E$2:$E$63,門市年度設定!$A$2:$A$63,$B183,門市年度設定!$B$2:$B$63,$D183)</f>
        <v>119</v>
      </c>
      <c r="J183" s="17" t="n">
        <f aca="false">SUMIFS(通路月營運!$I$2:$I$2509,通路月營運!$B$2:$B$2509,$B183,通路月營運!$C$2:$C$2509,$C183,通路月營運!$D$2:$D$2509,$D183)</f>
        <v>2305800</v>
      </c>
      <c r="K183" s="16" t="n">
        <f aca="false">SUMIFS(通路月營運!$K$2:$K$2509,通路月營運!$B$2:$B$2509,$B183,通路月營運!$C$2:$C$2509,$C183,通路月營運!$D$2:$D$2509,$D183)</f>
        <v>7626</v>
      </c>
      <c r="L183" s="13" t="n">
        <v>682800</v>
      </c>
      <c r="M183" s="13" t="n">
        <v>578300</v>
      </c>
      <c r="N183" s="17" t="n">
        <f aca="false">SUMIFS(門市年度設定!$F$2:$F$63,門市年度設定!$A$2:$A$63,$B183,門市年度設定!$B$2:$B$63,$D183)</f>
        <v>464000</v>
      </c>
      <c r="O183" s="13" t="n">
        <v>133800</v>
      </c>
      <c r="P183" s="13" t="n">
        <v>48600</v>
      </c>
      <c r="Q183" s="17" t="n">
        <f aca="false">SUMIFS(通路月營運!$N$2:$N$2509,通路月營運!$B$2:$B$2509,$B183,通路月營運!$C$2:$C$2509,$C183,通路月營運!$D$2:$D$2509,$D183)</f>
        <v>206646</v>
      </c>
      <c r="R183" s="14" t="n">
        <f aca="false">SUM(L183:Q183)</f>
        <v>2114146</v>
      </c>
      <c r="S183" s="14" t="n">
        <f aca="false">J183-R183</f>
        <v>191654</v>
      </c>
      <c r="T183" s="15" t="n">
        <f aca="false">IF(J183=0,0,S183/J183)</f>
        <v>0.0831182236100269</v>
      </c>
      <c r="U183" s="14" t="n">
        <f aca="false">IF(H183=0,0,J183/H183)</f>
        <v>76860</v>
      </c>
      <c r="V183" s="18" t="n">
        <f aca="false">IF(H183=0,0,K183/H183)</f>
        <v>254.2</v>
      </c>
      <c r="W183" s="14" t="n">
        <f aca="false">IF(K183=0,0,J183/K183)</f>
        <v>302.360346184107</v>
      </c>
      <c r="X183" s="15" t="n">
        <f aca="false">IF(J183=0,0,L183/J183)</f>
        <v>0.296122820712985</v>
      </c>
      <c r="Y183" s="15" t="n">
        <f aca="false">IF(J183=0,0,M183/J183)</f>
        <v>0.250802324572816</v>
      </c>
      <c r="Z183" s="14" t="n">
        <f aca="false">IF(I183=0,0,J183/I183)</f>
        <v>19376.4705882353</v>
      </c>
    </row>
    <row r="184" customFormat="false" ht="15" hidden="false" customHeight="false" outlineLevel="0" collapsed="false">
      <c r="A184" s="6" t="str">
        <f aca="false">TEXT(B184,"0")&amp;"-"&amp;TEXT(C184,"00")</f>
        <v>2024-11</v>
      </c>
      <c r="B184" s="4" t="n">
        <v>2024</v>
      </c>
      <c r="C184" s="4" t="n">
        <v>11</v>
      </c>
      <c r="D184" s="9" t="s">
        <v>328</v>
      </c>
      <c r="E184" s="12" t="str">
        <f aca="false">INDEX(門市主檔!$B$2:$B$25,MATCH($D184,門市主檔!$A$2:$A$25,0))</f>
        <v>高雄三多店</v>
      </c>
      <c r="F184" s="12" t="str">
        <f aca="false">INDEX(門市主檔!$C$2:$C$25,MATCH($D184,門市主檔!$A$2:$A$25,0))</f>
        <v>南區</v>
      </c>
      <c r="G184" s="12" t="str">
        <f aca="false">INDEX(門市主檔!$E$2:$E$25,MATCH($D184,門市主檔!$A$2:$A$25,0))</f>
        <v>標準店</v>
      </c>
      <c r="H184" s="4" t="n">
        <v>30</v>
      </c>
      <c r="I184" s="16" t="n">
        <f aca="false">SUMIFS(門市年度設定!$E$2:$E$63,門市年度設定!$A$2:$A$63,$B184,門市年度設定!$B$2:$B$63,$D184)</f>
        <v>77</v>
      </c>
      <c r="J184" s="17" t="n">
        <f aca="false">SUMIFS(通路月營運!$I$2:$I$2509,通路月營運!$B$2:$B$2509,$B184,通路月營運!$C$2:$C$2509,$C184,通路月營運!$D$2:$D$2509,$D184)</f>
        <v>1778700</v>
      </c>
      <c r="K184" s="16" t="n">
        <f aca="false">SUMIFS(通路月營運!$K$2:$K$2509,通路月營運!$B$2:$B$2509,$B184,通路月營運!$C$2:$C$2509,$C184,通路月營運!$D$2:$D$2509,$D184)</f>
        <v>6450</v>
      </c>
      <c r="L184" s="13" t="n">
        <v>574200</v>
      </c>
      <c r="M184" s="13" t="n">
        <v>486400</v>
      </c>
      <c r="N184" s="17" t="n">
        <f aca="false">SUMIFS(門市年度設定!$F$2:$F$63,門市年度設定!$A$2:$A$63,$B184,門市年度設定!$B$2:$B$63,$D184)</f>
        <v>204000</v>
      </c>
      <c r="O184" s="13" t="n">
        <v>89300</v>
      </c>
      <c r="P184" s="13" t="n">
        <v>47700</v>
      </c>
      <c r="Q184" s="17" t="n">
        <f aca="false">SUMIFS(通路月營運!$N$2:$N$2509,通路月營運!$B$2:$B$2509,$B184,通路月營運!$C$2:$C$2509,$C184,通路月營運!$D$2:$D$2509,$D184)</f>
        <v>202092</v>
      </c>
      <c r="R184" s="14" t="n">
        <f aca="false">SUM(L184:Q184)</f>
        <v>1603692</v>
      </c>
      <c r="S184" s="14" t="n">
        <f aca="false">J184-R184</f>
        <v>175008</v>
      </c>
      <c r="T184" s="15" t="n">
        <f aca="false">IF(J184=0,0,S184/J184)</f>
        <v>0.098390959689661</v>
      </c>
      <c r="U184" s="14" t="n">
        <f aca="false">IF(H184=0,0,J184/H184)</f>
        <v>59290</v>
      </c>
      <c r="V184" s="18" t="n">
        <f aca="false">IF(H184=0,0,K184/H184)</f>
        <v>215</v>
      </c>
      <c r="W184" s="14" t="n">
        <f aca="false">IF(K184=0,0,J184/K184)</f>
        <v>275.767441860465</v>
      </c>
      <c r="X184" s="15" t="n">
        <f aca="false">IF(J184=0,0,L184/J184)</f>
        <v>0.322820037105751</v>
      </c>
      <c r="Y184" s="15" t="n">
        <f aca="false">IF(J184=0,0,M184/J184)</f>
        <v>0.273458143588014</v>
      </c>
      <c r="Z184" s="14" t="n">
        <f aca="false">IF(I184=0,0,J184/I184)</f>
        <v>23100</v>
      </c>
    </row>
    <row r="185" customFormat="false" ht="15" hidden="false" customHeight="false" outlineLevel="0" collapsed="false">
      <c r="A185" s="6" t="str">
        <f aca="false">TEXT(B185,"0")&amp;"-"&amp;TEXT(C185,"00")</f>
        <v>2024-11</v>
      </c>
      <c r="B185" s="4" t="n">
        <v>2024</v>
      </c>
      <c r="C185" s="4" t="n">
        <v>11</v>
      </c>
      <c r="D185" s="9" t="s">
        <v>280</v>
      </c>
      <c r="E185" s="12" t="str">
        <f aca="false">INDEX(門市主檔!$B$2:$B$25,MATCH($D185,門市主檔!$A$2:$A$25,0))</f>
        <v>新北板橋店</v>
      </c>
      <c r="F185" s="12" t="str">
        <f aca="false">INDEX(門市主檔!$C$2:$C$25,MATCH($D185,門市主檔!$A$2:$A$25,0))</f>
        <v>北區</v>
      </c>
      <c r="G185" s="12" t="str">
        <f aca="false">INDEX(門市主檔!$E$2:$E$25,MATCH($D185,門市主檔!$A$2:$A$25,0))</f>
        <v>標準店</v>
      </c>
      <c r="H185" s="4" t="n">
        <v>30</v>
      </c>
      <c r="I185" s="16" t="n">
        <f aca="false">SUMIFS(門市年度設定!$E$2:$E$63,門市年度設定!$A$2:$A$63,$B185,門市年度設定!$B$2:$B$63,$D185)</f>
        <v>92</v>
      </c>
      <c r="J185" s="17" t="n">
        <f aca="false">SUMIFS(通路月營運!$I$2:$I$2509,通路月營運!$B$2:$B$2509,$B185,通路月營運!$C$2:$C$2509,$C185,通路月營運!$D$2:$D$2509,$D185)</f>
        <v>2560200</v>
      </c>
      <c r="K185" s="16" t="n">
        <f aca="false">SUMIFS(通路月營運!$K$2:$K$2509,通路月營運!$B$2:$B$2509,$B185,通路月營運!$C$2:$C$2509,$C185,通路月營運!$D$2:$D$2509,$D185)</f>
        <v>8698</v>
      </c>
      <c r="L185" s="13" t="n">
        <v>814800</v>
      </c>
      <c r="M185" s="13" t="n">
        <v>704600</v>
      </c>
      <c r="N185" s="17" t="n">
        <f aca="false">SUMIFS(門市年度設定!$F$2:$F$63,門市年度設定!$A$2:$A$63,$B185,門市年度設定!$B$2:$B$63,$D185)</f>
        <v>282000</v>
      </c>
      <c r="O185" s="13" t="n">
        <v>154000</v>
      </c>
      <c r="P185" s="13" t="n">
        <v>80500</v>
      </c>
      <c r="Q185" s="17" t="n">
        <f aca="false">SUMIFS(通路月營運!$N$2:$N$2509,通路月營運!$B$2:$B$2509,$B185,通路月營運!$C$2:$C$2509,$C185,通路月營運!$D$2:$D$2509,$D185)</f>
        <v>271557</v>
      </c>
      <c r="R185" s="14" t="n">
        <f aca="false">SUM(L185:Q185)</f>
        <v>2307457</v>
      </c>
      <c r="S185" s="14" t="n">
        <f aca="false">J185-R185</f>
        <v>252743</v>
      </c>
      <c r="T185" s="15" t="n">
        <f aca="false">IF(J185=0,0,S185/J185)</f>
        <v>0.0987200218732912</v>
      </c>
      <c r="U185" s="14" t="n">
        <f aca="false">IF(H185=0,0,J185/H185)</f>
        <v>85340</v>
      </c>
      <c r="V185" s="18" t="n">
        <f aca="false">IF(H185=0,0,K185/H185)</f>
        <v>289.933333333333</v>
      </c>
      <c r="W185" s="14" t="n">
        <f aca="false">IF(K185=0,0,J185/K185)</f>
        <v>294.343527247643</v>
      </c>
      <c r="X185" s="15" t="n">
        <f aca="false">IF(J185=0,0,L185/J185)</f>
        <v>0.318256386219827</v>
      </c>
      <c r="Y185" s="15" t="n">
        <f aca="false">IF(J185=0,0,M185/J185)</f>
        <v>0.275212873994219</v>
      </c>
      <c r="Z185" s="14" t="n">
        <f aca="false">IF(I185=0,0,J185/I185)</f>
        <v>27828.2608695652</v>
      </c>
    </row>
    <row r="186" customFormat="false" ht="15" hidden="false" customHeight="false" outlineLevel="0" collapsed="false">
      <c r="A186" s="6" t="str">
        <f aca="false">TEXT(B186,"0")&amp;"-"&amp;TEXT(C186,"00")</f>
        <v>2024-11</v>
      </c>
      <c r="B186" s="4" t="n">
        <v>2024</v>
      </c>
      <c r="C186" s="4" t="n">
        <v>11</v>
      </c>
      <c r="D186" s="9" t="s">
        <v>283</v>
      </c>
      <c r="E186" s="12" t="str">
        <f aca="false">INDEX(門市主檔!$B$2:$B$25,MATCH($D186,門市主檔!$A$2:$A$25,0))</f>
        <v>新北新莊店</v>
      </c>
      <c r="F186" s="12" t="str">
        <f aca="false">INDEX(門市主檔!$C$2:$C$25,MATCH($D186,門市主檔!$A$2:$A$25,0))</f>
        <v>北區</v>
      </c>
      <c r="G186" s="12" t="str">
        <f aca="false">INDEX(門市主檔!$E$2:$E$25,MATCH($D186,門市主檔!$A$2:$A$25,0))</f>
        <v>標準店</v>
      </c>
      <c r="H186" s="4" t="n">
        <v>30</v>
      </c>
      <c r="I186" s="16" t="n">
        <f aca="false">SUMIFS(門市年度設定!$E$2:$E$63,門市年度設定!$A$2:$A$63,$B186,門市年度設定!$B$2:$B$63,$D186)</f>
        <v>76</v>
      </c>
      <c r="J186" s="17" t="n">
        <f aca="false">SUMIFS(通路月營運!$I$2:$I$2509,通路月營運!$B$2:$B$2509,$B186,通路月營運!$C$2:$C$2509,$C186,通路月營運!$D$2:$D$2509,$D186)</f>
        <v>1855000</v>
      </c>
      <c r="K186" s="16" t="n">
        <f aca="false">SUMIFS(通路月營運!$K$2:$K$2509,通路月營運!$B$2:$B$2509,$B186,通路月營運!$C$2:$C$2509,$C186,通路月營運!$D$2:$D$2509,$D186)</f>
        <v>6276</v>
      </c>
      <c r="L186" s="13" t="n">
        <v>576000</v>
      </c>
      <c r="M186" s="13" t="n">
        <v>488200</v>
      </c>
      <c r="N186" s="17" t="n">
        <f aca="false">SUMIFS(門市年度設定!$F$2:$F$63,門市年度設定!$A$2:$A$63,$B186,門市年度設定!$B$2:$B$63,$D186)</f>
        <v>239000</v>
      </c>
      <c r="O186" s="13" t="n">
        <v>121900</v>
      </c>
      <c r="P186" s="13" t="n">
        <v>29800</v>
      </c>
      <c r="Q186" s="17" t="n">
        <f aca="false">SUMIFS(通路月營運!$N$2:$N$2509,通路月營運!$B$2:$B$2509,$B186,通路月營運!$C$2:$C$2509,$C186,通路月營運!$D$2:$D$2509,$D186)</f>
        <v>206712</v>
      </c>
      <c r="R186" s="14" t="n">
        <f aca="false">SUM(L186:Q186)</f>
        <v>1661612</v>
      </c>
      <c r="S186" s="14" t="n">
        <f aca="false">J186-R186</f>
        <v>193388</v>
      </c>
      <c r="T186" s="15" t="n">
        <f aca="false">IF(J186=0,0,S186/J186)</f>
        <v>0.104252291105121</v>
      </c>
      <c r="U186" s="14" t="n">
        <f aca="false">IF(H186=0,0,J186/H186)</f>
        <v>61833.3333333333</v>
      </c>
      <c r="V186" s="18" t="n">
        <f aca="false">IF(H186=0,0,K186/H186)</f>
        <v>209.2</v>
      </c>
      <c r="W186" s="14" t="n">
        <f aca="false">IF(K186=0,0,J186/K186)</f>
        <v>295.570427023582</v>
      </c>
      <c r="X186" s="15" t="n">
        <f aca="false">IF(J186=0,0,L186/J186)</f>
        <v>0.310512129380054</v>
      </c>
      <c r="Y186" s="15" t="n">
        <f aca="false">IF(J186=0,0,M186/J186)</f>
        <v>0.263180592991914</v>
      </c>
      <c r="Z186" s="14" t="n">
        <f aca="false">IF(I186=0,0,J186/I186)</f>
        <v>24407.8947368421</v>
      </c>
    </row>
    <row r="187" customFormat="false" ht="15" hidden="false" customHeight="false" outlineLevel="0" collapsed="false">
      <c r="A187" s="6" t="str">
        <f aca="false">TEXT(B187,"0")&amp;"-"&amp;TEXT(C187,"00")</f>
        <v>2024-11</v>
      </c>
      <c r="B187" s="4" t="n">
        <v>2024</v>
      </c>
      <c r="C187" s="4" t="n">
        <v>11</v>
      </c>
      <c r="D187" s="9" t="s">
        <v>285</v>
      </c>
      <c r="E187" s="12" t="str">
        <f aca="false">INDEX(門市主檔!$B$2:$B$25,MATCH($D187,門市主檔!$A$2:$A$25,0))</f>
        <v>新北三重店</v>
      </c>
      <c r="F187" s="12" t="str">
        <f aca="false">INDEX(門市主檔!$C$2:$C$25,MATCH($D187,門市主檔!$A$2:$A$25,0))</f>
        <v>北區</v>
      </c>
      <c r="G187" s="12" t="str">
        <f aca="false">INDEX(門市主檔!$E$2:$E$25,MATCH($D187,門市主檔!$A$2:$A$25,0))</f>
        <v>小型店</v>
      </c>
      <c r="H187" s="4" t="n">
        <v>30</v>
      </c>
      <c r="I187" s="16" t="n">
        <f aca="false">SUMIFS(門市年度設定!$E$2:$E$63,門市年度設定!$A$2:$A$63,$B187,門市年度設定!$B$2:$B$63,$D187)</f>
        <v>50</v>
      </c>
      <c r="J187" s="17" t="n">
        <f aca="false">SUMIFS(通路月營運!$I$2:$I$2509,通路月營運!$B$2:$B$2509,$B187,通路月營運!$C$2:$C$2509,$C187,通路月營運!$D$2:$D$2509,$D187)</f>
        <v>1531700</v>
      </c>
      <c r="K187" s="16" t="n">
        <f aca="false">SUMIFS(通路月營運!$K$2:$K$2509,通路月營運!$B$2:$B$2509,$B187,通路月營運!$C$2:$C$2509,$C187,通路月營運!$D$2:$D$2509,$D187)</f>
        <v>5434</v>
      </c>
      <c r="L187" s="13" t="n">
        <v>507000</v>
      </c>
      <c r="M187" s="13" t="n">
        <v>394700</v>
      </c>
      <c r="N187" s="17" t="n">
        <f aca="false">SUMIFS(門市年度設定!$F$2:$F$63,門市年度設定!$A$2:$A$63,$B187,門市年度設定!$B$2:$B$63,$D187)</f>
        <v>113000</v>
      </c>
      <c r="O187" s="13" t="n">
        <v>96200</v>
      </c>
      <c r="P187" s="13" t="n">
        <v>28500</v>
      </c>
      <c r="Q187" s="17" t="n">
        <f aca="false">SUMIFS(通路月營運!$N$2:$N$2509,通路月營運!$B$2:$B$2509,$B187,通路月營運!$C$2:$C$2509,$C187,通路月營運!$D$2:$D$2509,$D187)</f>
        <v>202950</v>
      </c>
      <c r="R187" s="14" t="n">
        <f aca="false">SUM(L187:Q187)</f>
        <v>1342350</v>
      </c>
      <c r="S187" s="14" t="n">
        <f aca="false">J187-R187</f>
        <v>189350</v>
      </c>
      <c r="T187" s="15" t="n">
        <f aca="false">IF(J187=0,0,S187/J187)</f>
        <v>0.123620813475224</v>
      </c>
      <c r="U187" s="14" t="n">
        <f aca="false">IF(H187=0,0,J187/H187)</f>
        <v>51056.6666666667</v>
      </c>
      <c r="V187" s="18" t="n">
        <f aca="false">IF(H187=0,0,K187/H187)</f>
        <v>181.133333333333</v>
      </c>
      <c r="W187" s="14" t="n">
        <f aca="false">IF(K187=0,0,J187/K187)</f>
        <v>281.873389768127</v>
      </c>
      <c r="X187" s="15" t="n">
        <f aca="false">IF(J187=0,0,L187/J187)</f>
        <v>0.331004765946334</v>
      </c>
      <c r="Y187" s="15" t="n">
        <f aca="false">IF(J187=0,0,M187/J187)</f>
        <v>0.257687536723902</v>
      </c>
      <c r="Z187" s="14" t="n">
        <f aca="false">IF(I187=0,0,J187/I187)</f>
        <v>30634</v>
      </c>
    </row>
    <row r="188" customFormat="false" ht="15" hidden="false" customHeight="false" outlineLevel="0" collapsed="false">
      <c r="A188" s="6" t="str">
        <f aca="false">TEXT(B188,"0")&amp;"-"&amp;TEXT(C188,"00")</f>
        <v>2024-11</v>
      </c>
      <c r="B188" s="4" t="n">
        <v>2024</v>
      </c>
      <c r="C188" s="4" t="n">
        <v>11</v>
      </c>
      <c r="D188" s="9" t="s">
        <v>300</v>
      </c>
      <c r="E188" s="12" t="str">
        <f aca="false">INDEX(門市主檔!$B$2:$B$25,MATCH($D188,門市主檔!$A$2:$A$25,0))</f>
        <v>台中逢甲店</v>
      </c>
      <c r="F188" s="12" t="str">
        <f aca="false">INDEX(門市主檔!$C$2:$C$25,MATCH($D188,門市主檔!$A$2:$A$25,0))</f>
        <v>中區</v>
      </c>
      <c r="G188" s="12" t="str">
        <f aca="false">INDEX(門市主檔!$E$2:$E$25,MATCH($D188,門市主檔!$A$2:$A$25,0))</f>
        <v>標準店</v>
      </c>
      <c r="H188" s="4" t="n">
        <v>30</v>
      </c>
      <c r="I188" s="16" t="n">
        <f aca="false">SUMIFS(門市年度設定!$E$2:$E$63,門市年度設定!$A$2:$A$63,$B188,門市年度設定!$B$2:$B$63,$D188)</f>
        <v>83</v>
      </c>
      <c r="J188" s="17" t="n">
        <f aca="false">SUMIFS(通路月營運!$I$2:$I$2509,通路月營運!$B$2:$B$2509,$B188,通路月營運!$C$2:$C$2509,$C188,通路月營運!$D$2:$D$2509,$D188)</f>
        <v>2506400</v>
      </c>
      <c r="K188" s="16" t="n">
        <f aca="false">SUMIFS(通路月營運!$K$2:$K$2509,通路月營運!$B$2:$B$2509,$B188,通路月營運!$C$2:$C$2509,$C188,通路月營運!$D$2:$D$2509,$D188)</f>
        <v>8549</v>
      </c>
      <c r="L188" s="13" t="n">
        <v>741000</v>
      </c>
      <c r="M188" s="13" t="n">
        <v>674700</v>
      </c>
      <c r="N188" s="17" t="n">
        <f aca="false">SUMIFS(門市年度設定!$F$2:$F$63,門市年度設定!$A$2:$A$63,$B188,門市年度設定!$B$2:$B$63,$D188)</f>
        <v>316000</v>
      </c>
      <c r="O188" s="13" t="n">
        <v>145900</v>
      </c>
      <c r="P188" s="13" t="n">
        <v>41400</v>
      </c>
      <c r="Q188" s="17" t="n">
        <f aca="false">SUMIFS(通路月營運!$N$2:$N$2509,通路月營運!$B$2:$B$2509,$B188,通路月營運!$C$2:$C$2509,$C188,通路月營運!$D$2:$D$2509,$D188)</f>
        <v>277365</v>
      </c>
      <c r="R188" s="14" t="n">
        <f aca="false">SUM(L188:Q188)</f>
        <v>2196365</v>
      </c>
      <c r="S188" s="14" t="n">
        <f aca="false">J188-R188</f>
        <v>310035</v>
      </c>
      <c r="T188" s="15" t="n">
        <f aca="false">IF(J188=0,0,S188/J188)</f>
        <v>0.123697334822854</v>
      </c>
      <c r="U188" s="14" t="n">
        <f aca="false">IF(H188=0,0,J188/H188)</f>
        <v>83546.6666666667</v>
      </c>
      <c r="V188" s="18" t="n">
        <f aca="false">IF(H188=0,0,K188/H188)</f>
        <v>284.966666666667</v>
      </c>
      <c r="W188" s="14" t="n">
        <f aca="false">IF(K188=0,0,J188/K188)</f>
        <v>293.180488946076</v>
      </c>
      <c r="X188" s="15" t="n">
        <f aca="false">IF(J188=0,0,L188/J188)</f>
        <v>0.295643153526971</v>
      </c>
      <c r="Y188" s="15" t="n">
        <f aca="false">IF(J188=0,0,M188/J188)</f>
        <v>0.269190871369295</v>
      </c>
      <c r="Z188" s="14" t="n">
        <f aca="false">IF(I188=0,0,J188/I188)</f>
        <v>30197.5903614458</v>
      </c>
    </row>
    <row r="189" customFormat="false" ht="15" hidden="false" customHeight="false" outlineLevel="0" collapsed="false">
      <c r="A189" s="6" t="str">
        <f aca="false">TEXT(B189,"0")&amp;"-"&amp;TEXT(C189,"00")</f>
        <v>2024-11</v>
      </c>
      <c r="B189" s="4" t="n">
        <v>2024</v>
      </c>
      <c r="C189" s="4" t="n">
        <v>11</v>
      </c>
      <c r="D189" s="9" t="s">
        <v>305</v>
      </c>
      <c r="E189" s="12" t="str">
        <f aca="false">INDEX(門市主檔!$B$2:$B$25,MATCH($D189,門市主檔!$A$2:$A$25,0))</f>
        <v>台中七期店</v>
      </c>
      <c r="F189" s="12" t="str">
        <f aca="false">INDEX(門市主檔!$C$2:$C$25,MATCH($D189,門市主檔!$A$2:$A$25,0))</f>
        <v>中區</v>
      </c>
      <c r="G189" s="12" t="str">
        <f aca="false">INDEX(門市主檔!$E$2:$E$25,MATCH($D189,門市主檔!$A$2:$A$25,0))</f>
        <v>旗艦店</v>
      </c>
      <c r="H189" s="4" t="n">
        <v>30</v>
      </c>
      <c r="I189" s="16" t="n">
        <f aca="false">SUMIFS(門市年度設定!$E$2:$E$63,門市年度設定!$A$2:$A$63,$B189,門市年度設定!$B$2:$B$63,$D189)</f>
        <v>124</v>
      </c>
      <c r="J189" s="17" t="n">
        <f aca="false">SUMIFS(通路月營運!$I$2:$I$2509,通路月營運!$B$2:$B$2509,$B189,通路月營運!$C$2:$C$2509,$C189,通路月營運!$D$2:$D$2509,$D189)</f>
        <v>2255800</v>
      </c>
      <c r="K189" s="16" t="n">
        <f aca="false">SUMIFS(通路月營運!$K$2:$K$2509,通路月營運!$B$2:$B$2509,$B189,通路月營運!$C$2:$C$2509,$C189,通路月營運!$D$2:$D$2509,$D189)</f>
        <v>7595</v>
      </c>
      <c r="L189" s="13" t="n">
        <v>694100</v>
      </c>
      <c r="M189" s="13" t="n">
        <v>627700</v>
      </c>
      <c r="N189" s="17" t="n">
        <f aca="false">SUMIFS(門市年度設定!$F$2:$F$63,門市年度設定!$A$2:$A$63,$B189,門市年度設定!$B$2:$B$63,$D189)</f>
        <v>474000</v>
      </c>
      <c r="O189" s="13" t="n">
        <v>143300</v>
      </c>
      <c r="P189" s="13" t="n">
        <v>74500</v>
      </c>
      <c r="Q189" s="17" t="n">
        <f aca="false">SUMIFS(通路月營運!$N$2:$N$2509,通路月營運!$B$2:$B$2509,$B189,通路月營運!$C$2:$C$2509,$C189,通路月營運!$D$2:$D$2509,$D189)</f>
        <v>216249</v>
      </c>
      <c r="R189" s="14" t="n">
        <f aca="false">SUM(L189:Q189)</f>
        <v>2229849</v>
      </c>
      <c r="S189" s="14" t="n">
        <f aca="false">J189-R189</f>
        <v>25951</v>
      </c>
      <c r="T189" s="15" t="n">
        <f aca="false">IF(J189=0,0,S189/J189)</f>
        <v>0.0115041227059136</v>
      </c>
      <c r="U189" s="14" t="n">
        <f aca="false">IF(H189=0,0,J189/H189)</f>
        <v>75193.3333333333</v>
      </c>
      <c r="V189" s="18" t="n">
        <f aca="false">IF(H189=0,0,K189/H189)</f>
        <v>253.166666666667</v>
      </c>
      <c r="W189" s="14" t="n">
        <f aca="false">IF(K189=0,0,J189/K189)</f>
        <v>297.011191573404</v>
      </c>
      <c r="X189" s="15" t="n">
        <f aca="false">IF(J189=0,0,L189/J189)</f>
        <v>0.30769571770547</v>
      </c>
      <c r="Y189" s="15" t="n">
        <f aca="false">IF(J189=0,0,M189/J189)</f>
        <v>0.278260484085469</v>
      </c>
      <c r="Z189" s="14" t="n">
        <f aca="false">IF(I189=0,0,J189/I189)</f>
        <v>18191.935483871</v>
      </c>
    </row>
    <row r="190" customFormat="false" ht="15" hidden="false" customHeight="false" outlineLevel="0" collapsed="false">
      <c r="A190" s="6" t="str">
        <f aca="false">TEXT(B190,"0")&amp;"-"&amp;TEXT(C190,"00")</f>
        <v>2024-11</v>
      </c>
      <c r="B190" s="4" t="n">
        <v>2024</v>
      </c>
      <c r="C190" s="4" t="n">
        <v>11</v>
      </c>
      <c r="D190" s="9" t="s">
        <v>307</v>
      </c>
      <c r="E190" s="12" t="str">
        <f aca="false">INDEX(門市主檔!$B$2:$B$25,MATCH($D190,門市主檔!$A$2:$A$25,0))</f>
        <v>台中一中店</v>
      </c>
      <c r="F190" s="12" t="str">
        <f aca="false">INDEX(門市主檔!$C$2:$C$25,MATCH($D190,門市主檔!$A$2:$A$25,0))</f>
        <v>中區</v>
      </c>
      <c r="G190" s="12" t="str">
        <f aca="false">INDEX(門市主檔!$E$2:$E$25,MATCH($D190,門市主檔!$A$2:$A$25,0))</f>
        <v>小型店</v>
      </c>
      <c r="H190" s="4" t="n">
        <v>30</v>
      </c>
      <c r="I190" s="16" t="n">
        <f aca="false">SUMIFS(門市年度設定!$E$2:$E$63,門市年度設定!$A$2:$A$63,$B190,門市年度設定!$B$2:$B$63,$D190)</f>
        <v>52</v>
      </c>
      <c r="J190" s="17" t="n">
        <f aca="false">SUMIFS(通路月營運!$I$2:$I$2509,通路月營運!$B$2:$B$2509,$B190,通路月營運!$C$2:$C$2509,$C190,通路月營運!$D$2:$D$2509,$D190)</f>
        <v>1809200</v>
      </c>
      <c r="K190" s="16" t="n">
        <f aca="false">SUMIFS(通路月營運!$K$2:$K$2509,通路月營運!$B$2:$B$2509,$B190,通路月營運!$C$2:$C$2509,$C190,通路月營運!$D$2:$D$2509,$D190)</f>
        <v>6039</v>
      </c>
      <c r="L190" s="13" t="n">
        <v>610300</v>
      </c>
      <c r="M190" s="13" t="n">
        <v>501600</v>
      </c>
      <c r="N190" s="17" t="n">
        <f aca="false">SUMIFS(門市年度設定!$F$2:$F$63,門市年度設定!$A$2:$A$63,$B190,門市年度設定!$B$2:$B$63,$D190)</f>
        <v>102000</v>
      </c>
      <c r="O190" s="13" t="n">
        <v>84800</v>
      </c>
      <c r="P190" s="13" t="n">
        <v>46900</v>
      </c>
      <c r="Q190" s="17" t="n">
        <f aca="false">SUMIFS(通路月營運!$N$2:$N$2509,通路月營運!$B$2:$B$2509,$B190,通路月營運!$C$2:$C$2509,$C190,通路月營運!$D$2:$D$2509,$D190)</f>
        <v>227106</v>
      </c>
      <c r="R190" s="14" t="n">
        <f aca="false">SUM(L190:Q190)</f>
        <v>1572706</v>
      </c>
      <c r="S190" s="14" t="n">
        <f aca="false">J190-R190</f>
        <v>236494</v>
      </c>
      <c r="T190" s="15" t="n">
        <f aca="false">IF(J190=0,0,S190/J190)</f>
        <v>0.130717444174221</v>
      </c>
      <c r="U190" s="14" t="n">
        <f aca="false">IF(H190=0,0,J190/H190)</f>
        <v>60306.6666666667</v>
      </c>
      <c r="V190" s="18" t="n">
        <f aca="false">IF(H190=0,0,K190/H190)</f>
        <v>201.3</v>
      </c>
      <c r="W190" s="14" t="n">
        <f aca="false">IF(K190=0,0,J190/K190)</f>
        <v>299.586024176188</v>
      </c>
      <c r="X190" s="15" t="n">
        <f aca="false">IF(J190=0,0,L190/J190)</f>
        <v>0.337331417200973</v>
      </c>
      <c r="Y190" s="15" t="n">
        <f aca="false">IF(J190=0,0,M190/J190)</f>
        <v>0.277249613088658</v>
      </c>
      <c r="Z190" s="14" t="n">
        <f aca="false">IF(I190=0,0,J190/I190)</f>
        <v>34792.3076923077</v>
      </c>
    </row>
    <row r="191" customFormat="false" ht="15" hidden="false" customHeight="false" outlineLevel="0" collapsed="false">
      <c r="A191" s="6" t="str">
        <f aca="false">TEXT(B191,"0")&amp;"-"&amp;TEXT(C191,"00")</f>
        <v>2024-11</v>
      </c>
      <c r="B191" s="4" t="n">
        <v>2024</v>
      </c>
      <c r="C191" s="4" t="n">
        <v>11</v>
      </c>
      <c r="D191" s="9" t="s">
        <v>318</v>
      </c>
      <c r="E191" s="12" t="str">
        <f aca="false">INDEX(門市主檔!$B$2:$B$25,MATCH($D191,門市主檔!$A$2:$A$25,0))</f>
        <v>台南中西店</v>
      </c>
      <c r="F191" s="12" t="str">
        <f aca="false">INDEX(門市主檔!$C$2:$C$25,MATCH($D191,門市主檔!$A$2:$A$25,0))</f>
        <v>南區</v>
      </c>
      <c r="G191" s="12" t="str">
        <f aca="false">INDEX(門市主檔!$E$2:$E$25,MATCH($D191,門市主檔!$A$2:$A$25,0))</f>
        <v>標準店</v>
      </c>
      <c r="H191" s="4" t="n">
        <v>30</v>
      </c>
      <c r="I191" s="16" t="n">
        <f aca="false">SUMIFS(門市年度設定!$E$2:$E$63,門市年度設定!$A$2:$A$63,$B191,門市年度設定!$B$2:$B$63,$D191)</f>
        <v>76</v>
      </c>
      <c r="J191" s="17" t="n">
        <f aca="false">SUMIFS(通路月營運!$I$2:$I$2509,通路月營運!$B$2:$B$2509,$B191,通路月營運!$C$2:$C$2509,$C191,通路月營運!$D$2:$D$2509,$D191)</f>
        <v>1772900</v>
      </c>
      <c r="K191" s="16" t="n">
        <f aca="false">SUMIFS(通路月營運!$K$2:$K$2509,通路月營運!$B$2:$B$2509,$B191,通路月營運!$C$2:$C$2509,$C191,通路月營運!$D$2:$D$2509,$D191)</f>
        <v>5839</v>
      </c>
      <c r="L191" s="13" t="n">
        <v>532400</v>
      </c>
      <c r="M191" s="13" t="n">
        <v>472900</v>
      </c>
      <c r="N191" s="17" t="n">
        <f aca="false">SUMIFS(門市年度設定!$F$2:$F$63,門市年度設定!$A$2:$A$63,$B191,門市年度設定!$B$2:$B$63,$D191)</f>
        <v>205000</v>
      </c>
      <c r="O191" s="13" t="n">
        <v>98800</v>
      </c>
      <c r="P191" s="13" t="n">
        <v>51200</v>
      </c>
      <c r="Q191" s="17" t="n">
        <f aca="false">SUMIFS(通路月營運!$N$2:$N$2509,通路月營運!$B$2:$B$2509,$B191,通路月營運!$C$2:$C$2509,$C191,通路月營運!$D$2:$D$2509,$D191)</f>
        <v>190872</v>
      </c>
      <c r="R191" s="14" t="n">
        <f aca="false">SUM(L191:Q191)</f>
        <v>1551172</v>
      </c>
      <c r="S191" s="14" t="n">
        <f aca="false">J191-R191</f>
        <v>221728</v>
      </c>
      <c r="T191" s="15" t="n">
        <f aca="false">IF(J191=0,0,S191/J191)</f>
        <v>0.125065147498449</v>
      </c>
      <c r="U191" s="14" t="n">
        <f aca="false">IF(H191=0,0,J191/H191)</f>
        <v>59096.6666666667</v>
      </c>
      <c r="V191" s="18" t="n">
        <f aca="false">IF(H191=0,0,K191/H191)</f>
        <v>194.633333333333</v>
      </c>
      <c r="W191" s="14" t="n">
        <f aca="false">IF(K191=0,0,J191/K191)</f>
        <v>303.630758691557</v>
      </c>
      <c r="X191" s="15" t="n">
        <f aca="false">IF(J191=0,0,L191/J191)</f>
        <v>0.300298945230978</v>
      </c>
      <c r="Y191" s="15" t="n">
        <f aca="false">IF(J191=0,0,M191/J191)</f>
        <v>0.266738112696712</v>
      </c>
      <c r="Z191" s="14" t="n">
        <f aca="false">IF(I191=0,0,J191/I191)</f>
        <v>23327.6315789474</v>
      </c>
    </row>
    <row r="192" customFormat="false" ht="15" hidden="false" customHeight="false" outlineLevel="0" collapsed="false">
      <c r="A192" s="6" t="str">
        <f aca="false">TEXT(B192,"0")&amp;"-"&amp;TEXT(C192,"00")</f>
        <v>2024-11</v>
      </c>
      <c r="B192" s="4" t="n">
        <v>2024</v>
      </c>
      <c r="C192" s="4" t="n">
        <v>11</v>
      </c>
      <c r="D192" s="9" t="s">
        <v>323</v>
      </c>
      <c r="E192" s="12" t="str">
        <f aca="false">INDEX(門市主檔!$B$2:$B$25,MATCH($D192,門市主檔!$A$2:$A$25,0))</f>
        <v>台南東寧店</v>
      </c>
      <c r="F192" s="12" t="str">
        <f aca="false">INDEX(門市主檔!$C$2:$C$25,MATCH($D192,門市主檔!$A$2:$A$25,0))</f>
        <v>南區</v>
      </c>
      <c r="G192" s="12" t="str">
        <f aca="false">INDEX(門市主檔!$E$2:$E$25,MATCH($D192,門市主檔!$A$2:$A$25,0))</f>
        <v>小型店</v>
      </c>
      <c r="H192" s="4" t="n">
        <v>30</v>
      </c>
      <c r="I192" s="16" t="n">
        <f aca="false">SUMIFS(門市年度設定!$E$2:$E$63,門市年度設定!$A$2:$A$63,$B192,門市年度設定!$B$2:$B$63,$D192)</f>
        <v>51</v>
      </c>
      <c r="J192" s="17" t="n">
        <f aca="false">SUMIFS(通路月營運!$I$2:$I$2509,通路月營運!$B$2:$B$2509,$B192,通路月營運!$C$2:$C$2509,$C192,通路月營運!$D$2:$D$2509,$D192)</f>
        <v>1486000</v>
      </c>
      <c r="K192" s="16" t="n">
        <f aca="false">SUMIFS(通路月營運!$K$2:$K$2509,通路月營運!$B$2:$B$2509,$B192,通路月營運!$C$2:$C$2509,$C192,通路月營運!$D$2:$D$2509,$D192)</f>
        <v>5443</v>
      </c>
      <c r="L192" s="13" t="n">
        <v>452400</v>
      </c>
      <c r="M192" s="13" t="n">
        <v>350800</v>
      </c>
      <c r="N192" s="17" t="n">
        <f aca="false">SUMIFS(門市年度設定!$F$2:$F$63,門市年度設定!$A$2:$A$63,$B192,門市年度設定!$B$2:$B$63,$D192)</f>
        <v>91000</v>
      </c>
      <c r="O192" s="13" t="n">
        <v>82100</v>
      </c>
      <c r="P192" s="13" t="n">
        <v>26900</v>
      </c>
      <c r="Q192" s="17" t="n">
        <f aca="false">SUMIFS(通路月營運!$N$2:$N$2509,通路月營運!$B$2:$B$2509,$B192,通路月營運!$C$2:$C$2509,$C192,通路月營運!$D$2:$D$2509,$D192)</f>
        <v>196812</v>
      </c>
      <c r="R192" s="14" t="n">
        <f aca="false">SUM(L192:Q192)</f>
        <v>1200012</v>
      </c>
      <c r="S192" s="14" t="n">
        <f aca="false">J192-R192</f>
        <v>285988</v>
      </c>
      <c r="T192" s="15" t="n">
        <f aca="false">IF(J192=0,0,S192/J192)</f>
        <v>0.192454912516824</v>
      </c>
      <c r="U192" s="14" t="n">
        <f aca="false">IF(H192=0,0,J192/H192)</f>
        <v>49533.3333333333</v>
      </c>
      <c r="V192" s="18" t="n">
        <f aca="false">IF(H192=0,0,K192/H192)</f>
        <v>181.433333333333</v>
      </c>
      <c r="W192" s="14" t="n">
        <f aca="false">IF(K192=0,0,J192/K192)</f>
        <v>273.011207054933</v>
      </c>
      <c r="X192" s="15" t="n">
        <f aca="false">IF(J192=0,0,L192/J192)</f>
        <v>0.304441453566622</v>
      </c>
      <c r="Y192" s="15" t="n">
        <f aca="false">IF(J192=0,0,M192/J192)</f>
        <v>0.23606998654105</v>
      </c>
      <c r="Z192" s="14" t="n">
        <f aca="false">IF(I192=0,0,J192/I192)</f>
        <v>29137.2549019608</v>
      </c>
    </row>
    <row r="193" customFormat="false" ht="15" hidden="false" customHeight="false" outlineLevel="0" collapsed="false">
      <c r="A193" s="6" t="str">
        <f aca="false">TEXT(B193,"0")&amp;"-"&amp;TEXT(C193,"00")</f>
        <v>2024-11</v>
      </c>
      <c r="B193" s="4" t="n">
        <v>2024</v>
      </c>
      <c r="C193" s="4" t="n">
        <v>11</v>
      </c>
      <c r="D193" s="9" t="s">
        <v>262</v>
      </c>
      <c r="E193" s="12" t="str">
        <f aca="false">INDEX(門市主檔!$B$2:$B$25,MATCH($D193,門市主檔!$A$2:$A$25,0))</f>
        <v>台北信義旗艦店</v>
      </c>
      <c r="F193" s="12" t="str">
        <f aca="false">INDEX(門市主檔!$C$2:$C$25,MATCH($D193,門市主檔!$A$2:$A$25,0))</f>
        <v>北區</v>
      </c>
      <c r="G193" s="12" t="str">
        <f aca="false">INDEX(門市主檔!$E$2:$E$25,MATCH($D193,門市主檔!$A$2:$A$25,0))</f>
        <v>旗艦店</v>
      </c>
      <c r="H193" s="4" t="n">
        <v>30</v>
      </c>
      <c r="I193" s="16" t="n">
        <f aca="false">SUMIFS(門市年度設定!$E$2:$E$63,門市年度設定!$A$2:$A$63,$B193,門市年度設定!$B$2:$B$63,$D193)</f>
        <v>112</v>
      </c>
      <c r="J193" s="17" t="n">
        <f aca="false">SUMIFS(通路月營運!$I$2:$I$2509,通路月營運!$B$2:$B$2509,$B193,通路月營運!$C$2:$C$2509,$C193,通路月營運!$D$2:$D$2509,$D193)</f>
        <v>3101200</v>
      </c>
      <c r="K193" s="16" t="n">
        <f aca="false">SUMIFS(通路月營運!$K$2:$K$2509,通路月營運!$B$2:$B$2509,$B193,通路月營運!$C$2:$C$2509,$C193,通路月營運!$D$2:$D$2509,$D193)</f>
        <v>10634</v>
      </c>
      <c r="L193" s="13" t="n">
        <v>969400</v>
      </c>
      <c r="M193" s="13" t="n">
        <v>748600</v>
      </c>
      <c r="N193" s="17" t="n">
        <f aca="false">SUMIFS(門市年度設定!$F$2:$F$63,門市年度設定!$A$2:$A$63,$B193,門市年度設定!$B$2:$B$63,$D193)</f>
        <v>577000</v>
      </c>
      <c r="O193" s="13" t="n">
        <v>211000</v>
      </c>
      <c r="P193" s="13" t="n">
        <v>55900</v>
      </c>
      <c r="Q193" s="17" t="n">
        <f aca="false">SUMIFS(通路月營運!$N$2:$N$2509,通路月營運!$B$2:$B$2509,$B193,通路月營運!$C$2:$C$2509,$C193,通路月營運!$D$2:$D$2509,$D193)</f>
        <v>278124</v>
      </c>
      <c r="R193" s="14" t="n">
        <f aca="false">SUM(L193:Q193)</f>
        <v>2840024</v>
      </c>
      <c r="S193" s="14" t="n">
        <f aca="false">J193-R193</f>
        <v>261176</v>
      </c>
      <c r="T193" s="15" t="n">
        <f aca="false">IF(J193=0,0,S193/J193)</f>
        <v>0.0842177221720624</v>
      </c>
      <c r="U193" s="14" t="n">
        <f aca="false">IF(H193=0,0,J193/H193)</f>
        <v>103373.333333333</v>
      </c>
      <c r="V193" s="18" t="n">
        <f aca="false">IF(H193=0,0,K193/H193)</f>
        <v>354.466666666667</v>
      </c>
      <c r="W193" s="14" t="n">
        <f aca="false">IF(K193=0,0,J193/K193)</f>
        <v>291.630618769983</v>
      </c>
      <c r="X193" s="15" t="n">
        <f aca="false">IF(J193=0,0,L193/J193)</f>
        <v>0.312588675351477</v>
      </c>
      <c r="Y193" s="15" t="n">
        <f aca="false">IF(J193=0,0,M193/J193)</f>
        <v>0.241390429511157</v>
      </c>
      <c r="Z193" s="14" t="n">
        <f aca="false">IF(I193=0,0,J193/I193)</f>
        <v>27689.2857142857</v>
      </c>
    </row>
    <row r="194" customFormat="false" ht="15" hidden="false" customHeight="false" outlineLevel="0" collapsed="false">
      <c r="A194" s="6" t="str">
        <f aca="false">TEXT(B194,"0")&amp;"-"&amp;TEXT(C194,"00")</f>
        <v>2024-11</v>
      </c>
      <c r="B194" s="4" t="n">
        <v>2024</v>
      </c>
      <c r="C194" s="4" t="n">
        <v>11</v>
      </c>
      <c r="D194" s="9" t="s">
        <v>269</v>
      </c>
      <c r="E194" s="12" t="str">
        <f aca="false">INDEX(門市主檔!$B$2:$B$25,MATCH($D194,門市主檔!$A$2:$A$25,0))</f>
        <v>台北中山店</v>
      </c>
      <c r="F194" s="12" t="str">
        <f aca="false">INDEX(門市主檔!$C$2:$C$25,MATCH($D194,門市主檔!$A$2:$A$25,0))</f>
        <v>北區</v>
      </c>
      <c r="G194" s="12" t="str">
        <f aca="false">INDEX(門市主檔!$E$2:$E$25,MATCH($D194,門市主檔!$A$2:$A$25,0))</f>
        <v>標準店</v>
      </c>
      <c r="H194" s="4" t="n">
        <v>30</v>
      </c>
      <c r="I194" s="16" t="n">
        <f aca="false">SUMIFS(門市年度設定!$E$2:$E$63,門市年度設定!$A$2:$A$63,$B194,門市年度設定!$B$2:$B$63,$D194)</f>
        <v>84</v>
      </c>
      <c r="J194" s="17" t="n">
        <f aca="false">SUMIFS(通路月營運!$I$2:$I$2509,通路月營運!$B$2:$B$2509,$B194,通路月營運!$C$2:$C$2509,$C194,通路月營運!$D$2:$D$2509,$D194)</f>
        <v>2030500</v>
      </c>
      <c r="K194" s="16" t="n">
        <f aca="false">SUMIFS(通路月營運!$K$2:$K$2509,通路月營運!$B$2:$B$2509,$B194,通路月營運!$C$2:$C$2509,$C194,通路月營運!$D$2:$D$2509,$D194)</f>
        <v>7042</v>
      </c>
      <c r="L194" s="13" t="n">
        <v>619300</v>
      </c>
      <c r="M194" s="13" t="n">
        <v>509300</v>
      </c>
      <c r="N194" s="17" t="n">
        <f aca="false">SUMIFS(門市年度設定!$F$2:$F$63,門市年度設定!$A$2:$A$63,$B194,門市年度設定!$B$2:$B$63,$D194)</f>
        <v>264000</v>
      </c>
      <c r="O194" s="13" t="n">
        <v>102200</v>
      </c>
      <c r="P194" s="13" t="n">
        <v>39500</v>
      </c>
      <c r="Q194" s="17" t="n">
        <f aca="false">SUMIFS(通路月營運!$N$2:$N$2509,通路月營運!$B$2:$B$2509,$B194,通路月營運!$C$2:$C$2509,$C194,通路月營運!$D$2:$D$2509,$D194)</f>
        <v>212817</v>
      </c>
      <c r="R194" s="14" t="n">
        <f aca="false">SUM(L194:Q194)</f>
        <v>1747117</v>
      </c>
      <c r="S194" s="14" t="n">
        <f aca="false">J194-R194</f>
        <v>283383</v>
      </c>
      <c r="T194" s="15" t="n">
        <f aca="false">IF(J194=0,0,S194/J194)</f>
        <v>0.139563161782812</v>
      </c>
      <c r="U194" s="14" t="n">
        <f aca="false">IF(H194=0,0,J194/H194)</f>
        <v>67683.3333333333</v>
      </c>
      <c r="V194" s="18" t="n">
        <f aca="false">IF(H194=0,0,K194/H194)</f>
        <v>234.733333333333</v>
      </c>
      <c r="W194" s="14" t="n">
        <f aca="false">IF(K194=0,0,J194/K194)</f>
        <v>288.34138028969</v>
      </c>
      <c r="X194" s="15" t="n">
        <f aca="false">IF(J194=0,0,L194/J194)</f>
        <v>0.304998768776164</v>
      </c>
      <c r="Y194" s="15" t="n">
        <f aca="false">IF(J194=0,0,M194/J194)</f>
        <v>0.250824919970451</v>
      </c>
      <c r="Z194" s="14" t="n">
        <f aca="false">IF(I194=0,0,J194/I194)</f>
        <v>24172.619047619</v>
      </c>
    </row>
    <row r="195" customFormat="false" ht="15" hidden="false" customHeight="false" outlineLevel="0" collapsed="false">
      <c r="A195" s="6" t="str">
        <f aca="false">TEXT(B195,"0")&amp;"-"&amp;TEXT(C195,"00")</f>
        <v>2024-11</v>
      </c>
      <c r="B195" s="4" t="n">
        <v>2024</v>
      </c>
      <c r="C195" s="4" t="n">
        <v>11</v>
      </c>
      <c r="D195" s="9" t="s">
        <v>273</v>
      </c>
      <c r="E195" s="12" t="str">
        <f aca="false">INDEX(門市主檔!$B$2:$B$25,MATCH($D195,門市主檔!$A$2:$A$25,0))</f>
        <v>台北東門店</v>
      </c>
      <c r="F195" s="12" t="str">
        <f aca="false">INDEX(門市主檔!$C$2:$C$25,MATCH($D195,門市主檔!$A$2:$A$25,0))</f>
        <v>北區</v>
      </c>
      <c r="G195" s="12" t="str">
        <f aca="false">INDEX(門市主檔!$E$2:$E$25,MATCH($D195,門市主檔!$A$2:$A$25,0))</f>
        <v>小型店</v>
      </c>
      <c r="H195" s="4" t="n">
        <v>30</v>
      </c>
      <c r="I195" s="16" t="n">
        <f aca="false">SUMIFS(門市年度設定!$E$2:$E$63,門市年度設定!$A$2:$A$63,$B195,門市年度設定!$B$2:$B$63,$D195)</f>
        <v>54</v>
      </c>
      <c r="J195" s="17" t="n">
        <f aca="false">SUMIFS(通路月營運!$I$2:$I$2509,通路月營運!$B$2:$B$2509,$B195,通路月營運!$C$2:$C$2509,$C195,通路月營運!$D$2:$D$2509,$D195)</f>
        <v>1621200</v>
      </c>
      <c r="K195" s="16" t="n">
        <f aca="false">SUMIFS(通路月營運!$K$2:$K$2509,通路月營運!$B$2:$B$2509,$B195,通路月營運!$C$2:$C$2509,$C195,通路月營運!$D$2:$D$2509,$D195)</f>
        <v>5906</v>
      </c>
      <c r="L195" s="13" t="n">
        <v>505800</v>
      </c>
      <c r="M195" s="13" t="n">
        <v>430500</v>
      </c>
      <c r="N195" s="17" t="n">
        <f aca="false">SUMIFS(門市年度設定!$F$2:$F$63,門市年度設定!$A$2:$A$63,$B195,門市年度設定!$B$2:$B$63,$D195)</f>
        <v>99000</v>
      </c>
      <c r="O195" s="13" t="n">
        <v>109600</v>
      </c>
      <c r="P195" s="13" t="n">
        <v>41300</v>
      </c>
      <c r="Q195" s="17" t="n">
        <f aca="false">SUMIFS(通路月營運!$N$2:$N$2509,通路月營運!$B$2:$B$2509,$B195,通路月營運!$C$2:$C$2509,$C195,通路月營運!$D$2:$D$2509,$D195)</f>
        <v>212322</v>
      </c>
      <c r="R195" s="14" t="n">
        <f aca="false">SUM(L195:Q195)</f>
        <v>1398522</v>
      </c>
      <c r="S195" s="14" t="n">
        <f aca="false">J195-R195</f>
        <v>222678</v>
      </c>
      <c r="T195" s="15" t="n">
        <f aca="false">IF(J195=0,0,S195/J195)</f>
        <v>0.137353811991118</v>
      </c>
      <c r="U195" s="14" t="n">
        <f aca="false">IF(H195=0,0,J195/H195)</f>
        <v>54040</v>
      </c>
      <c r="V195" s="18" t="n">
        <f aca="false">IF(H195=0,0,K195/H195)</f>
        <v>196.866666666667</v>
      </c>
      <c r="W195" s="14" t="n">
        <f aca="false">IF(K195=0,0,J195/K195)</f>
        <v>274.500507958009</v>
      </c>
      <c r="X195" s="15" t="n">
        <f aca="false">IF(J195=0,0,L195/J195)</f>
        <v>0.3119911176906</v>
      </c>
      <c r="Y195" s="15" t="n">
        <f aca="false">IF(J195=0,0,M195/J195)</f>
        <v>0.265544041450777</v>
      </c>
      <c r="Z195" s="14" t="n">
        <f aca="false">IF(I195=0,0,J195/I195)</f>
        <v>30022.2222222222</v>
      </c>
    </row>
    <row r="196" customFormat="false" ht="15" hidden="false" customHeight="false" outlineLevel="0" collapsed="false">
      <c r="A196" s="6" t="str">
        <f aca="false">TEXT(B196,"0")&amp;"-"&amp;TEXT(C196,"00")</f>
        <v>2024-11</v>
      </c>
      <c r="B196" s="4" t="n">
        <v>2024</v>
      </c>
      <c r="C196" s="4" t="n">
        <v>11</v>
      </c>
      <c r="D196" s="9" t="s">
        <v>277</v>
      </c>
      <c r="E196" s="12" t="str">
        <f aca="false">INDEX(門市主檔!$B$2:$B$25,MATCH($D196,門市主檔!$A$2:$A$25,0))</f>
        <v>台北松江店</v>
      </c>
      <c r="F196" s="12" t="str">
        <f aca="false">INDEX(門市主檔!$C$2:$C$25,MATCH($D196,門市主檔!$A$2:$A$25,0))</f>
        <v>北區</v>
      </c>
      <c r="G196" s="12" t="str">
        <f aca="false">INDEX(門市主檔!$E$2:$E$25,MATCH($D196,門市主檔!$A$2:$A$25,0))</f>
        <v>外帶專門店</v>
      </c>
      <c r="H196" s="4" t="n">
        <v>30</v>
      </c>
      <c r="I196" s="16" t="n">
        <f aca="false">SUMIFS(門市年度設定!$E$2:$E$63,門市年度設定!$A$2:$A$63,$B196,門市年度設定!$B$2:$B$63,$D196)</f>
        <v>9</v>
      </c>
      <c r="J196" s="17" t="n">
        <f aca="false">SUMIFS(通路月營運!$I$2:$I$2509,通路月營運!$B$2:$B$2509,$B196,通路月營運!$C$2:$C$2509,$C196,通路月營運!$D$2:$D$2509,$D196)</f>
        <v>1167800</v>
      </c>
      <c r="K196" s="16" t="n">
        <f aca="false">SUMIFS(通路月營運!$K$2:$K$2509,通路月營運!$B$2:$B$2509,$B196,通路月營運!$C$2:$C$2509,$C196,通路月營運!$D$2:$D$2509,$D196)</f>
        <v>4354</v>
      </c>
      <c r="L196" s="13" t="n">
        <v>358900</v>
      </c>
      <c r="M196" s="13" t="n">
        <v>325000</v>
      </c>
      <c r="N196" s="17" t="n">
        <f aca="false">SUMIFS(門市年度設定!$F$2:$F$63,門市年度設定!$A$2:$A$63,$B196,門市年度設定!$B$2:$B$63,$D196)</f>
        <v>57000</v>
      </c>
      <c r="O196" s="13" t="n">
        <v>77900</v>
      </c>
      <c r="P196" s="13" t="n">
        <v>31800</v>
      </c>
      <c r="Q196" s="17" t="n">
        <f aca="false">SUMIFS(通路月營運!$N$2:$N$2509,通路月營運!$B$2:$B$2509,$B196,通路月營運!$C$2:$C$2509,$C196,通路月營運!$D$2:$D$2509,$D196)</f>
        <v>230076</v>
      </c>
      <c r="R196" s="14" t="n">
        <f aca="false">SUM(L196:Q196)</f>
        <v>1080676</v>
      </c>
      <c r="S196" s="14" t="n">
        <f aca="false">J196-R196</f>
        <v>87124</v>
      </c>
      <c r="T196" s="15" t="n">
        <f aca="false">IF(J196=0,0,S196/J196)</f>
        <v>0.0746052406233944</v>
      </c>
      <c r="U196" s="14" t="n">
        <f aca="false">IF(H196=0,0,J196/H196)</f>
        <v>38926.6666666667</v>
      </c>
      <c r="V196" s="18" t="n">
        <f aca="false">IF(H196=0,0,K196/H196)</f>
        <v>145.133333333333</v>
      </c>
      <c r="W196" s="14" t="n">
        <f aca="false">IF(K196=0,0,J196/K196)</f>
        <v>268.21313734497</v>
      </c>
      <c r="X196" s="15" t="n">
        <f aca="false">IF(J196=0,0,L196/J196)</f>
        <v>0.307330022264086</v>
      </c>
      <c r="Y196" s="15" t="n">
        <f aca="false">IF(J196=0,0,M196/J196)</f>
        <v>0.278301078951875</v>
      </c>
      <c r="Z196" s="14" t="n">
        <f aca="false">IF(I196=0,0,J196/I196)</f>
        <v>129755.555555556</v>
      </c>
    </row>
    <row r="197" customFormat="false" ht="15" hidden="false" customHeight="false" outlineLevel="0" collapsed="false">
      <c r="A197" s="6" t="str">
        <f aca="false">TEXT(B197,"0")&amp;"-"&amp;TEXT(C197,"00")</f>
        <v>2024-11</v>
      </c>
      <c r="B197" s="4" t="n">
        <v>2024</v>
      </c>
      <c r="C197" s="4" t="n">
        <v>11</v>
      </c>
      <c r="D197" s="9" t="s">
        <v>288</v>
      </c>
      <c r="E197" s="12" t="str">
        <f aca="false">INDEX(門市主檔!$B$2:$B$25,MATCH($D197,門市主檔!$A$2:$A$25,0))</f>
        <v>桃園中壢店</v>
      </c>
      <c r="F197" s="12" t="str">
        <f aca="false">INDEX(門市主檔!$C$2:$C$25,MATCH($D197,門市主檔!$A$2:$A$25,0))</f>
        <v>北區</v>
      </c>
      <c r="G197" s="12" t="str">
        <f aca="false">INDEX(門市主檔!$E$2:$E$25,MATCH($D197,門市主檔!$A$2:$A$25,0))</f>
        <v>標準店</v>
      </c>
      <c r="H197" s="4" t="n">
        <v>30</v>
      </c>
      <c r="I197" s="16" t="n">
        <f aca="false">SUMIFS(門市年度設定!$E$2:$E$63,門市年度設定!$A$2:$A$63,$B197,門市年度設定!$B$2:$B$63,$D197)</f>
        <v>90</v>
      </c>
      <c r="J197" s="17" t="n">
        <f aca="false">SUMIFS(通路月營運!$I$2:$I$2509,通路月營運!$B$2:$B$2509,$B197,通路月營運!$C$2:$C$2509,$C197,通路月營運!$D$2:$D$2509,$D197)</f>
        <v>1958500</v>
      </c>
      <c r="K197" s="16" t="n">
        <f aca="false">SUMIFS(通路月營運!$K$2:$K$2509,通路月營運!$B$2:$B$2509,$B197,通路月營運!$C$2:$C$2509,$C197,通路月營運!$D$2:$D$2509,$D197)</f>
        <v>6365</v>
      </c>
      <c r="L197" s="13" t="n">
        <v>669500</v>
      </c>
      <c r="M197" s="13" t="n">
        <v>489000</v>
      </c>
      <c r="N197" s="17" t="n">
        <f aca="false">SUMIFS(門市年度設定!$F$2:$F$63,門市年度設定!$A$2:$A$63,$B197,門市年度設定!$B$2:$B$63,$D197)</f>
        <v>203000</v>
      </c>
      <c r="O197" s="13" t="n">
        <v>126900</v>
      </c>
      <c r="P197" s="13" t="n">
        <v>65800</v>
      </c>
      <c r="Q197" s="17" t="n">
        <f aca="false">SUMIFS(通路月營運!$N$2:$N$2509,通路月營運!$B$2:$B$2509,$B197,通路月營運!$C$2:$C$2509,$C197,通路月營運!$D$2:$D$2509,$D197)</f>
        <v>202620</v>
      </c>
      <c r="R197" s="14" t="n">
        <f aca="false">SUM(L197:Q197)</f>
        <v>1756820</v>
      </c>
      <c r="S197" s="14" t="n">
        <f aca="false">J197-R197</f>
        <v>201680</v>
      </c>
      <c r="T197" s="15" t="n">
        <f aca="false">IF(J197=0,0,S197/J197)</f>
        <v>0.102976767934644</v>
      </c>
      <c r="U197" s="14" t="n">
        <f aca="false">IF(H197=0,0,J197/H197)</f>
        <v>65283.3333333333</v>
      </c>
      <c r="V197" s="18" t="n">
        <f aca="false">IF(H197=0,0,K197/H197)</f>
        <v>212.166666666667</v>
      </c>
      <c r="W197" s="14" t="n">
        <f aca="false">IF(K197=0,0,J197/K197)</f>
        <v>307.698350353496</v>
      </c>
      <c r="X197" s="15" t="n">
        <f aca="false">IF(J197=0,0,L197/J197)</f>
        <v>0.341843247383201</v>
      </c>
      <c r="Y197" s="15" t="n">
        <f aca="false">IF(J197=0,0,M197/J197)</f>
        <v>0.24968087822313</v>
      </c>
      <c r="Z197" s="14" t="n">
        <f aca="false">IF(I197=0,0,J197/I197)</f>
        <v>21761.1111111111</v>
      </c>
    </row>
    <row r="198" customFormat="false" ht="15" hidden="false" customHeight="false" outlineLevel="0" collapsed="false">
      <c r="A198" s="6" t="str">
        <f aca="false">TEXT(B198,"0")&amp;"-"&amp;TEXT(C198,"00")</f>
        <v>2024-11</v>
      </c>
      <c r="B198" s="4" t="n">
        <v>2024</v>
      </c>
      <c r="C198" s="4" t="n">
        <v>11</v>
      </c>
      <c r="D198" s="9" t="s">
        <v>292</v>
      </c>
      <c r="E198" s="12" t="str">
        <f aca="false">INDEX(門市主檔!$B$2:$B$25,MATCH($D198,門市主檔!$A$2:$A$25,0))</f>
        <v>桃園藝文店</v>
      </c>
      <c r="F198" s="12" t="str">
        <f aca="false">INDEX(門市主檔!$C$2:$C$25,MATCH($D198,門市主檔!$A$2:$A$25,0))</f>
        <v>北區</v>
      </c>
      <c r="G198" s="12" t="str">
        <f aca="false">INDEX(門市主檔!$E$2:$E$25,MATCH($D198,門市主檔!$A$2:$A$25,0))</f>
        <v>標準店</v>
      </c>
      <c r="H198" s="4" t="n">
        <v>30</v>
      </c>
      <c r="I198" s="16" t="n">
        <f aca="false">SUMIFS(門市年度設定!$E$2:$E$63,門市年度設定!$A$2:$A$63,$B198,門市年度設定!$B$2:$B$63,$D198)</f>
        <v>96</v>
      </c>
      <c r="J198" s="17" t="n">
        <f aca="false">SUMIFS(通路月營運!$I$2:$I$2509,通路月營運!$B$2:$B$2509,$B198,通路月營運!$C$2:$C$2509,$C198,通路月營運!$D$2:$D$2509,$D198)</f>
        <v>1701600</v>
      </c>
      <c r="K198" s="16" t="n">
        <f aca="false">SUMIFS(通路月營運!$K$2:$K$2509,通路月營運!$B$2:$B$2509,$B198,通路月營運!$C$2:$C$2509,$C198,通路月營運!$D$2:$D$2509,$D198)</f>
        <v>6026</v>
      </c>
      <c r="L198" s="13" t="n">
        <v>537800</v>
      </c>
      <c r="M198" s="13" t="n">
        <v>426200</v>
      </c>
      <c r="N198" s="17" t="n">
        <f aca="false">SUMIFS(門市年度設定!$F$2:$F$63,門市年度設定!$A$2:$A$63,$B198,門市年度設定!$B$2:$B$63,$D198)</f>
        <v>169000</v>
      </c>
      <c r="O198" s="13" t="n">
        <v>98500</v>
      </c>
      <c r="P198" s="13" t="n">
        <v>57400</v>
      </c>
      <c r="Q198" s="17" t="n">
        <f aca="false">SUMIFS(通路月營運!$N$2:$N$2509,通路月營運!$B$2:$B$2509,$B198,通路月營運!$C$2:$C$2509,$C198,通路月營運!$D$2:$D$2509,$D198)</f>
        <v>187143</v>
      </c>
      <c r="R198" s="14" t="n">
        <f aca="false">SUM(L198:Q198)</f>
        <v>1476043</v>
      </c>
      <c r="S198" s="14" t="n">
        <f aca="false">J198-R198</f>
        <v>225557</v>
      </c>
      <c r="T198" s="15" t="n">
        <f aca="false">IF(J198=0,0,S198/J198)</f>
        <v>0.13255582980724</v>
      </c>
      <c r="U198" s="14" t="n">
        <f aca="false">IF(H198=0,0,J198/H198)</f>
        <v>56720</v>
      </c>
      <c r="V198" s="18" t="n">
        <f aca="false">IF(H198=0,0,K198/H198)</f>
        <v>200.866666666667</v>
      </c>
      <c r="W198" s="14" t="n">
        <f aca="false">IF(K198=0,0,J198/K198)</f>
        <v>282.376369067375</v>
      </c>
      <c r="X198" s="15" t="n">
        <f aca="false">IF(J198=0,0,L198/J198)</f>
        <v>0.316055477197931</v>
      </c>
      <c r="Y198" s="15" t="n">
        <f aca="false">IF(J198=0,0,M198/J198)</f>
        <v>0.250470145745181</v>
      </c>
      <c r="Z198" s="14" t="n">
        <f aca="false">IF(I198=0,0,J198/I198)</f>
        <v>17725</v>
      </c>
    </row>
    <row r="199" customFormat="false" ht="15" hidden="false" customHeight="false" outlineLevel="0" collapsed="false">
      <c r="A199" s="6" t="str">
        <f aca="false">TEXT(B199,"0")&amp;"-"&amp;TEXT(C199,"00")</f>
        <v>2024-11</v>
      </c>
      <c r="B199" s="4" t="n">
        <v>2024</v>
      </c>
      <c r="C199" s="4" t="n">
        <v>11</v>
      </c>
      <c r="D199" s="9" t="s">
        <v>315</v>
      </c>
      <c r="E199" s="12" t="str">
        <f aca="false">INDEX(門市主檔!$B$2:$B$25,MATCH($D199,門市主檔!$A$2:$A$25,0))</f>
        <v>雲林斗六店</v>
      </c>
      <c r="F199" s="12" t="str">
        <f aca="false">INDEX(門市主檔!$C$2:$C$25,MATCH($D199,門市主檔!$A$2:$A$25,0))</f>
        <v>中區</v>
      </c>
      <c r="G199" s="12" t="str">
        <f aca="false">INDEX(門市主檔!$E$2:$E$25,MATCH($D199,門市主檔!$A$2:$A$25,0))</f>
        <v>標準店</v>
      </c>
      <c r="H199" s="4" t="n">
        <v>30</v>
      </c>
      <c r="I199" s="16" t="n">
        <f aca="false">SUMIFS(門市年度設定!$E$2:$E$63,門市年度設定!$A$2:$A$63,$B199,門市年度設定!$B$2:$B$63,$D199)</f>
        <v>90</v>
      </c>
      <c r="J199" s="17" t="n">
        <f aca="false">SUMIFS(通路月營運!$I$2:$I$2509,通路月營運!$B$2:$B$2509,$B199,通路月營運!$C$2:$C$2509,$C199,通路月營運!$D$2:$D$2509,$D199)</f>
        <v>1261400</v>
      </c>
      <c r="K199" s="16" t="n">
        <f aca="false">SUMIFS(通路月營運!$K$2:$K$2509,通路月營運!$B$2:$B$2509,$B199,通路月營運!$C$2:$C$2509,$C199,通路月營運!$D$2:$D$2509,$D199)</f>
        <v>4613</v>
      </c>
      <c r="L199" s="13" t="n">
        <v>423500</v>
      </c>
      <c r="M199" s="13" t="n">
        <v>345000</v>
      </c>
      <c r="N199" s="17" t="n">
        <f aca="false">SUMIFS(門市年度設定!$F$2:$F$63,門市年度設定!$A$2:$A$63,$B199,門市年度設定!$B$2:$B$63,$D199)</f>
        <v>167000</v>
      </c>
      <c r="O199" s="13" t="n">
        <v>82700</v>
      </c>
      <c r="P199" s="13" t="n">
        <v>31200</v>
      </c>
      <c r="Q199" s="17" t="n">
        <f aca="false">SUMIFS(通路月營運!$N$2:$N$2509,通路月營運!$B$2:$B$2509,$B199,通路月營運!$C$2:$C$2509,$C199,通路月營運!$D$2:$D$2509,$D199)</f>
        <v>145563</v>
      </c>
      <c r="R199" s="14" t="n">
        <f aca="false">SUM(L199:Q199)</f>
        <v>1194963</v>
      </c>
      <c r="S199" s="14" t="n">
        <f aca="false">J199-R199</f>
        <v>66437</v>
      </c>
      <c r="T199" s="15" t="n">
        <f aca="false">IF(J199=0,0,S199/J199)</f>
        <v>0.052669256381798</v>
      </c>
      <c r="U199" s="14" t="n">
        <f aca="false">IF(H199=0,0,J199/H199)</f>
        <v>42046.6666666667</v>
      </c>
      <c r="V199" s="18" t="n">
        <f aca="false">IF(H199=0,0,K199/H199)</f>
        <v>153.766666666667</v>
      </c>
      <c r="W199" s="14" t="n">
        <f aca="false">IF(K199=0,0,J199/K199)</f>
        <v>273.444613050076</v>
      </c>
      <c r="X199" s="15" t="n">
        <f aca="false">IF(J199=0,0,L199/J199)</f>
        <v>0.335738068812431</v>
      </c>
      <c r="Y199" s="15" t="n">
        <f aca="false">IF(J199=0,0,M199/J199)</f>
        <v>0.273505628666561</v>
      </c>
      <c r="Z199" s="14" t="n">
        <f aca="false">IF(I199=0,0,J199/I199)</f>
        <v>14015.5555555556</v>
      </c>
    </row>
    <row r="200" customFormat="false" ht="15" hidden="false" customHeight="false" outlineLevel="0" collapsed="false">
      <c r="A200" s="6" t="str">
        <f aca="false">TEXT(B200,"0")&amp;"-"&amp;TEXT(C200,"00")</f>
        <v>2024-12</v>
      </c>
      <c r="B200" s="4" t="n">
        <v>2024</v>
      </c>
      <c r="C200" s="4" t="n">
        <v>12</v>
      </c>
      <c r="D200" s="9" t="s">
        <v>294</v>
      </c>
      <c r="E200" s="12" t="str">
        <f aca="false">INDEX(門市主檔!$B$2:$B$25,MATCH($D200,門市主檔!$A$2:$A$25,0))</f>
        <v>新竹巨城店</v>
      </c>
      <c r="F200" s="12" t="str">
        <f aca="false">INDEX(門市主檔!$C$2:$C$25,MATCH($D200,門市主檔!$A$2:$A$25,0))</f>
        <v>北區</v>
      </c>
      <c r="G200" s="12" t="str">
        <f aca="false">INDEX(門市主檔!$E$2:$E$25,MATCH($D200,門市主檔!$A$2:$A$25,0))</f>
        <v>旗艦店</v>
      </c>
      <c r="H200" s="4" t="n">
        <v>31</v>
      </c>
      <c r="I200" s="16" t="n">
        <f aca="false">SUMIFS(門市年度設定!$E$2:$E$63,門市年度設定!$A$2:$A$63,$B200,門市年度設定!$B$2:$B$63,$D200)</f>
        <v>118</v>
      </c>
      <c r="J200" s="17" t="n">
        <f aca="false">SUMIFS(通路月營運!$I$2:$I$2509,通路月營運!$B$2:$B$2509,$B200,通路月營運!$C$2:$C$2509,$C200,通路月營運!$D$2:$D$2509,$D200)</f>
        <v>3128600</v>
      </c>
      <c r="K200" s="16" t="n">
        <f aca="false">SUMIFS(通路月營運!$K$2:$K$2509,通路月營運!$B$2:$B$2509,$B200,通路月營運!$C$2:$C$2509,$C200,通路月營運!$D$2:$D$2509,$D200)</f>
        <v>10925</v>
      </c>
      <c r="L200" s="13" t="n">
        <v>1078900</v>
      </c>
      <c r="M200" s="13" t="n">
        <v>758700</v>
      </c>
      <c r="N200" s="17" t="n">
        <f aca="false">SUMIFS(門市年度設定!$F$2:$F$63,門市年度設定!$A$2:$A$63,$B200,門市年度設定!$B$2:$B$63,$D200)</f>
        <v>512000</v>
      </c>
      <c r="O200" s="13" t="n">
        <v>189600</v>
      </c>
      <c r="P200" s="13" t="n">
        <v>68400</v>
      </c>
      <c r="Q200" s="17" t="n">
        <f aca="false">SUMIFS(通路月營運!$N$2:$N$2509,通路月營運!$B$2:$B$2509,$B200,通路月營運!$C$2:$C$2509,$C200,通路月營運!$D$2:$D$2509,$D200)</f>
        <v>270435</v>
      </c>
      <c r="R200" s="14" t="n">
        <f aca="false">SUM(L200:Q200)</f>
        <v>2878035</v>
      </c>
      <c r="S200" s="14" t="n">
        <f aca="false">J200-R200</f>
        <v>250565</v>
      </c>
      <c r="T200" s="15" t="n">
        <f aca="false">IF(J200=0,0,S200/J200)</f>
        <v>0.0800885380042191</v>
      </c>
      <c r="U200" s="14" t="n">
        <f aca="false">IF(H200=0,0,J200/H200)</f>
        <v>100922.580645161</v>
      </c>
      <c r="V200" s="18" t="n">
        <f aca="false">IF(H200=0,0,K200/H200)</f>
        <v>352.41935483871</v>
      </c>
      <c r="W200" s="14" t="n">
        <f aca="false">IF(K200=0,0,J200/K200)</f>
        <v>286.370709382151</v>
      </c>
      <c r="X200" s="15" t="n">
        <f aca="false">IF(J200=0,0,L200/J200)</f>
        <v>0.344850731956786</v>
      </c>
      <c r="Y200" s="15" t="n">
        <f aca="false">IF(J200=0,0,M200/J200)</f>
        <v>0.242504634660871</v>
      </c>
      <c r="Z200" s="14" t="n">
        <f aca="false">IF(I200=0,0,J200/I200)</f>
        <v>26513.5593220339</v>
      </c>
    </row>
    <row r="201" customFormat="false" ht="15" hidden="false" customHeight="false" outlineLevel="0" collapsed="false">
      <c r="A201" s="6" t="str">
        <f aca="false">TEXT(B201,"0")&amp;"-"&amp;TEXT(C201,"00")</f>
        <v>2024-12</v>
      </c>
      <c r="B201" s="4" t="n">
        <v>2024</v>
      </c>
      <c r="C201" s="4" t="n">
        <v>12</v>
      </c>
      <c r="D201" s="9" t="s">
        <v>325</v>
      </c>
      <c r="E201" s="12" t="str">
        <f aca="false">INDEX(門市主檔!$B$2:$B$25,MATCH($D201,門市主檔!$A$2:$A$25,0))</f>
        <v>高雄左營店</v>
      </c>
      <c r="F201" s="12" t="str">
        <f aca="false">INDEX(門市主檔!$C$2:$C$25,MATCH($D201,門市主檔!$A$2:$A$25,0))</f>
        <v>南區</v>
      </c>
      <c r="G201" s="12" t="str">
        <f aca="false">INDEX(門市主檔!$E$2:$E$25,MATCH($D201,門市主檔!$A$2:$A$25,0))</f>
        <v>旗艦店</v>
      </c>
      <c r="H201" s="4" t="n">
        <v>31</v>
      </c>
      <c r="I201" s="16" t="n">
        <f aca="false">SUMIFS(門市年度設定!$E$2:$E$63,門市年度設定!$A$2:$A$63,$B201,門市年度設定!$B$2:$B$63,$D201)</f>
        <v>119</v>
      </c>
      <c r="J201" s="17" t="n">
        <f aca="false">SUMIFS(通路月營運!$I$2:$I$2509,通路月營運!$B$2:$B$2509,$B201,通路月營運!$C$2:$C$2509,$C201,通路月營運!$D$2:$D$2509,$D201)</f>
        <v>2619000</v>
      </c>
      <c r="K201" s="16" t="n">
        <f aca="false">SUMIFS(通路月營運!$K$2:$K$2509,通路月營運!$B$2:$B$2509,$B201,通路月營運!$C$2:$C$2509,$C201,通路月營運!$D$2:$D$2509,$D201)</f>
        <v>9407</v>
      </c>
      <c r="L201" s="13" t="n">
        <v>840300</v>
      </c>
      <c r="M201" s="13" t="n">
        <v>636600</v>
      </c>
      <c r="N201" s="17" t="n">
        <f aca="false">SUMIFS(門市年度設定!$F$2:$F$63,門市年度設定!$A$2:$A$63,$B201,門市年度設定!$B$2:$B$63,$D201)</f>
        <v>464000</v>
      </c>
      <c r="O201" s="13" t="n">
        <v>128300</v>
      </c>
      <c r="P201" s="13" t="n">
        <v>54400</v>
      </c>
      <c r="Q201" s="17" t="n">
        <f aca="false">SUMIFS(通路月營運!$N$2:$N$2509,通路月營運!$B$2:$B$2509,$B201,通路月營運!$C$2:$C$2509,$C201,通路月營運!$D$2:$D$2509,$D201)</f>
        <v>248160</v>
      </c>
      <c r="R201" s="14" t="n">
        <f aca="false">SUM(L201:Q201)</f>
        <v>2371760</v>
      </c>
      <c r="S201" s="14" t="n">
        <f aca="false">J201-R201</f>
        <v>247240</v>
      </c>
      <c r="T201" s="15" t="n">
        <f aca="false">IF(J201=0,0,S201/J201)</f>
        <v>0.0944024436807942</v>
      </c>
      <c r="U201" s="14" t="n">
        <f aca="false">IF(H201=0,0,J201/H201)</f>
        <v>84483.8709677419</v>
      </c>
      <c r="V201" s="18" t="n">
        <f aca="false">IF(H201=0,0,K201/H201)</f>
        <v>303.451612903226</v>
      </c>
      <c r="W201" s="14" t="n">
        <f aca="false">IF(K201=0,0,J201/K201)</f>
        <v>278.409694908047</v>
      </c>
      <c r="X201" s="15" t="n">
        <f aca="false">IF(J201=0,0,L201/J201)</f>
        <v>0.320847651775487</v>
      </c>
      <c r="Y201" s="15" t="n">
        <f aca="false">IF(J201=0,0,M201/J201)</f>
        <v>0.243069873997709</v>
      </c>
      <c r="Z201" s="14" t="n">
        <f aca="false">IF(I201=0,0,J201/I201)</f>
        <v>22008.4033613445</v>
      </c>
    </row>
    <row r="202" customFormat="false" ht="15" hidden="false" customHeight="false" outlineLevel="0" collapsed="false">
      <c r="A202" s="6" t="str">
        <f aca="false">TEXT(B202,"0")&amp;"-"&amp;TEXT(C202,"00")</f>
        <v>2024-12</v>
      </c>
      <c r="B202" s="4" t="n">
        <v>2024</v>
      </c>
      <c r="C202" s="4" t="n">
        <v>12</v>
      </c>
      <c r="D202" s="9" t="s">
        <v>328</v>
      </c>
      <c r="E202" s="12" t="str">
        <f aca="false">INDEX(門市主檔!$B$2:$B$25,MATCH($D202,門市主檔!$A$2:$A$25,0))</f>
        <v>高雄三多店</v>
      </c>
      <c r="F202" s="12" t="str">
        <f aca="false">INDEX(門市主檔!$C$2:$C$25,MATCH($D202,門市主檔!$A$2:$A$25,0))</f>
        <v>南區</v>
      </c>
      <c r="G202" s="12" t="str">
        <f aca="false">INDEX(門市主檔!$E$2:$E$25,MATCH($D202,門市主檔!$A$2:$A$25,0))</f>
        <v>標準店</v>
      </c>
      <c r="H202" s="4" t="n">
        <v>31</v>
      </c>
      <c r="I202" s="16" t="n">
        <f aca="false">SUMIFS(門市年度設定!$E$2:$E$63,門市年度設定!$A$2:$A$63,$B202,門市年度設定!$B$2:$B$63,$D202)</f>
        <v>77</v>
      </c>
      <c r="J202" s="17" t="n">
        <f aca="false">SUMIFS(通路月營運!$I$2:$I$2509,通路月營運!$B$2:$B$2509,$B202,通路月營運!$C$2:$C$2509,$C202,通路月營運!$D$2:$D$2509,$D202)</f>
        <v>2277600</v>
      </c>
      <c r="K202" s="16" t="n">
        <f aca="false">SUMIFS(通路月營運!$K$2:$K$2509,通路月營運!$B$2:$B$2509,$B202,通路月營運!$C$2:$C$2509,$C202,通路月營運!$D$2:$D$2509,$D202)</f>
        <v>8052</v>
      </c>
      <c r="L202" s="13" t="n">
        <v>672500</v>
      </c>
      <c r="M202" s="13" t="n">
        <v>568000</v>
      </c>
      <c r="N202" s="17" t="n">
        <f aca="false">SUMIFS(門市年度設定!$F$2:$F$63,門市年度設定!$A$2:$A$63,$B202,門市年度設定!$B$2:$B$63,$D202)</f>
        <v>204000</v>
      </c>
      <c r="O202" s="13" t="n">
        <v>113500</v>
      </c>
      <c r="P202" s="13" t="n">
        <v>67800</v>
      </c>
      <c r="Q202" s="17" t="n">
        <f aca="false">SUMIFS(通路月營運!$N$2:$N$2509,通路月營運!$B$2:$B$2509,$B202,通路月營運!$C$2:$C$2509,$C202,通路月營運!$D$2:$D$2509,$D202)</f>
        <v>248193</v>
      </c>
      <c r="R202" s="14" t="n">
        <f aca="false">SUM(L202:Q202)</f>
        <v>1873993</v>
      </c>
      <c r="S202" s="14" t="n">
        <f aca="false">J202-R202</f>
        <v>403607</v>
      </c>
      <c r="T202" s="15" t="n">
        <f aca="false">IF(J202=0,0,S202/J202)</f>
        <v>0.177207147874956</v>
      </c>
      <c r="U202" s="14" t="n">
        <f aca="false">IF(H202=0,0,J202/H202)</f>
        <v>73470.9677419355</v>
      </c>
      <c r="V202" s="18" t="n">
        <f aca="false">IF(H202=0,0,K202/H202)</f>
        <v>259.741935483871</v>
      </c>
      <c r="W202" s="14" t="n">
        <f aca="false">IF(K202=0,0,J202/K202)</f>
        <v>282.861400894188</v>
      </c>
      <c r="X202" s="15" t="n">
        <f aca="false">IF(J202=0,0,L202/J202)</f>
        <v>0.295266947664208</v>
      </c>
      <c r="Y202" s="15" t="n">
        <f aca="false">IF(J202=0,0,M202/J202)</f>
        <v>0.249385317878469</v>
      </c>
      <c r="Z202" s="14" t="n">
        <f aca="false">IF(I202=0,0,J202/I202)</f>
        <v>29579.2207792208</v>
      </c>
    </row>
    <row r="203" customFormat="false" ht="15" hidden="false" customHeight="false" outlineLevel="0" collapsed="false">
      <c r="A203" s="6" t="str">
        <f aca="false">TEXT(B203,"0")&amp;"-"&amp;TEXT(C203,"00")</f>
        <v>2024-12</v>
      </c>
      <c r="B203" s="4" t="n">
        <v>2024</v>
      </c>
      <c r="C203" s="4" t="n">
        <v>12</v>
      </c>
      <c r="D203" s="9" t="s">
        <v>280</v>
      </c>
      <c r="E203" s="12" t="str">
        <f aca="false">INDEX(門市主檔!$B$2:$B$25,MATCH($D203,門市主檔!$A$2:$A$25,0))</f>
        <v>新北板橋店</v>
      </c>
      <c r="F203" s="12" t="str">
        <f aca="false">INDEX(門市主檔!$C$2:$C$25,MATCH($D203,門市主檔!$A$2:$A$25,0))</f>
        <v>北區</v>
      </c>
      <c r="G203" s="12" t="str">
        <f aca="false">INDEX(門市主檔!$E$2:$E$25,MATCH($D203,門市主檔!$A$2:$A$25,0))</f>
        <v>標準店</v>
      </c>
      <c r="H203" s="4" t="n">
        <v>31</v>
      </c>
      <c r="I203" s="16" t="n">
        <f aca="false">SUMIFS(門市年度設定!$E$2:$E$63,門市年度設定!$A$2:$A$63,$B203,門市年度設定!$B$2:$B$63,$D203)</f>
        <v>92</v>
      </c>
      <c r="J203" s="17" t="n">
        <f aca="false">SUMIFS(通路月營運!$I$2:$I$2509,通路月營運!$B$2:$B$2509,$B203,通路月營運!$C$2:$C$2509,$C203,通路月營運!$D$2:$D$2509,$D203)</f>
        <v>2892800</v>
      </c>
      <c r="K203" s="16" t="n">
        <f aca="false">SUMIFS(通路月營運!$K$2:$K$2509,通路月營運!$B$2:$B$2509,$B203,通路月營運!$C$2:$C$2509,$C203,通路月營運!$D$2:$D$2509,$D203)</f>
        <v>9544</v>
      </c>
      <c r="L203" s="13" t="n">
        <v>958000</v>
      </c>
      <c r="M203" s="13" t="n">
        <v>780900</v>
      </c>
      <c r="N203" s="17" t="n">
        <f aca="false">SUMIFS(門市年度設定!$F$2:$F$63,門市年度設定!$A$2:$A$63,$B203,門市年度設定!$B$2:$B$63,$D203)</f>
        <v>282000</v>
      </c>
      <c r="O203" s="13" t="n">
        <v>175300</v>
      </c>
      <c r="P203" s="13" t="n">
        <v>87800</v>
      </c>
      <c r="Q203" s="17" t="n">
        <f aca="false">SUMIFS(通路月營運!$N$2:$N$2509,通路月營運!$B$2:$B$2509,$B203,通路月營運!$C$2:$C$2509,$C203,通路月營運!$D$2:$D$2509,$D203)</f>
        <v>322047</v>
      </c>
      <c r="R203" s="14" t="n">
        <f aca="false">SUM(L203:Q203)</f>
        <v>2606047</v>
      </c>
      <c r="S203" s="14" t="n">
        <f aca="false">J203-R203</f>
        <v>286753</v>
      </c>
      <c r="T203" s="15" t="n">
        <f aca="false">IF(J203=0,0,S203/J203)</f>
        <v>0.099126451880531</v>
      </c>
      <c r="U203" s="14" t="n">
        <f aca="false">IF(H203=0,0,J203/H203)</f>
        <v>93316.1290322581</v>
      </c>
      <c r="V203" s="18" t="n">
        <f aca="false">IF(H203=0,0,K203/H203)</f>
        <v>307.870967741936</v>
      </c>
      <c r="W203" s="14" t="n">
        <f aca="false">IF(K203=0,0,J203/K203)</f>
        <v>303.101424979044</v>
      </c>
      <c r="X203" s="15" t="n">
        <f aca="false">IF(J203=0,0,L203/J203)</f>
        <v>0.33116703539823</v>
      </c>
      <c r="Y203" s="15" t="n">
        <f aca="false">IF(J203=0,0,M203/J203)</f>
        <v>0.26994607300885</v>
      </c>
      <c r="Z203" s="14" t="n">
        <f aca="false">IF(I203=0,0,J203/I203)</f>
        <v>31443.4782608696</v>
      </c>
    </row>
    <row r="204" customFormat="false" ht="15" hidden="false" customHeight="false" outlineLevel="0" collapsed="false">
      <c r="A204" s="6" t="str">
        <f aca="false">TEXT(B204,"0")&amp;"-"&amp;TEXT(C204,"00")</f>
        <v>2024-12</v>
      </c>
      <c r="B204" s="4" t="n">
        <v>2024</v>
      </c>
      <c r="C204" s="4" t="n">
        <v>12</v>
      </c>
      <c r="D204" s="9" t="s">
        <v>283</v>
      </c>
      <c r="E204" s="12" t="str">
        <f aca="false">INDEX(門市主檔!$B$2:$B$25,MATCH($D204,門市主檔!$A$2:$A$25,0))</f>
        <v>新北新莊店</v>
      </c>
      <c r="F204" s="12" t="str">
        <f aca="false">INDEX(門市主檔!$C$2:$C$25,MATCH($D204,門市主檔!$A$2:$A$25,0))</f>
        <v>北區</v>
      </c>
      <c r="G204" s="12" t="str">
        <f aca="false">INDEX(門市主檔!$E$2:$E$25,MATCH($D204,門市主檔!$A$2:$A$25,0))</f>
        <v>標準店</v>
      </c>
      <c r="H204" s="4" t="n">
        <v>31</v>
      </c>
      <c r="I204" s="16" t="n">
        <f aca="false">SUMIFS(門市年度設定!$E$2:$E$63,門市年度設定!$A$2:$A$63,$B204,門市年度設定!$B$2:$B$63,$D204)</f>
        <v>76</v>
      </c>
      <c r="J204" s="17" t="n">
        <f aca="false">SUMIFS(通路月營運!$I$2:$I$2509,通路月營運!$B$2:$B$2509,$B204,通路月營運!$C$2:$C$2509,$C204,通路月營運!$D$2:$D$2509,$D204)</f>
        <v>2344300</v>
      </c>
      <c r="K204" s="16" t="n">
        <f aca="false">SUMIFS(通路月營運!$K$2:$K$2509,通路月營運!$B$2:$B$2509,$B204,通路月營運!$C$2:$C$2509,$C204,通路月營運!$D$2:$D$2509,$D204)</f>
        <v>8080</v>
      </c>
      <c r="L204" s="13" t="n">
        <v>795100</v>
      </c>
      <c r="M204" s="13" t="n">
        <v>655200</v>
      </c>
      <c r="N204" s="17" t="n">
        <f aca="false">SUMIFS(門市年度設定!$F$2:$F$63,門市年度設定!$A$2:$A$63,$B204,門市年度設定!$B$2:$B$63,$D204)</f>
        <v>239000</v>
      </c>
      <c r="O204" s="13" t="n">
        <v>108500</v>
      </c>
      <c r="P204" s="13" t="n">
        <v>59200</v>
      </c>
      <c r="Q204" s="17" t="n">
        <f aca="false">SUMIFS(通路月營運!$N$2:$N$2509,通路月營運!$B$2:$B$2509,$B204,通路月營運!$C$2:$C$2509,$C204,通路月營運!$D$2:$D$2509,$D204)</f>
        <v>250008</v>
      </c>
      <c r="R204" s="14" t="n">
        <f aca="false">SUM(L204:Q204)</f>
        <v>2107008</v>
      </c>
      <c r="S204" s="14" t="n">
        <f aca="false">J204-R204</f>
        <v>237292</v>
      </c>
      <c r="T204" s="15" t="n">
        <f aca="false">IF(J204=0,0,S204/J204)</f>
        <v>0.101220833511069</v>
      </c>
      <c r="U204" s="14" t="n">
        <f aca="false">IF(H204=0,0,J204/H204)</f>
        <v>75622.5806451613</v>
      </c>
      <c r="V204" s="18" t="n">
        <f aca="false">IF(H204=0,0,K204/H204)</f>
        <v>260.645161290323</v>
      </c>
      <c r="W204" s="14" t="n">
        <f aca="false">IF(K204=0,0,J204/K204)</f>
        <v>290.136138613861</v>
      </c>
      <c r="X204" s="15" t="n">
        <f aca="false">IF(J204=0,0,L204/J204)</f>
        <v>0.339163076398072</v>
      </c>
      <c r="Y204" s="15" t="n">
        <f aca="false">IF(J204=0,0,M204/J204)</f>
        <v>0.279486413854882</v>
      </c>
      <c r="Z204" s="14" t="n">
        <f aca="false">IF(I204=0,0,J204/I204)</f>
        <v>30846.0526315789</v>
      </c>
    </row>
    <row r="205" customFormat="false" ht="15" hidden="false" customHeight="false" outlineLevel="0" collapsed="false">
      <c r="A205" s="6" t="str">
        <f aca="false">TEXT(B205,"0")&amp;"-"&amp;TEXT(C205,"00")</f>
        <v>2024-12</v>
      </c>
      <c r="B205" s="4" t="n">
        <v>2024</v>
      </c>
      <c r="C205" s="4" t="n">
        <v>12</v>
      </c>
      <c r="D205" s="9" t="s">
        <v>285</v>
      </c>
      <c r="E205" s="12" t="str">
        <f aca="false">INDEX(門市主檔!$B$2:$B$25,MATCH($D205,門市主檔!$A$2:$A$25,0))</f>
        <v>新北三重店</v>
      </c>
      <c r="F205" s="12" t="str">
        <f aca="false">INDEX(門市主檔!$C$2:$C$25,MATCH($D205,門市主檔!$A$2:$A$25,0))</f>
        <v>北區</v>
      </c>
      <c r="G205" s="12" t="str">
        <f aca="false">INDEX(門市主檔!$E$2:$E$25,MATCH($D205,門市主檔!$A$2:$A$25,0))</f>
        <v>小型店</v>
      </c>
      <c r="H205" s="4" t="n">
        <v>31</v>
      </c>
      <c r="I205" s="16" t="n">
        <f aca="false">SUMIFS(門市年度設定!$E$2:$E$63,門市年度設定!$A$2:$A$63,$B205,門市年度設定!$B$2:$B$63,$D205)</f>
        <v>50</v>
      </c>
      <c r="J205" s="17" t="n">
        <f aca="false">SUMIFS(通路月營運!$I$2:$I$2509,通路月營運!$B$2:$B$2509,$B205,通路月營運!$C$2:$C$2509,$C205,通路月營運!$D$2:$D$2509,$D205)</f>
        <v>1767400</v>
      </c>
      <c r="K205" s="16" t="n">
        <f aca="false">SUMIFS(通路月營運!$K$2:$K$2509,通路月營運!$B$2:$B$2509,$B205,通路月營運!$C$2:$C$2509,$C205,通路月營運!$D$2:$D$2509,$D205)</f>
        <v>6340</v>
      </c>
      <c r="L205" s="13" t="n">
        <v>566500</v>
      </c>
      <c r="M205" s="13" t="n">
        <v>465000</v>
      </c>
      <c r="N205" s="17" t="n">
        <f aca="false">SUMIFS(門市年度設定!$F$2:$F$63,門市年度設定!$A$2:$A$63,$B205,門市年度設定!$B$2:$B$63,$D205)</f>
        <v>113000</v>
      </c>
      <c r="O205" s="13" t="n">
        <v>84000</v>
      </c>
      <c r="P205" s="13" t="n">
        <v>56400</v>
      </c>
      <c r="Q205" s="17" t="n">
        <f aca="false">SUMIFS(通路月營運!$N$2:$N$2509,通路月營運!$B$2:$B$2509,$B205,通路月營運!$C$2:$C$2509,$C205,通路月營運!$D$2:$D$2509,$D205)</f>
        <v>242418</v>
      </c>
      <c r="R205" s="14" t="n">
        <f aca="false">SUM(L205:Q205)</f>
        <v>1527318</v>
      </c>
      <c r="S205" s="14" t="n">
        <f aca="false">J205-R205</f>
        <v>240082</v>
      </c>
      <c r="T205" s="15" t="n">
        <f aca="false">IF(J205=0,0,S205/J205)</f>
        <v>0.135839085662555</v>
      </c>
      <c r="U205" s="14" t="n">
        <f aca="false">IF(H205=0,0,J205/H205)</f>
        <v>57012.9032258065</v>
      </c>
      <c r="V205" s="18" t="n">
        <f aca="false">IF(H205=0,0,K205/H205)</f>
        <v>204.516129032258</v>
      </c>
      <c r="W205" s="14" t="n">
        <f aca="false">IF(K205=0,0,J205/K205)</f>
        <v>278.769716088328</v>
      </c>
      <c r="X205" s="15" t="n">
        <f aca="false">IF(J205=0,0,L205/J205)</f>
        <v>0.320527328278828</v>
      </c>
      <c r="Y205" s="15" t="n">
        <f aca="false">IF(J205=0,0,M205/J205)</f>
        <v>0.26309833653955</v>
      </c>
      <c r="Z205" s="14" t="n">
        <f aca="false">IF(I205=0,0,J205/I205)</f>
        <v>35348</v>
      </c>
    </row>
    <row r="206" customFormat="false" ht="15" hidden="false" customHeight="false" outlineLevel="0" collapsed="false">
      <c r="A206" s="6" t="str">
        <f aca="false">TEXT(B206,"0")&amp;"-"&amp;TEXT(C206,"00")</f>
        <v>2024-12</v>
      </c>
      <c r="B206" s="4" t="n">
        <v>2024</v>
      </c>
      <c r="C206" s="4" t="n">
        <v>12</v>
      </c>
      <c r="D206" s="9" t="s">
        <v>300</v>
      </c>
      <c r="E206" s="12" t="str">
        <f aca="false">INDEX(門市主檔!$B$2:$B$25,MATCH($D206,門市主檔!$A$2:$A$25,0))</f>
        <v>台中逢甲店</v>
      </c>
      <c r="F206" s="12" t="str">
        <f aca="false">INDEX(門市主檔!$C$2:$C$25,MATCH($D206,門市主檔!$A$2:$A$25,0))</f>
        <v>中區</v>
      </c>
      <c r="G206" s="12" t="str">
        <f aca="false">INDEX(門市主檔!$E$2:$E$25,MATCH($D206,門市主檔!$A$2:$A$25,0))</f>
        <v>標準店</v>
      </c>
      <c r="H206" s="4" t="n">
        <v>31</v>
      </c>
      <c r="I206" s="16" t="n">
        <f aca="false">SUMIFS(門市年度設定!$E$2:$E$63,門市年度設定!$A$2:$A$63,$B206,門市年度設定!$B$2:$B$63,$D206)</f>
        <v>83</v>
      </c>
      <c r="J206" s="17" t="n">
        <f aca="false">SUMIFS(通路月營運!$I$2:$I$2509,通路月營運!$B$2:$B$2509,$B206,通路月營運!$C$2:$C$2509,$C206,通路月營運!$D$2:$D$2509,$D206)</f>
        <v>2940000</v>
      </c>
      <c r="K206" s="16" t="n">
        <f aca="false">SUMIFS(通路月營運!$K$2:$K$2509,通路月營運!$B$2:$B$2509,$B206,通路月營運!$C$2:$C$2509,$C206,通路月營運!$D$2:$D$2509,$D206)</f>
        <v>10147</v>
      </c>
      <c r="L206" s="13" t="n">
        <v>936700</v>
      </c>
      <c r="M206" s="13" t="n">
        <v>770200</v>
      </c>
      <c r="N206" s="17" t="n">
        <f aca="false">SUMIFS(門市年度設定!$F$2:$F$63,門市年度設定!$A$2:$A$63,$B206,門市年度設定!$B$2:$B$63,$D206)</f>
        <v>316000</v>
      </c>
      <c r="O206" s="13" t="n">
        <v>151400</v>
      </c>
      <c r="P206" s="13" t="n">
        <v>90400</v>
      </c>
      <c r="Q206" s="17" t="n">
        <f aca="false">SUMIFS(通路月營運!$N$2:$N$2509,通路月營運!$B$2:$B$2509,$B206,通路月營運!$C$2:$C$2509,$C206,通路月營運!$D$2:$D$2509,$D206)</f>
        <v>321948</v>
      </c>
      <c r="R206" s="14" t="n">
        <f aca="false">SUM(L206:Q206)</f>
        <v>2586648</v>
      </c>
      <c r="S206" s="14" t="n">
        <f aca="false">J206-R206</f>
        <v>353352</v>
      </c>
      <c r="T206" s="15" t="n">
        <f aca="false">IF(J206=0,0,S206/J206)</f>
        <v>0.120187755102041</v>
      </c>
      <c r="U206" s="14" t="n">
        <f aca="false">IF(H206=0,0,J206/H206)</f>
        <v>94838.7096774194</v>
      </c>
      <c r="V206" s="18" t="n">
        <f aca="false">IF(H206=0,0,K206/H206)</f>
        <v>327.322580645161</v>
      </c>
      <c r="W206" s="14" t="n">
        <f aca="false">IF(K206=0,0,J206/K206)</f>
        <v>289.740810091653</v>
      </c>
      <c r="X206" s="15" t="n">
        <f aca="false">IF(J206=0,0,L206/J206)</f>
        <v>0.318605442176871</v>
      </c>
      <c r="Y206" s="15" t="n">
        <f aca="false">IF(J206=0,0,M206/J206)</f>
        <v>0.261972789115646</v>
      </c>
      <c r="Z206" s="14" t="n">
        <f aca="false">IF(I206=0,0,J206/I206)</f>
        <v>35421.686746988</v>
      </c>
    </row>
    <row r="207" customFormat="false" ht="15" hidden="false" customHeight="false" outlineLevel="0" collapsed="false">
      <c r="A207" s="6" t="str">
        <f aca="false">TEXT(B207,"0")&amp;"-"&amp;TEXT(C207,"00")</f>
        <v>2024-12</v>
      </c>
      <c r="B207" s="4" t="n">
        <v>2024</v>
      </c>
      <c r="C207" s="4" t="n">
        <v>12</v>
      </c>
      <c r="D207" s="9" t="s">
        <v>305</v>
      </c>
      <c r="E207" s="12" t="str">
        <f aca="false">INDEX(門市主檔!$B$2:$B$25,MATCH($D207,門市主檔!$A$2:$A$25,0))</f>
        <v>台中七期店</v>
      </c>
      <c r="F207" s="12" t="str">
        <f aca="false">INDEX(門市主檔!$C$2:$C$25,MATCH($D207,門市主檔!$A$2:$A$25,0))</f>
        <v>中區</v>
      </c>
      <c r="G207" s="12" t="str">
        <f aca="false">INDEX(門市主檔!$E$2:$E$25,MATCH($D207,門市主檔!$A$2:$A$25,0))</f>
        <v>旗艦店</v>
      </c>
      <c r="H207" s="4" t="n">
        <v>31</v>
      </c>
      <c r="I207" s="16" t="n">
        <f aca="false">SUMIFS(門市年度設定!$E$2:$E$63,門市年度設定!$A$2:$A$63,$B207,門市年度設定!$B$2:$B$63,$D207)</f>
        <v>124</v>
      </c>
      <c r="J207" s="17" t="n">
        <f aca="false">SUMIFS(通路月營運!$I$2:$I$2509,通路月營運!$B$2:$B$2509,$B207,通路月營運!$C$2:$C$2509,$C207,通路月營運!$D$2:$D$2509,$D207)</f>
        <v>2575300</v>
      </c>
      <c r="K207" s="16" t="n">
        <f aca="false">SUMIFS(通路月營運!$K$2:$K$2509,通路月營運!$B$2:$B$2509,$B207,通路月營運!$C$2:$C$2509,$C207,通路月營運!$D$2:$D$2509,$D207)</f>
        <v>8852</v>
      </c>
      <c r="L207" s="13" t="n">
        <v>791800</v>
      </c>
      <c r="M207" s="13" t="n">
        <v>712200</v>
      </c>
      <c r="N207" s="17" t="n">
        <f aca="false">SUMIFS(門市年度設定!$F$2:$F$63,門市年度設定!$A$2:$A$63,$B207,門市年度設定!$B$2:$B$63,$D207)</f>
        <v>474000</v>
      </c>
      <c r="O207" s="13" t="n">
        <v>152700</v>
      </c>
      <c r="P207" s="13" t="n">
        <v>61200</v>
      </c>
      <c r="Q207" s="17" t="n">
        <f aca="false">SUMIFS(通路月營運!$N$2:$N$2509,通路月營運!$B$2:$B$2509,$B207,通路月營運!$C$2:$C$2509,$C207,通路月營運!$D$2:$D$2509,$D207)</f>
        <v>235983</v>
      </c>
      <c r="R207" s="14" t="n">
        <f aca="false">SUM(L207:Q207)</f>
        <v>2427883</v>
      </c>
      <c r="S207" s="14" t="n">
        <f aca="false">J207-R207</f>
        <v>147417</v>
      </c>
      <c r="T207" s="15" t="n">
        <f aca="false">IF(J207=0,0,S207/J207)</f>
        <v>0.0572426513415913</v>
      </c>
      <c r="U207" s="14" t="n">
        <f aca="false">IF(H207=0,0,J207/H207)</f>
        <v>83074.1935483871</v>
      </c>
      <c r="V207" s="18" t="n">
        <f aca="false">IF(H207=0,0,K207/H207)</f>
        <v>285.548387096774</v>
      </c>
      <c r="W207" s="14" t="n">
        <f aca="false">IF(K207=0,0,J207/K207)</f>
        <v>290.928603705377</v>
      </c>
      <c r="X207" s="15" t="n">
        <f aca="false">IF(J207=0,0,L207/J207)</f>
        <v>0.30745932512717</v>
      </c>
      <c r="Y207" s="15" t="n">
        <f aca="false">IF(J207=0,0,M207/J207)</f>
        <v>0.276550304818856</v>
      </c>
      <c r="Z207" s="14" t="n">
        <f aca="false">IF(I207=0,0,J207/I207)</f>
        <v>20768.5483870968</v>
      </c>
    </row>
    <row r="208" customFormat="false" ht="15" hidden="false" customHeight="false" outlineLevel="0" collapsed="false">
      <c r="A208" s="6" t="str">
        <f aca="false">TEXT(B208,"0")&amp;"-"&amp;TEXT(C208,"00")</f>
        <v>2024-12</v>
      </c>
      <c r="B208" s="4" t="n">
        <v>2024</v>
      </c>
      <c r="C208" s="4" t="n">
        <v>12</v>
      </c>
      <c r="D208" s="9" t="s">
        <v>307</v>
      </c>
      <c r="E208" s="12" t="str">
        <f aca="false">INDEX(門市主檔!$B$2:$B$25,MATCH($D208,門市主檔!$A$2:$A$25,0))</f>
        <v>台中一中店</v>
      </c>
      <c r="F208" s="12" t="str">
        <f aca="false">INDEX(門市主檔!$C$2:$C$25,MATCH($D208,門市主檔!$A$2:$A$25,0))</f>
        <v>中區</v>
      </c>
      <c r="G208" s="12" t="str">
        <f aca="false">INDEX(門市主檔!$E$2:$E$25,MATCH($D208,門市主檔!$A$2:$A$25,0))</f>
        <v>小型店</v>
      </c>
      <c r="H208" s="4" t="n">
        <v>31</v>
      </c>
      <c r="I208" s="16" t="n">
        <f aca="false">SUMIFS(門市年度設定!$E$2:$E$63,門市年度設定!$A$2:$A$63,$B208,門市年度設定!$B$2:$B$63,$D208)</f>
        <v>52</v>
      </c>
      <c r="J208" s="17" t="n">
        <f aca="false">SUMIFS(通路月營運!$I$2:$I$2509,通路月營運!$B$2:$B$2509,$B208,通路月營運!$C$2:$C$2509,$C208,通路月營運!$D$2:$D$2509,$D208)</f>
        <v>1912400</v>
      </c>
      <c r="K208" s="16" t="n">
        <f aca="false">SUMIFS(通路月營運!$K$2:$K$2509,通路月營運!$B$2:$B$2509,$B208,通路月營運!$C$2:$C$2509,$C208,通路月營運!$D$2:$D$2509,$D208)</f>
        <v>6802</v>
      </c>
      <c r="L208" s="13" t="n">
        <v>650600</v>
      </c>
      <c r="M208" s="13" t="n">
        <v>463700</v>
      </c>
      <c r="N208" s="17" t="n">
        <f aca="false">SUMIFS(門市年度設定!$F$2:$F$63,門市年度設定!$A$2:$A$63,$B208,門市年度設定!$B$2:$B$63,$D208)</f>
        <v>102000</v>
      </c>
      <c r="O208" s="13" t="n">
        <v>120600</v>
      </c>
      <c r="P208" s="13" t="n">
        <v>31100</v>
      </c>
      <c r="Q208" s="17" t="n">
        <f aca="false">SUMIFS(通路月營運!$N$2:$N$2509,通路月營運!$B$2:$B$2509,$B208,通路月營運!$C$2:$C$2509,$C208,通路月營運!$D$2:$D$2509,$D208)</f>
        <v>240075</v>
      </c>
      <c r="R208" s="14" t="n">
        <f aca="false">SUM(L208:Q208)</f>
        <v>1608075</v>
      </c>
      <c r="S208" s="14" t="n">
        <f aca="false">J208-R208</f>
        <v>304325</v>
      </c>
      <c r="T208" s="15" t="n">
        <f aca="false">IF(J208=0,0,S208/J208)</f>
        <v>0.159132503660322</v>
      </c>
      <c r="U208" s="14" t="n">
        <f aca="false">IF(H208=0,0,J208/H208)</f>
        <v>61690.3225806452</v>
      </c>
      <c r="V208" s="18" t="n">
        <f aca="false">IF(H208=0,0,K208/H208)</f>
        <v>219.41935483871</v>
      </c>
      <c r="W208" s="14" t="n">
        <f aca="false">IF(K208=0,0,J208/K208)</f>
        <v>281.152602175831</v>
      </c>
      <c r="X208" s="15" t="n">
        <f aca="false">IF(J208=0,0,L208/J208)</f>
        <v>0.340200794812801</v>
      </c>
      <c r="Y208" s="15" t="n">
        <f aca="false">IF(J208=0,0,M208/J208)</f>
        <v>0.242470194519975</v>
      </c>
      <c r="Z208" s="14" t="n">
        <f aca="false">IF(I208=0,0,J208/I208)</f>
        <v>36776.9230769231</v>
      </c>
    </row>
    <row r="209" customFormat="false" ht="15" hidden="false" customHeight="false" outlineLevel="0" collapsed="false">
      <c r="A209" s="6" t="str">
        <f aca="false">TEXT(B209,"0")&amp;"-"&amp;TEXT(C209,"00")</f>
        <v>2024-12</v>
      </c>
      <c r="B209" s="4" t="n">
        <v>2024</v>
      </c>
      <c r="C209" s="4" t="n">
        <v>12</v>
      </c>
      <c r="D209" s="9" t="s">
        <v>318</v>
      </c>
      <c r="E209" s="12" t="str">
        <f aca="false">INDEX(門市主檔!$B$2:$B$25,MATCH($D209,門市主檔!$A$2:$A$25,0))</f>
        <v>台南中西店</v>
      </c>
      <c r="F209" s="12" t="str">
        <f aca="false">INDEX(門市主檔!$C$2:$C$25,MATCH($D209,門市主檔!$A$2:$A$25,0))</f>
        <v>南區</v>
      </c>
      <c r="G209" s="12" t="str">
        <f aca="false">INDEX(門市主檔!$E$2:$E$25,MATCH($D209,門市主檔!$A$2:$A$25,0))</f>
        <v>標準店</v>
      </c>
      <c r="H209" s="4" t="n">
        <v>31</v>
      </c>
      <c r="I209" s="16" t="n">
        <f aca="false">SUMIFS(門市年度設定!$E$2:$E$63,門市年度設定!$A$2:$A$63,$B209,門市年度設定!$B$2:$B$63,$D209)</f>
        <v>76</v>
      </c>
      <c r="J209" s="17" t="n">
        <f aca="false">SUMIFS(通路月營運!$I$2:$I$2509,通路月營運!$B$2:$B$2509,$B209,通路月營運!$C$2:$C$2509,$C209,通路月營運!$D$2:$D$2509,$D209)</f>
        <v>1998200</v>
      </c>
      <c r="K209" s="16" t="n">
        <f aca="false">SUMIFS(通路月營運!$K$2:$K$2509,通路月營運!$B$2:$B$2509,$B209,通路月營運!$C$2:$C$2509,$C209,通路月營運!$D$2:$D$2509,$D209)</f>
        <v>6925</v>
      </c>
      <c r="L209" s="13" t="n">
        <v>661500</v>
      </c>
      <c r="M209" s="13" t="n">
        <v>493800</v>
      </c>
      <c r="N209" s="17" t="n">
        <f aca="false">SUMIFS(門市年度設定!$F$2:$F$63,門市年度設定!$A$2:$A$63,$B209,門市年度設定!$B$2:$B$63,$D209)</f>
        <v>205000</v>
      </c>
      <c r="O209" s="13" t="n">
        <v>128300</v>
      </c>
      <c r="P209" s="13" t="n">
        <v>35900</v>
      </c>
      <c r="Q209" s="17" t="n">
        <f aca="false">SUMIFS(通路月營運!$N$2:$N$2509,通路月營運!$B$2:$B$2509,$B209,通路月營運!$C$2:$C$2509,$C209,通路月營運!$D$2:$D$2509,$D209)</f>
        <v>208164</v>
      </c>
      <c r="R209" s="14" t="n">
        <f aca="false">SUM(L209:Q209)</f>
        <v>1732664</v>
      </c>
      <c r="S209" s="14" t="n">
        <f aca="false">J209-R209</f>
        <v>265536</v>
      </c>
      <c r="T209" s="15" t="n">
        <f aca="false">IF(J209=0,0,S209/J209)</f>
        <v>0.132887598838955</v>
      </c>
      <c r="U209" s="14" t="n">
        <f aca="false">IF(H209=0,0,J209/H209)</f>
        <v>64458.064516129</v>
      </c>
      <c r="V209" s="18" t="n">
        <f aca="false">IF(H209=0,0,K209/H209)</f>
        <v>223.387096774194</v>
      </c>
      <c r="W209" s="14" t="n">
        <f aca="false">IF(K209=0,0,J209/K209)</f>
        <v>288.548736462094</v>
      </c>
      <c r="X209" s="15" t="n">
        <f aca="false">IF(J209=0,0,L209/J209)</f>
        <v>0.331047943148834</v>
      </c>
      <c r="Y209" s="15" t="n">
        <f aca="false">IF(J209=0,0,M209/J209)</f>
        <v>0.247122410169152</v>
      </c>
      <c r="Z209" s="14" t="n">
        <f aca="false">IF(I209=0,0,J209/I209)</f>
        <v>26292.1052631579</v>
      </c>
    </row>
    <row r="210" customFormat="false" ht="15" hidden="false" customHeight="false" outlineLevel="0" collapsed="false">
      <c r="A210" s="6" t="str">
        <f aca="false">TEXT(B210,"0")&amp;"-"&amp;TEXT(C210,"00")</f>
        <v>2024-12</v>
      </c>
      <c r="B210" s="4" t="n">
        <v>2024</v>
      </c>
      <c r="C210" s="4" t="n">
        <v>12</v>
      </c>
      <c r="D210" s="9" t="s">
        <v>323</v>
      </c>
      <c r="E210" s="12" t="str">
        <f aca="false">INDEX(門市主檔!$B$2:$B$25,MATCH($D210,門市主檔!$A$2:$A$25,0))</f>
        <v>台南東寧店</v>
      </c>
      <c r="F210" s="12" t="str">
        <f aca="false">INDEX(門市主檔!$C$2:$C$25,MATCH($D210,門市主檔!$A$2:$A$25,0))</f>
        <v>南區</v>
      </c>
      <c r="G210" s="12" t="str">
        <f aca="false">INDEX(門市主檔!$E$2:$E$25,MATCH($D210,門市主檔!$A$2:$A$25,0))</f>
        <v>小型店</v>
      </c>
      <c r="H210" s="4" t="n">
        <v>31</v>
      </c>
      <c r="I210" s="16" t="n">
        <f aca="false">SUMIFS(門市年度設定!$E$2:$E$63,門市年度設定!$A$2:$A$63,$B210,門市年度設定!$B$2:$B$63,$D210)</f>
        <v>51</v>
      </c>
      <c r="J210" s="17" t="n">
        <f aca="false">SUMIFS(通路月營運!$I$2:$I$2509,通路月營運!$B$2:$B$2509,$B210,通路月營運!$C$2:$C$2509,$C210,通路月營運!$D$2:$D$2509,$D210)</f>
        <v>1640200</v>
      </c>
      <c r="K210" s="16" t="n">
        <f aca="false">SUMIFS(通路月營運!$K$2:$K$2509,通路月營運!$B$2:$B$2509,$B210,通路月營運!$C$2:$C$2509,$C210,通路月營運!$D$2:$D$2509,$D210)</f>
        <v>5943</v>
      </c>
      <c r="L210" s="13" t="n">
        <v>551000</v>
      </c>
      <c r="M210" s="13" t="n">
        <v>420800</v>
      </c>
      <c r="N210" s="17" t="n">
        <f aca="false">SUMIFS(門市年度設定!$F$2:$F$63,門市年度設定!$A$2:$A$63,$B210,門市年度設定!$B$2:$B$63,$D210)</f>
        <v>91000</v>
      </c>
      <c r="O210" s="13" t="n">
        <v>114200</v>
      </c>
      <c r="P210" s="13" t="n">
        <v>38400</v>
      </c>
      <c r="Q210" s="17" t="n">
        <f aca="false">SUMIFS(通路月營運!$N$2:$N$2509,通路月營運!$B$2:$B$2509,$B210,通路月營運!$C$2:$C$2509,$C210,通路月營運!$D$2:$D$2509,$D210)</f>
        <v>209649</v>
      </c>
      <c r="R210" s="14" t="n">
        <f aca="false">SUM(L210:Q210)</f>
        <v>1425049</v>
      </c>
      <c r="S210" s="14" t="n">
        <f aca="false">J210-R210</f>
        <v>215151</v>
      </c>
      <c r="T210" s="15" t="n">
        <f aca="false">IF(J210=0,0,S210/J210)</f>
        <v>0.131173637361297</v>
      </c>
      <c r="U210" s="14" t="n">
        <f aca="false">IF(H210=0,0,J210/H210)</f>
        <v>52909.6774193548</v>
      </c>
      <c r="V210" s="18" t="n">
        <f aca="false">IF(H210=0,0,K210/H210)</f>
        <v>191.709677419355</v>
      </c>
      <c r="W210" s="14" t="n">
        <f aca="false">IF(K210=0,0,J210/K210)</f>
        <v>275.988557967357</v>
      </c>
      <c r="X210" s="15" t="n">
        <f aca="false">IF(J210=0,0,L210/J210)</f>
        <v>0.335934642116815</v>
      </c>
      <c r="Y210" s="15" t="n">
        <f aca="false">IF(J210=0,0,M210/J210)</f>
        <v>0.256554078770882</v>
      </c>
      <c r="Z210" s="14" t="n">
        <f aca="false">IF(I210=0,0,J210/I210)</f>
        <v>32160.7843137255</v>
      </c>
    </row>
    <row r="211" customFormat="false" ht="15" hidden="false" customHeight="false" outlineLevel="0" collapsed="false">
      <c r="A211" s="6" t="str">
        <f aca="false">TEXT(B211,"0")&amp;"-"&amp;TEXT(C211,"00")</f>
        <v>2024-12</v>
      </c>
      <c r="B211" s="4" t="n">
        <v>2024</v>
      </c>
      <c r="C211" s="4" t="n">
        <v>12</v>
      </c>
      <c r="D211" s="9" t="s">
        <v>262</v>
      </c>
      <c r="E211" s="12" t="str">
        <f aca="false">INDEX(門市主檔!$B$2:$B$25,MATCH($D211,門市主檔!$A$2:$A$25,0))</f>
        <v>台北信義旗艦店</v>
      </c>
      <c r="F211" s="12" t="str">
        <f aca="false">INDEX(門市主檔!$C$2:$C$25,MATCH($D211,門市主檔!$A$2:$A$25,0))</f>
        <v>北區</v>
      </c>
      <c r="G211" s="12" t="str">
        <f aca="false">INDEX(門市主檔!$E$2:$E$25,MATCH($D211,門市主檔!$A$2:$A$25,0))</f>
        <v>旗艦店</v>
      </c>
      <c r="H211" s="4" t="n">
        <v>31</v>
      </c>
      <c r="I211" s="16" t="n">
        <f aca="false">SUMIFS(門市年度設定!$E$2:$E$63,門市年度設定!$A$2:$A$63,$B211,門市年度設定!$B$2:$B$63,$D211)</f>
        <v>112</v>
      </c>
      <c r="J211" s="17" t="n">
        <f aca="false">SUMIFS(通路月營運!$I$2:$I$2509,通路月營運!$B$2:$B$2509,$B211,通路月營運!$C$2:$C$2509,$C211,通路月營運!$D$2:$D$2509,$D211)</f>
        <v>3576700</v>
      </c>
      <c r="K211" s="16" t="n">
        <f aca="false">SUMIFS(通路月營運!$K$2:$K$2509,通路月營運!$B$2:$B$2509,$B211,通路月營運!$C$2:$C$2509,$C211,通路月營運!$D$2:$D$2509,$D211)</f>
        <v>12241</v>
      </c>
      <c r="L211" s="13" t="n">
        <v>1227800</v>
      </c>
      <c r="M211" s="13" t="n">
        <v>893500</v>
      </c>
      <c r="N211" s="17" t="n">
        <f aca="false">SUMIFS(門市年度設定!$F$2:$F$63,門市年度設定!$A$2:$A$63,$B211,門市年度設定!$B$2:$B$63,$D211)</f>
        <v>577000</v>
      </c>
      <c r="O211" s="13" t="n">
        <v>224000</v>
      </c>
      <c r="P211" s="13" t="n">
        <v>119100</v>
      </c>
      <c r="Q211" s="17" t="n">
        <f aca="false">SUMIFS(通路月營運!$N$2:$N$2509,通路月營運!$B$2:$B$2509,$B211,通路月營運!$C$2:$C$2509,$C211,通路月營運!$D$2:$D$2509,$D211)</f>
        <v>323433</v>
      </c>
      <c r="R211" s="14" t="n">
        <f aca="false">SUM(L211:Q211)</f>
        <v>3364833</v>
      </c>
      <c r="S211" s="14" t="n">
        <f aca="false">J211-R211</f>
        <v>211867</v>
      </c>
      <c r="T211" s="15" t="n">
        <f aca="false">IF(J211=0,0,S211/J211)</f>
        <v>0.0592353286549054</v>
      </c>
      <c r="U211" s="14" t="n">
        <f aca="false">IF(H211=0,0,J211/H211)</f>
        <v>115377.419354839</v>
      </c>
      <c r="V211" s="18" t="n">
        <f aca="false">IF(H211=0,0,K211/H211)</f>
        <v>394.870967741936</v>
      </c>
      <c r="W211" s="14" t="n">
        <f aca="false">IF(K211=0,0,J211/K211)</f>
        <v>292.190180540806</v>
      </c>
      <c r="X211" s="15" t="n">
        <f aca="false">IF(J211=0,0,L211/J211)</f>
        <v>0.343277322671737</v>
      </c>
      <c r="Y211" s="15" t="n">
        <f aca="false">IF(J211=0,0,M211/J211)</f>
        <v>0.249811278552856</v>
      </c>
      <c r="Z211" s="14" t="n">
        <f aca="false">IF(I211=0,0,J211/I211)</f>
        <v>31934.8214285714</v>
      </c>
    </row>
    <row r="212" customFormat="false" ht="15" hidden="false" customHeight="false" outlineLevel="0" collapsed="false">
      <c r="A212" s="6" t="str">
        <f aca="false">TEXT(B212,"0")&amp;"-"&amp;TEXT(C212,"00")</f>
        <v>2024-12</v>
      </c>
      <c r="B212" s="4" t="n">
        <v>2024</v>
      </c>
      <c r="C212" s="4" t="n">
        <v>12</v>
      </c>
      <c r="D212" s="9" t="s">
        <v>269</v>
      </c>
      <c r="E212" s="12" t="str">
        <f aca="false">INDEX(門市主檔!$B$2:$B$25,MATCH($D212,門市主檔!$A$2:$A$25,0))</f>
        <v>台北中山店</v>
      </c>
      <c r="F212" s="12" t="str">
        <f aca="false">INDEX(門市主檔!$C$2:$C$25,MATCH($D212,門市主檔!$A$2:$A$25,0))</f>
        <v>北區</v>
      </c>
      <c r="G212" s="12" t="str">
        <f aca="false">INDEX(門市主檔!$E$2:$E$25,MATCH($D212,門市主檔!$A$2:$A$25,0))</f>
        <v>標準店</v>
      </c>
      <c r="H212" s="4" t="n">
        <v>31</v>
      </c>
      <c r="I212" s="16" t="n">
        <f aca="false">SUMIFS(門市年度設定!$E$2:$E$63,門市年度設定!$A$2:$A$63,$B212,門市年度設定!$B$2:$B$63,$D212)</f>
        <v>84</v>
      </c>
      <c r="J212" s="17" t="n">
        <f aca="false">SUMIFS(通路月營運!$I$2:$I$2509,通路月營運!$B$2:$B$2509,$B212,通路月營運!$C$2:$C$2509,$C212,通路月營運!$D$2:$D$2509,$D212)</f>
        <v>2734700</v>
      </c>
      <c r="K212" s="16" t="n">
        <f aca="false">SUMIFS(通路月營運!$K$2:$K$2509,通路月營運!$B$2:$B$2509,$B212,通路月營運!$C$2:$C$2509,$C212,通路月營運!$D$2:$D$2509,$D212)</f>
        <v>9119</v>
      </c>
      <c r="L212" s="13" t="n">
        <v>825500</v>
      </c>
      <c r="M212" s="13" t="n">
        <v>674600</v>
      </c>
      <c r="N212" s="17" t="n">
        <f aca="false">SUMIFS(門市年度設定!$F$2:$F$63,門市年度設定!$A$2:$A$63,$B212,門市年度設定!$B$2:$B$63,$D212)</f>
        <v>264000</v>
      </c>
      <c r="O212" s="13" t="n">
        <v>188900</v>
      </c>
      <c r="P212" s="13" t="n">
        <v>91600</v>
      </c>
      <c r="Q212" s="17" t="n">
        <f aca="false">SUMIFS(通路月營運!$N$2:$N$2509,通路月營運!$B$2:$B$2509,$B212,通路月營運!$C$2:$C$2509,$C212,通路月營運!$D$2:$D$2509,$D212)</f>
        <v>285615</v>
      </c>
      <c r="R212" s="14" t="n">
        <f aca="false">SUM(L212:Q212)</f>
        <v>2330215</v>
      </c>
      <c r="S212" s="14" t="n">
        <f aca="false">J212-R212</f>
        <v>404485</v>
      </c>
      <c r="T212" s="15" t="n">
        <f aca="false">IF(J212=0,0,S212/J212)</f>
        <v>0.147908362891725</v>
      </c>
      <c r="U212" s="14" t="n">
        <f aca="false">IF(H212=0,0,J212/H212)</f>
        <v>88216.1290322581</v>
      </c>
      <c r="V212" s="18" t="n">
        <f aca="false">IF(H212=0,0,K212/H212)</f>
        <v>294.161290322581</v>
      </c>
      <c r="W212" s="14" t="n">
        <f aca="false">IF(K212=0,0,J212/K212)</f>
        <v>299.890338852944</v>
      </c>
      <c r="X212" s="15" t="n">
        <f aca="false">IF(J212=0,0,L212/J212)</f>
        <v>0.301861264489706</v>
      </c>
      <c r="Y212" s="15" t="n">
        <f aca="false">IF(J212=0,0,M212/J212)</f>
        <v>0.24668153728014</v>
      </c>
      <c r="Z212" s="14" t="n">
        <f aca="false">IF(I212=0,0,J212/I212)</f>
        <v>32555.9523809524</v>
      </c>
    </row>
    <row r="213" customFormat="false" ht="15" hidden="false" customHeight="false" outlineLevel="0" collapsed="false">
      <c r="A213" s="6" t="str">
        <f aca="false">TEXT(B213,"0")&amp;"-"&amp;TEXT(C213,"00")</f>
        <v>2024-12</v>
      </c>
      <c r="B213" s="4" t="n">
        <v>2024</v>
      </c>
      <c r="C213" s="4" t="n">
        <v>12</v>
      </c>
      <c r="D213" s="9" t="s">
        <v>273</v>
      </c>
      <c r="E213" s="12" t="str">
        <f aca="false">INDEX(門市主檔!$B$2:$B$25,MATCH($D213,門市主檔!$A$2:$A$25,0))</f>
        <v>台北東門店</v>
      </c>
      <c r="F213" s="12" t="str">
        <f aca="false">INDEX(門市主檔!$C$2:$C$25,MATCH($D213,門市主檔!$A$2:$A$25,0))</f>
        <v>北區</v>
      </c>
      <c r="G213" s="12" t="str">
        <f aca="false">INDEX(門市主檔!$E$2:$E$25,MATCH($D213,門市主檔!$A$2:$A$25,0))</f>
        <v>小型店</v>
      </c>
      <c r="H213" s="4" t="n">
        <v>31</v>
      </c>
      <c r="I213" s="16" t="n">
        <f aca="false">SUMIFS(門市年度設定!$E$2:$E$63,門市年度設定!$A$2:$A$63,$B213,門市年度設定!$B$2:$B$63,$D213)</f>
        <v>54</v>
      </c>
      <c r="J213" s="17" t="n">
        <f aca="false">SUMIFS(通路月營運!$I$2:$I$2509,通路月營運!$B$2:$B$2509,$B213,通路月營運!$C$2:$C$2509,$C213,通路月營運!$D$2:$D$2509,$D213)</f>
        <v>1747400</v>
      </c>
      <c r="K213" s="16" t="n">
        <f aca="false">SUMIFS(通路月營運!$K$2:$K$2509,通路月營運!$B$2:$B$2509,$B213,通路月營運!$C$2:$C$2509,$C213,通路月營運!$D$2:$D$2509,$D213)</f>
        <v>6052</v>
      </c>
      <c r="L213" s="13" t="n">
        <v>536900</v>
      </c>
      <c r="M213" s="13" t="n">
        <v>429200</v>
      </c>
      <c r="N213" s="17" t="n">
        <f aca="false">SUMIFS(門市年度設定!$F$2:$F$63,門市年度設定!$A$2:$A$63,$B213,門市年度設定!$B$2:$B$63,$D213)</f>
        <v>99000</v>
      </c>
      <c r="O213" s="13" t="n">
        <v>91400</v>
      </c>
      <c r="P213" s="13" t="n">
        <v>56800</v>
      </c>
      <c r="Q213" s="17" t="n">
        <f aca="false">SUMIFS(通路月營運!$N$2:$N$2509,通路月營運!$B$2:$B$2509,$B213,通路月營運!$C$2:$C$2509,$C213,通路月營運!$D$2:$D$2509,$D213)</f>
        <v>244563</v>
      </c>
      <c r="R213" s="14" t="n">
        <f aca="false">SUM(L213:Q213)</f>
        <v>1457863</v>
      </c>
      <c r="S213" s="14" t="n">
        <f aca="false">J213-R213</f>
        <v>289537</v>
      </c>
      <c r="T213" s="15" t="n">
        <f aca="false">IF(J213=0,0,S213/J213)</f>
        <v>0.165695891038114</v>
      </c>
      <c r="U213" s="14" t="n">
        <f aca="false">IF(H213=0,0,J213/H213)</f>
        <v>56367.7419354839</v>
      </c>
      <c r="V213" s="18" t="n">
        <f aca="false">IF(H213=0,0,K213/H213)</f>
        <v>195.225806451613</v>
      </c>
      <c r="W213" s="14" t="n">
        <f aca="false">IF(K213=0,0,J213/K213)</f>
        <v>288.730998017184</v>
      </c>
      <c r="X213" s="15" t="n">
        <f aca="false">IF(J213=0,0,L213/J213)</f>
        <v>0.307256495364542</v>
      </c>
      <c r="Y213" s="15" t="n">
        <f aca="false">IF(J213=0,0,M213/J213)</f>
        <v>0.245622067071077</v>
      </c>
      <c r="Z213" s="14" t="n">
        <f aca="false">IF(I213=0,0,J213/I213)</f>
        <v>32359.2592592593</v>
      </c>
    </row>
    <row r="214" customFormat="false" ht="15" hidden="false" customHeight="false" outlineLevel="0" collapsed="false">
      <c r="A214" s="6" t="str">
        <f aca="false">TEXT(B214,"0")&amp;"-"&amp;TEXT(C214,"00")</f>
        <v>2024-12</v>
      </c>
      <c r="B214" s="4" t="n">
        <v>2024</v>
      </c>
      <c r="C214" s="4" t="n">
        <v>12</v>
      </c>
      <c r="D214" s="9" t="s">
        <v>277</v>
      </c>
      <c r="E214" s="12" t="str">
        <f aca="false">INDEX(門市主檔!$B$2:$B$25,MATCH($D214,門市主檔!$A$2:$A$25,0))</f>
        <v>台北松江店</v>
      </c>
      <c r="F214" s="12" t="str">
        <f aca="false">INDEX(門市主檔!$C$2:$C$25,MATCH($D214,門市主檔!$A$2:$A$25,0))</f>
        <v>北區</v>
      </c>
      <c r="G214" s="12" t="str">
        <f aca="false">INDEX(門市主檔!$E$2:$E$25,MATCH($D214,門市主檔!$A$2:$A$25,0))</f>
        <v>外帶專門店</v>
      </c>
      <c r="H214" s="4" t="n">
        <v>31</v>
      </c>
      <c r="I214" s="16" t="n">
        <f aca="false">SUMIFS(門市年度設定!$E$2:$E$63,門市年度設定!$A$2:$A$63,$B214,門市年度設定!$B$2:$B$63,$D214)</f>
        <v>9</v>
      </c>
      <c r="J214" s="17" t="n">
        <f aca="false">SUMIFS(通路月營運!$I$2:$I$2509,通路月營運!$B$2:$B$2509,$B214,通路月營運!$C$2:$C$2509,$C214,通路月營運!$D$2:$D$2509,$D214)</f>
        <v>1458100</v>
      </c>
      <c r="K214" s="16" t="n">
        <f aca="false">SUMIFS(通路月營運!$K$2:$K$2509,通路月營運!$B$2:$B$2509,$B214,通路月營運!$C$2:$C$2509,$C214,通路月營運!$D$2:$D$2509,$D214)</f>
        <v>5259</v>
      </c>
      <c r="L214" s="13" t="n">
        <v>437000</v>
      </c>
      <c r="M214" s="13" t="n">
        <v>388400</v>
      </c>
      <c r="N214" s="17" t="n">
        <f aca="false">SUMIFS(門市年度設定!$F$2:$F$63,門市年度設定!$A$2:$A$63,$B214,門市年度設定!$B$2:$B$63,$D214)</f>
        <v>57000</v>
      </c>
      <c r="O214" s="13" t="n">
        <v>82800</v>
      </c>
      <c r="P214" s="13" t="n">
        <v>25100</v>
      </c>
      <c r="Q214" s="17" t="n">
        <f aca="false">SUMIFS(通路月營運!$N$2:$N$2509,通路月營運!$B$2:$B$2509,$B214,通路月營運!$C$2:$C$2509,$C214,通路月營運!$D$2:$D$2509,$D214)</f>
        <v>276243</v>
      </c>
      <c r="R214" s="14" t="n">
        <f aca="false">SUM(L214:Q214)</f>
        <v>1266543</v>
      </c>
      <c r="S214" s="14" t="n">
        <f aca="false">J214-R214</f>
        <v>191557</v>
      </c>
      <c r="T214" s="15" t="n">
        <f aca="false">IF(J214=0,0,S214/J214)</f>
        <v>0.131374391331184</v>
      </c>
      <c r="U214" s="14" t="n">
        <f aca="false">IF(H214=0,0,J214/H214)</f>
        <v>47035.4838709677</v>
      </c>
      <c r="V214" s="18" t="n">
        <f aca="false">IF(H214=0,0,K214/H214)</f>
        <v>169.645161290323</v>
      </c>
      <c r="W214" s="14" t="n">
        <f aca="false">IF(K214=0,0,J214/K214)</f>
        <v>277.258033846739</v>
      </c>
      <c r="X214" s="15" t="n">
        <f aca="false">IF(J214=0,0,L214/J214)</f>
        <v>0.29970509567245</v>
      </c>
      <c r="Y214" s="15" t="n">
        <f aca="false">IF(J214=0,0,M214/J214)</f>
        <v>0.266374048419176</v>
      </c>
      <c r="Z214" s="14" t="n">
        <f aca="false">IF(I214=0,0,J214/I214)</f>
        <v>162011.111111111</v>
      </c>
    </row>
    <row r="215" customFormat="false" ht="15" hidden="false" customHeight="false" outlineLevel="0" collapsed="false">
      <c r="A215" s="6" t="str">
        <f aca="false">TEXT(B215,"0")&amp;"-"&amp;TEXT(C215,"00")</f>
        <v>2024-12</v>
      </c>
      <c r="B215" s="4" t="n">
        <v>2024</v>
      </c>
      <c r="C215" s="4" t="n">
        <v>12</v>
      </c>
      <c r="D215" s="9" t="s">
        <v>288</v>
      </c>
      <c r="E215" s="12" t="str">
        <f aca="false">INDEX(門市主檔!$B$2:$B$25,MATCH($D215,門市主檔!$A$2:$A$25,0))</f>
        <v>桃園中壢店</v>
      </c>
      <c r="F215" s="12" t="str">
        <f aca="false">INDEX(門市主檔!$C$2:$C$25,MATCH($D215,門市主檔!$A$2:$A$25,0))</f>
        <v>北區</v>
      </c>
      <c r="G215" s="12" t="str">
        <f aca="false">INDEX(門市主檔!$E$2:$E$25,MATCH($D215,門市主檔!$A$2:$A$25,0))</f>
        <v>標準店</v>
      </c>
      <c r="H215" s="4" t="n">
        <v>31</v>
      </c>
      <c r="I215" s="16" t="n">
        <f aca="false">SUMIFS(門市年度設定!$E$2:$E$63,門市年度設定!$A$2:$A$63,$B215,門市年度設定!$B$2:$B$63,$D215)</f>
        <v>90</v>
      </c>
      <c r="J215" s="17" t="n">
        <f aca="false">SUMIFS(通路月營運!$I$2:$I$2509,通路月營運!$B$2:$B$2509,$B215,通路月營運!$C$2:$C$2509,$C215,通路月營運!$D$2:$D$2509,$D215)</f>
        <v>2063400</v>
      </c>
      <c r="K215" s="16" t="n">
        <f aca="false">SUMIFS(通路月營運!$K$2:$K$2509,通路月營運!$B$2:$B$2509,$B215,通路月營運!$C$2:$C$2509,$C215,通路月營運!$D$2:$D$2509,$D215)</f>
        <v>7096</v>
      </c>
      <c r="L215" s="13" t="n">
        <v>650700</v>
      </c>
      <c r="M215" s="13" t="n">
        <v>543600</v>
      </c>
      <c r="N215" s="17" t="n">
        <f aca="false">SUMIFS(門市年度設定!$F$2:$F$63,門市年度設定!$A$2:$A$63,$B215,門市年度設定!$B$2:$B$63,$D215)</f>
        <v>203000</v>
      </c>
      <c r="O215" s="13" t="n">
        <v>115000</v>
      </c>
      <c r="P215" s="13" t="n">
        <v>40700</v>
      </c>
      <c r="Q215" s="17" t="n">
        <f aca="false">SUMIFS(通路月營運!$N$2:$N$2509,通路月營運!$B$2:$B$2509,$B215,通路月營運!$C$2:$C$2509,$C215,通路月營運!$D$2:$D$2509,$D215)</f>
        <v>225192</v>
      </c>
      <c r="R215" s="14" t="n">
        <f aca="false">SUM(L215:Q215)</f>
        <v>1778192</v>
      </c>
      <c r="S215" s="14" t="n">
        <f aca="false">J215-R215</f>
        <v>285208</v>
      </c>
      <c r="T215" s="15" t="n">
        <f aca="false">IF(J215=0,0,S215/J215)</f>
        <v>0.138222351458757</v>
      </c>
      <c r="U215" s="14" t="n">
        <f aca="false">IF(H215=0,0,J215/H215)</f>
        <v>66561.2903225807</v>
      </c>
      <c r="V215" s="18" t="n">
        <f aca="false">IF(H215=0,0,K215/H215)</f>
        <v>228.903225806452</v>
      </c>
      <c r="W215" s="14" t="n">
        <f aca="false">IF(K215=0,0,J215/K215)</f>
        <v>290.783540022548</v>
      </c>
      <c r="X215" s="15" t="n">
        <f aca="false">IF(J215=0,0,L215/J215)</f>
        <v>0.315353300378017</v>
      </c>
      <c r="Y215" s="15" t="n">
        <f aca="false">IF(J215=0,0,M215/J215)</f>
        <v>0.263448676940971</v>
      </c>
      <c r="Z215" s="14" t="n">
        <f aca="false">IF(I215=0,0,J215/I215)</f>
        <v>22926.6666666667</v>
      </c>
    </row>
    <row r="216" customFormat="false" ht="15" hidden="false" customHeight="false" outlineLevel="0" collapsed="false">
      <c r="A216" s="6" t="str">
        <f aca="false">TEXT(B216,"0")&amp;"-"&amp;TEXT(C216,"00")</f>
        <v>2024-12</v>
      </c>
      <c r="B216" s="4" t="n">
        <v>2024</v>
      </c>
      <c r="C216" s="4" t="n">
        <v>12</v>
      </c>
      <c r="D216" s="9" t="s">
        <v>292</v>
      </c>
      <c r="E216" s="12" t="str">
        <f aca="false">INDEX(門市主檔!$B$2:$B$25,MATCH($D216,門市主檔!$A$2:$A$25,0))</f>
        <v>桃園藝文店</v>
      </c>
      <c r="F216" s="12" t="str">
        <f aca="false">INDEX(門市主檔!$C$2:$C$25,MATCH($D216,門市主檔!$A$2:$A$25,0))</f>
        <v>北區</v>
      </c>
      <c r="G216" s="12" t="str">
        <f aca="false">INDEX(門市主檔!$E$2:$E$25,MATCH($D216,門市主檔!$A$2:$A$25,0))</f>
        <v>標準店</v>
      </c>
      <c r="H216" s="4" t="n">
        <v>31</v>
      </c>
      <c r="I216" s="16" t="n">
        <f aca="false">SUMIFS(門市年度設定!$E$2:$E$63,門市年度設定!$A$2:$A$63,$B216,門市年度設定!$B$2:$B$63,$D216)</f>
        <v>96</v>
      </c>
      <c r="J216" s="17" t="n">
        <f aca="false">SUMIFS(通路月營運!$I$2:$I$2509,通路月營運!$B$2:$B$2509,$B216,通路月營運!$C$2:$C$2509,$C216,通路月營運!$D$2:$D$2509,$D216)</f>
        <v>2073000</v>
      </c>
      <c r="K216" s="16" t="n">
        <f aca="false">SUMIFS(通路月營運!$K$2:$K$2509,通路月營運!$B$2:$B$2509,$B216,通路月營運!$C$2:$C$2509,$C216,通路月營運!$D$2:$D$2509,$D216)</f>
        <v>7130</v>
      </c>
      <c r="L216" s="13" t="n">
        <v>680500</v>
      </c>
      <c r="M216" s="13" t="n">
        <v>537400</v>
      </c>
      <c r="N216" s="17" t="n">
        <f aca="false">SUMIFS(門市年度設定!$F$2:$F$63,門市年度設定!$A$2:$A$63,$B216,門市年度設定!$B$2:$B$63,$D216)</f>
        <v>169000</v>
      </c>
      <c r="O216" s="13" t="n">
        <v>121500</v>
      </c>
      <c r="P216" s="13" t="n">
        <v>56400</v>
      </c>
      <c r="Q216" s="17" t="n">
        <f aca="false">SUMIFS(通路月營運!$N$2:$N$2509,通路月營運!$B$2:$B$2509,$B216,通路月營運!$C$2:$C$2509,$C216,通路月營運!$D$2:$D$2509,$D216)</f>
        <v>227931</v>
      </c>
      <c r="R216" s="14" t="n">
        <f aca="false">SUM(L216:Q216)</f>
        <v>1792731</v>
      </c>
      <c r="S216" s="14" t="n">
        <f aca="false">J216-R216</f>
        <v>280269</v>
      </c>
      <c r="T216" s="15" t="n">
        <f aca="false">IF(J216=0,0,S216/J216)</f>
        <v>0.135199710564399</v>
      </c>
      <c r="U216" s="14" t="n">
        <f aca="false">IF(H216=0,0,J216/H216)</f>
        <v>66870.9677419355</v>
      </c>
      <c r="V216" s="18" t="n">
        <f aca="false">IF(H216=0,0,K216/H216)</f>
        <v>230</v>
      </c>
      <c r="W216" s="14" t="n">
        <f aca="false">IF(K216=0,0,J216/K216)</f>
        <v>290.743338008415</v>
      </c>
      <c r="X216" s="15" t="n">
        <f aca="false">IF(J216=0,0,L216/J216)</f>
        <v>0.328268210323203</v>
      </c>
      <c r="Y216" s="15" t="n">
        <f aca="false">IF(J216=0,0,M216/J216)</f>
        <v>0.259237819585142</v>
      </c>
      <c r="Z216" s="14" t="n">
        <f aca="false">IF(I216=0,0,J216/I216)</f>
        <v>21593.75</v>
      </c>
    </row>
    <row r="217" customFormat="false" ht="15" hidden="false" customHeight="false" outlineLevel="0" collapsed="false">
      <c r="A217" s="6" t="str">
        <f aca="false">TEXT(B217,"0")&amp;"-"&amp;TEXT(C217,"00")</f>
        <v>2024-12</v>
      </c>
      <c r="B217" s="4" t="n">
        <v>2024</v>
      </c>
      <c r="C217" s="4" t="n">
        <v>12</v>
      </c>
      <c r="D217" s="9" t="s">
        <v>315</v>
      </c>
      <c r="E217" s="12" t="str">
        <f aca="false">INDEX(門市主檔!$B$2:$B$25,MATCH($D217,門市主檔!$A$2:$A$25,0))</f>
        <v>雲林斗六店</v>
      </c>
      <c r="F217" s="12" t="str">
        <f aca="false">INDEX(門市主檔!$C$2:$C$25,MATCH($D217,門市主檔!$A$2:$A$25,0))</f>
        <v>中區</v>
      </c>
      <c r="G217" s="12" t="str">
        <f aca="false">INDEX(門市主檔!$E$2:$E$25,MATCH($D217,門市主檔!$A$2:$A$25,0))</f>
        <v>標準店</v>
      </c>
      <c r="H217" s="4" t="n">
        <v>31</v>
      </c>
      <c r="I217" s="16" t="n">
        <f aca="false">SUMIFS(門市年度設定!$E$2:$E$63,門市年度設定!$A$2:$A$63,$B217,門市年度設定!$B$2:$B$63,$D217)</f>
        <v>90</v>
      </c>
      <c r="J217" s="17" t="n">
        <f aca="false">SUMIFS(通路月營運!$I$2:$I$2509,通路月營運!$B$2:$B$2509,$B217,通路月營運!$C$2:$C$2509,$C217,通路月營運!$D$2:$D$2509,$D217)</f>
        <v>1729300</v>
      </c>
      <c r="K217" s="16" t="n">
        <f aca="false">SUMIFS(通路月營運!$K$2:$K$2509,通路月營運!$B$2:$B$2509,$B217,通路月營運!$C$2:$C$2509,$C217,通路月營運!$D$2:$D$2509,$D217)</f>
        <v>6194</v>
      </c>
      <c r="L217" s="13" t="n">
        <v>552300</v>
      </c>
      <c r="M217" s="13" t="n">
        <v>432900</v>
      </c>
      <c r="N217" s="17" t="n">
        <f aca="false">SUMIFS(門市年度設定!$F$2:$F$63,門市年度設定!$A$2:$A$63,$B217,門市年度設定!$B$2:$B$63,$D217)</f>
        <v>167000</v>
      </c>
      <c r="O217" s="13" t="n">
        <v>113600</v>
      </c>
      <c r="P217" s="13" t="n">
        <v>45400</v>
      </c>
      <c r="Q217" s="17" t="n">
        <f aca="false">SUMIFS(通路月營運!$N$2:$N$2509,通路月營運!$B$2:$B$2509,$B217,通路月營運!$C$2:$C$2509,$C217,通路月營運!$D$2:$D$2509,$D217)</f>
        <v>183282</v>
      </c>
      <c r="R217" s="14" t="n">
        <f aca="false">SUM(L217:Q217)</f>
        <v>1494482</v>
      </c>
      <c r="S217" s="14" t="n">
        <f aca="false">J217-R217</f>
        <v>234818</v>
      </c>
      <c r="T217" s="15" t="n">
        <f aca="false">IF(J217=0,0,S217/J217)</f>
        <v>0.135787891054184</v>
      </c>
      <c r="U217" s="14" t="n">
        <f aca="false">IF(H217=0,0,J217/H217)</f>
        <v>55783.8709677419</v>
      </c>
      <c r="V217" s="18" t="n">
        <f aca="false">IF(H217=0,0,K217/H217)</f>
        <v>199.806451612903</v>
      </c>
      <c r="W217" s="14" t="n">
        <f aca="false">IF(K217=0,0,J217/K217)</f>
        <v>279.189538262835</v>
      </c>
      <c r="X217" s="15" t="n">
        <f aca="false">IF(J217=0,0,L217/J217)</f>
        <v>0.319377782917944</v>
      </c>
      <c r="Y217" s="15" t="n">
        <f aca="false">IF(J217=0,0,M217/J217)</f>
        <v>0.250332504481582</v>
      </c>
      <c r="Z217" s="14" t="n">
        <f aca="false">IF(I217=0,0,J217/I217)</f>
        <v>19214.4444444444</v>
      </c>
    </row>
    <row r="218" customFormat="false" ht="15" hidden="false" customHeight="false" outlineLevel="0" collapsed="false">
      <c r="A218" s="6" t="str">
        <f aca="false">TEXT(B218,"0")&amp;"-"&amp;TEXT(C218,"00")</f>
        <v>2025-01</v>
      </c>
      <c r="B218" s="4" t="n">
        <v>2025</v>
      </c>
      <c r="C218" s="4" t="n">
        <v>1</v>
      </c>
      <c r="D218" s="9" t="s">
        <v>294</v>
      </c>
      <c r="E218" s="12" t="str">
        <f aca="false">INDEX(門市主檔!$B$2:$B$25,MATCH($D218,門市主檔!$A$2:$A$25,0))</f>
        <v>新竹巨城店</v>
      </c>
      <c r="F218" s="12" t="str">
        <f aca="false">INDEX(門市主檔!$C$2:$C$25,MATCH($D218,門市主檔!$A$2:$A$25,0))</f>
        <v>北區</v>
      </c>
      <c r="G218" s="12" t="str">
        <f aca="false">INDEX(門市主檔!$E$2:$E$25,MATCH($D218,門市主檔!$A$2:$A$25,0))</f>
        <v>旗艦店</v>
      </c>
      <c r="H218" s="4" t="n">
        <v>31</v>
      </c>
      <c r="I218" s="16" t="n">
        <f aca="false">SUMIFS(門市年度設定!$E$2:$E$63,門市年度設定!$A$2:$A$63,$B218,門市年度設定!$B$2:$B$63,$D218)</f>
        <v>118</v>
      </c>
      <c r="J218" s="17" t="n">
        <f aca="false">SUMIFS(通路月營運!$I$2:$I$2509,通路月營運!$B$2:$B$2509,$B218,通路月營運!$C$2:$C$2509,$C218,通路月營運!$D$2:$D$2509,$D218)</f>
        <v>3206400</v>
      </c>
      <c r="K218" s="16" t="n">
        <f aca="false">SUMIFS(通路月營運!$K$2:$K$2509,通路月營運!$B$2:$B$2509,$B218,通路月營運!$C$2:$C$2509,$C218,通路月營運!$D$2:$D$2509,$D218)</f>
        <v>11106</v>
      </c>
      <c r="L218" s="13" t="n">
        <v>1099200</v>
      </c>
      <c r="M218" s="13" t="n">
        <v>790200</v>
      </c>
      <c r="N218" s="17" t="n">
        <f aca="false">SUMIFS(門市年度設定!$F$2:$F$63,門市年度設定!$A$2:$A$63,$B218,門市年度設定!$B$2:$B$63,$D218)</f>
        <v>529000</v>
      </c>
      <c r="O218" s="13" t="n">
        <v>196700</v>
      </c>
      <c r="P218" s="13" t="n">
        <v>56200</v>
      </c>
      <c r="Q218" s="17" t="n">
        <f aca="false">SUMIFS(通路月營運!$N$2:$N$2509,通路月營運!$B$2:$B$2509,$B218,通路月營運!$C$2:$C$2509,$C218,通路月營運!$D$2:$D$2509,$D218)</f>
        <v>314806</v>
      </c>
      <c r="R218" s="14" t="n">
        <f aca="false">SUM(L218:Q218)</f>
        <v>2986106</v>
      </c>
      <c r="S218" s="14" t="n">
        <f aca="false">J218-R218</f>
        <v>220294</v>
      </c>
      <c r="T218" s="15" t="n">
        <f aca="false">IF(J218=0,0,S218/J218)</f>
        <v>0.0687044660678643</v>
      </c>
      <c r="U218" s="14" t="n">
        <f aca="false">IF(H218=0,0,J218/H218)</f>
        <v>103432.258064516</v>
      </c>
      <c r="V218" s="18" t="n">
        <f aca="false">IF(H218=0,0,K218/H218)</f>
        <v>358.258064516129</v>
      </c>
      <c r="W218" s="14" t="n">
        <f aca="false">IF(K218=0,0,J218/K218)</f>
        <v>288.708806050783</v>
      </c>
      <c r="X218" s="15" t="n">
        <f aca="false">IF(J218=0,0,L218/J218)</f>
        <v>0.342814371257485</v>
      </c>
      <c r="Y218" s="15" t="n">
        <f aca="false">IF(J218=0,0,M218/J218)</f>
        <v>0.246444610778443</v>
      </c>
      <c r="Z218" s="14" t="n">
        <f aca="false">IF(I218=0,0,J218/I218)</f>
        <v>27172.8813559322</v>
      </c>
    </row>
    <row r="219" customFormat="false" ht="15" hidden="false" customHeight="false" outlineLevel="0" collapsed="false">
      <c r="A219" s="6" t="str">
        <f aca="false">TEXT(B219,"0")&amp;"-"&amp;TEXT(C219,"00")</f>
        <v>2025-01</v>
      </c>
      <c r="B219" s="4" t="n">
        <v>2025</v>
      </c>
      <c r="C219" s="4" t="n">
        <v>1</v>
      </c>
      <c r="D219" s="9" t="s">
        <v>325</v>
      </c>
      <c r="E219" s="12" t="str">
        <f aca="false">INDEX(門市主檔!$B$2:$B$25,MATCH($D219,門市主檔!$A$2:$A$25,0))</f>
        <v>高雄左營店</v>
      </c>
      <c r="F219" s="12" t="str">
        <f aca="false">INDEX(門市主檔!$C$2:$C$25,MATCH($D219,門市主檔!$A$2:$A$25,0))</f>
        <v>南區</v>
      </c>
      <c r="G219" s="12" t="str">
        <f aca="false">INDEX(門市主檔!$E$2:$E$25,MATCH($D219,門市主檔!$A$2:$A$25,0))</f>
        <v>旗艦店</v>
      </c>
      <c r="H219" s="4" t="n">
        <v>31</v>
      </c>
      <c r="I219" s="16" t="n">
        <f aca="false">SUMIFS(門市年度設定!$E$2:$E$63,門市年度設定!$A$2:$A$63,$B219,門市年度設定!$B$2:$B$63,$D219)</f>
        <v>119</v>
      </c>
      <c r="J219" s="17" t="n">
        <f aca="false">SUMIFS(通路月營運!$I$2:$I$2509,通路月營運!$B$2:$B$2509,$B219,通路月營運!$C$2:$C$2509,$C219,通路月營運!$D$2:$D$2509,$D219)</f>
        <v>2809300</v>
      </c>
      <c r="K219" s="16" t="n">
        <f aca="false">SUMIFS(通路月營運!$K$2:$K$2509,通路月營運!$B$2:$B$2509,$B219,通路月營運!$C$2:$C$2509,$C219,通路月營運!$D$2:$D$2509,$D219)</f>
        <v>9759</v>
      </c>
      <c r="L219" s="13" t="n">
        <v>858700</v>
      </c>
      <c r="M219" s="13" t="n">
        <v>699600</v>
      </c>
      <c r="N219" s="17" t="n">
        <f aca="false">SUMIFS(門市年度設定!$F$2:$F$63,門市年度設定!$A$2:$A$63,$B219,門市年度設定!$B$2:$B$63,$D219)</f>
        <v>479000</v>
      </c>
      <c r="O219" s="13" t="n">
        <v>189600</v>
      </c>
      <c r="P219" s="13" t="n">
        <v>94300</v>
      </c>
      <c r="Q219" s="17" t="n">
        <f aca="false">SUMIFS(通路月營運!$N$2:$N$2509,通路月營運!$B$2:$B$2509,$B219,通路月營運!$C$2:$C$2509,$C219,通路月營運!$D$2:$D$2509,$D219)</f>
        <v>276862</v>
      </c>
      <c r="R219" s="14" t="n">
        <f aca="false">SUM(L219:Q219)</f>
        <v>2598062</v>
      </c>
      <c r="S219" s="14" t="n">
        <f aca="false">J219-R219</f>
        <v>211238</v>
      </c>
      <c r="T219" s="15" t="n">
        <f aca="false">IF(J219=0,0,S219/J219)</f>
        <v>0.0751923966824476</v>
      </c>
      <c r="U219" s="14" t="n">
        <f aca="false">IF(H219=0,0,J219/H219)</f>
        <v>90622.5806451613</v>
      </c>
      <c r="V219" s="18" t="n">
        <f aca="false">IF(H219=0,0,K219/H219)</f>
        <v>314.806451612903</v>
      </c>
      <c r="W219" s="14" t="n">
        <f aca="false">IF(K219=0,0,J219/K219)</f>
        <v>287.867609386208</v>
      </c>
      <c r="X219" s="15" t="n">
        <f aca="false">IF(J219=0,0,L219/J219)</f>
        <v>0.305663332502759</v>
      </c>
      <c r="Y219" s="15" t="n">
        <f aca="false">IF(J219=0,0,M219/J219)</f>
        <v>0.249030007475172</v>
      </c>
      <c r="Z219" s="14" t="n">
        <f aca="false">IF(I219=0,0,J219/I219)</f>
        <v>23607.5630252101</v>
      </c>
    </row>
    <row r="220" customFormat="false" ht="15" hidden="false" customHeight="false" outlineLevel="0" collapsed="false">
      <c r="A220" s="6" t="str">
        <f aca="false">TEXT(B220,"0")&amp;"-"&amp;TEXT(C220,"00")</f>
        <v>2025-01</v>
      </c>
      <c r="B220" s="4" t="n">
        <v>2025</v>
      </c>
      <c r="C220" s="4" t="n">
        <v>1</v>
      </c>
      <c r="D220" s="9" t="s">
        <v>328</v>
      </c>
      <c r="E220" s="12" t="str">
        <f aca="false">INDEX(門市主檔!$B$2:$B$25,MATCH($D220,門市主檔!$A$2:$A$25,0))</f>
        <v>高雄三多店</v>
      </c>
      <c r="F220" s="12" t="str">
        <f aca="false">INDEX(門市主檔!$C$2:$C$25,MATCH($D220,門市主檔!$A$2:$A$25,0))</f>
        <v>南區</v>
      </c>
      <c r="G220" s="12" t="str">
        <f aca="false">INDEX(門市主檔!$E$2:$E$25,MATCH($D220,門市主檔!$A$2:$A$25,0))</f>
        <v>標準店</v>
      </c>
      <c r="H220" s="4" t="n">
        <v>31</v>
      </c>
      <c r="I220" s="16" t="n">
        <f aca="false">SUMIFS(門市年度設定!$E$2:$E$63,門市年度設定!$A$2:$A$63,$B220,門市年度設定!$B$2:$B$63,$D220)</f>
        <v>77</v>
      </c>
      <c r="J220" s="17" t="n">
        <f aca="false">SUMIFS(通路月營運!$I$2:$I$2509,通路月營運!$B$2:$B$2509,$B220,通路月營運!$C$2:$C$2509,$C220,通路月營運!$D$2:$D$2509,$D220)</f>
        <v>2334300</v>
      </c>
      <c r="K220" s="16" t="n">
        <f aca="false">SUMIFS(通路月營運!$K$2:$K$2509,通路月營運!$B$2:$B$2509,$B220,通路月營運!$C$2:$C$2509,$C220,通路月營運!$D$2:$D$2509,$D220)</f>
        <v>8585</v>
      </c>
      <c r="L220" s="13" t="n">
        <v>734800</v>
      </c>
      <c r="M220" s="13" t="n">
        <v>627300</v>
      </c>
      <c r="N220" s="17" t="n">
        <f aca="false">SUMIFS(門市年度設定!$F$2:$F$63,門市年度設定!$A$2:$A$63,$B220,門市年度設定!$B$2:$B$63,$D220)</f>
        <v>216000</v>
      </c>
      <c r="O220" s="13" t="n">
        <v>136500</v>
      </c>
      <c r="P220" s="13" t="n">
        <v>46600</v>
      </c>
      <c r="Q220" s="17" t="n">
        <f aca="false">SUMIFS(通路月營運!$N$2:$N$2509,通路月營運!$B$2:$B$2509,$B220,通路月營運!$C$2:$C$2509,$C220,通路月營運!$D$2:$D$2509,$D220)</f>
        <v>255000</v>
      </c>
      <c r="R220" s="14" t="n">
        <f aca="false">SUM(L220:Q220)</f>
        <v>2016200</v>
      </c>
      <c r="S220" s="14" t="n">
        <f aca="false">J220-R220</f>
        <v>318100</v>
      </c>
      <c r="T220" s="15" t="n">
        <f aca="false">IF(J220=0,0,S220/J220)</f>
        <v>0.136272115837724</v>
      </c>
      <c r="U220" s="14" t="n">
        <f aca="false">IF(H220=0,0,J220/H220)</f>
        <v>75300</v>
      </c>
      <c r="V220" s="18" t="n">
        <f aca="false">IF(H220=0,0,K220/H220)</f>
        <v>276.935483870968</v>
      </c>
      <c r="W220" s="14" t="n">
        <f aca="false">IF(K220=0,0,J220/K220)</f>
        <v>271.904484566104</v>
      </c>
      <c r="X220" s="15" t="n">
        <f aca="false">IF(J220=0,0,L220/J220)</f>
        <v>0.314783875251681</v>
      </c>
      <c r="Y220" s="15" t="n">
        <f aca="false">IF(J220=0,0,M220/J220)</f>
        <v>0.26873152551086</v>
      </c>
      <c r="Z220" s="14" t="n">
        <f aca="false">IF(I220=0,0,J220/I220)</f>
        <v>30315.5844155844</v>
      </c>
    </row>
    <row r="221" customFormat="false" ht="15" hidden="false" customHeight="false" outlineLevel="0" collapsed="false">
      <c r="A221" s="6" t="str">
        <f aca="false">TEXT(B221,"0")&amp;"-"&amp;TEXT(C221,"00")</f>
        <v>2025-01</v>
      </c>
      <c r="B221" s="4" t="n">
        <v>2025</v>
      </c>
      <c r="C221" s="4" t="n">
        <v>1</v>
      </c>
      <c r="D221" s="9" t="s">
        <v>280</v>
      </c>
      <c r="E221" s="12" t="str">
        <f aca="false">INDEX(門市主檔!$B$2:$B$25,MATCH($D221,門市主檔!$A$2:$A$25,0))</f>
        <v>新北板橋店</v>
      </c>
      <c r="F221" s="12" t="str">
        <f aca="false">INDEX(門市主檔!$C$2:$C$25,MATCH($D221,門市主檔!$A$2:$A$25,0))</f>
        <v>北區</v>
      </c>
      <c r="G221" s="12" t="str">
        <f aca="false">INDEX(門市主檔!$E$2:$E$25,MATCH($D221,門市主檔!$A$2:$A$25,0))</f>
        <v>標準店</v>
      </c>
      <c r="H221" s="4" t="n">
        <v>31</v>
      </c>
      <c r="I221" s="16" t="n">
        <f aca="false">SUMIFS(門市年度設定!$E$2:$E$63,門市年度設定!$A$2:$A$63,$B221,門市年度設定!$B$2:$B$63,$D221)</f>
        <v>99</v>
      </c>
      <c r="J221" s="17" t="n">
        <f aca="false">SUMIFS(通路月營運!$I$2:$I$2509,通路月營運!$B$2:$B$2509,$B221,通路月營運!$C$2:$C$2509,$C221,通路月營運!$D$2:$D$2509,$D221)</f>
        <v>2719300</v>
      </c>
      <c r="K221" s="16" t="n">
        <f aca="false">SUMIFS(通路月營運!$K$2:$K$2509,通路月營運!$B$2:$B$2509,$B221,通路月營運!$C$2:$C$2509,$C221,通路月營運!$D$2:$D$2509,$D221)</f>
        <v>9951</v>
      </c>
      <c r="L221" s="13" t="n">
        <v>886000</v>
      </c>
      <c r="M221" s="13" t="n">
        <v>672100</v>
      </c>
      <c r="N221" s="17" t="n">
        <f aca="false">SUMIFS(門市年度設定!$F$2:$F$63,門市年度設定!$A$2:$A$63,$B221,門市年度設定!$B$2:$B$63,$D221)</f>
        <v>285000</v>
      </c>
      <c r="O221" s="13" t="n">
        <v>153100</v>
      </c>
      <c r="P221" s="13" t="n">
        <v>81400</v>
      </c>
      <c r="Q221" s="17" t="n">
        <f aca="false">SUMIFS(通路月營運!$N$2:$N$2509,通路月營運!$B$2:$B$2509,$B221,通路月營運!$C$2:$C$2509,$C221,通路月營運!$D$2:$D$2509,$D221)</f>
        <v>316744</v>
      </c>
      <c r="R221" s="14" t="n">
        <f aca="false">SUM(L221:Q221)</f>
        <v>2394344</v>
      </c>
      <c r="S221" s="14" t="n">
        <f aca="false">J221-R221</f>
        <v>324956</v>
      </c>
      <c r="T221" s="15" t="n">
        <f aca="false">IF(J221=0,0,S221/J221)</f>
        <v>0.119499871290406</v>
      </c>
      <c r="U221" s="14" t="n">
        <f aca="false">IF(H221=0,0,J221/H221)</f>
        <v>87719.3548387097</v>
      </c>
      <c r="V221" s="18" t="n">
        <f aca="false">IF(H221=0,0,K221/H221)</f>
        <v>321</v>
      </c>
      <c r="W221" s="14" t="n">
        <f aca="false">IF(K221=0,0,J221/K221)</f>
        <v>273.269018189127</v>
      </c>
      <c r="X221" s="15" t="n">
        <f aca="false">IF(J221=0,0,L221/J221)</f>
        <v>0.32581914463281</v>
      </c>
      <c r="Y221" s="15" t="n">
        <f aca="false">IF(J221=0,0,M221/J221)</f>
        <v>0.247159195381164</v>
      </c>
      <c r="Z221" s="14" t="n">
        <f aca="false">IF(I221=0,0,J221/I221)</f>
        <v>27467.6767676768</v>
      </c>
    </row>
    <row r="222" customFormat="false" ht="15" hidden="false" customHeight="false" outlineLevel="0" collapsed="false">
      <c r="A222" s="6" t="str">
        <f aca="false">TEXT(B222,"0")&amp;"-"&amp;TEXT(C222,"00")</f>
        <v>2025-01</v>
      </c>
      <c r="B222" s="4" t="n">
        <v>2025</v>
      </c>
      <c r="C222" s="4" t="n">
        <v>1</v>
      </c>
      <c r="D222" s="9" t="s">
        <v>283</v>
      </c>
      <c r="E222" s="12" t="str">
        <f aca="false">INDEX(門市主檔!$B$2:$B$25,MATCH($D222,門市主檔!$A$2:$A$25,0))</f>
        <v>新北新莊店</v>
      </c>
      <c r="F222" s="12" t="str">
        <f aca="false">INDEX(門市主檔!$C$2:$C$25,MATCH($D222,門市主檔!$A$2:$A$25,0))</f>
        <v>北區</v>
      </c>
      <c r="G222" s="12" t="str">
        <f aca="false">INDEX(門市主檔!$E$2:$E$25,MATCH($D222,門市主檔!$A$2:$A$25,0))</f>
        <v>標準店</v>
      </c>
      <c r="H222" s="4" t="n">
        <v>31</v>
      </c>
      <c r="I222" s="16" t="n">
        <f aca="false">SUMIFS(門市年度設定!$E$2:$E$63,門市年度設定!$A$2:$A$63,$B222,門市年度設定!$B$2:$B$63,$D222)</f>
        <v>75</v>
      </c>
      <c r="J222" s="17" t="n">
        <f aca="false">SUMIFS(通路月營運!$I$2:$I$2509,通路月營運!$B$2:$B$2509,$B222,通路月營運!$C$2:$C$2509,$C222,通路月營運!$D$2:$D$2509,$D222)</f>
        <v>2176300</v>
      </c>
      <c r="K222" s="16" t="n">
        <f aca="false">SUMIFS(通路月營運!$K$2:$K$2509,通路月營運!$B$2:$B$2509,$B222,通路月營運!$C$2:$C$2509,$C222,通路月營運!$D$2:$D$2509,$D222)</f>
        <v>7919</v>
      </c>
      <c r="L222" s="13" t="n">
        <v>647800</v>
      </c>
      <c r="M222" s="13" t="n">
        <v>604400</v>
      </c>
      <c r="N222" s="17" t="n">
        <f aca="false">SUMIFS(門市年度設定!$F$2:$F$63,門市年度設定!$A$2:$A$63,$B222,門市年度設定!$B$2:$B$63,$D222)</f>
        <v>239000</v>
      </c>
      <c r="O222" s="13" t="n">
        <v>134400</v>
      </c>
      <c r="P222" s="13" t="n">
        <v>63300</v>
      </c>
      <c r="Q222" s="17" t="n">
        <f aca="false">SUMIFS(通路月營運!$N$2:$N$2509,通路月營運!$B$2:$B$2509,$B222,通路月營運!$C$2:$C$2509,$C222,通路月營運!$D$2:$D$2509,$D222)</f>
        <v>232900</v>
      </c>
      <c r="R222" s="14" t="n">
        <f aca="false">SUM(L222:Q222)</f>
        <v>1921800</v>
      </c>
      <c r="S222" s="14" t="n">
        <f aca="false">J222-R222</f>
        <v>254500</v>
      </c>
      <c r="T222" s="15" t="n">
        <f aca="false">IF(J222=0,0,S222/J222)</f>
        <v>0.116941598125258</v>
      </c>
      <c r="U222" s="14" t="n">
        <f aca="false">IF(H222=0,0,J222/H222)</f>
        <v>70203.2258064516</v>
      </c>
      <c r="V222" s="18" t="n">
        <f aca="false">IF(H222=0,0,K222/H222)</f>
        <v>255.451612903226</v>
      </c>
      <c r="W222" s="14" t="n">
        <f aca="false">IF(K222=0,0,J222/K222)</f>
        <v>274.820053037</v>
      </c>
      <c r="X222" s="15" t="n">
        <f aca="false">IF(J222=0,0,L222/J222)</f>
        <v>0.297661168037495</v>
      </c>
      <c r="Y222" s="15" t="n">
        <f aca="false">IF(J222=0,0,M222/J222)</f>
        <v>0.277719064467215</v>
      </c>
      <c r="Z222" s="14" t="n">
        <f aca="false">IF(I222=0,0,J222/I222)</f>
        <v>29017.3333333333</v>
      </c>
    </row>
    <row r="223" customFormat="false" ht="15" hidden="false" customHeight="false" outlineLevel="0" collapsed="false">
      <c r="A223" s="6" t="str">
        <f aca="false">TEXT(B223,"0")&amp;"-"&amp;TEXT(C223,"00")</f>
        <v>2025-01</v>
      </c>
      <c r="B223" s="4" t="n">
        <v>2025</v>
      </c>
      <c r="C223" s="4" t="n">
        <v>1</v>
      </c>
      <c r="D223" s="9" t="s">
        <v>285</v>
      </c>
      <c r="E223" s="12" t="str">
        <f aca="false">INDEX(門市主檔!$B$2:$B$25,MATCH($D223,門市主檔!$A$2:$A$25,0))</f>
        <v>新北三重店</v>
      </c>
      <c r="F223" s="12" t="str">
        <f aca="false">INDEX(門市主檔!$C$2:$C$25,MATCH($D223,門市主檔!$A$2:$A$25,0))</f>
        <v>北區</v>
      </c>
      <c r="G223" s="12" t="str">
        <f aca="false">INDEX(門市主檔!$E$2:$E$25,MATCH($D223,門市主檔!$A$2:$A$25,0))</f>
        <v>小型店</v>
      </c>
      <c r="H223" s="4" t="n">
        <v>31</v>
      </c>
      <c r="I223" s="16" t="n">
        <f aca="false">SUMIFS(門市年度設定!$E$2:$E$63,門市年度設定!$A$2:$A$63,$B223,門市年度設定!$B$2:$B$63,$D223)</f>
        <v>50</v>
      </c>
      <c r="J223" s="17" t="n">
        <f aca="false">SUMIFS(通路月營運!$I$2:$I$2509,通路月營運!$B$2:$B$2509,$B223,通路月營運!$C$2:$C$2509,$C223,通路月營運!$D$2:$D$2509,$D223)</f>
        <v>1608100</v>
      </c>
      <c r="K223" s="16" t="n">
        <f aca="false">SUMIFS(通路月營運!$K$2:$K$2509,通路月營運!$B$2:$B$2509,$B223,通路月營運!$C$2:$C$2509,$C223,通路月營運!$D$2:$D$2509,$D223)</f>
        <v>5609</v>
      </c>
      <c r="L223" s="13" t="n">
        <v>553200</v>
      </c>
      <c r="M223" s="13" t="n">
        <v>386000</v>
      </c>
      <c r="N223" s="17" t="n">
        <f aca="false">SUMIFS(門市年度設定!$F$2:$F$63,門市年度設定!$A$2:$A$63,$B223,門市年度設定!$B$2:$B$63,$D223)</f>
        <v>118000</v>
      </c>
      <c r="O223" s="13" t="n">
        <v>80400</v>
      </c>
      <c r="P223" s="13" t="n">
        <v>49900</v>
      </c>
      <c r="Q223" s="17" t="n">
        <f aca="false">SUMIFS(通路月營運!$N$2:$N$2509,通路月營運!$B$2:$B$2509,$B223,通路月營運!$C$2:$C$2509,$C223,通路月營運!$D$2:$D$2509,$D223)</f>
        <v>215220</v>
      </c>
      <c r="R223" s="14" t="n">
        <f aca="false">SUM(L223:Q223)</f>
        <v>1402720</v>
      </c>
      <c r="S223" s="14" t="n">
        <f aca="false">J223-R223</f>
        <v>205380</v>
      </c>
      <c r="T223" s="15" t="n">
        <f aca="false">IF(J223=0,0,S223/J223)</f>
        <v>0.127715938063553</v>
      </c>
      <c r="U223" s="14" t="n">
        <f aca="false">IF(H223=0,0,J223/H223)</f>
        <v>51874.1935483871</v>
      </c>
      <c r="V223" s="18" t="n">
        <f aca="false">IF(H223=0,0,K223/H223)</f>
        <v>180.935483870968</v>
      </c>
      <c r="W223" s="14" t="n">
        <f aca="false">IF(K223=0,0,J223/K223)</f>
        <v>286.69994651453</v>
      </c>
      <c r="X223" s="15" t="n">
        <f aca="false">IF(J223=0,0,L223/J223)</f>
        <v>0.344008457185498</v>
      </c>
      <c r="Y223" s="15" t="n">
        <f aca="false">IF(J223=0,0,M223/J223)</f>
        <v>0.240034823704993</v>
      </c>
      <c r="Z223" s="14" t="n">
        <f aca="false">IF(I223=0,0,J223/I223)</f>
        <v>32162</v>
      </c>
    </row>
    <row r="224" customFormat="false" ht="15" hidden="false" customHeight="false" outlineLevel="0" collapsed="false">
      <c r="A224" s="6" t="str">
        <f aca="false">TEXT(B224,"0")&amp;"-"&amp;TEXT(C224,"00")</f>
        <v>2025-01</v>
      </c>
      <c r="B224" s="4" t="n">
        <v>2025</v>
      </c>
      <c r="C224" s="4" t="n">
        <v>1</v>
      </c>
      <c r="D224" s="9" t="s">
        <v>300</v>
      </c>
      <c r="E224" s="12" t="str">
        <f aca="false">INDEX(門市主檔!$B$2:$B$25,MATCH($D224,門市主檔!$A$2:$A$25,0))</f>
        <v>台中逢甲店</v>
      </c>
      <c r="F224" s="12" t="str">
        <f aca="false">INDEX(門市主檔!$C$2:$C$25,MATCH($D224,門市主檔!$A$2:$A$25,0))</f>
        <v>中區</v>
      </c>
      <c r="G224" s="12" t="str">
        <f aca="false">INDEX(門市主檔!$E$2:$E$25,MATCH($D224,門市主檔!$A$2:$A$25,0))</f>
        <v>標準店</v>
      </c>
      <c r="H224" s="4" t="n">
        <v>31</v>
      </c>
      <c r="I224" s="16" t="n">
        <f aca="false">SUMIFS(門市年度設定!$E$2:$E$63,門市年度設定!$A$2:$A$63,$B224,門市年度設定!$B$2:$B$63,$D224)</f>
        <v>83</v>
      </c>
      <c r="J224" s="17" t="n">
        <f aca="false">SUMIFS(通路月營運!$I$2:$I$2509,通路月營運!$B$2:$B$2509,$B224,通路月營運!$C$2:$C$2509,$C224,通路月營運!$D$2:$D$2509,$D224)</f>
        <v>2953100</v>
      </c>
      <c r="K224" s="16" t="n">
        <f aca="false">SUMIFS(通路月營運!$K$2:$K$2509,通路月營運!$B$2:$B$2509,$B224,通路月營運!$C$2:$C$2509,$C224,通路月營運!$D$2:$D$2509,$D224)</f>
        <v>10706</v>
      </c>
      <c r="L224" s="13" t="n">
        <v>946400</v>
      </c>
      <c r="M224" s="13" t="n">
        <v>712500</v>
      </c>
      <c r="N224" s="17" t="n">
        <f aca="false">SUMIFS(門市年度設定!$F$2:$F$63,門市年度設定!$A$2:$A$63,$B224,門市年度設定!$B$2:$B$63,$D224)</f>
        <v>326000</v>
      </c>
      <c r="O224" s="13" t="n">
        <v>140400</v>
      </c>
      <c r="P224" s="13" t="n">
        <v>95400</v>
      </c>
      <c r="Q224" s="17" t="n">
        <f aca="false">SUMIFS(通路月營運!$N$2:$N$2509,通路月營運!$B$2:$B$2509,$B224,通路月營運!$C$2:$C$2509,$C224,通路月營運!$D$2:$D$2509,$D224)</f>
        <v>316812</v>
      </c>
      <c r="R224" s="14" t="n">
        <f aca="false">SUM(L224:Q224)</f>
        <v>2537512</v>
      </c>
      <c r="S224" s="14" t="n">
        <f aca="false">J224-R224</f>
        <v>415588</v>
      </c>
      <c r="T224" s="15" t="n">
        <f aca="false">IF(J224=0,0,S224/J224)</f>
        <v>0.140729403000237</v>
      </c>
      <c r="U224" s="14" t="n">
        <f aca="false">IF(H224=0,0,J224/H224)</f>
        <v>95261.2903225807</v>
      </c>
      <c r="V224" s="18" t="n">
        <f aca="false">IF(H224=0,0,K224/H224)</f>
        <v>345.354838709677</v>
      </c>
      <c r="W224" s="14" t="n">
        <f aca="false">IF(K224=0,0,J224/K224)</f>
        <v>275.835979824398</v>
      </c>
      <c r="X224" s="15" t="n">
        <f aca="false">IF(J224=0,0,L224/J224)</f>
        <v>0.320476787105076</v>
      </c>
      <c r="Y224" s="15" t="n">
        <f aca="false">IF(J224=0,0,M224/J224)</f>
        <v>0.241271883783143</v>
      </c>
      <c r="Z224" s="14" t="n">
        <f aca="false">IF(I224=0,0,J224/I224)</f>
        <v>35579.5180722892</v>
      </c>
    </row>
    <row r="225" customFormat="false" ht="15" hidden="false" customHeight="false" outlineLevel="0" collapsed="false">
      <c r="A225" s="6" t="str">
        <f aca="false">TEXT(B225,"0")&amp;"-"&amp;TEXT(C225,"00")</f>
        <v>2025-01</v>
      </c>
      <c r="B225" s="4" t="n">
        <v>2025</v>
      </c>
      <c r="C225" s="4" t="n">
        <v>1</v>
      </c>
      <c r="D225" s="9" t="s">
        <v>305</v>
      </c>
      <c r="E225" s="12" t="str">
        <f aca="false">INDEX(門市主檔!$B$2:$B$25,MATCH($D225,門市主檔!$A$2:$A$25,0))</f>
        <v>台中七期店</v>
      </c>
      <c r="F225" s="12" t="str">
        <f aca="false">INDEX(門市主檔!$C$2:$C$25,MATCH($D225,門市主檔!$A$2:$A$25,0))</f>
        <v>中區</v>
      </c>
      <c r="G225" s="12" t="str">
        <f aca="false">INDEX(門市主檔!$E$2:$E$25,MATCH($D225,門市主檔!$A$2:$A$25,0))</f>
        <v>旗艦店</v>
      </c>
      <c r="H225" s="4" t="n">
        <v>31</v>
      </c>
      <c r="I225" s="16" t="n">
        <f aca="false">SUMIFS(門市年度設定!$E$2:$E$63,門市年度設定!$A$2:$A$63,$B225,門市年度設定!$B$2:$B$63,$D225)</f>
        <v>124</v>
      </c>
      <c r="J225" s="17" t="n">
        <f aca="false">SUMIFS(通路月營運!$I$2:$I$2509,通路月營運!$B$2:$B$2509,$B225,通路月營運!$C$2:$C$2509,$C225,通路月營運!$D$2:$D$2509,$D225)</f>
        <v>3133900</v>
      </c>
      <c r="K225" s="16" t="n">
        <f aca="false">SUMIFS(通路月營運!$K$2:$K$2509,通路月營運!$B$2:$B$2509,$B225,通路月營運!$C$2:$C$2509,$C225,通路月營運!$D$2:$D$2509,$D225)</f>
        <v>11049</v>
      </c>
      <c r="L225" s="13" t="n">
        <v>1035700</v>
      </c>
      <c r="M225" s="13" t="n">
        <v>748100</v>
      </c>
      <c r="N225" s="17" t="n">
        <f aca="false">SUMIFS(門市年度設定!$F$2:$F$63,門市年度設定!$A$2:$A$63,$B225,門市年度設定!$B$2:$B$63,$D225)</f>
        <v>490000</v>
      </c>
      <c r="O225" s="13" t="n">
        <v>217400</v>
      </c>
      <c r="P225" s="13" t="n">
        <v>92400</v>
      </c>
      <c r="Q225" s="17" t="n">
        <f aca="false">SUMIFS(通路月營運!$N$2:$N$2509,通路月營運!$B$2:$B$2509,$B225,通路月營運!$C$2:$C$2509,$C225,通路月營運!$D$2:$D$2509,$D225)</f>
        <v>289714</v>
      </c>
      <c r="R225" s="14" t="n">
        <f aca="false">SUM(L225:Q225)</f>
        <v>2873314</v>
      </c>
      <c r="S225" s="14" t="n">
        <f aca="false">J225-R225</f>
        <v>260586</v>
      </c>
      <c r="T225" s="15" t="n">
        <f aca="false">IF(J225=0,0,S225/J225)</f>
        <v>0.0831507067870704</v>
      </c>
      <c r="U225" s="14" t="n">
        <f aca="false">IF(H225=0,0,J225/H225)</f>
        <v>101093.548387097</v>
      </c>
      <c r="V225" s="18" t="n">
        <f aca="false">IF(H225=0,0,K225/H225)</f>
        <v>356.41935483871</v>
      </c>
      <c r="W225" s="14" t="n">
        <f aca="false">IF(K225=0,0,J225/K225)</f>
        <v>283.636528192597</v>
      </c>
      <c r="X225" s="15" t="n">
        <f aca="false">IF(J225=0,0,L225/J225)</f>
        <v>0.33048278502824</v>
      </c>
      <c r="Y225" s="15" t="n">
        <f aca="false">IF(J225=0,0,M225/J225)</f>
        <v>0.238712147803057</v>
      </c>
      <c r="Z225" s="14" t="n">
        <f aca="false">IF(I225=0,0,J225/I225)</f>
        <v>25273.3870967742</v>
      </c>
    </row>
    <row r="226" customFormat="false" ht="15" hidden="false" customHeight="false" outlineLevel="0" collapsed="false">
      <c r="A226" s="6" t="str">
        <f aca="false">TEXT(B226,"0")&amp;"-"&amp;TEXT(C226,"00")</f>
        <v>2025-01</v>
      </c>
      <c r="B226" s="4" t="n">
        <v>2025</v>
      </c>
      <c r="C226" s="4" t="n">
        <v>1</v>
      </c>
      <c r="D226" s="9" t="s">
        <v>307</v>
      </c>
      <c r="E226" s="12" t="str">
        <f aca="false">INDEX(門市主檔!$B$2:$B$25,MATCH($D226,門市主檔!$A$2:$A$25,0))</f>
        <v>台中一中店</v>
      </c>
      <c r="F226" s="12" t="str">
        <f aca="false">INDEX(門市主檔!$C$2:$C$25,MATCH($D226,門市主檔!$A$2:$A$25,0))</f>
        <v>中區</v>
      </c>
      <c r="G226" s="12" t="str">
        <f aca="false">INDEX(門市主檔!$E$2:$E$25,MATCH($D226,門市主檔!$A$2:$A$25,0))</f>
        <v>小型店</v>
      </c>
      <c r="H226" s="4" t="n">
        <v>31</v>
      </c>
      <c r="I226" s="16" t="n">
        <f aca="false">SUMIFS(門市年度設定!$E$2:$E$63,門市年度設定!$A$2:$A$63,$B226,門市年度設定!$B$2:$B$63,$D226)</f>
        <v>52</v>
      </c>
      <c r="J226" s="17" t="n">
        <f aca="false">SUMIFS(通路月營運!$I$2:$I$2509,通路月營運!$B$2:$B$2509,$B226,通路月營運!$C$2:$C$2509,$C226,通路月營運!$D$2:$D$2509,$D226)</f>
        <v>2018200</v>
      </c>
      <c r="K226" s="16" t="n">
        <f aca="false">SUMIFS(通路月營運!$K$2:$K$2509,通路月營運!$B$2:$B$2509,$B226,通路月營運!$C$2:$C$2509,$C226,通路月營運!$D$2:$D$2509,$D226)</f>
        <v>6953</v>
      </c>
      <c r="L226" s="13" t="n">
        <v>674900</v>
      </c>
      <c r="M226" s="13" t="n">
        <v>525600</v>
      </c>
      <c r="N226" s="17" t="n">
        <f aca="false">SUMIFS(門市年度設定!$F$2:$F$63,門市年度設定!$A$2:$A$63,$B226,門市年度設定!$B$2:$B$63,$D226)</f>
        <v>106000</v>
      </c>
      <c r="O226" s="13" t="n">
        <v>127700</v>
      </c>
      <c r="P226" s="13" t="n">
        <v>47500</v>
      </c>
      <c r="Q226" s="17" t="n">
        <f aca="false">SUMIFS(通路月營運!$N$2:$N$2509,通路月營運!$B$2:$B$2509,$B226,通路月營運!$C$2:$C$2509,$C226,通路月營運!$D$2:$D$2509,$D226)</f>
        <v>287708</v>
      </c>
      <c r="R226" s="14" t="n">
        <f aca="false">SUM(L226:Q226)</f>
        <v>1769408</v>
      </c>
      <c r="S226" s="14" t="n">
        <f aca="false">J226-R226</f>
        <v>248792</v>
      </c>
      <c r="T226" s="15" t="n">
        <f aca="false">IF(J226=0,0,S226/J226)</f>
        <v>0.123274204736894</v>
      </c>
      <c r="U226" s="14" t="n">
        <f aca="false">IF(H226=0,0,J226/H226)</f>
        <v>65103.2258064516</v>
      </c>
      <c r="V226" s="18" t="n">
        <f aca="false">IF(H226=0,0,K226/H226)</f>
        <v>224.290322580645</v>
      </c>
      <c r="W226" s="14" t="n">
        <f aca="false">IF(K226=0,0,J226/K226)</f>
        <v>290.263195742845</v>
      </c>
      <c r="X226" s="15" t="n">
        <f aca="false">IF(J226=0,0,L226/J226)</f>
        <v>0.33440689723516</v>
      </c>
      <c r="Y226" s="15" t="n">
        <f aca="false">IF(J226=0,0,M226/J226)</f>
        <v>0.26043008621544</v>
      </c>
      <c r="Z226" s="14" t="n">
        <f aca="false">IF(I226=0,0,J226/I226)</f>
        <v>38811.5384615385</v>
      </c>
    </row>
    <row r="227" customFormat="false" ht="15" hidden="false" customHeight="false" outlineLevel="0" collapsed="false">
      <c r="A227" s="6" t="str">
        <f aca="false">TEXT(B227,"0")&amp;"-"&amp;TEXT(C227,"00")</f>
        <v>2025-01</v>
      </c>
      <c r="B227" s="4" t="n">
        <v>2025</v>
      </c>
      <c r="C227" s="4" t="n">
        <v>1</v>
      </c>
      <c r="D227" s="9" t="s">
        <v>318</v>
      </c>
      <c r="E227" s="12" t="str">
        <f aca="false">INDEX(門市主檔!$B$2:$B$25,MATCH($D227,門市主檔!$A$2:$A$25,0))</f>
        <v>台南中西店</v>
      </c>
      <c r="F227" s="12" t="str">
        <f aca="false">INDEX(門市主檔!$C$2:$C$25,MATCH($D227,門市主檔!$A$2:$A$25,0))</f>
        <v>南區</v>
      </c>
      <c r="G227" s="12" t="str">
        <f aca="false">INDEX(門市主檔!$E$2:$E$25,MATCH($D227,門市主檔!$A$2:$A$25,0))</f>
        <v>標準店</v>
      </c>
      <c r="H227" s="4" t="n">
        <v>31</v>
      </c>
      <c r="I227" s="16" t="n">
        <f aca="false">SUMIFS(門市年度設定!$E$2:$E$63,門市年度設定!$A$2:$A$63,$B227,門市年度設定!$B$2:$B$63,$D227)</f>
        <v>76</v>
      </c>
      <c r="J227" s="17" t="n">
        <f aca="false">SUMIFS(通路月營運!$I$2:$I$2509,通路月營運!$B$2:$B$2509,$B227,通路月營運!$C$2:$C$2509,$C227,通路月營運!$D$2:$D$2509,$D227)</f>
        <v>1999400</v>
      </c>
      <c r="K227" s="16" t="n">
        <f aca="false">SUMIFS(通路月營運!$K$2:$K$2509,通路月營運!$B$2:$B$2509,$B227,通路月營運!$C$2:$C$2509,$C227,通路月營運!$D$2:$D$2509,$D227)</f>
        <v>7267</v>
      </c>
      <c r="L227" s="13" t="n">
        <v>654200</v>
      </c>
      <c r="M227" s="13" t="n">
        <v>528400</v>
      </c>
      <c r="N227" s="17" t="n">
        <f aca="false">SUMIFS(門市年度設定!$F$2:$F$63,門市年度設定!$A$2:$A$63,$B227,門市年度設定!$B$2:$B$63,$D227)</f>
        <v>205000</v>
      </c>
      <c r="O227" s="13" t="n">
        <v>116000</v>
      </c>
      <c r="P227" s="13" t="n">
        <v>42600</v>
      </c>
      <c r="Q227" s="17" t="n">
        <f aca="false">SUMIFS(通路月營運!$N$2:$N$2509,通路月營運!$B$2:$B$2509,$B227,通路月營運!$C$2:$C$2509,$C227,通路月營運!$D$2:$D$2509,$D227)</f>
        <v>221238</v>
      </c>
      <c r="R227" s="14" t="n">
        <f aca="false">SUM(L227:Q227)</f>
        <v>1767438</v>
      </c>
      <c r="S227" s="14" t="n">
        <f aca="false">J227-R227</f>
        <v>231962</v>
      </c>
      <c r="T227" s="15" t="n">
        <f aca="false">IF(J227=0,0,S227/J227)</f>
        <v>0.116015804741422</v>
      </c>
      <c r="U227" s="14" t="n">
        <f aca="false">IF(H227=0,0,J227/H227)</f>
        <v>64496.7741935484</v>
      </c>
      <c r="V227" s="18" t="n">
        <f aca="false">IF(H227=0,0,K227/H227)</f>
        <v>234.41935483871</v>
      </c>
      <c r="W227" s="14" t="n">
        <f aca="false">IF(K227=0,0,J227/K227)</f>
        <v>275.134168157424</v>
      </c>
      <c r="X227" s="15" t="n">
        <f aca="false">IF(J227=0,0,L227/J227)</f>
        <v>0.327198159447834</v>
      </c>
      <c r="Y227" s="15" t="n">
        <f aca="false">IF(J227=0,0,M227/J227)</f>
        <v>0.264279283785136</v>
      </c>
      <c r="Z227" s="14" t="n">
        <f aca="false">IF(I227=0,0,J227/I227)</f>
        <v>26307.8947368421</v>
      </c>
    </row>
    <row r="228" customFormat="false" ht="15" hidden="false" customHeight="false" outlineLevel="0" collapsed="false">
      <c r="A228" s="6" t="str">
        <f aca="false">TEXT(B228,"0")&amp;"-"&amp;TEXT(C228,"00")</f>
        <v>2025-01</v>
      </c>
      <c r="B228" s="4" t="n">
        <v>2025</v>
      </c>
      <c r="C228" s="4" t="n">
        <v>1</v>
      </c>
      <c r="D228" s="9" t="s">
        <v>323</v>
      </c>
      <c r="E228" s="12" t="str">
        <f aca="false">INDEX(門市主檔!$B$2:$B$25,MATCH($D228,門市主檔!$A$2:$A$25,0))</f>
        <v>台南東寧店</v>
      </c>
      <c r="F228" s="12" t="str">
        <f aca="false">INDEX(門市主檔!$C$2:$C$25,MATCH($D228,門市主檔!$A$2:$A$25,0))</f>
        <v>南區</v>
      </c>
      <c r="G228" s="12" t="str">
        <f aca="false">INDEX(門市主檔!$E$2:$E$25,MATCH($D228,門市主檔!$A$2:$A$25,0))</f>
        <v>小型店</v>
      </c>
      <c r="H228" s="4" t="n">
        <v>31</v>
      </c>
      <c r="I228" s="16" t="n">
        <f aca="false">SUMIFS(門市年度設定!$E$2:$E$63,門市年度設定!$A$2:$A$63,$B228,門市年度設定!$B$2:$B$63,$D228)</f>
        <v>52</v>
      </c>
      <c r="J228" s="17" t="n">
        <f aca="false">SUMIFS(通路月營運!$I$2:$I$2509,通路月營運!$B$2:$B$2509,$B228,通路月營運!$C$2:$C$2509,$C228,通路月營運!$D$2:$D$2509,$D228)</f>
        <v>1705900</v>
      </c>
      <c r="K228" s="16" t="n">
        <f aca="false">SUMIFS(通路月營運!$K$2:$K$2509,通路月營運!$B$2:$B$2509,$B228,通路月營運!$C$2:$C$2509,$C228,通路月營運!$D$2:$D$2509,$D228)</f>
        <v>6153</v>
      </c>
      <c r="L228" s="13" t="n">
        <v>551500</v>
      </c>
      <c r="M228" s="13" t="n">
        <v>446700</v>
      </c>
      <c r="N228" s="17" t="n">
        <f aca="false">SUMIFS(門市年度設定!$F$2:$F$63,門市年度設定!$A$2:$A$63,$B228,門市年度設定!$B$2:$B$63,$D228)</f>
        <v>95000</v>
      </c>
      <c r="O228" s="13" t="n">
        <v>79400</v>
      </c>
      <c r="P228" s="13" t="n">
        <v>53800</v>
      </c>
      <c r="Q228" s="17" t="n">
        <f aca="false">SUMIFS(通路月營運!$N$2:$N$2509,通路月營運!$B$2:$B$2509,$B228,通路月營運!$C$2:$C$2509,$C228,通路月營運!$D$2:$D$2509,$D228)</f>
        <v>231778</v>
      </c>
      <c r="R228" s="14" t="n">
        <f aca="false">SUM(L228:Q228)</f>
        <v>1458178</v>
      </c>
      <c r="S228" s="14" t="n">
        <f aca="false">J228-R228</f>
        <v>247722</v>
      </c>
      <c r="T228" s="15" t="n">
        <f aca="false">IF(J228=0,0,S228/J228)</f>
        <v>0.145214842605077</v>
      </c>
      <c r="U228" s="14" t="n">
        <f aca="false">IF(H228=0,0,J228/H228)</f>
        <v>55029.0322580645</v>
      </c>
      <c r="V228" s="18" t="n">
        <f aca="false">IF(H228=0,0,K228/H228)</f>
        <v>198.483870967742</v>
      </c>
      <c r="W228" s="14" t="n">
        <f aca="false">IF(K228=0,0,J228/K228)</f>
        <v>277.246871444824</v>
      </c>
      <c r="X228" s="15" t="n">
        <f aca="false">IF(J228=0,0,L228/J228)</f>
        <v>0.323289759071458</v>
      </c>
      <c r="Y228" s="15" t="n">
        <f aca="false">IF(J228=0,0,M228/J228)</f>
        <v>0.261855911835395</v>
      </c>
      <c r="Z228" s="14" t="n">
        <f aca="false">IF(I228=0,0,J228/I228)</f>
        <v>32805.7692307692</v>
      </c>
    </row>
    <row r="229" customFormat="false" ht="15" hidden="false" customHeight="false" outlineLevel="0" collapsed="false">
      <c r="A229" s="6" t="str">
        <f aca="false">TEXT(B229,"0")&amp;"-"&amp;TEXT(C229,"00")</f>
        <v>2025-01</v>
      </c>
      <c r="B229" s="4" t="n">
        <v>2025</v>
      </c>
      <c r="C229" s="4" t="n">
        <v>1</v>
      </c>
      <c r="D229" s="9" t="s">
        <v>262</v>
      </c>
      <c r="E229" s="12" t="str">
        <f aca="false">INDEX(門市主檔!$B$2:$B$25,MATCH($D229,門市主檔!$A$2:$A$25,0))</f>
        <v>台北信義旗艦店</v>
      </c>
      <c r="F229" s="12" t="str">
        <f aca="false">INDEX(門市主檔!$C$2:$C$25,MATCH($D229,門市主檔!$A$2:$A$25,0))</f>
        <v>北區</v>
      </c>
      <c r="G229" s="12" t="str">
        <f aca="false">INDEX(門市主檔!$E$2:$E$25,MATCH($D229,門市主檔!$A$2:$A$25,0))</f>
        <v>旗艦店</v>
      </c>
      <c r="H229" s="4" t="n">
        <v>31</v>
      </c>
      <c r="I229" s="16" t="n">
        <f aca="false">SUMIFS(門市年度設定!$E$2:$E$63,門市年度設定!$A$2:$A$63,$B229,門市年度設定!$B$2:$B$63,$D229)</f>
        <v>112</v>
      </c>
      <c r="J229" s="17" t="n">
        <f aca="false">SUMIFS(通路月營運!$I$2:$I$2509,通路月營運!$B$2:$B$2509,$B229,通路月營運!$C$2:$C$2509,$C229,通路月營運!$D$2:$D$2509,$D229)</f>
        <v>3876600</v>
      </c>
      <c r="K229" s="16" t="n">
        <f aca="false">SUMIFS(通路月營運!$K$2:$K$2509,通路月營運!$B$2:$B$2509,$B229,通路月營運!$C$2:$C$2509,$C229,通路月營運!$D$2:$D$2509,$D229)</f>
        <v>13498</v>
      </c>
      <c r="L229" s="13" t="n">
        <v>1335700</v>
      </c>
      <c r="M229" s="13" t="n">
        <v>1066800</v>
      </c>
      <c r="N229" s="17" t="n">
        <f aca="false">SUMIFS(門市年度設定!$F$2:$F$63,門市年度設定!$A$2:$A$63,$B229,門市年度設定!$B$2:$B$63,$D229)</f>
        <v>581000</v>
      </c>
      <c r="O229" s="13" t="n">
        <v>205200</v>
      </c>
      <c r="P229" s="13" t="n">
        <v>100700</v>
      </c>
      <c r="Q229" s="17" t="n">
        <f aca="false">SUMIFS(通路月營運!$N$2:$N$2509,通路月營運!$B$2:$B$2509,$B229,通路月營運!$C$2:$C$2509,$C229,通路月營運!$D$2:$D$2509,$D229)</f>
        <v>364582</v>
      </c>
      <c r="R229" s="14" t="n">
        <f aca="false">SUM(L229:Q229)</f>
        <v>3653982</v>
      </c>
      <c r="S229" s="14" t="n">
        <f aca="false">J229-R229</f>
        <v>222618</v>
      </c>
      <c r="T229" s="15" t="n">
        <f aca="false">IF(J229=0,0,S229/J229)</f>
        <v>0.0574260950317288</v>
      </c>
      <c r="U229" s="14" t="n">
        <f aca="false">IF(H229=0,0,J229/H229)</f>
        <v>125051.612903226</v>
      </c>
      <c r="V229" s="18" t="n">
        <f aca="false">IF(H229=0,0,K229/H229)</f>
        <v>435.41935483871</v>
      </c>
      <c r="W229" s="14" t="n">
        <f aca="false">IF(K229=0,0,J229/K229)</f>
        <v>287.198103422729</v>
      </c>
      <c r="X229" s="15" t="n">
        <f aca="false">IF(J229=0,0,L229/J229)</f>
        <v>0.344554506526338</v>
      </c>
      <c r="Y229" s="15" t="n">
        <f aca="false">IF(J229=0,0,M229/J229)</f>
        <v>0.275189599133261</v>
      </c>
      <c r="Z229" s="14" t="n">
        <f aca="false">IF(I229=0,0,J229/I229)</f>
        <v>34612.5</v>
      </c>
    </row>
    <row r="230" customFormat="false" ht="15" hidden="false" customHeight="false" outlineLevel="0" collapsed="false">
      <c r="A230" s="6" t="str">
        <f aca="false">TEXT(B230,"0")&amp;"-"&amp;TEXT(C230,"00")</f>
        <v>2025-01</v>
      </c>
      <c r="B230" s="4" t="n">
        <v>2025</v>
      </c>
      <c r="C230" s="4" t="n">
        <v>1</v>
      </c>
      <c r="D230" s="9" t="s">
        <v>269</v>
      </c>
      <c r="E230" s="12" t="str">
        <f aca="false">INDEX(門市主檔!$B$2:$B$25,MATCH($D230,門市主檔!$A$2:$A$25,0))</f>
        <v>台北中山店</v>
      </c>
      <c r="F230" s="12" t="str">
        <f aca="false">INDEX(門市主檔!$C$2:$C$25,MATCH($D230,門市主檔!$A$2:$A$25,0))</f>
        <v>北區</v>
      </c>
      <c r="G230" s="12" t="str">
        <f aca="false">INDEX(門市主檔!$E$2:$E$25,MATCH($D230,門市主檔!$A$2:$A$25,0))</f>
        <v>標準店</v>
      </c>
      <c r="H230" s="4" t="n">
        <v>31</v>
      </c>
      <c r="I230" s="16" t="n">
        <f aca="false">SUMIFS(門市年度設定!$E$2:$E$63,門市年度設定!$A$2:$A$63,$B230,門市年度設定!$B$2:$B$63,$D230)</f>
        <v>79</v>
      </c>
      <c r="J230" s="17" t="n">
        <f aca="false">SUMIFS(通路月營運!$I$2:$I$2509,通路月營運!$B$2:$B$2509,$B230,通路月營運!$C$2:$C$2509,$C230,通路月營運!$D$2:$D$2509,$D230)</f>
        <v>2650000</v>
      </c>
      <c r="K230" s="16" t="n">
        <f aca="false">SUMIFS(通路月營運!$K$2:$K$2509,通路月營運!$B$2:$B$2509,$B230,通路月營運!$C$2:$C$2509,$C230,通路月營運!$D$2:$D$2509,$D230)</f>
        <v>9239</v>
      </c>
      <c r="L230" s="13" t="n">
        <v>812100</v>
      </c>
      <c r="M230" s="13" t="n">
        <v>730600</v>
      </c>
      <c r="N230" s="17" t="n">
        <f aca="false">SUMIFS(門市年度設定!$F$2:$F$63,門市年度設定!$A$2:$A$63,$B230,門市年度設定!$B$2:$B$63,$D230)</f>
        <v>268000</v>
      </c>
      <c r="O230" s="13" t="n">
        <v>149200</v>
      </c>
      <c r="P230" s="13" t="n">
        <v>68300</v>
      </c>
      <c r="Q230" s="17" t="n">
        <f aca="false">SUMIFS(通路月營運!$N$2:$N$2509,通路月營運!$B$2:$B$2509,$B230,通路月營運!$C$2:$C$2509,$C230,通路月營運!$D$2:$D$2509,$D230)</f>
        <v>312188</v>
      </c>
      <c r="R230" s="14" t="n">
        <f aca="false">SUM(L230:Q230)</f>
        <v>2340388</v>
      </c>
      <c r="S230" s="14" t="n">
        <f aca="false">J230-R230</f>
        <v>309612</v>
      </c>
      <c r="T230" s="15" t="n">
        <f aca="false">IF(J230=0,0,S230/J230)</f>
        <v>0.116834716981132</v>
      </c>
      <c r="U230" s="14" t="n">
        <f aca="false">IF(H230=0,0,J230/H230)</f>
        <v>85483.8709677419</v>
      </c>
      <c r="V230" s="18" t="n">
        <f aca="false">IF(H230=0,0,K230/H230)</f>
        <v>298.032258064516</v>
      </c>
      <c r="W230" s="14" t="n">
        <f aca="false">IF(K230=0,0,J230/K230)</f>
        <v>286.827578742288</v>
      </c>
      <c r="X230" s="15" t="n">
        <f aca="false">IF(J230=0,0,L230/J230)</f>
        <v>0.306452830188679</v>
      </c>
      <c r="Y230" s="15" t="n">
        <f aca="false">IF(J230=0,0,M230/J230)</f>
        <v>0.275698113207547</v>
      </c>
      <c r="Z230" s="14" t="n">
        <f aca="false">IF(I230=0,0,J230/I230)</f>
        <v>33544.3037974684</v>
      </c>
    </row>
    <row r="231" customFormat="false" ht="15" hidden="false" customHeight="false" outlineLevel="0" collapsed="false">
      <c r="A231" s="6" t="str">
        <f aca="false">TEXT(B231,"0")&amp;"-"&amp;TEXT(C231,"00")</f>
        <v>2025-01</v>
      </c>
      <c r="B231" s="4" t="n">
        <v>2025</v>
      </c>
      <c r="C231" s="4" t="n">
        <v>1</v>
      </c>
      <c r="D231" s="9" t="s">
        <v>273</v>
      </c>
      <c r="E231" s="12" t="str">
        <f aca="false">INDEX(門市主檔!$B$2:$B$25,MATCH($D231,門市主檔!$A$2:$A$25,0))</f>
        <v>台北東門店</v>
      </c>
      <c r="F231" s="12" t="str">
        <f aca="false">INDEX(門市主檔!$C$2:$C$25,MATCH($D231,門市主檔!$A$2:$A$25,0))</f>
        <v>北區</v>
      </c>
      <c r="G231" s="12" t="str">
        <f aca="false">INDEX(門市主檔!$E$2:$E$25,MATCH($D231,門市主檔!$A$2:$A$25,0))</f>
        <v>小型店</v>
      </c>
      <c r="H231" s="4" t="n">
        <v>31</v>
      </c>
      <c r="I231" s="16" t="n">
        <f aca="false">SUMIFS(門市年度設定!$E$2:$E$63,門市年度設定!$A$2:$A$63,$B231,門市年度設定!$B$2:$B$63,$D231)</f>
        <v>54</v>
      </c>
      <c r="J231" s="17" t="n">
        <f aca="false">SUMIFS(通路月營運!$I$2:$I$2509,通路月營運!$B$2:$B$2509,$B231,通路月營運!$C$2:$C$2509,$C231,通路月營運!$D$2:$D$2509,$D231)</f>
        <v>1916600</v>
      </c>
      <c r="K231" s="16" t="n">
        <f aca="false">SUMIFS(通路月營運!$K$2:$K$2509,通路月營運!$B$2:$B$2509,$B231,通路月營運!$C$2:$C$2509,$C231,通路月營運!$D$2:$D$2509,$D231)</f>
        <v>6960</v>
      </c>
      <c r="L231" s="13" t="n">
        <v>632800</v>
      </c>
      <c r="M231" s="13" t="n">
        <v>518100</v>
      </c>
      <c r="N231" s="17" t="n">
        <f aca="false">SUMIFS(門市年度設定!$F$2:$F$63,門市年度設定!$A$2:$A$63,$B231,門市年度設定!$B$2:$B$63,$D231)</f>
        <v>101000</v>
      </c>
      <c r="O231" s="13" t="n">
        <v>88900</v>
      </c>
      <c r="P231" s="13" t="n">
        <v>52900</v>
      </c>
      <c r="Q231" s="17" t="n">
        <f aca="false">SUMIFS(通路月營運!$N$2:$N$2509,通路月營運!$B$2:$B$2509,$B231,通路月營運!$C$2:$C$2509,$C231,通路月營運!$D$2:$D$2509,$D231)</f>
        <v>262854</v>
      </c>
      <c r="R231" s="14" t="n">
        <f aca="false">SUM(L231:Q231)</f>
        <v>1656554</v>
      </c>
      <c r="S231" s="14" t="n">
        <f aca="false">J231-R231</f>
        <v>260046</v>
      </c>
      <c r="T231" s="15" t="n">
        <f aca="false">IF(J231=0,0,S231/J231)</f>
        <v>0.135680893248461</v>
      </c>
      <c r="U231" s="14" t="n">
        <f aca="false">IF(H231=0,0,J231/H231)</f>
        <v>61825.8064516129</v>
      </c>
      <c r="V231" s="18" t="n">
        <f aca="false">IF(H231=0,0,K231/H231)</f>
        <v>224.516129032258</v>
      </c>
      <c r="W231" s="14" t="n">
        <f aca="false">IF(K231=0,0,J231/K231)</f>
        <v>275.373563218391</v>
      </c>
      <c r="X231" s="15" t="n">
        <f aca="false">IF(J231=0,0,L231/J231)</f>
        <v>0.330168005843682</v>
      </c>
      <c r="Y231" s="15" t="n">
        <f aca="false">IF(J231=0,0,M231/J231)</f>
        <v>0.270322445998122</v>
      </c>
      <c r="Z231" s="14" t="n">
        <f aca="false">IF(I231=0,0,J231/I231)</f>
        <v>35492.5925925926</v>
      </c>
    </row>
    <row r="232" customFormat="false" ht="15" hidden="false" customHeight="false" outlineLevel="0" collapsed="false">
      <c r="A232" s="6" t="str">
        <f aca="false">TEXT(B232,"0")&amp;"-"&amp;TEXT(C232,"00")</f>
        <v>2025-01</v>
      </c>
      <c r="B232" s="4" t="n">
        <v>2025</v>
      </c>
      <c r="C232" s="4" t="n">
        <v>1</v>
      </c>
      <c r="D232" s="9" t="s">
        <v>277</v>
      </c>
      <c r="E232" s="12" t="str">
        <f aca="false">INDEX(門市主檔!$B$2:$B$25,MATCH($D232,門市主檔!$A$2:$A$25,0))</f>
        <v>台北松江店</v>
      </c>
      <c r="F232" s="12" t="str">
        <f aca="false">INDEX(門市主檔!$C$2:$C$25,MATCH($D232,門市主檔!$A$2:$A$25,0))</f>
        <v>北區</v>
      </c>
      <c r="G232" s="12" t="str">
        <f aca="false">INDEX(門市主檔!$E$2:$E$25,MATCH($D232,門市主檔!$A$2:$A$25,0))</f>
        <v>外帶專門店</v>
      </c>
      <c r="H232" s="4" t="n">
        <v>31</v>
      </c>
      <c r="I232" s="16" t="n">
        <f aca="false">SUMIFS(門市年度設定!$E$2:$E$63,門市年度設定!$A$2:$A$63,$B232,門市年度設定!$B$2:$B$63,$D232)</f>
        <v>9</v>
      </c>
      <c r="J232" s="17" t="n">
        <f aca="false">SUMIFS(通路月營運!$I$2:$I$2509,通路月營運!$B$2:$B$2509,$B232,通路月營運!$C$2:$C$2509,$C232,通路月營運!$D$2:$D$2509,$D232)</f>
        <v>1472900</v>
      </c>
      <c r="K232" s="16" t="n">
        <f aca="false">SUMIFS(通路月營運!$K$2:$K$2509,通路月營運!$B$2:$B$2509,$B232,通路月營運!$C$2:$C$2509,$C232,通路月營運!$D$2:$D$2509,$D232)</f>
        <v>5152</v>
      </c>
      <c r="L232" s="13" t="n">
        <v>451700</v>
      </c>
      <c r="M232" s="13" t="n">
        <v>379600</v>
      </c>
      <c r="N232" s="17" t="n">
        <f aca="false">SUMIFS(門市年度設定!$F$2:$F$63,門市年度設定!$A$2:$A$63,$B232,門市年度設定!$B$2:$B$63,$D232)</f>
        <v>58000</v>
      </c>
      <c r="O232" s="13" t="n">
        <v>82700</v>
      </c>
      <c r="P232" s="13" t="n">
        <v>35900</v>
      </c>
      <c r="Q232" s="17" t="n">
        <f aca="false">SUMIFS(通路月營運!$N$2:$N$2509,通路月營運!$B$2:$B$2509,$B232,通路月營運!$C$2:$C$2509,$C232,通路月營運!$D$2:$D$2509,$D232)</f>
        <v>287742</v>
      </c>
      <c r="R232" s="14" t="n">
        <f aca="false">SUM(L232:Q232)</f>
        <v>1295642</v>
      </c>
      <c r="S232" s="14" t="n">
        <f aca="false">J232-R232</f>
        <v>177258</v>
      </c>
      <c r="T232" s="15" t="n">
        <f aca="false">IF(J232=0,0,S232/J232)</f>
        <v>0.120346255686062</v>
      </c>
      <c r="U232" s="14" t="n">
        <f aca="false">IF(H232=0,0,J232/H232)</f>
        <v>47512.9032258065</v>
      </c>
      <c r="V232" s="18" t="n">
        <f aca="false">IF(H232=0,0,K232/H232)</f>
        <v>166.193548387097</v>
      </c>
      <c r="W232" s="14" t="n">
        <f aca="false">IF(K232=0,0,J232/K232)</f>
        <v>285.88897515528</v>
      </c>
      <c r="X232" s="15" t="n">
        <f aca="false">IF(J232=0,0,L232/J232)</f>
        <v>0.306673908615656</v>
      </c>
      <c r="Y232" s="15" t="n">
        <f aca="false">IF(J232=0,0,M232/J232)</f>
        <v>0.257722859664607</v>
      </c>
      <c r="Z232" s="14" t="n">
        <f aca="false">IF(I232=0,0,J232/I232)</f>
        <v>163655.555555556</v>
      </c>
    </row>
    <row r="233" customFormat="false" ht="15" hidden="false" customHeight="false" outlineLevel="0" collapsed="false">
      <c r="A233" s="6" t="str">
        <f aca="false">TEXT(B233,"0")&amp;"-"&amp;TEXT(C233,"00")</f>
        <v>2025-01</v>
      </c>
      <c r="B233" s="4" t="n">
        <v>2025</v>
      </c>
      <c r="C233" s="4" t="n">
        <v>1</v>
      </c>
      <c r="D233" s="9" t="s">
        <v>288</v>
      </c>
      <c r="E233" s="12" t="str">
        <f aca="false">INDEX(門市主檔!$B$2:$B$25,MATCH($D233,門市主檔!$A$2:$A$25,0))</f>
        <v>桃園中壢店</v>
      </c>
      <c r="F233" s="12" t="str">
        <f aca="false">INDEX(門市主檔!$C$2:$C$25,MATCH($D233,門市主檔!$A$2:$A$25,0))</f>
        <v>北區</v>
      </c>
      <c r="G233" s="12" t="str">
        <f aca="false">INDEX(門市主檔!$E$2:$E$25,MATCH($D233,門市主檔!$A$2:$A$25,0))</f>
        <v>標準店</v>
      </c>
      <c r="H233" s="4" t="n">
        <v>31</v>
      </c>
      <c r="I233" s="16" t="n">
        <f aca="false">SUMIFS(門市年度設定!$E$2:$E$63,門市年度設定!$A$2:$A$63,$B233,門市年度設定!$B$2:$B$63,$D233)</f>
        <v>90</v>
      </c>
      <c r="J233" s="17" t="n">
        <f aca="false">SUMIFS(通路月營運!$I$2:$I$2509,通路月營運!$B$2:$B$2509,$B233,通路月營運!$C$2:$C$2509,$C233,通路月營運!$D$2:$D$2509,$D233)</f>
        <v>2377400</v>
      </c>
      <c r="K233" s="16" t="n">
        <f aca="false">SUMIFS(通路月營運!$K$2:$K$2509,通路月營運!$B$2:$B$2509,$B233,通路月營運!$C$2:$C$2509,$C233,通路月營運!$D$2:$D$2509,$D233)</f>
        <v>8378</v>
      </c>
      <c r="L233" s="13" t="n">
        <v>807800</v>
      </c>
      <c r="M233" s="13" t="n">
        <v>582500</v>
      </c>
      <c r="N233" s="17" t="n">
        <f aca="false">SUMIFS(門市年度設定!$F$2:$F$63,門市年度設定!$A$2:$A$63,$B233,門市年度設定!$B$2:$B$63,$D233)</f>
        <v>207000</v>
      </c>
      <c r="O233" s="13" t="n">
        <v>156500</v>
      </c>
      <c r="P233" s="13" t="n">
        <v>43300</v>
      </c>
      <c r="Q233" s="17" t="n">
        <f aca="false">SUMIFS(通路月營運!$N$2:$N$2509,通路月營運!$B$2:$B$2509,$B233,通路月營運!$C$2:$C$2509,$C233,通路月營運!$D$2:$D$2509,$D233)</f>
        <v>256462</v>
      </c>
      <c r="R233" s="14" t="n">
        <f aca="false">SUM(L233:Q233)</f>
        <v>2053562</v>
      </c>
      <c r="S233" s="14" t="n">
        <f aca="false">J233-R233</f>
        <v>323838</v>
      </c>
      <c r="T233" s="15" t="n">
        <f aca="false">IF(J233=0,0,S233/J233)</f>
        <v>0.136215193068058</v>
      </c>
      <c r="U233" s="14" t="n">
        <f aca="false">IF(H233=0,0,J233/H233)</f>
        <v>76690.3225806452</v>
      </c>
      <c r="V233" s="18" t="n">
        <f aca="false">IF(H233=0,0,K233/H233)</f>
        <v>270.258064516129</v>
      </c>
      <c r="W233" s="14" t="n">
        <f aca="false">IF(K233=0,0,J233/K233)</f>
        <v>283.767008832657</v>
      </c>
      <c r="X233" s="15" t="n">
        <f aca="false">IF(J233=0,0,L233/J233)</f>
        <v>0.339782956170607</v>
      </c>
      <c r="Y233" s="15" t="n">
        <f aca="false">IF(J233=0,0,M233/J233)</f>
        <v>0.245015563220325</v>
      </c>
      <c r="Z233" s="14" t="n">
        <f aca="false">IF(I233=0,0,J233/I233)</f>
        <v>26415.5555555556</v>
      </c>
    </row>
    <row r="234" customFormat="false" ht="15" hidden="false" customHeight="false" outlineLevel="0" collapsed="false">
      <c r="A234" s="6" t="str">
        <f aca="false">TEXT(B234,"0")&amp;"-"&amp;TEXT(C234,"00")</f>
        <v>2025-01</v>
      </c>
      <c r="B234" s="4" t="n">
        <v>2025</v>
      </c>
      <c r="C234" s="4" t="n">
        <v>1</v>
      </c>
      <c r="D234" s="9" t="s">
        <v>292</v>
      </c>
      <c r="E234" s="12" t="str">
        <f aca="false">INDEX(門市主檔!$B$2:$B$25,MATCH($D234,門市主檔!$A$2:$A$25,0))</f>
        <v>桃園藝文店</v>
      </c>
      <c r="F234" s="12" t="str">
        <f aca="false">INDEX(門市主檔!$C$2:$C$25,MATCH($D234,門市主檔!$A$2:$A$25,0))</f>
        <v>北區</v>
      </c>
      <c r="G234" s="12" t="str">
        <f aca="false">INDEX(門市主檔!$E$2:$E$25,MATCH($D234,門市主檔!$A$2:$A$25,0))</f>
        <v>標準店</v>
      </c>
      <c r="H234" s="4" t="n">
        <v>31</v>
      </c>
      <c r="I234" s="16" t="n">
        <f aca="false">SUMIFS(門市年度設定!$E$2:$E$63,門市年度設定!$A$2:$A$63,$B234,門市年度設定!$B$2:$B$63,$D234)</f>
        <v>96</v>
      </c>
      <c r="J234" s="17" t="n">
        <f aca="false">SUMIFS(通路月營運!$I$2:$I$2509,通路月營運!$B$2:$B$2509,$B234,通路月營運!$C$2:$C$2509,$C234,通路月營運!$D$2:$D$2509,$D234)</f>
        <v>1916300</v>
      </c>
      <c r="K234" s="16" t="n">
        <f aca="false">SUMIFS(通路月營運!$K$2:$K$2509,通路月營運!$B$2:$B$2509,$B234,通路月營運!$C$2:$C$2509,$C234,通路月營運!$D$2:$D$2509,$D234)</f>
        <v>6784</v>
      </c>
      <c r="L234" s="13" t="n">
        <v>645800</v>
      </c>
      <c r="M234" s="13" t="n">
        <v>484200</v>
      </c>
      <c r="N234" s="17" t="n">
        <f aca="false">SUMIFS(門市年度設定!$F$2:$F$63,門市年度設定!$A$2:$A$63,$B234,門市年度設定!$B$2:$B$63,$D234)</f>
        <v>178000</v>
      </c>
      <c r="O234" s="13" t="n">
        <v>99000</v>
      </c>
      <c r="P234" s="13" t="n">
        <v>48700</v>
      </c>
      <c r="Q234" s="17" t="n">
        <f aca="false">SUMIFS(通路月營運!$N$2:$N$2509,通路月營運!$B$2:$B$2509,$B234,通路月營運!$C$2:$C$2509,$C234,通路月營運!$D$2:$D$2509,$D234)</f>
        <v>212704</v>
      </c>
      <c r="R234" s="14" t="n">
        <f aca="false">SUM(L234:Q234)</f>
        <v>1668404</v>
      </c>
      <c r="S234" s="14" t="n">
        <f aca="false">J234-R234</f>
        <v>247896</v>
      </c>
      <c r="T234" s="15" t="n">
        <f aca="false">IF(J234=0,0,S234/J234)</f>
        <v>0.129361790951312</v>
      </c>
      <c r="U234" s="14" t="n">
        <f aca="false">IF(H234=0,0,J234/H234)</f>
        <v>61816.1290322581</v>
      </c>
      <c r="V234" s="18" t="n">
        <f aca="false">IF(H234=0,0,K234/H234)</f>
        <v>218.838709677419</v>
      </c>
      <c r="W234" s="14" t="n">
        <f aca="false">IF(K234=0,0,J234/K234)</f>
        <v>282.473466981132</v>
      </c>
      <c r="X234" s="15" t="n">
        <f aca="false">IF(J234=0,0,L234/J234)</f>
        <v>0.337003600688827</v>
      </c>
      <c r="Y234" s="15" t="n">
        <f aca="false">IF(J234=0,0,M234/J234)</f>
        <v>0.252674424672546</v>
      </c>
      <c r="Z234" s="14" t="n">
        <f aca="false">IF(I234=0,0,J234/I234)</f>
        <v>19961.4583333333</v>
      </c>
    </row>
    <row r="235" customFormat="false" ht="15" hidden="false" customHeight="false" outlineLevel="0" collapsed="false">
      <c r="A235" s="6" t="str">
        <f aca="false">TEXT(B235,"0")&amp;"-"&amp;TEXT(C235,"00")</f>
        <v>2025-01</v>
      </c>
      <c r="B235" s="4" t="n">
        <v>2025</v>
      </c>
      <c r="C235" s="4" t="n">
        <v>1</v>
      </c>
      <c r="D235" s="9" t="s">
        <v>315</v>
      </c>
      <c r="E235" s="12" t="str">
        <f aca="false">INDEX(門市主檔!$B$2:$B$25,MATCH($D235,門市主檔!$A$2:$A$25,0))</f>
        <v>雲林斗六店</v>
      </c>
      <c r="F235" s="12" t="str">
        <f aca="false">INDEX(門市主檔!$C$2:$C$25,MATCH($D235,門市主檔!$A$2:$A$25,0))</f>
        <v>中區</v>
      </c>
      <c r="G235" s="12" t="str">
        <f aca="false">INDEX(門市主檔!$E$2:$E$25,MATCH($D235,門市主檔!$A$2:$A$25,0))</f>
        <v>標準店</v>
      </c>
      <c r="H235" s="4" t="n">
        <v>31</v>
      </c>
      <c r="I235" s="16" t="n">
        <f aca="false">SUMIFS(門市年度設定!$E$2:$E$63,門市年度設定!$A$2:$A$63,$B235,門市年度設定!$B$2:$B$63,$D235)</f>
        <v>90</v>
      </c>
      <c r="J235" s="17" t="n">
        <f aca="false">SUMIFS(通路月營運!$I$2:$I$2509,通路月營運!$B$2:$B$2509,$B235,通路月營運!$C$2:$C$2509,$C235,通路月營運!$D$2:$D$2509,$D235)</f>
        <v>1894000</v>
      </c>
      <c r="K235" s="16" t="n">
        <f aca="false">SUMIFS(通路月營運!$K$2:$K$2509,通路月營運!$B$2:$B$2509,$B235,通路月營運!$C$2:$C$2509,$C235,通路月營運!$D$2:$D$2509,$D235)</f>
        <v>6480</v>
      </c>
      <c r="L235" s="13" t="n">
        <v>643200</v>
      </c>
      <c r="M235" s="13" t="n">
        <v>460000</v>
      </c>
      <c r="N235" s="17" t="n">
        <f aca="false">SUMIFS(門市年度設定!$F$2:$F$63,門市年度設定!$A$2:$A$63,$B235,門市年度設定!$B$2:$B$63,$D235)</f>
        <v>170000</v>
      </c>
      <c r="O235" s="13" t="n">
        <v>113600</v>
      </c>
      <c r="P235" s="13" t="n">
        <v>54200</v>
      </c>
      <c r="Q235" s="17" t="n">
        <f aca="false">SUMIFS(通路月營運!$N$2:$N$2509,通路月營運!$B$2:$B$2509,$B235,通路月營運!$C$2:$C$2509,$C235,通路月營運!$D$2:$D$2509,$D235)</f>
        <v>207706</v>
      </c>
      <c r="R235" s="14" t="n">
        <f aca="false">SUM(L235:Q235)</f>
        <v>1648706</v>
      </c>
      <c r="S235" s="14" t="n">
        <f aca="false">J235-R235</f>
        <v>245294</v>
      </c>
      <c r="T235" s="15" t="n">
        <f aca="false">IF(J235=0,0,S235/J235)</f>
        <v>0.129511087645195</v>
      </c>
      <c r="U235" s="14" t="n">
        <f aca="false">IF(H235=0,0,J235/H235)</f>
        <v>61096.7741935484</v>
      </c>
      <c r="V235" s="18" t="n">
        <f aca="false">IF(H235=0,0,K235/H235)</f>
        <v>209.032258064516</v>
      </c>
      <c r="W235" s="14" t="n">
        <f aca="false">IF(K235=0,0,J235/K235)</f>
        <v>292.283950617284</v>
      </c>
      <c r="X235" s="15" t="n">
        <f aca="false">IF(J235=0,0,L235/J235)</f>
        <v>0.339598732840549</v>
      </c>
      <c r="Y235" s="15" t="n">
        <f aca="false">IF(J235=0,0,M235/J235)</f>
        <v>0.242872228088701</v>
      </c>
      <c r="Z235" s="14" t="n">
        <f aca="false">IF(I235=0,0,J235/I235)</f>
        <v>21044.4444444444</v>
      </c>
    </row>
    <row r="236" customFormat="false" ht="15" hidden="false" customHeight="false" outlineLevel="0" collapsed="false">
      <c r="A236" s="6" t="str">
        <f aca="false">TEXT(B236,"0")&amp;"-"&amp;TEXT(C236,"00")</f>
        <v>2025-02</v>
      </c>
      <c r="B236" s="4" t="n">
        <v>2025</v>
      </c>
      <c r="C236" s="4" t="n">
        <v>2</v>
      </c>
      <c r="D236" s="9" t="s">
        <v>294</v>
      </c>
      <c r="E236" s="12" t="str">
        <f aca="false">INDEX(門市主檔!$B$2:$B$25,MATCH($D236,門市主檔!$A$2:$A$25,0))</f>
        <v>新竹巨城店</v>
      </c>
      <c r="F236" s="12" t="str">
        <f aca="false">INDEX(門市主檔!$C$2:$C$25,MATCH($D236,門市主檔!$A$2:$A$25,0))</f>
        <v>北區</v>
      </c>
      <c r="G236" s="12" t="str">
        <f aca="false">INDEX(門市主檔!$E$2:$E$25,MATCH($D236,門市主檔!$A$2:$A$25,0))</f>
        <v>旗艦店</v>
      </c>
      <c r="H236" s="4" t="n">
        <v>28</v>
      </c>
      <c r="I236" s="16" t="n">
        <f aca="false">SUMIFS(門市年度設定!$E$2:$E$63,門市年度設定!$A$2:$A$63,$B236,門市年度設定!$B$2:$B$63,$D236)</f>
        <v>118</v>
      </c>
      <c r="J236" s="17" t="n">
        <f aca="false">SUMIFS(通路月營運!$I$2:$I$2509,通路月營運!$B$2:$B$2509,$B236,通路月營運!$C$2:$C$2509,$C236,通路月營運!$D$2:$D$2509,$D236)</f>
        <v>2813400</v>
      </c>
      <c r="K236" s="16" t="n">
        <f aca="false">SUMIFS(通路月營運!$K$2:$K$2509,通路月營運!$B$2:$B$2509,$B236,通路月營運!$C$2:$C$2509,$C236,通路月營運!$D$2:$D$2509,$D236)</f>
        <v>9438</v>
      </c>
      <c r="L236" s="13" t="n">
        <v>876000</v>
      </c>
      <c r="M236" s="13" t="n">
        <v>729700</v>
      </c>
      <c r="N236" s="17" t="n">
        <f aca="false">SUMIFS(門市年度設定!$F$2:$F$63,門市年度設定!$A$2:$A$63,$B236,門市年度設定!$B$2:$B$63,$D236)</f>
        <v>529000</v>
      </c>
      <c r="O236" s="13" t="n">
        <v>134800</v>
      </c>
      <c r="P236" s="13" t="n">
        <v>47600</v>
      </c>
      <c r="Q236" s="17" t="n">
        <f aca="false">SUMIFS(通路月營運!$N$2:$N$2509,通路月營運!$B$2:$B$2509,$B236,通路月營運!$C$2:$C$2509,$C236,通路月營運!$D$2:$D$2509,$D236)</f>
        <v>261392</v>
      </c>
      <c r="R236" s="14" t="n">
        <f aca="false">SUM(L236:Q236)</f>
        <v>2578492</v>
      </c>
      <c r="S236" s="14" t="n">
        <f aca="false">J236-R236</f>
        <v>234908</v>
      </c>
      <c r="T236" s="15" t="n">
        <f aca="false">IF(J236=0,0,S236/J236)</f>
        <v>0.0834961256842255</v>
      </c>
      <c r="U236" s="14" t="n">
        <f aca="false">IF(H236=0,0,J236/H236)</f>
        <v>100478.571428571</v>
      </c>
      <c r="V236" s="18" t="n">
        <f aca="false">IF(H236=0,0,K236/H236)</f>
        <v>337.071428571429</v>
      </c>
      <c r="W236" s="14" t="n">
        <f aca="false">IF(K236=0,0,J236/K236)</f>
        <v>298.092816274634</v>
      </c>
      <c r="X236" s="15" t="n">
        <f aca="false">IF(J236=0,0,L236/J236)</f>
        <v>0.311367029217317</v>
      </c>
      <c r="Y236" s="15" t="n">
        <f aca="false">IF(J236=0,0,M236/J236)</f>
        <v>0.259365891803512</v>
      </c>
      <c r="Z236" s="14" t="n">
        <f aca="false">IF(I236=0,0,J236/I236)</f>
        <v>23842.3728813559</v>
      </c>
    </row>
    <row r="237" customFormat="false" ht="15" hidden="false" customHeight="false" outlineLevel="0" collapsed="false">
      <c r="A237" s="6" t="str">
        <f aca="false">TEXT(B237,"0")&amp;"-"&amp;TEXT(C237,"00")</f>
        <v>2025-02</v>
      </c>
      <c r="B237" s="4" t="n">
        <v>2025</v>
      </c>
      <c r="C237" s="4" t="n">
        <v>2</v>
      </c>
      <c r="D237" s="9" t="s">
        <v>325</v>
      </c>
      <c r="E237" s="12" t="str">
        <f aca="false">INDEX(門市主檔!$B$2:$B$25,MATCH($D237,門市主檔!$A$2:$A$25,0))</f>
        <v>高雄左營店</v>
      </c>
      <c r="F237" s="12" t="str">
        <f aca="false">INDEX(門市主檔!$C$2:$C$25,MATCH($D237,門市主檔!$A$2:$A$25,0))</f>
        <v>南區</v>
      </c>
      <c r="G237" s="12" t="str">
        <f aca="false">INDEX(門市主檔!$E$2:$E$25,MATCH($D237,門市主檔!$A$2:$A$25,0))</f>
        <v>旗艦店</v>
      </c>
      <c r="H237" s="4" t="n">
        <v>28</v>
      </c>
      <c r="I237" s="16" t="n">
        <f aca="false">SUMIFS(門市年度設定!$E$2:$E$63,門市年度設定!$A$2:$A$63,$B237,門市年度設定!$B$2:$B$63,$D237)</f>
        <v>119</v>
      </c>
      <c r="J237" s="17" t="n">
        <f aca="false">SUMIFS(通路月營運!$I$2:$I$2509,通路月營運!$B$2:$B$2509,$B237,通路月營運!$C$2:$C$2509,$C237,通路月營運!$D$2:$D$2509,$D237)</f>
        <v>2419400</v>
      </c>
      <c r="K237" s="16" t="n">
        <f aca="false">SUMIFS(通路月營運!$K$2:$K$2509,通路月營運!$B$2:$B$2509,$B237,通路月營運!$C$2:$C$2509,$C237,通路月營運!$D$2:$D$2509,$D237)</f>
        <v>8155</v>
      </c>
      <c r="L237" s="13" t="n">
        <v>733300</v>
      </c>
      <c r="M237" s="13" t="n">
        <v>624600</v>
      </c>
      <c r="N237" s="17" t="n">
        <f aca="false">SUMIFS(門市年度設定!$F$2:$F$63,門市年度設定!$A$2:$A$63,$B237,門市年度設定!$B$2:$B$63,$D237)</f>
        <v>479000</v>
      </c>
      <c r="O237" s="13" t="n">
        <v>168900</v>
      </c>
      <c r="P237" s="13" t="n">
        <v>73400</v>
      </c>
      <c r="Q237" s="17" t="n">
        <f aca="false">SUMIFS(通路月營運!$N$2:$N$2509,通路月營運!$B$2:$B$2509,$B237,通路月營運!$C$2:$C$2509,$C237,通路月營運!$D$2:$D$2509,$D237)</f>
        <v>229330</v>
      </c>
      <c r="R237" s="14" t="n">
        <f aca="false">SUM(L237:Q237)</f>
        <v>2308530</v>
      </c>
      <c r="S237" s="14" t="n">
        <f aca="false">J237-R237</f>
        <v>110870</v>
      </c>
      <c r="T237" s="15" t="n">
        <f aca="false">IF(J237=0,0,S237/J237)</f>
        <v>0.0458254112589898</v>
      </c>
      <c r="U237" s="14" t="n">
        <f aca="false">IF(H237=0,0,J237/H237)</f>
        <v>86407.1428571429</v>
      </c>
      <c r="V237" s="18" t="n">
        <f aca="false">IF(H237=0,0,K237/H237)</f>
        <v>291.25</v>
      </c>
      <c r="W237" s="14" t="n">
        <f aca="false">IF(K237=0,0,J237/K237)</f>
        <v>296.676885346413</v>
      </c>
      <c r="X237" s="15" t="n">
        <f aca="false">IF(J237=0,0,L237/J237)</f>
        <v>0.303091675622055</v>
      </c>
      <c r="Y237" s="15" t="n">
        <f aca="false">IF(J237=0,0,M237/J237)</f>
        <v>0.258163180953956</v>
      </c>
      <c r="Z237" s="14" t="n">
        <f aca="false">IF(I237=0,0,J237/I237)</f>
        <v>20331.0924369748</v>
      </c>
    </row>
    <row r="238" customFormat="false" ht="15" hidden="false" customHeight="false" outlineLevel="0" collapsed="false">
      <c r="A238" s="6" t="str">
        <f aca="false">TEXT(B238,"0")&amp;"-"&amp;TEXT(C238,"00")</f>
        <v>2025-02</v>
      </c>
      <c r="B238" s="4" t="n">
        <v>2025</v>
      </c>
      <c r="C238" s="4" t="n">
        <v>2</v>
      </c>
      <c r="D238" s="9" t="s">
        <v>328</v>
      </c>
      <c r="E238" s="12" t="str">
        <f aca="false">INDEX(門市主檔!$B$2:$B$25,MATCH($D238,門市主檔!$A$2:$A$25,0))</f>
        <v>高雄三多店</v>
      </c>
      <c r="F238" s="12" t="str">
        <f aca="false">INDEX(門市主檔!$C$2:$C$25,MATCH($D238,門市主檔!$A$2:$A$25,0))</f>
        <v>南區</v>
      </c>
      <c r="G238" s="12" t="str">
        <f aca="false">INDEX(門市主檔!$E$2:$E$25,MATCH($D238,門市主檔!$A$2:$A$25,0))</f>
        <v>標準店</v>
      </c>
      <c r="H238" s="4" t="n">
        <v>28</v>
      </c>
      <c r="I238" s="16" t="n">
        <f aca="false">SUMIFS(門市年度設定!$E$2:$E$63,門市年度設定!$A$2:$A$63,$B238,門市年度設定!$B$2:$B$63,$D238)</f>
        <v>77</v>
      </c>
      <c r="J238" s="17" t="n">
        <f aca="false">SUMIFS(通路月營運!$I$2:$I$2509,通路月營運!$B$2:$B$2509,$B238,通路月營運!$C$2:$C$2509,$C238,通路月營運!$D$2:$D$2509,$D238)</f>
        <v>1828600</v>
      </c>
      <c r="K238" s="16" t="n">
        <f aca="false">SUMIFS(通路月營運!$K$2:$K$2509,通路月營運!$B$2:$B$2509,$B238,通路月營運!$C$2:$C$2509,$C238,通路月營運!$D$2:$D$2509,$D238)</f>
        <v>6265</v>
      </c>
      <c r="L238" s="13" t="n">
        <v>607200</v>
      </c>
      <c r="M238" s="13" t="n">
        <v>458700</v>
      </c>
      <c r="N238" s="17" t="n">
        <f aca="false">SUMIFS(門市年度設定!$F$2:$F$63,門市年度設定!$A$2:$A$63,$B238,門市年度設定!$B$2:$B$63,$D238)</f>
        <v>216000</v>
      </c>
      <c r="O238" s="13" t="n">
        <v>102300</v>
      </c>
      <c r="P238" s="13" t="n">
        <v>32000</v>
      </c>
      <c r="Q238" s="17" t="n">
        <f aca="false">SUMIFS(通路月營運!$N$2:$N$2509,通路月營運!$B$2:$B$2509,$B238,通路月營運!$C$2:$C$2509,$C238,通路月營運!$D$2:$D$2509,$D238)</f>
        <v>209644</v>
      </c>
      <c r="R238" s="14" t="n">
        <f aca="false">SUM(L238:Q238)</f>
        <v>1625844</v>
      </c>
      <c r="S238" s="14" t="n">
        <f aca="false">J238-R238</f>
        <v>202756</v>
      </c>
      <c r="T238" s="15" t="n">
        <f aca="false">IF(J238=0,0,S238/J238)</f>
        <v>0.110880454992891</v>
      </c>
      <c r="U238" s="14" t="n">
        <f aca="false">IF(H238=0,0,J238/H238)</f>
        <v>65307.1428571429</v>
      </c>
      <c r="V238" s="18" t="n">
        <f aca="false">IF(H238=0,0,K238/H238)</f>
        <v>223.75</v>
      </c>
      <c r="W238" s="14" t="n">
        <f aca="false">IF(K238=0,0,J238/K238)</f>
        <v>291.875498802873</v>
      </c>
      <c r="X238" s="15" t="n">
        <f aca="false">IF(J238=0,0,L238/J238)</f>
        <v>0.332057311604506</v>
      </c>
      <c r="Y238" s="15" t="n">
        <f aca="false">IF(J238=0,0,M238/J238)</f>
        <v>0.250847643005578</v>
      </c>
      <c r="Z238" s="14" t="n">
        <f aca="false">IF(I238=0,0,J238/I238)</f>
        <v>23748.0519480519</v>
      </c>
    </row>
    <row r="239" customFormat="false" ht="15" hidden="false" customHeight="false" outlineLevel="0" collapsed="false">
      <c r="A239" s="6" t="str">
        <f aca="false">TEXT(B239,"0")&amp;"-"&amp;TEXT(C239,"00")</f>
        <v>2025-02</v>
      </c>
      <c r="B239" s="4" t="n">
        <v>2025</v>
      </c>
      <c r="C239" s="4" t="n">
        <v>2</v>
      </c>
      <c r="D239" s="9" t="s">
        <v>280</v>
      </c>
      <c r="E239" s="12" t="str">
        <f aca="false">INDEX(門市主檔!$B$2:$B$25,MATCH($D239,門市主檔!$A$2:$A$25,0))</f>
        <v>新北板橋店</v>
      </c>
      <c r="F239" s="12" t="str">
        <f aca="false">INDEX(門市主檔!$C$2:$C$25,MATCH($D239,門市主檔!$A$2:$A$25,0))</f>
        <v>北區</v>
      </c>
      <c r="G239" s="12" t="str">
        <f aca="false">INDEX(門市主檔!$E$2:$E$25,MATCH($D239,門市主檔!$A$2:$A$25,0))</f>
        <v>標準店</v>
      </c>
      <c r="H239" s="4" t="n">
        <v>28</v>
      </c>
      <c r="I239" s="16" t="n">
        <f aca="false">SUMIFS(門市年度設定!$E$2:$E$63,門市年度設定!$A$2:$A$63,$B239,門市年度設定!$B$2:$B$63,$D239)</f>
        <v>99</v>
      </c>
      <c r="J239" s="17" t="n">
        <f aca="false">SUMIFS(通路月營運!$I$2:$I$2509,通路月營運!$B$2:$B$2509,$B239,通路月營運!$C$2:$C$2509,$C239,通路月營運!$D$2:$D$2509,$D239)</f>
        <v>2526200</v>
      </c>
      <c r="K239" s="16" t="n">
        <f aca="false">SUMIFS(通路月營運!$K$2:$K$2509,通路月營運!$B$2:$B$2509,$B239,通路月營運!$C$2:$C$2509,$C239,通路月營運!$D$2:$D$2509,$D239)</f>
        <v>8586</v>
      </c>
      <c r="L239" s="13" t="n">
        <v>834000</v>
      </c>
      <c r="M239" s="13" t="n">
        <v>612700</v>
      </c>
      <c r="N239" s="17" t="n">
        <f aca="false">SUMIFS(門市年度設定!$F$2:$F$63,門市年度設定!$A$2:$A$63,$B239,門市年度設定!$B$2:$B$63,$D239)</f>
        <v>285000</v>
      </c>
      <c r="O239" s="13" t="n">
        <v>176400</v>
      </c>
      <c r="P239" s="13" t="n">
        <v>78800</v>
      </c>
      <c r="Q239" s="17" t="n">
        <f aca="false">SUMIFS(通路月營運!$N$2:$N$2509,通路月營運!$B$2:$B$2509,$B239,通路月營運!$C$2:$C$2509,$C239,通路月營運!$D$2:$D$2509,$D239)</f>
        <v>270368</v>
      </c>
      <c r="R239" s="14" t="n">
        <f aca="false">SUM(L239:Q239)</f>
        <v>2257268</v>
      </c>
      <c r="S239" s="14" t="n">
        <f aca="false">J239-R239</f>
        <v>268932</v>
      </c>
      <c r="T239" s="15" t="n">
        <f aca="false">IF(J239=0,0,S239/J239)</f>
        <v>0.106457129285092</v>
      </c>
      <c r="U239" s="14" t="n">
        <f aca="false">IF(H239=0,0,J239/H239)</f>
        <v>90221.4285714286</v>
      </c>
      <c r="V239" s="18" t="n">
        <f aca="false">IF(H239=0,0,K239/H239)</f>
        <v>306.642857142857</v>
      </c>
      <c r="W239" s="14" t="n">
        <f aca="false">IF(K239=0,0,J239/K239)</f>
        <v>294.223153971582</v>
      </c>
      <c r="X239" s="15" t="n">
        <f aca="false">IF(J239=0,0,L239/J239)</f>
        <v>0.33014013142269</v>
      </c>
      <c r="Y239" s="15" t="n">
        <f aca="false">IF(J239=0,0,M239/J239)</f>
        <v>0.242538199667485</v>
      </c>
      <c r="Z239" s="14" t="n">
        <f aca="false">IF(I239=0,0,J239/I239)</f>
        <v>25517.1717171717</v>
      </c>
    </row>
    <row r="240" customFormat="false" ht="15" hidden="false" customHeight="false" outlineLevel="0" collapsed="false">
      <c r="A240" s="6" t="str">
        <f aca="false">TEXT(B240,"0")&amp;"-"&amp;TEXT(C240,"00")</f>
        <v>2025-02</v>
      </c>
      <c r="B240" s="4" t="n">
        <v>2025</v>
      </c>
      <c r="C240" s="4" t="n">
        <v>2</v>
      </c>
      <c r="D240" s="9" t="s">
        <v>283</v>
      </c>
      <c r="E240" s="12" t="str">
        <f aca="false">INDEX(門市主檔!$B$2:$B$25,MATCH($D240,門市主檔!$A$2:$A$25,0))</f>
        <v>新北新莊店</v>
      </c>
      <c r="F240" s="12" t="str">
        <f aca="false">INDEX(門市主檔!$C$2:$C$25,MATCH($D240,門市主檔!$A$2:$A$25,0))</f>
        <v>北區</v>
      </c>
      <c r="G240" s="12" t="str">
        <f aca="false">INDEX(門市主檔!$E$2:$E$25,MATCH($D240,門市主檔!$A$2:$A$25,0))</f>
        <v>標準店</v>
      </c>
      <c r="H240" s="4" t="n">
        <v>28</v>
      </c>
      <c r="I240" s="16" t="n">
        <f aca="false">SUMIFS(門市年度設定!$E$2:$E$63,門市年度設定!$A$2:$A$63,$B240,門市年度設定!$B$2:$B$63,$D240)</f>
        <v>75</v>
      </c>
      <c r="J240" s="17" t="n">
        <f aca="false">SUMIFS(通路月營運!$I$2:$I$2509,通路月營運!$B$2:$B$2509,$B240,通路月營運!$C$2:$C$2509,$C240,通路月營運!$D$2:$D$2509,$D240)</f>
        <v>2023200</v>
      </c>
      <c r="K240" s="16" t="n">
        <f aca="false">SUMIFS(通路月營運!$K$2:$K$2509,通路月營運!$B$2:$B$2509,$B240,通路月營運!$C$2:$C$2509,$C240,通路月營運!$D$2:$D$2509,$D240)</f>
        <v>6960</v>
      </c>
      <c r="L240" s="13" t="n">
        <v>660100</v>
      </c>
      <c r="M240" s="13" t="n">
        <v>525500</v>
      </c>
      <c r="N240" s="17" t="n">
        <f aca="false">SUMIFS(門市年度設定!$F$2:$F$63,門市年度設定!$A$2:$A$63,$B240,門市年度設定!$B$2:$B$63,$D240)</f>
        <v>239000</v>
      </c>
      <c r="O240" s="13" t="n">
        <v>129100</v>
      </c>
      <c r="P240" s="13" t="n">
        <v>53300</v>
      </c>
      <c r="Q240" s="17" t="n">
        <f aca="false">SUMIFS(通路月營運!$N$2:$N$2509,通路月營運!$B$2:$B$2509,$B240,通路月營運!$C$2:$C$2509,$C240,通路月營運!$D$2:$D$2509,$D240)</f>
        <v>235314</v>
      </c>
      <c r="R240" s="14" t="n">
        <f aca="false">SUM(L240:Q240)</f>
        <v>1842314</v>
      </c>
      <c r="S240" s="14" t="n">
        <f aca="false">J240-R240</f>
        <v>180886</v>
      </c>
      <c r="T240" s="15" t="n">
        <f aca="false">IF(J240=0,0,S240/J240)</f>
        <v>0.0894058916567813</v>
      </c>
      <c r="U240" s="14" t="n">
        <f aca="false">IF(H240=0,0,J240/H240)</f>
        <v>72257.1428571429</v>
      </c>
      <c r="V240" s="18" t="n">
        <f aca="false">IF(H240=0,0,K240/H240)</f>
        <v>248.571428571429</v>
      </c>
      <c r="W240" s="14" t="n">
        <f aca="false">IF(K240=0,0,J240/K240)</f>
        <v>290.689655172414</v>
      </c>
      <c r="X240" s="15" t="n">
        <f aca="false">IF(J240=0,0,L240/J240)</f>
        <v>0.326265322261764</v>
      </c>
      <c r="Y240" s="15" t="n">
        <f aca="false">IF(J240=0,0,M240/J240)</f>
        <v>0.259737050217477</v>
      </c>
      <c r="Z240" s="14" t="n">
        <f aca="false">IF(I240=0,0,J240/I240)</f>
        <v>26976</v>
      </c>
    </row>
    <row r="241" customFormat="false" ht="15" hidden="false" customHeight="false" outlineLevel="0" collapsed="false">
      <c r="A241" s="6" t="str">
        <f aca="false">TEXT(B241,"0")&amp;"-"&amp;TEXT(C241,"00")</f>
        <v>2025-02</v>
      </c>
      <c r="B241" s="4" t="n">
        <v>2025</v>
      </c>
      <c r="C241" s="4" t="n">
        <v>2</v>
      </c>
      <c r="D241" s="9" t="s">
        <v>285</v>
      </c>
      <c r="E241" s="12" t="str">
        <f aca="false">INDEX(門市主檔!$B$2:$B$25,MATCH($D241,門市主檔!$A$2:$A$25,0))</f>
        <v>新北三重店</v>
      </c>
      <c r="F241" s="12" t="str">
        <f aca="false">INDEX(門市主檔!$C$2:$C$25,MATCH($D241,門市主檔!$A$2:$A$25,0))</f>
        <v>北區</v>
      </c>
      <c r="G241" s="12" t="str">
        <f aca="false">INDEX(門市主檔!$E$2:$E$25,MATCH($D241,門市主檔!$A$2:$A$25,0))</f>
        <v>小型店</v>
      </c>
      <c r="H241" s="4" t="n">
        <v>28</v>
      </c>
      <c r="I241" s="16" t="n">
        <f aca="false">SUMIFS(門市年度設定!$E$2:$E$63,門市年度設定!$A$2:$A$63,$B241,門市年度設定!$B$2:$B$63,$D241)</f>
        <v>50</v>
      </c>
      <c r="J241" s="17" t="n">
        <f aca="false">SUMIFS(通路月營運!$I$2:$I$2509,通路月營運!$B$2:$B$2509,$B241,通路月營運!$C$2:$C$2509,$C241,通路月營運!$D$2:$D$2509,$D241)</f>
        <v>1485800</v>
      </c>
      <c r="K241" s="16" t="n">
        <f aca="false">SUMIFS(通路月營運!$K$2:$K$2509,通路月營運!$B$2:$B$2509,$B241,通路月營運!$C$2:$C$2509,$C241,通路月營運!$D$2:$D$2509,$D241)</f>
        <v>5513</v>
      </c>
      <c r="L241" s="13" t="n">
        <v>464700</v>
      </c>
      <c r="M241" s="13" t="n">
        <v>370600</v>
      </c>
      <c r="N241" s="17" t="n">
        <f aca="false">SUMIFS(門市年度設定!$F$2:$F$63,門市年度設定!$A$2:$A$63,$B241,門市年度設定!$B$2:$B$63,$D241)</f>
        <v>118000</v>
      </c>
      <c r="O241" s="13" t="n">
        <v>72300</v>
      </c>
      <c r="P241" s="13" t="n">
        <v>27000</v>
      </c>
      <c r="Q241" s="17" t="n">
        <f aca="false">SUMIFS(通路月營運!$N$2:$N$2509,通路月營運!$B$2:$B$2509,$B241,通路月營運!$C$2:$C$2509,$C241,通路月營運!$D$2:$D$2509,$D241)</f>
        <v>201042</v>
      </c>
      <c r="R241" s="14" t="n">
        <f aca="false">SUM(L241:Q241)</f>
        <v>1253642</v>
      </c>
      <c r="S241" s="14" t="n">
        <f aca="false">J241-R241</f>
        <v>232158</v>
      </c>
      <c r="T241" s="15" t="n">
        <f aca="false">IF(J241=0,0,S241/J241)</f>
        <v>0.156251177816664</v>
      </c>
      <c r="U241" s="14" t="n">
        <f aca="false">IF(H241=0,0,J241/H241)</f>
        <v>53064.2857142857</v>
      </c>
      <c r="V241" s="18" t="n">
        <f aca="false">IF(H241=0,0,K241/H241)</f>
        <v>196.892857142857</v>
      </c>
      <c r="W241" s="14" t="n">
        <f aca="false">IF(K241=0,0,J241/K241)</f>
        <v>269.508434609106</v>
      </c>
      <c r="X241" s="15" t="n">
        <f aca="false">IF(J241=0,0,L241/J241)</f>
        <v>0.312760802261408</v>
      </c>
      <c r="Y241" s="15" t="n">
        <f aca="false">IF(J241=0,0,M241/J241)</f>
        <v>0.249427917620137</v>
      </c>
      <c r="Z241" s="14" t="n">
        <f aca="false">IF(I241=0,0,J241/I241)</f>
        <v>29716</v>
      </c>
    </row>
    <row r="242" customFormat="false" ht="15" hidden="false" customHeight="false" outlineLevel="0" collapsed="false">
      <c r="A242" s="6" t="str">
        <f aca="false">TEXT(B242,"0")&amp;"-"&amp;TEXT(C242,"00")</f>
        <v>2025-02</v>
      </c>
      <c r="B242" s="4" t="n">
        <v>2025</v>
      </c>
      <c r="C242" s="4" t="n">
        <v>2</v>
      </c>
      <c r="D242" s="9" t="s">
        <v>300</v>
      </c>
      <c r="E242" s="12" t="str">
        <f aca="false">INDEX(門市主檔!$B$2:$B$25,MATCH($D242,門市主檔!$A$2:$A$25,0))</f>
        <v>台中逢甲店</v>
      </c>
      <c r="F242" s="12" t="str">
        <f aca="false">INDEX(門市主檔!$C$2:$C$25,MATCH($D242,門市主檔!$A$2:$A$25,0))</f>
        <v>中區</v>
      </c>
      <c r="G242" s="12" t="str">
        <f aca="false">INDEX(門市主檔!$E$2:$E$25,MATCH($D242,門市主檔!$A$2:$A$25,0))</f>
        <v>標準店</v>
      </c>
      <c r="H242" s="4" t="n">
        <v>28</v>
      </c>
      <c r="I242" s="16" t="n">
        <f aca="false">SUMIFS(門市年度設定!$E$2:$E$63,門市年度設定!$A$2:$A$63,$B242,門市年度設定!$B$2:$B$63,$D242)</f>
        <v>83</v>
      </c>
      <c r="J242" s="17" t="n">
        <f aca="false">SUMIFS(通路月營運!$I$2:$I$2509,通路月營運!$B$2:$B$2509,$B242,通路月營運!$C$2:$C$2509,$C242,通路月營運!$D$2:$D$2509,$D242)</f>
        <v>2532500</v>
      </c>
      <c r="K242" s="16" t="n">
        <f aca="false">SUMIFS(通路月營運!$K$2:$K$2509,通路月營運!$B$2:$B$2509,$B242,通路月營運!$C$2:$C$2509,$C242,通路月營運!$D$2:$D$2509,$D242)</f>
        <v>8886</v>
      </c>
      <c r="L242" s="13" t="n">
        <v>867700</v>
      </c>
      <c r="M242" s="13" t="n">
        <v>673900</v>
      </c>
      <c r="N242" s="17" t="n">
        <f aca="false">SUMIFS(門市年度設定!$F$2:$F$63,門市年度設定!$A$2:$A$63,$B242,門市年度設定!$B$2:$B$63,$D242)</f>
        <v>326000</v>
      </c>
      <c r="O242" s="13" t="n">
        <v>142000</v>
      </c>
      <c r="P242" s="13" t="n">
        <v>67200</v>
      </c>
      <c r="Q242" s="17" t="n">
        <f aca="false">SUMIFS(通路月營運!$N$2:$N$2509,通路月營運!$B$2:$B$2509,$B242,通路月營運!$C$2:$C$2509,$C242,通路月營運!$D$2:$D$2509,$D242)</f>
        <v>279684</v>
      </c>
      <c r="R242" s="14" t="n">
        <f aca="false">SUM(L242:Q242)</f>
        <v>2356484</v>
      </c>
      <c r="S242" s="14" t="n">
        <f aca="false">J242-R242</f>
        <v>176016</v>
      </c>
      <c r="T242" s="15" t="n">
        <f aca="false">IF(J242=0,0,S242/J242)</f>
        <v>0.0695028627838105</v>
      </c>
      <c r="U242" s="14" t="n">
        <f aca="false">IF(H242=0,0,J242/H242)</f>
        <v>90446.4285714286</v>
      </c>
      <c r="V242" s="18" t="n">
        <f aca="false">IF(H242=0,0,K242/H242)</f>
        <v>317.357142857143</v>
      </c>
      <c r="W242" s="14" t="n">
        <f aca="false">IF(K242=0,0,J242/K242)</f>
        <v>284.998874634256</v>
      </c>
      <c r="X242" s="15" t="n">
        <f aca="false">IF(J242=0,0,L242/J242)</f>
        <v>0.342625863770977</v>
      </c>
      <c r="Y242" s="15" t="n">
        <f aca="false">IF(J242=0,0,M242/J242)</f>
        <v>0.266100691016782</v>
      </c>
      <c r="Z242" s="14" t="n">
        <f aca="false">IF(I242=0,0,J242/I242)</f>
        <v>30512.0481927711</v>
      </c>
    </row>
    <row r="243" customFormat="false" ht="15" hidden="false" customHeight="false" outlineLevel="0" collapsed="false">
      <c r="A243" s="6" t="str">
        <f aca="false">TEXT(B243,"0")&amp;"-"&amp;TEXT(C243,"00")</f>
        <v>2025-02</v>
      </c>
      <c r="B243" s="4" t="n">
        <v>2025</v>
      </c>
      <c r="C243" s="4" t="n">
        <v>2</v>
      </c>
      <c r="D243" s="9" t="s">
        <v>305</v>
      </c>
      <c r="E243" s="12" t="str">
        <f aca="false">INDEX(門市主檔!$B$2:$B$25,MATCH($D243,門市主檔!$A$2:$A$25,0))</f>
        <v>台中七期店</v>
      </c>
      <c r="F243" s="12" t="str">
        <f aca="false">INDEX(門市主檔!$C$2:$C$25,MATCH($D243,門市主檔!$A$2:$A$25,0))</f>
        <v>中區</v>
      </c>
      <c r="G243" s="12" t="str">
        <f aca="false">INDEX(門市主檔!$E$2:$E$25,MATCH($D243,門市主檔!$A$2:$A$25,0))</f>
        <v>旗艦店</v>
      </c>
      <c r="H243" s="4" t="n">
        <v>28</v>
      </c>
      <c r="I243" s="16" t="n">
        <f aca="false">SUMIFS(門市年度設定!$E$2:$E$63,門市年度設定!$A$2:$A$63,$B243,門市年度設定!$B$2:$B$63,$D243)</f>
        <v>124</v>
      </c>
      <c r="J243" s="17" t="n">
        <f aca="false">SUMIFS(通路月營運!$I$2:$I$2509,通路月營運!$B$2:$B$2509,$B243,通路月營運!$C$2:$C$2509,$C243,通路月營運!$D$2:$D$2509,$D243)</f>
        <v>2448300</v>
      </c>
      <c r="K243" s="16" t="n">
        <f aca="false">SUMIFS(通路月營運!$K$2:$K$2509,通路月營運!$B$2:$B$2509,$B243,通路月營運!$C$2:$C$2509,$C243,通路月營運!$D$2:$D$2509,$D243)</f>
        <v>8290</v>
      </c>
      <c r="L243" s="13" t="n">
        <v>759600</v>
      </c>
      <c r="M243" s="13" t="n">
        <v>623300</v>
      </c>
      <c r="N243" s="17" t="n">
        <f aca="false">SUMIFS(門市年度設定!$F$2:$F$63,門市年度設定!$A$2:$A$63,$B243,門市年度設定!$B$2:$B$63,$D243)</f>
        <v>490000</v>
      </c>
      <c r="O243" s="13" t="n">
        <v>151200</v>
      </c>
      <c r="P243" s="13" t="n">
        <v>45000</v>
      </c>
      <c r="Q243" s="17" t="n">
        <f aca="false">SUMIFS(通路月營運!$N$2:$N$2509,通路月營運!$B$2:$B$2509,$B243,通路月營運!$C$2:$C$2509,$C243,通路月營運!$D$2:$D$2509,$D243)</f>
        <v>244426</v>
      </c>
      <c r="R243" s="14" t="n">
        <f aca="false">SUM(L243:Q243)</f>
        <v>2313526</v>
      </c>
      <c r="S243" s="14" t="n">
        <f aca="false">J243-R243</f>
        <v>134774</v>
      </c>
      <c r="T243" s="15" t="n">
        <f aca="false">IF(J243=0,0,S243/J243)</f>
        <v>0.0550479924845811</v>
      </c>
      <c r="U243" s="14" t="n">
        <f aca="false">IF(H243=0,0,J243/H243)</f>
        <v>87439.2857142857</v>
      </c>
      <c r="V243" s="18" t="n">
        <f aca="false">IF(H243=0,0,K243/H243)</f>
        <v>296.071428571429</v>
      </c>
      <c r="W243" s="14" t="n">
        <f aca="false">IF(K243=0,0,J243/K243)</f>
        <v>295.331724969843</v>
      </c>
      <c r="X243" s="15" t="n">
        <f aca="false">IF(J243=0,0,L243/J243)</f>
        <v>0.310256096066659</v>
      </c>
      <c r="Y243" s="15" t="n">
        <f aca="false">IF(J243=0,0,M243/J243)</f>
        <v>0.254584813952539</v>
      </c>
      <c r="Z243" s="14" t="n">
        <f aca="false">IF(I243=0,0,J243/I243)</f>
        <v>19744.3548387097</v>
      </c>
    </row>
    <row r="244" customFormat="false" ht="15" hidden="false" customHeight="false" outlineLevel="0" collapsed="false">
      <c r="A244" s="6" t="str">
        <f aca="false">TEXT(B244,"0")&amp;"-"&amp;TEXT(C244,"00")</f>
        <v>2025-02</v>
      </c>
      <c r="B244" s="4" t="n">
        <v>2025</v>
      </c>
      <c r="C244" s="4" t="n">
        <v>2</v>
      </c>
      <c r="D244" s="9" t="s">
        <v>307</v>
      </c>
      <c r="E244" s="12" t="str">
        <f aca="false">INDEX(門市主檔!$B$2:$B$25,MATCH($D244,門市主檔!$A$2:$A$25,0))</f>
        <v>台中一中店</v>
      </c>
      <c r="F244" s="12" t="str">
        <f aca="false">INDEX(門市主檔!$C$2:$C$25,MATCH($D244,門市主檔!$A$2:$A$25,0))</f>
        <v>中區</v>
      </c>
      <c r="G244" s="12" t="str">
        <f aca="false">INDEX(門市主檔!$E$2:$E$25,MATCH($D244,門市主檔!$A$2:$A$25,0))</f>
        <v>小型店</v>
      </c>
      <c r="H244" s="4" t="n">
        <v>28</v>
      </c>
      <c r="I244" s="16" t="n">
        <f aca="false">SUMIFS(門市年度設定!$E$2:$E$63,門市年度設定!$A$2:$A$63,$B244,門市年度設定!$B$2:$B$63,$D244)</f>
        <v>52</v>
      </c>
      <c r="J244" s="17" t="n">
        <f aca="false">SUMIFS(通路月營運!$I$2:$I$2509,通路月營運!$B$2:$B$2509,$B244,通路月營運!$C$2:$C$2509,$C244,通路月營運!$D$2:$D$2509,$D244)</f>
        <v>1675300</v>
      </c>
      <c r="K244" s="16" t="n">
        <f aca="false">SUMIFS(通路月營運!$K$2:$K$2509,通路月營運!$B$2:$B$2509,$B244,通路月營運!$C$2:$C$2509,$C244,通路月營運!$D$2:$D$2509,$D244)</f>
        <v>6007</v>
      </c>
      <c r="L244" s="13" t="n">
        <v>572100</v>
      </c>
      <c r="M244" s="13" t="n">
        <v>461600</v>
      </c>
      <c r="N244" s="17" t="n">
        <f aca="false">SUMIFS(門市年度設定!$F$2:$F$63,門市年度設定!$A$2:$A$63,$B244,門市年度設定!$B$2:$B$63,$D244)</f>
        <v>106000</v>
      </c>
      <c r="O244" s="13" t="n">
        <v>79400</v>
      </c>
      <c r="P244" s="13" t="n">
        <v>55400</v>
      </c>
      <c r="Q244" s="17" t="n">
        <f aca="false">SUMIFS(通路月營運!$N$2:$N$2509,通路月營運!$B$2:$B$2509,$B244,通路月營運!$C$2:$C$2509,$C244,通路月營運!$D$2:$D$2509,$D244)</f>
        <v>233546</v>
      </c>
      <c r="R244" s="14" t="n">
        <f aca="false">SUM(L244:Q244)</f>
        <v>1508046</v>
      </c>
      <c r="S244" s="14" t="n">
        <f aca="false">J244-R244</f>
        <v>167254</v>
      </c>
      <c r="T244" s="15" t="n">
        <f aca="false">IF(J244=0,0,S244/J244)</f>
        <v>0.099835253387453</v>
      </c>
      <c r="U244" s="14" t="n">
        <f aca="false">IF(H244=0,0,J244/H244)</f>
        <v>59832.1428571429</v>
      </c>
      <c r="V244" s="18" t="n">
        <f aca="false">IF(H244=0,0,K244/H244)</f>
        <v>214.535714285714</v>
      </c>
      <c r="W244" s="14" t="n">
        <f aca="false">IF(K244=0,0,J244/K244)</f>
        <v>278.891293490927</v>
      </c>
      <c r="X244" s="15" t="n">
        <f aca="false">IF(J244=0,0,L244/J244)</f>
        <v>0.341491076225154</v>
      </c>
      <c r="Y244" s="15" t="n">
        <f aca="false">IF(J244=0,0,M244/J244)</f>
        <v>0.275532740404704</v>
      </c>
      <c r="Z244" s="14" t="n">
        <f aca="false">IF(I244=0,0,J244/I244)</f>
        <v>32217.3076923077</v>
      </c>
    </row>
    <row r="245" customFormat="false" ht="15" hidden="false" customHeight="false" outlineLevel="0" collapsed="false">
      <c r="A245" s="6" t="str">
        <f aca="false">TEXT(B245,"0")&amp;"-"&amp;TEXT(C245,"00")</f>
        <v>2025-02</v>
      </c>
      <c r="B245" s="4" t="n">
        <v>2025</v>
      </c>
      <c r="C245" s="4" t="n">
        <v>2</v>
      </c>
      <c r="D245" s="9" t="s">
        <v>310</v>
      </c>
      <c r="E245" s="12" t="str">
        <f aca="false">INDEX(門市主檔!$B$2:$B$25,MATCH($D245,門市主檔!$A$2:$A$25,0))</f>
        <v>台中大里店</v>
      </c>
      <c r="F245" s="12" t="str">
        <f aca="false">INDEX(門市主檔!$C$2:$C$25,MATCH($D245,門市主檔!$A$2:$A$25,0))</f>
        <v>中區</v>
      </c>
      <c r="G245" s="12" t="str">
        <f aca="false">INDEX(門市主檔!$E$2:$E$25,MATCH($D245,門市主檔!$A$2:$A$25,0))</f>
        <v>外帶專門店</v>
      </c>
      <c r="H245" s="4" t="n">
        <v>15</v>
      </c>
      <c r="I245" s="16" t="n">
        <f aca="false">SUMIFS(門市年度設定!$E$2:$E$63,門市年度設定!$A$2:$A$63,$B245,門市年度設定!$B$2:$B$63,$D245)</f>
        <v>10</v>
      </c>
      <c r="J245" s="17" t="n">
        <f aca="false">SUMIFS(通路月營運!$I$2:$I$2509,通路月營運!$B$2:$B$2509,$B245,通路月營運!$C$2:$C$2509,$C245,通路月營運!$D$2:$D$2509,$D245)</f>
        <v>434600</v>
      </c>
      <c r="K245" s="16" t="n">
        <f aca="false">SUMIFS(通路月營運!$K$2:$K$2509,通路月營運!$B$2:$B$2509,$B245,通路月營運!$C$2:$C$2509,$C245,通路月營運!$D$2:$D$2509,$D245)</f>
        <v>1614</v>
      </c>
      <c r="L245" s="13" t="n">
        <v>147600</v>
      </c>
      <c r="M245" s="13" t="n">
        <v>121000</v>
      </c>
      <c r="N245" s="17" t="n">
        <f aca="false">SUMIFS(門市年度設定!$F$2:$F$63,門市年度設定!$A$2:$A$63,$B245,門市年度設定!$B$2:$B$63,$D245)</f>
        <v>55000</v>
      </c>
      <c r="O245" s="13" t="n">
        <v>20200</v>
      </c>
      <c r="P245" s="13" t="n">
        <v>11400</v>
      </c>
      <c r="Q245" s="17" t="n">
        <f aca="false">SUMIFS(通路月營運!$N$2:$N$2509,通路月營運!$B$2:$B$2509,$B245,通路月營運!$C$2:$C$2509,$C245,通路月營運!$D$2:$D$2509,$D245)</f>
        <v>84932</v>
      </c>
      <c r="R245" s="14" t="n">
        <f aca="false">SUM(L245:Q245)</f>
        <v>440132</v>
      </c>
      <c r="S245" s="14" t="n">
        <f aca="false">J245-R245</f>
        <v>-5532</v>
      </c>
      <c r="T245" s="15" t="n">
        <f aca="false">IF(J245=0,0,S245/J245)</f>
        <v>-0.0127289461573861</v>
      </c>
      <c r="U245" s="14" t="n">
        <f aca="false">IF(H245=0,0,J245/H245)</f>
        <v>28973.3333333333</v>
      </c>
      <c r="V245" s="18" t="n">
        <f aca="false">IF(H245=0,0,K245/H245)</f>
        <v>107.6</v>
      </c>
      <c r="W245" s="14" t="n">
        <f aca="false">IF(K245=0,0,J245/K245)</f>
        <v>269.268897149938</v>
      </c>
      <c r="X245" s="15" t="n">
        <f aca="false">IF(J245=0,0,L245/J245)</f>
        <v>0.339622641509434</v>
      </c>
      <c r="Y245" s="15" t="n">
        <f aca="false">IF(J245=0,0,M245/J245)</f>
        <v>0.278416935112747</v>
      </c>
      <c r="Z245" s="14" t="n">
        <f aca="false">IF(I245=0,0,J245/I245)</f>
        <v>43460</v>
      </c>
    </row>
    <row r="246" customFormat="false" ht="15" hidden="false" customHeight="false" outlineLevel="0" collapsed="false">
      <c r="A246" s="6" t="str">
        <f aca="false">TEXT(B246,"0")&amp;"-"&amp;TEXT(C246,"00")</f>
        <v>2025-02</v>
      </c>
      <c r="B246" s="4" t="n">
        <v>2025</v>
      </c>
      <c r="C246" s="4" t="n">
        <v>2</v>
      </c>
      <c r="D246" s="9" t="s">
        <v>318</v>
      </c>
      <c r="E246" s="12" t="str">
        <f aca="false">INDEX(門市主檔!$B$2:$B$25,MATCH($D246,門市主檔!$A$2:$A$25,0))</f>
        <v>台南中西店</v>
      </c>
      <c r="F246" s="12" t="str">
        <f aca="false">INDEX(門市主檔!$C$2:$C$25,MATCH($D246,門市主檔!$A$2:$A$25,0))</f>
        <v>南區</v>
      </c>
      <c r="G246" s="12" t="str">
        <f aca="false">INDEX(門市主檔!$E$2:$E$25,MATCH($D246,門市主檔!$A$2:$A$25,0))</f>
        <v>標準店</v>
      </c>
      <c r="H246" s="4" t="n">
        <v>28</v>
      </c>
      <c r="I246" s="16" t="n">
        <f aca="false">SUMIFS(門市年度設定!$E$2:$E$63,門市年度設定!$A$2:$A$63,$B246,門市年度設定!$B$2:$B$63,$D246)</f>
        <v>76</v>
      </c>
      <c r="J246" s="17" t="n">
        <f aca="false">SUMIFS(通路月營運!$I$2:$I$2509,通路月營運!$B$2:$B$2509,$B246,通路月營運!$C$2:$C$2509,$C246,通路月營運!$D$2:$D$2509,$D246)</f>
        <v>1918600</v>
      </c>
      <c r="K246" s="16" t="n">
        <f aca="false">SUMIFS(通路月營運!$K$2:$K$2509,通路月營運!$B$2:$B$2509,$B246,通路月營運!$C$2:$C$2509,$C246,通路月營運!$D$2:$D$2509,$D246)</f>
        <v>6115</v>
      </c>
      <c r="L246" s="13" t="n">
        <v>620100</v>
      </c>
      <c r="M246" s="13" t="n">
        <v>470700</v>
      </c>
      <c r="N246" s="17" t="n">
        <f aca="false">SUMIFS(門市年度設定!$F$2:$F$63,門市年度設定!$A$2:$A$63,$B246,門市年度設定!$B$2:$B$63,$D246)</f>
        <v>205000</v>
      </c>
      <c r="O246" s="13" t="n">
        <v>99600</v>
      </c>
      <c r="P246" s="13" t="n">
        <v>40600</v>
      </c>
      <c r="Q246" s="17" t="n">
        <f aca="false">SUMIFS(通路月營運!$N$2:$N$2509,通路月營運!$B$2:$B$2509,$B246,通路月營運!$C$2:$C$2509,$C246,通路月營運!$D$2:$D$2509,$D246)</f>
        <v>208726</v>
      </c>
      <c r="R246" s="14" t="n">
        <f aca="false">SUM(L246:Q246)</f>
        <v>1644726</v>
      </c>
      <c r="S246" s="14" t="n">
        <f aca="false">J246-R246</f>
        <v>273874</v>
      </c>
      <c r="T246" s="15" t="n">
        <f aca="false">IF(J246=0,0,S246/J246)</f>
        <v>0.142746794537684</v>
      </c>
      <c r="U246" s="14" t="n">
        <f aca="false">IF(H246=0,0,J246/H246)</f>
        <v>68521.4285714286</v>
      </c>
      <c r="V246" s="18" t="n">
        <f aca="false">IF(H246=0,0,K246/H246)</f>
        <v>218.392857142857</v>
      </c>
      <c r="W246" s="14" t="n">
        <f aca="false">IF(K246=0,0,J246/K246)</f>
        <v>313.753066230581</v>
      </c>
      <c r="X246" s="15" t="n">
        <f aca="false">IF(J246=0,0,L246/J246)</f>
        <v>0.323204419889503</v>
      </c>
      <c r="Y246" s="15" t="n">
        <f aca="false">IF(J246=0,0,M246/J246)</f>
        <v>0.245335140206401</v>
      </c>
      <c r="Z246" s="14" t="n">
        <f aca="false">IF(I246=0,0,J246/I246)</f>
        <v>25244.7368421053</v>
      </c>
    </row>
    <row r="247" customFormat="false" ht="15" hidden="false" customHeight="false" outlineLevel="0" collapsed="false">
      <c r="A247" s="6" t="str">
        <f aca="false">TEXT(B247,"0")&amp;"-"&amp;TEXT(C247,"00")</f>
        <v>2025-02</v>
      </c>
      <c r="B247" s="4" t="n">
        <v>2025</v>
      </c>
      <c r="C247" s="4" t="n">
        <v>2</v>
      </c>
      <c r="D247" s="9" t="s">
        <v>323</v>
      </c>
      <c r="E247" s="12" t="str">
        <f aca="false">INDEX(門市主檔!$B$2:$B$25,MATCH($D247,門市主檔!$A$2:$A$25,0))</f>
        <v>台南東寧店</v>
      </c>
      <c r="F247" s="12" t="str">
        <f aca="false">INDEX(門市主檔!$C$2:$C$25,MATCH($D247,門市主檔!$A$2:$A$25,0))</f>
        <v>南區</v>
      </c>
      <c r="G247" s="12" t="str">
        <f aca="false">INDEX(門市主檔!$E$2:$E$25,MATCH($D247,門市主檔!$A$2:$A$25,0))</f>
        <v>小型店</v>
      </c>
      <c r="H247" s="4" t="n">
        <v>28</v>
      </c>
      <c r="I247" s="16" t="n">
        <f aca="false">SUMIFS(門市年度設定!$E$2:$E$63,門市年度設定!$A$2:$A$63,$B247,門市年度設定!$B$2:$B$63,$D247)</f>
        <v>52</v>
      </c>
      <c r="J247" s="17" t="n">
        <f aca="false">SUMIFS(通路月營運!$I$2:$I$2509,通路月營運!$B$2:$B$2509,$B247,通路月營運!$C$2:$C$2509,$C247,通路月營運!$D$2:$D$2509,$D247)</f>
        <v>1437600</v>
      </c>
      <c r="K247" s="16" t="n">
        <f aca="false">SUMIFS(通路月營運!$K$2:$K$2509,通路月營運!$B$2:$B$2509,$B247,通路月營運!$C$2:$C$2509,$C247,通路月營運!$D$2:$D$2509,$D247)</f>
        <v>5140</v>
      </c>
      <c r="L247" s="13" t="n">
        <v>426200</v>
      </c>
      <c r="M247" s="13" t="n">
        <v>396300</v>
      </c>
      <c r="N247" s="17" t="n">
        <f aca="false">SUMIFS(門市年度設定!$F$2:$F$63,門市年度設定!$A$2:$A$63,$B247,門市年度設定!$B$2:$B$63,$D247)</f>
        <v>95000</v>
      </c>
      <c r="O247" s="13" t="n">
        <v>100500</v>
      </c>
      <c r="P247" s="13" t="n">
        <v>29300</v>
      </c>
      <c r="Q247" s="17" t="n">
        <f aca="false">SUMIFS(通路月營運!$N$2:$N$2509,通路月營運!$B$2:$B$2509,$B247,通路月營運!$C$2:$C$2509,$C247,通路月營運!$D$2:$D$2509,$D247)</f>
        <v>196180</v>
      </c>
      <c r="R247" s="14" t="n">
        <f aca="false">SUM(L247:Q247)</f>
        <v>1243480</v>
      </c>
      <c r="S247" s="14" t="n">
        <f aca="false">J247-R247</f>
        <v>194120</v>
      </c>
      <c r="T247" s="15" t="n">
        <f aca="false">IF(J247=0,0,S247/J247)</f>
        <v>0.1350306065665</v>
      </c>
      <c r="U247" s="14" t="n">
        <f aca="false">IF(H247=0,0,J247/H247)</f>
        <v>51342.8571428571</v>
      </c>
      <c r="V247" s="18" t="n">
        <f aca="false">IF(H247=0,0,K247/H247)</f>
        <v>183.571428571429</v>
      </c>
      <c r="W247" s="14" t="n">
        <f aca="false">IF(K247=0,0,J247/K247)</f>
        <v>279.688715953307</v>
      </c>
      <c r="X247" s="15" t="n">
        <f aca="false">IF(J247=0,0,L247/J247)</f>
        <v>0.29646633277685</v>
      </c>
      <c r="Y247" s="15" t="n">
        <f aca="false">IF(J247=0,0,M247/J247)</f>
        <v>0.275667779632721</v>
      </c>
      <c r="Z247" s="14" t="n">
        <f aca="false">IF(I247=0,0,J247/I247)</f>
        <v>27646.1538461538</v>
      </c>
    </row>
    <row r="248" customFormat="false" ht="15" hidden="false" customHeight="false" outlineLevel="0" collapsed="false">
      <c r="A248" s="6" t="str">
        <f aca="false">TEXT(B248,"0")&amp;"-"&amp;TEXT(C248,"00")</f>
        <v>2025-02</v>
      </c>
      <c r="B248" s="4" t="n">
        <v>2025</v>
      </c>
      <c r="C248" s="4" t="n">
        <v>2</v>
      </c>
      <c r="D248" s="9" t="s">
        <v>262</v>
      </c>
      <c r="E248" s="12" t="str">
        <f aca="false">INDEX(門市主檔!$B$2:$B$25,MATCH($D248,門市主檔!$A$2:$A$25,0))</f>
        <v>台北信義旗艦店</v>
      </c>
      <c r="F248" s="12" t="str">
        <f aca="false">INDEX(門市主檔!$C$2:$C$25,MATCH($D248,門市主檔!$A$2:$A$25,0))</f>
        <v>北區</v>
      </c>
      <c r="G248" s="12" t="str">
        <f aca="false">INDEX(門市主檔!$E$2:$E$25,MATCH($D248,門市主檔!$A$2:$A$25,0))</f>
        <v>旗艦店</v>
      </c>
      <c r="H248" s="4" t="n">
        <v>28</v>
      </c>
      <c r="I248" s="16" t="n">
        <f aca="false">SUMIFS(門市年度設定!$E$2:$E$63,門市年度設定!$A$2:$A$63,$B248,門市年度設定!$B$2:$B$63,$D248)</f>
        <v>112</v>
      </c>
      <c r="J248" s="17" t="n">
        <f aca="false">SUMIFS(通路月營運!$I$2:$I$2509,通路月營運!$B$2:$B$2509,$B248,通路月營運!$C$2:$C$2509,$C248,通路月營運!$D$2:$D$2509,$D248)</f>
        <v>3179500</v>
      </c>
      <c r="K248" s="16" t="n">
        <f aca="false">SUMIFS(通路月營運!$K$2:$K$2509,通路月營運!$B$2:$B$2509,$B248,通路月營運!$C$2:$C$2509,$C248,通路月營運!$D$2:$D$2509,$D248)</f>
        <v>10896</v>
      </c>
      <c r="L248" s="13" t="n">
        <v>993800</v>
      </c>
      <c r="M248" s="13" t="n">
        <v>885500</v>
      </c>
      <c r="N248" s="17" t="n">
        <f aca="false">SUMIFS(門市年度設定!$F$2:$F$63,門市年度設定!$A$2:$A$63,$B248,門市年度設定!$B$2:$B$63,$D248)</f>
        <v>581000</v>
      </c>
      <c r="O248" s="13" t="n">
        <v>219300</v>
      </c>
      <c r="P248" s="13" t="n">
        <v>51900</v>
      </c>
      <c r="Q248" s="17" t="n">
        <f aca="false">SUMIFS(通路月營運!$N$2:$N$2509,通路月營運!$B$2:$B$2509,$B248,通路月營運!$C$2:$C$2509,$C248,通路月營運!$D$2:$D$2509,$D248)</f>
        <v>297432</v>
      </c>
      <c r="R248" s="14" t="n">
        <f aca="false">SUM(L248:Q248)</f>
        <v>3028932</v>
      </c>
      <c r="S248" s="14" t="n">
        <f aca="false">J248-R248</f>
        <v>150568</v>
      </c>
      <c r="T248" s="15" t="n">
        <f aca="false">IF(J248=0,0,S248/J248)</f>
        <v>0.047355873565026</v>
      </c>
      <c r="U248" s="14" t="n">
        <f aca="false">IF(H248=0,0,J248/H248)</f>
        <v>113553.571428571</v>
      </c>
      <c r="V248" s="18" t="n">
        <f aca="false">IF(H248=0,0,K248/H248)</f>
        <v>389.142857142857</v>
      </c>
      <c r="W248" s="14" t="n">
        <f aca="false">IF(K248=0,0,J248/K248)</f>
        <v>291.804331864905</v>
      </c>
      <c r="X248" s="15" t="n">
        <f aca="false">IF(J248=0,0,L248/J248)</f>
        <v>0.312564868690046</v>
      </c>
      <c r="Y248" s="15" t="n">
        <f aca="false">IF(J248=0,0,M248/J248)</f>
        <v>0.278502909262463</v>
      </c>
      <c r="Z248" s="14" t="n">
        <f aca="false">IF(I248=0,0,J248/I248)</f>
        <v>28388.3928571429</v>
      </c>
    </row>
    <row r="249" customFormat="false" ht="15" hidden="false" customHeight="false" outlineLevel="0" collapsed="false">
      <c r="A249" s="6" t="str">
        <f aca="false">TEXT(B249,"0")&amp;"-"&amp;TEXT(C249,"00")</f>
        <v>2025-02</v>
      </c>
      <c r="B249" s="4" t="n">
        <v>2025</v>
      </c>
      <c r="C249" s="4" t="n">
        <v>2</v>
      </c>
      <c r="D249" s="9" t="s">
        <v>269</v>
      </c>
      <c r="E249" s="12" t="str">
        <f aca="false">INDEX(門市主檔!$B$2:$B$25,MATCH($D249,門市主檔!$A$2:$A$25,0))</f>
        <v>台北中山店</v>
      </c>
      <c r="F249" s="12" t="str">
        <f aca="false">INDEX(門市主檔!$C$2:$C$25,MATCH($D249,門市主檔!$A$2:$A$25,0))</f>
        <v>北區</v>
      </c>
      <c r="G249" s="12" t="str">
        <f aca="false">INDEX(門市主檔!$E$2:$E$25,MATCH($D249,門市主檔!$A$2:$A$25,0))</f>
        <v>標準店</v>
      </c>
      <c r="H249" s="4" t="n">
        <v>28</v>
      </c>
      <c r="I249" s="16" t="n">
        <f aca="false">SUMIFS(門市年度設定!$E$2:$E$63,門市年度設定!$A$2:$A$63,$B249,門市年度設定!$B$2:$B$63,$D249)</f>
        <v>79</v>
      </c>
      <c r="J249" s="17" t="n">
        <f aca="false">SUMIFS(通路月營運!$I$2:$I$2509,通路月營運!$B$2:$B$2509,$B249,通路月營運!$C$2:$C$2509,$C249,通路月營運!$D$2:$D$2509,$D249)</f>
        <v>2235500</v>
      </c>
      <c r="K249" s="16" t="n">
        <f aca="false">SUMIFS(通路月營運!$K$2:$K$2509,通路月營運!$B$2:$B$2509,$B249,通路月營運!$C$2:$C$2509,$C249,通路月營運!$D$2:$D$2509,$D249)</f>
        <v>7679</v>
      </c>
      <c r="L249" s="13" t="n">
        <v>702700</v>
      </c>
      <c r="M249" s="13" t="n">
        <v>575700</v>
      </c>
      <c r="N249" s="17" t="n">
        <f aca="false">SUMIFS(門市年度設定!$F$2:$F$63,門市年度設定!$A$2:$A$63,$B249,門市年度設定!$B$2:$B$63,$D249)</f>
        <v>268000</v>
      </c>
      <c r="O249" s="13" t="n">
        <v>145900</v>
      </c>
      <c r="P249" s="13" t="n">
        <v>40900</v>
      </c>
      <c r="Q249" s="17" t="n">
        <f aca="false">SUMIFS(通路月營運!$N$2:$N$2509,通路月營運!$B$2:$B$2509,$B249,通路月營運!$C$2:$C$2509,$C249,通路月營運!$D$2:$D$2509,$D249)</f>
        <v>243100</v>
      </c>
      <c r="R249" s="14" t="n">
        <f aca="false">SUM(L249:Q249)</f>
        <v>1976300</v>
      </c>
      <c r="S249" s="14" t="n">
        <f aca="false">J249-R249</f>
        <v>259200</v>
      </c>
      <c r="T249" s="15" t="n">
        <f aca="false">IF(J249=0,0,S249/J249)</f>
        <v>0.115947215388056</v>
      </c>
      <c r="U249" s="14" t="n">
        <f aca="false">IF(H249=0,0,J249/H249)</f>
        <v>79839.2857142857</v>
      </c>
      <c r="V249" s="18" t="n">
        <f aca="false">IF(H249=0,0,K249/H249)</f>
        <v>274.25</v>
      </c>
      <c r="W249" s="14" t="n">
        <f aca="false">IF(K249=0,0,J249/K249)</f>
        <v>291.118635238963</v>
      </c>
      <c r="X249" s="15" t="n">
        <f aca="false">IF(J249=0,0,L249/J249)</f>
        <v>0.314336837396556</v>
      </c>
      <c r="Y249" s="15" t="n">
        <f aca="false">IF(J249=0,0,M249/J249)</f>
        <v>0.257526280474167</v>
      </c>
      <c r="Z249" s="14" t="n">
        <f aca="false">IF(I249=0,0,J249/I249)</f>
        <v>28297.4683544304</v>
      </c>
    </row>
    <row r="250" customFormat="false" ht="15" hidden="false" customHeight="false" outlineLevel="0" collapsed="false">
      <c r="A250" s="6" t="str">
        <f aca="false">TEXT(B250,"0")&amp;"-"&amp;TEXT(C250,"00")</f>
        <v>2025-02</v>
      </c>
      <c r="B250" s="4" t="n">
        <v>2025</v>
      </c>
      <c r="C250" s="4" t="n">
        <v>2</v>
      </c>
      <c r="D250" s="9" t="s">
        <v>273</v>
      </c>
      <c r="E250" s="12" t="str">
        <f aca="false">INDEX(門市主檔!$B$2:$B$25,MATCH($D250,門市主檔!$A$2:$A$25,0))</f>
        <v>台北東門店</v>
      </c>
      <c r="F250" s="12" t="str">
        <f aca="false">INDEX(門市主檔!$C$2:$C$25,MATCH($D250,門市主檔!$A$2:$A$25,0))</f>
        <v>北區</v>
      </c>
      <c r="G250" s="12" t="str">
        <f aca="false">INDEX(門市主檔!$E$2:$E$25,MATCH($D250,門市主檔!$A$2:$A$25,0))</f>
        <v>小型店</v>
      </c>
      <c r="H250" s="4" t="n">
        <v>28</v>
      </c>
      <c r="I250" s="16" t="n">
        <f aca="false">SUMIFS(門市年度設定!$E$2:$E$63,門市年度設定!$A$2:$A$63,$B250,門市年度設定!$B$2:$B$63,$D250)</f>
        <v>54</v>
      </c>
      <c r="J250" s="17" t="n">
        <f aca="false">SUMIFS(通路月營運!$I$2:$I$2509,通路月營運!$B$2:$B$2509,$B250,通路月營運!$C$2:$C$2509,$C250,通路月營運!$D$2:$D$2509,$D250)</f>
        <v>1654000</v>
      </c>
      <c r="K250" s="16" t="n">
        <f aca="false">SUMIFS(通路月營運!$K$2:$K$2509,通路月營運!$B$2:$B$2509,$B250,通路月營運!$C$2:$C$2509,$C250,通路月營運!$D$2:$D$2509,$D250)</f>
        <v>6136</v>
      </c>
      <c r="L250" s="13" t="n">
        <v>535200</v>
      </c>
      <c r="M250" s="13" t="n">
        <v>459300</v>
      </c>
      <c r="N250" s="17" t="n">
        <f aca="false">SUMIFS(門市年度設定!$F$2:$F$63,門市年度設定!$A$2:$A$63,$B250,門市年度設定!$B$2:$B$63,$D250)</f>
        <v>101000</v>
      </c>
      <c r="O250" s="13" t="n">
        <v>80500</v>
      </c>
      <c r="P250" s="13" t="n">
        <v>51000</v>
      </c>
      <c r="Q250" s="17" t="n">
        <f aca="false">SUMIFS(通路月營運!$N$2:$N$2509,通路月營運!$B$2:$B$2509,$B250,通路月營運!$C$2:$C$2509,$C250,通路月營運!$D$2:$D$2509,$D250)</f>
        <v>221510</v>
      </c>
      <c r="R250" s="14" t="n">
        <f aca="false">SUM(L250:Q250)</f>
        <v>1448510</v>
      </c>
      <c r="S250" s="14" t="n">
        <f aca="false">J250-R250</f>
        <v>205490</v>
      </c>
      <c r="T250" s="15" t="n">
        <f aca="false">IF(J250=0,0,S250/J250)</f>
        <v>0.124238210399033</v>
      </c>
      <c r="U250" s="14" t="n">
        <f aca="false">IF(H250=0,0,J250/H250)</f>
        <v>59071.4285714286</v>
      </c>
      <c r="V250" s="18" t="n">
        <f aca="false">IF(H250=0,0,K250/H250)</f>
        <v>219.142857142857</v>
      </c>
      <c r="W250" s="14" t="n">
        <f aca="false">IF(K250=0,0,J250/K250)</f>
        <v>269.556714471969</v>
      </c>
      <c r="X250" s="15" t="n">
        <f aca="false">IF(J250=0,0,L250/J250)</f>
        <v>0.323579201934704</v>
      </c>
      <c r="Y250" s="15" t="n">
        <f aca="false">IF(J250=0,0,M250/J250)</f>
        <v>0.277690447400242</v>
      </c>
      <c r="Z250" s="14" t="n">
        <f aca="false">IF(I250=0,0,J250/I250)</f>
        <v>30629.6296296296</v>
      </c>
    </row>
    <row r="251" customFormat="false" ht="15" hidden="false" customHeight="false" outlineLevel="0" collapsed="false">
      <c r="A251" s="6" t="str">
        <f aca="false">TEXT(B251,"0")&amp;"-"&amp;TEXT(C251,"00")</f>
        <v>2025-02</v>
      </c>
      <c r="B251" s="4" t="n">
        <v>2025</v>
      </c>
      <c r="C251" s="4" t="n">
        <v>2</v>
      </c>
      <c r="D251" s="9" t="s">
        <v>277</v>
      </c>
      <c r="E251" s="12" t="str">
        <f aca="false">INDEX(門市主檔!$B$2:$B$25,MATCH($D251,門市主檔!$A$2:$A$25,0))</f>
        <v>台北松江店</v>
      </c>
      <c r="F251" s="12" t="str">
        <f aca="false">INDEX(門市主檔!$C$2:$C$25,MATCH($D251,門市主檔!$A$2:$A$25,0))</f>
        <v>北區</v>
      </c>
      <c r="G251" s="12" t="str">
        <f aca="false">INDEX(門市主檔!$E$2:$E$25,MATCH($D251,門市主檔!$A$2:$A$25,0))</f>
        <v>外帶專門店</v>
      </c>
      <c r="H251" s="4" t="n">
        <v>28</v>
      </c>
      <c r="I251" s="16" t="n">
        <f aca="false">SUMIFS(門市年度設定!$E$2:$E$63,門市年度設定!$A$2:$A$63,$B251,門市年度設定!$B$2:$B$63,$D251)</f>
        <v>9</v>
      </c>
      <c r="J251" s="17" t="n">
        <f aca="false">SUMIFS(通路月營運!$I$2:$I$2509,通路月營運!$B$2:$B$2509,$B251,通路月營運!$C$2:$C$2509,$C251,通路月營運!$D$2:$D$2509,$D251)</f>
        <v>1317600</v>
      </c>
      <c r="K251" s="16" t="n">
        <f aca="false">SUMIFS(通路月營運!$K$2:$K$2509,通路月營運!$B$2:$B$2509,$B251,通路月營運!$C$2:$C$2509,$C251,通路月營運!$D$2:$D$2509,$D251)</f>
        <v>5187</v>
      </c>
      <c r="L251" s="13" t="n">
        <v>390600</v>
      </c>
      <c r="M251" s="13" t="n">
        <v>359500</v>
      </c>
      <c r="N251" s="17" t="n">
        <f aca="false">SUMIFS(門市年度設定!$F$2:$F$63,門市年度設定!$A$2:$A$63,$B251,門市年度設定!$B$2:$B$63,$D251)</f>
        <v>58000</v>
      </c>
      <c r="O251" s="13" t="n">
        <v>83400</v>
      </c>
      <c r="P251" s="13" t="n">
        <v>22400</v>
      </c>
      <c r="Q251" s="17" t="n">
        <f aca="false">SUMIFS(通路月營運!$N$2:$N$2509,通路月營運!$B$2:$B$2509,$B251,通路月營運!$C$2:$C$2509,$C251,通路月營運!$D$2:$D$2509,$D251)</f>
        <v>248200</v>
      </c>
      <c r="R251" s="14" t="n">
        <f aca="false">SUM(L251:Q251)</f>
        <v>1162100</v>
      </c>
      <c r="S251" s="14" t="n">
        <f aca="false">J251-R251</f>
        <v>155500</v>
      </c>
      <c r="T251" s="15" t="n">
        <f aca="false">IF(J251=0,0,S251/J251)</f>
        <v>0.118017607771706</v>
      </c>
      <c r="U251" s="14" t="n">
        <f aca="false">IF(H251=0,0,J251/H251)</f>
        <v>47057.1428571429</v>
      </c>
      <c r="V251" s="18" t="n">
        <f aca="false">IF(H251=0,0,K251/H251)</f>
        <v>185.25</v>
      </c>
      <c r="W251" s="14" t="n">
        <f aca="false">IF(K251=0,0,J251/K251)</f>
        <v>254.01966454598</v>
      </c>
      <c r="X251" s="15" t="n">
        <f aca="false">IF(J251=0,0,L251/J251)</f>
        <v>0.296448087431694</v>
      </c>
      <c r="Y251" s="15" t="n">
        <f aca="false">IF(J251=0,0,M251/J251)</f>
        <v>0.272844565877353</v>
      </c>
      <c r="Z251" s="14" t="n">
        <f aca="false">IF(I251=0,0,J251/I251)</f>
        <v>146400</v>
      </c>
    </row>
    <row r="252" customFormat="false" ht="15" hidden="false" customHeight="false" outlineLevel="0" collapsed="false">
      <c r="A252" s="6" t="str">
        <f aca="false">TEXT(B252,"0")&amp;"-"&amp;TEXT(C252,"00")</f>
        <v>2025-02</v>
      </c>
      <c r="B252" s="4" t="n">
        <v>2025</v>
      </c>
      <c r="C252" s="4" t="n">
        <v>2</v>
      </c>
      <c r="D252" s="9" t="s">
        <v>288</v>
      </c>
      <c r="E252" s="12" t="str">
        <f aca="false">INDEX(門市主檔!$B$2:$B$25,MATCH($D252,門市主檔!$A$2:$A$25,0))</f>
        <v>桃園中壢店</v>
      </c>
      <c r="F252" s="12" t="str">
        <f aca="false">INDEX(門市主檔!$C$2:$C$25,MATCH($D252,門市主檔!$A$2:$A$25,0))</f>
        <v>北區</v>
      </c>
      <c r="G252" s="12" t="str">
        <f aca="false">INDEX(門市主檔!$E$2:$E$25,MATCH($D252,門市主檔!$A$2:$A$25,0))</f>
        <v>標準店</v>
      </c>
      <c r="H252" s="4" t="n">
        <v>28</v>
      </c>
      <c r="I252" s="16" t="n">
        <f aca="false">SUMIFS(門市年度設定!$E$2:$E$63,門市年度設定!$A$2:$A$63,$B252,門市年度設定!$B$2:$B$63,$D252)</f>
        <v>90</v>
      </c>
      <c r="J252" s="17" t="n">
        <f aca="false">SUMIFS(通路月營運!$I$2:$I$2509,通路月營運!$B$2:$B$2509,$B252,通路月營運!$C$2:$C$2509,$C252,通路月營運!$D$2:$D$2509,$D252)</f>
        <v>1956900</v>
      </c>
      <c r="K252" s="16" t="n">
        <f aca="false">SUMIFS(通路月營運!$K$2:$K$2509,通路月營運!$B$2:$B$2509,$B252,通路月營運!$C$2:$C$2509,$C252,通路月營運!$D$2:$D$2509,$D252)</f>
        <v>6891</v>
      </c>
      <c r="L252" s="13" t="n">
        <v>591300</v>
      </c>
      <c r="M252" s="13" t="n">
        <v>502500</v>
      </c>
      <c r="N252" s="17" t="n">
        <f aca="false">SUMIFS(門市年度設定!$F$2:$F$63,門市年度設定!$A$2:$A$63,$B252,門市年度設定!$B$2:$B$63,$D252)</f>
        <v>207000</v>
      </c>
      <c r="O252" s="13" t="n">
        <v>100700</v>
      </c>
      <c r="P252" s="13" t="n">
        <v>55500</v>
      </c>
      <c r="Q252" s="17" t="n">
        <f aca="false">SUMIFS(通路月營運!$N$2:$N$2509,通路月營運!$B$2:$B$2509,$B252,通路月營運!$C$2:$C$2509,$C252,通路月營運!$D$2:$D$2509,$D252)</f>
        <v>206822</v>
      </c>
      <c r="R252" s="14" t="n">
        <f aca="false">SUM(L252:Q252)</f>
        <v>1663822</v>
      </c>
      <c r="S252" s="14" t="n">
        <f aca="false">J252-R252</f>
        <v>293078</v>
      </c>
      <c r="T252" s="15" t="n">
        <f aca="false">IF(J252=0,0,S252/J252)</f>
        <v>0.149766467371864</v>
      </c>
      <c r="U252" s="14" t="n">
        <f aca="false">IF(H252=0,0,J252/H252)</f>
        <v>69889.2857142857</v>
      </c>
      <c r="V252" s="18" t="n">
        <f aca="false">IF(H252=0,0,K252/H252)</f>
        <v>246.107142857143</v>
      </c>
      <c r="W252" s="14" t="n">
        <f aca="false">IF(K252=0,0,J252/K252)</f>
        <v>283.979103178058</v>
      </c>
      <c r="X252" s="15" t="n">
        <f aca="false">IF(J252=0,0,L252/J252)</f>
        <v>0.302161582094128</v>
      </c>
      <c r="Y252" s="15" t="n">
        <f aca="false">IF(J252=0,0,M252/J252)</f>
        <v>0.256783688486893</v>
      </c>
      <c r="Z252" s="14" t="n">
        <f aca="false">IF(I252=0,0,J252/I252)</f>
        <v>21743.3333333333</v>
      </c>
    </row>
    <row r="253" customFormat="false" ht="15" hidden="false" customHeight="false" outlineLevel="0" collapsed="false">
      <c r="A253" s="6" t="str">
        <f aca="false">TEXT(B253,"0")&amp;"-"&amp;TEXT(C253,"00")</f>
        <v>2025-02</v>
      </c>
      <c r="B253" s="4" t="n">
        <v>2025</v>
      </c>
      <c r="C253" s="4" t="n">
        <v>2</v>
      </c>
      <c r="D253" s="9" t="s">
        <v>292</v>
      </c>
      <c r="E253" s="12" t="str">
        <f aca="false">INDEX(門市主檔!$B$2:$B$25,MATCH($D253,門市主檔!$A$2:$A$25,0))</f>
        <v>桃園藝文店</v>
      </c>
      <c r="F253" s="12" t="str">
        <f aca="false">INDEX(門市主檔!$C$2:$C$25,MATCH($D253,門市主檔!$A$2:$A$25,0))</f>
        <v>北區</v>
      </c>
      <c r="G253" s="12" t="str">
        <f aca="false">INDEX(門市主檔!$E$2:$E$25,MATCH($D253,門市主檔!$A$2:$A$25,0))</f>
        <v>標準店</v>
      </c>
      <c r="H253" s="4" t="n">
        <v>28</v>
      </c>
      <c r="I253" s="16" t="n">
        <f aca="false">SUMIFS(門市年度設定!$E$2:$E$63,門市年度設定!$A$2:$A$63,$B253,門市年度設定!$B$2:$B$63,$D253)</f>
        <v>96</v>
      </c>
      <c r="J253" s="17" t="n">
        <f aca="false">SUMIFS(通路月營運!$I$2:$I$2509,通路月營運!$B$2:$B$2509,$B253,通路月營運!$C$2:$C$2509,$C253,通路月營運!$D$2:$D$2509,$D253)</f>
        <v>1967800</v>
      </c>
      <c r="K253" s="16" t="n">
        <f aca="false">SUMIFS(通路月營運!$K$2:$K$2509,通路月營運!$B$2:$B$2509,$B253,通路月營運!$C$2:$C$2509,$C253,通路月營運!$D$2:$D$2509,$D253)</f>
        <v>7211</v>
      </c>
      <c r="L253" s="13" t="n">
        <v>643900</v>
      </c>
      <c r="M253" s="13" t="n">
        <v>468800</v>
      </c>
      <c r="N253" s="17" t="n">
        <f aca="false">SUMIFS(門市年度設定!$F$2:$F$63,門市年度設定!$A$2:$A$63,$B253,門市年度設定!$B$2:$B$63,$D253)</f>
        <v>178000</v>
      </c>
      <c r="O253" s="13" t="n">
        <v>96500</v>
      </c>
      <c r="P253" s="13" t="n">
        <v>34700</v>
      </c>
      <c r="Q253" s="17" t="n">
        <f aca="false">SUMIFS(通路月營運!$N$2:$N$2509,通路月營運!$B$2:$B$2509,$B253,通路月營運!$C$2:$C$2509,$C253,通路月營運!$D$2:$D$2509,$D253)</f>
        <v>221680</v>
      </c>
      <c r="R253" s="14" t="n">
        <f aca="false">SUM(L253:Q253)</f>
        <v>1643580</v>
      </c>
      <c r="S253" s="14" t="n">
        <f aca="false">J253-R253</f>
        <v>324220</v>
      </c>
      <c r="T253" s="15" t="n">
        <f aca="false">IF(J253=0,0,S253/J253)</f>
        <v>0.164762679134058</v>
      </c>
      <c r="U253" s="14" t="n">
        <f aca="false">IF(H253=0,0,J253/H253)</f>
        <v>70278.5714285714</v>
      </c>
      <c r="V253" s="18" t="n">
        <f aca="false">IF(H253=0,0,K253/H253)</f>
        <v>257.535714285714</v>
      </c>
      <c r="W253" s="14" t="n">
        <f aca="false">IF(K253=0,0,J253/K253)</f>
        <v>272.888642351962</v>
      </c>
      <c r="X253" s="15" t="n">
        <f aca="false">IF(J253=0,0,L253/J253)</f>
        <v>0.327218213233052</v>
      </c>
      <c r="Y253" s="15" t="n">
        <f aca="false">IF(J253=0,0,M253/J253)</f>
        <v>0.238235593048074</v>
      </c>
      <c r="Z253" s="14" t="n">
        <f aca="false">IF(I253=0,0,J253/I253)</f>
        <v>20497.9166666667</v>
      </c>
    </row>
    <row r="254" customFormat="false" ht="15" hidden="false" customHeight="false" outlineLevel="0" collapsed="false">
      <c r="A254" s="6" t="str">
        <f aca="false">TEXT(B254,"0")&amp;"-"&amp;TEXT(C254,"00")</f>
        <v>2025-02</v>
      </c>
      <c r="B254" s="4" t="n">
        <v>2025</v>
      </c>
      <c r="C254" s="4" t="n">
        <v>2</v>
      </c>
      <c r="D254" s="9" t="s">
        <v>315</v>
      </c>
      <c r="E254" s="12" t="str">
        <f aca="false">INDEX(門市主檔!$B$2:$B$25,MATCH($D254,門市主檔!$A$2:$A$25,0))</f>
        <v>雲林斗六店</v>
      </c>
      <c r="F254" s="12" t="str">
        <f aca="false">INDEX(門市主檔!$C$2:$C$25,MATCH($D254,門市主檔!$A$2:$A$25,0))</f>
        <v>中區</v>
      </c>
      <c r="G254" s="12" t="str">
        <f aca="false">INDEX(門市主檔!$E$2:$E$25,MATCH($D254,門市主檔!$A$2:$A$25,0))</f>
        <v>標準店</v>
      </c>
      <c r="H254" s="4" t="n">
        <v>28</v>
      </c>
      <c r="I254" s="16" t="n">
        <f aca="false">SUMIFS(門市年度設定!$E$2:$E$63,門市年度設定!$A$2:$A$63,$B254,門市年度設定!$B$2:$B$63,$D254)</f>
        <v>90</v>
      </c>
      <c r="J254" s="17" t="n">
        <f aca="false">SUMIFS(通路月營運!$I$2:$I$2509,通路月營運!$B$2:$B$2509,$B254,通路月營運!$C$2:$C$2509,$C254,通路月營運!$D$2:$D$2509,$D254)</f>
        <v>1483500</v>
      </c>
      <c r="K254" s="16" t="n">
        <f aca="false">SUMIFS(通路月營運!$K$2:$K$2509,通路月營運!$B$2:$B$2509,$B254,通路月營運!$C$2:$C$2509,$C254,通路月營運!$D$2:$D$2509,$D254)</f>
        <v>5440</v>
      </c>
      <c r="L254" s="13" t="n">
        <v>510400</v>
      </c>
      <c r="M254" s="13" t="n">
        <v>353500</v>
      </c>
      <c r="N254" s="17" t="n">
        <f aca="false">SUMIFS(門市年度設定!$F$2:$F$63,門市年度設定!$A$2:$A$63,$B254,門市年度設定!$B$2:$B$63,$D254)</f>
        <v>170000</v>
      </c>
      <c r="O254" s="13" t="n">
        <v>80100</v>
      </c>
      <c r="P254" s="13" t="n">
        <v>43100</v>
      </c>
      <c r="Q254" s="17" t="n">
        <f aca="false">SUMIFS(通路月營運!$N$2:$N$2509,通路月營運!$B$2:$B$2509,$B254,通路月營運!$C$2:$C$2509,$C254,通路月營運!$D$2:$D$2509,$D254)</f>
        <v>165206</v>
      </c>
      <c r="R254" s="14" t="n">
        <f aca="false">SUM(L254:Q254)</f>
        <v>1322306</v>
      </c>
      <c r="S254" s="14" t="n">
        <f aca="false">J254-R254</f>
        <v>161194</v>
      </c>
      <c r="T254" s="15" t="n">
        <f aca="false">IF(J254=0,0,S254/J254)</f>
        <v>0.108657903606336</v>
      </c>
      <c r="U254" s="14" t="n">
        <f aca="false">IF(H254=0,0,J254/H254)</f>
        <v>52982.1428571429</v>
      </c>
      <c r="V254" s="18" t="n">
        <f aca="false">IF(H254=0,0,K254/H254)</f>
        <v>194.285714285714</v>
      </c>
      <c r="W254" s="14" t="n">
        <f aca="false">IF(K254=0,0,J254/K254)</f>
        <v>272.702205882353</v>
      </c>
      <c r="X254" s="15" t="n">
        <f aca="false">IF(J254=0,0,L254/J254)</f>
        <v>0.344051230198854</v>
      </c>
      <c r="Y254" s="15" t="n">
        <f aca="false">IF(J254=0,0,M254/J254)</f>
        <v>0.238287832827772</v>
      </c>
      <c r="Z254" s="14" t="n">
        <f aca="false">IF(I254=0,0,J254/I254)</f>
        <v>16483.3333333333</v>
      </c>
    </row>
    <row r="255" customFormat="false" ht="15" hidden="false" customHeight="false" outlineLevel="0" collapsed="false">
      <c r="A255" s="6" t="str">
        <f aca="false">TEXT(B255,"0")&amp;"-"&amp;TEXT(C255,"00")</f>
        <v>2025-03</v>
      </c>
      <c r="B255" s="4" t="n">
        <v>2025</v>
      </c>
      <c r="C255" s="4" t="n">
        <v>3</v>
      </c>
      <c r="D255" s="9" t="s">
        <v>294</v>
      </c>
      <c r="E255" s="12" t="str">
        <f aca="false">INDEX(門市主檔!$B$2:$B$25,MATCH($D255,門市主檔!$A$2:$A$25,0))</f>
        <v>新竹巨城店</v>
      </c>
      <c r="F255" s="12" t="str">
        <f aca="false">INDEX(門市主檔!$C$2:$C$25,MATCH($D255,門市主檔!$A$2:$A$25,0))</f>
        <v>北區</v>
      </c>
      <c r="G255" s="12" t="str">
        <f aca="false">INDEX(門市主檔!$E$2:$E$25,MATCH($D255,門市主檔!$A$2:$A$25,0))</f>
        <v>旗艦店</v>
      </c>
      <c r="H255" s="4" t="n">
        <v>31</v>
      </c>
      <c r="I255" s="16" t="n">
        <f aca="false">SUMIFS(門市年度設定!$E$2:$E$63,門市年度設定!$A$2:$A$63,$B255,門市年度設定!$B$2:$B$63,$D255)</f>
        <v>118</v>
      </c>
      <c r="J255" s="17" t="n">
        <f aca="false">SUMIFS(通路月營運!$I$2:$I$2509,通路月營運!$B$2:$B$2509,$B255,通路月營運!$C$2:$C$2509,$C255,通路月營運!$D$2:$D$2509,$D255)</f>
        <v>2618100</v>
      </c>
      <c r="K255" s="16" t="n">
        <f aca="false">SUMIFS(通路月營運!$K$2:$K$2509,通路月營運!$B$2:$B$2509,$B255,通路月營運!$C$2:$C$2509,$C255,通路月營運!$D$2:$D$2509,$D255)</f>
        <v>9267</v>
      </c>
      <c r="L255" s="13" t="n">
        <v>784400</v>
      </c>
      <c r="M255" s="13" t="n">
        <v>697900</v>
      </c>
      <c r="N255" s="17" t="n">
        <f aca="false">SUMIFS(門市年度設定!$F$2:$F$63,門市年度設定!$A$2:$A$63,$B255,門市年度設定!$B$2:$B$63,$D255)</f>
        <v>529000</v>
      </c>
      <c r="O255" s="13" t="n">
        <v>144500</v>
      </c>
      <c r="P255" s="13" t="n">
        <v>86600</v>
      </c>
      <c r="Q255" s="17" t="n">
        <f aca="false">SUMIFS(通路月營運!$N$2:$N$2509,通路月營運!$B$2:$B$2509,$B255,通路月營運!$C$2:$C$2509,$C255,通路月營運!$D$2:$D$2509,$D255)</f>
        <v>262990</v>
      </c>
      <c r="R255" s="14" t="n">
        <f aca="false">SUM(L255:Q255)</f>
        <v>2505390</v>
      </c>
      <c r="S255" s="14" t="n">
        <f aca="false">J255-R255</f>
        <v>112710</v>
      </c>
      <c r="T255" s="15" t="n">
        <f aca="false">IF(J255=0,0,S255/J255)</f>
        <v>0.0430503036553226</v>
      </c>
      <c r="U255" s="14" t="n">
        <f aca="false">IF(H255=0,0,J255/H255)</f>
        <v>84454.8387096774</v>
      </c>
      <c r="V255" s="18" t="n">
        <f aca="false">IF(H255=0,0,K255/H255)</f>
        <v>298.935483870968</v>
      </c>
      <c r="W255" s="14" t="n">
        <f aca="false">IF(K255=0,0,J255/K255)</f>
        <v>282.51861443833</v>
      </c>
      <c r="X255" s="15" t="n">
        <f aca="false">IF(J255=0,0,L255/J255)</f>
        <v>0.299606584928001</v>
      </c>
      <c r="Y255" s="15" t="n">
        <f aca="false">IF(J255=0,0,M255/J255)</f>
        <v>0.266567358007716</v>
      </c>
      <c r="Z255" s="14" t="n">
        <f aca="false">IF(I255=0,0,J255/I255)</f>
        <v>22187.2881355932</v>
      </c>
    </row>
    <row r="256" customFormat="false" ht="15" hidden="false" customHeight="false" outlineLevel="0" collapsed="false">
      <c r="A256" s="6" t="str">
        <f aca="false">TEXT(B256,"0")&amp;"-"&amp;TEXT(C256,"00")</f>
        <v>2025-03</v>
      </c>
      <c r="B256" s="4" t="n">
        <v>2025</v>
      </c>
      <c r="C256" s="4" t="n">
        <v>3</v>
      </c>
      <c r="D256" s="9" t="s">
        <v>325</v>
      </c>
      <c r="E256" s="12" t="str">
        <f aca="false">INDEX(門市主檔!$B$2:$B$25,MATCH($D256,門市主檔!$A$2:$A$25,0))</f>
        <v>高雄左營店</v>
      </c>
      <c r="F256" s="12" t="str">
        <f aca="false">INDEX(門市主檔!$C$2:$C$25,MATCH($D256,門市主檔!$A$2:$A$25,0))</f>
        <v>南區</v>
      </c>
      <c r="G256" s="12" t="str">
        <f aca="false">INDEX(門市主檔!$E$2:$E$25,MATCH($D256,門市主檔!$A$2:$A$25,0))</f>
        <v>旗艦店</v>
      </c>
      <c r="H256" s="4" t="n">
        <v>31</v>
      </c>
      <c r="I256" s="16" t="n">
        <f aca="false">SUMIFS(門市年度設定!$E$2:$E$63,門市年度設定!$A$2:$A$63,$B256,門市年度設定!$B$2:$B$63,$D256)</f>
        <v>119</v>
      </c>
      <c r="J256" s="17" t="n">
        <f aca="false">SUMIFS(通路月營運!$I$2:$I$2509,通路月營運!$B$2:$B$2509,$B256,通路月營運!$C$2:$C$2509,$C256,通路月營運!$D$2:$D$2509,$D256)</f>
        <v>2277900</v>
      </c>
      <c r="K256" s="16" t="n">
        <f aca="false">SUMIFS(通路月營運!$K$2:$K$2509,通路月營運!$B$2:$B$2509,$B256,通路月營運!$C$2:$C$2509,$C256,通路月營運!$D$2:$D$2509,$D256)</f>
        <v>8689</v>
      </c>
      <c r="L256" s="13" t="n">
        <v>690600</v>
      </c>
      <c r="M256" s="13" t="n">
        <v>562000</v>
      </c>
      <c r="N256" s="17" t="n">
        <f aca="false">SUMIFS(門市年度設定!$F$2:$F$63,門市年度設定!$A$2:$A$63,$B256,門市年度設定!$B$2:$B$63,$D256)</f>
        <v>479000</v>
      </c>
      <c r="O256" s="13" t="n">
        <v>118800</v>
      </c>
      <c r="P256" s="13" t="n">
        <v>57200</v>
      </c>
      <c r="Q256" s="17" t="n">
        <f aca="false">SUMIFS(通路月營運!$N$2:$N$2509,通路月營運!$B$2:$B$2509,$B256,通路月營運!$C$2:$C$2509,$C256,通路月營運!$D$2:$D$2509,$D256)</f>
        <v>219096</v>
      </c>
      <c r="R256" s="14" t="n">
        <f aca="false">SUM(L256:Q256)</f>
        <v>2126696</v>
      </c>
      <c r="S256" s="14" t="n">
        <f aca="false">J256-R256</f>
        <v>151204</v>
      </c>
      <c r="T256" s="15" t="n">
        <f aca="false">IF(J256=0,0,S256/J256)</f>
        <v>0.066378682119496</v>
      </c>
      <c r="U256" s="14" t="n">
        <f aca="false">IF(H256=0,0,J256/H256)</f>
        <v>73480.6451612903</v>
      </c>
      <c r="V256" s="18" t="n">
        <f aca="false">IF(H256=0,0,K256/H256)</f>
        <v>280.290322580645</v>
      </c>
      <c r="W256" s="14" t="n">
        <f aca="false">IF(K256=0,0,J256/K256)</f>
        <v>262.159051674531</v>
      </c>
      <c r="X256" s="15" t="n">
        <f aca="false">IF(J256=0,0,L256/J256)</f>
        <v>0.303173976030554</v>
      </c>
      <c r="Y256" s="15" t="n">
        <f aca="false">IF(J256=0,0,M256/J256)</f>
        <v>0.246718468765091</v>
      </c>
      <c r="Z256" s="14" t="n">
        <f aca="false">IF(I256=0,0,J256/I256)</f>
        <v>19142.0168067227</v>
      </c>
    </row>
    <row r="257" customFormat="false" ht="15" hidden="false" customHeight="false" outlineLevel="0" collapsed="false">
      <c r="A257" s="6" t="str">
        <f aca="false">TEXT(B257,"0")&amp;"-"&amp;TEXT(C257,"00")</f>
        <v>2025-03</v>
      </c>
      <c r="B257" s="4" t="n">
        <v>2025</v>
      </c>
      <c r="C257" s="4" t="n">
        <v>3</v>
      </c>
      <c r="D257" s="9" t="s">
        <v>328</v>
      </c>
      <c r="E257" s="12" t="str">
        <f aca="false">INDEX(門市主檔!$B$2:$B$25,MATCH($D257,門市主檔!$A$2:$A$25,0))</f>
        <v>高雄三多店</v>
      </c>
      <c r="F257" s="12" t="str">
        <f aca="false">INDEX(門市主檔!$C$2:$C$25,MATCH($D257,門市主檔!$A$2:$A$25,0))</f>
        <v>南區</v>
      </c>
      <c r="G257" s="12" t="str">
        <f aca="false">INDEX(門市主檔!$E$2:$E$25,MATCH($D257,門市主檔!$A$2:$A$25,0))</f>
        <v>標準店</v>
      </c>
      <c r="H257" s="4" t="n">
        <v>31</v>
      </c>
      <c r="I257" s="16" t="n">
        <f aca="false">SUMIFS(門市年度設定!$E$2:$E$63,門市年度設定!$A$2:$A$63,$B257,門市年度設定!$B$2:$B$63,$D257)</f>
        <v>77</v>
      </c>
      <c r="J257" s="17" t="n">
        <f aca="false">SUMIFS(通路月營運!$I$2:$I$2509,通路月營運!$B$2:$B$2509,$B257,通路月營運!$C$2:$C$2509,$C257,通路月營運!$D$2:$D$2509,$D257)</f>
        <v>1903600</v>
      </c>
      <c r="K257" s="16" t="n">
        <f aca="false">SUMIFS(通路月營運!$K$2:$K$2509,通路月營運!$B$2:$B$2509,$B257,通路月營運!$C$2:$C$2509,$C257,通路月營運!$D$2:$D$2509,$D257)</f>
        <v>6205</v>
      </c>
      <c r="L257" s="13" t="n">
        <v>639200</v>
      </c>
      <c r="M257" s="13" t="n">
        <v>451200</v>
      </c>
      <c r="N257" s="17" t="n">
        <f aca="false">SUMIFS(門市年度設定!$F$2:$F$63,門市年度設定!$A$2:$A$63,$B257,門市年度設定!$B$2:$B$63,$D257)</f>
        <v>216000</v>
      </c>
      <c r="O257" s="13" t="n">
        <v>120800</v>
      </c>
      <c r="P257" s="13" t="n">
        <v>60000</v>
      </c>
      <c r="Q257" s="17" t="n">
        <f aca="false">SUMIFS(通路月營運!$N$2:$N$2509,通路月營運!$B$2:$B$2509,$B257,通路月營運!$C$2:$C$2509,$C257,通路月營運!$D$2:$D$2509,$D257)</f>
        <v>206448</v>
      </c>
      <c r="R257" s="14" t="n">
        <f aca="false">SUM(L257:Q257)</f>
        <v>1693648</v>
      </c>
      <c r="S257" s="14" t="n">
        <f aca="false">J257-R257</f>
        <v>209952</v>
      </c>
      <c r="T257" s="15" t="n">
        <f aca="false">IF(J257=0,0,S257/J257)</f>
        <v>0.110292078167682</v>
      </c>
      <c r="U257" s="14" t="n">
        <f aca="false">IF(H257=0,0,J257/H257)</f>
        <v>61406.4516129032</v>
      </c>
      <c r="V257" s="18" t="n">
        <f aca="false">IF(H257=0,0,K257/H257)</f>
        <v>200.161290322581</v>
      </c>
      <c r="W257" s="14" t="n">
        <f aca="false">IF(K257=0,0,J257/K257)</f>
        <v>306.784850926672</v>
      </c>
      <c r="X257" s="15" t="n">
        <f aca="false">IF(J257=0,0,L257/J257)</f>
        <v>0.335784828745535</v>
      </c>
      <c r="Y257" s="15" t="n">
        <f aca="false">IF(J257=0,0,M257/J257)</f>
        <v>0.237024584996848</v>
      </c>
      <c r="Z257" s="14" t="n">
        <f aca="false">IF(I257=0,0,J257/I257)</f>
        <v>24722.0779220779</v>
      </c>
    </row>
    <row r="258" customFormat="false" ht="15" hidden="false" customHeight="false" outlineLevel="0" collapsed="false">
      <c r="A258" s="6" t="str">
        <f aca="false">TEXT(B258,"0")&amp;"-"&amp;TEXT(C258,"00")</f>
        <v>2025-03</v>
      </c>
      <c r="B258" s="4" t="n">
        <v>2025</v>
      </c>
      <c r="C258" s="4" t="n">
        <v>3</v>
      </c>
      <c r="D258" s="9" t="s">
        <v>280</v>
      </c>
      <c r="E258" s="12" t="str">
        <f aca="false">INDEX(門市主檔!$B$2:$B$25,MATCH($D258,門市主檔!$A$2:$A$25,0))</f>
        <v>新北板橋店</v>
      </c>
      <c r="F258" s="12" t="str">
        <f aca="false">INDEX(門市主檔!$C$2:$C$25,MATCH($D258,門市主檔!$A$2:$A$25,0))</f>
        <v>北區</v>
      </c>
      <c r="G258" s="12" t="str">
        <f aca="false">INDEX(門市主檔!$E$2:$E$25,MATCH($D258,門市主檔!$A$2:$A$25,0))</f>
        <v>標準店</v>
      </c>
      <c r="H258" s="4" t="n">
        <v>31</v>
      </c>
      <c r="I258" s="16" t="n">
        <f aca="false">SUMIFS(門市年度設定!$E$2:$E$63,門市年度設定!$A$2:$A$63,$B258,門市年度設定!$B$2:$B$63,$D258)</f>
        <v>99</v>
      </c>
      <c r="J258" s="17" t="n">
        <f aca="false">SUMIFS(通路月營運!$I$2:$I$2509,通路月營運!$B$2:$B$2509,$B258,通路月營運!$C$2:$C$2509,$C258,通路月營運!$D$2:$D$2509,$D258)</f>
        <v>2359800</v>
      </c>
      <c r="K258" s="16" t="n">
        <f aca="false">SUMIFS(通路月營運!$K$2:$K$2509,通路月營運!$B$2:$B$2509,$B258,通路月營運!$C$2:$C$2509,$C258,通路月營運!$D$2:$D$2509,$D258)</f>
        <v>8123</v>
      </c>
      <c r="L258" s="13" t="n">
        <v>778400</v>
      </c>
      <c r="M258" s="13" t="n">
        <v>628500</v>
      </c>
      <c r="N258" s="17" t="n">
        <f aca="false">SUMIFS(門市年度設定!$F$2:$F$63,門市年度設定!$A$2:$A$63,$B258,門市年度設定!$B$2:$B$63,$D258)</f>
        <v>285000</v>
      </c>
      <c r="O258" s="13" t="n">
        <v>114400</v>
      </c>
      <c r="P258" s="13" t="n">
        <v>62800</v>
      </c>
      <c r="Q258" s="17" t="n">
        <f aca="false">SUMIFS(通路月營運!$N$2:$N$2509,通路月營運!$B$2:$B$2509,$B258,通路月營運!$C$2:$C$2509,$C258,通路月營運!$D$2:$D$2509,$D258)</f>
        <v>251804</v>
      </c>
      <c r="R258" s="14" t="n">
        <f aca="false">SUM(L258:Q258)</f>
        <v>2120904</v>
      </c>
      <c r="S258" s="14" t="n">
        <f aca="false">J258-R258</f>
        <v>238896</v>
      </c>
      <c r="T258" s="15" t="n">
        <f aca="false">IF(J258=0,0,S258/J258)</f>
        <v>0.101235697940503</v>
      </c>
      <c r="U258" s="14" t="n">
        <f aca="false">IF(H258=0,0,J258/H258)</f>
        <v>76122.5806451613</v>
      </c>
      <c r="V258" s="18" t="n">
        <f aca="false">IF(H258=0,0,K258/H258)</f>
        <v>262.032258064516</v>
      </c>
      <c r="W258" s="14" t="n">
        <f aca="false">IF(K258=0,0,J258/K258)</f>
        <v>290.508432845008</v>
      </c>
      <c r="X258" s="15" t="n">
        <f aca="false">IF(J258=0,0,L258/J258)</f>
        <v>0.329858462581575</v>
      </c>
      <c r="Y258" s="15" t="n">
        <f aca="false">IF(J258=0,0,M258/J258)</f>
        <v>0.266336130180524</v>
      </c>
      <c r="Z258" s="14" t="n">
        <f aca="false">IF(I258=0,0,J258/I258)</f>
        <v>23836.3636363636</v>
      </c>
    </row>
    <row r="259" customFormat="false" ht="15" hidden="false" customHeight="false" outlineLevel="0" collapsed="false">
      <c r="A259" s="6" t="str">
        <f aca="false">TEXT(B259,"0")&amp;"-"&amp;TEXT(C259,"00")</f>
        <v>2025-03</v>
      </c>
      <c r="B259" s="4" t="n">
        <v>2025</v>
      </c>
      <c r="C259" s="4" t="n">
        <v>3</v>
      </c>
      <c r="D259" s="9" t="s">
        <v>283</v>
      </c>
      <c r="E259" s="12" t="str">
        <f aca="false">INDEX(門市主檔!$B$2:$B$25,MATCH($D259,門市主檔!$A$2:$A$25,0))</f>
        <v>新北新莊店</v>
      </c>
      <c r="F259" s="12" t="str">
        <f aca="false">INDEX(門市主檔!$C$2:$C$25,MATCH($D259,門市主檔!$A$2:$A$25,0))</f>
        <v>北區</v>
      </c>
      <c r="G259" s="12" t="str">
        <f aca="false">INDEX(門市主檔!$E$2:$E$25,MATCH($D259,門市主檔!$A$2:$A$25,0))</f>
        <v>標準店</v>
      </c>
      <c r="H259" s="4" t="n">
        <v>31</v>
      </c>
      <c r="I259" s="16" t="n">
        <f aca="false">SUMIFS(門市年度設定!$E$2:$E$63,門市年度設定!$A$2:$A$63,$B259,門市年度設定!$B$2:$B$63,$D259)</f>
        <v>75</v>
      </c>
      <c r="J259" s="17" t="n">
        <f aca="false">SUMIFS(通路月營運!$I$2:$I$2509,通路月營運!$B$2:$B$2509,$B259,通路月營運!$C$2:$C$2509,$C259,通路月營運!$D$2:$D$2509,$D259)</f>
        <v>2110400</v>
      </c>
      <c r="K259" s="16" t="n">
        <f aca="false">SUMIFS(通路月營運!$K$2:$K$2509,通路月營運!$B$2:$B$2509,$B259,通路月營運!$C$2:$C$2509,$C259,通路月營運!$D$2:$D$2509,$D259)</f>
        <v>7109</v>
      </c>
      <c r="L259" s="13" t="n">
        <v>701200</v>
      </c>
      <c r="M259" s="13" t="n">
        <v>512900</v>
      </c>
      <c r="N259" s="17" t="n">
        <f aca="false">SUMIFS(門市年度設定!$F$2:$F$63,門市年度設定!$A$2:$A$63,$B259,門市年度設定!$B$2:$B$63,$D259)</f>
        <v>239000</v>
      </c>
      <c r="O259" s="13" t="n">
        <v>135200</v>
      </c>
      <c r="P259" s="13" t="n">
        <v>58400</v>
      </c>
      <c r="Q259" s="17" t="n">
        <f aca="false">SUMIFS(通路月營運!$N$2:$N$2509,通路月營運!$B$2:$B$2509,$B259,通路月營運!$C$2:$C$2509,$C259,通路月營運!$D$2:$D$2509,$D259)</f>
        <v>237830</v>
      </c>
      <c r="R259" s="14" t="n">
        <f aca="false">SUM(L259:Q259)</f>
        <v>1884530</v>
      </c>
      <c r="S259" s="14" t="n">
        <f aca="false">J259-R259</f>
        <v>225870</v>
      </c>
      <c r="T259" s="15" t="n">
        <f aca="false">IF(J259=0,0,S259/J259)</f>
        <v>0.107027103866566</v>
      </c>
      <c r="U259" s="14" t="n">
        <f aca="false">IF(H259=0,0,J259/H259)</f>
        <v>68077.4193548387</v>
      </c>
      <c r="V259" s="18" t="n">
        <f aca="false">IF(H259=0,0,K259/H259)</f>
        <v>229.322580645161</v>
      </c>
      <c r="W259" s="14" t="n">
        <f aca="false">IF(K259=0,0,J259/K259)</f>
        <v>296.863131242088</v>
      </c>
      <c r="X259" s="15" t="n">
        <f aca="false">IF(J259=0,0,L259/J259)</f>
        <v>0.332259287338893</v>
      </c>
      <c r="Y259" s="15" t="n">
        <f aca="false">IF(J259=0,0,M259/J259)</f>
        <v>0.243034495830174</v>
      </c>
      <c r="Z259" s="14" t="n">
        <f aca="false">IF(I259=0,0,J259/I259)</f>
        <v>28138.6666666667</v>
      </c>
    </row>
    <row r="260" customFormat="false" ht="15" hidden="false" customHeight="false" outlineLevel="0" collapsed="false">
      <c r="A260" s="6" t="str">
        <f aca="false">TEXT(B260,"0")&amp;"-"&amp;TEXT(C260,"00")</f>
        <v>2025-03</v>
      </c>
      <c r="B260" s="4" t="n">
        <v>2025</v>
      </c>
      <c r="C260" s="4" t="n">
        <v>3</v>
      </c>
      <c r="D260" s="9" t="s">
        <v>285</v>
      </c>
      <c r="E260" s="12" t="str">
        <f aca="false">INDEX(門市主檔!$B$2:$B$25,MATCH($D260,門市主檔!$A$2:$A$25,0))</f>
        <v>新北三重店</v>
      </c>
      <c r="F260" s="12" t="str">
        <f aca="false">INDEX(門市主檔!$C$2:$C$25,MATCH($D260,門市主檔!$A$2:$A$25,0))</f>
        <v>北區</v>
      </c>
      <c r="G260" s="12" t="str">
        <f aca="false">INDEX(門市主檔!$E$2:$E$25,MATCH($D260,門市主檔!$A$2:$A$25,0))</f>
        <v>小型店</v>
      </c>
      <c r="H260" s="4" t="n">
        <v>31</v>
      </c>
      <c r="I260" s="16" t="n">
        <f aca="false">SUMIFS(門市年度設定!$E$2:$E$63,門市年度設定!$A$2:$A$63,$B260,門市年度設定!$B$2:$B$63,$D260)</f>
        <v>50</v>
      </c>
      <c r="J260" s="17" t="n">
        <f aca="false">SUMIFS(通路月營運!$I$2:$I$2509,通路月營運!$B$2:$B$2509,$B260,通路月營運!$C$2:$C$2509,$C260,通路月營運!$D$2:$D$2509,$D260)</f>
        <v>1411900</v>
      </c>
      <c r="K260" s="16" t="n">
        <f aca="false">SUMIFS(通路月營運!$K$2:$K$2509,通路月營運!$B$2:$B$2509,$B260,通路月營運!$C$2:$C$2509,$C260,通路月營運!$D$2:$D$2509,$D260)</f>
        <v>5263</v>
      </c>
      <c r="L260" s="13" t="n">
        <v>443600</v>
      </c>
      <c r="M260" s="13" t="n">
        <v>334800</v>
      </c>
      <c r="N260" s="17" t="n">
        <f aca="false">SUMIFS(門市年度設定!$F$2:$F$63,門市年度設定!$A$2:$A$63,$B260,門市年度設定!$B$2:$B$63,$D260)</f>
        <v>118000</v>
      </c>
      <c r="O260" s="13" t="n">
        <v>95900</v>
      </c>
      <c r="P260" s="13" t="n">
        <v>41900</v>
      </c>
      <c r="Q260" s="17" t="n">
        <f aca="false">SUMIFS(通路月營運!$N$2:$N$2509,通路月營運!$B$2:$B$2509,$B260,通路月營運!$C$2:$C$2509,$C260,通路月營運!$D$2:$D$2509,$D260)</f>
        <v>196622</v>
      </c>
      <c r="R260" s="14" t="n">
        <f aca="false">SUM(L260:Q260)</f>
        <v>1230822</v>
      </c>
      <c r="S260" s="14" t="n">
        <f aca="false">J260-R260</f>
        <v>181078</v>
      </c>
      <c r="T260" s="15" t="n">
        <f aca="false">IF(J260=0,0,S260/J260)</f>
        <v>0.128251292584461</v>
      </c>
      <c r="U260" s="14" t="n">
        <f aca="false">IF(H260=0,0,J260/H260)</f>
        <v>45545.1612903226</v>
      </c>
      <c r="V260" s="18" t="n">
        <f aca="false">IF(H260=0,0,K260/H260)</f>
        <v>169.774193548387</v>
      </c>
      <c r="W260" s="14" t="n">
        <f aca="false">IF(K260=0,0,J260/K260)</f>
        <v>268.269048071442</v>
      </c>
      <c r="X260" s="15" t="n">
        <f aca="false">IF(J260=0,0,L260/J260)</f>
        <v>0.314186557121609</v>
      </c>
      <c r="Y260" s="15" t="n">
        <f aca="false">IF(J260=0,0,M260/J260)</f>
        <v>0.237127275302784</v>
      </c>
      <c r="Z260" s="14" t="n">
        <f aca="false">IF(I260=0,0,J260/I260)</f>
        <v>28238</v>
      </c>
    </row>
    <row r="261" customFormat="false" ht="15" hidden="false" customHeight="false" outlineLevel="0" collapsed="false">
      <c r="A261" s="6" t="str">
        <f aca="false">TEXT(B261,"0")&amp;"-"&amp;TEXT(C261,"00")</f>
        <v>2025-03</v>
      </c>
      <c r="B261" s="4" t="n">
        <v>2025</v>
      </c>
      <c r="C261" s="4" t="n">
        <v>3</v>
      </c>
      <c r="D261" s="9" t="s">
        <v>300</v>
      </c>
      <c r="E261" s="12" t="str">
        <f aca="false">INDEX(門市主檔!$B$2:$B$25,MATCH($D261,門市主檔!$A$2:$A$25,0))</f>
        <v>台中逢甲店</v>
      </c>
      <c r="F261" s="12" t="str">
        <f aca="false">INDEX(門市主檔!$C$2:$C$25,MATCH($D261,門市主檔!$A$2:$A$25,0))</f>
        <v>中區</v>
      </c>
      <c r="G261" s="12" t="str">
        <f aca="false">INDEX(門市主檔!$E$2:$E$25,MATCH($D261,門市主檔!$A$2:$A$25,0))</f>
        <v>標準店</v>
      </c>
      <c r="H261" s="4" t="n">
        <v>31</v>
      </c>
      <c r="I261" s="16" t="n">
        <f aca="false">SUMIFS(門市年度設定!$E$2:$E$63,門市年度設定!$A$2:$A$63,$B261,門市年度設定!$B$2:$B$63,$D261)</f>
        <v>83</v>
      </c>
      <c r="J261" s="17" t="n">
        <f aca="false">SUMIFS(通路月營運!$I$2:$I$2509,通路月營運!$B$2:$B$2509,$B261,通路月營運!$C$2:$C$2509,$C261,通路月營運!$D$2:$D$2509,$D261)</f>
        <v>2562800</v>
      </c>
      <c r="K261" s="16" t="n">
        <f aca="false">SUMIFS(通路月營運!$K$2:$K$2509,通路月營運!$B$2:$B$2509,$B261,通路月營運!$C$2:$C$2509,$C261,通路月營運!$D$2:$D$2509,$D261)</f>
        <v>8503</v>
      </c>
      <c r="L261" s="13" t="n">
        <v>767200</v>
      </c>
      <c r="M261" s="13" t="n">
        <v>621400</v>
      </c>
      <c r="N261" s="17" t="n">
        <f aca="false">SUMIFS(門市年度設定!$F$2:$F$63,門市年度設定!$A$2:$A$63,$B261,門市年度設定!$B$2:$B$63,$D261)</f>
        <v>326000</v>
      </c>
      <c r="O261" s="13" t="n">
        <v>177400</v>
      </c>
      <c r="P261" s="13" t="n">
        <v>56400</v>
      </c>
      <c r="Q261" s="17" t="n">
        <f aca="false">SUMIFS(通路月營運!$N$2:$N$2509,通路月營運!$B$2:$B$2509,$B261,通路月營運!$C$2:$C$2509,$C261,通路月營運!$D$2:$D$2509,$D261)</f>
        <v>278392</v>
      </c>
      <c r="R261" s="14" t="n">
        <f aca="false">SUM(L261:Q261)</f>
        <v>2226792</v>
      </c>
      <c r="S261" s="14" t="n">
        <f aca="false">J261-R261</f>
        <v>336008</v>
      </c>
      <c r="T261" s="15" t="n">
        <f aca="false">IF(J261=0,0,S261/J261)</f>
        <v>0.13110972373966</v>
      </c>
      <c r="U261" s="14" t="n">
        <f aca="false">IF(H261=0,0,J261/H261)</f>
        <v>82670.9677419355</v>
      </c>
      <c r="V261" s="18" t="n">
        <f aca="false">IF(H261=0,0,K261/H261)</f>
        <v>274.290322580645</v>
      </c>
      <c r="W261" s="14" t="n">
        <f aca="false">IF(K261=0,0,J261/K261)</f>
        <v>301.399506056686</v>
      </c>
      <c r="X261" s="15" t="n">
        <f aca="false">IF(J261=0,0,L261/J261)</f>
        <v>0.299360074918058</v>
      </c>
      <c r="Y261" s="15" t="n">
        <f aca="false">IF(J261=0,0,M261/J261)</f>
        <v>0.242469174340565</v>
      </c>
      <c r="Z261" s="14" t="n">
        <f aca="false">IF(I261=0,0,J261/I261)</f>
        <v>30877.1084337349</v>
      </c>
    </row>
    <row r="262" customFormat="false" ht="15" hidden="false" customHeight="false" outlineLevel="0" collapsed="false">
      <c r="A262" s="6" t="str">
        <f aca="false">TEXT(B262,"0")&amp;"-"&amp;TEXT(C262,"00")</f>
        <v>2025-03</v>
      </c>
      <c r="B262" s="4" t="n">
        <v>2025</v>
      </c>
      <c r="C262" s="4" t="n">
        <v>3</v>
      </c>
      <c r="D262" s="9" t="s">
        <v>305</v>
      </c>
      <c r="E262" s="12" t="str">
        <f aca="false">INDEX(門市主檔!$B$2:$B$25,MATCH($D262,門市主檔!$A$2:$A$25,0))</f>
        <v>台中七期店</v>
      </c>
      <c r="F262" s="12" t="str">
        <f aca="false">INDEX(門市主檔!$C$2:$C$25,MATCH($D262,門市主檔!$A$2:$A$25,0))</f>
        <v>中區</v>
      </c>
      <c r="G262" s="12" t="str">
        <f aca="false">INDEX(門市主檔!$E$2:$E$25,MATCH($D262,門市主檔!$A$2:$A$25,0))</f>
        <v>旗艦店</v>
      </c>
      <c r="H262" s="4" t="n">
        <v>31</v>
      </c>
      <c r="I262" s="16" t="n">
        <f aca="false">SUMIFS(門市年度設定!$E$2:$E$63,門市年度設定!$A$2:$A$63,$B262,門市年度設定!$B$2:$B$63,$D262)</f>
        <v>124</v>
      </c>
      <c r="J262" s="17" t="n">
        <f aca="false">SUMIFS(通路月營運!$I$2:$I$2509,通路月營運!$B$2:$B$2509,$B262,通路月營運!$C$2:$C$2509,$C262,通路月營運!$D$2:$D$2509,$D262)</f>
        <v>2525200</v>
      </c>
      <c r="K262" s="16" t="n">
        <f aca="false">SUMIFS(通路月營運!$K$2:$K$2509,通路月營運!$B$2:$B$2509,$B262,通路月營運!$C$2:$C$2509,$C262,通路月營運!$D$2:$D$2509,$D262)</f>
        <v>8541</v>
      </c>
      <c r="L262" s="13" t="n">
        <v>778500</v>
      </c>
      <c r="M262" s="13" t="n">
        <v>632100</v>
      </c>
      <c r="N262" s="17" t="n">
        <f aca="false">SUMIFS(門市年度設定!$F$2:$F$63,門市年度設定!$A$2:$A$63,$B262,門市年度設定!$B$2:$B$63,$D262)</f>
        <v>490000</v>
      </c>
      <c r="O262" s="13" t="n">
        <v>149700</v>
      </c>
      <c r="P262" s="13" t="n">
        <v>56200</v>
      </c>
      <c r="Q262" s="17" t="n">
        <f aca="false">SUMIFS(通路月營運!$N$2:$N$2509,通路月營運!$B$2:$B$2509,$B262,通路月營運!$C$2:$C$2509,$C262,通路月營運!$D$2:$D$2509,$D262)</f>
        <v>235008</v>
      </c>
      <c r="R262" s="14" t="n">
        <f aca="false">SUM(L262:Q262)</f>
        <v>2341508</v>
      </c>
      <c r="S262" s="14" t="n">
        <f aca="false">J262-R262</f>
        <v>183692</v>
      </c>
      <c r="T262" s="15" t="n">
        <f aca="false">IF(J262=0,0,S262/J262)</f>
        <v>0.0727435450657374</v>
      </c>
      <c r="U262" s="14" t="n">
        <f aca="false">IF(H262=0,0,J262/H262)</f>
        <v>81458.064516129</v>
      </c>
      <c r="V262" s="18" t="n">
        <f aca="false">IF(H262=0,0,K262/H262)</f>
        <v>275.516129032258</v>
      </c>
      <c r="W262" s="14" t="n">
        <f aca="false">IF(K262=0,0,J262/K262)</f>
        <v>295.656246341178</v>
      </c>
      <c r="X262" s="15" t="n">
        <f aca="false">IF(J262=0,0,L262/J262)</f>
        <v>0.30829241248218</v>
      </c>
      <c r="Y262" s="15" t="n">
        <f aca="false">IF(J262=0,0,M262/J262)</f>
        <v>0.250316806589577</v>
      </c>
      <c r="Z262" s="14" t="n">
        <f aca="false">IF(I262=0,0,J262/I262)</f>
        <v>20364.5161290323</v>
      </c>
    </row>
    <row r="263" customFormat="false" ht="15" hidden="false" customHeight="false" outlineLevel="0" collapsed="false">
      <c r="A263" s="6" t="str">
        <f aca="false">TEXT(B263,"0")&amp;"-"&amp;TEXT(C263,"00")</f>
        <v>2025-03</v>
      </c>
      <c r="B263" s="4" t="n">
        <v>2025</v>
      </c>
      <c r="C263" s="4" t="n">
        <v>3</v>
      </c>
      <c r="D263" s="9" t="s">
        <v>307</v>
      </c>
      <c r="E263" s="12" t="str">
        <f aca="false">INDEX(門市主檔!$B$2:$B$25,MATCH($D263,門市主檔!$A$2:$A$25,0))</f>
        <v>台中一中店</v>
      </c>
      <c r="F263" s="12" t="str">
        <f aca="false">INDEX(門市主檔!$C$2:$C$25,MATCH($D263,門市主檔!$A$2:$A$25,0))</f>
        <v>中區</v>
      </c>
      <c r="G263" s="12" t="str">
        <f aca="false">INDEX(門市主檔!$E$2:$E$25,MATCH($D263,門市主檔!$A$2:$A$25,0))</f>
        <v>小型店</v>
      </c>
      <c r="H263" s="4" t="n">
        <v>31</v>
      </c>
      <c r="I263" s="16" t="n">
        <f aca="false">SUMIFS(門市年度設定!$E$2:$E$63,門市年度設定!$A$2:$A$63,$B263,門市年度設定!$B$2:$B$63,$D263)</f>
        <v>52</v>
      </c>
      <c r="J263" s="17" t="n">
        <f aca="false">SUMIFS(通路月營運!$I$2:$I$2509,通路月營運!$B$2:$B$2509,$B263,通路月營運!$C$2:$C$2509,$C263,通路月營運!$D$2:$D$2509,$D263)</f>
        <v>1654700</v>
      </c>
      <c r="K263" s="16" t="n">
        <f aca="false">SUMIFS(通路月營運!$K$2:$K$2509,通路月營運!$B$2:$B$2509,$B263,通路月營運!$C$2:$C$2509,$C263,通路月營運!$D$2:$D$2509,$D263)</f>
        <v>6223</v>
      </c>
      <c r="L263" s="13" t="n">
        <v>489100</v>
      </c>
      <c r="M263" s="13" t="n">
        <v>447200</v>
      </c>
      <c r="N263" s="17" t="n">
        <f aca="false">SUMIFS(門市年度設定!$F$2:$F$63,門市年度設定!$A$2:$A$63,$B263,門市年度設定!$B$2:$B$63,$D263)</f>
        <v>106000</v>
      </c>
      <c r="O263" s="13" t="n">
        <v>79500</v>
      </c>
      <c r="P263" s="13" t="n">
        <v>27500</v>
      </c>
      <c r="Q263" s="17" t="n">
        <f aca="false">SUMIFS(通路月營運!$N$2:$N$2509,通路月營運!$B$2:$B$2509,$B263,通路月營運!$C$2:$C$2509,$C263,通路月營運!$D$2:$D$2509,$D263)</f>
        <v>231846</v>
      </c>
      <c r="R263" s="14" t="n">
        <f aca="false">SUM(L263:Q263)</f>
        <v>1381146</v>
      </c>
      <c r="S263" s="14" t="n">
        <f aca="false">J263-R263</f>
        <v>273554</v>
      </c>
      <c r="T263" s="15" t="n">
        <f aca="false">IF(J263=0,0,S263/J263)</f>
        <v>0.165319393243488</v>
      </c>
      <c r="U263" s="14" t="n">
        <f aca="false">IF(H263=0,0,J263/H263)</f>
        <v>53377.4193548387</v>
      </c>
      <c r="V263" s="18" t="n">
        <f aca="false">IF(H263=0,0,K263/H263)</f>
        <v>200.741935483871</v>
      </c>
      <c r="W263" s="14" t="n">
        <f aca="false">IF(K263=0,0,J263/K263)</f>
        <v>265.900690985055</v>
      </c>
      <c r="X263" s="15" t="n">
        <f aca="false">IF(J263=0,0,L263/J263)</f>
        <v>0.295582280775972</v>
      </c>
      <c r="Y263" s="15" t="n">
        <f aca="false">IF(J263=0,0,M263/J263)</f>
        <v>0.270260470175863</v>
      </c>
      <c r="Z263" s="14" t="n">
        <f aca="false">IF(I263=0,0,J263/I263)</f>
        <v>31821.1538461538</v>
      </c>
    </row>
    <row r="264" customFormat="false" ht="15" hidden="false" customHeight="false" outlineLevel="0" collapsed="false">
      <c r="A264" s="6" t="str">
        <f aca="false">TEXT(B264,"0")&amp;"-"&amp;TEXT(C264,"00")</f>
        <v>2025-03</v>
      </c>
      <c r="B264" s="4" t="n">
        <v>2025</v>
      </c>
      <c r="C264" s="4" t="n">
        <v>3</v>
      </c>
      <c r="D264" s="9" t="s">
        <v>310</v>
      </c>
      <c r="E264" s="12" t="str">
        <f aca="false">INDEX(門市主檔!$B$2:$B$25,MATCH($D264,門市主檔!$A$2:$A$25,0))</f>
        <v>台中大里店</v>
      </c>
      <c r="F264" s="12" t="str">
        <f aca="false">INDEX(門市主檔!$C$2:$C$25,MATCH($D264,門市主檔!$A$2:$A$25,0))</f>
        <v>中區</v>
      </c>
      <c r="G264" s="12" t="str">
        <f aca="false">INDEX(門市主檔!$E$2:$E$25,MATCH($D264,門市主檔!$A$2:$A$25,0))</f>
        <v>外帶專門店</v>
      </c>
      <c r="H264" s="4" t="n">
        <v>31</v>
      </c>
      <c r="I264" s="16" t="n">
        <f aca="false">SUMIFS(門市年度設定!$E$2:$E$63,門市年度設定!$A$2:$A$63,$B264,門市年度設定!$B$2:$B$63,$D264)</f>
        <v>10</v>
      </c>
      <c r="J264" s="17" t="n">
        <f aca="false">SUMIFS(通路月營運!$I$2:$I$2509,通路月營運!$B$2:$B$2509,$B264,通路月營運!$C$2:$C$2509,$C264,通路月營運!$D$2:$D$2509,$D264)</f>
        <v>840000</v>
      </c>
      <c r="K264" s="16" t="n">
        <f aca="false">SUMIFS(通路月營運!$K$2:$K$2509,通路月營運!$B$2:$B$2509,$B264,通路月營運!$C$2:$C$2509,$C264,通路月營運!$D$2:$D$2509,$D264)</f>
        <v>3024</v>
      </c>
      <c r="L264" s="13" t="n">
        <v>283700</v>
      </c>
      <c r="M264" s="13" t="n">
        <v>213400</v>
      </c>
      <c r="N264" s="17" t="n">
        <f aca="false">SUMIFS(門市年度設定!$F$2:$F$63,門市年度設定!$A$2:$A$63,$B264,門市年度設定!$B$2:$B$63,$D264)</f>
        <v>55000</v>
      </c>
      <c r="O264" s="13" t="n">
        <v>48200</v>
      </c>
      <c r="P264" s="13" t="n">
        <v>23400</v>
      </c>
      <c r="Q264" s="17" t="n">
        <f aca="false">SUMIFS(通路月營運!$N$2:$N$2509,通路月營運!$B$2:$B$2509,$B264,通路月營運!$C$2:$C$2509,$C264,通路月營運!$D$2:$D$2509,$D264)</f>
        <v>171020</v>
      </c>
      <c r="R264" s="14" t="n">
        <f aca="false">SUM(L264:Q264)</f>
        <v>794720</v>
      </c>
      <c r="S264" s="14" t="n">
        <f aca="false">J264-R264</f>
        <v>45280</v>
      </c>
      <c r="T264" s="15" t="n">
        <f aca="false">IF(J264=0,0,S264/J264)</f>
        <v>0.0539047619047619</v>
      </c>
      <c r="U264" s="14" t="n">
        <f aca="false">IF(H264=0,0,J264/H264)</f>
        <v>27096.7741935484</v>
      </c>
      <c r="V264" s="18" t="n">
        <f aca="false">IF(H264=0,0,K264/H264)</f>
        <v>97.5483870967742</v>
      </c>
      <c r="W264" s="14" t="n">
        <f aca="false">IF(K264=0,0,J264/K264)</f>
        <v>277.777777777778</v>
      </c>
      <c r="X264" s="15" t="n">
        <f aca="false">IF(J264=0,0,L264/J264)</f>
        <v>0.337738095238095</v>
      </c>
      <c r="Y264" s="15" t="n">
        <f aca="false">IF(J264=0,0,M264/J264)</f>
        <v>0.254047619047619</v>
      </c>
      <c r="Z264" s="14" t="n">
        <f aca="false">IF(I264=0,0,J264/I264)</f>
        <v>84000</v>
      </c>
    </row>
    <row r="265" customFormat="false" ht="15" hidden="false" customHeight="false" outlineLevel="0" collapsed="false">
      <c r="A265" s="6" t="str">
        <f aca="false">TEXT(B265,"0")&amp;"-"&amp;TEXT(C265,"00")</f>
        <v>2025-03</v>
      </c>
      <c r="B265" s="4" t="n">
        <v>2025</v>
      </c>
      <c r="C265" s="4" t="n">
        <v>3</v>
      </c>
      <c r="D265" s="9" t="s">
        <v>318</v>
      </c>
      <c r="E265" s="12" t="str">
        <f aca="false">INDEX(門市主檔!$B$2:$B$25,MATCH($D265,門市主檔!$A$2:$A$25,0))</f>
        <v>台南中西店</v>
      </c>
      <c r="F265" s="12" t="str">
        <f aca="false">INDEX(門市主檔!$C$2:$C$25,MATCH($D265,門市主檔!$A$2:$A$25,0))</f>
        <v>南區</v>
      </c>
      <c r="G265" s="12" t="str">
        <f aca="false">INDEX(門市主檔!$E$2:$E$25,MATCH($D265,門市主檔!$A$2:$A$25,0))</f>
        <v>標準店</v>
      </c>
      <c r="H265" s="4" t="n">
        <v>31</v>
      </c>
      <c r="I265" s="16" t="n">
        <f aca="false">SUMIFS(門市年度設定!$E$2:$E$63,門市年度設定!$A$2:$A$63,$B265,門市年度設定!$B$2:$B$63,$D265)</f>
        <v>76</v>
      </c>
      <c r="J265" s="17" t="n">
        <f aca="false">SUMIFS(通路月營運!$I$2:$I$2509,通路月營運!$B$2:$B$2509,$B265,通路月營運!$C$2:$C$2509,$C265,通路月營運!$D$2:$D$2509,$D265)</f>
        <v>1577900</v>
      </c>
      <c r="K265" s="16" t="n">
        <f aca="false">SUMIFS(通路月營運!$K$2:$K$2509,通路月營運!$B$2:$B$2509,$B265,通路月營運!$C$2:$C$2509,$C265,通路月營運!$D$2:$D$2509,$D265)</f>
        <v>5582</v>
      </c>
      <c r="L265" s="13" t="n">
        <v>491000</v>
      </c>
      <c r="M265" s="13" t="n">
        <v>382500</v>
      </c>
      <c r="N265" s="17" t="n">
        <f aca="false">SUMIFS(門市年度設定!$F$2:$F$63,門市年度設定!$A$2:$A$63,$B265,門市年度設定!$B$2:$B$63,$D265)</f>
        <v>205000</v>
      </c>
      <c r="O265" s="13" t="n">
        <v>106200</v>
      </c>
      <c r="P265" s="13" t="n">
        <v>43900</v>
      </c>
      <c r="Q265" s="17" t="n">
        <f aca="false">SUMIFS(通路月營運!$N$2:$N$2509,通路月營運!$B$2:$B$2509,$B265,通路月營運!$C$2:$C$2509,$C265,通路月營運!$D$2:$D$2509,$D265)</f>
        <v>180812</v>
      </c>
      <c r="R265" s="14" t="n">
        <f aca="false">SUM(L265:Q265)</f>
        <v>1409412</v>
      </c>
      <c r="S265" s="14" t="n">
        <f aca="false">J265-R265</f>
        <v>168488</v>
      </c>
      <c r="T265" s="15" t="n">
        <f aca="false">IF(J265=0,0,S265/J265)</f>
        <v>0.106779897331897</v>
      </c>
      <c r="U265" s="14" t="n">
        <f aca="false">IF(H265=0,0,J265/H265)</f>
        <v>50900</v>
      </c>
      <c r="V265" s="18" t="n">
        <f aca="false">IF(H265=0,0,K265/H265)</f>
        <v>180.064516129032</v>
      </c>
      <c r="W265" s="14" t="n">
        <f aca="false">IF(K265=0,0,J265/K265)</f>
        <v>282.676460050161</v>
      </c>
      <c r="X265" s="15" t="n">
        <f aca="false">IF(J265=0,0,L265/J265)</f>
        <v>0.311173078141834</v>
      </c>
      <c r="Y265" s="15" t="n">
        <f aca="false">IF(J265=0,0,M265/J265)</f>
        <v>0.242410799163445</v>
      </c>
      <c r="Z265" s="14" t="n">
        <f aca="false">IF(I265=0,0,J265/I265)</f>
        <v>20761.8421052632</v>
      </c>
    </row>
    <row r="266" customFormat="false" ht="15" hidden="false" customHeight="false" outlineLevel="0" collapsed="false">
      <c r="A266" s="6" t="str">
        <f aca="false">TEXT(B266,"0")&amp;"-"&amp;TEXT(C266,"00")</f>
        <v>2025-03</v>
      </c>
      <c r="B266" s="4" t="n">
        <v>2025</v>
      </c>
      <c r="C266" s="4" t="n">
        <v>3</v>
      </c>
      <c r="D266" s="9" t="s">
        <v>323</v>
      </c>
      <c r="E266" s="12" t="str">
        <f aca="false">INDEX(門市主檔!$B$2:$B$25,MATCH($D266,門市主檔!$A$2:$A$25,0))</f>
        <v>台南東寧店</v>
      </c>
      <c r="F266" s="12" t="str">
        <f aca="false">INDEX(門市主檔!$C$2:$C$25,MATCH($D266,門市主檔!$A$2:$A$25,0))</f>
        <v>南區</v>
      </c>
      <c r="G266" s="12" t="str">
        <f aca="false">INDEX(門市主檔!$E$2:$E$25,MATCH($D266,門市主檔!$A$2:$A$25,0))</f>
        <v>小型店</v>
      </c>
      <c r="H266" s="4" t="n">
        <v>31</v>
      </c>
      <c r="I266" s="16" t="n">
        <f aca="false">SUMIFS(門市年度設定!$E$2:$E$63,門市年度設定!$A$2:$A$63,$B266,門市年度設定!$B$2:$B$63,$D266)</f>
        <v>52</v>
      </c>
      <c r="J266" s="17" t="n">
        <f aca="false">SUMIFS(通路月營運!$I$2:$I$2509,通路月營運!$B$2:$B$2509,$B266,通路月營運!$C$2:$C$2509,$C266,通路月營運!$D$2:$D$2509,$D266)</f>
        <v>1318500</v>
      </c>
      <c r="K266" s="16" t="n">
        <f aca="false">SUMIFS(通路月營運!$K$2:$K$2509,通路月營運!$B$2:$B$2509,$B266,通路月營運!$C$2:$C$2509,$C266,通路月營運!$D$2:$D$2509,$D266)</f>
        <v>4869</v>
      </c>
      <c r="L266" s="13" t="n">
        <v>430400</v>
      </c>
      <c r="M266" s="13" t="n">
        <v>324700</v>
      </c>
      <c r="N266" s="17" t="n">
        <f aca="false">SUMIFS(門市年度設定!$F$2:$F$63,門市年度設定!$A$2:$A$63,$B266,門市年度設定!$B$2:$B$63,$D266)</f>
        <v>95000</v>
      </c>
      <c r="O266" s="13" t="n">
        <v>63300</v>
      </c>
      <c r="P266" s="13" t="n">
        <v>21500</v>
      </c>
      <c r="Q266" s="17" t="n">
        <f aca="false">SUMIFS(通路月營運!$N$2:$N$2509,通路月營運!$B$2:$B$2509,$B266,通路月營運!$C$2:$C$2509,$C266,通路月營運!$D$2:$D$2509,$D266)</f>
        <v>172958</v>
      </c>
      <c r="R266" s="14" t="n">
        <f aca="false">SUM(L266:Q266)</f>
        <v>1107858</v>
      </c>
      <c r="S266" s="14" t="n">
        <f aca="false">J266-R266</f>
        <v>210642</v>
      </c>
      <c r="T266" s="15" t="n">
        <f aca="false">IF(J266=0,0,S266/J266)</f>
        <v>0.159758816837315</v>
      </c>
      <c r="U266" s="14" t="n">
        <f aca="false">IF(H266=0,0,J266/H266)</f>
        <v>42532.2580645161</v>
      </c>
      <c r="V266" s="18" t="n">
        <f aca="false">IF(H266=0,0,K266/H266)</f>
        <v>157.064516129032</v>
      </c>
      <c r="W266" s="14" t="n">
        <f aca="false">IF(K266=0,0,J266/K266)</f>
        <v>270.794824399261</v>
      </c>
      <c r="X266" s="15" t="n">
        <f aca="false">IF(J266=0,0,L266/J266)</f>
        <v>0.32643155100493</v>
      </c>
      <c r="Y266" s="15" t="n">
        <f aca="false">IF(J266=0,0,M266/J266)</f>
        <v>0.246264694728859</v>
      </c>
      <c r="Z266" s="14" t="n">
        <f aca="false">IF(I266=0,0,J266/I266)</f>
        <v>25355.7692307692</v>
      </c>
    </row>
    <row r="267" customFormat="false" ht="15" hidden="false" customHeight="false" outlineLevel="0" collapsed="false">
      <c r="A267" s="6" t="str">
        <f aca="false">TEXT(B267,"0")&amp;"-"&amp;TEXT(C267,"00")</f>
        <v>2025-03</v>
      </c>
      <c r="B267" s="4" t="n">
        <v>2025</v>
      </c>
      <c r="C267" s="4" t="n">
        <v>3</v>
      </c>
      <c r="D267" s="9" t="s">
        <v>262</v>
      </c>
      <c r="E267" s="12" t="str">
        <f aca="false">INDEX(門市主檔!$B$2:$B$25,MATCH($D267,門市主檔!$A$2:$A$25,0))</f>
        <v>台北信義旗艦店</v>
      </c>
      <c r="F267" s="12" t="str">
        <f aca="false">INDEX(門市主檔!$C$2:$C$25,MATCH($D267,門市主檔!$A$2:$A$25,0))</f>
        <v>北區</v>
      </c>
      <c r="G267" s="12" t="str">
        <f aca="false">INDEX(門市主檔!$E$2:$E$25,MATCH($D267,門市主檔!$A$2:$A$25,0))</f>
        <v>旗艦店</v>
      </c>
      <c r="H267" s="4" t="n">
        <v>31</v>
      </c>
      <c r="I267" s="16" t="n">
        <f aca="false">SUMIFS(門市年度設定!$E$2:$E$63,門市年度設定!$A$2:$A$63,$B267,門市年度設定!$B$2:$B$63,$D267)</f>
        <v>112</v>
      </c>
      <c r="J267" s="17" t="n">
        <f aca="false">SUMIFS(通路月營運!$I$2:$I$2509,通路月營運!$B$2:$B$2509,$B267,通路月營運!$C$2:$C$2509,$C267,通路月營運!$D$2:$D$2509,$D267)</f>
        <v>3039700</v>
      </c>
      <c r="K267" s="16" t="n">
        <f aca="false">SUMIFS(通路月營運!$K$2:$K$2509,通路月營運!$B$2:$B$2509,$B267,通路月營運!$C$2:$C$2509,$C267,通路月營運!$D$2:$D$2509,$D267)</f>
        <v>10917</v>
      </c>
      <c r="L267" s="13" t="n">
        <v>1025400</v>
      </c>
      <c r="M267" s="13" t="n">
        <v>836200</v>
      </c>
      <c r="N267" s="17" t="n">
        <f aca="false">SUMIFS(門市年度設定!$F$2:$F$63,門市年度設定!$A$2:$A$63,$B267,門市年度設定!$B$2:$B$63,$D267)</f>
        <v>581000</v>
      </c>
      <c r="O267" s="13" t="n">
        <v>192400</v>
      </c>
      <c r="P267" s="13" t="n">
        <v>65800</v>
      </c>
      <c r="Q267" s="17" t="n">
        <f aca="false">SUMIFS(通路月營運!$N$2:$N$2509,通路月營運!$B$2:$B$2509,$B267,通路月營運!$C$2:$C$2509,$C267,通路月營運!$D$2:$D$2509,$D267)</f>
        <v>295494</v>
      </c>
      <c r="R267" s="14" t="n">
        <f aca="false">SUM(L267:Q267)</f>
        <v>2996294</v>
      </c>
      <c r="S267" s="14" t="n">
        <f aca="false">J267-R267</f>
        <v>43406</v>
      </c>
      <c r="T267" s="15" t="n">
        <f aca="false">IF(J267=0,0,S267/J267)</f>
        <v>0.0142796986544725</v>
      </c>
      <c r="U267" s="14" t="n">
        <f aca="false">IF(H267=0,0,J267/H267)</f>
        <v>98054.8387096774</v>
      </c>
      <c r="V267" s="18" t="n">
        <f aca="false">IF(H267=0,0,K267/H267)</f>
        <v>352.161290322581</v>
      </c>
      <c r="W267" s="14" t="n">
        <f aca="false">IF(K267=0,0,J267/K267)</f>
        <v>278.437299624439</v>
      </c>
      <c r="X267" s="15" t="n">
        <f aca="false">IF(J267=0,0,L267/J267)</f>
        <v>0.337335921308024</v>
      </c>
      <c r="Y267" s="15" t="n">
        <f aca="false">IF(J267=0,0,M267/J267)</f>
        <v>0.275092936802974</v>
      </c>
      <c r="Z267" s="14" t="n">
        <f aca="false">IF(I267=0,0,J267/I267)</f>
        <v>27140.1785714286</v>
      </c>
    </row>
    <row r="268" customFormat="false" ht="15" hidden="false" customHeight="false" outlineLevel="0" collapsed="false">
      <c r="A268" s="6" t="str">
        <f aca="false">TEXT(B268,"0")&amp;"-"&amp;TEXT(C268,"00")</f>
        <v>2025-03</v>
      </c>
      <c r="B268" s="4" t="n">
        <v>2025</v>
      </c>
      <c r="C268" s="4" t="n">
        <v>3</v>
      </c>
      <c r="D268" s="9" t="s">
        <v>269</v>
      </c>
      <c r="E268" s="12" t="str">
        <f aca="false">INDEX(門市主檔!$B$2:$B$25,MATCH($D268,門市主檔!$A$2:$A$25,0))</f>
        <v>台北中山店</v>
      </c>
      <c r="F268" s="12" t="str">
        <f aca="false">INDEX(門市主檔!$C$2:$C$25,MATCH($D268,門市主檔!$A$2:$A$25,0))</f>
        <v>北區</v>
      </c>
      <c r="G268" s="12" t="str">
        <f aca="false">INDEX(門市主檔!$E$2:$E$25,MATCH($D268,門市主檔!$A$2:$A$25,0))</f>
        <v>標準店</v>
      </c>
      <c r="H268" s="4" t="n">
        <v>31</v>
      </c>
      <c r="I268" s="16" t="n">
        <f aca="false">SUMIFS(門市年度設定!$E$2:$E$63,門市年度設定!$A$2:$A$63,$B268,門市年度設定!$B$2:$B$63,$D268)</f>
        <v>79</v>
      </c>
      <c r="J268" s="17" t="n">
        <f aca="false">SUMIFS(通路月營運!$I$2:$I$2509,通路月營運!$B$2:$B$2509,$B268,通路月營運!$C$2:$C$2509,$C268,通路月營運!$D$2:$D$2509,$D268)</f>
        <v>2357000</v>
      </c>
      <c r="K268" s="16" t="n">
        <f aca="false">SUMIFS(通路月營運!$K$2:$K$2509,通路月營運!$B$2:$B$2509,$B268,通路月營運!$C$2:$C$2509,$C268,通路月營運!$D$2:$D$2509,$D268)</f>
        <v>8567</v>
      </c>
      <c r="L268" s="13" t="n">
        <v>781000</v>
      </c>
      <c r="M268" s="13" t="n">
        <v>651600</v>
      </c>
      <c r="N268" s="17" t="n">
        <f aca="false">SUMIFS(門市年度設定!$F$2:$F$63,門市年度設定!$A$2:$A$63,$B268,門市年度設定!$B$2:$B$63,$D268)</f>
        <v>268000</v>
      </c>
      <c r="O268" s="13" t="n">
        <v>113900</v>
      </c>
      <c r="P268" s="13" t="n">
        <v>76400</v>
      </c>
      <c r="Q268" s="17" t="n">
        <f aca="false">SUMIFS(通路月營運!$N$2:$N$2509,通路月營運!$B$2:$B$2509,$B268,通路月營運!$C$2:$C$2509,$C268,通路月營運!$D$2:$D$2509,$D268)</f>
        <v>263160</v>
      </c>
      <c r="R268" s="14" t="n">
        <f aca="false">SUM(L268:Q268)</f>
        <v>2154060</v>
      </c>
      <c r="S268" s="14" t="n">
        <f aca="false">J268-R268</f>
        <v>202940</v>
      </c>
      <c r="T268" s="15" t="n">
        <f aca="false">IF(J268=0,0,S268/J268)</f>
        <v>0.0861009758167162</v>
      </c>
      <c r="U268" s="14" t="n">
        <f aca="false">IF(H268=0,0,J268/H268)</f>
        <v>76032.2580645161</v>
      </c>
      <c r="V268" s="18" t="n">
        <f aca="false">IF(H268=0,0,K268/H268)</f>
        <v>276.354838709677</v>
      </c>
      <c r="W268" s="14" t="n">
        <f aca="false">IF(K268=0,0,J268/K268)</f>
        <v>275.125481498774</v>
      </c>
      <c r="X268" s="15" t="n">
        <f aca="false">IF(J268=0,0,L268/J268)</f>
        <v>0.331353415358507</v>
      </c>
      <c r="Y268" s="15" t="n">
        <f aca="false">IF(J268=0,0,M268/J268)</f>
        <v>0.27645311837081</v>
      </c>
      <c r="Z268" s="14" t="n">
        <f aca="false">IF(I268=0,0,J268/I268)</f>
        <v>29835.4430379747</v>
      </c>
    </row>
    <row r="269" customFormat="false" ht="15" hidden="false" customHeight="false" outlineLevel="0" collapsed="false">
      <c r="A269" s="6" t="str">
        <f aca="false">TEXT(B269,"0")&amp;"-"&amp;TEXT(C269,"00")</f>
        <v>2025-03</v>
      </c>
      <c r="B269" s="4" t="n">
        <v>2025</v>
      </c>
      <c r="C269" s="4" t="n">
        <v>3</v>
      </c>
      <c r="D269" s="9" t="s">
        <v>273</v>
      </c>
      <c r="E269" s="12" t="str">
        <f aca="false">INDEX(門市主檔!$B$2:$B$25,MATCH($D269,門市主檔!$A$2:$A$25,0))</f>
        <v>台北東門店</v>
      </c>
      <c r="F269" s="12" t="str">
        <f aca="false">INDEX(門市主檔!$C$2:$C$25,MATCH($D269,門市主檔!$A$2:$A$25,0))</f>
        <v>北區</v>
      </c>
      <c r="G269" s="12" t="str">
        <f aca="false">INDEX(門市主檔!$E$2:$E$25,MATCH($D269,門市主檔!$A$2:$A$25,0))</f>
        <v>小型店</v>
      </c>
      <c r="H269" s="4" t="n">
        <v>31</v>
      </c>
      <c r="I269" s="16" t="n">
        <f aca="false">SUMIFS(門市年度設定!$E$2:$E$63,門市年度設定!$A$2:$A$63,$B269,門市年度設定!$B$2:$B$63,$D269)</f>
        <v>54</v>
      </c>
      <c r="J269" s="17" t="n">
        <f aca="false">SUMIFS(通路月營運!$I$2:$I$2509,通路月營運!$B$2:$B$2509,$B269,通路月營運!$C$2:$C$2509,$C269,通路月營運!$D$2:$D$2509,$D269)</f>
        <v>1464600</v>
      </c>
      <c r="K269" s="16" t="n">
        <f aca="false">SUMIFS(通路月營運!$K$2:$K$2509,通路月營運!$B$2:$B$2509,$B269,通路月營運!$C$2:$C$2509,$C269,通路月營運!$D$2:$D$2509,$D269)</f>
        <v>5020</v>
      </c>
      <c r="L269" s="13" t="n">
        <v>438800</v>
      </c>
      <c r="M269" s="13" t="n">
        <v>364100</v>
      </c>
      <c r="N269" s="17" t="n">
        <f aca="false">SUMIFS(門市年度設定!$F$2:$F$63,門市年度設定!$A$2:$A$63,$B269,門市年度設定!$B$2:$B$63,$D269)</f>
        <v>101000</v>
      </c>
      <c r="O269" s="13" t="n">
        <v>77400</v>
      </c>
      <c r="P269" s="13" t="n">
        <v>31200</v>
      </c>
      <c r="Q269" s="17" t="n">
        <f aca="false">SUMIFS(通路月營運!$N$2:$N$2509,通路月營運!$B$2:$B$2509,$B269,通路月營運!$C$2:$C$2509,$C269,通路月營運!$D$2:$D$2509,$D269)</f>
        <v>194684</v>
      </c>
      <c r="R269" s="14" t="n">
        <f aca="false">SUM(L269:Q269)</f>
        <v>1207184</v>
      </c>
      <c r="S269" s="14" t="n">
        <f aca="false">J269-R269</f>
        <v>257416</v>
      </c>
      <c r="T269" s="15" t="n">
        <f aca="false">IF(J269=0,0,S269/J269)</f>
        <v>0.17575856889253</v>
      </c>
      <c r="U269" s="14" t="n">
        <f aca="false">IF(H269=0,0,J269/H269)</f>
        <v>47245.1612903226</v>
      </c>
      <c r="V269" s="18" t="n">
        <f aca="false">IF(H269=0,0,K269/H269)</f>
        <v>161.935483870968</v>
      </c>
      <c r="W269" s="14" t="n">
        <f aca="false">IF(K269=0,0,J269/K269)</f>
        <v>291.752988047809</v>
      </c>
      <c r="X269" s="15" t="n">
        <f aca="false">IF(J269=0,0,L269/J269)</f>
        <v>0.299603987436843</v>
      </c>
      <c r="Y269" s="15" t="n">
        <f aca="false">IF(J269=0,0,M269/J269)</f>
        <v>0.248600300423324</v>
      </c>
      <c r="Z269" s="14" t="n">
        <f aca="false">IF(I269=0,0,J269/I269)</f>
        <v>27122.2222222222</v>
      </c>
    </row>
    <row r="270" customFormat="false" ht="15" hidden="false" customHeight="false" outlineLevel="0" collapsed="false">
      <c r="A270" s="6" t="str">
        <f aca="false">TEXT(B270,"0")&amp;"-"&amp;TEXT(C270,"00")</f>
        <v>2025-03</v>
      </c>
      <c r="B270" s="4" t="n">
        <v>2025</v>
      </c>
      <c r="C270" s="4" t="n">
        <v>3</v>
      </c>
      <c r="D270" s="9" t="s">
        <v>277</v>
      </c>
      <c r="E270" s="12" t="str">
        <f aca="false">INDEX(門市主檔!$B$2:$B$25,MATCH($D270,門市主檔!$A$2:$A$25,0))</f>
        <v>台北松江店</v>
      </c>
      <c r="F270" s="12" t="str">
        <f aca="false">INDEX(門市主檔!$C$2:$C$25,MATCH($D270,門市主檔!$A$2:$A$25,0))</f>
        <v>北區</v>
      </c>
      <c r="G270" s="12" t="str">
        <f aca="false">INDEX(門市主檔!$E$2:$E$25,MATCH($D270,門市主檔!$A$2:$A$25,0))</f>
        <v>外帶專門店</v>
      </c>
      <c r="H270" s="4" t="n">
        <v>31</v>
      </c>
      <c r="I270" s="16" t="n">
        <f aca="false">SUMIFS(門市年度設定!$E$2:$E$63,門市年度設定!$A$2:$A$63,$B270,門市年度設定!$B$2:$B$63,$D270)</f>
        <v>9</v>
      </c>
      <c r="J270" s="17" t="n">
        <f aca="false">SUMIFS(通路月營運!$I$2:$I$2509,通路月營運!$B$2:$B$2509,$B270,通路月營運!$C$2:$C$2509,$C270,通路月營運!$D$2:$D$2509,$D270)</f>
        <v>1151000</v>
      </c>
      <c r="K270" s="16" t="n">
        <f aca="false">SUMIFS(通路月營運!$K$2:$K$2509,通路月營運!$B$2:$B$2509,$B270,通路月營運!$C$2:$C$2509,$C270,通路月營運!$D$2:$D$2509,$D270)</f>
        <v>4300</v>
      </c>
      <c r="L270" s="13" t="n">
        <v>348300</v>
      </c>
      <c r="M270" s="13" t="n">
        <v>316900</v>
      </c>
      <c r="N270" s="17" t="n">
        <f aca="false">SUMIFS(門市年度設定!$F$2:$F$63,門市年度設定!$A$2:$A$63,$B270,門市年度設定!$B$2:$B$63,$D270)</f>
        <v>58000</v>
      </c>
      <c r="O270" s="13" t="n">
        <v>64300</v>
      </c>
      <c r="P270" s="13" t="n">
        <v>22900</v>
      </c>
      <c r="Q270" s="17" t="n">
        <f aca="false">SUMIFS(通路月營運!$N$2:$N$2509,通路月營運!$B$2:$B$2509,$B270,通路月營運!$C$2:$C$2509,$C270,通路月營運!$D$2:$D$2509,$D270)</f>
        <v>226916</v>
      </c>
      <c r="R270" s="14" t="n">
        <f aca="false">SUM(L270:Q270)</f>
        <v>1037316</v>
      </c>
      <c r="S270" s="14" t="n">
        <f aca="false">J270-R270</f>
        <v>113684</v>
      </c>
      <c r="T270" s="15" t="n">
        <f aca="false">IF(J270=0,0,S270/J270)</f>
        <v>0.0987697654213727</v>
      </c>
      <c r="U270" s="14" t="n">
        <f aca="false">IF(H270=0,0,J270/H270)</f>
        <v>37129.0322580645</v>
      </c>
      <c r="V270" s="18" t="n">
        <f aca="false">IF(H270=0,0,K270/H270)</f>
        <v>138.709677419355</v>
      </c>
      <c r="W270" s="14" t="n">
        <f aca="false">IF(K270=0,0,J270/K270)</f>
        <v>267.674418604651</v>
      </c>
      <c r="X270" s="15" t="n">
        <f aca="false">IF(J270=0,0,L270/J270)</f>
        <v>0.302606429192007</v>
      </c>
      <c r="Y270" s="15" t="n">
        <f aca="false">IF(J270=0,0,M270/J270)</f>
        <v>0.275325803649001</v>
      </c>
      <c r="Z270" s="14" t="n">
        <f aca="false">IF(I270=0,0,J270/I270)</f>
        <v>127888.888888889</v>
      </c>
    </row>
    <row r="271" customFormat="false" ht="15" hidden="false" customHeight="false" outlineLevel="0" collapsed="false">
      <c r="A271" s="6" t="str">
        <f aca="false">TEXT(B271,"0")&amp;"-"&amp;TEXT(C271,"00")</f>
        <v>2025-03</v>
      </c>
      <c r="B271" s="4" t="n">
        <v>2025</v>
      </c>
      <c r="C271" s="4" t="n">
        <v>3</v>
      </c>
      <c r="D271" s="9" t="s">
        <v>288</v>
      </c>
      <c r="E271" s="12" t="str">
        <f aca="false">INDEX(門市主檔!$B$2:$B$25,MATCH($D271,門市主檔!$A$2:$A$25,0))</f>
        <v>桃園中壢店</v>
      </c>
      <c r="F271" s="12" t="str">
        <f aca="false">INDEX(門市主檔!$C$2:$C$25,MATCH($D271,門市主檔!$A$2:$A$25,0))</f>
        <v>北區</v>
      </c>
      <c r="G271" s="12" t="str">
        <f aca="false">INDEX(門市主檔!$E$2:$E$25,MATCH($D271,門市主檔!$A$2:$A$25,0))</f>
        <v>標準店</v>
      </c>
      <c r="H271" s="4" t="n">
        <v>31</v>
      </c>
      <c r="I271" s="16" t="n">
        <f aca="false">SUMIFS(門市年度設定!$E$2:$E$63,門市年度設定!$A$2:$A$63,$B271,門市年度設定!$B$2:$B$63,$D271)</f>
        <v>90</v>
      </c>
      <c r="J271" s="17" t="n">
        <f aca="false">SUMIFS(通路月營運!$I$2:$I$2509,通路月營運!$B$2:$B$2509,$B271,通路月營運!$C$2:$C$2509,$C271,通路月營運!$D$2:$D$2509,$D271)</f>
        <v>1896700</v>
      </c>
      <c r="K271" s="16" t="n">
        <f aca="false">SUMIFS(通路月營運!$K$2:$K$2509,通路月營運!$B$2:$B$2509,$B271,通路月營運!$C$2:$C$2509,$C271,通路月營運!$D$2:$D$2509,$D271)</f>
        <v>6835</v>
      </c>
      <c r="L271" s="13" t="n">
        <v>597300</v>
      </c>
      <c r="M271" s="13" t="n">
        <v>486800</v>
      </c>
      <c r="N271" s="17" t="n">
        <f aca="false">SUMIFS(門市年度設定!$F$2:$F$63,門市年度設定!$A$2:$A$63,$B271,門市年度設定!$B$2:$B$63,$D271)</f>
        <v>207000</v>
      </c>
      <c r="O271" s="13" t="n">
        <v>113800</v>
      </c>
      <c r="P271" s="13" t="n">
        <v>42900</v>
      </c>
      <c r="Q271" s="17" t="n">
        <f aca="false">SUMIFS(通路月營運!$N$2:$N$2509,通路月營運!$B$2:$B$2509,$B271,通路月營運!$C$2:$C$2509,$C271,通路月營運!$D$2:$D$2509,$D271)</f>
        <v>203558</v>
      </c>
      <c r="R271" s="14" t="n">
        <f aca="false">SUM(L271:Q271)</f>
        <v>1651358</v>
      </c>
      <c r="S271" s="14" t="n">
        <f aca="false">J271-R271</f>
        <v>245342</v>
      </c>
      <c r="T271" s="15" t="n">
        <f aca="false">IF(J271=0,0,S271/J271)</f>
        <v>0.129352032477461</v>
      </c>
      <c r="U271" s="14" t="n">
        <f aca="false">IF(H271=0,0,J271/H271)</f>
        <v>61183.8709677419</v>
      </c>
      <c r="V271" s="18" t="n">
        <f aca="false">IF(H271=0,0,K271/H271)</f>
        <v>220.483870967742</v>
      </c>
      <c r="W271" s="14" t="n">
        <f aca="false">IF(K271=0,0,J271/K271)</f>
        <v>277.498171177762</v>
      </c>
      <c r="X271" s="15" t="n">
        <f aca="false">IF(J271=0,0,L271/J271)</f>
        <v>0.31491537934307</v>
      </c>
      <c r="Y271" s="15" t="n">
        <f aca="false">IF(J271=0,0,M271/J271)</f>
        <v>0.256656297780355</v>
      </c>
      <c r="Z271" s="14" t="n">
        <f aca="false">IF(I271=0,0,J271/I271)</f>
        <v>21074.4444444444</v>
      </c>
    </row>
    <row r="272" customFormat="false" ht="15" hidden="false" customHeight="false" outlineLevel="0" collapsed="false">
      <c r="A272" s="6" t="str">
        <f aca="false">TEXT(B272,"0")&amp;"-"&amp;TEXT(C272,"00")</f>
        <v>2025-03</v>
      </c>
      <c r="B272" s="4" t="n">
        <v>2025</v>
      </c>
      <c r="C272" s="4" t="n">
        <v>3</v>
      </c>
      <c r="D272" s="9" t="s">
        <v>292</v>
      </c>
      <c r="E272" s="12" t="str">
        <f aca="false">INDEX(門市主檔!$B$2:$B$25,MATCH($D272,門市主檔!$A$2:$A$25,0))</f>
        <v>桃園藝文店</v>
      </c>
      <c r="F272" s="12" t="str">
        <f aca="false">INDEX(門市主檔!$C$2:$C$25,MATCH($D272,門市主檔!$A$2:$A$25,0))</f>
        <v>北區</v>
      </c>
      <c r="G272" s="12" t="str">
        <f aca="false">INDEX(門市主檔!$E$2:$E$25,MATCH($D272,門市主檔!$A$2:$A$25,0))</f>
        <v>標準店</v>
      </c>
      <c r="H272" s="4" t="n">
        <v>31</v>
      </c>
      <c r="I272" s="16" t="n">
        <f aca="false">SUMIFS(門市年度設定!$E$2:$E$63,門市年度設定!$A$2:$A$63,$B272,門市年度設定!$B$2:$B$63,$D272)</f>
        <v>96</v>
      </c>
      <c r="J272" s="17" t="n">
        <f aca="false">SUMIFS(通路月營運!$I$2:$I$2509,通路月營運!$B$2:$B$2509,$B272,通路月營運!$C$2:$C$2509,$C272,通路月營運!$D$2:$D$2509,$D272)</f>
        <v>1776100</v>
      </c>
      <c r="K272" s="16" t="n">
        <f aca="false">SUMIFS(通路月營運!$K$2:$K$2509,通路月營運!$B$2:$B$2509,$B272,通路月營運!$C$2:$C$2509,$C272,通路月營運!$D$2:$D$2509,$D272)</f>
        <v>6100</v>
      </c>
      <c r="L272" s="13" t="n">
        <v>605000</v>
      </c>
      <c r="M272" s="13" t="n">
        <v>456300</v>
      </c>
      <c r="N272" s="17" t="n">
        <f aca="false">SUMIFS(門市年度設定!$F$2:$F$63,門市年度設定!$A$2:$A$63,$B272,門市年度設定!$B$2:$B$63,$D272)</f>
        <v>178000</v>
      </c>
      <c r="O272" s="13" t="n">
        <v>91600</v>
      </c>
      <c r="P272" s="13" t="n">
        <v>50000</v>
      </c>
      <c r="Q272" s="17" t="n">
        <f aca="false">SUMIFS(通路月營運!$N$2:$N$2509,通路月營運!$B$2:$B$2509,$B272,通路月營運!$C$2:$C$2509,$C272,通路月營運!$D$2:$D$2509,$D272)</f>
        <v>189618</v>
      </c>
      <c r="R272" s="14" t="n">
        <f aca="false">SUM(L272:Q272)</f>
        <v>1570518</v>
      </c>
      <c r="S272" s="14" t="n">
        <f aca="false">J272-R272</f>
        <v>205582</v>
      </c>
      <c r="T272" s="15" t="n">
        <f aca="false">IF(J272=0,0,S272/J272)</f>
        <v>0.115749113225607</v>
      </c>
      <c r="U272" s="14" t="n">
        <f aca="false">IF(H272=0,0,J272/H272)</f>
        <v>57293.5483870968</v>
      </c>
      <c r="V272" s="18" t="n">
        <f aca="false">IF(H272=0,0,K272/H272)</f>
        <v>196.774193548387</v>
      </c>
      <c r="W272" s="14" t="n">
        <f aca="false">IF(K272=0,0,J272/K272)</f>
        <v>291.16393442623</v>
      </c>
      <c r="X272" s="15" t="n">
        <f aca="false">IF(J272=0,0,L272/J272)</f>
        <v>0.340633973312314</v>
      </c>
      <c r="Y272" s="15" t="n">
        <f aca="false">IF(J272=0,0,M272/J272)</f>
        <v>0.256911209954395</v>
      </c>
      <c r="Z272" s="14" t="n">
        <f aca="false">IF(I272=0,0,J272/I272)</f>
        <v>18501.0416666667</v>
      </c>
    </row>
    <row r="273" customFormat="false" ht="15" hidden="false" customHeight="false" outlineLevel="0" collapsed="false">
      <c r="A273" s="6" t="str">
        <f aca="false">TEXT(B273,"0")&amp;"-"&amp;TEXT(C273,"00")</f>
        <v>2025-03</v>
      </c>
      <c r="B273" s="4" t="n">
        <v>2025</v>
      </c>
      <c r="C273" s="4" t="n">
        <v>3</v>
      </c>
      <c r="D273" s="9" t="s">
        <v>315</v>
      </c>
      <c r="E273" s="12" t="str">
        <f aca="false">INDEX(門市主檔!$B$2:$B$25,MATCH($D273,門市主檔!$A$2:$A$25,0))</f>
        <v>雲林斗六店</v>
      </c>
      <c r="F273" s="12" t="str">
        <f aca="false">INDEX(門市主檔!$C$2:$C$25,MATCH($D273,門市主檔!$A$2:$A$25,0))</f>
        <v>中區</v>
      </c>
      <c r="G273" s="12" t="str">
        <f aca="false">INDEX(門市主檔!$E$2:$E$25,MATCH($D273,門市主檔!$A$2:$A$25,0))</f>
        <v>標準店</v>
      </c>
      <c r="H273" s="4" t="n">
        <v>31</v>
      </c>
      <c r="I273" s="16" t="n">
        <f aca="false">SUMIFS(門市年度設定!$E$2:$E$63,門市年度設定!$A$2:$A$63,$B273,門市年度設定!$B$2:$B$63,$D273)</f>
        <v>90</v>
      </c>
      <c r="J273" s="17" t="n">
        <f aca="false">SUMIFS(通路月營運!$I$2:$I$2509,通路月營運!$B$2:$B$2509,$B273,通路月營運!$C$2:$C$2509,$C273,通路月營運!$D$2:$D$2509,$D273)</f>
        <v>1489900</v>
      </c>
      <c r="K273" s="16" t="n">
        <f aca="false">SUMIFS(通路月營運!$K$2:$K$2509,通路月營運!$B$2:$B$2509,$B273,通路月營運!$C$2:$C$2509,$C273,通路月營運!$D$2:$D$2509,$D273)</f>
        <v>5321</v>
      </c>
      <c r="L273" s="13" t="n">
        <v>450800</v>
      </c>
      <c r="M273" s="13" t="n">
        <v>411200</v>
      </c>
      <c r="N273" s="17" t="n">
        <f aca="false">SUMIFS(門市年度設定!$F$2:$F$63,門市年度設定!$A$2:$A$63,$B273,門市年度設定!$B$2:$B$63,$D273)</f>
        <v>170000</v>
      </c>
      <c r="O273" s="13" t="n">
        <v>75500</v>
      </c>
      <c r="P273" s="13" t="n">
        <v>43200</v>
      </c>
      <c r="Q273" s="17" t="n">
        <f aca="false">SUMIFS(通路月營運!$N$2:$N$2509,通路月營運!$B$2:$B$2509,$B273,通路月營運!$C$2:$C$2509,$C273,通路月營運!$D$2:$D$2509,$D273)</f>
        <v>170340</v>
      </c>
      <c r="R273" s="14" t="n">
        <f aca="false">SUM(L273:Q273)</f>
        <v>1321040</v>
      </c>
      <c r="S273" s="14" t="n">
        <f aca="false">J273-R273</f>
        <v>168860</v>
      </c>
      <c r="T273" s="15" t="n">
        <f aca="false">IF(J273=0,0,S273/J273)</f>
        <v>0.1133364655346</v>
      </c>
      <c r="U273" s="14" t="n">
        <f aca="false">IF(H273=0,0,J273/H273)</f>
        <v>48061.2903225806</v>
      </c>
      <c r="V273" s="18" t="n">
        <f aca="false">IF(H273=0,0,K273/H273)</f>
        <v>171.645161290323</v>
      </c>
      <c r="W273" s="14" t="n">
        <f aca="false">IF(K273=0,0,J273/K273)</f>
        <v>280.003758691975</v>
      </c>
      <c r="X273" s="15" t="n">
        <f aca="false">IF(J273=0,0,L273/J273)</f>
        <v>0.302570642324988</v>
      </c>
      <c r="Y273" s="15" t="n">
        <f aca="false">IF(J273=0,0,M273/J273)</f>
        <v>0.275991677293778</v>
      </c>
      <c r="Z273" s="14" t="n">
        <f aca="false">IF(I273=0,0,J273/I273)</f>
        <v>16554.4444444444</v>
      </c>
    </row>
    <row r="274" customFormat="false" ht="15" hidden="false" customHeight="false" outlineLevel="0" collapsed="false">
      <c r="A274" s="6" t="str">
        <f aca="false">TEXT(B274,"0")&amp;"-"&amp;TEXT(C274,"00")</f>
        <v>2025-04</v>
      </c>
      <c r="B274" s="4" t="n">
        <v>2025</v>
      </c>
      <c r="C274" s="4" t="n">
        <v>4</v>
      </c>
      <c r="D274" s="9" t="s">
        <v>294</v>
      </c>
      <c r="E274" s="12" t="str">
        <f aca="false">INDEX(門市主檔!$B$2:$B$25,MATCH($D274,門市主檔!$A$2:$A$25,0))</f>
        <v>新竹巨城店</v>
      </c>
      <c r="F274" s="12" t="str">
        <f aca="false">INDEX(門市主檔!$C$2:$C$25,MATCH($D274,門市主檔!$A$2:$A$25,0))</f>
        <v>北區</v>
      </c>
      <c r="G274" s="12" t="str">
        <f aca="false">INDEX(門市主檔!$E$2:$E$25,MATCH($D274,門市主檔!$A$2:$A$25,0))</f>
        <v>旗艦店</v>
      </c>
      <c r="H274" s="4" t="n">
        <v>30</v>
      </c>
      <c r="I274" s="16" t="n">
        <f aca="false">SUMIFS(門市年度設定!$E$2:$E$63,門市年度設定!$A$2:$A$63,$B274,門市年度設定!$B$2:$B$63,$D274)</f>
        <v>118</v>
      </c>
      <c r="J274" s="17" t="n">
        <f aca="false">SUMIFS(通路月營運!$I$2:$I$2509,通路月營運!$B$2:$B$2509,$B274,通路月營運!$C$2:$C$2509,$C274,通路月營運!$D$2:$D$2509,$D274)</f>
        <v>2474800</v>
      </c>
      <c r="K274" s="16" t="n">
        <f aca="false">SUMIFS(通路月營運!$K$2:$K$2509,通路月營運!$B$2:$B$2509,$B274,通路月營運!$C$2:$C$2509,$C274,通路月營運!$D$2:$D$2509,$D274)</f>
        <v>8274</v>
      </c>
      <c r="L274" s="13" t="n">
        <v>779000</v>
      </c>
      <c r="M274" s="13" t="n">
        <v>682900</v>
      </c>
      <c r="N274" s="17" t="n">
        <f aca="false">SUMIFS(門市年度設定!$F$2:$F$63,門市年度設定!$A$2:$A$63,$B274,門市年度設定!$B$2:$B$63,$D274)</f>
        <v>529000</v>
      </c>
      <c r="O274" s="13" t="n">
        <v>172000</v>
      </c>
      <c r="P274" s="13" t="n">
        <v>60200</v>
      </c>
      <c r="Q274" s="17" t="n">
        <f aca="false">SUMIFS(通路月營運!$N$2:$N$2509,通路月營運!$B$2:$B$2509,$B274,通路月營運!$C$2:$C$2509,$C274,通路月營運!$D$2:$D$2509,$D274)</f>
        <v>246364</v>
      </c>
      <c r="R274" s="14" t="n">
        <f aca="false">SUM(L274:Q274)</f>
        <v>2469464</v>
      </c>
      <c r="S274" s="14" t="n">
        <f aca="false">J274-R274</f>
        <v>5336</v>
      </c>
      <c r="T274" s="15" t="n">
        <f aca="false">IF(J274=0,0,S274/J274)</f>
        <v>0.00215613382899628</v>
      </c>
      <c r="U274" s="14" t="n">
        <f aca="false">IF(H274=0,0,J274/H274)</f>
        <v>82493.3333333333</v>
      </c>
      <c r="V274" s="18" t="n">
        <f aca="false">IF(H274=0,0,K274/H274)</f>
        <v>275.8</v>
      </c>
      <c r="W274" s="14" t="n">
        <f aca="false">IF(K274=0,0,J274/K274)</f>
        <v>299.105632100556</v>
      </c>
      <c r="X274" s="15" t="n">
        <f aca="false">IF(J274=0,0,L274/J274)</f>
        <v>0.314772910942298</v>
      </c>
      <c r="Y274" s="15" t="n">
        <f aca="false">IF(J274=0,0,M274/J274)</f>
        <v>0.275941490221432</v>
      </c>
      <c r="Z274" s="14" t="n">
        <f aca="false">IF(I274=0,0,J274/I274)</f>
        <v>20972.8813559322</v>
      </c>
    </row>
    <row r="275" customFormat="false" ht="15" hidden="false" customHeight="false" outlineLevel="0" collapsed="false">
      <c r="A275" s="6" t="str">
        <f aca="false">TEXT(B275,"0")&amp;"-"&amp;TEXT(C275,"00")</f>
        <v>2025-04</v>
      </c>
      <c r="B275" s="4" t="n">
        <v>2025</v>
      </c>
      <c r="C275" s="4" t="n">
        <v>4</v>
      </c>
      <c r="D275" s="9" t="s">
        <v>325</v>
      </c>
      <c r="E275" s="12" t="str">
        <f aca="false">INDEX(門市主檔!$B$2:$B$25,MATCH($D275,門市主檔!$A$2:$A$25,0))</f>
        <v>高雄左營店</v>
      </c>
      <c r="F275" s="12" t="str">
        <f aca="false">INDEX(門市主檔!$C$2:$C$25,MATCH($D275,門市主檔!$A$2:$A$25,0))</f>
        <v>南區</v>
      </c>
      <c r="G275" s="12" t="str">
        <f aca="false">INDEX(門市主檔!$E$2:$E$25,MATCH($D275,門市主檔!$A$2:$A$25,0))</f>
        <v>旗艦店</v>
      </c>
      <c r="H275" s="4" t="n">
        <v>30</v>
      </c>
      <c r="I275" s="16" t="n">
        <f aca="false">SUMIFS(門市年度設定!$E$2:$E$63,門市年度設定!$A$2:$A$63,$B275,門市年度設定!$B$2:$B$63,$D275)</f>
        <v>119</v>
      </c>
      <c r="J275" s="17" t="n">
        <f aca="false">SUMIFS(通路月營運!$I$2:$I$2509,通路月營運!$B$2:$B$2509,$B275,通路月營運!$C$2:$C$2509,$C275,通路月營運!$D$2:$D$2509,$D275)</f>
        <v>2075000</v>
      </c>
      <c r="K275" s="16" t="n">
        <f aca="false">SUMIFS(通路月營運!$K$2:$K$2509,通路月營運!$B$2:$B$2509,$B275,通路月營運!$C$2:$C$2509,$C275,通路月營運!$D$2:$D$2509,$D275)</f>
        <v>7217</v>
      </c>
      <c r="L275" s="13" t="n">
        <v>634700</v>
      </c>
      <c r="M275" s="13" t="n">
        <v>577900</v>
      </c>
      <c r="N275" s="17" t="n">
        <f aca="false">SUMIFS(門市年度設定!$F$2:$F$63,門市年度設定!$A$2:$A$63,$B275,門市年度設定!$B$2:$B$63,$D275)</f>
        <v>479000</v>
      </c>
      <c r="O275" s="13" t="n">
        <v>116400</v>
      </c>
      <c r="P275" s="13" t="n">
        <v>67800</v>
      </c>
      <c r="Q275" s="17" t="n">
        <f aca="false">SUMIFS(通路月營運!$N$2:$N$2509,通路月營運!$B$2:$B$2509,$B275,通路月營運!$C$2:$C$2509,$C275,通路月營運!$D$2:$D$2509,$D275)</f>
        <v>191216</v>
      </c>
      <c r="R275" s="14" t="n">
        <f aca="false">SUM(L275:Q275)</f>
        <v>2067016</v>
      </c>
      <c r="S275" s="14" t="n">
        <f aca="false">J275-R275</f>
        <v>7984</v>
      </c>
      <c r="T275" s="15" t="n">
        <f aca="false">IF(J275=0,0,S275/J275)</f>
        <v>0.00384771084337349</v>
      </c>
      <c r="U275" s="14" t="n">
        <f aca="false">IF(H275=0,0,J275/H275)</f>
        <v>69166.6666666667</v>
      </c>
      <c r="V275" s="18" t="n">
        <f aca="false">IF(H275=0,0,K275/H275)</f>
        <v>240.566666666667</v>
      </c>
      <c r="W275" s="14" t="n">
        <f aca="false">IF(K275=0,0,J275/K275)</f>
        <v>287.515588194541</v>
      </c>
      <c r="X275" s="15" t="n">
        <f aca="false">IF(J275=0,0,L275/J275)</f>
        <v>0.305879518072289</v>
      </c>
      <c r="Y275" s="15" t="n">
        <f aca="false">IF(J275=0,0,M275/J275)</f>
        <v>0.278506024096386</v>
      </c>
      <c r="Z275" s="14" t="n">
        <f aca="false">IF(I275=0,0,J275/I275)</f>
        <v>17436.974789916</v>
      </c>
    </row>
    <row r="276" customFormat="false" ht="15" hidden="false" customHeight="false" outlineLevel="0" collapsed="false">
      <c r="A276" s="6" t="str">
        <f aca="false">TEXT(B276,"0")&amp;"-"&amp;TEXT(C276,"00")</f>
        <v>2025-04</v>
      </c>
      <c r="B276" s="4" t="n">
        <v>2025</v>
      </c>
      <c r="C276" s="4" t="n">
        <v>4</v>
      </c>
      <c r="D276" s="9" t="s">
        <v>328</v>
      </c>
      <c r="E276" s="12" t="str">
        <f aca="false">INDEX(門市主檔!$B$2:$B$25,MATCH($D276,門市主檔!$A$2:$A$25,0))</f>
        <v>高雄三多店</v>
      </c>
      <c r="F276" s="12" t="str">
        <f aca="false">INDEX(門市主檔!$C$2:$C$25,MATCH($D276,門市主檔!$A$2:$A$25,0))</f>
        <v>南區</v>
      </c>
      <c r="G276" s="12" t="str">
        <f aca="false">INDEX(門市主檔!$E$2:$E$25,MATCH($D276,門市主檔!$A$2:$A$25,0))</f>
        <v>標準店</v>
      </c>
      <c r="H276" s="4" t="n">
        <v>30</v>
      </c>
      <c r="I276" s="16" t="n">
        <f aca="false">SUMIFS(門市年度設定!$E$2:$E$63,門市年度設定!$A$2:$A$63,$B276,門市年度設定!$B$2:$B$63,$D276)</f>
        <v>77</v>
      </c>
      <c r="J276" s="17" t="n">
        <f aca="false">SUMIFS(通路月營運!$I$2:$I$2509,通路月營運!$B$2:$B$2509,$B276,通路月營運!$C$2:$C$2509,$C276,通路月營運!$D$2:$D$2509,$D276)</f>
        <v>1688000</v>
      </c>
      <c r="K276" s="16" t="n">
        <f aca="false">SUMIFS(通路月營運!$K$2:$K$2509,通路月營運!$B$2:$B$2509,$B276,通路月營運!$C$2:$C$2509,$C276,通路月營運!$D$2:$D$2509,$D276)</f>
        <v>6114</v>
      </c>
      <c r="L276" s="13" t="n">
        <v>575300</v>
      </c>
      <c r="M276" s="13" t="n">
        <v>408100</v>
      </c>
      <c r="N276" s="17" t="n">
        <f aca="false">SUMIFS(門市年度設定!$F$2:$F$63,門市年度設定!$A$2:$A$63,$B276,門市年度設定!$B$2:$B$63,$D276)</f>
        <v>216000</v>
      </c>
      <c r="O276" s="13" t="n">
        <v>85000</v>
      </c>
      <c r="P276" s="13" t="n">
        <v>40500</v>
      </c>
      <c r="Q276" s="17" t="n">
        <f aca="false">SUMIFS(通路月營運!$N$2:$N$2509,通路月營運!$B$2:$B$2509,$B276,通路月營運!$C$2:$C$2509,$C276,通路月營運!$D$2:$D$2509,$D276)</f>
        <v>184280</v>
      </c>
      <c r="R276" s="14" t="n">
        <f aca="false">SUM(L276:Q276)</f>
        <v>1509180</v>
      </c>
      <c r="S276" s="14" t="n">
        <f aca="false">J276-R276</f>
        <v>178820</v>
      </c>
      <c r="T276" s="15" t="n">
        <f aca="false">IF(J276=0,0,S276/J276)</f>
        <v>0.105936018957346</v>
      </c>
      <c r="U276" s="14" t="n">
        <f aca="false">IF(H276=0,0,J276/H276)</f>
        <v>56266.6666666667</v>
      </c>
      <c r="V276" s="18" t="n">
        <f aca="false">IF(H276=0,0,K276/H276)</f>
        <v>203.8</v>
      </c>
      <c r="W276" s="14" t="n">
        <f aca="false">IF(K276=0,0,J276/K276)</f>
        <v>276.087667648021</v>
      </c>
      <c r="X276" s="15" t="n">
        <f aca="false">IF(J276=0,0,L276/J276)</f>
        <v>0.340817535545024</v>
      </c>
      <c r="Y276" s="15" t="n">
        <f aca="false">IF(J276=0,0,M276/J276)</f>
        <v>0.241765402843602</v>
      </c>
      <c r="Z276" s="14" t="n">
        <f aca="false">IF(I276=0,0,J276/I276)</f>
        <v>21922.0779220779</v>
      </c>
    </row>
    <row r="277" customFormat="false" ht="15" hidden="false" customHeight="false" outlineLevel="0" collapsed="false">
      <c r="A277" s="6" t="str">
        <f aca="false">TEXT(B277,"0")&amp;"-"&amp;TEXT(C277,"00")</f>
        <v>2025-04</v>
      </c>
      <c r="B277" s="4" t="n">
        <v>2025</v>
      </c>
      <c r="C277" s="4" t="n">
        <v>4</v>
      </c>
      <c r="D277" s="9" t="s">
        <v>280</v>
      </c>
      <c r="E277" s="12" t="str">
        <f aca="false">INDEX(門市主檔!$B$2:$B$25,MATCH($D277,門市主檔!$A$2:$A$25,0))</f>
        <v>新北板橋店</v>
      </c>
      <c r="F277" s="12" t="str">
        <f aca="false">INDEX(門市主檔!$C$2:$C$25,MATCH($D277,門市主檔!$A$2:$A$25,0))</f>
        <v>北區</v>
      </c>
      <c r="G277" s="12" t="str">
        <f aca="false">INDEX(門市主檔!$E$2:$E$25,MATCH($D277,門市主檔!$A$2:$A$25,0))</f>
        <v>標準店</v>
      </c>
      <c r="H277" s="4" t="n">
        <v>30</v>
      </c>
      <c r="I277" s="16" t="n">
        <f aca="false">SUMIFS(門市年度設定!$E$2:$E$63,門市年度設定!$A$2:$A$63,$B277,門市年度設定!$B$2:$B$63,$D277)</f>
        <v>99</v>
      </c>
      <c r="J277" s="17" t="n">
        <f aca="false">SUMIFS(通路月營運!$I$2:$I$2509,通路月營運!$B$2:$B$2509,$B277,通路月營運!$C$2:$C$2509,$C277,通路月營運!$D$2:$D$2509,$D277)</f>
        <v>2405800</v>
      </c>
      <c r="K277" s="16" t="n">
        <f aca="false">SUMIFS(通路月營運!$K$2:$K$2509,通路月營運!$B$2:$B$2509,$B277,通路月營運!$C$2:$C$2509,$C277,通路月營運!$D$2:$D$2509,$D277)</f>
        <v>8370</v>
      </c>
      <c r="L277" s="13" t="n">
        <v>756800</v>
      </c>
      <c r="M277" s="13" t="n">
        <v>586600</v>
      </c>
      <c r="N277" s="17" t="n">
        <f aca="false">SUMIFS(門市年度設定!$F$2:$F$63,門市年度設定!$A$2:$A$63,$B277,門市年度設定!$B$2:$B$63,$D277)</f>
        <v>285000</v>
      </c>
      <c r="O277" s="13" t="n">
        <v>153900</v>
      </c>
      <c r="P277" s="13" t="n">
        <v>69000</v>
      </c>
      <c r="Q277" s="17" t="n">
        <f aca="false">SUMIFS(通路月營運!$N$2:$N$2509,通路月營運!$B$2:$B$2509,$B277,通路月營運!$C$2:$C$2509,$C277,通路月營運!$D$2:$D$2509,$D277)</f>
        <v>260984</v>
      </c>
      <c r="R277" s="14" t="n">
        <f aca="false">SUM(L277:Q277)</f>
        <v>2112284</v>
      </c>
      <c r="S277" s="14" t="n">
        <f aca="false">J277-R277</f>
        <v>293516</v>
      </c>
      <c r="T277" s="15" t="n">
        <f aca="false">IF(J277=0,0,S277/J277)</f>
        <v>0.122003491562058</v>
      </c>
      <c r="U277" s="14" t="n">
        <f aca="false">IF(H277=0,0,J277/H277)</f>
        <v>80193.3333333333</v>
      </c>
      <c r="V277" s="18" t="n">
        <f aca="false">IF(H277=0,0,K277/H277)</f>
        <v>279</v>
      </c>
      <c r="W277" s="14" t="n">
        <f aca="false">IF(K277=0,0,J277/K277)</f>
        <v>287.431302270012</v>
      </c>
      <c r="X277" s="15" t="n">
        <f aca="false">IF(J277=0,0,L277/J277)</f>
        <v>0.314573114972151</v>
      </c>
      <c r="Y277" s="15" t="n">
        <f aca="false">IF(J277=0,0,M277/J277)</f>
        <v>0.243827417075401</v>
      </c>
      <c r="Z277" s="14" t="n">
        <f aca="false">IF(I277=0,0,J277/I277)</f>
        <v>24301.0101010101</v>
      </c>
    </row>
    <row r="278" customFormat="false" ht="15" hidden="false" customHeight="false" outlineLevel="0" collapsed="false">
      <c r="A278" s="6" t="str">
        <f aca="false">TEXT(B278,"0")&amp;"-"&amp;TEXT(C278,"00")</f>
        <v>2025-04</v>
      </c>
      <c r="B278" s="4" t="n">
        <v>2025</v>
      </c>
      <c r="C278" s="4" t="n">
        <v>4</v>
      </c>
      <c r="D278" s="9" t="s">
        <v>283</v>
      </c>
      <c r="E278" s="12" t="str">
        <f aca="false">INDEX(門市主檔!$B$2:$B$25,MATCH($D278,門市主檔!$A$2:$A$25,0))</f>
        <v>新北新莊店</v>
      </c>
      <c r="F278" s="12" t="str">
        <f aca="false">INDEX(門市主檔!$C$2:$C$25,MATCH($D278,門市主檔!$A$2:$A$25,0))</f>
        <v>北區</v>
      </c>
      <c r="G278" s="12" t="str">
        <f aca="false">INDEX(門市主檔!$E$2:$E$25,MATCH($D278,門市主檔!$A$2:$A$25,0))</f>
        <v>標準店</v>
      </c>
      <c r="H278" s="4" t="n">
        <v>30</v>
      </c>
      <c r="I278" s="16" t="n">
        <f aca="false">SUMIFS(門市年度設定!$E$2:$E$63,門市年度設定!$A$2:$A$63,$B278,門市年度設定!$B$2:$B$63,$D278)</f>
        <v>75</v>
      </c>
      <c r="J278" s="17" t="n">
        <f aca="false">SUMIFS(通路月營運!$I$2:$I$2509,通路月營運!$B$2:$B$2509,$B278,通路月營運!$C$2:$C$2509,$C278,通路月營運!$D$2:$D$2509,$D278)</f>
        <v>1811600</v>
      </c>
      <c r="K278" s="16" t="n">
        <f aca="false">SUMIFS(通路月營運!$K$2:$K$2509,通路月營運!$B$2:$B$2509,$B278,通路月營運!$C$2:$C$2509,$C278,通路月營運!$D$2:$D$2509,$D278)</f>
        <v>6363</v>
      </c>
      <c r="L278" s="13" t="n">
        <v>618200</v>
      </c>
      <c r="M278" s="13" t="n">
        <v>451200</v>
      </c>
      <c r="N278" s="17" t="n">
        <f aca="false">SUMIFS(門市年度設定!$F$2:$F$63,門市年度設定!$A$2:$A$63,$B278,門市年度設定!$B$2:$B$63,$D278)</f>
        <v>239000</v>
      </c>
      <c r="O278" s="13" t="n">
        <v>91300</v>
      </c>
      <c r="P278" s="13" t="n">
        <v>55400</v>
      </c>
      <c r="Q278" s="17" t="n">
        <f aca="false">SUMIFS(通路月營運!$N$2:$N$2509,通路月營運!$B$2:$B$2509,$B278,通路月營運!$C$2:$C$2509,$C278,通路月營運!$D$2:$D$2509,$D278)</f>
        <v>206380</v>
      </c>
      <c r="R278" s="14" t="n">
        <f aca="false">SUM(L278:Q278)</f>
        <v>1661480</v>
      </c>
      <c r="S278" s="14" t="n">
        <f aca="false">J278-R278</f>
        <v>150120</v>
      </c>
      <c r="T278" s="15" t="n">
        <f aca="false">IF(J278=0,0,S278/J278)</f>
        <v>0.0828659748288805</v>
      </c>
      <c r="U278" s="14" t="n">
        <f aca="false">IF(H278=0,0,J278/H278)</f>
        <v>60386.6666666667</v>
      </c>
      <c r="V278" s="18" t="n">
        <f aca="false">IF(H278=0,0,K278/H278)</f>
        <v>212.1</v>
      </c>
      <c r="W278" s="14" t="n">
        <f aca="false">IF(K278=0,0,J278/K278)</f>
        <v>284.708470847085</v>
      </c>
      <c r="X278" s="15" t="n">
        <f aca="false">IF(J278=0,0,L278/J278)</f>
        <v>0.341245308015014</v>
      </c>
      <c r="Y278" s="15" t="n">
        <f aca="false">IF(J278=0,0,M278/J278)</f>
        <v>0.24906160300287</v>
      </c>
      <c r="Z278" s="14" t="n">
        <f aca="false">IF(I278=0,0,J278/I278)</f>
        <v>24154.6666666667</v>
      </c>
    </row>
    <row r="279" customFormat="false" ht="15" hidden="false" customHeight="false" outlineLevel="0" collapsed="false">
      <c r="A279" s="6" t="str">
        <f aca="false">TEXT(B279,"0")&amp;"-"&amp;TEXT(C279,"00")</f>
        <v>2025-04</v>
      </c>
      <c r="B279" s="4" t="n">
        <v>2025</v>
      </c>
      <c r="C279" s="4" t="n">
        <v>4</v>
      </c>
      <c r="D279" s="9" t="s">
        <v>285</v>
      </c>
      <c r="E279" s="12" t="str">
        <f aca="false">INDEX(門市主檔!$B$2:$B$25,MATCH($D279,門市主檔!$A$2:$A$25,0))</f>
        <v>新北三重店</v>
      </c>
      <c r="F279" s="12" t="str">
        <f aca="false">INDEX(門市主檔!$C$2:$C$25,MATCH($D279,門市主檔!$A$2:$A$25,0))</f>
        <v>北區</v>
      </c>
      <c r="G279" s="12" t="str">
        <f aca="false">INDEX(門市主檔!$E$2:$E$25,MATCH($D279,門市主檔!$A$2:$A$25,0))</f>
        <v>小型店</v>
      </c>
      <c r="H279" s="4" t="n">
        <v>30</v>
      </c>
      <c r="I279" s="16" t="n">
        <f aca="false">SUMIFS(門市年度設定!$E$2:$E$63,門市年度設定!$A$2:$A$63,$B279,門市年度設定!$B$2:$B$63,$D279)</f>
        <v>50</v>
      </c>
      <c r="J279" s="17" t="n">
        <f aca="false">SUMIFS(通路月營運!$I$2:$I$2509,通路月營運!$B$2:$B$2509,$B279,通路月營運!$C$2:$C$2509,$C279,通路月營運!$D$2:$D$2509,$D279)</f>
        <v>1276600</v>
      </c>
      <c r="K279" s="16" t="n">
        <f aca="false">SUMIFS(通路月營運!$K$2:$K$2509,通路月營運!$B$2:$B$2509,$B279,通路月營運!$C$2:$C$2509,$C279,通路月營運!$D$2:$D$2509,$D279)</f>
        <v>4437</v>
      </c>
      <c r="L279" s="13" t="n">
        <v>414400</v>
      </c>
      <c r="M279" s="13" t="n">
        <v>348400</v>
      </c>
      <c r="N279" s="17" t="n">
        <f aca="false">SUMIFS(門市年度設定!$F$2:$F$63,門市年度設定!$A$2:$A$63,$B279,門市年度設定!$B$2:$B$63,$D279)</f>
        <v>118000</v>
      </c>
      <c r="O279" s="13" t="n">
        <v>66500</v>
      </c>
      <c r="P279" s="13" t="n">
        <v>23000</v>
      </c>
      <c r="Q279" s="17" t="n">
        <f aca="false">SUMIFS(通路月營運!$N$2:$N$2509,通路月營運!$B$2:$B$2509,$B279,通路月營運!$C$2:$C$2509,$C279,通路月營運!$D$2:$D$2509,$D279)</f>
        <v>184212</v>
      </c>
      <c r="R279" s="14" t="n">
        <f aca="false">SUM(L279:Q279)</f>
        <v>1154512</v>
      </c>
      <c r="S279" s="14" t="n">
        <f aca="false">J279-R279</f>
        <v>122088</v>
      </c>
      <c r="T279" s="15" t="n">
        <f aca="false">IF(J279=0,0,S279/J279)</f>
        <v>0.0956352812157293</v>
      </c>
      <c r="U279" s="14" t="n">
        <f aca="false">IF(H279=0,0,J279/H279)</f>
        <v>42553.3333333333</v>
      </c>
      <c r="V279" s="18" t="n">
        <f aca="false">IF(H279=0,0,K279/H279)</f>
        <v>147.9</v>
      </c>
      <c r="W279" s="14" t="n">
        <f aca="false">IF(K279=0,0,J279/K279)</f>
        <v>287.7169258508</v>
      </c>
      <c r="X279" s="15" t="n">
        <f aca="false">IF(J279=0,0,L279/J279)</f>
        <v>0.324612251292496</v>
      </c>
      <c r="Y279" s="15" t="n">
        <f aca="false">IF(J279=0,0,M279/J279)</f>
        <v>0.272912423625255</v>
      </c>
      <c r="Z279" s="14" t="n">
        <f aca="false">IF(I279=0,0,J279/I279)</f>
        <v>25532</v>
      </c>
    </row>
    <row r="280" customFormat="false" ht="15" hidden="false" customHeight="false" outlineLevel="0" collapsed="false">
      <c r="A280" s="6" t="str">
        <f aca="false">TEXT(B280,"0")&amp;"-"&amp;TEXT(C280,"00")</f>
        <v>2025-04</v>
      </c>
      <c r="B280" s="4" t="n">
        <v>2025</v>
      </c>
      <c r="C280" s="4" t="n">
        <v>4</v>
      </c>
      <c r="D280" s="9" t="s">
        <v>300</v>
      </c>
      <c r="E280" s="12" t="str">
        <f aca="false">INDEX(門市主檔!$B$2:$B$25,MATCH($D280,門市主檔!$A$2:$A$25,0))</f>
        <v>台中逢甲店</v>
      </c>
      <c r="F280" s="12" t="str">
        <f aca="false">INDEX(門市主檔!$C$2:$C$25,MATCH($D280,門市主檔!$A$2:$A$25,0))</f>
        <v>中區</v>
      </c>
      <c r="G280" s="12" t="str">
        <f aca="false">INDEX(門市主檔!$E$2:$E$25,MATCH($D280,門市主檔!$A$2:$A$25,0))</f>
        <v>標準店</v>
      </c>
      <c r="H280" s="4" t="n">
        <v>30</v>
      </c>
      <c r="I280" s="16" t="n">
        <f aca="false">SUMIFS(門市年度設定!$E$2:$E$63,門市年度設定!$A$2:$A$63,$B280,門市年度設定!$B$2:$B$63,$D280)</f>
        <v>83</v>
      </c>
      <c r="J280" s="17" t="n">
        <f aca="false">SUMIFS(通路月營運!$I$2:$I$2509,通路月營運!$B$2:$B$2509,$B280,通路月營運!$C$2:$C$2509,$C280,通路月營運!$D$2:$D$2509,$D280)</f>
        <v>2652800</v>
      </c>
      <c r="K280" s="16" t="n">
        <f aca="false">SUMIFS(通路月營運!$K$2:$K$2509,通路月營運!$B$2:$B$2509,$B280,通路月營運!$C$2:$C$2509,$C280,通路月營運!$D$2:$D$2509,$D280)</f>
        <v>9288</v>
      </c>
      <c r="L280" s="13" t="n">
        <v>869600</v>
      </c>
      <c r="M280" s="13" t="n">
        <v>674900</v>
      </c>
      <c r="N280" s="17" t="n">
        <f aca="false">SUMIFS(門市年度設定!$F$2:$F$63,門市年度設定!$A$2:$A$63,$B280,門市年度設定!$B$2:$B$63,$D280)</f>
        <v>326000</v>
      </c>
      <c r="O280" s="13" t="n">
        <v>172600</v>
      </c>
      <c r="P280" s="13" t="n">
        <v>55200</v>
      </c>
      <c r="Q280" s="17" t="n">
        <f aca="false">SUMIFS(通路月營運!$N$2:$N$2509,通路月營運!$B$2:$B$2509,$B280,通路月營運!$C$2:$C$2509,$C280,通路月營運!$D$2:$D$2509,$D280)</f>
        <v>306986</v>
      </c>
      <c r="R280" s="14" t="n">
        <f aca="false">SUM(L280:Q280)</f>
        <v>2405286</v>
      </c>
      <c r="S280" s="14" t="n">
        <f aca="false">J280-R280</f>
        <v>247514</v>
      </c>
      <c r="T280" s="15" t="n">
        <f aca="false">IF(J280=0,0,S280/J280)</f>
        <v>0.0933029252110977</v>
      </c>
      <c r="U280" s="14" t="n">
        <f aca="false">IF(H280=0,0,J280/H280)</f>
        <v>88426.6666666667</v>
      </c>
      <c r="V280" s="18" t="n">
        <f aca="false">IF(H280=0,0,K280/H280)</f>
        <v>309.6</v>
      </c>
      <c r="W280" s="14" t="n">
        <f aca="false">IF(K280=0,0,J280/K280)</f>
        <v>285.615848406546</v>
      </c>
      <c r="X280" s="15" t="n">
        <f aca="false">IF(J280=0,0,L280/J280)</f>
        <v>0.327804583835947</v>
      </c>
      <c r="Y280" s="15" t="n">
        <f aca="false">IF(J280=0,0,M280/J280)</f>
        <v>0.254410434258142</v>
      </c>
      <c r="Z280" s="14" t="n">
        <f aca="false">IF(I280=0,0,J280/I280)</f>
        <v>31961.4457831325</v>
      </c>
    </row>
    <row r="281" customFormat="false" ht="15" hidden="false" customHeight="false" outlineLevel="0" collapsed="false">
      <c r="A281" s="6" t="str">
        <f aca="false">TEXT(B281,"0")&amp;"-"&amp;TEXT(C281,"00")</f>
        <v>2025-04</v>
      </c>
      <c r="B281" s="4" t="n">
        <v>2025</v>
      </c>
      <c r="C281" s="4" t="n">
        <v>4</v>
      </c>
      <c r="D281" s="9" t="s">
        <v>305</v>
      </c>
      <c r="E281" s="12" t="str">
        <f aca="false">INDEX(門市主檔!$B$2:$B$25,MATCH($D281,門市主檔!$A$2:$A$25,0))</f>
        <v>台中七期店</v>
      </c>
      <c r="F281" s="12" t="str">
        <f aca="false">INDEX(門市主檔!$C$2:$C$25,MATCH($D281,門市主檔!$A$2:$A$25,0))</f>
        <v>中區</v>
      </c>
      <c r="G281" s="12" t="str">
        <f aca="false">INDEX(門市主檔!$E$2:$E$25,MATCH($D281,門市主檔!$A$2:$A$25,0))</f>
        <v>旗艦店</v>
      </c>
      <c r="H281" s="4" t="n">
        <v>30</v>
      </c>
      <c r="I281" s="16" t="n">
        <f aca="false">SUMIFS(門市年度設定!$E$2:$E$63,門市年度設定!$A$2:$A$63,$B281,門市年度設定!$B$2:$B$63,$D281)</f>
        <v>124</v>
      </c>
      <c r="J281" s="17" t="n">
        <f aca="false">SUMIFS(通路月營運!$I$2:$I$2509,通路月營運!$B$2:$B$2509,$B281,通路月營運!$C$2:$C$2509,$C281,通路月營運!$D$2:$D$2509,$D281)</f>
        <v>2229600</v>
      </c>
      <c r="K281" s="16" t="n">
        <f aca="false">SUMIFS(通路月營運!$K$2:$K$2509,通路月營運!$B$2:$B$2509,$B281,通路月營運!$C$2:$C$2509,$C281,通路月營運!$D$2:$D$2509,$D281)</f>
        <v>7744</v>
      </c>
      <c r="L281" s="13" t="n">
        <v>676800</v>
      </c>
      <c r="M281" s="13" t="n">
        <v>526700</v>
      </c>
      <c r="N281" s="17" t="n">
        <f aca="false">SUMIFS(門市年度設定!$F$2:$F$63,門市年度設定!$A$2:$A$63,$B281,門市年度設定!$B$2:$B$63,$D281)</f>
        <v>490000</v>
      </c>
      <c r="O281" s="13" t="n">
        <v>133200</v>
      </c>
      <c r="P281" s="13" t="n">
        <v>40000</v>
      </c>
      <c r="Q281" s="17" t="n">
        <f aca="false">SUMIFS(通路月營運!$N$2:$N$2509,通路月營運!$B$2:$B$2509,$B281,通路月營運!$C$2:$C$2509,$C281,通路月營運!$D$2:$D$2509,$D281)</f>
        <v>218246</v>
      </c>
      <c r="R281" s="14" t="n">
        <f aca="false">SUM(L281:Q281)</f>
        <v>2084946</v>
      </c>
      <c r="S281" s="14" t="n">
        <f aca="false">J281-R281</f>
        <v>144654</v>
      </c>
      <c r="T281" s="15" t="n">
        <f aca="false">IF(J281=0,0,S281/J281)</f>
        <v>0.0648789020452099</v>
      </c>
      <c r="U281" s="14" t="n">
        <f aca="false">IF(H281=0,0,J281/H281)</f>
        <v>74320</v>
      </c>
      <c r="V281" s="18" t="n">
        <f aca="false">IF(H281=0,0,K281/H281)</f>
        <v>258.133333333333</v>
      </c>
      <c r="W281" s="14" t="n">
        <f aca="false">IF(K281=0,0,J281/K281)</f>
        <v>287.913223140496</v>
      </c>
      <c r="X281" s="15" t="n">
        <f aca="false">IF(J281=0,0,L281/J281)</f>
        <v>0.303552206673843</v>
      </c>
      <c r="Y281" s="15" t="n">
        <f aca="false">IF(J281=0,0,M281/J281)</f>
        <v>0.236230714029422</v>
      </c>
      <c r="Z281" s="14" t="n">
        <f aca="false">IF(I281=0,0,J281/I281)</f>
        <v>17980.6451612903</v>
      </c>
    </row>
    <row r="282" customFormat="false" ht="15" hidden="false" customHeight="false" outlineLevel="0" collapsed="false">
      <c r="A282" s="6" t="str">
        <f aca="false">TEXT(B282,"0")&amp;"-"&amp;TEXT(C282,"00")</f>
        <v>2025-04</v>
      </c>
      <c r="B282" s="4" t="n">
        <v>2025</v>
      </c>
      <c r="C282" s="4" t="n">
        <v>4</v>
      </c>
      <c r="D282" s="9" t="s">
        <v>307</v>
      </c>
      <c r="E282" s="12" t="str">
        <f aca="false">INDEX(門市主檔!$B$2:$B$25,MATCH($D282,門市主檔!$A$2:$A$25,0))</f>
        <v>台中一中店</v>
      </c>
      <c r="F282" s="12" t="str">
        <f aca="false">INDEX(門市主檔!$C$2:$C$25,MATCH($D282,門市主檔!$A$2:$A$25,0))</f>
        <v>中區</v>
      </c>
      <c r="G282" s="12" t="str">
        <f aca="false">INDEX(門市主檔!$E$2:$E$25,MATCH($D282,門市主檔!$A$2:$A$25,0))</f>
        <v>小型店</v>
      </c>
      <c r="H282" s="4" t="n">
        <v>30</v>
      </c>
      <c r="I282" s="16" t="n">
        <f aca="false">SUMIFS(門市年度設定!$E$2:$E$63,門市年度設定!$A$2:$A$63,$B282,門市年度設定!$B$2:$B$63,$D282)</f>
        <v>52</v>
      </c>
      <c r="J282" s="17" t="n">
        <f aca="false">SUMIFS(通路月營運!$I$2:$I$2509,通路月營運!$B$2:$B$2509,$B282,通路月營運!$C$2:$C$2509,$C282,通路月營運!$D$2:$D$2509,$D282)</f>
        <v>1675300</v>
      </c>
      <c r="K282" s="16" t="n">
        <f aca="false">SUMIFS(通路月營運!$K$2:$K$2509,通路月營運!$B$2:$B$2509,$B282,通路月營運!$C$2:$C$2509,$C282,通路月營運!$D$2:$D$2509,$D282)</f>
        <v>6392</v>
      </c>
      <c r="L282" s="13" t="n">
        <v>548900</v>
      </c>
      <c r="M282" s="13" t="n">
        <v>432000</v>
      </c>
      <c r="N282" s="17" t="n">
        <f aca="false">SUMIFS(門市年度設定!$F$2:$F$63,門市年度設定!$A$2:$A$63,$B282,門市年度設定!$B$2:$B$63,$D282)</f>
        <v>106000</v>
      </c>
      <c r="O282" s="13" t="n">
        <v>99100</v>
      </c>
      <c r="P282" s="13" t="n">
        <v>29000</v>
      </c>
      <c r="Q282" s="17" t="n">
        <f aca="false">SUMIFS(通路月營運!$N$2:$N$2509,通路月營運!$B$2:$B$2509,$B282,通路月營運!$C$2:$C$2509,$C282,通路月營運!$D$2:$D$2509,$D282)</f>
        <v>219232</v>
      </c>
      <c r="R282" s="14" t="n">
        <f aca="false">SUM(L282:Q282)</f>
        <v>1434232</v>
      </c>
      <c r="S282" s="14" t="n">
        <f aca="false">J282-R282</f>
        <v>241068</v>
      </c>
      <c r="T282" s="15" t="n">
        <f aca="false">IF(J282=0,0,S282/J282)</f>
        <v>0.143895421715514</v>
      </c>
      <c r="U282" s="14" t="n">
        <f aca="false">IF(H282=0,0,J282/H282)</f>
        <v>55843.3333333333</v>
      </c>
      <c r="V282" s="18" t="n">
        <f aca="false">IF(H282=0,0,K282/H282)</f>
        <v>213.066666666667</v>
      </c>
      <c r="W282" s="14" t="n">
        <f aca="false">IF(K282=0,0,J282/K282)</f>
        <v>262.09324155194</v>
      </c>
      <c r="X282" s="15" t="n">
        <f aca="false">IF(J282=0,0,L282/J282)</f>
        <v>0.327642810242942</v>
      </c>
      <c r="Y282" s="15" t="n">
        <f aca="false">IF(J282=0,0,M282/J282)</f>
        <v>0.257864263117054</v>
      </c>
      <c r="Z282" s="14" t="n">
        <f aca="false">IF(I282=0,0,J282/I282)</f>
        <v>32217.3076923077</v>
      </c>
    </row>
    <row r="283" customFormat="false" ht="15" hidden="false" customHeight="false" outlineLevel="0" collapsed="false">
      <c r="A283" s="6" t="str">
        <f aca="false">TEXT(B283,"0")&amp;"-"&amp;TEXT(C283,"00")</f>
        <v>2025-04</v>
      </c>
      <c r="B283" s="4" t="n">
        <v>2025</v>
      </c>
      <c r="C283" s="4" t="n">
        <v>4</v>
      </c>
      <c r="D283" s="9" t="s">
        <v>310</v>
      </c>
      <c r="E283" s="12" t="str">
        <f aca="false">INDEX(門市主檔!$B$2:$B$25,MATCH($D283,門市主檔!$A$2:$A$25,0))</f>
        <v>台中大里店</v>
      </c>
      <c r="F283" s="12" t="str">
        <f aca="false">INDEX(門市主檔!$C$2:$C$25,MATCH($D283,門市主檔!$A$2:$A$25,0))</f>
        <v>中區</v>
      </c>
      <c r="G283" s="12" t="str">
        <f aca="false">INDEX(門市主檔!$E$2:$E$25,MATCH($D283,門市主檔!$A$2:$A$25,0))</f>
        <v>外帶專門店</v>
      </c>
      <c r="H283" s="4" t="n">
        <v>30</v>
      </c>
      <c r="I283" s="16" t="n">
        <f aca="false">SUMIFS(門市年度設定!$E$2:$E$63,門市年度設定!$A$2:$A$63,$B283,門市年度設定!$B$2:$B$63,$D283)</f>
        <v>10</v>
      </c>
      <c r="J283" s="17" t="n">
        <f aca="false">SUMIFS(通路月營運!$I$2:$I$2509,通路月營運!$B$2:$B$2509,$B283,通路月營運!$C$2:$C$2509,$C283,通路月營運!$D$2:$D$2509,$D283)</f>
        <v>920200</v>
      </c>
      <c r="K283" s="16" t="n">
        <f aca="false">SUMIFS(通路月營運!$K$2:$K$2509,通路月營運!$B$2:$B$2509,$B283,通路月營運!$C$2:$C$2509,$C283,通路月營運!$D$2:$D$2509,$D283)</f>
        <v>3316</v>
      </c>
      <c r="L283" s="13" t="n">
        <v>299100</v>
      </c>
      <c r="M283" s="13" t="n">
        <v>251500</v>
      </c>
      <c r="N283" s="17" t="n">
        <f aca="false">SUMIFS(門市年度設定!$F$2:$F$63,門市年度設定!$A$2:$A$63,$B283,門市年度設定!$B$2:$B$63,$D283)</f>
        <v>55000</v>
      </c>
      <c r="O283" s="13" t="n">
        <v>58200</v>
      </c>
      <c r="P283" s="13" t="n">
        <v>18900</v>
      </c>
      <c r="Q283" s="17" t="n">
        <f aca="false">SUMIFS(通路月營運!$N$2:$N$2509,通路月營運!$B$2:$B$2509,$B283,通路月營運!$C$2:$C$2509,$C283,通路月營運!$D$2:$D$2509,$D283)</f>
        <v>180030</v>
      </c>
      <c r="R283" s="14" t="n">
        <f aca="false">SUM(L283:Q283)</f>
        <v>862730</v>
      </c>
      <c r="S283" s="14" t="n">
        <f aca="false">J283-R283</f>
        <v>57470</v>
      </c>
      <c r="T283" s="15" t="n">
        <f aca="false">IF(J283=0,0,S283/J283)</f>
        <v>0.0624538143881765</v>
      </c>
      <c r="U283" s="14" t="n">
        <f aca="false">IF(H283=0,0,J283/H283)</f>
        <v>30673.3333333333</v>
      </c>
      <c r="V283" s="18" t="n">
        <f aca="false">IF(H283=0,0,K283/H283)</f>
        <v>110.533333333333</v>
      </c>
      <c r="W283" s="14" t="n">
        <f aca="false">IF(K283=0,0,J283/K283)</f>
        <v>277.503015681544</v>
      </c>
      <c r="X283" s="15" t="n">
        <f aca="false">IF(J283=0,0,L283/J283)</f>
        <v>0.325038035209737</v>
      </c>
      <c r="Y283" s="15" t="n">
        <f aca="false">IF(J283=0,0,M283/J283)</f>
        <v>0.273310149967398</v>
      </c>
      <c r="Z283" s="14" t="n">
        <f aca="false">IF(I283=0,0,J283/I283)</f>
        <v>92020</v>
      </c>
    </row>
    <row r="284" customFormat="false" ht="15" hidden="false" customHeight="false" outlineLevel="0" collapsed="false">
      <c r="A284" s="6" t="str">
        <f aca="false">TEXT(B284,"0")&amp;"-"&amp;TEXT(C284,"00")</f>
        <v>2025-04</v>
      </c>
      <c r="B284" s="4" t="n">
        <v>2025</v>
      </c>
      <c r="C284" s="4" t="n">
        <v>4</v>
      </c>
      <c r="D284" s="9" t="s">
        <v>318</v>
      </c>
      <c r="E284" s="12" t="str">
        <f aca="false">INDEX(門市主檔!$B$2:$B$25,MATCH($D284,門市主檔!$A$2:$A$25,0))</f>
        <v>台南中西店</v>
      </c>
      <c r="F284" s="12" t="str">
        <f aca="false">INDEX(門市主檔!$C$2:$C$25,MATCH($D284,門市主檔!$A$2:$A$25,0))</f>
        <v>南區</v>
      </c>
      <c r="G284" s="12" t="str">
        <f aca="false">INDEX(門市主檔!$E$2:$E$25,MATCH($D284,門市主檔!$A$2:$A$25,0))</f>
        <v>標準店</v>
      </c>
      <c r="H284" s="4" t="n">
        <v>30</v>
      </c>
      <c r="I284" s="16" t="n">
        <f aca="false">SUMIFS(門市年度設定!$E$2:$E$63,門市年度設定!$A$2:$A$63,$B284,門市年度設定!$B$2:$B$63,$D284)</f>
        <v>76</v>
      </c>
      <c r="J284" s="17" t="n">
        <f aca="false">SUMIFS(通路月營運!$I$2:$I$2509,通路月營運!$B$2:$B$2509,$B284,通路月營運!$C$2:$C$2509,$C284,通路月營運!$D$2:$D$2509,$D284)</f>
        <v>1742700</v>
      </c>
      <c r="K284" s="16" t="n">
        <f aca="false">SUMIFS(通路月營運!$K$2:$K$2509,通路月營運!$B$2:$B$2509,$B284,通路月營運!$C$2:$C$2509,$C284,通路月營運!$D$2:$D$2509,$D284)</f>
        <v>5718</v>
      </c>
      <c r="L284" s="13" t="n">
        <v>587400</v>
      </c>
      <c r="M284" s="13" t="n">
        <v>478200</v>
      </c>
      <c r="N284" s="17" t="n">
        <f aca="false">SUMIFS(門市年度設定!$F$2:$F$63,門市年度設定!$A$2:$A$63,$B284,門市年度設定!$B$2:$B$63,$D284)</f>
        <v>205000</v>
      </c>
      <c r="O284" s="13" t="n">
        <v>120800</v>
      </c>
      <c r="P284" s="13" t="n">
        <v>29900</v>
      </c>
      <c r="Q284" s="17" t="n">
        <f aca="false">SUMIFS(通路月營運!$N$2:$N$2509,通路月營運!$B$2:$B$2509,$B284,通路月營運!$C$2:$C$2509,$C284,通路月營運!$D$2:$D$2509,$D284)</f>
        <v>193290</v>
      </c>
      <c r="R284" s="14" t="n">
        <f aca="false">SUM(L284:Q284)</f>
        <v>1614590</v>
      </c>
      <c r="S284" s="14" t="n">
        <f aca="false">J284-R284</f>
        <v>128110</v>
      </c>
      <c r="T284" s="15" t="n">
        <f aca="false">IF(J284=0,0,S284/J284)</f>
        <v>0.0735123658690538</v>
      </c>
      <c r="U284" s="14" t="n">
        <f aca="false">IF(H284=0,0,J284/H284)</f>
        <v>58090</v>
      </c>
      <c r="V284" s="18" t="n">
        <f aca="false">IF(H284=0,0,K284/H284)</f>
        <v>190.6</v>
      </c>
      <c r="W284" s="14" t="n">
        <f aca="false">IF(K284=0,0,J284/K284)</f>
        <v>304.774396642183</v>
      </c>
      <c r="X284" s="15" t="n">
        <f aca="false">IF(J284=0,0,L284/J284)</f>
        <v>0.337063177827509</v>
      </c>
      <c r="Y284" s="15" t="n">
        <f aca="false">IF(J284=0,0,M284/J284)</f>
        <v>0.274401790325357</v>
      </c>
      <c r="Z284" s="14" t="n">
        <f aca="false">IF(I284=0,0,J284/I284)</f>
        <v>22930.2631578947</v>
      </c>
    </row>
    <row r="285" customFormat="false" ht="15" hidden="false" customHeight="false" outlineLevel="0" collapsed="false">
      <c r="A285" s="6" t="str">
        <f aca="false">TEXT(B285,"0")&amp;"-"&amp;TEXT(C285,"00")</f>
        <v>2025-04</v>
      </c>
      <c r="B285" s="4" t="n">
        <v>2025</v>
      </c>
      <c r="C285" s="4" t="n">
        <v>4</v>
      </c>
      <c r="D285" s="9" t="s">
        <v>323</v>
      </c>
      <c r="E285" s="12" t="str">
        <f aca="false">INDEX(門市主檔!$B$2:$B$25,MATCH($D285,門市主檔!$A$2:$A$25,0))</f>
        <v>台南東寧店</v>
      </c>
      <c r="F285" s="12" t="str">
        <f aca="false">INDEX(門市主檔!$C$2:$C$25,MATCH($D285,門市主檔!$A$2:$A$25,0))</f>
        <v>南區</v>
      </c>
      <c r="G285" s="12" t="str">
        <f aca="false">INDEX(門市主檔!$E$2:$E$25,MATCH($D285,門市主檔!$A$2:$A$25,0))</f>
        <v>小型店</v>
      </c>
      <c r="H285" s="4" t="n">
        <v>30</v>
      </c>
      <c r="I285" s="16" t="n">
        <f aca="false">SUMIFS(門市年度設定!$E$2:$E$63,門市年度設定!$A$2:$A$63,$B285,門市年度設定!$B$2:$B$63,$D285)</f>
        <v>52</v>
      </c>
      <c r="J285" s="17" t="n">
        <f aca="false">SUMIFS(通路月營運!$I$2:$I$2509,通路月營運!$B$2:$B$2509,$B285,通路月營運!$C$2:$C$2509,$C285,通路月營運!$D$2:$D$2509,$D285)</f>
        <v>1401500</v>
      </c>
      <c r="K285" s="16" t="n">
        <f aca="false">SUMIFS(通路月營運!$K$2:$K$2509,通路月營運!$B$2:$B$2509,$B285,通路月營運!$C$2:$C$2509,$C285,通路月營運!$D$2:$D$2509,$D285)</f>
        <v>5127</v>
      </c>
      <c r="L285" s="13" t="n">
        <v>473700</v>
      </c>
      <c r="M285" s="13" t="n">
        <v>391100</v>
      </c>
      <c r="N285" s="17" t="n">
        <f aca="false">SUMIFS(門市年度設定!$F$2:$F$63,門市年度設定!$A$2:$A$63,$B285,門市年度設定!$B$2:$B$63,$D285)</f>
        <v>95000</v>
      </c>
      <c r="O285" s="13" t="n">
        <v>88100</v>
      </c>
      <c r="P285" s="13" t="n">
        <v>44000</v>
      </c>
      <c r="Q285" s="17" t="n">
        <f aca="false">SUMIFS(通路月營運!$N$2:$N$2509,通路月營運!$B$2:$B$2509,$B285,通路月營運!$C$2:$C$2509,$C285,通路月營運!$D$2:$D$2509,$D285)</f>
        <v>182308</v>
      </c>
      <c r="R285" s="14" t="n">
        <f aca="false">SUM(L285:Q285)</f>
        <v>1274208</v>
      </c>
      <c r="S285" s="14" t="n">
        <f aca="false">J285-R285</f>
        <v>127292</v>
      </c>
      <c r="T285" s="15" t="n">
        <f aca="false">IF(J285=0,0,S285/J285)</f>
        <v>0.0908255440599358</v>
      </c>
      <c r="U285" s="14" t="n">
        <f aca="false">IF(H285=0,0,J285/H285)</f>
        <v>46716.6666666667</v>
      </c>
      <c r="V285" s="18" t="n">
        <f aca="false">IF(H285=0,0,K285/H285)</f>
        <v>170.9</v>
      </c>
      <c r="W285" s="14" t="n">
        <f aca="false">IF(K285=0,0,J285/K285)</f>
        <v>273.356738833626</v>
      </c>
      <c r="X285" s="15" t="n">
        <f aca="false">IF(J285=0,0,L285/J285)</f>
        <v>0.337995005351409</v>
      </c>
      <c r="Y285" s="15" t="n">
        <f aca="false">IF(J285=0,0,M285/J285)</f>
        <v>0.279058151980021</v>
      </c>
      <c r="Z285" s="14" t="n">
        <f aca="false">IF(I285=0,0,J285/I285)</f>
        <v>26951.9230769231</v>
      </c>
    </row>
    <row r="286" customFormat="false" ht="15" hidden="false" customHeight="false" outlineLevel="0" collapsed="false">
      <c r="A286" s="6" t="str">
        <f aca="false">TEXT(B286,"0")&amp;"-"&amp;TEXT(C286,"00")</f>
        <v>2025-04</v>
      </c>
      <c r="B286" s="4" t="n">
        <v>2025</v>
      </c>
      <c r="C286" s="4" t="n">
        <v>4</v>
      </c>
      <c r="D286" s="9" t="s">
        <v>262</v>
      </c>
      <c r="E286" s="12" t="str">
        <f aca="false">INDEX(門市主檔!$B$2:$B$25,MATCH($D286,門市主檔!$A$2:$A$25,0))</f>
        <v>台北信義旗艦店</v>
      </c>
      <c r="F286" s="12" t="str">
        <f aca="false">INDEX(門市主檔!$C$2:$C$25,MATCH($D286,門市主檔!$A$2:$A$25,0))</f>
        <v>北區</v>
      </c>
      <c r="G286" s="12" t="str">
        <f aca="false">INDEX(門市主檔!$E$2:$E$25,MATCH($D286,門市主檔!$A$2:$A$25,0))</f>
        <v>旗艦店</v>
      </c>
      <c r="H286" s="4" t="n">
        <v>30</v>
      </c>
      <c r="I286" s="16" t="n">
        <f aca="false">SUMIFS(門市年度設定!$E$2:$E$63,門市年度設定!$A$2:$A$63,$B286,門市年度設定!$B$2:$B$63,$D286)</f>
        <v>112</v>
      </c>
      <c r="J286" s="17" t="n">
        <f aca="false">SUMIFS(通路月營運!$I$2:$I$2509,通路月營運!$B$2:$B$2509,$B286,通路月營運!$C$2:$C$2509,$C286,通路月營運!$D$2:$D$2509,$D286)</f>
        <v>2990800</v>
      </c>
      <c r="K286" s="16" t="n">
        <f aca="false">SUMIFS(通路月營運!$K$2:$K$2509,通路月營運!$B$2:$B$2509,$B286,通路月營運!$C$2:$C$2509,$C286,通路月營運!$D$2:$D$2509,$D286)</f>
        <v>11174</v>
      </c>
      <c r="L286" s="13" t="n">
        <v>898100</v>
      </c>
      <c r="M286" s="13" t="n">
        <v>719600</v>
      </c>
      <c r="N286" s="17" t="n">
        <f aca="false">SUMIFS(門市年度設定!$F$2:$F$63,門市年度設定!$A$2:$A$63,$B286,門市年度設定!$B$2:$B$63,$D286)</f>
        <v>581000</v>
      </c>
      <c r="O286" s="13" t="n">
        <v>191100</v>
      </c>
      <c r="P286" s="13" t="n">
        <v>74200</v>
      </c>
      <c r="Q286" s="17" t="n">
        <f aca="false">SUMIFS(通路月營運!$N$2:$N$2509,通路月營運!$B$2:$B$2509,$B286,通路月營運!$C$2:$C$2509,$C286,通路月營運!$D$2:$D$2509,$D286)</f>
        <v>287912</v>
      </c>
      <c r="R286" s="14" t="n">
        <f aca="false">SUM(L286:Q286)</f>
        <v>2751912</v>
      </c>
      <c r="S286" s="14" t="n">
        <f aca="false">J286-R286</f>
        <v>238888</v>
      </c>
      <c r="T286" s="15" t="n">
        <f aca="false">IF(J286=0,0,S286/J286)</f>
        <v>0.079874281128795</v>
      </c>
      <c r="U286" s="14" t="n">
        <f aca="false">IF(H286=0,0,J286/H286)</f>
        <v>99693.3333333333</v>
      </c>
      <c r="V286" s="18" t="n">
        <f aca="false">IF(H286=0,0,K286/H286)</f>
        <v>372.466666666667</v>
      </c>
      <c r="W286" s="14" t="n">
        <f aca="false">IF(K286=0,0,J286/K286)</f>
        <v>267.657061034545</v>
      </c>
      <c r="X286" s="15" t="n">
        <f aca="false">IF(J286=0,0,L286/J286)</f>
        <v>0.300287548482012</v>
      </c>
      <c r="Y286" s="15" t="n">
        <f aca="false">IF(J286=0,0,M286/J286)</f>
        <v>0.240604520529624</v>
      </c>
      <c r="Z286" s="14" t="n">
        <f aca="false">IF(I286=0,0,J286/I286)</f>
        <v>26703.5714285714</v>
      </c>
    </row>
    <row r="287" customFormat="false" ht="15" hidden="false" customHeight="false" outlineLevel="0" collapsed="false">
      <c r="A287" s="6" t="str">
        <f aca="false">TEXT(B287,"0")&amp;"-"&amp;TEXT(C287,"00")</f>
        <v>2025-04</v>
      </c>
      <c r="B287" s="4" t="n">
        <v>2025</v>
      </c>
      <c r="C287" s="4" t="n">
        <v>4</v>
      </c>
      <c r="D287" s="9" t="s">
        <v>269</v>
      </c>
      <c r="E287" s="12" t="str">
        <f aca="false">INDEX(門市主檔!$B$2:$B$25,MATCH($D287,門市主檔!$A$2:$A$25,0))</f>
        <v>台北中山店</v>
      </c>
      <c r="F287" s="12" t="str">
        <f aca="false">INDEX(門市主檔!$C$2:$C$25,MATCH($D287,門市主檔!$A$2:$A$25,0))</f>
        <v>北區</v>
      </c>
      <c r="G287" s="12" t="str">
        <f aca="false">INDEX(門市主檔!$E$2:$E$25,MATCH($D287,門市主檔!$A$2:$A$25,0))</f>
        <v>標準店</v>
      </c>
      <c r="H287" s="4" t="n">
        <v>30</v>
      </c>
      <c r="I287" s="16" t="n">
        <f aca="false">SUMIFS(門市年度設定!$E$2:$E$63,門市年度設定!$A$2:$A$63,$B287,門市年度設定!$B$2:$B$63,$D287)</f>
        <v>79</v>
      </c>
      <c r="J287" s="17" t="n">
        <f aca="false">SUMIFS(通路月營運!$I$2:$I$2509,通路月營運!$B$2:$B$2509,$B287,通路月營運!$C$2:$C$2509,$C287,通路月營運!$D$2:$D$2509,$D287)</f>
        <v>2115700</v>
      </c>
      <c r="K287" s="16" t="n">
        <f aca="false">SUMIFS(通路月營運!$K$2:$K$2509,通路月營運!$B$2:$B$2509,$B287,通路月營運!$C$2:$C$2509,$C287,通路月營運!$D$2:$D$2509,$D287)</f>
        <v>6975</v>
      </c>
      <c r="L287" s="13" t="n">
        <v>712500</v>
      </c>
      <c r="M287" s="13" t="n">
        <v>562900</v>
      </c>
      <c r="N287" s="17" t="n">
        <f aca="false">SUMIFS(門市年度設定!$F$2:$F$63,門市年度設定!$A$2:$A$63,$B287,門市年度設定!$B$2:$B$63,$D287)</f>
        <v>268000</v>
      </c>
      <c r="O287" s="13" t="n">
        <v>118400</v>
      </c>
      <c r="P287" s="13" t="n">
        <v>65900</v>
      </c>
      <c r="Q287" s="17" t="n">
        <f aca="false">SUMIFS(通路月營運!$N$2:$N$2509,通路月營運!$B$2:$B$2509,$B287,通路月營運!$C$2:$C$2509,$C287,通路月營運!$D$2:$D$2509,$D287)</f>
        <v>241774</v>
      </c>
      <c r="R287" s="14" t="n">
        <f aca="false">SUM(L287:Q287)</f>
        <v>1969474</v>
      </c>
      <c r="S287" s="14" t="n">
        <f aca="false">J287-R287</f>
        <v>146226</v>
      </c>
      <c r="T287" s="15" t="n">
        <f aca="false">IF(J287=0,0,S287/J287)</f>
        <v>0.0691147138063052</v>
      </c>
      <c r="U287" s="14" t="n">
        <f aca="false">IF(H287=0,0,J287/H287)</f>
        <v>70523.3333333333</v>
      </c>
      <c r="V287" s="18" t="n">
        <f aca="false">IF(H287=0,0,K287/H287)</f>
        <v>232.5</v>
      </c>
      <c r="W287" s="14" t="n">
        <f aca="false">IF(K287=0,0,J287/K287)</f>
        <v>303.326164874552</v>
      </c>
      <c r="X287" s="15" t="n">
        <f aca="false">IF(J287=0,0,L287/J287)</f>
        <v>0.336767972774968</v>
      </c>
      <c r="Y287" s="15" t="n">
        <f aca="false">IF(J287=0,0,M287/J287)</f>
        <v>0.266058514912322</v>
      </c>
      <c r="Z287" s="14" t="n">
        <f aca="false">IF(I287=0,0,J287/I287)</f>
        <v>26781.0126582279</v>
      </c>
    </row>
    <row r="288" customFormat="false" ht="15" hidden="false" customHeight="false" outlineLevel="0" collapsed="false">
      <c r="A288" s="6" t="str">
        <f aca="false">TEXT(B288,"0")&amp;"-"&amp;TEXT(C288,"00")</f>
        <v>2025-04</v>
      </c>
      <c r="B288" s="4" t="n">
        <v>2025</v>
      </c>
      <c r="C288" s="4" t="n">
        <v>4</v>
      </c>
      <c r="D288" s="9" t="s">
        <v>273</v>
      </c>
      <c r="E288" s="12" t="str">
        <f aca="false">INDEX(門市主檔!$B$2:$B$25,MATCH($D288,門市主檔!$A$2:$A$25,0))</f>
        <v>台北東門店</v>
      </c>
      <c r="F288" s="12" t="str">
        <f aca="false">INDEX(門市主檔!$C$2:$C$25,MATCH($D288,門市主檔!$A$2:$A$25,0))</f>
        <v>北區</v>
      </c>
      <c r="G288" s="12" t="str">
        <f aca="false">INDEX(門市主檔!$E$2:$E$25,MATCH($D288,門市主檔!$A$2:$A$25,0))</f>
        <v>小型店</v>
      </c>
      <c r="H288" s="4" t="n">
        <v>30</v>
      </c>
      <c r="I288" s="16" t="n">
        <f aca="false">SUMIFS(門市年度設定!$E$2:$E$63,門市年度設定!$A$2:$A$63,$B288,門市年度設定!$B$2:$B$63,$D288)</f>
        <v>54</v>
      </c>
      <c r="J288" s="17" t="n">
        <f aca="false">SUMIFS(通路月營運!$I$2:$I$2509,通路月營運!$B$2:$B$2509,$B288,通路月營運!$C$2:$C$2509,$C288,通路月營運!$D$2:$D$2509,$D288)</f>
        <v>1419700</v>
      </c>
      <c r="K288" s="16" t="n">
        <f aca="false">SUMIFS(通路月營運!$K$2:$K$2509,通路月營運!$B$2:$B$2509,$B288,通路月營運!$C$2:$C$2509,$C288,通路月營運!$D$2:$D$2509,$D288)</f>
        <v>4815</v>
      </c>
      <c r="L288" s="13" t="n">
        <v>436100</v>
      </c>
      <c r="M288" s="13" t="n">
        <v>354200</v>
      </c>
      <c r="N288" s="17" t="n">
        <f aca="false">SUMIFS(門市年度設定!$F$2:$F$63,門市年度設定!$A$2:$A$63,$B288,門市年度設定!$B$2:$B$63,$D288)</f>
        <v>101000</v>
      </c>
      <c r="O288" s="13" t="n">
        <v>84700</v>
      </c>
      <c r="P288" s="13" t="n">
        <v>45100</v>
      </c>
      <c r="Q288" s="17" t="n">
        <f aca="false">SUMIFS(通路月營運!$N$2:$N$2509,通路月營運!$B$2:$B$2509,$B288,通路月營運!$C$2:$C$2509,$C288,通路月營運!$D$2:$D$2509,$D288)</f>
        <v>193358</v>
      </c>
      <c r="R288" s="14" t="n">
        <f aca="false">SUM(L288:Q288)</f>
        <v>1214458</v>
      </c>
      <c r="S288" s="14" t="n">
        <f aca="false">J288-R288</f>
        <v>205242</v>
      </c>
      <c r="T288" s="15" t="n">
        <f aca="false">IF(J288=0,0,S288/J288)</f>
        <v>0.144567162076495</v>
      </c>
      <c r="U288" s="14" t="n">
        <f aca="false">IF(H288=0,0,J288/H288)</f>
        <v>47323.3333333333</v>
      </c>
      <c r="V288" s="18" t="n">
        <f aca="false">IF(H288=0,0,K288/H288)</f>
        <v>160.5</v>
      </c>
      <c r="W288" s="14" t="n">
        <f aca="false">IF(K288=0,0,J288/K288)</f>
        <v>294.84942886812</v>
      </c>
      <c r="X288" s="15" t="n">
        <f aca="false">IF(J288=0,0,L288/J288)</f>
        <v>0.307177572726632</v>
      </c>
      <c r="Y288" s="15" t="n">
        <f aca="false">IF(J288=0,0,M288/J288)</f>
        <v>0.249489328731422</v>
      </c>
      <c r="Z288" s="14" t="n">
        <f aca="false">IF(I288=0,0,J288/I288)</f>
        <v>26290.7407407407</v>
      </c>
    </row>
    <row r="289" customFormat="false" ht="15" hidden="false" customHeight="false" outlineLevel="0" collapsed="false">
      <c r="A289" s="6" t="str">
        <f aca="false">TEXT(B289,"0")&amp;"-"&amp;TEXT(C289,"00")</f>
        <v>2025-04</v>
      </c>
      <c r="B289" s="4" t="n">
        <v>2025</v>
      </c>
      <c r="C289" s="4" t="n">
        <v>4</v>
      </c>
      <c r="D289" s="9" t="s">
        <v>277</v>
      </c>
      <c r="E289" s="12" t="str">
        <f aca="false">INDEX(門市主檔!$B$2:$B$25,MATCH($D289,門市主檔!$A$2:$A$25,0))</f>
        <v>台北松江店</v>
      </c>
      <c r="F289" s="12" t="str">
        <f aca="false">INDEX(門市主檔!$C$2:$C$25,MATCH($D289,門市主檔!$A$2:$A$25,0))</f>
        <v>北區</v>
      </c>
      <c r="G289" s="12" t="str">
        <f aca="false">INDEX(門市主檔!$E$2:$E$25,MATCH($D289,門市主檔!$A$2:$A$25,0))</f>
        <v>外帶專門店</v>
      </c>
      <c r="H289" s="4" t="n">
        <v>30</v>
      </c>
      <c r="I289" s="16" t="n">
        <f aca="false">SUMIFS(門市年度設定!$E$2:$E$63,門市年度設定!$A$2:$A$63,$B289,門市年度設定!$B$2:$B$63,$D289)</f>
        <v>9</v>
      </c>
      <c r="J289" s="17" t="n">
        <f aca="false">SUMIFS(通路月營運!$I$2:$I$2509,通路月營運!$B$2:$B$2509,$B289,通路月營運!$C$2:$C$2509,$C289,通路月營運!$D$2:$D$2509,$D289)</f>
        <v>1184600</v>
      </c>
      <c r="K289" s="16" t="n">
        <f aca="false">SUMIFS(通路月營運!$K$2:$K$2509,通路月營運!$B$2:$B$2509,$B289,通路月營運!$C$2:$C$2509,$C289,通路月營運!$D$2:$D$2509,$D289)</f>
        <v>4281</v>
      </c>
      <c r="L289" s="13" t="n">
        <v>359200</v>
      </c>
      <c r="M289" s="13" t="n">
        <v>281300</v>
      </c>
      <c r="N289" s="17" t="n">
        <f aca="false">SUMIFS(門市年度設定!$F$2:$F$63,門市年度設定!$A$2:$A$63,$B289,門市年度設定!$B$2:$B$63,$D289)</f>
        <v>58000</v>
      </c>
      <c r="O289" s="13" t="n">
        <v>79700</v>
      </c>
      <c r="P289" s="13" t="n">
        <v>37800</v>
      </c>
      <c r="Q289" s="17" t="n">
        <f aca="false">SUMIFS(通路月營運!$N$2:$N$2509,通路月營運!$B$2:$B$2509,$B289,通路月營運!$C$2:$C$2509,$C289,通路月營運!$D$2:$D$2509,$D289)</f>
        <v>226372</v>
      </c>
      <c r="R289" s="14" t="n">
        <f aca="false">SUM(L289:Q289)</f>
        <v>1042372</v>
      </c>
      <c r="S289" s="14" t="n">
        <f aca="false">J289-R289</f>
        <v>142228</v>
      </c>
      <c r="T289" s="15" t="n">
        <f aca="false">IF(J289=0,0,S289/J289)</f>
        <v>0.120064156677359</v>
      </c>
      <c r="U289" s="14" t="n">
        <f aca="false">IF(H289=0,0,J289/H289)</f>
        <v>39486.6666666667</v>
      </c>
      <c r="V289" s="18" t="n">
        <f aca="false">IF(H289=0,0,K289/H289)</f>
        <v>142.7</v>
      </c>
      <c r="W289" s="14" t="n">
        <f aca="false">IF(K289=0,0,J289/K289)</f>
        <v>276.711048820369</v>
      </c>
      <c r="X289" s="15" t="n">
        <f aca="false">IF(J289=0,0,L289/J289)</f>
        <v>0.30322471720412</v>
      </c>
      <c r="Y289" s="15" t="n">
        <f aca="false">IF(J289=0,0,M289/J289)</f>
        <v>0.237464122910687</v>
      </c>
      <c r="Z289" s="14" t="n">
        <f aca="false">IF(I289=0,0,J289/I289)</f>
        <v>131622.222222222</v>
      </c>
    </row>
    <row r="290" customFormat="false" ht="15" hidden="false" customHeight="false" outlineLevel="0" collapsed="false">
      <c r="A290" s="6" t="str">
        <f aca="false">TEXT(B290,"0")&amp;"-"&amp;TEXT(C290,"00")</f>
        <v>2025-04</v>
      </c>
      <c r="B290" s="4" t="n">
        <v>2025</v>
      </c>
      <c r="C290" s="4" t="n">
        <v>4</v>
      </c>
      <c r="D290" s="9" t="s">
        <v>288</v>
      </c>
      <c r="E290" s="12" t="str">
        <f aca="false">INDEX(門市主檔!$B$2:$B$25,MATCH($D290,門市主檔!$A$2:$A$25,0))</f>
        <v>桃園中壢店</v>
      </c>
      <c r="F290" s="12" t="str">
        <f aca="false">INDEX(門市主檔!$C$2:$C$25,MATCH($D290,門市主檔!$A$2:$A$25,0))</f>
        <v>北區</v>
      </c>
      <c r="G290" s="12" t="str">
        <f aca="false">INDEX(門市主檔!$E$2:$E$25,MATCH($D290,門市主檔!$A$2:$A$25,0))</f>
        <v>標準店</v>
      </c>
      <c r="H290" s="4" t="n">
        <v>30</v>
      </c>
      <c r="I290" s="16" t="n">
        <f aca="false">SUMIFS(門市年度設定!$E$2:$E$63,門市年度設定!$A$2:$A$63,$B290,門市年度設定!$B$2:$B$63,$D290)</f>
        <v>90</v>
      </c>
      <c r="J290" s="17" t="n">
        <f aca="false">SUMIFS(通路月營運!$I$2:$I$2509,通路月營運!$B$2:$B$2509,$B290,通路月營運!$C$2:$C$2509,$C290,通路月營運!$D$2:$D$2509,$D290)</f>
        <v>1873700</v>
      </c>
      <c r="K290" s="16" t="n">
        <f aca="false">SUMIFS(通路月營運!$K$2:$K$2509,通路月營運!$B$2:$B$2509,$B290,通路月營運!$C$2:$C$2509,$C290,通路月營運!$D$2:$D$2509,$D290)</f>
        <v>6587</v>
      </c>
      <c r="L290" s="13" t="n">
        <v>635700</v>
      </c>
      <c r="M290" s="13" t="n">
        <v>492600</v>
      </c>
      <c r="N290" s="17" t="n">
        <f aca="false">SUMIFS(門市年度設定!$F$2:$F$63,門市年度設定!$A$2:$A$63,$B290,門市年度設定!$B$2:$B$63,$D290)</f>
        <v>207000</v>
      </c>
      <c r="O290" s="13" t="n">
        <v>102200</v>
      </c>
      <c r="P290" s="13" t="n">
        <v>49900</v>
      </c>
      <c r="Q290" s="17" t="n">
        <f aca="false">SUMIFS(通路月營運!$N$2:$N$2509,通路月營運!$B$2:$B$2509,$B290,通路月營運!$C$2:$C$2509,$C290,通路月營運!$D$2:$D$2509,$D290)</f>
        <v>212874</v>
      </c>
      <c r="R290" s="14" t="n">
        <f aca="false">SUM(L290:Q290)</f>
        <v>1700274</v>
      </c>
      <c r="S290" s="14" t="n">
        <f aca="false">J290-R290</f>
        <v>173426</v>
      </c>
      <c r="T290" s="15" t="n">
        <f aca="false">IF(J290=0,0,S290/J290)</f>
        <v>0.0925580402412339</v>
      </c>
      <c r="U290" s="14" t="n">
        <f aca="false">IF(H290=0,0,J290/H290)</f>
        <v>62456.6666666667</v>
      </c>
      <c r="V290" s="18" t="n">
        <f aca="false">IF(H290=0,0,K290/H290)</f>
        <v>219.566666666667</v>
      </c>
      <c r="W290" s="14" t="n">
        <f aca="false">IF(K290=0,0,J290/K290)</f>
        <v>284.454228024898</v>
      </c>
      <c r="X290" s="15" t="n">
        <f aca="false">IF(J290=0,0,L290/J290)</f>
        <v>0.339275230826707</v>
      </c>
      <c r="Y290" s="15" t="n">
        <f aca="false">IF(J290=0,0,M290/J290)</f>
        <v>0.26290227891338</v>
      </c>
      <c r="Z290" s="14" t="n">
        <f aca="false">IF(I290=0,0,J290/I290)</f>
        <v>20818.8888888889</v>
      </c>
    </row>
    <row r="291" customFormat="false" ht="15" hidden="false" customHeight="false" outlineLevel="0" collapsed="false">
      <c r="A291" s="6" t="str">
        <f aca="false">TEXT(B291,"0")&amp;"-"&amp;TEXT(C291,"00")</f>
        <v>2025-04</v>
      </c>
      <c r="B291" s="4" t="n">
        <v>2025</v>
      </c>
      <c r="C291" s="4" t="n">
        <v>4</v>
      </c>
      <c r="D291" s="9" t="s">
        <v>292</v>
      </c>
      <c r="E291" s="12" t="str">
        <f aca="false">INDEX(門市主檔!$B$2:$B$25,MATCH($D291,門市主檔!$A$2:$A$25,0))</f>
        <v>桃園藝文店</v>
      </c>
      <c r="F291" s="12" t="str">
        <f aca="false">INDEX(門市主檔!$C$2:$C$25,MATCH($D291,門市主檔!$A$2:$A$25,0))</f>
        <v>北區</v>
      </c>
      <c r="G291" s="12" t="str">
        <f aca="false">INDEX(門市主檔!$E$2:$E$25,MATCH($D291,門市主檔!$A$2:$A$25,0))</f>
        <v>標準店</v>
      </c>
      <c r="H291" s="4" t="n">
        <v>30</v>
      </c>
      <c r="I291" s="16" t="n">
        <f aca="false">SUMIFS(門市年度設定!$E$2:$E$63,門市年度設定!$A$2:$A$63,$B291,門市年度設定!$B$2:$B$63,$D291)</f>
        <v>96</v>
      </c>
      <c r="J291" s="17" t="n">
        <f aca="false">SUMIFS(通路月營運!$I$2:$I$2509,通路月營運!$B$2:$B$2509,$B291,通路月營運!$C$2:$C$2509,$C291,通路月營運!$D$2:$D$2509,$D291)</f>
        <v>1622000</v>
      </c>
      <c r="K291" s="16" t="n">
        <f aca="false">SUMIFS(通路月營運!$K$2:$K$2509,通路月營運!$B$2:$B$2509,$B291,通路月營運!$C$2:$C$2509,$C291,通路月營運!$D$2:$D$2509,$D291)</f>
        <v>5400</v>
      </c>
      <c r="L291" s="13" t="n">
        <v>508300</v>
      </c>
      <c r="M291" s="13" t="n">
        <v>426600</v>
      </c>
      <c r="N291" s="17" t="n">
        <f aca="false">SUMIFS(門市年度設定!$F$2:$F$63,門市年度設定!$A$2:$A$63,$B291,門市年度設定!$B$2:$B$63,$D291)</f>
        <v>178000</v>
      </c>
      <c r="O291" s="13" t="n">
        <v>92500</v>
      </c>
      <c r="P291" s="13" t="n">
        <v>27200</v>
      </c>
      <c r="Q291" s="17" t="n">
        <f aca="false">SUMIFS(通路月營運!$N$2:$N$2509,通路月營運!$B$2:$B$2509,$B291,通路月營運!$C$2:$C$2509,$C291,通路月營運!$D$2:$D$2509,$D291)</f>
        <v>173162</v>
      </c>
      <c r="R291" s="14" t="n">
        <f aca="false">SUM(L291:Q291)</f>
        <v>1405762</v>
      </c>
      <c r="S291" s="14" t="n">
        <f aca="false">J291-R291</f>
        <v>216238</v>
      </c>
      <c r="T291" s="15" t="n">
        <f aca="false">IF(J291=0,0,S291/J291)</f>
        <v>0.133315659679408</v>
      </c>
      <c r="U291" s="14" t="n">
        <f aca="false">IF(H291=0,0,J291/H291)</f>
        <v>54066.6666666667</v>
      </c>
      <c r="V291" s="18" t="n">
        <f aca="false">IF(H291=0,0,K291/H291)</f>
        <v>180</v>
      </c>
      <c r="W291" s="14" t="n">
        <f aca="false">IF(K291=0,0,J291/K291)</f>
        <v>300.37037037037</v>
      </c>
      <c r="X291" s="15" t="n">
        <f aca="false">IF(J291=0,0,L291/J291)</f>
        <v>0.313378545006165</v>
      </c>
      <c r="Y291" s="15" t="n">
        <f aca="false">IF(J291=0,0,M291/J291)</f>
        <v>0.263008631319359</v>
      </c>
      <c r="Z291" s="14" t="n">
        <f aca="false">IF(I291=0,0,J291/I291)</f>
        <v>16895.8333333333</v>
      </c>
    </row>
    <row r="292" customFormat="false" ht="15" hidden="false" customHeight="false" outlineLevel="0" collapsed="false">
      <c r="A292" s="6" t="str">
        <f aca="false">TEXT(B292,"0")&amp;"-"&amp;TEXT(C292,"00")</f>
        <v>2025-04</v>
      </c>
      <c r="B292" s="4" t="n">
        <v>2025</v>
      </c>
      <c r="C292" s="4" t="n">
        <v>4</v>
      </c>
      <c r="D292" s="9" t="s">
        <v>315</v>
      </c>
      <c r="E292" s="12" t="str">
        <f aca="false">INDEX(門市主檔!$B$2:$B$25,MATCH($D292,門市主檔!$A$2:$A$25,0))</f>
        <v>雲林斗六店</v>
      </c>
      <c r="F292" s="12" t="str">
        <f aca="false">INDEX(門市主檔!$C$2:$C$25,MATCH($D292,門市主檔!$A$2:$A$25,0))</f>
        <v>中區</v>
      </c>
      <c r="G292" s="12" t="str">
        <f aca="false">INDEX(門市主檔!$E$2:$E$25,MATCH($D292,門市主檔!$A$2:$A$25,0))</f>
        <v>標準店</v>
      </c>
      <c r="H292" s="4" t="n">
        <v>30</v>
      </c>
      <c r="I292" s="16" t="n">
        <f aca="false">SUMIFS(門市年度設定!$E$2:$E$63,門市年度設定!$A$2:$A$63,$B292,門市年度設定!$B$2:$B$63,$D292)</f>
        <v>90</v>
      </c>
      <c r="J292" s="17" t="n">
        <f aca="false">SUMIFS(通路月營運!$I$2:$I$2509,通路月營運!$B$2:$B$2509,$B292,通路月營運!$C$2:$C$2509,$C292,通路月營運!$D$2:$D$2509,$D292)</f>
        <v>1430300</v>
      </c>
      <c r="K292" s="16" t="n">
        <f aca="false">SUMIFS(通路月營運!$K$2:$K$2509,通路月營運!$B$2:$B$2509,$B292,通路月營運!$C$2:$C$2509,$C292,通路月營運!$D$2:$D$2509,$D292)</f>
        <v>5191</v>
      </c>
      <c r="L292" s="13" t="n">
        <v>453400</v>
      </c>
      <c r="M292" s="13" t="n">
        <v>359700</v>
      </c>
      <c r="N292" s="17" t="n">
        <f aca="false">SUMIFS(門市年度設定!$F$2:$F$63,門市年度設定!$A$2:$A$63,$B292,門市年度設定!$B$2:$B$63,$D292)</f>
        <v>170000</v>
      </c>
      <c r="O292" s="13" t="n">
        <v>79000</v>
      </c>
      <c r="P292" s="13" t="n">
        <v>38200</v>
      </c>
      <c r="Q292" s="17" t="n">
        <f aca="false">SUMIFS(通路月營運!$N$2:$N$2509,通路月營運!$B$2:$B$2509,$B292,通路月營運!$C$2:$C$2509,$C292,通路月營運!$D$2:$D$2509,$D292)</f>
        <v>166192</v>
      </c>
      <c r="R292" s="14" t="n">
        <f aca="false">SUM(L292:Q292)</f>
        <v>1266492</v>
      </c>
      <c r="S292" s="14" t="n">
        <f aca="false">J292-R292</f>
        <v>163808</v>
      </c>
      <c r="T292" s="15" t="n">
        <f aca="false">IF(J292=0,0,S292/J292)</f>
        <v>0.114527022303013</v>
      </c>
      <c r="U292" s="14" t="n">
        <f aca="false">IF(H292=0,0,J292/H292)</f>
        <v>47676.6666666667</v>
      </c>
      <c r="V292" s="18" t="n">
        <f aca="false">IF(H292=0,0,K292/H292)</f>
        <v>173.033333333333</v>
      </c>
      <c r="W292" s="14" t="n">
        <f aca="false">IF(K292=0,0,J292/K292)</f>
        <v>275.534579079176</v>
      </c>
      <c r="X292" s="15" t="n">
        <f aca="false">IF(J292=0,0,L292/J292)</f>
        <v>0.31699643431448</v>
      </c>
      <c r="Y292" s="15" t="n">
        <f aca="false">IF(J292=0,0,M292/J292)</f>
        <v>0.251485702300217</v>
      </c>
      <c r="Z292" s="14" t="n">
        <f aca="false">IF(I292=0,0,J292/I292)</f>
        <v>15892.2222222222</v>
      </c>
    </row>
    <row r="293" customFormat="false" ht="15" hidden="false" customHeight="false" outlineLevel="0" collapsed="false">
      <c r="A293" s="6" t="str">
        <f aca="false">TEXT(B293,"0")&amp;"-"&amp;TEXT(C293,"00")</f>
        <v>2025-05</v>
      </c>
      <c r="B293" s="4" t="n">
        <v>2025</v>
      </c>
      <c r="C293" s="4" t="n">
        <v>5</v>
      </c>
      <c r="D293" s="9" t="s">
        <v>294</v>
      </c>
      <c r="E293" s="12" t="str">
        <f aca="false">INDEX(門市主檔!$B$2:$B$25,MATCH($D293,門市主檔!$A$2:$A$25,0))</f>
        <v>新竹巨城店</v>
      </c>
      <c r="F293" s="12" t="str">
        <f aca="false">INDEX(門市主檔!$C$2:$C$25,MATCH($D293,門市主檔!$A$2:$A$25,0))</f>
        <v>北區</v>
      </c>
      <c r="G293" s="12" t="str">
        <f aca="false">INDEX(門市主檔!$E$2:$E$25,MATCH($D293,門市主檔!$A$2:$A$25,0))</f>
        <v>旗艦店</v>
      </c>
      <c r="H293" s="4" t="n">
        <v>31</v>
      </c>
      <c r="I293" s="16" t="n">
        <f aca="false">SUMIFS(門市年度設定!$E$2:$E$63,門市年度設定!$A$2:$A$63,$B293,門市年度設定!$B$2:$B$63,$D293)</f>
        <v>118</v>
      </c>
      <c r="J293" s="17" t="n">
        <f aca="false">SUMIFS(通路月營運!$I$2:$I$2509,通路月營運!$B$2:$B$2509,$B293,通路月營運!$C$2:$C$2509,$C293,通路月營運!$D$2:$D$2509,$D293)</f>
        <v>2838600</v>
      </c>
      <c r="K293" s="16" t="n">
        <f aca="false">SUMIFS(通路月營運!$K$2:$K$2509,通路月營運!$B$2:$B$2509,$B293,通路月營運!$C$2:$C$2509,$C293,通路月營運!$D$2:$D$2509,$D293)</f>
        <v>9622</v>
      </c>
      <c r="L293" s="13" t="n">
        <v>872800</v>
      </c>
      <c r="M293" s="13" t="n">
        <v>780600</v>
      </c>
      <c r="N293" s="17" t="n">
        <f aca="false">SUMIFS(門市年度設定!$F$2:$F$63,門市年度設定!$A$2:$A$63,$B293,門市年度設定!$B$2:$B$63,$D293)</f>
        <v>529000</v>
      </c>
      <c r="O293" s="13" t="n">
        <v>156600</v>
      </c>
      <c r="P293" s="13" t="n">
        <v>74600</v>
      </c>
      <c r="Q293" s="17" t="n">
        <f aca="false">SUMIFS(通路月營運!$N$2:$N$2509,通路月營運!$B$2:$B$2509,$B293,通路月營運!$C$2:$C$2509,$C293,通路月營運!$D$2:$D$2509,$D293)</f>
        <v>274856</v>
      </c>
      <c r="R293" s="14" t="n">
        <f aca="false">SUM(L293:Q293)</f>
        <v>2688456</v>
      </c>
      <c r="S293" s="14" t="n">
        <f aca="false">J293-R293</f>
        <v>150144</v>
      </c>
      <c r="T293" s="15" t="n">
        <f aca="false">IF(J293=0,0,S293/J293)</f>
        <v>0.0528936799830903</v>
      </c>
      <c r="U293" s="14" t="n">
        <f aca="false">IF(H293=0,0,J293/H293)</f>
        <v>91567.7419354839</v>
      </c>
      <c r="V293" s="18" t="n">
        <f aca="false">IF(H293=0,0,K293/H293)</f>
        <v>310.387096774194</v>
      </c>
      <c r="W293" s="14" t="n">
        <f aca="false">IF(K293=0,0,J293/K293)</f>
        <v>295.011432134691</v>
      </c>
      <c r="X293" s="15" t="n">
        <f aca="false">IF(J293=0,0,L293/J293)</f>
        <v>0.307475516099486</v>
      </c>
      <c r="Y293" s="15" t="n">
        <f aca="false">IF(J293=0,0,M293/J293)</f>
        <v>0.274994715704925</v>
      </c>
      <c r="Z293" s="14" t="n">
        <f aca="false">IF(I293=0,0,J293/I293)</f>
        <v>24055.9322033898</v>
      </c>
    </row>
    <row r="294" customFormat="false" ht="15" hidden="false" customHeight="false" outlineLevel="0" collapsed="false">
      <c r="A294" s="6" t="str">
        <f aca="false">TEXT(B294,"0")&amp;"-"&amp;TEXT(C294,"00")</f>
        <v>2025-05</v>
      </c>
      <c r="B294" s="4" t="n">
        <v>2025</v>
      </c>
      <c r="C294" s="4" t="n">
        <v>5</v>
      </c>
      <c r="D294" s="9" t="s">
        <v>325</v>
      </c>
      <c r="E294" s="12" t="str">
        <f aca="false">INDEX(門市主檔!$B$2:$B$25,MATCH($D294,門市主檔!$A$2:$A$25,0))</f>
        <v>高雄左營店</v>
      </c>
      <c r="F294" s="12" t="str">
        <f aca="false">INDEX(門市主檔!$C$2:$C$25,MATCH($D294,門市主檔!$A$2:$A$25,0))</f>
        <v>南區</v>
      </c>
      <c r="G294" s="12" t="str">
        <f aca="false">INDEX(門市主檔!$E$2:$E$25,MATCH($D294,門市主檔!$A$2:$A$25,0))</f>
        <v>旗艦店</v>
      </c>
      <c r="H294" s="4" t="n">
        <v>31</v>
      </c>
      <c r="I294" s="16" t="n">
        <f aca="false">SUMIFS(門市年度設定!$E$2:$E$63,門市年度設定!$A$2:$A$63,$B294,門市年度設定!$B$2:$B$63,$D294)</f>
        <v>119</v>
      </c>
      <c r="J294" s="17" t="n">
        <f aca="false">SUMIFS(通路月營運!$I$2:$I$2509,通路月營運!$B$2:$B$2509,$B294,通路月營運!$C$2:$C$2509,$C294,通路月營運!$D$2:$D$2509,$D294)</f>
        <v>2326900</v>
      </c>
      <c r="K294" s="16" t="n">
        <f aca="false">SUMIFS(通路月營運!$K$2:$K$2509,通路月營運!$B$2:$B$2509,$B294,通路月營運!$C$2:$C$2509,$C294,通路月營運!$D$2:$D$2509,$D294)</f>
        <v>8425</v>
      </c>
      <c r="L294" s="13" t="n">
        <v>753000</v>
      </c>
      <c r="M294" s="13" t="n">
        <v>602300</v>
      </c>
      <c r="N294" s="17" t="n">
        <f aca="false">SUMIFS(門市年度設定!$F$2:$F$63,門市年度設定!$A$2:$A$63,$B294,門市年度設定!$B$2:$B$63,$D294)</f>
        <v>479000</v>
      </c>
      <c r="O294" s="13" t="n">
        <v>152800</v>
      </c>
      <c r="P294" s="13" t="n">
        <v>47800</v>
      </c>
      <c r="Q294" s="17" t="n">
        <f aca="false">SUMIFS(通路月營運!$N$2:$N$2509,通路月營運!$B$2:$B$2509,$B294,通路月營運!$C$2:$C$2509,$C294,通路月營運!$D$2:$D$2509,$D294)</f>
        <v>204068</v>
      </c>
      <c r="R294" s="14" t="n">
        <f aca="false">SUM(L294:Q294)</f>
        <v>2238968</v>
      </c>
      <c r="S294" s="14" t="n">
        <f aca="false">J294-R294</f>
        <v>87932</v>
      </c>
      <c r="T294" s="15" t="n">
        <f aca="false">IF(J294=0,0,S294/J294)</f>
        <v>0.037789333447935</v>
      </c>
      <c r="U294" s="14" t="n">
        <f aca="false">IF(H294=0,0,J294/H294)</f>
        <v>75061.2903225807</v>
      </c>
      <c r="V294" s="18" t="n">
        <f aca="false">IF(H294=0,0,K294/H294)</f>
        <v>271.774193548387</v>
      </c>
      <c r="W294" s="14" t="n">
        <f aca="false">IF(K294=0,0,J294/K294)</f>
        <v>276.189910979229</v>
      </c>
      <c r="X294" s="15" t="n">
        <f aca="false">IF(J294=0,0,L294/J294)</f>
        <v>0.323606515105935</v>
      </c>
      <c r="Y294" s="15" t="n">
        <f aca="false">IF(J294=0,0,M294/J294)</f>
        <v>0.258842236451932</v>
      </c>
      <c r="Z294" s="14" t="n">
        <f aca="false">IF(I294=0,0,J294/I294)</f>
        <v>19553.781512605</v>
      </c>
    </row>
    <row r="295" customFormat="false" ht="15" hidden="false" customHeight="false" outlineLevel="0" collapsed="false">
      <c r="A295" s="6" t="str">
        <f aca="false">TEXT(B295,"0")&amp;"-"&amp;TEXT(C295,"00")</f>
        <v>2025-05</v>
      </c>
      <c r="B295" s="4" t="n">
        <v>2025</v>
      </c>
      <c r="C295" s="4" t="n">
        <v>5</v>
      </c>
      <c r="D295" s="9" t="s">
        <v>328</v>
      </c>
      <c r="E295" s="12" t="str">
        <f aca="false">INDEX(門市主檔!$B$2:$B$25,MATCH($D295,門市主檔!$A$2:$A$25,0))</f>
        <v>高雄三多店</v>
      </c>
      <c r="F295" s="12" t="str">
        <f aca="false">INDEX(門市主檔!$C$2:$C$25,MATCH($D295,門市主檔!$A$2:$A$25,0))</f>
        <v>南區</v>
      </c>
      <c r="G295" s="12" t="str">
        <f aca="false">INDEX(門市主檔!$E$2:$E$25,MATCH($D295,門市主檔!$A$2:$A$25,0))</f>
        <v>標準店</v>
      </c>
      <c r="H295" s="4" t="n">
        <v>31</v>
      </c>
      <c r="I295" s="16" t="n">
        <f aca="false">SUMIFS(門市年度設定!$E$2:$E$63,門市年度設定!$A$2:$A$63,$B295,門市年度設定!$B$2:$B$63,$D295)</f>
        <v>77</v>
      </c>
      <c r="J295" s="17" t="n">
        <f aca="false">SUMIFS(通路月營運!$I$2:$I$2509,通路月營運!$B$2:$B$2509,$B295,通路月營運!$C$2:$C$2509,$C295,通路月營運!$D$2:$D$2509,$D295)</f>
        <v>1853900</v>
      </c>
      <c r="K295" s="16" t="n">
        <f aca="false">SUMIFS(通路月營運!$K$2:$K$2509,通路月營運!$B$2:$B$2509,$B295,通路月營運!$C$2:$C$2509,$C295,通路月營運!$D$2:$D$2509,$D295)</f>
        <v>6086</v>
      </c>
      <c r="L295" s="13" t="n">
        <v>600400</v>
      </c>
      <c r="M295" s="13" t="n">
        <v>510100</v>
      </c>
      <c r="N295" s="17" t="n">
        <f aca="false">SUMIFS(門市年度設定!$F$2:$F$63,門市年度設定!$A$2:$A$63,$B295,門市年度設定!$B$2:$B$63,$D295)</f>
        <v>216000</v>
      </c>
      <c r="O295" s="13" t="n">
        <v>120400</v>
      </c>
      <c r="P295" s="13" t="n">
        <v>49700</v>
      </c>
      <c r="Q295" s="17" t="n">
        <f aca="false">SUMIFS(通路月營運!$N$2:$N$2509,通路月營運!$B$2:$B$2509,$B295,通路月營運!$C$2:$C$2509,$C295,通路月營運!$D$2:$D$2509,$D295)</f>
        <v>206006</v>
      </c>
      <c r="R295" s="14" t="n">
        <f aca="false">SUM(L295:Q295)</f>
        <v>1702606</v>
      </c>
      <c r="S295" s="14" t="n">
        <f aca="false">J295-R295</f>
        <v>151294</v>
      </c>
      <c r="T295" s="15" t="n">
        <f aca="false">IF(J295=0,0,S295/J295)</f>
        <v>0.0816085009978963</v>
      </c>
      <c r="U295" s="14" t="n">
        <f aca="false">IF(H295=0,0,J295/H295)</f>
        <v>59803.2258064516</v>
      </c>
      <c r="V295" s="18" t="n">
        <f aca="false">IF(H295=0,0,K295/H295)</f>
        <v>196.322580645161</v>
      </c>
      <c r="W295" s="14" t="n">
        <f aca="false">IF(K295=0,0,J295/K295)</f>
        <v>304.61715412422</v>
      </c>
      <c r="X295" s="15" t="n">
        <f aca="false">IF(J295=0,0,L295/J295)</f>
        <v>0.323857813258536</v>
      </c>
      <c r="Y295" s="15" t="n">
        <f aca="false">IF(J295=0,0,M295/J295)</f>
        <v>0.275149684448999</v>
      </c>
      <c r="Z295" s="14" t="n">
        <f aca="false">IF(I295=0,0,J295/I295)</f>
        <v>24076.6233766234</v>
      </c>
    </row>
    <row r="296" customFormat="false" ht="15" hidden="false" customHeight="false" outlineLevel="0" collapsed="false">
      <c r="A296" s="6" t="str">
        <f aca="false">TEXT(B296,"0")&amp;"-"&amp;TEXT(C296,"00")</f>
        <v>2025-05</v>
      </c>
      <c r="B296" s="4" t="n">
        <v>2025</v>
      </c>
      <c r="C296" s="4" t="n">
        <v>5</v>
      </c>
      <c r="D296" s="9" t="s">
        <v>280</v>
      </c>
      <c r="E296" s="12" t="str">
        <f aca="false">INDEX(門市主檔!$B$2:$B$25,MATCH($D296,門市主檔!$A$2:$A$25,0))</f>
        <v>新北板橋店</v>
      </c>
      <c r="F296" s="12" t="str">
        <f aca="false">INDEX(門市主檔!$C$2:$C$25,MATCH($D296,門市主檔!$A$2:$A$25,0))</f>
        <v>北區</v>
      </c>
      <c r="G296" s="12" t="str">
        <f aca="false">INDEX(門市主檔!$E$2:$E$25,MATCH($D296,門市主檔!$A$2:$A$25,0))</f>
        <v>標準店</v>
      </c>
      <c r="H296" s="4" t="n">
        <v>31</v>
      </c>
      <c r="I296" s="16" t="n">
        <f aca="false">SUMIFS(門市年度設定!$E$2:$E$63,門市年度設定!$A$2:$A$63,$B296,門市年度設定!$B$2:$B$63,$D296)</f>
        <v>99</v>
      </c>
      <c r="J296" s="17" t="n">
        <f aca="false">SUMIFS(通路月營運!$I$2:$I$2509,通路月營運!$B$2:$B$2509,$B296,通路月營運!$C$2:$C$2509,$C296,通路月營運!$D$2:$D$2509,$D296)</f>
        <v>2205000</v>
      </c>
      <c r="K296" s="16" t="n">
        <f aca="false">SUMIFS(通路月營運!$K$2:$K$2509,通路月營運!$B$2:$B$2509,$B296,通路月營運!$C$2:$C$2509,$C296,通路月營運!$D$2:$D$2509,$D296)</f>
        <v>7595</v>
      </c>
      <c r="L296" s="13" t="n">
        <v>735000</v>
      </c>
      <c r="M296" s="13" t="n">
        <v>589300</v>
      </c>
      <c r="N296" s="17" t="n">
        <f aca="false">SUMIFS(門市年度設定!$F$2:$F$63,門市年度設定!$A$2:$A$63,$B296,門市年度設定!$B$2:$B$63,$D296)</f>
        <v>285000</v>
      </c>
      <c r="O296" s="13" t="n">
        <v>144900</v>
      </c>
      <c r="P296" s="13" t="n">
        <v>55900</v>
      </c>
      <c r="Q296" s="17" t="n">
        <f aca="false">SUMIFS(通路月營運!$N$2:$N$2509,通路月營運!$B$2:$B$2509,$B296,通路月營運!$C$2:$C$2509,$C296,通路月營運!$D$2:$D$2509,$D296)</f>
        <v>242386</v>
      </c>
      <c r="R296" s="14" t="n">
        <f aca="false">SUM(L296:Q296)</f>
        <v>2052486</v>
      </c>
      <c r="S296" s="14" t="n">
        <f aca="false">J296-R296</f>
        <v>152514</v>
      </c>
      <c r="T296" s="15" t="n">
        <f aca="false">IF(J296=0,0,S296/J296)</f>
        <v>0.0691673469387755</v>
      </c>
      <c r="U296" s="14" t="n">
        <f aca="false">IF(H296=0,0,J296/H296)</f>
        <v>71129.0322580645</v>
      </c>
      <c r="V296" s="18" t="n">
        <f aca="false">IF(H296=0,0,K296/H296)</f>
        <v>245</v>
      </c>
      <c r="W296" s="14" t="n">
        <f aca="false">IF(K296=0,0,J296/K296)</f>
        <v>290.322580645161</v>
      </c>
      <c r="X296" s="15" t="n">
        <f aca="false">IF(J296=0,0,L296/J296)</f>
        <v>0.333333333333333</v>
      </c>
      <c r="Y296" s="15" t="n">
        <f aca="false">IF(J296=0,0,M296/J296)</f>
        <v>0.267256235827664</v>
      </c>
      <c r="Z296" s="14" t="n">
        <f aca="false">IF(I296=0,0,J296/I296)</f>
        <v>22272.7272727273</v>
      </c>
    </row>
    <row r="297" customFormat="false" ht="15" hidden="false" customHeight="false" outlineLevel="0" collapsed="false">
      <c r="A297" s="6" t="str">
        <f aca="false">TEXT(B297,"0")&amp;"-"&amp;TEXT(C297,"00")</f>
        <v>2025-05</v>
      </c>
      <c r="B297" s="4" t="n">
        <v>2025</v>
      </c>
      <c r="C297" s="4" t="n">
        <v>5</v>
      </c>
      <c r="D297" s="9" t="s">
        <v>283</v>
      </c>
      <c r="E297" s="12" t="str">
        <f aca="false">INDEX(門市主檔!$B$2:$B$25,MATCH($D297,門市主檔!$A$2:$A$25,0))</f>
        <v>新北新莊店</v>
      </c>
      <c r="F297" s="12" t="str">
        <f aca="false">INDEX(門市主檔!$C$2:$C$25,MATCH($D297,門市主檔!$A$2:$A$25,0))</f>
        <v>北區</v>
      </c>
      <c r="G297" s="12" t="str">
        <f aca="false">INDEX(門市主檔!$E$2:$E$25,MATCH($D297,門市主檔!$A$2:$A$25,0))</f>
        <v>標準店</v>
      </c>
      <c r="H297" s="4" t="n">
        <v>31</v>
      </c>
      <c r="I297" s="16" t="n">
        <f aca="false">SUMIFS(門市年度設定!$E$2:$E$63,門市年度設定!$A$2:$A$63,$B297,門市年度設定!$B$2:$B$63,$D297)</f>
        <v>75</v>
      </c>
      <c r="J297" s="17" t="n">
        <f aca="false">SUMIFS(通路月營運!$I$2:$I$2509,通路月營運!$B$2:$B$2509,$B297,通路月營運!$C$2:$C$2509,$C297,通路月營運!$D$2:$D$2509,$D297)</f>
        <v>2014700</v>
      </c>
      <c r="K297" s="16" t="n">
        <f aca="false">SUMIFS(通路月營運!$K$2:$K$2509,通路月營運!$B$2:$B$2509,$B297,通路月營運!$C$2:$C$2509,$C297,通路月營運!$D$2:$D$2509,$D297)</f>
        <v>6989</v>
      </c>
      <c r="L297" s="13" t="n">
        <v>636800</v>
      </c>
      <c r="M297" s="13" t="n">
        <v>528500</v>
      </c>
      <c r="N297" s="17" t="n">
        <f aca="false">SUMIFS(門市年度設定!$F$2:$F$63,門市年度設定!$A$2:$A$63,$B297,門市年度設定!$B$2:$B$63,$D297)</f>
        <v>239000</v>
      </c>
      <c r="O297" s="13" t="n">
        <v>116900</v>
      </c>
      <c r="P297" s="13" t="n">
        <v>42100</v>
      </c>
      <c r="Q297" s="17" t="n">
        <f aca="false">SUMIFS(通路月營運!$N$2:$N$2509,通路月營運!$B$2:$B$2509,$B297,通路月營運!$C$2:$C$2509,$C297,通路月營運!$D$2:$D$2509,$D297)</f>
        <v>238714</v>
      </c>
      <c r="R297" s="14" t="n">
        <f aca="false">SUM(L297:Q297)</f>
        <v>1802014</v>
      </c>
      <c r="S297" s="14" t="n">
        <f aca="false">J297-R297</f>
        <v>212686</v>
      </c>
      <c r="T297" s="15" t="n">
        <f aca="false">IF(J297=0,0,S297/J297)</f>
        <v>0.105567081947685</v>
      </c>
      <c r="U297" s="14" t="n">
        <f aca="false">IF(H297=0,0,J297/H297)</f>
        <v>64990.3225806452</v>
      </c>
      <c r="V297" s="18" t="n">
        <f aca="false">IF(H297=0,0,K297/H297)</f>
        <v>225.451612903226</v>
      </c>
      <c r="W297" s="14" t="n">
        <f aca="false">IF(K297=0,0,J297/K297)</f>
        <v>288.267277149807</v>
      </c>
      <c r="X297" s="15" t="n">
        <f aca="false">IF(J297=0,0,L297/J297)</f>
        <v>0.316076835260833</v>
      </c>
      <c r="Y297" s="15" t="n">
        <f aca="false">IF(J297=0,0,M297/J297)</f>
        <v>0.262321933786668</v>
      </c>
      <c r="Z297" s="14" t="n">
        <f aca="false">IF(I297=0,0,J297/I297)</f>
        <v>26862.6666666667</v>
      </c>
    </row>
    <row r="298" customFormat="false" ht="15" hidden="false" customHeight="false" outlineLevel="0" collapsed="false">
      <c r="A298" s="6" t="str">
        <f aca="false">TEXT(B298,"0")&amp;"-"&amp;TEXT(C298,"00")</f>
        <v>2025-05</v>
      </c>
      <c r="B298" s="4" t="n">
        <v>2025</v>
      </c>
      <c r="C298" s="4" t="n">
        <v>5</v>
      </c>
      <c r="D298" s="9" t="s">
        <v>285</v>
      </c>
      <c r="E298" s="12" t="str">
        <f aca="false">INDEX(門市主檔!$B$2:$B$25,MATCH($D298,門市主檔!$A$2:$A$25,0))</f>
        <v>新北三重店</v>
      </c>
      <c r="F298" s="12" t="str">
        <f aca="false">INDEX(門市主檔!$C$2:$C$25,MATCH($D298,門市主檔!$A$2:$A$25,0))</f>
        <v>北區</v>
      </c>
      <c r="G298" s="12" t="str">
        <f aca="false">INDEX(門市主檔!$E$2:$E$25,MATCH($D298,門市主檔!$A$2:$A$25,0))</f>
        <v>小型店</v>
      </c>
      <c r="H298" s="4" t="n">
        <v>31</v>
      </c>
      <c r="I298" s="16" t="n">
        <f aca="false">SUMIFS(門市年度設定!$E$2:$E$63,門市年度設定!$A$2:$A$63,$B298,門市年度設定!$B$2:$B$63,$D298)</f>
        <v>50</v>
      </c>
      <c r="J298" s="17" t="n">
        <f aca="false">SUMIFS(通路月營運!$I$2:$I$2509,通路月營運!$B$2:$B$2509,$B298,通路月營運!$C$2:$C$2509,$C298,通路月營運!$D$2:$D$2509,$D298)</f>
        <v>1511100</v>
      </c>
      <c r="K298" s="16" t="n">
        <f aca="false">SUMIFS(通路月營運!$K$2:$K$2509,通路月營運!$B$2:$B$2509,$B298,通路月營運!$C$2:$C$2509,$C298,通路月營運!$D$2:$D$2509,$D298)</f>
        <v>5430</v>
      </c>
      <c r="L298" s="13" t="n">
        <v>498200</v>
      </c>
      <c r="M298" s="13" t="n">
        <v>376500</v>
      </c>
      <c r="N298" s="17" t="n">
        <f aca="false">SUMIFS(門市年度設定!$F$2:$F$63,門市年度設定!$A$2:$A$63,$B298,門市年度設定!$B$2:$B$63,$D298)</f>
        <v>118000</v>
      </c>
      <c r="O298" s="13" t="n">
        <v>104300</v>
      </c>
      <c r="P298" s="13" t="n">
        <v>50000</v>
      </c>
      <c r="Q298" s="17" t="n">
        <f aca="false">SUMIFS(通路月營運!$N$2:$N$2509,通路月營運!$B$2:$B$2509,$B298,通路月營運!$C$2:$C$2509,$C298,通路月營運!$D$2:$D$2509,$D298)</f>
        <v>204204</v>
      </c>
      <c r="R298" s="14" t="n">
        <f aca="false">SUM(L298:Q298)</f>
        <v>1351204</v>
      </c>
      <c r="S298" s="14" t="n">
        <f aca="false">J298-R298</f>
        <v>159896</v>
      </c>
      <c r="T298" s="15" t="n">
        <f aca="false">IF(J298=0,0,S298/J298)</f>
        <v>0.105814307458143</v>
      </c>
      <c r="U298" s="14" t="n">
        <f aca="false">IF(H298=0,0,J298/H298)</f>
        <v>48745.1612903226</v>
      </c>
      <c r="V298" s="18" t="n">
        <f aca="false">IF(H298=0,0,K298/H298)</f>
        <v>175.161290322581</v>
      </c>
      <c r="W298" s="14" t="n">
        <f aca="false">IF(K298=0,0,J298/K298)</f>
        <v>278.28729281768</v>
      </c>
      <c r="X298" s="15" t="n">
        <f aca="false">IF(J298=0,0,L298/J298)</f>
        <v>0.32969360068824</v>
      </c>
      <c r="Y298" s="15" t="n">
        <f aca="false">IF(J298=0,0,M298/J298)</f>
        <v>0.24915624379591</v>
      </c>
      <c r="Z298" s="14" t="n">
        <f aca="false">IF(I298=0,0,J298/I298)</f>
        <v>30222</v>
      </c>
    </row>
    <row r="299" customFormat="false" ht="15" hidden="false" customHeight="false" outlineLevel="0" collapsed="false">
      <c r="A299" s="6" t="str">
        <f aca="false">TEXT(B299,"0")&amp;"-"&amp;TEXT(C299,"00")</f>
        <v>2025-05</v>
      </c>
      <c r="B299" s="4" t="n">
        <v>2025</v>
      </c>
      <c r="C299" s="4" t="n">
        <v>5</v>
      </c>
      <c r="D299" s="9" t="s">
        <v>300</v>
      </c>
      <c r="E299" s="12" t="str">
        <f aca="false">INDEX(門市主檔!$B$2:$B$25,MATCH($D299,門市主檔!$A$2:$A$25,0))</f>
        <v>台中逢甲店</v>
      </c>
      <c r="F299" s="12" t="str">
        <f aca="false">INDEX(門市主檔!$C$2:$C$25,MATCH($D299,門市主檔!$A$2:$A$25,0))</f>
        <v>中區</v>
      </c>
      <c r="G299" s="12" t="str">
        <f aca="false">INDEX(門市主檔!$E$2:$E$25,MATCH($D299,門市主檔!$A$2:$A$25,0))</f>
        <v>標準店</v>
      </c>
      <c r="H299" s="4" t="n">
        <v>31</v>
      </c>
      <c r="I299" s="16" t="n">
        <f aca="false">SUMIFS(門市年度設定!$E$2:$E$63,門市年度設定!$A$2:$A$63,$B299,門市年度設定!$B$2:$B$63,$D299)</f>
        <v>83</v>
      </c>
      <c r="J299" s="17" t="n">
        <f aca="false">SUMIFS(通路月營運!$I$2:$I$2509,通路月營運!$B$2:$B$2509,$B299,通路月營運!$C$2:$C$2509,$C299,通路月營運!$D$2:$D$2509,$D299)</f>
        <v>2598700</v>
      </c>
      <c r="K299" s="16" t="n">
        <f aca="false">SUMIFS(通路月營運!$K$2:$K$2509,通路月營運!$B$2:$B$2509,$B299,通路月營運!$C$2:$C$2509,$C299,通路月營運!$D$2:$D$2509,$D299)</f>
        <v>8542</v>
      </c>
      <c r="L299" s="13" t="n">
        <v>848300</v>
      </c>
      <c r="M299" s="13" t="n">
        <v>641900</v>
      </c>
      <c r="N299" s="17" t="n">
        <f aca="false">SUMIFS(門市年度設定!$F$2:$F$63,門市年度設定!$A$2:$A$63,$B299,門市年度設定!$B$2:$B$63,$D299)</f>
        <v>326000</v>
      </c>
      <c r="O299" s="13" t="n">
        <v>168300</v>
      </c>
      <c r="P299" s="13" t="n">
        <v>54900</v>
      </c>
      <c r="Q299" s="17" t="n">
        <f aca="false">SUMIFS(通路月營運!$N$2:$N$2509,通路月營運!$B$2:$B$2509,$B299,通路月營運!$C$2:$C$2509,$C299,通路月營運!$D$2:$D$2509,$D299)</f>
        <v>292604</v>
      </c>
      <c r="R299" s="14" t="n">
        <f aca="false">SUM(L299:Q299)</f>
        <v>2332004</v>
      </c>
      <c r="S299" s="14" t="n">
        <f aca="false">J299-R299</f>
        <v>266696</v>
      </c>
      <c r="T299" s="15" t="n">
        <f aca="false">IF(J299=0,0,S299/J299)</f>
        <v>0.102626697964367</v>
      </c>
      <c r="U299" s="14" t="n">
        <f aca="false">IF(H299=0,0,J299/H299)</f>
        <v>83829.0322580645</v>
      </c>
      <c r="V299" s="18" t="n">
        <f aca="false">IF(H299=0,0,K299/H299)</f>
        <v>275.548387096774</v>
      </c>
      <c r="W299" s="14" t="n">
        <f aca="false">IF(K299=0,0,J299/K299)</f>
        <v>304.226176539452</v>
      </c>
      <c r="X299" s="15" t="n">
        <f aca="false">IF(J299=0,0,L299/J299)</f>
        <v>0.326432446992727</v>
      </c>
      <c r="Y299" s="15" t="n">
        <f aca="false">IF(J299=0,0,M299/J299)</f>
        <v>0.247008119444338</v>
      </c>
      <c r="Z299" s="14" t="n">
        <f aca="false">IF(I299=0,0,J299/I299)</f>
        <v>31309.6385542169</v>
      </c>
    </row>
    <row r="300" customFormat="false" ht="15" hidden="false" customHeight="false" outlineLevel="0" collapsed="false">
      <c r="A300" s="6" t="str">
        <f aca="false">TEXT(B300,"0")&amp;"-"&amp;TEXT(C300,"00")</f>
        <v>2025-05</v>
      </c>
      <c r="B300" s="4" t="n">
        <v>2025</v>
      </c>
      <c r="C300" s="4" t="n">
        <v>5</v>
      </c>
      <c r="D300" s="9" t="s">
        <v>305</v>
      </c>
      <c r="E300" s="12" t="str">
        <f aca="false">INDEX(門市主檔!$B$2:$B$25,MATCH($D300,門市主檔!$A$2:$A$25,0))</f>
        <v>台中七期店</v>
      </c>
      <c r="F300" s="12" t="str">
        <f aca="false">INDEX(門市主檔!$C$2:$C$25,MATCH($D300,門市主檔!$A$2:$A$25,0))</f>
        <v>中區</v>
      </c>
      <c r="G300" s="12" t="str">
        <f aca="false">INDEX(門市主檔!$E$2:$E$25,MATCH($D300,門市主檔!$A$2:$A$25,0))</f>
        <v>旗艦店</v>
      </c>
      <c r="H300" s="4" t="n">
        <v>31</v>
      </c>
      <c r="I300" s="16" t="n">
        <f aca="false">SUMIFS(門市年度設定!$E$2:$E$63,門市年度設定!$A$2:$A$63,$B300,門市年度設定!$B$2:$B$63,$D300)</f>
        <v>124</v>
      </c>
      <c r="J300" s="17" t="n">
        <f aca="false">SUMIFS(通路月營運!$I$2:$I$2509,通路月營運!$B$2:$B$2509,$B300,通路月營運!$C$2:$C$2509,$C300,通路月營運!$D$2:$D$2509,$D300)</f>
        <v>2258600</v>
      </c>
      <c r="K300" s="16" t="n">
        <f aca="false">SUMIFS(通路月營運!$K$2:$K$2509,通路月營運!$B$2:$B$2509,$B300,通路月營運!$C$2:$C$2509,$C300,通路月營運!$D$2:$D$2509,$D300)</f>
        <v>8392</v>
      </c>
      <c r="L300" s="13" t="n">
        <v>709200</v>
      </c>
      <c r="M300" s="13" t="n">
        <v>554500</v>
      </c>
      <c r="N300" s="17" t="n">
        <f aca="false">SUMIFS(門市年度設定!$F$2:$F$63,門市年度設定!$A$2:$A$63,$B300,門市年度設定!$B$2:$B$63,$D300)</f>
        <v>490000</v>
      </c>
      <c r="O300" s="13" t="n">
        <v>114500</v>
      </c>
      <c r="P300" s="13" t="n">
        <v>47000</v>
      </c>
      <c r="Q300" s="17" t="n">
        <f aca="false">SUMIFS(通路月營運!$N$2:$N$2509,通路月營運!$B$2:$B$2509,$B300,通路月營運!$C$2:$C$2509,$C300,通路月營運!$D$2:$D$2509,$D300)</f>
        <v>216988</v>
      </c>
      <c r="R300" s="14" t="n">
        <f aca="false">SUM(L300:Q300)</f>
        <v>2132188</v>
      </c>
      <c r="S300" s="14" t="n">
        <f aca="false">J300-R300</f>
        <v>126412</v>
      </c>
      <c r="T300" s="15" t="n">
        <f aca="false">IF(J300=0,0,S300/J300)</f>
        <v>0.0559691844505446</v>
      </c>
      <c r="U300" s="14" t="n">
        <f aca="false">IF(H300=0,0,J300/H300)</f>
        <v>72858.064516129</v>
      </c>
      <c r="V300" s="18" t="n">
        <f aca="false">IF(H300=0,0,K300/H300)</f>
        <v>270.709677419355</v>
      </c>
      <c r="W300" s="14" t="n">
        <f aca="false">IF(K300=0,0,J300/K300)</f>
        <v>269.137273593899</v>
      </c>
      <c r="X300" s="15" t="n">
        <f aca="false">IF(J300=0,0,L300/J300)</f>
        <v>0.313999822899141</v>
      </c>
      <c r="Y300" s="15" t="n">
        <f aca="false">IF(J300=0,0,M300/J300)</f>
        <v>0.245506065704419</v>
      </c>
      <c r="Z300" s="14" t="n">
        <f aca="false">IF(I300=0,0,J300/I300)</f>
        <v>18214.5161290323</v>
      </c>
    </row>
    <row r="301" customFormat="false" ht="15" hidden="false" customHeight="false" outlineLevel="0" collapsed="false">
      <c r="A301" s="6" t="str">
        <f aca="false">TEXT(B301,"0")&amp;"-"&amp;TEXT(C301,"00")</f>
        <v>2025-05</v>
      </c>
      <c r="B301" s="4" t="n">
        <v>2025</v>
      </c>
      <c r="C301" s="4" t="n">
        <v>5</v>
      </c>
      <c r="D301" s="9" t="s">
        <v>307</v>
      </c>
      <c r="E301" s="12" t="str">
        <f aca="false">INDEX(門市主檔!$B$2:$B$25,MATCH($D301,門市主檔!$A$2:$A$25,0))</f>
        <v>台中一中店</v>
      </c>
      <c r="F301" s="12" t="str">
        <f aca="false">INDEX(門市主檔!$C$2:$C$25,MATCH($D301,門市主檔!$A$2:$A$25,0))</f>
        <v>中區</v>
      </c>
      <c r="G301" s="12" t="str">
        <f aca="false">INDEX(門市主檔!$E$2:$E$25,MATCH($D301,門市主檔!$A$2:$A$25,0))</f>
        <v>小型店</v>
      </c>
      <c r="H301" s="4" t="n">
        <v>31</v>
      </c>
      <c r="I301" s="16" t="n">
        <f aca="false">SUMIFS(門市年度設定!$E$2:$E$63,門市年度設定!$A$2:$A$63,$B301,門市年度設定!$B$2:$B$63,$D301)</f>
        <v>52</v>
      </c>
      <c r="J301" s="17" t="n">
        <f aca="false">SUMIFS(通路月營運!$I$2:$I$2509,通路月營運!$B$2:$B$2509,$B301,通路月營運!$C$2:$C$2509,$C301,通路月營運!$D$2:$D$2509,$D301)</f>
        <v>1789600</v>
      </c>
      <c r="K301" s="16" t="n">
        <f aca="false">SUMIFS(通路月營運!$K$2:$K$2509,通路月營運!$B$2:$B$2509,$B301,通路月營運!$C$2:$C$2509,$C301,通路月營運!$D$2:$D$2509,$D301)</f>
        <v>6062</v>
      </c>
      <c r="L301" s="13" t="n">
        <v>561600</v>
      </c>
      <c r="M301" s="13" t="n">
        <v>477000</v>
      </c>
      <c r="N301" s="17" t="n">
        <f aca="false">SUMIFS(門市年度設定!$F$2:$F$63,門市年度設定!$A$2:$A$63,$B301,門市年度設定!$B$2:$B$63,$D301)</f>
        <v>106000</v>
      </c>
      <c r="O301" s="13" t="n">
        <v>96500</v>
      </c>
      <c r="P301" s="13" t="n">
        <v>40000</v>
      </c>
      <c r="Q301" s="17" t="n">
        <f aca="false">SUMIFS(通路月營運!$N$2:$N$2509,通路月營運!$B$2:$B$2509,$B301,通路月營運!$C$2:$C$2509,$C301,通路月營運!$D$2:$D$2509,$D301)</f>
        <v>246296</v>
      </c>
      <c r="R301" s="14" t="n">
        <f aca="false">SUM(L301:Q301)</f>
        <v>1527396</v>
      </c>
      <c r="S301" s="14" t="n">
        <f aca="false">J301-R301</f>
        <v>262204</v>
      </c>
      <c r="T301" s="15" t="n">
        <f aca="false">IF(J301=0,0,S301/J301)</f>
        <v>0.146515422440769</v>
      </c>
      <c r="U301" s="14" t="n">
        <f aca="false">IF(H301=0,0,J301/H301)</f>
        <v>57729.0322580645</v>
      </c>
      <c r="V301" s="18" t="n">
        <f aca="false">IF(H301=0,0,K301/H301)</f>
        <v>195.548387096774</v>
      </c>
      <c r="W301" s="14" t="n">
        <f aca="false">IF(K301=0,0,J301/K301)</f>
        <v>295.216100296932</v>
      </c>
      <c r="X301" s="15" t="n">
        <f aca="false">IF(J301=0,0,L301/J301)</f>
        <v>0.313813142601699</v>
      </c>
      <c r="Y301" s="15" t="n">
        <f aca="false">IF(J301=0,0,M301/J301)</f>
        <v>0.266540008940545</v>
      </c>
      <c r="Z301" s="14" t="n">
        <f aca="false">IF(I301=0,0,J301/I301)</f>
        <v>34415.3846153846</v>
      </c>
    </row>
    <row r="302" customFormat="false" ht="15" hidden="false" customHeight="false" outlineLevel="0" collapsed="false">
      <c r="A302" s="6" t="str">
        <f aca="false">TEXT(B302,"0")&amp;"-"&amp;TEXT(C302,"00")</f>
        <v>2025-05</v>
      </c>
      <c r="B302" s="4" t="n">
        <v>2025</v>
      </c>
      <c r="C302" s="4" t="n">
        <v>5</v>
      </c>
      <c r="D302" s="9" t="s">
        <v>310</v>
      </c>
      <c r="E302" s="12" t="str">
        <f aca="false">INDEX(門市主檔!$B$2:$B$25,MATCH($D302,門市主檔!$A$2:$A$25,0))</f>
        <v>台中大里店</v>
      </c>
      <c r="F302" s="12" t="str">
        <f aca="false">INDEX(門市主檔!$C$2:$C$25,MATCH($D302,門市主檔!$A$2:$A$25,0))</f>
        <v>中區</v>
      </c>
      <c r="G302" s="12" t="str">
        <f aca="false">INDEX(門市主檔!$E$2:$E$25,MATCH($D302,門市主檔!$A$2:$A$25,0))</f>
        <v>外帶專門店</v>
      </c>
      <c r="H302" s="4" t="n">
        <v>31</v>
      </c>
      <c r="I302" s="16" t="n">
        <f aca="false">SUMIFS(門市年度設定!$E$2:$E$63,門市年度設定!$A$2:$A$63,$B302,門市年度設定!$B$2:$B$63,$D302)</f>
        <v>10</v>
      </c>
      <c r="J302" s="17" t="n">
        <f aca="false">SUMIFS(通路月營運!$I$2:$I$2509,通路月營運!$B$2:$B$2509,$B302,通路月營運!$C$2:$C$2509,$C302,通路月營運!$D$2:$D$2509,$D302)</f>
        <v>1073100</v>
      </c>
      <c r="K302" s="16" t="n">
        <f aca="false">SUMIFS(通路月營運!$K$2:$K$2509,通路月營運!$B$2:$B$2509,$B302,通路月營運!$C$2:$C$2509,$C302,通路月營運!$D$2:$D$2509,$D302)</f>
        <v>4041</v>
      </c>
      <c r="L302" s="13" t="n">
        <v>325900</v>
      </c>
      <c r="M302" s="13" t="n">
        <v>289200</v>
      </c>
      <c r="N302" s="17" t="n">
        <f aca="false">SUMIFS(門市年度設定!$F$2:$F$63,門市年度設定!$A$2:$A$63,$B302,門市年度設定!$B$2:$B$63,$D302)</f>
        <v>55000</v>
      </c>
      <c r="O302" s="13" t="n">
        <v>70900</v>
      </c>
      <c r="P302" s="13" t="n">
        <v>18200</v>
      </c>
      <c r="Q302" s="17" t="n">
        <f aca="false">SUMIFS(通路月營運!$N$2:$N$2509,通路月營運!$B$2:$B$2509,$B302,通路月營運!$C$2:$C$2509,$C302,通路月營運!$D$2:$D$2509,$D302)</f>
        <v>208624</v>
      </c>
      <c r="R302" s="14" t="n">
        <f aca="false">SUM(L302:Q302)</f>
        <v>967824</v>
      </c>
      <c r="S302" s="14" t="n">
        <f aca="false">J302-R302</f>
        <v>105276</v>
      </c>
      <c r="T302" s="15" t="n">
        <f aca="false">IF(J302=0,0,S302/J302)</f>
        <v>0.0981045568912497</v>
      </c>
      <c r="U302" s="14" t="n">
        <f aca="false">IF(H302=0,0,J302/H302)</f>
        <v>34616.1290322581</v>
      </c>
      <c r="V302" s="18" t="n">
        <f aca="false">IF(H302=0,0,K302/H302)</f>
        <v>130.354838709677</v>
      </c>
      <c r="W302" s="14" t="n">
        <f aca="false">IF(K302=0,0,J302/K302)</f>
        <v>265.553080920564</v>
      </c>
      <c r="X302" s="15" t="n">
        <f aca="false">IF(J302=0,0,L302/J302)</f>
        <v>0.303699562016587</v>
      </c>
      <c r="Y302" s="15" t="n">
        <f aca="false">IF(J302=0,0,M302/J302)</f>
        <v>0.26949958065418</v>
      </c>
      <c r="Z302" s="14" t="n">
        <f aca="false">IF(I302=0,0,J302/I302)</f>
        <v>107310</v>
      </c>
    </row>
    <row r="303" customFormat="false" ht="15" hidden="false" customHeight="false" outlineLevel="0" collapsed="false">
      <c r="A303" s="6" t="str">
        <f aca="false">TEXT(B303,"0")&amp;"-"&amp;TEXT(C303,"00")</f>
        <v>2025-05</v>
      </c>
      <c r="B303" s="4" t="n">
        <v>2025</v>
      </c>
      <c r="C303" s="4" t="n">
        <v>5</v>
      </c>
      <c r="D303" s="9" t="s">
        <v>318</v>
      </c>
      <c r="E303" s="12" t="str">
        <f aca="false">INDEX(門市主檔!$B$2:$B$25,MATCH($D303,門市主檔!$A$2:$A$25,0))</f>
        <v>台南中西店</v>
      </c>
      <c r="F303" s="12" t="str">
        <f aca="false">INDEX(門市主檔!$C$2:$C$25,MATCH($D303,門市主檔!$A$2:$A$25,0))</f>
        <v>南區</v>
      </c>
      <c r="G303" s="12" t="str">
        <f aca="false">INDEX(門市主檔!$E$2:$E$25,MATCH($D303,門市主檔!$A$2:$A$25,0))</f>
        <v>標準店</v>
      </c>
      <c r="H303" s="4" t="n">
        <v>31</v>
      </c>
      <c r="I303" s="16" t="n">
        <f aca="false">SUMIFS(門市年度設定!$E$2:$E$63,門市年度設定!$A$2:$A$63,$B303,門市年度設定!$B$2:$B$63,$D303)</f>
        <v>76</v>
      </c>
      <c r="J303" s="17" t="n">
        <f aca="false">SUMIFS(通路月營運!$I$2:$I$2509,通路月營運!$B$2:$B$2509,$B303,通路月營運!$C$2:$C$2509,$C303,通路月營運!$D$2:$D$2509,$D303)</f>
        <v>1786500</v>
      </c>
      <c r="K303" s="16" t="n">
        <f aca="false">SUMIFS(通路月營運!$K$2:$K$2509,通路月營運!$B$2:$B$2509,$B303,通路月營運!$C$2:$C$2509,$C303,通路月營運!$D$2:$D$2509,$D303)</f>
        <v>6211</v>
      </c>
      <c r="L303" s="13" t="n">
        <v>531400</v>
      </c>
      <c r="M303" s="13" t="n">
        <v>477000</v>
      </c>
      <c r="N303" s="17" t="n">
        <f aca="false">SUMIFS(門市年度設定!$F$2:$F$63,門市年度設定!$A$2:$A$63,$B303,門市年度設定!$B$2:$B$63,$D303)</f>
        <v>205000</v>
      </c>
      <c r="O303" s="13" t="n">
        <v>122800</v>
      </c>
      <c r="P303" s="13" t="n">
        <v>32300</v>
      </c>
      <c r="Q303" s="17" t="n">
        <f aca="false">SUMIFS(通路月營運!$N$2:$N$2509,通路月營運!$B$2:$B$2509,$B303,通路月營運!$C$2:$C$2509,$C303,通路月營運!$D$2:$D$2509,$D303)</f>
        <v>198968</v>
      </c>
      <c r="R303" s="14" t="n">
        <f aca="false">SUM(L303:Q303)</f>
        <v>1567468</v>
      </c>
      <c r="S303" s="14" t="n">
        <f aca="false">J303-R303</f>
        <v>219032</v>
      </c>
      <c r="T303" s="15" t="n">
        <f aca="false">IF(J303=0,0,S303/J303)</f>
        <v>0.122603974251329</v>
      </c>
      <c r="U303" s="14" t="n">
        <f aca="false">IF(H303=0,0,J303/H303)</f>
        <v>57629.0322580645</v>
      </c>
      <c r="V303" s="18" t="n">
        <f aca="false">IF(H303=0,0,K303/H303)</f>
        <v>200.354838709677</v>
      </c>
      <c r="W303" s="14" t="n">
        <f aca="false">IF(K303=0,0,J303/K303)</f>
        <v>287.634841410401</v>
      </c>
      <c r="X303" s="15" t="n">
        <f aca="false">IF(J303=0,0,L303/J303)</f>
        <v>0.297453120626924</v>
      </c>
      <c r="Y303" s="15" t="n">
        <f aca="false">IF(J303=0,0,M303/J303)</f>
        <v>0.267002518891688</v>
      </c>
      <c r="Z303" s="14" t="n">
        <f aca="false">IF(I303=0,0,J303/I303)</f>
        <v>23506.5789473684</v>
      </c>
    </row>
    <row r="304" customFormat="false" ht="15" hidden="false" customHeight="false" outlineLevel="0" collapsed="false">
      <c r="A304" s="6" t="str">
        <f aca="false">TEXT(B304,"0")&amp;"-"&amp;TEXT(C304,"00")</f>
        <v>2025-05</v>
      </c>
      <c r="B304" s="4" t="n">
        <v>2025</v>
      </c>
      <c r="C304" s="4" t="n">
        <v>5</v>
      </c>
      <c r="D304" s="9" t="s">
        <v>323</v>
      </c>
      <c r="E304" s="12" t="str">
        <f aca="false">INDEX(門市主檔!$B$2:$B$25,MATCH($D304,門市主檔!$A$2:$A$25,0))</f>
        <v>台南東寧店</v>
      </c>
      <c r="F304" s="12" t="str">
        <f aca="false">INDEX(門市主檔!$C$2:$C$25,MATCH($D304,門市主檔!$A$2:$A$25,0))</f>
        <v>南區</v>
      </c>
      <c r="G304" s="12" t="str">
        <f aca="false">INDEX(門市主檔!$E$2:$E$25,MATCH($D304,門市主檔!$A$2:$A$25,0))</f>
        <v>小型店</v>
      </c>
      <c r="H304" s="4" t="n">
        <v>31</v>
      </c>
      <c r="I304" s="16" t="n">
        <f aca="false">SUMIFS(門市年度設定!$E$2:$E$63,門市年度設定!$A$2:$A$63,$B304,門市年度設定!$B$2:$B$63,$D304)</f>
        <v>52</v>
      </c>
      <c r="J304" s="17" t="n">
        <f aca="false">SUMIFS(通路月營運!$I$2:$I$2509,通路月營運!$B$2:$B$2509,$B304,通路月營運!$C$2:$C$2509,$C304,通路月營運!$D$2:$D$2509,$D304)</f>
        <v>1428200</v>
      </c>
      <c r="K304" s="16" t="n">
        <f aca="false">SUMIFS(通路月營運!$K$2:$K$2509,通路月營運!$B$2:$B$2509,$B304,通路月營運!$C$2:$C$2509,$C304,通路月營運!$D$2:$D$2509,$D304)</f>
        <v>5497</v>
      </c>
      <c r="L304" s="13" t="n">
        <v>423500</v>
      </c>
      <c r="M304" s="13" t="n">
        <v>370900</v>
      </c>
      <c r="N304" s="17" t="n">
        <f aca="false">SUMIFS(門市年度設定!$F$2:$F$63,門市年度設定!$A$2:$A$63,$B304,門市年度設定!$B$2:$B$63,$D304)</f>
        <v>95000</v>
      </c>
      <c r="O304" s="13" t="n">
        <v>73700</v>
      </c>
      <c r="P304" s="13" t="n">
        <v>43200</v>
      </c>
      <c r="Q304" s="17" t="n">
        <f aca="false">SUMIFS(通路月營運!$N$2:$N$2509,通路月營運!$B$2:$B$2509,$B304,通路月營運!$C$2:$C$2509,$C304,通路月營運!$D$2:$D$2509,$D304)</f>
        <v>185538</v>
      </c>
      <c r="R304" s="14" t="n">
        <f aca="false">SUM(L304:Q304)</f>
        <v>1191838</v>
      </c>
      <c r="S304" s="14" t="n">
        <f aca="false">J304-R304</f>
        <v>236362</v>
      </c>
      <c r="T304" s="15" t="n">
        <f aca="false">IF(J304=0,0,S304/J304)</f>
        <v>0.165496429071559</v>
      </c>
      <c r="U304" s="14" t="n">
        <f aca="false">IF(H304=0,0,J304/H304)</f>
        <v>46070.9677419355</v>
      </c>
      <c r="V304" s="18" t="n">
        <f aca="false">IF(H304=0,0,K304/H304)</f>
        <v>177.322580645161</v>
      </c>
      <c r="W304" s="14" t="n">
        <f aca="false">IF(K304=0,0,J304/K304)</f>
        <v>259.814444242314</v>
      </c>
      <c r="X304" s="15" t="n">
        <f aca="false">IF(J304=0,0,L304/J304)</f>
        <v>0.296527097045232</v>
      </c>
      <c r="Y304" s="15" t="n">
        <f aca="false">IF(J304=0,0,M304/J304)</f>
        <v>0.259697521355552</v>
      </c>
      <c r="Z304" s="14" t="n">
        <f aca="false">IF(I304=0,0,J304/I304)</f>
        <v>27465.3846153846</v>
      </c>
    </row>
    <row r="305" customFormat="false" ht="15" hidden="false" customHeight="false" outlineLevel="0" collapsed="false">
      <c r="A305" s="6" t="str">
        <f aca="false">TEXT(B305,"0")&amp;"-"&amp;TEXT(C305,"00")</f>
        <v>2025-05</v>
      </c>
      <c r="B305" s="4" t="n">
        <v>2025</v>
      </c>
      <c r="C305" s="4" t="n">
        <v>5</v>
      </c>
      <c r="D305" s="9" t="s">
        <v>262</v>
      </c>
      <c r="E305" s="12" t="str">
        <f aca="false">INDEX(門市主檔!$B$2:$B$25,MATCH($D305,門市主檔!$A$2:$A$25,0))</f>
        <v>台北信義旗艦店</v>
      </c>
      <c r="F305" s="12" t="str">
        <f aca="false">INDEX(門市主檔!$C$2:$C$25,MATCH($D305,門市主檔!$A$2:$A$25,0))</f>
        <v>北區</v>
      </c>
      <c r="G305" s="12" t="str">
        <f aca="false">INDEX(門市主檔!$E$2:$E$25,MATCH($D305,門市主檔!$A$2:$A$25,0))</f>
        <v>旗艦店</v>
      </c>
      <c r="H305" s="4" t="n">
        <v>31</v>
      </c>
      <c r="I305" s="16" t="n">
        <f aca="false">SUMIFS(門市年度設定!$E$2:$E$63,門市年度設定!$A$2:$A$63,$B305,門市年度設定!$B$2:$B$63,$D305)</f>
        <v>112</v>
      </c>
      <c r="J305" s="17" t="n">
        <f aca="false">SUMIFS(通路月營運!$I$2:$I$2509,通路月營運!$B$2:$B$2509,$B305,通路月營運!$C$2:$C$2509,$C305,通路月營運!$D$2:$D$2509,$D305)</f>
        <v>2983700</v>
      </c>
      <c r="K305" s="16" t="n">
        <f aca="false">SUMIFS(通路月營運!$K$2:$K$2509,通路月營運!$B$2:$B$2509,$B305,通路月營運!$C$2:$C$2509,$C305,通路月營運!$D$2:$D$2509,$D305)</f>
        <v>9895</v>
      </c>
      <c r="L305" s="13" t="n">
        <v>1025200</v>
      </c>
      <c r="M305" s="13" t="n">
        <v>708800</v>
      </c>
      <c r="N305" s="17" t="n">
        <f aca="false">SUMIFS(門市年度設定!$F$2:$F$63,門市年度設定!$A$2:$A$63,$B305,門市年度設定!$B$2:$B$63,$D305)</f>
        <v>581000</v>
      </c>
      <c r="O305" s="13" t="n">
        <v>198200</v>
      </c>
      <c r="P305" s="13" t="n">
        <v>100200</v>
      </c>
      <c r="Q305" s="17" t="n">
        <f aca="false">SUMIFS(通路月營運!$N$2:$N$2509,通路月營運!$B$2:$B$2509,$B305,通路月營運!$C$2:$C$2509,$C305,通路月營運!$D$2:$D$2509,$D305)</f>
        <v>281452</v>
      </c>
      <c r="R305" s="14" t="n">
        <f aca="false">SUM(L305:Q305)</f>
        <v>2894852</v>
      </c>
      <c r="S305" s="14" t="n">
        <f aca="false">J305-R305</f>
        <v>88848</v>
      </c>
      <c r="T305" s="15" t="n">
        <f aca="false">IF(J305=0,0,S305/J305)</f>
        <v>0.0297777926735262</v>
      </c>
      <c r="U305" s="14" t="n">
        <f aca="false">IF(H305=0,0,J305/H305)</f>
        <v>96248.3870967742</v>
      </c>
      <c r="V305" s="18" t="n">
        <f aca="false">IF(H305=0,0,K305/H305)</f>
        <v>319.193548387097</v>
      </c>
      <c r="W305" s="14" t="n">
        <f aca="false">IF(K305=0,0,J305/K305)</f>
        <v>301.536129358262</v>
      </c>
      <c r="X305" s="15" t="n">
        <f aca="false">IF(J305=0,0,L305/J305)</f>
        <v>0.34360022790495</v>
      </c>
      <c r="Y305" s="15" t="n">
        <f aca="false">IF(J305=0,0,M305/J305)</f>
        <v>0.237557395180481</v>
      </c>
      <c r="Z305" s="14" t="n">
        <f aca="false">IF(I305=0,0,J305/I305)</f>
        <v>26640.1785714286</v>
      </c>
    </row>
    <row r="306" customFormat="false" ht="15" hidden="false" customHeight="false" outlineLevel="0" collapsed="false">
      <c r="A306" s="6" t="str">
        <f aca="false">TEXT(B306,"0")&amp;"-"&amp;TEXT(C306,"00")</f>
        <v>2025-05</v>
      </c>
      <c r="B306" s="4" t="n">
        <v>2025</v>
      </c>
      <c r="C306" s="4" t="n">
        <v>5</v>
      </c>
      <c r="D306" s="9" t="s">
        <v>269</v>
      </c>
      <c r="E306" s="12" t="str">
        <f aca="false">INDEX(門市主檔!$B$2:$B$25,MATCH($D306,門市主檔!$A$2:$A$25,0))</f>
        <v>台北中山店</v>
      </c>
      <c r="F306" s="12" t="str">
        <f aca="false">INDEX(門市主檔!$C$2:$C$25,MATCH($D306,門市主檔!$A$2:$A$25,0))</f>
        <v>北區</v>
      </c>
      <c r="G306" s="12" t="str">
        <f aca="false">INDEX(門市主檔!$E$2:$E$25,MATCH($D306,門市主檔!$A$2:$A$25,0))</f>
        <v>標準店</v>
      </c>
      <c r="H306" s="4" t="n">
        <v>31</v>
      </c>
      <c r="I306" s="16" t="n">
        <f aca="false">SUMIFS(門市年度設定!$E$2:$E$63,門市年度設定!$A$2:$A$63,$B306,門市年度設定!$B$2:$B$63,$D306)</f>
        <v>79</v>
      </c>
      <c r="J306" s="17" t="n">
        <f aca="false">SUMIFS(通路月營運!$I$2:$I$2509,通路月營運!$B$2:$B$2509,$B306,通路月營運!$C$2:$C$2509,$C306,通路月營運!$D$2:$D$2509,$D306)</f>
        <v>2376700</v>
      </c>
      <c r="K306" s="16" t="n">
        <f aca="false">SUMIFS(通路月營運!$K$2:$K$2509,通路月營運!$B$2:$B$2509,$B306,通路月營運!$C$2:$C$2509,$C306,通路月營運!$D$2:$D$2509,$D306)</f>
        <v>8383</v>
      </c>
      <c r="L306" s="13" t="n">
        <v>788800</v>
      </c>
      <c r="M306" s="13" t="n">
        <v>602800</v>
      </c>
      <c r="N306" s="17" t="n">
        <f aca="false">SUMIFS(門市年度設定!$F$2:$F$63,門市年度設定!$A$2:$A$63,$B306,門市年度設定!$B$2:$B$63,$D306)</f>
        <v>268000</v>
      </c>
      <c r="O306" s="13" t="n">
        <v>144300</v>
      </c>
      <c r="P306" s="13" t="n">
        <v>50900</v>
      </c>
      <c r="Q306" s="17" t="n">
        <f aca="false">SUMIFS(通路月營運!$N$2:$N$2509,通路月營運!$B$2:$B$2509,$B306,通路月營運!$C$2:$C$2509,$C306,通路月營運!$D$2:$D$2509,$D306)</f>
        <v>279650</v>
      </c>
      <c r="R306" s="14" t="n">
        <f aca="false">SUM(L306:Q306)</f>
        <v>2134450</v>
      </c>
      <c r="S306" s="14" t="n">
        <f aca="false">J306-R306</f>
        <v>242250</v>
      </c>
      <c r="T306" s="15" t="n">
        <f aca="false">IF(J306=0,0,S306/J306)</f>
        <v>0.10192704169647</v>
      </c>
      <c r="U306" s="14" t="n">
        <f aca="false">IF(H306=0,0,J306/H306)</f>
        <v>76667.7419354839</v>
      </c>
      <c r="V306" s="18" t="n">
        <f aca="false">IF(H306=0,0,K306/H306)</f>
        <v>270.41935483871</v>
      </c>
      <c r="W306" s="14" t="n">
        <f aca="false">IF(K306=0,0,J306/K306)</f>
        <v>283.514255039962</v>
      </c>
      <c r="X306" s="15" t="n">
        <f aca="false">IF(J306=0,0,L306/J306)</f>
        <v>0.331888753313418</v>
      </c>
      <c r="Y306" s="15" t="n">
        <f aca="false">IF(J306=0,0,M306/J306)</f>
        <v>0.25362898136071</v>
      </c>
      <c r="Z306" s="14" t="n">
        <f aca="false">IF(I306=0,0,J306/I306)</f>
        <v>30084.8101265823</v>
      </c>
    </row>
    <row r="307" customFormat="false" ht="15" hidden="false" customHeight="false" outlineLevel="0" collapsed="false">
      <c r="A307" s="6" t="str">
        <f aca="false">TEXT(B307,"0")&amp;"-"&amp;TEXT(C307,"00")</f>
        <v>2025-05</v>
      </c>
      <c r="B307" s="4" t="n">
        <v>2025</v>
      </c>
      <c r="C307" s="4" t="n">
        <v>5</v>
      </c>
      <c r="D307" s="9" t="s">
        <v>273</v>
      </c>
      <c r="E307" s="12" t="str">
        <f aca="false">INDEX(門市主檔!$B$2:$B$25,MATCH($D307,門市主檔!$A$2:$A$25,0))</f>
        <v>台北東門店</v>
      </c>
      <c r="F307" s="12" t="str">
        <f aca="false">INDEX(門市主檔!$C$2:$C$25,MATCH($D307,門市主檔!$A$2:$A$25,0))</f>
        <v>北區</v>
      </c>
      <c r="G307" s="12" t="str">
        <f aca="false">INDEX(門市主檔!$E$2:$E$25,MATCH($D307,門市主檔!$A$2:$A$25,0))</f>
        <v>小型店</v>
      </c>
      <c r="H307" s="4" t="n">
        <v>31</v>
      </c>
      <c r="I307" s="16" t="n">
        <f aca="false">SUMIFS(門市年度設定!$E$2:$E$63,門市年度設定!$A$2:$A$63,$B307,門市年度設定!$B$2:$B$63,$D307)</f>
        <v>54</v>
      </c>
      <c r="J307" s="17" t="n">
        <f aca="false">SUMIFS(通路月營運!$I$2:$I$2509,通路月營運!$B$2:$B$2509,$B307,通路月營運!$C$2:$C$2509,$C307,通路月營運!$D$2:$D$2509,$D307)</f>
        <v>1688600</v>
      </c>
      <c r="K307" s="16" t="n">
        <f aca="false">SUMIFS(通路月營運!$K$2:$K$2509,通路月營運!$B$2:$B$2509,$B307,通路月營運!$C$2:$C$2509,$C307,通路月營運!$D$2:$D$2509,$D307)</f>
        <v>6092</v>
      </c>
      <c r="L307" s="13" t="n">
        <v>532000</v>
      </c>
      <c r="M307" s="13" t="n">
        <v>438700</v>
      </c>
      <c r="N307" s="17" t="n">
        <f aca="false">SUMIFS(門市年度設定!$F$2:$F$63,門市年度設定!$A$2:$A$63,$B307,門市年度設定!$B$2:$B$63,$D307)</f>
        <v>101000</v>
      </c>
      <c r="O307" s="13" t="n">
        <v>117700</v>
      </c>
      <c r="P307" s="13" t="n">
        <v>43700</v>
      </c>
      <c r="Q307" s="17" t="n">
        <f aca="false">SUMIFS(通路月營運!$N$2:$N$2509,通路月營運!$B$2:$B$2509,$B307,通路月營運!$C$2:$C$2509,$C307,通路月營運!$D$2:$D$2509,$D307)</f>
        <v>217124</v>
      </c>
      <c r="R307" s="14" t="n">
        <f aca="false">SUM(L307:Q307)</f>
        <v>1450224</v>
      </c>
      <c r="S307" s="14" t="n">
        <f aca="false">J307-R307</f>
        <v>238376</v>
      </c>
      <c r="T307" s="15" t="n">
        <f aca="false">IF(J307=0,0,S307/J307)</f>
        <v>0.141167831339571</v>
      </c>
      <c r="U307" s="14" t="n">
        <f aca="false">IF(H307=0,0,J307/H307)</f>
        <v>54470.9677419355</v>
      </c>
      <c r="V307" s="18" t="n">
        <f aca="false">IF(H307=0,0,K307/H307)</f>
        <v>196.516129032258</v>
      </c>
      <c r="W307" s="14" t="n">
        <f aca="false">IF(K307=0,0,J307/K307)</f>
        <v>277.183191070256</v>
      </c>
      <c r="X307" s="15" t="n">
        <f aca="false">IF(J307=0,0,L307/J307)</f>
        <v>0.31505389079711</v>
      </c>
      <c r="Y307" s="15" t="n">
        <f aca="false">IF(J307=0,0,M307/J307)</f>
        <v>0.259801018595286</v>
      </c>
      <c r="Z307" s="14" t="n">
        <f aca="false">IF(I307=0,0,J307/I307)</f>
        <v>31270.3703703704</v>
      </c>
    </row>
    <row r="308" customFormat="false" ht="15" hidden="false" customHeight="false" outlineLevel="0" collapsed="false">
      <c r="A308" s="6" t="str">
        <f aca="false">TEXT(B308,"0")&amp;"-"&amp;TEXT(C308,"00")</f>
        <v>2025-05</v>
      </c>
      <c r="B308" s="4" t="n">
        <v>2025</v>
      </c>
      <c r="C308" s="4" t="n">
        <v>5</v>
      </c>
      <c r="D308" s="9" t="s">
        <v>277</v>
      </c>
      <c r="E308" s="12" t="str">
        <f aca="false">INDEX(門市主檔!$B$2:$B$25,MATCH($D308,門市主檔!$A$2:$A$25,0))</f>
        <v>台北松江店</v>
      </c>
      <c r="F308" s="12" t="str">
        <f aca="false">INDEX(門市主檔!$C$2:$C$25,MATCH($D308,門市主檔!$A$2:$A$25,0))</f>
        <v>北區</v>
      </c>
      <c r="G308" s="12" t="str">
        <f aca="false">INDEX(門市主檔!$E$2:$E$25,MATCH($D308,門市主檔!$A$2:$A$25,0))</f>
        <v>外帶專門店</v>
      </c>
      <c r="H308" s="4" t="n">
        <v>31</v>
      </c>
      <c r="I308" s="16" t="n">
        <f aca="false">SUMIFS(門市年度設定!$E$2:$E$63,門市年度設定!$A$2:$A$63,$B308,門市年度設定!$B$2:$B$63,$D308)</f>
        <v>9</v>
      </c>
      <c r="J308" s="17" t="n">
        <f aca="false">SUMIFS(通路月營運!$I$2:$I$2509,通路月營運!$B$2:$B$2509,$B308,通路月營運!$C$2:$C$2509,$C308,通路月營運!$D$2:$D$2509,$D308)</f>
        <v>1309000</v>
      </c>
      <c r="K308" s="16" t="n">
        <f aca="false">SUMIFS(通路月營運!$K$2:$K$2509,通路月營運!$B$2:$B$2509,$B308,通路月營運!$C$2:$C$2509,$C308,通路月營運!$D$2:$D$2509,$D308)</f>
        <v>5235</v>
      </c>
      <c r="L308" s="13" t="n">
        <v>423700</v>
      </c>
      <c r="M308" s="13" t="n">
        <v>314500</v>
      </c>
      <c r="N308" s="17" t="n">
        <f aca="false">SUMIFS(門市年度設定!$F$2:$F$63,門市年度設定!$A$2:$A$63,$B308,門市年度設定!$B$2:$B$63,$D308)</f>
        <v>58000</v>
      </c>
      <c r="O308" s="13" t="n">
        <v>67300</v>
      </c>
      <c r="P308" s="13" t="n">
        <v>40500</v>
      </c>
      <c r="Q308" s="17" t="n">
        <f aca="false">SUMIFS(通路月營運!$N$2:$N$2509,通路月營運!$B$2:$B$2509,$B308,通路月營運!$C$2:$C$2509,$C308,通路月營運!$D$2:$D$2509,$D308)</f>
        <v>251872</v>
      </c>
      <c r="R308" s="14" t="n">
        <f aca="false">SUM(L308:Q308)</f>
        <v>1155872</v>
      </c>
      <c r="S308" s="14" t="n">
        <f aca="false">J308-R308</f>
        <v>153128</v>
      </c>
      <c r="T308" s="15" t="n">
        <f aca="false">IF(J308=0,0,S308/J308)</f>
        <v>0.11698090145149</v>
      </c>
      <c r="U308" s="14" t="n">
        <f aca="false">IF(H308=0,0,J308/H308)</f>
        <v>42225.8064516129</v>
      </c>
      <c r="V308" s="18" t="n">
        <f aca="false">IF(H308=0,0,K308/H308)</f>
        <v>168.870967741936</v>
      </c>
      <c r="W308" s="14" t="n">
        <f aca="false">IF(K308=0,0,J308/K308)</f>
        <v>250.047755491882</v>
      </c>
      <c r="X308" s="15" t="n">
        <f aca="false">IF(J308=0,0,L308/J308)</f>
        <v>0.323682200152788</v>
      </c>
      <c r="Y308" s="15" t="n">
        <f aca="false">IF(J308=0,0,M308/J308)</f>
        <v>0.24025974025974</v>
      </c>
      <c r="Z308" s="14" t="n">
        <f aca="false">IF(I308=0,0,J308/I308)</f>
        <v>145444.444444444</v>
      </c>
    </row>
    <row r="309" customFormat="false" ht="15" hidden="false" customHeight="false" outlineLevel="0" collapsed="false">
      <c r="A309" s="6" t="str">
        <f aca="false">TEXT(B309,"0")&amp;"-"&amp;TEXT(C309,"00")</f>
        <v>2025-05</v>
      </c>
      <c r="B309" s="4" t="n">
        <v>2025</v>
      </c>
      <c r="C309" s="4" t="n">
        <v>5</v>
      </c>
      <c r="D309" s="9" t="s">
        <v>288</v>
      </c>
      <c r="E309" s="12" t="str">
        <f aca="false">INDEX(門市主檔!$B$2:$B$25,MATCH($D309,門市主檔!$A$2:$A$25,0))</f>
        <v>桃園中壢店</v>
      </c>
      <c r="F309" s="12" t="str">
        <f aca="false">INDEX(門市主檔!$C$2:$C$25,MATCH($D309,門市主檔!$A$2:$A$25,0))</f>
        <v>北區</v>
      </c>
      <c r="G309" s="12" t="str">
        <f aca="false">INDEX(門市主檔!$E$2:$E$25,MATCH($D309,門市主檔!$A$2:$A$25,0))</f>
        <v>標準店</v>
      </c>
      <c r="H309" s="4" t="n">
        <v>31</v>
      </c>
      <c r="I309" s="16" t="n">
        <f aca="false">SUMIFS(門市年度設定!$E$2:$E$63,門市年度設定!$A$2:$A$63,$B309,門市年度設定!$B$2:$B$63,$D309)</f>
        <v>90</v>
      </c>
      <c r="J309" s="17" t="n">
        <f aca="false">SUMIFS(通路月營運!$I$2:$I$2509,通路月營運!$B$2:$B$2509,$B309,通路月營運!$C$2:$C$2509,$C309,通路月營運!$D$2:$D$2509,$D309)</f>
        <v>1781200</v>
      </c>
      <c r="K309" s="16" t="n">
        <f aca="false">SUMIFS(通路月營運!$K$2:$K$2509,通路月營運!$B$2:$B$2509,$B309,通路月營運!$C$2:$C$2509,$C309,通路月營運!$D$2:$D$2509,$D309)</f>
        <v>6207</v>
      </c>
      <c r="L309" s="13" t="n">
        <v>559000</v>
      </c>
      <c r="M309" s="13" t="n">
        <v>495000</v>
      </c>
      <c r="N309" s="17" t="n">
        <f aca="false">SUMIFS(門市年度設定!$F$2:$F$63,門市年度設定!$A$2:$A$63,$B309,門市年度設定!$B$2:$B$63,$D309)</f>
        <v>207000</v>
      </c>
      <c r="O309" s="13" t="n">
        <v>96500</v>
      </c>
      <c r="P309" s="13" t="n">
        <v>46700</v>
      </c>
      <c r="Q309" s="17" t="n">
        <f aca="false">SUMIFS(通路月營運!$N$2:$N$2509,通路月營運!$B$2:$B$2509,$B309,通路月營運!$C$2:$C$2509,$C309,通路月營運!$D$2:$D$2509,$D309)</f>
        <v>202300</v>
      </c>
      <c r="R309" s="14" t="n">
        <f aca="false">SUM(L309:Q309)</f>
        <v>1606500</v>
      </c>
      <c r="S309" s="14" t="n">
        <f aca="false">J309-R309</f>
        <v>174700</v>
      </c>
      <c r="T309" s="15" t="n">
        <f aca="false">IF(J309=0,0,S309/J309)</f>
        <v>0.0980799461037503</v>
      </c>
      <c r="U309" s="14" t="n">
        <f aca="false">IF(H309=0,0,J309/H309)</f>
        <v>57458.064516129</v>
      </c>
      <c r="V309" s="18" t="n">
        <f aca="false">IF(H309=0,0,K309/H309)</f>
        <v>200.225806451613</v>
      </c>
      <c r="W309" s="14" t="n">
        <f aca="false">IF(K309=0,0,J309/K309)</f>
        <v>286.966328338972</v>
      </c>
      <c r="X309" s="15" t="n">
        <f aca="false">IF(J309=0,0,L309/J309)</f>
        <v>0.313833370761285</v>
      </c>
      <c r="Y309" s="15" t="n">
        <f aca="false">IF(J309=0,0,M309/J309)</f>
        <v>0.277902537615091</v>
      </c>
      <c r="Z309" s="14" t="n">
        <f aca="false">IF(I309=0,0,J309/I309)</f>
        <v>19791.1111111111</v>
      </c>
    </row>
    <row r="310" customFormat="false" ht="15" hidden="false" customHeight="false" outlineLevel="0" collapsed="false">
      <c r="A310" s="6" t="str">
        <f aca="false">TEXT(B310,"0")&amp;"-"&amp;TEXT(C310,"00")</f>
        <v>2025-05</v>
      </c>
      <c r="B310" s="4" t="n">
        <v>2025</v>
      </c>
      <c r="C310" s="4" t="n">
        <v>5</v>
      </c>
      <c r="D310" s="9" t="s">
        <v>292</v>
      </c>
      <c r="E310" s="12" t="str">
        <f aca="false">INDEX(門市主檔!$B$2:$B$25,MATCH($D310,門市主檔!$A$2:$A$25,0))</f>
        <v>桃園藝文店</v>
      </c>
      <c r="F310" s="12" t="str">
        <f aca="false">INDEX(門市主檔!$C$2:$C$25,MATCH($D310,門市主檔!$A$2:$A$25,0))</f>
        <v>北區</v>
      </c>
      <c r="G310" s="12" t="str">
        <f aca="false">INDEX(門市主檔!$E$2:$E$25,MATCH($D310,門市主檔!$A$2:$A$25,0))</f>
        <v>標準店</v>
      </c>
      <c r="H310" s="4" t="n">
        <v>31</v>
      </c>
      <c r="I310" s="16" t="n">
        <f aca="false">SUMIFS(門市年度設定!$E$2:$E$63,門市年度設定!$A$2:$A$63,$B310,門市年度設定!$B$2:$B$63,$D310)</f>
        <v>96</v>
      </c>
      <c r="J310" s="17" t="n">
        <f aca="false">SUMIFS(通路月營運!$I$2:$I$2509,通路月營運!$B$2:$B$2509,$B310,通路月營運!$C$2:$C$2509,$C310,通路月營運!$D$2:$D$2509,$D310)</f>
        <v>1882300</v>
      </c>
      <c r="K310" s="16" t="n">
        <f aca="false">SUMIFS(通路月營運!$K$2:$K$2509,通路月營運!$B$2:$B$2509,$B310,通路月營運!$C$2:$C$2509,$C310,通路月營運!$D$2:$D$2509,$D310)</f>
        <v>6596</v>
      </c>
      <c r="L310" s="13" t="n">
        <v>589100</v>
      </c>
      <c r="M310" s="13" t="n">
        <v>493300</v>
      </c>
      <c r="N310" s="17" t="n">
        <f aca="false">SUMIFS(門市年度設定!$F$2:$F$63,門市年度設定!$A$2:$A$63,$B310,門市年度設定!$B$2:$B$63,$D310)</f>
        <v>178000</v>
      </c>
      <c r="O310" s="13" t="n">
        <v>117600</v>
      </c>
      <c r="P310" s="13" t="n">
        <v>46000</v>
      </c>
      <c r="Q310" s="17" t="n">
        <f aca="false">SUMIFS(通路月營運!$N$2:$N$2509,通路月營運!$B$2:$B$2509,$B310,通路月營運!$C$2:$C$2509,$C310,通路月營運!$D$2:$D$2509,$D310)</f>
        <v>209168</v>
      </c>
      <c r="R310" s="14" t="n">
        <f aca="false">SUM(L310:Q310)</f>
        <v>1633168</v>
      </c>
      <c r="S310" s="14" t="n">
        <f aca="false">J310-R310</f>
        <v>249132</v>
      </c>
      <c r="T310" s="15" t="n">
        <f aca="false">IF(J310=0,0,S310/J310)</f>
        <v>0.132355097487117</v>
      </c>
      <c r="U310" s="14" t="n">
        <f aca="false">IF(H310=0,0,J310/H310)</f>
        <v>60719.3548387097</v>
      </c>
      <c r="V310" s="18" t="n">
        <f aca="false">IF(H310=0,0,K310/H310)</f>
        <v>212.774193548387</v>
      </c>
      <c r="W310" s="14" t="n">
        <f aca="false">IF(K310=0,0,J310/K310)</f>
        <v>285.369921164342</v>
      </c>
      <c r="X310" s="15" t="n">
        <f aca="false">IF(J310=0,0,L310/J310)</f>
        <v>0.312968177229985</v>
      </c>
      <c r="Y310" s="15" t="n">
        <f aca="false">IF(J310=0,0,M310/J310)</f>
        <v>0.262072995803007</v>
      </c>
      <c r="Z310" s="14" t="n">
        <f aca="false">IF(I310=0,0,J310/I310)</f>
        <v>19607.2916666667</v>
      </c>
    </row>
    <row r="311" customFormat="false" ht="15" hidden="false" customHeight="false" outlineLevel="0" collapsed="false">
      <c r="A311" s="6" t="str">
        <f aca="false">TEXT(B311,"0")&amp;"-"&amp;TEXT(C311,"00")</f>
        <v>2025-05</v>
      </c>
      <c r="B311" s="4" t="n">
        <v>2025</v>
      </c>
      <c r="C311" s="4" t="n">
        <v>5</v>
      </c>
      <c r="D311" s="9" t="s">
        <v>315</v>
      </c>
      <c r="E311" s="12" t="str">
        <f aca="false">INDEX(門市主檔!$B$2:$B$25,MATCH($D311,門市主檔!$A$2:$A$25,0))</f>
        <v>雲林斗六店</v>
      </c>
      <c r="F311" s="12" t="str">
        <f aca="false">INDEX(門市主檔!$C$2:$C$25,MATCH($D311,門市主檔!$A$2:$A$25,0))</f>
        <v>中區</v>
      </c>
      <c r="G311" s="12" t="str">
        <f aca="false">INDEX(門市主檔!$E$2:$E$25,MATCH($D311,門市主檔!$A$2:$A$25,0))</f>
        <v>標準店</v>
      </c>
      <c r="H311" s="4" t="n">
        <v>31</v>
      </c>
      <c r="I311" s="16" t="n">
        <f aca="false">SUMIFS(門市年度設定!$E$2:$E$63,門市年度設定!$A$2:$A$63,$B311,門市年度設定!$B$2:$B$63,$D311)</f>
        <v>90</v>
      </c>
      <c r="J311" s="17" t="n">
        <f aca="false">SUMIFS(通路月營運!$I$2:$I$2509,通路月營運!$B$2:$B$2509,$B311,通路月營運!$C$2:$C$2509,$C311,通路月營運!$D$2:$D$2509,$D311)</f>
        <v>1406800</v>
      </c>
      <c r="K311" s="16" t="n">
        <f aca="false">SUMIFS(通路月營運!$K$2:$K$2509,通路月營運!$B$2:$B$2509,$B311,通路月營運!$C$2:$C$2509,$C311,通路月營運!$D$2:$D$2509,$D311)</f>
        <v>4978</v>
      </c>
      <c r="L311" s="13" t="n">
        <v>455300</v>
      </c>
      <c r="M311" s="13" t="n">
        <v>362900</v>
      </c>
      <c r="N311" s="17" t="n">
        <f aca="false">SUMIFS(門市年度設定!$F$2:$F$63,門市年度設定!$A$2:$A$63,$B311,門市年度設定!$B$2:$B$63,$D311)</f>
        <v>170000</v>
      </c>
      <c r="O311" s="13" t="n">
        <v>97100</v>
      </c>
      <c r="P311" s="13" t="n">
        <v>38100</v>
      </c>
      <c r="Q311" s="17" t="n">
        <f aca="false">SUMIFS(通路月營運!$N$2:$N$2509,通路月營運!$B$2:$B$2509,$B311,通路月營運!$C$2:$C$2509,$C311,通路月營運!$D$2:$D$2509,$D311)</f>
        <v>165580</v>
      </c>
      <c r="R311" s="14" t="n">
        <f aca="false">SUM(L311:Q311)</f>
        <v>1288980</v>
      </c>
      <c r="S311" s="14" t="n">
        <f aca="false">J311-R311</f>
        <v>117820</v>
      </c>
      <c r="T311" s="15" t="n">
        <f aca="false">IF(J311=0,0,S311/J311)</f>
        <v>0.0837503554165482</v>
      </c>
      <c r="U311" s="14" t="n">
        <f aca="false">IF(H311=0,0,J311/H311)</f>
        <v>45380.6451612903</v>
      </c>
      <c r="V311" s="18" t="n">
        <f aca="false">IF(H311=0,0,K311/H311)</f>
        <v>160.58064516129</v>
      </c>
      <c r="W311" s="14" t="n">
        <f aca="false">IF(K311=0,0,J311/K311)</f>
        <v>282.603455202893</v>
      </c>
      <c r="X311" s="15" t="n">
        <f aca="false">IF(J311=0,0,L311/J311)</f>
        <v>0.323642308785897</v>
      </c>
      <c r="Y311" s="15" t="n">
        <f aca="false">IF(J311=0,0,M311/J311)</f>
        <v>0.257961330679556</v>
      </c>
      <c r="Z311" s="14" t="n">
        <f aca="false">IF(I311=0,0,J311/I311)</f>
        <v>15631.1111111111</v>
      </c>
    </row>
    <row r="312" customFormat="false" ht="15" hidden="false" customHeight="false" outlineLevel="0" collapsed="false">
      <c r="A312" s="6" t="str">
        <f aca="false">TEXT(B312,"0")&amp;"-"&amp;TEXT(C312,"00")</f>
        <v>2025-06</v>
      </c>
      <c r="B312" s="4" t="n">
        <v>2025</v>
      </c>
      <c r="C312" s="4" t="n">
        <v>6</v>
      </c>
      <c r="D312" s="9" t="s">
        <v>294</v>
      </c>
      <c r="E312" s="12" t="str">
        <f aca="false">INDEX(門市主檔!$B$2:$B$25,MATCH($D312,門市主檔!$A$2:$A$25,0))</f>
        <v>新竹巨城店</v>
      </c>
      <c r="F312" s="12" t="str">
        <f aca="false">INDEX(門市主檔!$C$2:$C$25,MATCH($D312,門市主檔!$A$2:$A$25,0))</f>
        <v>北區</v>
      </c>
      <c r="G312" s="12" t="str">
        <f aca="false">INDEX(門市主檔!$E$2:$E$25,MATCH($D312,門市主檔!$A$2:$A$25,0))</f>
        <v>旗艦店</v>
      </c>
      <c r="H312" s="4" t="n">
        <v>30</v>
      </c>
      <c r="I312" s="16" t="n">
        <f aca="false">SUMIFS(門市年度設定!$E$2:$E$63,門市年度設定!$A$2:$A$63,$B312,門市年度設定!$B$2:$B$63,$D312)</f>
        <v>118</v>
      </c>
      <c r="J312" s="17" t="n">
        <f aca="false">SUMIFS(通路月營運!$I$2:$I$2509,通路月營運!$B$2:$B$2509,$B312,通路月營運!$C$2:$C$2509,$C312,通路月營運!$D$2:$D$2509,$D312)</f>
        <v>2797100</v>
      </c>
      <c r="K312" s="16" t="n">
        <f aca="false">SUMIFS(通路月營運!$K$2:$K$2509,通路月營運!$B$2:$B$2509,$B312,通路月營運!$C$2:$C$2509,$C312,通路月營運!$D$2:$D$2509,$D312)</f>
        <v>9734</v>
      </c>
      <c r="L312" s="13" t="n">
        <v>885000</v>
      </c>
      <c r="M312" s="13" t="n">
        <v>661800</v>
      </c>
      <c r="N312" s="17" t="n">
        <f aca="false">SUMIFS(門市年度設定!$F$2:$F$63,門市年度設定!$A$2:$A$63,$B312,門市年度設定!$B$2:$B$63,$D312)</f>
        <v>529000</v>
      </c>
      <c r="O312" s="13" t="n">
        <v>134600</v>
      </c>
      <c r="P312" s="13" t="n">
        <v>65200</v>
      </c>
      <c r="Q312" s="17" t="n">
        <f aca="false">SUMIFS(通路月營運!$N$2:$N$2509,通路月營運!$B$2:$B$2509,$B312,通路月營運!$C$2:$C$2509,$C312,通路月營運!$D$2:$D$2509,$D312)</f>
        <v>255238</v>
      </c>
      <c r="R312" s="14" t="n">
        <f aca="false">SUM(L312:Q312)</f>
        <v>2530838</v>
      </c>
      <c r="S312" s="14" t="n">
        <f aca="false">J312-R312</f>
        <v>266262</v>
      </c>
      <c r="T312" s="15" t="n">
        <f aca="false">IF(J312=0,0,S312/J312)</f>
        <v>0.0951921633120017</v>
      </c>
      <c r="U312" s="14" t="n">
        <f aca="false">IF(H312=0,0,J312/H312)</f>
        <v>93236.6666666667</v>
      </c>
      <c r="V312" s="18" t="n">
        <f aca="false">IF(H312=0,0,K312/H312)</f>
        <v>324.466666666667</v>
      </c>
      <c r="W312" s="14" t="n">
        <f aca="false">IF(K312=0,0,J312/K312)</f>
        <v>287.353605917403</v>
      </c>
      <c r="X312" s="15" t="n">
        <f aca="false">IF(J312=0,0,L312/J312)</f>
        <v>0.316399127667942</v>
      </c>
      <c r="Y312" s="15" t="n">
        <f aca="false">IF(J312=0,0,M312/J312)</f>
        <v>0.236602195130671</v>
      </c>
      <c r="Z312" s="14" t="n">
        <f aca="false">IF(I312=0,0,J312/I312)</f>
        <v>23704.2372881356</v>
      </c>
    </row>
    <row r="313" customFormat="false" ht="15" hidden="false" customHeight="false" outlineLevel="0" collapsed="false">
      <c r="A313" s="6" t="str">
        <f aca="false">TEXT(B313,"0")&amp;"-"&amp;TEXT(C313,"00")</f>
        <v>2025-06</v>
      </c>
      <c r="B313" s="4" t="n">
        <v>2025</v>
      </c>
      <c r="C313" s="4" t="n">
        <v>6</v>
      </c>
      <c r="D313" s="9" t="s">
        <v>325</v>
      </c>
      <c r="E313" s="12" t="str">
        <f aca="false">INDEX(門市主檔!$B$2:$B$25,MATCH($D313,門市主檔!$A$2:$A$25,0))</f>
        <v>高雄左營店</v>
      </c>
      <c r="F313" s="12" t="str">
        <f aca="false">INDEX(門市主檔!$C$2:$C$25,MATCH($D313,門市主檔!$A$2:$A$25,0))</f>
        <v>南區</v>
      </c>
      <c r="G313" s="12" t="str">
        <f aca="false">INDEX(門市主檔!$E$2:$E$25,MATCH($D313,門市主檔!$A$2:$A$25,0))</f>
        <v>旗艦店</v>
      </c>
      <c r="H313" s="4" t="n">
        <v>30</v>
      </c>
      <c r="I313" s="16" t="n">
        <f aca="false">SUMIFS(門市年度設定!$E$2:$E$63,門市年度設定!$A$2:$A$63,$B313,門市年度設定!$B$2:$B$63,$D313)</f>
        <v>119</v>
      </c>
      <c r="J313" s="17" t="n">
        <f aca="false">SUMIFS(通路月營運!$I$2:$I$2509,通路月營運!$B$2:$B$2509,$B313,通路月營運!$C$2:$C$2509,$C313,通路月營運!$D$2:$D$2509,$D313)</f>
        <v>2393700</v>
      </c>
      <c r="K313" s="16" t="n">
        <f aca="false">SUMIFS(通路月營運!$K$2:$K$2509,通路月營運!$B$2:$B$2509,$B313,通路月營運!$C$2:$C$2509,$C313,通路月營運!$D$2:$D$2509,$D313)</f>
        <v>8696</v>
      </c>
      <c r="L313" s="13" t="n">
        <v>715400</v>
      </c>
      <c r="M313" s="13" t="n">
        <v>620400</v>
      </c>
      <c r="N313" s="17" t="n">
        <f aca="false">SUMIFS(門市年度設定!$F$2:$F$63,門市年度設定!$A$2:$A$63,$B313,門市年度設定!$B$2:$B$63,$D313)</f>
        <v>479000</v>
      </c>
      <c r="O313" s="13" t="n">
        <v>152500</v>
      </c>
      <c r="P313" s="13" t="n">
        <v>41500</v>
      </c>
      <c r="Q313" s="17" t="n">
        <f aca="false">SUMIFS(通路月營運!$N$2:$N$2509,通路月營運!$B$2:$B$2509,$B313,通路月營運!$C$2:$C$2509,$C313,通路月營運!$D$2:$D$2509,$D313)</f>
        <v>225556</v>
      </c>
      <c r="R313" s="14" t="n">
        <f aca="false">SUM(L313:Q313)</f>
        <v>2234356</v>
      </c>
      <c r="S313" s="14" t="n">
        <f aca="false">J313-R313</f>
        <v>159344</v>
      </c>
      <c r="T313" s="15" t="n">
        <f aca="false">IF(J313=0,0,S313/J313)</f>
        <v>0.0665680745289719</v>
      </c>
      <c r="U313" s="14" t="n">
        <f aca="false">IF(H313=0,0,J313/H313)</f>
        <v>79790</v>
      </c>
      <c r="V313" s="18" t="n">
        <f aca="false">IF(H313=0,0,K313/H313)</f>
        <v>289.866666666667</v>
      </c>
      <c r="W313" s="14" t="n">
        <f aca="false">IF(K313=0,0,J313/K313)</f>
        <v>275.264489420423</v>
      </c>
      <c r="X313" s="15" t="n">
        <f aca="false">IF(J313=0,0,L313/J313)</f>
        <v>0.298867861469691</v>
      </c>
      <c r="Y313" s="15" t="n">
        <f aca="false">IF(J313=0,0,M313/J313)</f>
        <v>0.259180348414588</v>
      </c>
      <c r="Z313" s="14" t="n">
        <f aca="false">IF(I313=0,0,J313/I313)</f>
        <v>20115.1260504202</v>
      </c>
    </row>
    <row r="314" customFormat="false" ht="15" hidden="false" customHeight="false" outlineLevel="0" collapsed="false">
      <c r="A314" s="6" t="str">
        <f aca="false">TEXT(B314,"0")&amp;"-"&amp;TEXT(C314,"00")</f>
        <v>2025-06</v>
      </c>
      <c r="B314" s="4" t="n">
        <v>2025</v>
      </c>
      <c r="C314" s="4" t="n">
        <v>6</v>
      </c>
      <c r="D314" s="9" t="s">
        <v>328</v>
      </c>
      <c r="E314" s="12" t="str">
        <f aca="false">INDEX(門市主檔!$B$2:$B$25,MATCH($D314,門市主檔!$A$2:$A$25,0))</f>
        <v>高雄三多店</v>
      </c>
      <c r="F314" s="12" t="str">
        <f aca="false">INDEX(門市主檔!$C$2:$C$25,MATCH($D314,門市主檔!$A$2:$A$25,0))</f>
        <v>南區</v>
      </c>
      <c r="G314" s="12" t="str">
        <f aca="false">INDEX(門市主檔!$E$2:$E$25,MATCH($D314,門市主檔!$A$2:$A$25,0))</f>
        <v>標準店</v>
      </c>
      <c r="H314" s="4" t="n">
        <v>30</v>
      </c>
      <c r="I314" s="16" t="n">
        <f aca="false">SUMIFS(門市年度設定!$E$2:$E$63,門市年度設定!$A$2:$A$63,$B314,門市年度設定!$B$2:$B$63,$D314)</f>
        <v>77</v>
      </c>
      <c r="J314" s="17" t="n">
        <f aca="false">SUMIFS(通路月營運!$I$2:$I$2509,通路月營運!$B$2:$B$2509,$B314,通路月營運!$C$2:$C$2509,$C314,通路月營運!$D$2:$D$2509,$D314)</f>
        <v>1790300</v>
      </c>
      <c r="K314" s="16" t="n">
        <f aca="false">SUMIFS(通路月營運!$K$2:$K$2509,通路月營運!$B$2:$B$2509,$B314,通路月營運!$C$2:$C$2509,$C314,通路月營運!$D$2:$D$2509,$D314)</f>
        <v>5838</v>
      </c>
      <c r="L314" s="13" t="n">
        <v>574500</v>
      </c>
      <c r="M314" s="13" t="n">
        <v>433000</v>
      </c>
      <c r="N314" s="17" t="n">
        <f aca="false">SUMIFS(門市年度設定!$F$2:$F$63,門市年度設定!$A$2:$A$63,$B314,門市年度設定!$B$2:$B$63,$D314)</f>
        <v>216000</v>
      </c>
      <c r="O314" s="13" t="n">
        <v>106900</v>
      </c>
      <c r="P314" s="13" t="n">
        <v>33400</v>
      </c>
      <c r="Q314" s="17" t="n">
        <f aca="false">SUMIFS(通路月營運!$N$2:$N$2509,通路月營運!$B$2:$B$2509,$B314,通路月營運!$C$2:$C$2509,$C314,通路月營運!$D$2:$D$2509,$D314)</f>
        <v>192270</v>
      </c>
      <c r="R314" s="14" t="n">
        <f aca="false">SUM(L314:Q314)</f>
        <v>1556070</v>
      </c>
      <c r="S314" s="14" t="n">
        <f aca="false">J314-R314</f>
        <v>234230</v>
      </c>
      <c r="T314" s="15" t="n">
        <f aca="false">IF(J314=0,0,S314/J314)</f>
        <v>0.130832821314863</v>
      </c>
      <c r="U314" s="14" t="n">
        <f aca="false">IF(H314=0,0,J314/H314)</f>
        <v>59676.6666666667</v>
      </c>
      <c r="V314" s="18" t="n">
        <f aca="false">IF(H314=0,0,K314/H314)</f>
        <v>194.6</v>
      </c>
      <c r="W314" s="14" t="n">
        <f aca="false">IF(K314=0,0,J314/K314)</f>
        <v>306.663240835903</v>
      </c>
      <c r="X314" s="15" t="n">
        <f aca="false">IF(J314=0,0,L314/J314)</f>
        <v>0.320895939228062</v>
      </c>
      <c r="Y314" s="15" t="n">
        <f aca="false">IF(J314=0,0,M314/J314)</f>
        <v>0.241858906328548</v>
      </c>
      <c r="Z314" s="14" t="n">
        <f aca="false">IF(I314=0,0,J314/I314)</f>
        <v>23250.6493506494</v>
      </c>
    </row>
    <row r="315" customFormat="false" ht="15" hidden="false" customHeight="false" outlineLevel="0" collapsed="false">
      <c r="A315" s="6" t="str">
        <f aca="false">TEXT(B315,"0")&amp;"-"&amp;TEXT(C315,"00")</f>
        <v>2025-06</v>
      </c>
      <c r="B315" s="4" t="n">
        <v>2025</v>
      </c>
      <c r="C315" s="4" t="n">
        <v>6</v>
      </c>
      <c r="D315" s="9" t="s">
        <v>280</v>
      </c>
      <c r="E315" s="12" t="str">
        <f aca="false">INDEX(門市主檔!$B$2:$B$25,MATCH($D315,門市主檔!$A$2:$A$25,0))</f>
        <v>新北板橋店</v>
      </c>
      <c r="F315" s="12" t="str">
        <f aca="false">INDEX(門市主檔!$C$2:$C$25,MATCH($D315,門市主檔!$A$2:$A$25,0))</f>
        <v>北區</v>
      </c>
      <c r="G315" s="12" t="str">
        <f aca="false">INDEX(門市主檔!$E$2:$E$25,MATCH($D315,門市主檔!$A$2:$A$25,0))</f>
        <v>標準店</v>
      </c>
      <c r="H315" s="4" t="n">
        <v>30</v>
      </c>
      <c r="I315" s="16" t="n">
        <f aca="false">SUMIFS(門市年度設定!$E$2:$E$63,門市年度設定!$A$2:$A$63,$B315,門市年度設定!$B$2:$B$63,$D315)</f>
        <v>99</v>
      </c>
      <c r="J315" s="17" t="n">
        <f aca="false">SUMIFS(通路月營運!$I$2:$I$2509,通路月營運!$B$2:$B$2509,$B315,通路月營運!$C$2:$C$2509,$C315,通路月營運!$D$2:$D$2509,$D315)</f>
        <v>2593300</v>
      </c>
      <c r="K315" s="16" t="n">
        <f aca="false">SUMIFS(通路月營運!$K$2:$K$2509,通路月營運!$B$2:$B$2509,$B315,通路月營運!$C$2:$C$2509,$C315,通路月營運!$D$2:$D$2509,$D315)</f>
        <v>9158</v>
      </c>
      <c r="L315" s="13" t="n">
        <v>856300</v>
      </c>
      <c r="M315" s="13" t="n">
        <v>622800</v>
      </c>
      <c r="N315" s="17" t="n">
        <f aca="false">SUMIFS(門市年度設定!$F$2:$F$63,門市年度設定!$A$2:$A$63,$B315,門市年度設定!$B$2:$B$63,$D315)</f>
        <v>285000</v>
      </c>
      <c r="O315" s="13" t="n">
        <v>161300</v>
      </c>
      <c r="P315" s="13" t="n">
        <v>79400</v>
      </c>
      <c r="Q315" s="17" t="n">
        <f aca="false">SUMIFS(通路月營運!$N$2:$N$2509,通路月營運!$B$2:$B$2509,$B315,通路月營運!$C$2:$C$2509,$C315,通路月營運!$D$2:$D$2509,$D315)</f>
        <v>289782</v>
      </c>
      <c r="R315" s="14" t="n">
        <f aca="false">SUM(L315:Q315)</f>
        <v>2294582</v>
      </c>
      <c r="S315" s="14" t="n">
        <f aca="false">J315-R315</f>
        <v>298718</v>
      </c>
      <c r="T315" s="15" t="n">
        <f aca="false">IF(J315=0,0,S315/J315)</f>
        <v>0.115188370030463</v>
      </c>
      <c r="U315" s="14" t="n">
        <f aca="false">IF(H315=0,0,J315/H315)</f>
        <v>86443.3333333333</v>
      </c>
      <c r="V315" s="18" t="n">
        <f aca="false">IF(H315=0,0,K315/H315)</f>
        <v>305.266666666667</v>
      </c>
      <c r="W315" s="14" t="n">
        <f aca="false">IF(K315=0,0,J315/K315)</f>
        <v>283.173181917449</v>
      </c>
      <c r="X315" s="15" t="n">
        <f aca="false">IF(J315=0,0,L315/J315)</f>
        <v>0.330197046234527</v>
      </c>
      <c r="Y315" s="15" t="n">
        <f aca="false">IF(J315=0,0,M315/J315)</f>
        <v>0.240157328500366</v>
      </c>
      <c r="Z315" s="14" t="n">
        <f aca="false">IF(I315=0,0,J315/I315)</f>
        <v>26194.9494949495</v>
      </c>
    </row>
    <row r="316" customFormat="false" ht="15" hidden="false" customHeight="false" outlineLevel="0" collapsed="false">
      <c r="A316" s="6" t="str">
        <f aca="false">TEXT(B316,"0")&amp;"-"&amp;TEXT(C316,"00")</f>
        <v>2025-06</v>
      </c>
      <c r="B316" s="4" t="n">
        <v>2025</v>
      </c>
      <c r="C316" s="4" t="n">
        <v>6</v>
      </c>
      <c r="D316" s="9" t="s">
        <v>283</v>
      </c>
      <c r="E316" s="12" t="str">
        <f aca="false">INDEX(門市主檔!$B$2:$B$25,MATCH($D316,門市主檔!$A$2:$A$25,0))</f>
        <v>新北新莊店</v>
      </c>
      <c r="F316" s="12" t="str">
        <f aca="false">INDEX(門市主檔!$C$2:$C$25,MATCH($D316,門市主檔!$A$2:$A$25,0))</f>
        <v>北區</v>
      </c>
      <c r="G316" s="12" t="str">
        <f aca="false">INDEX(門市主檔!$E$2:$E$25,MATCH($D316,門市主檔!$A$2:$A$25,0))</f>
        <v>標準店</v>
      </c>
      <c r="H316" s="4" t="n">
        <v>30</v>
      </c>
      <c r="I316" s="16" t="n">
        <f aca="false">SUMIFS(門市年度設定!$E$2:$E$63,門市年度設定!$A$2:$A$63,$B316,門市年度設定!$B$2:$B$63,$D316)</f>
        <v>75</v>
      </c>
      <c r="J316" s="17" t="n">
        <f aca="false">SUMIFS(通路月營運!$I$2:$I$2509,通路月營運!$B$2:$B$2509,$B316,通路月營運!$C$2:$C$2509,$C316,通路月營運!$D$2:$D$2509,$D316)</f>
        <v>2120600</v>
      </c>
      <c r="K316" s="16" t="n">
        <f aca="false">SUMIFS(通路月營運!$K$2:$K$2509,通路月營運!$B$2:$B$2509,$B316,通路月營運!$C$2:$C$2509,$C316,通路月營運!$D$2:$D$2509,$D316)</f>
        <v>7592</v>
      </c>
      <c r="L316" s="13" t="n">
        <v>699500</v>
      </c>
      <c r="M316" s="13" t="n">
        <v>568900</v>
      </c>
      <c r="N316" s="17" t="n">
        <f aca="false">SUMIFS(門市年度設定!$F$2:$F$63,門市年度設定!$A$2:$A$63,$B316,門市年度設定!$B$2:$B$63,$D316)</f>
        <v>239000</v>
      </c>
      <c r="O316" s="13" t="n">
        <v>104000</v>
      </c>
      <c r="P316" s="13" t="n">
        <v>47300</v>
      </c>
      <c r="Q316" s="17" t="n">
        <f aca="false">SUMIFS(通路月營運!$N$2:$N$2509,通路月營運!$B$2:$B$2509,$B316,通路月營運!$C$2:$C$2509,$C316,通路月營運!$D$2:$D$2509,$D316)</f>
        <v>227698</v>
      </c>
      <c r="R316" s="14" t="n">
        <f aca="false">SUM(L316:Q316)</f>
        <v>1886398</v>
      </c>
      <c r="S316" s="14" t="n">
        <f aca="false">J316-R316</f>
        <v>234202</v>
      </c>
      <c r="T316" s="15" t="n">
        <f aca="false">IF(J316=0,0,S316/J316)</f>
        <v>0.110441384513817</v>
      </c>
      <c r="U316" s="14" t="n">
        <f aca="false">IF(H316=0,0,J316/H316)</f>
        <v>70686.6666666667</v>
      </c>
      <c r="V316" s="18" t="n">
        <f aca="false">IF(H316=0,0,K316/H316)</f>
        <v>253.066666666667</v>
      </c>
      <c r="W316" s="14" t="n">
        <f aca="false">IF(K316=0,0,J316/K316)</f>
        <v>279.32033719705</v>
      </c>
      <c r="X316" s="15" t="n">
        <f aca="false">IF(J316=0,0,L316/J316)</f>
        <v>0.329859473733849</v>
      </c>
      <c r="Y316" s="15" t="n">
        <f aca="false">IF(J316=0,0,M316/J316)</f>
        <v>0.268273130246157</v>
      </c>
      <c r="Z316" s="14" t="n">
        <f aca="false">IF(I316=0,0,J316/I316)</f>
        <v>28274.6666666667</v>
      </c>
    </row>
    <row r="317" customFormat="false" ht="15" hidden="false" customHeight="false" outlineLevel="0" collapsed="false">
      <c r="A317" s="6" t="str">
        <f aca="false">TEXT(B317,"0")&amp;"-"&amp;TEXT(C317,"00")</f>
        <v>2025-06</v>
      </c>
      <c r="B317" s="4" t="n">
        <v>2025</v>
      </c>
      <c r="C317" s="4" t="n">
        <v>6</v>
      </c>
      <c r="D317" s="9" t="s">
        <v>285</v>
      </c>
      <c r="E317" s="12" t="str">
        <f aca="false">INDEX(門市主檔!$B$2:$B$25,MATCH($D317,門市主檔!$A$2:$A$25,0))</f>
        <v>新北三重店</v>
      </c>
      <c r="F317" s="12" t="str">
        <f aca="false">INDEX(門市主檔!$C$2:$C$25,MATCH($D317,門市主檔!$A$2:$A$25,0))</f>
        <v>北區</v>
      </c>
      <c r="G317" s="12" t="str">
        <f aca="false">INDEX(門市主檔!$E$2:$E$25,MATCH($D317,門市主檔!$A$2:$A$25,0))</f>
        <v>小型店</v>
      </c>
      <c r="H317" s="4" t="n">
        <v>30</v>
      </c>
      <c r="I317" s="16" t="n">
        <f aca="false">SUMIFS(門市年度設定!$E$2:$E$63,門市年度設定!$A$2:$A$63,$B317,門市年度設定!$B$2:$B$63,$D317)</f>
        <v>50</v>
      </c>
      <c r="J317" s="17" t="n">
        <f aca="false">SUMIFS(通路月營運!$I$2:$I$2509,通路月營運!$B$2:$B$2509,$B317,通路月營運!$C$2:$C$2509,$C317,通路月營運!$D$2:$D$2509,$D317)</f>
        <v>1469300</v>
      </c>
      <c r="K317" s="16" t="n">
        <f aca="false">SUMIFS(通路月營運!$K$2:$K$2509,通路月營運!$B$2:$B$2509,$B317,通路月營運!$C$2:$C$2509,$C317,通路月營運!$D$2:$D$2509,$D317)</f>
        <v>5273</v>
      </c>
      <c r="L317" s="13" t="n">
        <v>477000</v>
      </c>
      <c r="M317" s="13" t="n">
        <v>389100</v>
      </c>
      <c r="N317" s="17" t="n">
        <f aca="false">SUMIFS(門市年度設定!$F$2:$F$63,門市年度設定!$A$2:$A$63,$B317,門市年度設定!$B$2:$B$63,$D317)</f>
        <v>118000</v>
      </c>
      <c r="O317" s="13" t="n">
        <v>101800</v>
      </c>
      <c r="P317" s="13" t="n">
        <v>47500</v>
      </c>
      <c r="Q317" s="17" t="n">
        <f aca="false">SUMIFS(通路月營運!$N$2:$N$2509,通路月營運!$B$2:$B$2509,$B317,通路月營運!$C$2:$C$2509,$C317,通路月營運!$D$2:$D$2509,$D317)</f>
        <v>200668</v>
      </c>
      <c r="R317" s="14" t="n">
        <f aca="false">SUM(L317:Q317)</f>
        <v>1334068</v>
      </c>
      <c r="S317" s="14" t="n">
        <f aca="false">J317-R317</f>
        <v>135232</v>
      </c>
      <c r="T317" s="15" t="n">
        <f aca="false">IF(J317=0,0,S317/J317)</f>
        <v>0.0920383856258082</v>
      </c>
      <c r="U317" s="14" t="n">
        <f aca="false">IF(H317=0,0,J317/H317)</f>
        <v>48976.6666666667</v>
      </c>
      <c r="V317" s="18" t="n">
        <f aca="false">IF(H317=0,0,K317/H317)</f>
        <v>175.766666666667</v>
      </c>
      <c r="W317" s="14" t="n">
        <f aca="false">IF(K317=0,0,J317/K317)</f>
        <v>278.64593210696</v>
      </c>
      <c r="X317" s="15" t="n">
        <f aca="false">IF(J317=0,0,L317/J317)</f>
        <v>0.324644388484312</v>
      </c>
      <c r="Y317" s="15" t="n">
        <f aca="false">IF(J317=0,0,M317/J317)</f>
        <v>0.264819982304499</v>
      </c>
      <c r="Z317" s="14" t="n">
        <f aca="false">IF(I317=0,0,J317/I317)</f>
        <v>29386</v>
      </c>
    </row>
    <row r="318" customFormat="false" ht="15" hidden="false" customHeight="false" outlineLevel="0" collapsed="false">
      <c r="A318" s="6" t="str">
        <f aca="false">TEXT(B318,"0")&amp;"-"&amp;TEXT(C318,"00")</f>
        <v>2025-06</v>
      </c>
      <c r="B318" s="4" t="n">
        <v>2025</v>
      </c>
      <c r="C318" s="4" t="n">
        <v>6</v>
      </c>
      <c r="D318" s="9" t="s">
        <v>300</v>
      </c>
      <c r="E318" s="12" t="str">
        <f aca="false">INDEX(門市主檔!$B$2:$B$25,MATCH($D318,門市主檔!$A$2:$A$25,0))</f>
        <v>台中逢甲店</v>
      </c>
      <c r="F318" s="12" t="str">
        <f aca="false">INDEX(門市主檔!$C$2:$C$25,MATCH($D318,門市主檔!$A$2:$A$25,0))</f>
        <v>中區</v>
      </c>
      <c r="G318" s="12" t="str">
        <f aca="false">INDEX(門市主檔!$E$2:$E$25,MATCH($D318,門市主檔!$A$2:$A$25,0))</f>
        <v>標準店</v>
      </c>
      <c r="H318" s="4" t="n">
        <v>30</v>
      </c>
      <c r="I318" s="16" t="n">
        <f aca="false">SUMIFS(門市年度設定!$E$2:$E$63,門市年度設定!$A$2:$A$63,$B318,門市年度設定!$B$2:$B$63,$D318)</f>
        <v>83</v>
      </c>
      <c r="J318" s="17" t="n">
        <f aca="false">SUMIFS(通路月營運!$I$2:$I$2509,通路月營運!$B$2:$B$2509,$B318,通路月營運!$C$2:$C$2509,$C318,通路月營運!$D$2:$D$2509,$D318)</f>
        <v>2564900</v>
      </c>
      <c r="K318" s="16" t="n">
        <f aca="false">SUMIFS(通路月營運!$K$2:$K$2509,通路月營運!$B$2:$B$2509,$B318,通路月營運!$C$2:$C$2509,$C318,通路月營運!$D$2:$D$2509,$D318)</f>
        <v>9384</v>
      </c>
      <c r="L318" s="13" t="n">
        <v>799000</v>
      </c>
      <c r="M318" s="13" t="n">
        <v>691800</v>
      </c>
      <c r="N318" s="17" t="n">
        <f aca="false">SUMIFS(門市年度設定!$F$2:$F$63,門市年度設定!$A$2:$A$63,$B318,門市年度設定!$B$2:$B$63,$D318)</f>
        <v>326000</v>
      </c>
      <c r="O318" s="13" t="n">
        <v>150600</v>
      </c>
      <c r="P318" s="13" t="n">
        <v>53500</v>
      </c>
      <c r="Q318" s="17" t="n">
        <f aca="false">SUMIFS(通路月營運!$N$2:$N$2509,通路月營運!$B$2:$B$2509,$B318,通路月營運!$C$2:$C$2509,$C318,通路月營運!$D$2:$D$2509,$D318)</f>
        <v>281214</v>
      </c>
      <c r="R318" s="14" t="n">
        <f aca="false">SUM(L318:Q318)</f>
        <v>2302114</v>
      </c>
      <c r="S318" s="14" t="n">
        <f aca="false">J318-R318</f>
        <v>262786</v>
      </c>
      <c r="T318" s="15" t="n">
        <f aca="false">IF(J318=0,0,S318/J318)</f>
        <v>0.102454676595579</v>
      </c>
      <c r="U318" s="14" t="n">
        <f aca="false">IF(H318=0,0,J318/H318)</f>
        <v>85496.6666666667</v>
      </c>
      <c r="V318" s="18" t="n">
        <f aca="false">IF(H318=0,0,K318/H318)</f>
        <v>312.8</v>
      </c>
      <c r="W318" s="14" t="n">
        <f aca="false">IF(K318=0,0,J318/K318)</f>
        <v>273.326939471441</v>
      </c>
      <c r="X318" s="15" t="n">
        <f aca="false">IF(J318=0,0,L318/J318)</f>
        <v>0.31151311941986</v>
      </c>
      <c r="Y318" s="15" t="n">
        <f aca="false">IF(J318=0,0,M318/J318)</f>
        <v>0.269718117665406</v>
      </c>
      <c r="Z318" s="14" t="n">
        <f aca="false">IF(I318=0,0,J318/I318)</f>
        <v>30902.4096385542</v>
      </c>
    </row>
    <row r="319" customFormat="false" ht="15" hidden="false" customHeight="false" outlineLevel="0" collapsed="false">
      <c r="A319" s="6" t="str">
        <f aca="false">TEXT(B319,"0")&amp;"-"&amp;TEXT(C319,"00")</f>
        <v>2025-06</v>
      </c>
      <c r="B319" s="4" t="n">
        <v>2025</v>
      </c>
      <c r="C319" s="4" t="n">
        <v>6</v>
      </c>
      <c r="D319" s="9" t="s">
        <v>305</v>
      </c>
      <c r="E319" s="12" t="str">
        <f aca="false">INDEX(門市主檔!$B$2:$B$25,MATCH($D319,門市主檔!$A$2:$A$25,0))</f>
        <v>台中七期店</v>
      </c>
      <c r="F319" s="12" t="str">
        <f aca="false">INDEX(門市主檔!$C$2:$C$25,MATCH($D319,門市主檔!$A$2:$A$25,0))</f>
        <v>中區</v>
      </c>
      <c r="G319" s="12" t="str">
        <f aca="false">INDEX(門市主檔!$E$2:$E$25,MATCH($D319,門市主檔!$A$2:$A$25,0))</f>
        <v>旗艦店</v>
      </c>
      <c r="H319" s="4" t="n">
        <v>30</v>
      </c>
      <c r="I319" s="16" t="n">
        <f aca="false">SUMIFS(門市年度設定!$E$2:$E$63,門市年度設定!$A$2:$A$63,$B319,門市年度設定!$B$2:$B$63,$D319)</f>
        <v>124</v>
      </c>
      <c r="J319" s="17" t="n">
        <f aca="false">SUMIFS(通路月營運!$I$2:$I$2509,通路月營運!$B$2:$B$2509,$B319,通路月營運!$C$2:$C$2509,$C319,通路月營運!$D$2:$D$2509,$D319)</f>
        <v>2259400</v>
      </c>
      <c r="K319" s="16" t="n">
        <f aca="false">SUMIFS(通路月營運!$K$2:$K$2509,通路月營運!$B$2:$B$2509,$B319,通路月營運!$C$2:$C$2509,$C319,通路月營運!$D$2:$D$2509,$D319)</f>
        <v>7859</v>
      </c>
      <c r="L319" s="13" t="n">
        <v>709100</v>
      </c>
      <c r="M319" s="13" t="n">
        <v>535100</v>
      </c>
      <c r="N319" s="17" t="n">
        <f aca="false">SUMIFS(門市年度設定!$F$2:$F$63,門市年度設定!$A$2:$A$63,$B319,門市年度設定!$B$2:$B$63,$D319)</f>
        <v>490000</v>
      </c>
      <c r="O319" s="13" t="n">
        <v>142100</v>
      </c>
      <c r="P319" s="13" t="n">
        <v>63500</v>
      </c>
      <c r="Q319" s="17" t="n">
        <f aca="false">SUMIFS(通路月營運!$N$2:$N$2509,通路月營運!$B$2:$B$2509,$B319,通路月營運!$C$2:$C$2509,$C319,通路月營運!$D$2:$D$2509,$D319)</f>
        <v>226678</v>
      </c>
      <c r="R319" s="14" t="n">
        <f aca="false">SUM(L319:Q319)</f>
        <v>2166478</v>
      </c>
      <c r="S319" s="14" t="n">
        <f aca="false">J319-R319</f>
        <v>92922</v>
      </c>
      <c r="T319" s="15" t="n">
        <f aca="false">IF(J319=0,0,S319/J319)</f>
        <v>0.0411268478357086</v>
      </c>
      <c r="U319" s="14" t="n">
        <f aca="false">IF(H319=0,0,J319/H319)</f>
        <v>75313.3333333333</v>
      </c>
      <c r="V319" s="18" t="n">
        <f aca="false">IF(H319=0,0,K319/H319)</f>
        <v>261.966666666667</v>
      </c>
      <c r="W319" s="14" t="n">
        <f aca="false">IF(K319=0,0,J319/K319)</f>
        <v>287.492047334266</v>
      </c>
      <c r="X319" s="15" t="n">
        <f aca="false">IF(J319=0,0,L319/J319)</f>
        <v>0.313844383464637</v>
      </c>
      <c r="Y319" s="15" t="n">
        <f aca="false">IF(J319=0,0,M319/J319)</f>
        <v>0.236832787465699</v>
      </c>
      <c r="Z319" s="14" t="n">
        <f aca="false">IF(I319=0,0,J319/I319)</f>
        <v>18220.9677419355</v>
      </c>
    </row>
    <row r="320" customFormat="false" ht="15" hidden="false" customHeight="false" outlineLevel="0" collapsed="false">
      <c r="A320" s="6" t="str">
        <f aca="false">TEXT(B320,"0")&amp;"-"&amp;TEXT(C320,"00")</f>
        <v>2025-06</v>
      </c>
      <c r="B320" s="4" t="n">
        <v>2025</v>
      </c>
      <c r="C320" s="4" t="n">
        <v>6</v>
      </c>
      <c r="D320" s="9" t="s">
        <v>307</v>
      </c>
      <c r="E320" s="12" t="str">
        <f aca="false">INDEX(門市主檔!$B$2:$B$25,MATCH($D320,門市主檔!$A$2:$A$25,0))</f>
        <v>台中一中店</v>
      </c>
      <c r="F320" s="12" t="str">
        <f aca="false">INDEX(門市主檔!$C$2:$C$25,MATCH($D320,門市主檔!$A$2:$A$25,0))</f>
        <v>中區</v>
      </c>
      <c r="G320" s="12" t="str">
        <f aca="false">INDEX(門市主檔!$E$2:$E$25,MATCH($D320,門市主檔!$A$2:$A$25,0))</f>
        <v>小型店</v>
      </c>
      <c r="H320" s="4" t="n">
        <v>30</v>
      </c>
      <c r="I320" s="16" t="n">
        <f aca="false">SUMIFS(門市年度設定!$E$2:$E$63,門市年度設定!$A$2:$A$63,$B320,門市年度設定!$B$2:$B$63,$D320)</f>
        <v>52</v>
      </c>
      <c r="J320" s="17" t="n">
        <f aca="false">SUMIFS(通路月營運!$I$2:$I$2509,通路月營運!$B$2:$B$2509,$B320,通路月營運!$C$2:$C$2509,$C320,通路月營運!$D$2:$D$2509,$D320)</f>
        <v>1570500</v>
      </c>
      <c r="K320" s="16" t="n">
        <f aca="false">SUMIFS(通路月營運!$K$2:$K$2509,通路月營運!$B$2:$B$2509,$B320,通路月營運!$C$2:$C$2509,$C320,通路月營運!$D$2:$D$2509,$D320)</f>
        <v>5575</v>
      </c>
      <c r="L320" s="13" t="n">
        <v>537900</v>
      </c>
      <c r="M320" s="13" t="n">
        <v>411600</v>
      </c>
      <c r="N320" s="17" t="n">
        <f aca="false">SUMIFS(門市年度設定!$F$2:$F$63,門市年度設定!$A$2:$A$63,$B320,門市年度設定!$B$2:$B$63,$D320)</f>
        <v>106000</v>
      </c>
      <c r="O320" s="13" t="n">
        <v>101300</v>
      </c>
      <c r="P320" s="13" t="n">
        <v>51000</v>
      </c>
      <c r="Q320" s="17" t="n">
        <f aca="false">SUMIFS(通路月營運!$N$2:$N$2509,通路月營運!$B$2:$B$2509,$B320,通路月營運!$C$2:$C$2509,$C320,通路月營運!$D$2:$D$2509,$D320)</f>
        <v>208862</v>
      </c>
      <c r="R320" s="14" t="n">
        <f aca="false">SUM(L320:Q320)</f>
        <v>1416662</v>
      </c>
      <c r="S320" s="14" t="n">
        <f aca="false">J320-R320</f>
        <v>153838</v>
      </c>
      <c r="T320" s="15" t="n">
        <f aca="false">IF(J320=0,0,S320/J320)</f>
        <v>0.0979547914676855</v>
      </c>
      <c r="U320" s="14" t="n">
        <f aca="false">IF(H320=0,0,J320/H320)</f>
        <v>52350</v>
      </c>
      <c r="V320" s="18" t="n">
        <f aca="false">IF(H320=0,0,K320/H320)</f>
        <v>185.833333333333</v>
      </c>
      <c r="W320" s="14" t="n">
        <f aca="false">IF(K320=0,0,J320/K320)</f>
        <v>281.704035874439</v>
      </c>
      <c r="X320" s="15" t="n">
        <f aca="false">IF(J320=0,0,L320/J320)</f>
        <v>0.342502387774594</v>
      </c>
      <c r="Y320" s="15" t="n">
        <f aca="false">IF(J320=0,0,M320/J320)</f>
        <v>0.262082139446036</v>
      </c>
      <c r="Z320" s="14" t="n">
        <f aca="false">IF(I320=0,0,J320/I320)</f>
        <v>30201.9230769231</v>
      </c>
    </row>
    <row r="321" customFormat="false" ht="15" hidden="false" customHeight="false" outlineLevel="0" collapsed="false">
      <c r="A321" s="6" t="str">
        <f aca="false">TEXT(B321,"0")&amp;"-"&amp;TEXT(C321,"00")</f>
        <v>2025-06</v>
      </c>
      <c r="B321" s="4" t="n">
        <v>2025</v>
      </c>
      <c r="C321" s="4" t="n">
        <v>6</v>
      </c>
      <c r="D321" s="9" t="s">
        <v>310</v>
      </c>
      <c r="E321" s="12" t="str">
        <f aca="false">INDEX(門市主檔!$B$2:$B$25,MATCH($D321,門市主檔!$A$2:$A$25,0))</f>
        <v>台中大里店</v>
      </c>
      <c r="F321" s="12" t="str">
        <f aca="false">INDEX(門市主檔!$C$2:$C$25,MATCH($D321,門市主檔!$A$2:$A$25,0))</f>
        <v>中區</v>
      </c>
      <c r="G321" s="12" t="str">
        <f aca="false">INDEX(門市主檔!$E$2:$E$25,MATCH($D321,門市主檔!$A$2:$A$25,0))</f>
        <v>外帶專門店</v>
      </c>
      <c r="H321" s="4" t="n">
        <v>30</v>
      </c>
      <c r="I321" s="16" t="n">
        <f aca="false">SUMIFS(門市年度設定!$E$2:$E$63,門市年度設定!$A$2:$A$63,$B321,門市年度設定!$B$2:$B$63,$D321)</f>
        <v>10</v>
      </c>
      <c r="J321" s="17" t="n">
        <f aca="false">SUMIFS(通路月營運!$I$2:$I$2509,通路月營運!$B$2:$B$2509,$B321,通路月營運!$C$2:$C$2509,$C321,通路月營運!$D$2:$D$2509,$D321)</f>
        <v>1130100</v>
      </c>
      <c r="K321" s="16" t="n">
        <f aca="false">SUMIFS(通路月營運!$K$2:$K$2509,通路月營運!$B$2:$B$2509,$B321,通路月營運!$C$2:$C$2509,$C321,通路月營運!$D$2:$D$2509,$D321)</f>
        <v>4281</v>
      </c>
      <c r="L321" s="13" t="n">
        <v>387500</v>
      </c>
      <c r="M321" s="13" t="n">
        <v>306200</v>
      </c>
      <c r="N321" s="17" t="n">
        <f aca="false">SUMIFS(門市年度設定!$F$2:$F$63,門市年度設定!$A$2:$A$63,$B321,門市年度設定!$B$2:$B$63,$D321)</f>
        <v>55000</v>
      </c>
      <c r="O321" s="13" t="n">
        <v>58300</v>
      </c>
      <c r="P321" s="13" t="n">
        <v>23000</v>
      </c>
      <c r="Q321" s="17" t="n">
        <f aca="false">SUMIFS(通路月營運!$N$2:$N$2509,通路月營運!$B$2:$B$2509,$B321,通路月營運!$C$2:$C$2509,$C321,通路月營運!$D$2:$D$2509,$D321)</f>
        <v>219572</v>
      </c>
      <c r="R321" s="14" t="n">
        <f aca="false">SUM(L321:Q321)</f>
        <v>1049572</v>
      </c>
      <c r="S321" s="14" t="n">
        <f aca="false">J321-R321</f>
        <v>80528</v>
      </c>
      <c r="T321" s="15" t="n">
        <f aca="false">IF(J321=0,0,S321/J321)</f>
        <v>0.0712574108485975</v>
      </c>
      <c r="U321" s="14" t="n">
        <f aca="false">IF(H321=0,0,J321/H321)</f>
        <v>37670</v>
      </c>
      <c r="V321" s="18" t="n">
        <f aca="false">IF(H321=0,0,K321/H321)</f>
        <v>142.7</v>
      </c>
      <c r="W321" s="14" t="n">
        <f aca="false">IF(K321=0,0,J321/K321)</f>
        <v>263.980378416258</v>
      </c>
      <c r="X321" s="15" t="n">
        <f aca="false">IF(J321=0,0,L321/J321)</f>
        <v>0.342890009733652</v>
      </c>
      <c r="Y321" s="15" t="n">
        <f aca="false">IF(J321=0,0,M321/J321)</f>
        <v>0.270949473497921</v>
      </c>
      <c r="Z321" s="14" t="n">
        <f aca="false">IF(I321=0,0,J321/I321)</f>
        <v>113010</v>
      </c>
    </row>
    <row r="322" customFormat="false" ht="15" hidden="false" customHeight="false" outlineLevel="0" collapsed="false">
      <c r="A322" s="6" t="str">
        <f aca="false">TEXT(B322,"0")&amp;"-"&amp;TEXT(C322,"00")</f>
        <v>2025-06</v>
      </c>
      <c r="B322" s="4" t="n">
        <v>2025</v>
      </c>
      <c r="C322" s="4" t="n">
        <v>6</v>
      </c>
      <c r="D322" s="9" t="s">
        <v>318</v>
      </c>
      <c r="E322" s="12" t="str">
        <f aca="false">INDEX(門市主檔!$B$2:$B$25,MATCH($D322,門市主檔!$A$2:$A$25,0))</f>
        <v>台南中西店</v>
      </c>
      <c r="F322" s="12" t="str">
        <f aca="false">INDEX(門市主檔!$C$2:$C$25,MATCH($D322,門市主檔!$A$2:$A$25,0))</f>
        <v>南區</v>
      </c>
      <c r="G322" s="12" t="str">
        <f aca="false">INDEX(門市主檔!$E$2:$E$25,MATCH($D322,門市主檔!$A$2:$A$25,0))</f>
        <v>標準店</v>
      </c>
      <c r="H322" s="4" t="n">
        <v>30</v>
      </c>
      <c r="I322" s="16" t="n">
        <f aca="false">SUMIFS(門市年度設定!$E$2:$E$63,門市年度設定!$A$2:$A$63,$B322,門市年度設定!$B$2:$B$63,$D322)</f>
        <v>76</v>
      </c>
      <c r="J322" s="17" t="n">
        <f aca="false">SUMIFS(通路月營運!$I$2:$I$2509,通路月營運!$B$2:$B$2509,$B322,通路月營運!$C$2:$C$2509,$C322,通路月營運!$D$2:$D$2509,$D322)</f>
        <v>1774600</v>
      </c>
      <c r="K322" s="16" t="n">
        <f aca="false">SUMIFS(通路月營運!$K$2:$K$2509,通路月營運!$B$2:$B$2509,$B322,通路月營運!$C$2:$C$2509,$C322,通路月營運!$D$2:$D$2509,$D322)</f>
        <v>6306</v>
      </c>
      <c r="L322" s="13" t="n">
        <v>587800</v>
      </c>
      <c r="M322" s="13" t="n">
        <v>486000</v>
      </c>
      <c r="N322" s="17" t="n">
        <f aca="false">SUMIFS(門市年度設定!$F$2:$F$63,門市年度設定!$A$2:$A$63,$B322,門市年度設定!$B$2:$B$63,$D322)</f>
        <v>205000</v>
      </c>
      <c r="O322" s="13" t="n">
        <v>88100</v>
      </c>
      <c r="P322" s="13" t="n">
        <v>44500</v>
      </c>
      <c r="Q322" s="17" t="n">
        <f aca="false">SUMIFS(通路月營運!$N$2:$N$2509,通路月營運!$B$2:$B$2509,$B322,通路月營運!$C$2:$C$2509,$C322,通路月營運!$D$2:$D$2509,$D322)</f>
        <v>207774</v>
      </c>
      <c r="R322" s="14" t="n">
        <f aca="false">SUM(L322:Q322)</f>
        <v>1619174</v>
      </c>
      <c r="S322" s="14" t="n">
        <f aca="false">J322-R322</f>
        <v>155426</v>
      </c>
      <c r="T322" s="15" t="n">
        <f aca="false">IF(J322=0,0,S322/J322)</f>
        <v>0.0875836808294827</v>
      </c>
      <c r="U322" s="14" t="n">
        <f aca="false">IF(H322=0,0,J322/H322)</f>
        <v>59153.3333333333</v>
      </c>
      <c r="V322" s="18" t="n">
        <f aca="false">IF(H322=0,0,K322/H322)</f>
        <v>210.2</v>
      </c>
      <c r="W322" s="14" t="n">
        <f aca="false">IF(K322=0,0,J322/K322)</f>
        <v>281.414525848398</v>
      </c>
      <c r="X322" s="15" t="n">
        <f aca="false">IF(J322=0,0,L322/J322)</f>
        <v>0.33122957286149</v>
      </c>
      <c r="Y322" s="15" t="n">
        <f aca="false">IF(J322=0,0,M322/J322)</f>
        <v>0.273864532852474</v>
      </c>
      <c r="Z322" s="14" t="n">
        <f aca="false">IF(I322=0,0,J322/I322)</f>
        <v>23350</v>
      </c>
    </row>
    <row r="323" customFormat="false" ht="15" hidden="false" customHeight="false" outlineLevel="0" collapsed="false">
      <c r="A323" s="6" t="str">
        <f aca="false">TEXT(B323,"0")&amp;"-"&amp;TEXT(C323,"00")</f>
        <v>2025-06</v>
      </c>
      <c r="B323" s="4" t="n">
        <v>2025</v>
      </c>
      <c r="C323" s="4" t="n">
        <v>6</v>
      </c>
      <c r="D323" s="9" t="s">
        <v>323</v>
      </c>
      <c r="E323" s="12" t="str">
        <f aca="false">INDEX(門市主檔!$B$2:$B$25,MATCH($D323,門市主檔!$A$2:$A$25,0))</f>
        <v>台南東寧店</v>
      </c>
      <c r="F323" s="12" t="str">
        <f aca="false">INDEX(門市主檔!$C$2:$C$25,MATCH($D323,門市主檔!$A$2:$A$25,0))</f>
        <v>南區</v>
      </c>
      <c r="G323" s="12" t="str">
        <f aca="false">INDEX(門市主檔!$E$2:$E$25,MATCH($D323,門市主檔!$A$2:$A$25,0))</f>
        <v>小型店</v>
      </c>
      <c r="H323" s="4" t="n">
        <v>30</v>
      </c>
      <c r="I323" s="16" t="n">
        <f aca="false">SUMIFS(門市年度設定!$E$2:$E$63,門市年度設定!$A$2:$A$63,$B323,門市年度設定!$B$2:$B$63,$D323)</f>
        <v>52</v>
      </c>
      <c r="J323" s="17" t="n">
        <f aca="false">SUMIFS(通路月營運!$I$2:$I$2509,通路月營運!$B$2:$B$2509,$B323,通路月營運!$C$2:$C$2509,$C323,通路月營運!$D$2:$D$2509,$D323)</f>
        <v>1329200</v>
      </c>
      <c r="K323" s="16" t="n">
        <f aca="false">SUMIFS(通路月營運!$K$2:$K$2509,通路月營運!$B$2:$B$2509,$B323,通路月營運!$C$2:$C$2509,$C323,通路月營運!$D$2:$D$2509,$D323)</f>
        <v>4538</v>
      </c>
      <c r="L323" s="13" t="n">
        <v>421800</v>
      </c>
      <c r="M323" s="13" t="n">
        <v>330900</v>
      </c>
      <c r="N323" s="17" t="n">
        <f aca="false">SUMIFS(門市年度設定!$F$2:$F$63,門市年度設定!$A$2:$A$63,$B323,門市年度設定!$B$2:$B$63,$D323)</f>
        <v>95000</v>
      </c>
      <c r="O323" s="13" t="n">
        <v>87500</v>
      </c>
      <c r="P323" s="13" t="n">
        <v>23500</v>
      </c>
      <c r="Q323" s="17" t="n">
        <f aca="false">SUMIFS(通路月營運!$N$2:$N$2509,通路月營運!$B$2:$B$2509,$B323,通路月營運!$C$2:$C$2509,$C323,通路月營運!$D$2:$D$2509,$D323)</f>
        <v>176596</v>
      </c>
      <c r="R323" s="14" t="n">
        <f aca="false">SUM(L323:Q323)</f>
        <v>1135296</v>
      </c>
      <c r="S323" s="14" t="n">
        <f aca="false">J323-R323</f>
        <v>193904</v>
      </c>
      <c r="T323" s="15" t="n">
        <f aca="false">IF(J323=0,0,S323/J323)</f>
        <v>0.145880228708998</v>
      </c>
      <c r="U323" s="14" t="n">
        <f aca="false">IF(H323=0,0,J323/H323)</f>
        <v>44306.6666666667</v>
      </c>
      <c r="V323" s="18" t="n">
        <f aca="false">IF(H323=0,0,K323/H323)</f>
        <v>151.266666666667</v>
      </c>
      <c r="W323" s="14" t="n">
        <f aca="false">IF(K323=0,0,J323/K323)</f>
        <v>292.904363155575</v>
      </c>
      <c r="X323" s="15" t="n">
        <f aca="false">IF(J323=0,0,L323/J323)</f>
        <v>0.317333734577189</v>
      </c>
      <c r="Y323" s="15" t="n">
        <f aca="false">IF(J323=0,0,M323/J323)</f>
        <v>0.248946734878122</v>
      </c>
      <c r="Z323" s="14" t="n">
        <f aca="false">IF(I323=0,0,J323/I323)</f>
        <v>25561.5384615385</v>
      </c>
    </row>
    <row r="324" customFormat="false" ht="15" hidden="false" customHeight="false" outlineLevel="0" collapsed="false">
      <c r="A324" s="6" t="str">
        <f aca="false">TEXT(B324,"0")&amp;"-"&amp;TEXT(C324,"00")</f>
        <v>2025-06</v>
      </c>
      <c r="B324" s="4" t="n">
        <v>2025</v>
      </c>
      <c r="C324" s="4" t="n">
        <v>6</v>
      </c>
      <c r="D324" s="9" t="s">
        <v>262</v>
      </c>
      <c r="E324" s="12" t="str">
        <f aca="false">INDEX(門市主檔!$B$2:$B$25,MATCH($D324,門市主檔!$A$2:$A$25,0))</f>
        <v>台北信義旗艦店</v>
      </c>
      <c r="F324" s="12" t="str">
        <f aca="false">INDEX(門市主檔!$C$2:$C$25,MATCH($D324,門市主檔!$A$2:$A$25,0))</f>
        <v>北區</v>
      </c>
      <c r="G324" s="12" t="str">
        <f aca="false">INDEX(門市主檔!$E$2:$E$25,MATCH($D324,門市主檔!$A$2:$A$25,0))</f>
        <v>旗艦店</v>
      </c>
      <c r="H324" s="4" t="n">
        <v>30</v>
      </c>
      <c r="I324" s="16" t="n">
        <f aca="false">SUMIFS(門市年度設定!$E$2:$E$63,門市年度設定!$A$2:$A$63,$B324,門市年度設定!$B$2:$B$63,$D324)</f>
        <v>112</v>
      </c>
      <c r="J324" s="17" t="n">
        <f aca="false">SUMIFS(通路月營運!$I$2:$I$2509,通路月營運!$B$2:$B$2509,$B324,通路月營運!$C$2:$C$2509,$C324,通路月營運!$D$2:$D$2509,$D324)</f>
        <v>3067500</v>
      </c>
      <c r="K324" s="16" t="n">
        <f aca="false">SUMIFS(通路月營運!$K$2:$K$2509,通路月營運!$B$2:$B$2509,$B324,通路月營運!$C$2:$C$2509,$C324,通路月營運!$D$2:$D$2509,$D324)</f>
        <v>10287</v>
      </c>
      <c r="L324" s="13" t="n">
        <v>961200</v>
      </c>
      <c r="M324" s="13" t="n">
        <v>802600</v>
      </c>
      <c r="N324" s="17" t="n">
        <f aca="false">SUMIFS(門市年度設定!$F$2:$F$63,門市年度設定!$A$2:$A$63,$B324,門市年度設定!$B$2:$B$63,$D324)</f>
        <v>581000</v>
      </c>
      <c r="O324" s="13" t="n">
        <v>187900</v>
      </c>
      <c r="P324" s="13" t="n">
        <v>51500</v>
      </c>
      <c r="Q324" s="17" t="n">
        <f aca="false">SUMIFS(通路月營運!$N$2:$N$2509,通路月營運!$B$2:$B$2509,$B324,通路月營運!$C$2:$C$2509,$C324,通路月營運!$D$2:$D$2509,$D324)</f>
        <v>295698</v>
      </c>
      <c r="R324" s="14" t="n">
        <f aca="false">SUM(L324:Q324)</f>
        <v>2879898</v>
      </c>
      <c r="S324" s="14" t="n">
        <f aca="false">J324-R324</f>
        <v>187602</v>
      </c>
      <c r="T324" s="15" t="n">
        <f aca="false">IF(J324=0,0,S324/J324)</f>
        <v>0.0611579462102689</v>
      </c>
      <c r="U324" s="14" t="n">
        <f aca="false">IF(H324=0,0,J324/H324)</f>
        <v>102250</v>
      </c>
      <c r="V324" s="18" t="n">
        <f aca="false">IF(H324=0,0,K324/H324)</f>
        <v>342.9</v>
      </c>
      <c r="W324" s="14" t="n">
        <f aca="false">IF(K324=0,0,J324/K324)</f>
        <v>298.191892680082</v>
      </c>
      <c r="X324" s="15" t="n">
        <f aca="false">IF(J324=0,0,L324/J324)</f>
        <v>0.313349633251834</v>
      </c>
      <c r="Y324" s="15" t="n">
        <f aca="false">IF(J324=0,0,M324/J324)</f>
        <v>0.261646291768541</v>
      </c>
      <c r="Z324" s="14" t="n">
        <f aca="false">IF(I324=0,0,J324/I324)</f>
        <v>27388.3928571429</v>
      </c>
    </row>
    <row r="325" customFormat="false" ht="15" hidden="false" customHeight="false" outlineLevel="0" collapsed="false">
      <c r="A325" s="6" t="str">
        <f aca="false">TEXT(B325,"0")&amp;"-"&amp;TEXT(C325,"00")</f>
        <v>2025-06</v>
      </c>
      <c r="B325" s="4" t="n">
        <v>2025</v>
      </c>
      <c r="C325" s="4" t="n">
        <v>6</v>
      </c>
      <c r="D325" s="9" t="s">
        <v>269</v>
      </c>
      <c r="E325" s="12" t="str">
        <f aca="false">INDEX(門市主檔!$B$2:$B$25,MATCH($D325,門市主檔!$A$2:$A$25,0))</f>
        <v>台北中山店</v>
      </c>
      <c r="F325" s="12" t="str">
        <f aca="false">INDEX(門市主檔!$C$2:$C$25,MATCH($D325,門市主檔!$A$2:$A$25,0))</f>
        <v>北區</v>
      </c>
      <c r="G325" s="12" t="str">
        <f aca="false">INDEX(門市主檔!$E$2:$E$25,MATCH($D325,門市主檔!$A$2:$A$25,0))</f>
        <v>標準店</v>
      </c>
      <c r="H325" s="4" t="n">
        <v>30</v>
      </c>
      <c r="I325" s="16" t="n">
        <f aca="false">SUMIFS(門市年度設定!$E$2:$E$63,門市年度設定!$A$2:$A$63,$B325,門市年度設定!$B$2:$B$63,$D325)</f>
        <v>79</v>
      </c>
      <c r="J325" s="17" t="n">
        <f aca="false">SUMIFS(通路月營運!$I$2:$I$2509,通路月營運!$B$2:$B$2509,$B325,通路月營運!$C$2:$C$2509,$C325,通路月營運!$D$2:$D$2509,$D325)</f>
        <v>2343400</v>
      </c>
      <c r="K325" s="16" t="n">
        <f aca="false">SUMIFS(通路月營運!$K$2:$K$2509,通路月營運!$B$2:$B$2509,$B325,通路月營運!$C$2:$C$2509,$C325,通路月營運!$D$2:$D$2509,$D325)</f>
        <v>8325</v>
      </c>
      <c r="L325" s="13" t="n">
        <v>707900</v>
      </c>
      <c r="M325" s="13" t="n">
        <v>551200</v>
      </c>
      <c r="N325" s="17" t="n">
        <f aca="false">SUMIFS(門市年度設定!$F$2:$F$63,門市年度設定!$A$2:$A$63,$B325,門市年度設定!$B$2:$B$63,$D325)</f>
        <v>268000</v>
      </c>
      <c r="O325" s="13" t="n">
        <v>158800</v>
      </c>
      <c r="P325" s="13" t="n">
        <v>68100</v>
      </c>
      <c r="Q325" s="17" t="n">
        <f aca="false">SUMIFS(通路月營運!$N$2:$N$2509,通路月營運!$B$2:$B$2509,$B325,通路月營運!$C$2:$C$2509,$C325,通路月營運!$D$2:$D$2509,$D325)</f>
        <v>254354</v>
      </c>
      <c r="R325" s="14" t="n">
        <f aca="false">SUM(L325:Q325)</f>
        <v>2008354</v>
      </c>
      <c r="S325" s="14" t="n">
        <f aca="false">J325-R325</f>
        <v>335046</v>
      </c>
      <c r="T325" s="15" t="n">
        <f aca="false">IF(J325=0,0,S325/J325)</f>
        <v>0.142974310830417</v>
      </c>
      <c r="U325" s="14" t="n">
        <f aca="false">IF(H325=0,0,J325/H325)</f>
        <v>78113.3333333333</v>
      </c>
      <c r="V325" s="18" t="n">
        <f aca="false">IF(H325=0,0,K325/H325)</f>
        <v>277.5</v>
      </c>
      <c r="W325" s="14" t="n">
        <f aca="false">IF(K325=0,0,J325/K325)</f>
        <v>281.48948948949</v>
      </c>
      <c r="X325" s="15" t="n">
        <f aca="false">IF(J325=0,0,L325/J325)</f>
        <v>0.302082444311684</v>
      </c>
      <c r="Y325" s="15" t="n">
        <f aca="false">IF(J325=0,0,M325/J325)</f>
        <v>0.235213791926261</v>
      </c>
      <c r="Z325" s="14" t="n">
        <f aca="false">IF(I325=0,0,J325/I325)</f>
        <v>29663.2911392405</v>
      </c>
    </row>
    <row r="326" customFormat="false" ht="15" hidden="false" customHeight="false" outlineLevel="0" collapsed="false">
      <c r="A326" s="6" t="str">
        <f aca="false">TEXT(B326,"0")&amp;"-"&amp;TEXT(C326,"00")</f>
        <v>2025-06</v>
      </c>
      <c r="B326" s="4" t="n">
        <v>2025</v>
      </c>
      <c r="C326" s="4" t="n">
        <v>6</v>
      </c>
      <c r="D326" s="9" t="s">
        <v>273</v>
      </c>
      <c r="E326" s="12" t="str">
        <f aca="false">INDEX(門市主檔!$B$2:$B$25,MATCH($D326,門市主檔!$A$2:$A$25,0))</f>
        <v>台北東門店</v>
      </c>
      <c r="F326" s="12" t="str">
        <f aca="false">INDEX(門市主檔!$C$2:$C$25,MATCH($D326,門市主檔!$A$2:$A$25,0))</f>
        <v>北區</v>
      </c>
      <c r="G326" s="12" t="str">
        <f aca="false">INDEX(門市主檔!$E$2:$E$25,MATCH($D326,門市主檔!$A$2:$A$25,0))</f>
        <v>小型店</v>
      </c>
      <c r="H326" s="4" t="n">
        <v>30</v>
      </c>
      <c r="I326" s="16" t="n">
        <f aca="false">SUMIFS(門市年度設定!$E$2:$E$63,門市年度設定!$A$2:$A$63,$B326,門市年度設定!$B$2:$B$63,$D326)</f>
        <v>54</v>
      </c>
      <c r="J326" s="17" t="n">
        <f aca="false">SUMIFS(通路月營運!$I$2:$I$2509,通路月營運!$B$2:$B$2509,$B326,通路月營運!$C$2:$C$2509,$C326,通路月營運!$D$2:$D$2509,$D326)</f>
        <v>1552000</v>
      </c>
      <c r="K326" s="16" t="n">
        <f aca="false">SUMIFS(通路月營運!$K$2:$K$2509,通路月營運!$B$2:$B$2509,$B326,通路月營運!$C$2:$C$2509,$C326,通路月營運!$D$2:$D$2509,$D326)</f>
        <v>5601</v>
      </c>
      <c r="L326" s="13" t="n">
        <v>471500</v>
      </c>
      <c r="M326" s="13" t="n">
        <v>379300</v>
      </c>
      <c r="N326" s="17" t="n">
        <f aca="false">SUMIFS(門市年度設定!$F$2:$F$63,門市年度設定!$A$2:$A$63,$B326,門市年度設定!$B$2:$B$63,$D326)</f>
        <v>101000</v>
      </c>
      <c r="O326" s="13" t="n">
        <v>103800</v>
      </c>
      <c r="P326" s="13" t="n">
        <v>38400</v>
      </c>
      <c r="Q326" s="17" t="n">
        <f aca="false">SUMIFS(通路月營運!$N$2:$N$2509,通路月營運!$B$2:$B$2509,$B326,通路月營運!$C$2:$C$2509,$C326,通路月營運!$D$2:$D$2509,$D326)</f>
        <v>207978</v>
      </c>
      <c r="R326" s="14" t="n">
        <f aca="false">SUM(L326:Q326)</f>
        <v>1301978</v>
      </c>
      <c r="S326" s="14" t="n">
        <f aca="false">J326-R326</f>
        <v>250022</v>
      </c>
      <c r="T326" s="15" t="n">
        <f aca="false">IF(J326=0,0,S326/J326)</f>
        <v>0.161096649484536</v>
      </c>
      <c r="U326" s="14" t="n">
        <f aca="false">IF(H326=0,0,J326/H326)</f>
        <v>51733.3333333333</v>
      </c>
      <c r="V326" s="18" t="n">
        <f aca="false">IF(H326=0,0,K326/H326)</f>
        <v>186.7</v>
      </c>
      <c r="W326" s="14" t="n">
        <f aca="false">IF(K326=0,0,J326/K326)</f>
        <v>277.093376182825</v>
      </c>
      <c r="X326" s="15" t="n">
        <f aca="false">IF(J326=0,0,L326/J326)</f>
        <v>0.303801546391753</v>
      </c>
      <c r="Y326" s="15" t="n">
        <f aca="false">IF(J326=0,0,M326/J326)</f>
        <v>0.244394329896907</v>
      </c>
      <c r="Z326" s="14" t="n">
        <f aca="false">IF(I326=0,0,J326/I326)</f>
        <v>28740.7407407407</v>
      </c>
    </row>
    <row r="327" customFormat="false" ht="15" hidden="false" customHeight="false" outlineLevel="0" collapsed="false">
      <c r="A327" s="6" t="str">
        <f aca="false">TEXT(B327,"0")&amp;"-"&amp;TEXT(C327,"00")</f>
        <v>2025-06</v>
      </c>
      <c r="B327" s="4" t="n">
        <v>2025</v>
      </c>
      <c r="C327" s="4" t="n">
        <v>6</v>
      </c>
      <c r="D327" s="9" t="s">
        <v>277</v>
      </c>
      <c r="E327" s="12" t="str">
        <f aca="false">INDEX(門市主檔!$B$2:$B$25,MATCH($D327,門市主檔!$A$2:$A$25,0))</f>
        <v>台北松江店</v>
      </c>
      <c r="F327" s="12" t="str">
        <f aca="false">INDEX(門市主檔!$C$2:$C$25,MATCH($D327,門市主檔!$A$2:$A$25,0))</f>
        <v>北區</v>
      </c>
      <c r="G327" s="12" t="str">
        <f aca="false">INDEX(門市主檔!$E$2:$E$25,MATCH($D327,門市主檔!$A$2:$A$25,0))</f>
        <v>外帶專門店</v>
      </c>
      <c r="H327" s="4" t="n">
        <v>30</v>
      </c>
      <c r="I327" s="16" t="n">
        <f aca="false">SUMIFS(門市年度設定!$E$2:$E$63,門市年度設定!$A$2:$A$63,$B327,門市年度設定!$B$2:$B$63,$D327)</f>
        <v>9</v>
      </c>
      <c r="J327" s="17" t="n">
        <f aca="false">SUMIFS(通路月營運!$I$2:$I$2509,通路月營運!$B$2:$B$2509,$B327,通路月營運!$C$2:$C$2509,$C327,通路月營運!$D$2:$D$2509,$D327)</f>
        <v>1131900</v>
      </c>
      <c r="K327" s="16" t="n">
        <f aca="false">SUMIFS(通路月營運!$K$2:$K$2509,通路月營運!$B$2:$B$2509,$B327,通路月營運!$C$2:$C$2509,$C327,通路月營運!$D$2:$D$2509,$D327)</f>
        <v>4417</v>
      </c>
      <c r="L327" s="13" t="n">
        <v>372500</v>
      </c>
      <c r="M327" s="13" t="n">
        <v>303100</v>
      </c>
      <c r="N327" s="17" t="n">
        <f aca="false">SUMIFS(門市年度設定!$F$2:$F$63,門市年度設定!$A$2:$A$63,$B327,門市年度設定!$B$2:$B$63,$D327)</f>
        <v>58000</v>
      </c>
      <c r="O327" s="13" t="n">
        <v>78900</v>
      </c>
      <c r="P327" s="13" t="n">
        <v>27600</v>
      </c>
      <c r="Q327" s="17" t="n">
        <f aca="false">SUMIFS(通路月營運!$N$2:$N$2509,通路月營運!$B$2:$B$2509,$B327,通路月營運!$C$2:$C$2509,$C327,通路月營運!$D$2:$D$2509,$D327)</f>
        <v>219674</v>
      </c>
      <c r="R327" s="14" t="n">
        <f aca="false">SUM(L327:Q327)</f>
        <v>1059774</v>
      </c>
      <c r="S327" s="14" t="n">
        <f aca="false">J327-R327</f>
        <v>72126</v>
      </c>
      <c r="T327" s="15" t="n">
        <f aca="false">IF(J327=0,0,S327/J327)</f>
        <v>0.0637211767824013</v>
      </c>
      <c r="U327" s="14" t="n">
        <f aca="false">IF(H327=0,0,J327/H327)</f>
        <v>37730</v>
      </c>
      <c r="V327" s="18" t="n">
        <f aca="false">IF(H327=0,0,K327/H327)</f>
        <v>147.233333333333</v>
      </c>
      <c r="W327" s="14" t="n">
        <f aca="false">IF(K327=0,0,J327/K327)</f>
        <v>256.259904912837</v>
      </c>
      <c r="X327" s="15" t="n">
        <f aca="false">IF(J327=0,0,L327/J327)</f>
        <v>0.329092676031452</v>
      </c>
      <c r="Y327" s="15" t="n">
        <f aca="false">IF(J327=0,0,M327/J327)</f>
        <v>0.267779839208411</v>
      </c>
      <c r="Z327" s="14" t="n">
        <f aca="false">IF(I327=0,0,J327/I327)</f>
        <v>125766.666666667</v>
      </c>
    </row>
    <row r="328" customFormat="false" ht="15" hidden="false" customHeight="false" outlineLevel="0" collapsed="false">
      <c r="A328" s="6" t="str">
        <f aca="false">TEXT(B328,"0")&amp;"-"&amp;TEXT(C328,"00")</f>
        <v>2025-06</v>
      </c>
      <c r="B328" s="4" t="n">
        <v>2025</v>
      </c>
      <c r="C328" s="4" t="n">
        <v>6</v>
      </c>
      <c r="D328" s="9" t="s">
        <v>288</v>
      </c>
      <c r="E328" s="12" t="str">
        <f aca="false">INDEX(門市主檔!$B$2:$B$25,MATCH($D328,門市主檔!$A$2:$A$25,0))</f>
        <v>桃園中壢店</v>
      </c>
      <c r="F328" s="12" t="str">
        <f aca="false">INDEX(門市主檔!$C$2:$C$25,MATCH($D328,門市主檔!$A$2:$A$25,0))</f>
        <v>北區</v>
      </c>
      <c r="G328" s="12" t="str">
        <f aca="false">INDEX(門市主檔!$E$2:$E$25,MATCH($D328,門市主檔!$A$2:$A$25,0))</f>
        <v>標準店</v>
      </c>
      <c r="H328" s="4" t="n">
        <v>30</v>
      </c>
      <c r="I328" s="16" t="n">
        <f aca="false">SUMIFS(門市年度設定!$E$2:$E$63,門市年度設定!$A$2:$A$63,$B328,門市年度設定!$B$2:$B$63,$D328)</f>
        <v>90</v>
      </c>
      <c r="J328" s="17" t="n">
        <f aca="false">SUMIFS(通路月營運!$I$2:$I$2509,通路月營運!$B$2:$B$2509,$B328,通路月營運!$C$2:$C$2509,$C328,通路月營運!$D$2:$D$2509,$D328)</f>
        <v>1786000</v>
      </c>
      <c r="K328" s="16" t="n">
        <f aca="false">SUMIFS(通路月營運!$K$2:$K$2509,通路月營運!$B$2:$B$2509,$B328,通路月營運!$C$2:$C$2509,$C328,通路月營運!$D$2:$D$2509,$D328)</f>
        <v>5807</v>
      </c>
      <c r="L328" s="13" t="n">
        <v>567600</v>
      </c>
      <c r="M328" s="13" t="n">
        <v>493900</v>
      </c>
      <c r="N328" s="17" t="n">
        <f aca="false">SUMIFS(門市年度設定!$F$2:$F$63,門市年度設定!$A$2:$A$63,$B328,門市年度設定!$B$2:$B$63,$D328)</f>
        <v>207000</v>
      </c>
      <c r="O328" s="13" t="n">
        <v>110000</v>
      </c>
      <c r="P328" s="13" t="n">
        <v>38100</v>
      </c>
      <c r="Q328" s="17" t="n">
        <f aca="false">SUMIFS(通路月營運!$N$2:$N$2509,通路月營運!$B$2:$B$2509,$B328,通路月營運!$C$2:$C$2509,$C328,通路月營運!$D$2:$D$2509,$D328)</f>
        <v>201076</v>
      </c>
      <c r="R328" s="14" t="n">
        <f aca="false">SUM(L328:Q328)</f>
        <v>1617676</v>
      </c>
      <c r="S328" s="14" t="n">
        <f aca="false">J328-R328</f>
        <v>168324</v>
      </c>
      <c r="T328" s="15" t="n">
        <f aca="false">IF(J328=0,0,S328/J328)</f>
        <v>0.0942463605823068</v>
      </c>
      <c r="U328" s="14" t="n">
        <f aca="false">IF(H328=0,0,J328/H328)</f>
        <v>59533.3333333333</v>
      </c>
      <c r="V328" s="18" t="n">
        <f aca="false">IF(H328=0,0,K328/H328)</f>
        <v>193.566666666667</v>
      </c>
      <c r="W328" s="14" t="n">
        <f aca="false">IF(K328=0,0,J328/K328)</f>
        <v>307.559841570518</v>
      </c>
      <c r="X328" s="15" t="n">
        <f aca="false">IF(J328=0,0,L328/J328)</f>
        <v>0.317805151175812</v>
      </c>
      <c r="Y328" s="15" t="n">
        <f aca="false">IF(J328=0,0,M328/J328)</f>
        <v>0.276539753639418</v>
      </c>
      <c r="Z328" s="14" t="n">
        <f aca="false">IF(I328=0,0,J328/I328)</f>
        <v>19844.4444444444</v>
      </c>
    </row>
    <row r="329" customFormat="false" ht="15" hidden="false" customHeight="false" outlineLevel="0" collapsed="false">
      <c r="A329" s="6" t="str">
        <f aca="false">TEXT(B329,"0")&amp;"-"&amp;TEXT(C329,"00")</f>
        <v>2025-06</v>
      </c>
      <c r="B329" s="4" t="n">
        <v>2025</v>
      </c>
      <c r="C329" s="4" t="n">
        <v>6</v>
      </c>
      <c r="D329" s="9" t="s">
        <v>292</v>
      </c>
      <c r="E329" s="12" t="str">
        <f aca="false">INDEX(門市主檔!$B$2:$B$25,MATCH($D329,門市主檔!$A$2:$A$25,0))</f>
        <v>桃園藝文店</v>
      </c>
      <c r="F329" s="12" t="str">
        <f aca="false">INDEX(門市主檔!$C$2:$C$25,MATCH($D329,門市主檔!$A$2:$A$25,0))</f>
        <v>北區</v>
      </c>
      <c r="G329" s="12" t="str">
        <f aca="false">INDEX(門市主檔!$E$2:$E$25,MATCH($D329,門市主檔!$A$2:$A$25,0))</f>
        <v>標準店</v>
      </c>
      <c r="H329" s="4" t="n">
        <v>30</v>
      </c>
      <c r="I329" s="16" t="n">
        <f aca="false">SUMIFS(門市年度設定!$E$2:$E$63,門市年度設定!$A$2:$A$63,$B329,門市年度設定!$B$2:$B$63,$D329)</f>
        <v>96</v>
      </c>
      <c r="J329" s="17" t="n">
        <f aca="false">SUMIFS(通路月營運!$I$2:$I$2509,通路月營運!$B$2:$B$2509,$B329,通路月營運!$C$2:$C$2509,$C329,通路月營運!$D$2:$D$2509,$D329)</f>
        <v>1887000</v>
      </c>
      <c r="K329" s="16" t="n">
        <f aca="false">SUMIFS(通路月營運!$K$2:$K$2509,通路月營運!$B$2:$B$2509,$B329,通路月營運!$C$2:$C$2509,$C329,通路月營運!$D$2:$D$2509,$D329)</f>
        <v>6333</v>
      </c>
      <c r="L329" s="13" t="n">
        <v>599600</v>
      </c>
      <c r="M329" s="13" t="n">
        <v>518400</v>
      </c>
      <c r="N329" s="17" t="n">
        <f aca="false">SUMIFS(門市年度設定!$F$2:$F$63,門市年度設定!$A$2:$A$63,$B329,門市年度設定!$B$2:$B$63,$D329)</f>
        <v>178000</v>
      </c>
      <c r="O329" s="13" t="n">
        <v>127000</v>
      </c>
      <c r="P329" s="13" t="n">
        <v>34800</v>
      </c>
      <c r="Q329" s="17" t="n">
        <f aca="false">SUMIFS(通路月營運!$N$2:$N$2509,通路月營運!$B$2:$B$2509,$B329,通路月營運!$C$2:$C$2509,$C329,通路月營運!$D$2:$D$2509,$D329)</f>
        <v>202538</v>
      </c>
      <c r="R329" s="14" t="n">
        <f aca="false">SUM(L329:Q329)</f>
        <v>1660338</v>
      </c>
      <c r="S329" s="14" t="n">
        <f aca="false">J329-R329</f>
        <v>226662</v>
      </c>
      <c r="T329" s="15" t="n">
        <f aca="false">IF(J329=0,0,S329/J329)</f>
        <v>0.120117647058824</v>
      </c>
      <c r="U329" s="14" t="n">
        <f aca="false">IF(H329=0,0,J329/H329)</f>
        <v>62900</v>
      </c>
      <c r="V329" s="18" t="n">
        <f aca="false">IF(H329=0,0,K329/H329)</f>
        <v>211.1</v>
      </c>
      <c r="W329" s="14" t="n">
        <f aca="false">IF(K329=0,0,J329/K329)</f>
        <v>297.963050686878</v>
      </c>
      <c r="X329" s="15" t="n">
        <f aca="false">IF(J329=0,0,L329/J329)</f>
        <v>0.317753047164812</v>
      </c>
      <c r="Y329" s="15" t="n">
        <f aca="false">IF(J329=0,0,M329/J329)</f>
        <v>0.274721780604134</v>
      </c>
      <c r="Z329" s="14" t="n">
        <f aca="false">IF(I329=0,0,J329/I329)</f>
        <v>19656.25</v>
      </c>
    </row>
    <row r="330" customFormat="false" ht="15" hidden="false" customHeight="false" outlineLevel="0" collapsed="false">
      <c r="A330" s="6" t="str">
        <f aca="false">TEXT(B330,"0")&amp;"-"&amp;TEXT(C330,"00")</f>
        <v>2025-06</v>
      </c>
      <c r="B330" s="4" t="n">
        <v>2025</v>
      </c>
      <c r="C330" s="4" t="n">
        <v>6</v>
      </c>
      <c r="D330" s="9" t="s">
        <v>315</v>
      </c>
      <c r="E330" s="12" t="str">
        <f aca="false">INDEX(門市主檔!$B$2:$B$25,MATCH($D330,門市主檔!$A$2:$A$25,0))</f>
        <v>雲林斗六店</v>
      </c>
      <c r="F330" s="12" t="str">
        <f aca="false">INDEX(門市主檔!$C$2:$C$25,MATCH($D330,門市主檔!$A$2:$A$25,0))</f>
        <v>中區</v>
      </c>
      <c r="G330" s="12" t="str">
        <f aca="false">INDEX(門市主檔!$E$2:$E$25,MATCH($D330,門市主檔!$A$2:$A$25,0))</f>
        <v>標準店</v>
      </c>
      <c r="H330" s="4" t="n">
        <v>30</v>
      </c>
      <c r="I330" s="16" t="n">
        <f aca="false">SUMIFS(門市年度設定!$E$2:$E$63,門市年度設定!$A$2:$A$63,$B330,門市年度設定!$B$2:$B$63,$D330)</f>
        <v>90</v>
      </c>
      <c r="J330" s="17" t="n">
        <f aca="false">SUMIFS(通路月營運!$I$2:$I$2509,通路月營運!$B$2:$B$2509,$B330,通路月營運!$C$2:$C$2509,$C330,通路月營運!$D$2:$D$2509,$D330)</f>
        <v>1662000</v>
      </c>
      <c r="K330" s="16" t="n">
        <f aca="false">SUMIFS(通路月營運!$K$2:$K$2509,通路月營運!$B$2:$B$2509,$B330,通路月營運!$C$2:$C$2509,$C330,通路月營運!$D$2:$D$2509,$D330)</f>
        <v>5655</v>
      </c>
      <c r="L330" s="13" t="n">
        <v>495100</v>
      </c>
      <c r="M330" s="13" t="n">
        <v>453100</v>
      </c>
      <c r="N330" s="17" t="n">
        <f aca="false">SUMIFS(門市年度設定!$F$2:$F$63,門市年度設定!$A$2:$A$63,$B330,門市年度設定!$B$2:$B$63,$D330)</f>
        <v>170000</v>
      </c>
      <c r="O330" s="13" t="n">
        <v>97400</v>
      </c>
      <c r="P330" s="13" t="n">
        <v>37300</v>
      </c>
      <c r="Q330" s="17" t="n">
        <f aca="false">SUMIFS(通路月營運!$N$2:$N$2509,通路月營運!$B$2:$B$2509,$B330,通路月營運!$C$2:$C$2509,$C330,通路月營運!$D$2:$D$2509,$D330)</f>
        <v>171394</v>
      </c>
      <c r="R330" s="14" t="n">
        <f aca="false">SUM(L330:Q330)</f>
        <v>1424294</v>
      </c>
      <c r="S330" s="14" t="n">
        <f aca="false">J330-R330</f>
        <v>237706</v>
      </c>
      <c r="T330" s="15" t="n">
        <f aca="false">IF(J330=0,0,S330/J330)</f>
        <v>0.143024067388688</v>
      </c>
      <c r="U330" s="14" t="n">
        <f aca="false">IF(H330=0,0,J330/H330)</f>
        <v>55400</v>
      </c>
      <c r="V330" s="18" t="n">
        <f aca="false">IF(H330=0,0,K330/H330)</f>
        <v>188.5</v>
      </c>
      <c r="W330" s="14" t="n">
        <f aca="false">IF(K330=0,0,J330/K330)</f>
        <v>293.899204244032</v>
      </c>
      <c r="X330" s="15" t="n">
        <f aca="false">IF(J330=0,0,L330/J330)</f>
        <v>0.297894103489771</v>
      </c>
      <c r="Y330" s="15" t="n">
        <f aca="false">IF(J330=0,0,M330/J330)</f>
        <v>0.272623345367028</v>
      </c>
      <c r="Z330" s="14" t="n">
        <f aca="false">IF(I330=0,0,J330/I330)</f>
        <v>18466.6666666667</v>
      </c>
    </row>
    <row r="331" customFormat="false" ht="15" hidden="false" customHeight="false" outlineLevel="0" collapsed="false">
      <c r="A331" s="6" t="str">
        <f aca="false">TEXT(B331,"0")&amp;"-"&amp;TEXT(C331,"00")</f>
        <v>2025-07</v>
      </c>
      <c r="B331" s="4" t="n">
        <v>2025</v>
      </c>
      <c r="C331" s="4" t="n">
        <v>7</v>
      </c>
      <c r="D331" s="9" t="s">
        <v>294</v>
      </c>
      <c r="E331" s="12" t="str">
        <f aca="false">INDEX(門市主檔!$B$2:$B$25,MATCH($D331,門市主檔!$A$2:$A$25,0))</f>
        <v>新竹巨城店</v>
      </c>
      <c r="F331" s="12" t="str">
        <f aca="false">INDEX(門市主檔!$C$2:$C$25,MATCH($D331,門市主檔!$A$2:$A$25,0))</f>
        <v>北區</v>
      </c>
      <c r="G331" s="12" t="str">
        <f aca="false">INDEX(門市主檔!$E$2:$E$25,MATCH($D331,門市主檔!$A$2:$A$25,0))</f>
        <v>旗艦店</v>
      </c>
      <c r="H331" s="4" t="n">
        <v>31</v>
      </c>
      <c r="I331" s="16" t="n">
        <f aca="false">SUMIFS(門市年度設定!$E$2:$E$63,門市年度設定!$A$2:$A$63,$B331,門市年度設定!$B$2:$B$63,$D331)</f>
        <v>118</v>
      </c>
      <c r="J331" s="17" t="n">
        <f aca="false">SUMIFS(通路月營運!$I$2:$I$2509,通路月營運!$B$2:$B$2509,$B331,通路月營運!$C$2:$C$2509,$C331,通路月營運!$D$2:$D$2509,$D331)</f>
        <v>2826000</v>
      </c>
      <c r="K331" s="16" t="n">
        <f aca="false">SUMIFS(通路月營運!$K$2:$K$2509,通路月營運!$B$2:$B$2509,$B331,通路月營運!$C$2:$C$2509,$C331,通路月營運!$D$2:$D$2509,$D331)</f>
        <v>9505</v>
      </c>
      <c r="L331" s="13" t="n">
        <v>837800</v>
      </c>
      <c r="M331" s="13" t="n">
        <v>718400</v>
      </c>
      <c r="N331" s="17" t="n">
        <f aca="false">SUMIFS(門市年度設定!$F$2:$F$63,門市年度設定!$A$2:$A$63,$B331,門市年度設定!$B$2:$B$63,$D331)</f>
        <v>529000</v>
      </c>
      <c r="O331" s="13" t="n">
        <v>163400</v>
      </c>
      <c r="P331" s="13" t="n">
        <v>57200</v>
      </c>
      <c r="Q331" s="17" t="n">
        <f aca="false">SUMIFS(通路月營運!$N$2:$N$2509,通路月營運!$B$2:$B$2509,$B331,通路月營運!$C$2:$C$2509,$C331,通路月營運!$D$2:$D$2509,$D331)</f>
        <v>264588</v>
      </c>
      <c r="R331" s="14" t="n">
        <f aca="false">SUM(L331:Q331)</f>
        <v>2570388</v>
      </c>
      <c r="S331" s="14" t="n">
        <f aca="false">J331-R331</f>
        <v>255612</v>
      </c>
      <c r="T331" s="15" t="n">
        <f aca="false">IF(J331=0,0,S331/J331)</f>
        <v>0.0904501061571125</v>
      </c>
      <c r="U331" s="14" t="n">
        <f aca="false">IF(H331=0,0,J331/H331)</f>
        <v>91161.2903225807</v>
      </c>
      <c r="V331" s="18" t="n">
        <f aca="false">IF(H331=0,0,K331/H331)</f>
        <v>306.612903225806</v>
      </c>
      <c r="W331" s="14" t="n">
        <f aca="false">IF(K331=0,0,J331/K331)</f>
        <v>297.317201472909</v>
      </c>
      <c r="X331" s="15" t="n">
        <f aca="false">IF(J331=0,0,L331/J331)</f>
        <v>0.296461429582449</v>
      </c>
      <c r="Y331" s="15" t="n">
        <f aca="false">IF(J331=0,0,M331/J331)</f>
        <v>0.254210898796886</v>
      </c>
      <c r="Z331" s="14" t="n">
        <f aca="false">IF(I331=0,0,J331/I331)</f>
        <v>23949.1525423729</v>
      </c>
    </row>
    <row r="332" customFormat="false" ht="15" hidden="false" customHeight="false" outlineLevel="0" collapsed="false">
      <c r="A332" s="6" t="str">
        <f aca="false">TEXT(B332,"0")&amp;"-"&amp;TEXT(C332,"00")</f>
        <v>2025-07</v>
      </c>
      <c r="B332" s="4" t="n">
        <v>2025</v>
      </c>
      <c r="C332" s="4" t="n">
        <v>7</v>
      </c>
      <c r="D332" s="9" t="s">
        <v>297</v>
      </c>
      <c r="E332" s="12" t="str">
        <f aca="false">INDEX(門市主檔!$B$2:$B$25,MATCH($D332,門市主檔!$A$2:$A$25,0))</f>
        <v>新竹竹北店</v>
      </c>
      <c r="F332" s="12" t="str">
        <f aca="false">INDEX(門市主檔!$C$2:$C$25,MATCH($D332,門市主檔!$A$2:$A$25,0))</f>
        <v>北區</v>
      </c>
      <c r="G332" s="12" t="str">
        <f aca="false">INDEX(門市主檔!$E$2:$E$25,MATCH($D332,門市主檔!$A$2:$A$25,0))</f>
        <v>標準店</v>
      </c>
      <c r="H332" s="4" t="n">
        <v>28</v>
      </c>
      <c r="I332" s="16" t="n">
        <f aca="false">SUMIFS(門市年度設定!$E$2:$E$63,門市年度設定!$A$2:$A$63,$B332,門市年度設定!$B$2:$B$63,$D332)</f>
        <v>77</v>
      </c>
      <c r="J332" s="17" t="n">
        <f aca="false">SUMIFS(通路月營運!$I$2:$I$2509,通路月營運!$B$2:$B$2509,$B332,通路月營運!$C$2:$C$2509,$C332,通路月營運!$D$2:$D$2509,$D332)</f>
        <v>1227700</v>
      </c>
      <c r="K332" s="16" t="n">
        <f aca="false">SUMIFS(通路月營運!$K$2:$K$2509,通路月營運!$B$2:$B$2509,$B332,通路月營運!$C$2:$C$2509,$C332,通路月營運!$D$2:$D$2509,$D332)</f>
        <v>4181</v>
      </c>
      <c r="L332" s="13" t="n">
        <v>412200</v>
      </c>
      <c r="M332" s="13" t="n">
        <v>302100</v>
      </c>
      <c r="N332" s="17" t="n">
        <f aca="false">SUMIFS(門市年度設定!$F$2:$F$63,門市年度設定!$A$2:$A$63,$B332,門市年度設定!$B$2:$B$63,$D332)</f>
        <v>234000</v>
      </c>
      <c r="O332" s="13" t="n">
        <v>58200</v>
      </c>
      <c r="P332" s="13" t="n">
        <v>38200</v>
      </c>
      <c r="Q332" s="17" t="n">
        <f aca="false">SUMIFS(通路月營運!$N$2:$N$2509,通路月營運!$B$2:$B$2509,$B332,通路月營運!$C$2:$C$2509,$C332,通路月營運!$D$2:$D$2509,$D332)</f>
        <v>140420</v>
      </c>
      <c r="R332" s="14" t="n">
        <f aca="false">SUM(L332:Q332)</f>
        <v>1185120</v>
      </c>
      <c r="S332" s="14" t="n">
        <f aca="false">J332-R332</f>
        <v>42580</v>
      </c>
      <c r="T332" s="15" t="n">
        <f aca="false">IF(J332=0,0,S332/J332)</f>
        <v>0.0346827400830822</v>
      </c>
      <c r="U332" s="14" t="n">
        <f aca="false">IF(H332=0,0,J332/H332)</f>
        <v>43846.4285714286</v>
      </c>
      <c r="V332" s="18" t="n">
        <f aca="false">IF(H332=0,0,K332/H332)</f>
        <v>149.321428571429</v>
      </c>
      <c r="W332" s="14" t="n">
        <f aca="false">IF(K332=0,0,J332/K332)</f>
        <v>293.637885673284</v>
      </c>
      <c r="X332" s="15" t="n">
        <f aca="false">IF(J332=0,0,L332/J332)</f>
        <v>0.33574977600391</v>
      </c>
      <c r="Y332" s="15" t="n">
        <f aca="false">IF(J332=0,0,M332/J332)</f>
        <v>0.246069886780158</v>
      </c>
      <c r="Z332" s="14" t="n">
        <f aca="false">IF(I332=0,0,J332/I332)</f>
        <v>15944.1558441558</v>
      </c>
    </row>
    <row r="333" customFormat="false" ht="15" hidden="false" customHeight="false" outlineLevel="0" collapsed="false">
      <c r="A333" s="6" t="str">
        <f aca="false">TEXT(B333,"0")&amp;"-"&amp;TEXT(C333,"00")</f>
        <v>2025-07</v>
      </c>
      <c r="B333" s="4" t="n">
        <v>2025</v>
      </c>
      <c r="C333" s="4" t="n">
        <v>7</v>
      </c>
      <c r="D333" s="9" t="s">
        <v>325</v>
      </c>
      <c r="E333" s="12" t="str">
        <f aca="false">INDEX(門市主檔!$B$2:$B$25,MATCH($D333,門市主檔!$A$2:$A$25,0))</f>
        <v>高雄左營店</v>
      </c>
      <c r="F333" s="12" t="str">
        <f aca="false">INDEX(門市主檔!$C$2:$C$25,MATCH($D333,門市主檔!$A$2:$A$25,0))</f>
        <v>南區</v>
      </c>
      <c r="G333" s="12" t="str">
        <f aca="false">INDEX(門市主檔!$E$2:$E$25,MATCH($D333,門市主檔!$A$2:$A$25,0))</f>
        <v>旗艦店</v>
      </c>
      <c r="H333" s="4" t="n">
        <v>31</v>
      </c>
      <c r="I333" s="16" t="n">
        <f aca="false">SUMIFS(門市年度設定!$E$2:$E$63,門市年度設定!$A$2:$A$63,$B333,門市年度設定!$B$2:$B$63,$D333)</f>
        <v>119</v>
      </c>
      <c r="J333" s="17" t="n">
        <f aca="false">SUMIFS(通路月營運!$I$2:$I$2509,通路月營運!$B$2:$B$2509,$B333,通路月營運!$C$2:$C$2509,$C333,通路月營運!$D$2:$D$2509,$D333)</f>
        <v>2776300</v>
      </c>
      <c r="K333" s="16" t="n">
        <f aca="false">SUMIFS(通路月營運!$K$2:$K$2509,通路月營運!$B$2:$B$2509,$B333,通路月營運!$C$2:$C$2509,$C333,通路月營運!$D$2:$D$2509,$D333)</f>
        <v>9670</v>
      </c>
      <c r="L333" s="13" t="n">
        <v>867900</v>
      </c>
      <c r="M333" s="13" t="n">
        <v>690800</v>
      </c>
      <c r="N333" s="17" t="n">
        <f aca="false">SUMIFS(門市年度設定!$F$2:$F$63,門市年度設定!$A$2:$A$63,$B333,門市年度設定!$B$2:$B$63,$D333)</f>
        <v>479000</v>
      </c>
      <c r="O333" s="13" t="n">
        <v>155900</v>
      </c>
      <c r="P333" s="13" t="n">
        <v>52400</v>
      </c>
      <c r="Q333" s="17" t="n">
        <f aca="false">SUMIFS(通路月營運!$N$2:$N$2509,通路月營運!$B$2:$B$2509,$B333,通路月營運!$C$2:$C$2509,$C333,通路月營運!$D$2:$D$2509,$D333)</f>
        <v>273564</v>
      </c>
      <c r="R333" s="14" t="n">
        <f aca="false">SUM(L333:Q333)</f>
        <v>2519564</v>
      </c>
      <c r="S333" s="14" t="n">
        <f aca="false">J333-R333</f>
        <v>256736</v>
      </c>
      <c r="T333" s="15" t="n">
        <f aca="false">IF(J333=0,0,S333/J333)</f>
        <v>0.0924741562511256</v>
      </c>
      <c r="U333" s="14" t="n">
        <f aca="false">IF(H333=0,0,J333/H333)</f>
        <v>89558.064516129</v>
      </c>
      <c r="V333" s="18" t="n">
        <f aca="false">IF(H333=0,0,K333/H333)</f>
        <v>311.935483870968</v>
      </c>
      <c r="W333" s="14" t="n">
        <f aca="false">IF(K333=0,0,J333/K333)</f>
        <v>287.104446742503</v>
      </c>
      <c r="X333" s="15" t="n">
        <f aca="false">IF(J333=0,0,L333/J333)</f>
        <v>0.31261030868422</v>
      </c>
      <c r="Y333" s="15" t="n">
        <f aca="false">IF(J333=0,0,M333/J333)</f>
        <v>0.248820372438137</v>
      </c>
      <c r="Z333" s="14" t="n">
        <f aca="false">IF(I333=0,0,J333/I333)</f>
        <v>23330.2521008403</v>
      </c>
    </row>
    <row r="334" customFormat="false" ht="15" hidden="false" customHeight="false" outlineLevel="0" collapsed="false">
      <c r="A334" s="6" t="str">
        <f aca="false">TEXT(B334,"0")&amp;"-"&amp;TEXT(C334,"00")</f>
        <v>2025-07</v>
      </c>
      <c r="B334" s="4" t="n">
        <v>2025</v>
      </c>
      <c r="C334" s="4" t="n">
        <v>7</v>
      </c>
      <c r="D334" s="9" t="s">
        <v>328</v>
      </c>
      <c r="E334" s="12" t="str">
        <f aca="false">INDEX(門市主檔!$B$2:$B$25,MATCH($D334,門市主檔!$A$2:$A$25,0))</f>
        <v>高雄三多店</v>
      </c>
      <c r="F334" s="12" t="str">
        <f aca="false">INDEX(門市主檔!$C$2:$C$25,MATCH($D334,門市主檔!$A$2:$A$25,0))</f>
        <v>南區</v>
      </c>
      <c r="G334" s="12" t="str">
        <f aca="false">INDEX(門市主檔!$E$2:$E$25,MATCH($D334,門市主檔!$A$2:$A$25,0))</f>
        <v>標準店</v>
      </c>
      <c r="H334" s="4" t="n">
        <v>31</v>
      </c>
      <c r="I334" s="16" t="n">
        <f aca="false">SUMIFS(門市年度設定!$E$2:$E$63,門市年度設定!$A$2:$A$63,$B334,門市年度設定!$B$2:$B$63,$D334)</f>
        <v>77</v>
      </c>
      <c r="J334" s="17" t="n">
        <f aca="false">SUMIFS(通路月營運!$I$2:$I$2509,通路月營運!$B$2:$B$2509,$B334,通路月營運!$C$2:$C$2509,$C334,通路月營運!$D$2:$D$2509,$D334)</f>
        <v>2008500</v>
      </c>
      <c r="K334" s="16" t="n">
        <f aca="false">SUMIFS(通路月營運!$K$2:$K$2509,通路月營運!$B$2:$B$2509,$B334,通路月營運!$C$2:$C$2509,$C334,通路月營運!$D$2:$D$2509,$D334)</f>
        <v>6868</v>
      </c>
      <c r="L334" s="13" t="n">
        <v>636300</v>
      </c>
      <c r="M334" s="13" t="n">
        <v>558700</v>
      </c>
      <c r="N334" s="17" t="n">
        <f aca="false">SUMIFS(門市年度設定!$F$2:$F$63,門市年度設定!$A$2:$A$63,$B334,門市年度設定!$B$2:$B$63,$D334)</f>
        <v>216000</v>
      </c>
      <c r="O334" s="13" t="n">
        <v>124200</v>
      </c>
      <c r="P334" s="13" t="n">
        <v>37100</v>
      </c>
      <c r="Q334" s="17" t="n">
        <f aca="false">SUMIFS(通路月營運!$N$2:$N$2509,通路月營運!$B$2:$B$2509,$B334,通路月營運!$C$2:$C$2509,$C334,通路月營運!$D$2:$D$2509,$D334)</f>
        <v>215934</v>
      </c>
      <c r="R334" s="14" t="n">
        <f aca="false">SUM(L334:Q334)</f>
        <v>1788234</v>
      </c>
      <c r="S334" s="14" t="n">
        <f aca="false">J334-R334</f>
        <v>220266</v>
      </c>
      <c r="T334" s="15" t="n">
        <f aca="false">IF(J334=0,0,S334/J334)</f>
        <v>0.109666915608663</v>
      </c>
      <c r="U334" s="14" t="n">
        <f aca="false">IF(H334=0,0,J334/H334)</f>
        <v>64790.3225806452</v>
      </c>
      <c r="V334" s="18" t="n">
        <f aca="false">IF(H334=0,0,K334/H334)</f>
        <v>221.548387096774</v>
      </c>
      <c r="W334" s="14" t="n">
        <f aca="false">IF(K334=0,0,J334/K334)</f>
        <v>292.443214909726</v>
      </c>
      <c r="X334" s="15" t="n">
        <f aca="false">IF(J334=0,0,L334/J334)</f>
        <v>0.31680358476475</v>
      </c>
      <c r="Y334" s="15" t="n">
        <f aca="false">IF(J334=0,0,M334/J334)</f>
        <v>0.278167786905651</v>
      </c>
      <c r="Z334" s="14" t="n">
        <f aca="false">IF(I334=0,0,J334/I334)</f>
        <v>26084.4155844156</v>
      </c>
    </row>
    <row r="335" customFormat="false" ht="15" hidden="false" customHeight="false" outlineLevel="0" collapsed="false">
      <c r="A335" s="6" t="str">
        <f aca="false">TEXT(B335,"0")&amp;"-"&amp;TEXT(C335,"00")</f>
        <v>2025-07</v>
      </c>
      <c r="B335" s="4" t="n">
        <v>2025</v>
      </c>
      <c r="C335" s="4" t="n">
        <v>7</v>
      </c>
      <c r="D335" s="9" t="s">
        <v>280</v>
      </c>
      <c r="E335" s="12" t="str">
        <f aca="false">INDEX(門市主檔!$B$2:$B$25,MATCH($D335,門市主檔!$A$2:$A$25,0))</f>
        <v>新北板橋店</v>
      </c>
      <c r="F335" s="12" t="str">
        <f aca="false">INDEX(門市主檔!$C$2:$C$25,MATCH($D335,門市主檔!$A$2:$A$25,0))</f>
        <v>北區</v>
      </c>
      <c r="G335" s="12" t="str">
        <f aca="false">INDEX(門市主檔!$E$2:$E$25,MATCH($D335,門市主檔!$A$2:$A$25,0))</f>
        <v>標準店</v>
      </c>
      <c r="H335" s="4" t="n">
        <v>31</v>
      </c>
      <c r="I335" s="16" t="n">
        <f aca="false">SUMIFS(門市年度設定!$E$2:$E$63,門市年度設定!$A$2:$A$63,$B335,門市年度設定!$B$2:$B$63,$D335)</f>
        <v>99</v>
      </c>
      <c r="J335" s="17" t="n">
        <f aca="false">SUMIFS(通路月營運!$I$2:$I$2509,通路月營運!$B$2:$B$2509,$B335,通路月營運!$C$2:$C$2509,$C335,通路月營運!$D$2:$D$2509,$D335)</f>
        <v>2736300</v>
      </c>
      <c r="K335" s="16" t="n">
        <f aca="false">SUMIFS(通路月營運!$K$2:$K$2509,通路月營運!$B$2:$B$2509,$B335,通路月營運!$C$2:$C$2509,$C335,通路月營運!$D$2:$D$2509,$D335)</f>
        <v>9501</v>
      </c>
      <c r="L335" s="13" t="n">
        <v>850000</v>
      </c>
      <c r="M335" s="13" t="n">
        <v>692500</v>
      </c>
      <c r="N335" s="17" t="n">
        <f aca="false">SUMIFS(門市年度設定!$F$2:$F$63,門市年度設定!$A$2:$A$63,$B335,門市年度設定!$B$2:$B$63,$D335)</f>
        <v>285000</v>
      </c>
      <c r="O335" s="13" t="n">
        <v>129200</v>
      </c>
      <c r="P335" s="13" t="n">
        <v>81000</v>
      </c>
      <c r="Q335" s="17" t="n">
        <f aca="false">SUMIFS(通路月營運!$N$2:$N$2509,通路月營運!$B$2:$B$2509,$B335,通路月營運!$C$2:$C$2509,$C335,通路月營運!$D$2:$D$2509,$D335)</f>
        <v>305218</v>
      </c>
      <c r="R335" s="14" t="n">
        <f aca="false">SUM(L335:Q335)</f>
        <v>2342918</v>
      </c>
      <c r="S335" s="14" t="n">
        <f aca="false">J335-R335</f>
        <v>393382</v>
      </c>
      <c r="T335" s="15" t="n">
        <f aca="false">IF(J335=0,0,S335/J335)</f>
        <v>0.14376420714103</v>
      </c>
      <c r="U335" s="14" t="n">
        <f aca="false">IF(H335=0,0,J335/H335)</f>
        <v>88267.7419354839</v>
      </c>
      <c r="V335" s="18" t="n">
        <f aca="false">IF(H335=0,0,K335/H335)</f>
        <v>306.483870967742</v>
      </c>
      <c r="W335" s="14" t="n">
        <f aca="false">IF(K335=0,0,J335/K335)</f>
        <v>288.001263024945</v>
      </c>
      <c r="X335" s="15" t="n">
        <f aca="false">IF(J335=0,0,L335/J335)</f>
        <v>0.310638453385959</v>
      </c>
      <c r="Y335" s="15" t="n">
        <f aca="false">IF(J335=0,0,M335/J335)</f>
        <v>0.253078975258561</v>
      </c>
      <c r="Z335" s="14" t="n">
        <f aca="false">IF(I335=0,0,J335/I335)</f>
        <v>27639.3939393939</v>
      </c>
    </row>
    <row r="336" customFormat="false" ht="15" hidden="false" customHeight="false" outlineLevel="0" collapsed="false">
      <c r="A336" s="6" t="str">
        <f aca="false">TEXT(B336,"0")&amp;"-"&amp;TEXT(C336,"00")</f>
        <v>2025-07</v>
      </c>
      <c r="B336" s="4" t="n">
        <v>2025</v>
      </c>
      <c r="C336" s="4" t="n">
        <v>7</v>
      </c>
      <c r="D336" s="9" t="s">
        <v>283</v>
      </c>
      <c r="E336" s="12" t="str">
        <f aca="false">INDEX(門市主檔!$B$2:$B$25,MATCH($D336,門市主檔!$A$2:$A$25,0))</f>
        <v>新北新莊店</v>
      </c>
      <c r="F336" s="12" t="str">
        <f aca="false">INDEX(門市主檔!$C$2:$C$25,MATCH($D336,門市主檔!$A$2:$A$25,0))</f>
        <v>北區</v>
      </c>
      <c r="G336" s="12" t="str">
        <f aca="false">INDEX(門市主檔!$E$2:$E$25,MATCH($D336,門市主檔!$A$2:$A$25,0))</f>
        <v>標準店</v>
      </c>
      <c r="H336" s="4" t="n">
        <v>31</v>
      </c>
      <c r="I336" s="16" t="n">
        <f aca="false">SUMIFS(門市年度設定!$E$2:$E$63,門市年度設定!$A$2:$A$63,$B336,門市年度設定!$B$2:$B$63,$D336)</f>
        <v>75</v>
      </c>
      <c r="J336" s="17" t="n">
        <f aca="false">SUMIFS(通路月營運!$I$2:$I$2509,通路月營運!$B$2:$B$2509,$B336,通路月營運!$C$2:$C$2509,$C336,通路月營運!$D$2:$D$2509,$D336)</f>
        <v>2231200</v>
      </c>
      <c r="K336" s="16" t="n">
        <f aca="false">SUMIFS(通路月營運!$K$2:$K$2509,通路月營運!$B$2:$B$2509,$B336,通路月營運!$C$2:$C$2509,$C336,通路月營運!$D$2:$D$2509,$D336)</f>
        <v>7217</v>
      </c>
      <c r="L336" s="13" t="n">
        <v>753100</v>
      </c>
      <c r="M336" s="13" t="n">
        <v>557900</v>
      </c>
      <c r="N336" s="17" t="n">
        <f aca="false">SUMIFS(門市年度設定!$F$2:$F$63,門市年度設定!$A$2:$A$63,$B336,門市年度設定!$B$2:$B$63,$D336)</f>
        <v>239000</v>
      </c>
      <c r="O336" s="13" t="n">
        <v>136400</v>
      </c>
      <c r="P336" s="13" t="n">
        <v>46200</v>
      </c>
      <c r="Q336" s="17" t="n">
        <f aca="false">SUMIFS(通路月營運!$N$2:$N$2509,通路月營運!$B$2:$B$2509,$B336,通路月營運!$C$2:$C$2509,$C336,通路月營運!$D$2:$D$2509,$D336)</f>
        <v>233784</v>
      </c>
      <c r="R336" s="14" t="n">
        <f aca="false">SUM(L336:Q336)</f>
        <v>1966384</v>
      </c>
      <c r="S336" s="14" t="n">
        <f aca="false">J336-R336</f>
        <v>264816</v>
      </c>
      <c r="T336" s="15" t="n">
        <f aca="false">IF(J336=0,0,S336/J336)</f>
        <v>0.118687701685192</v>
      </c>
      <c r="U336" s="14" t="n">
        <f aca="false">IF(H336=0,0,J336/H336)</f>
        <v>71974.1935483871</v>
      </c>
      <c r="V336" s="18" t="n">
        <f aca="false">IF(H336=0,0,K336/H336)</f>
        <v>232.806451612903</v>
      </c>
      <c r="W336" s="14" t="n">
        <f aca="false">IF(K336=0,0,J336/K336)</f>
        <v>309.15893030345</v>
      </c>
      <c r="X336" s="15" t="n">
        <f aca="false">IF(J336=0,0,L336/J336)</f>
        <v>0.337531373252062</v>
      </c>
      <c r="Y336" s="15" t="n">
        <f aca="false">IF(J336=0,0,M336/J336)</f>
        <v>0.250044818931517</v>
      </c>
      <c r="Z336" s="14" t="n">
        <f aca="false">IF(I336=0,0,J336/I336)</f>
        <v>29749.3333333333</v>
      </c>
    </row>
    <row r="337" customFormat="false" ht="15" hidden="false" customHeight="false" outlineLevel="0" collapsed="false">
      <c r="A337" s="6" t="str">
        <f aca="false">TEXT(B337,"0")&amp;"-"&amp;TEXT(C337,"00")</f>
        <v>2025-07</v>
      </c>
      <c r="B337" s="4" t="n">
        <v>2025</v>
      </c>
      <c r="C337" s="4" t="n">
        <v>7</v>
      </c>
      <c r="D337" s="9" t="s">
        <v>285</v>
      </c>
      <c r="E337" s="12" t="str">
        <f aca="false">INDEX(門市主檔!$B$2:$B$25,MATCH($D337,門市主檔!$A$2:$A$25,0))</f>
        <v>新北三重店</v>
      </c>
      <c r="F337" s="12" t="str">
        <f aca="false">INDEX(門市主檔!$C$2:$C$25,MATCH($D337,門市主檔!$A$2:$A$25,0))</f>
        <v>北區</v>
      </c>
      <c r="G337" s="12" t="str">
        <f aca="false">INDEX(門市主檔!$E$2:$E$25,MATCH($D337,門市主檔!$A$2:$A$25,0))</f>
        <v>小型店</v>
      </c>
      <c r="H337" s="4" t="n">
        <v>31</v>
      </c>
      <c r="I337" s="16" t="n">
        <f aca="false">SUMIFS(門市年度設定!$E$2:$E$63,門市年度設定!$A$2:$A$63,$B337,門市年度設定!$B$2:$B$63,$D337)</f>
        <v>50</v>
      </c>
      <c r="J337" s="17" t="n">
        <f aca="false">SUMIFS(通路月營運!$I$2:$I$2509,通路月營運!$B$2:$B$2509,$B337,通路月營運!$C$2:$C$2509,$C337,通路月營運!$D$2:$D$2509,$D337)</f>
        <v>1695300</v>
      </c>
      <c r="K337" s="16" t="n">
        <f aca="false">SUMIFS(通路月營運!$K$2:$K$2509,通路月營運!$B$2:$B$2509,$B337,通路月營運!$C$2:$C$2509,$C337,通路月營運!$D$2:$D$2509,$D337)</f>
        <v>6002</v>
      </c>
      <c r="L337" s="13" t="n">
        <v>554900</v>
      </c>
      <c r="M337" s="13" t="n">
        <v>436600</v>
      </c>
      <c r="N337" s="17" t="n">
        <f aca="false">SUMIFS(門市年度設定!$F$2:$F$63,門市年度設定!$A$2:$A$63,$B337,門市年度設定!$B$2:$B$63,$D337)</f>
        <v>118000</v>
      </c>
      <c r="O337" s="13" t="n">
        <v>81000</v>
      </c>
      <c r="P337" s="13" t="n">
        <v>32500</v>
      </c>
      <c r="Q337" s="17" t="n">
        <f aca="false">SUMIFS(通路月營運!$N$2:$N$2509,通路月營運!$B$2:$B$2509,$B337,通路月營運!$C$2:$C$2509,$C337,通路月營運!$D$2:$D$2509,$D337)</f>
        <v>234634</v>
      </c>
      <c r="R337" s="14" t="n">
        <f aca="false">SUM(L337:Q337)</f>
        <v>1457634</v>
      </c>
      <c r="S337" s="14" t="n">
        <f aca="false">J337-R337</f>
        <v>237666</v>
      </c>
      <c r="T337" s="15" t="n">
        <f aca="false">IF(J337=0,0,S337/J337)</f>
        <v>0.140191116616528</v>
      </c>
      <c r="U337" s="14" t="n">
        <f aca="false">IF(H337=0,0,J337/H337)</f>
        <v>54687.0967741935</v>
      </c>
      <c r="V337" s="18" t="n">
        <f aca="false">IF(H337=0,0,K337/H337)</f>
        <v>193.612903225806</v>
      </c>
      <c r="W337" s="14" t="n">
        <f aca="false">IF(K337=0,0,J337/K337)</f>
        <v>282.45584805065</v>
      </c>
      <c r="X337" s="15" t="n">
        <f aca="false">IF(J337=0,0,L337/J337)</f>
        <v>0.327316699109302</v>
      </c>
      <c r="Y337" s="15" t="n">
        <f aca="false">IF(J337=0,0,M337/J337)</f>
        <v>0.257535539432549</v>
      </c>
      <c r="Z337" s="14" t="n">
        <f aca="false">IF(I337=0,0,J337/I337)</f>
        <v>33906</v>
      </c>
    </row>
    <row r="338" customFormat="false" ht="15" hidden="false" customHeight="false" outlineLevel="0" collapsed="false">
      <c r="A338" s="6" t="str">
        <f aca="false">TEXT(B338,"0")&amp;"-"&amp;TEXT(C338,"00")</f>
        <v>2025-07</v>
      </c>
      <c r="B338" s="4" t="n">
        <v>2025</v>
      </c>
      <c r="C338" s="4" t="n">
        <v>7</v>
      </c>
      <c r="D338" s="9" t="s">
        <v>332</v>
      </c>
      <c r="E338" s="12" t="str">
        <f aca="false">INDEX(門市主檔!$B$2:$B$25,MATCH($D338,門市主檔!$A$2:$A$25,0))</f>
        <v>屏東市區店</v>
      </c>
      <c r="F338" s="12" t="str">
        <f aca="false">INDEX(門市主檔!$C$2:$C$25,MATCH($D338,門市主檔!$A$2:$A$25,0))</f>
        <v>南區</v>
      </c>
      <c r="G338" s="12" t="str">
        <f aca="false">INDEX(門市主檔!$E$2:$E$25,MATCH($D338,門市主檔!$A$2:$A$25,0))</f>
        <v>小型店</v>
      </c>
      <c r="H338" s="4" t="n">
        <v>13</v>
      </c>
      <c r="I338" s="16" t="n">
        <f aca="false">SUMIFS(門市年度設定!$E$2:$E$63,門市年度設定!$A$2:$A$63,$B338,門市年度設定!$B$2:$B$63,$D338)</f>
        <v>45</v>
      </c>
      <c r="J338" s="17" t="n">
        <f aca="false">SUMIFS(通路月營運!$I$2:$I$2509,通路月營運!$B$2:$B$2509,$B338,通路月營運!$C$2:$C$2509,$C338,通路月營運!$D$2:$D$2509,$D338)</f>
        <v>359600</v>
      </c>
      <c r="K338" s="16" t="n">
        <f aca="false">SUMIFS(通路月營運!$K$2:$K$2509,通路月營運!$B$2:$B$2509,$B338,通路月營運!$C$2:$C$2509,$C338,通路月營運!$D$2:$D$2509,$D338)</f>
        <v>1229</v>
      </c>
      <c r="L338" s="13" t="n">
        <v>122000</v>
      </c>
      <c r="M338" s="13" t="n">
        <v>100400</v>
      </c>
      <c r="N338" s="17" t="n">
        <f aca="false">SUMIFS(門市年度設定!$F$2:$F$63,門市年度設定!$A$2:$A$63,$B338,門市年度設定!$B$2:$B$63,$D338)</f>
        <v>85000</v>
      </c>
      <c r="O338" s="13" t="n">
        <v>22100</v>
      </c>
      <c r="P338" s="13" t="n">
        <v>11900</v>
      </c>
      <c r="Q338" s="17" t="n">
        <f aca="false">SUMIFS(通路月營運!$N$2:$N$2509,通路月營運!$B$2:$B$2509,$B338,通路月營運!$C$2:$C$2509,$C338,通路月營運!$D$2:$D$2509,$D338)</f>
        <v>49368</v>
      </c>
      <c r="R338" s="14" t="n">
        <f aca="false">SUM(L338:Q338)</f>
        <v>390768</v>
      </c>
      <c r="S338" s="14" t="n">
        <f aca="false">J338-R338</f>
        <v>-31168</v>
      </c>
      <c r="T338" s="15" t="n">
        <f aca="false">IF(J338=0,0,S338/J338)</f>
        <v>-0.0866740823136819</v>
      </c>
      <c r="U338" s="14" t="n">
        <f aca="false">IF(H338=0,0,J338/H338)</f>
        <v>27661.5384615385</v>
      </c>
      <c r="V338" s="18" t="n">
        <f aca="false">IF(H338=0,0,K338/H338)</f>
        <v>94.5384615384615</v>
      </c>
      <c r="W338" s="14" t="n">
        <f aca="false">IF(K338=0,0,J338/K338)</f>
        <v>292.595606183889</v>
      </c>
      <c r="X338" s="15" t="n">
        <f aca="false">IF(J338=0,0,L338/J338)</f>
        <v>0.339265850945495</v>
      </c>
      <c r="Y338" s="15" t="n">
        <f aca="false">IF(J338=0,0,M338/J338)</f>
        <v>0.279199110122358</v>
      </c>
      <c r="Z338" s="14" t="n">
        <f aca="false">IF(I338=0,0,J338/I338)</f>
        <v>7991.11111111111</v>
      </c>
    </row>
    <row r="339" customFormat="false" ht="15" hidden="false" customHeight="false" outlineLevel="0" collapsed="false">
      <c r="A339" s="6" t="str">
        <f aca="false">TEXT(B339,"0")&amp;"-"&amp;TEXT(C339,"00")</f>
        <v>2025-07</v>
      </c>
      <c r="B339" s="4" t="n">
        <v>2025</v>
      </c>
      <c r="C339" s="4" t="n">
        <v>7</v>
      </c>
      <c r="D339" s="9" t="s">
        <v>300</v>
      </c>
      <c r="E339" s="12" t="str">
        <f aca="false">INDEX(門市主檔!$B$2:$B$25,MATCH($D339,門市主檔!$A$2:$A$25,0))</f>
        <v>台中逢甲店</v>
      </c>
      <c r="F339" s="12" t="str">
        <f aca="false">INDEX(門市主檔!$C$2:$C$25,MATCH($D339,門市主檔!$A$2:$A$25,0))</f>
        <v>中區</v>
      </c>
      <c r="G339" s="12" t="str">
        <f aca="false">INDEX(門市主檔!$E$2:$E$25,MATCH($D339,門市主檔!$A$2:$A$25,0))</f>
        <v>標準店</v>
      </c>
      <c r="H339" s="4" t="n">
        <v>31</v>
      </c>
      <c r="I339" s="16" t="n">
        <f aca="false">SUMIFS(門市年度設定!$E$2:$E$63,門市年度設定!$A$2:$A$63,$B339,門市年度設定!$B$2:$B$63,$D339)</f>
        <v>83</v>
      </c>
      <c r="J339" s="17" t="n">
        <f aca="false">SUMIFS(通路月營運!$I$2:$I$2509,通路月營運!$B$2:$B$2509,$B339,通路月營運!$C$2:$C$2509,$C339,通路月營運!$D$2:$D$2509,$D339)</f>
        <v>2670800</v>
      </c>
      <c r="K339" s="16" t="n">
        <f aca="false">SUMIFS(通路月營運!$K$2:$K$2509,通路月營運!$B$2:$B$2509,$B339,通路月營運!$C$2:$C$2509,$C339,通路月營運!$D$2:$D$2509,$D339)</f>
        <v>9132</v>
      </c>
      <c r="L339" s="13" t="n">
        <v>812400</v>
      </c>
      <c r="M339" s="13" t="n">
        <v>690800</v>
      </c>
      <c r="N339" s="17" t="n">
        <f aca="false">SUMIFS(門市年度設定!$F$2:$F$63,門市年度設定!$A$2:$A$63,$B339,門市年度設定!$B$2:$B$63,$D339)</f>
        <v>326000</v>
      </c>
      <c r="O339" s="13" t="n">
        <v>184300</v>
      </c>
      <c r="P339" s="13" t="n">
        <v>84700</v>
      </c>
      <c r="Q339" s="17" t="n">
        <f aca="false">SUMIFS(通路月營運!$N$2:$N$2509,通路月營運!$B$2:$B$2509,$B339,通路月營運!$C$2:$C$2509,$C339,通路月營運!$D$2:$D$2509,$D339)</f>
        <v>293998</v>
      </c>
      <c r="R339" s="14" t="n">
        <f aca="false">SUM(L339:Q339)</f>
        <v>2392198</v>
      </c>
      <c r="S339" s="14" t="n">
        <f aca="false">J339-R339</f>
        <v>278602</v>
      </c>
      <c r="T339" s="15" t="n">
        <f aca="false">IF(J339=0,0,S339/J339)</f>
        <v>0.104314063202037</v>
      </c>
      <c r="U339" s="14" t="n">
        <f aca="false">IF(H339=0,0,J339/H339)</f>
        <v>86154.8387096774</v>
      </c>
      <c r="V339" s="18" t="n">
        <f aca="false">IF(H339=0,0,K339/H339)</f>
        <v>294.58064516129</v>
      </c>
      <c r="W339" s="14" t="n">
        <f aca="false">IF(K339=0,0,J339/K339)</f>
        <v>292.466053438458</v>
      </c>
      <c r="X339" s="15" t="n">
        <f aca="false">IF(J339=0,0,L339/J339)</f>
        <v>0.304178523288902</v>
      </c>
      <c r="Y339" s="15" t="n">
        <f aca="false">IF(J339=0,0,M339/J339)</f>
        <v>0.258649093904448</v>
      </c>
      <c r="Z339" s="14" t="n">
        <f aca="false">IF(I339=0,0,J339/I339)</f>
        <v>32178.3132530121</v>
      </c>
    </row>
    <row r="340" customFormat="false" ht="15" hidden="false" customHeight="false" outlineLevel="0" collapsed="false">
      <c r="A340" s="6" t="str">
        <f aca="false">TEXT(B340,"0")&amp;"-"&amp;TEXT(C340,"00")</f>
        <v>2025-07</v>
      </c>
      <c r="B340" s="4" t="n">
        <v>2025</v>
      </c>
      <c r="C340" s="4" t="n">
        <v>7</v>
      </c>
      <c r="D340" s="9" t="s">
        <v>305</v>
      </c>
      <c r="E340" s="12" t="str">
        <f aca="false">INDEX(門市主檔!$B$2:$B$25,MATCH($D340,門市主檔!$A$2:$A$25,0))</f>
        <v>台中七期店</v>
      </c>
      <c r="F340" s="12" t="str">
        <f aca="false">INDEX(門市主檔!$C$2:$C$25,MATCH($D340,門市主檔!$A$2:$A$25,0))</f>
        <v>中區</v>
      </c>
      <c r="G340" s="12" t="str">
        <f aca="false">INDEX(門市主檔!$E$2:$E$25,MATCH($D340,門市主檔!$A$2:$A$25,0))</f>
        <v>旗艦店</v>
      </c>
      <c r="H340" s="4" t="n">
        <v>31</v>
      </c>
      <c r="I340" s="16" t="n">
        <f aca="false">SUMIFS(門市年度設定!$E$2:$E$63,門市年度設定!$A$2:$A$63,$B340,門市年度設定!$B$2:$B$63,$D340)</f>
        <v>124</v>
      </c>
      <c r="J340" s="17" t="n">
        <f aca="false">SUMIFS(通路月營運!$I$2:$I$2509,通路月營運!$B$2:$B$2509,$B340,通路月營運!$C$2:$C$2509,$C340,通路月營運!$D$2:$D$2509,$D340)</f>
        <v>2668400</v>
      </c>
      <c r="K340" s="16" t="n">
        <f aca="false">SUMIFS(通路月營運!$K$2:$K$2509,通路月營運!$B$2:$B$2509,$B340,通路月營運!$C$2:$C$2509,$C340,通路月營運!$D$2:$D$2509,$D340)</f>
        <v>8787</v>
      </c>
      <c r="L340" s="13" t="n">
        <v>877000</v>
      </c>
      <c r="M340" s="13" t="n">
        <v>655800</v>
      </c>
      <c r="N340" s="17" t="n">
        <f aca="false">SUMIFS(門市年度設定!$F$2:$F$63,門市年度設定!$A$2:$A$63,$B340,門市年度設定!$B$2:$B$63,$D340)</f>
        <v>490000</v>
      </c>
      <c r="O340" s="13" t="n">
        <v>130200</v>
      </c>
      <c r="P340" s="13" t="n">
        <v>88600</v>
      </c>
      <c r="Q340" s="17" t="n">
        <f aca="false">SUMIFS(通路月營運!$N$2:$N$2509,通路月營運!$B$2:$B$2509,$B340,通路月營運!$C$2:$C$2509,$C340,通路月營運!$D$2:$D$2509,$D340)</f>
        <v>251804</v>
      </c>
      <c r="R340" s="14" t="n">
        <f aca="false">SUM(L340:Q340)</f>
        <v>2493404</v>
      </c>
      <c r="S340" s="14" t="n">
        <f aca="false">J340-R340</f>
        <v>174996</v>
      </c>
      <c r="T340" s="15" t="n">
        <f aca="false">IF(J340=0,0,S340/J340)</f>
        <v>0.0655808724329186</v>
      </c>
      <c r="U340" s="14" t="n">
        <f aca="false">IF(H340=0,0,J340/H340)</f>
        <v>86077.4193548387</v>
      </c>
      <c r="V340" s="18" t="n">
        <f aca="false">IF(H340=0,0,K340/H340)</f>
        <v>283.451612903226</v>
      </c>
      <c r="W340" s="14" t="n">
        <f aca="false">IF(K340=0,0,J340/K340)</f>
        <v>303.675884829862</v>
      </c>
      <c r="X340" s="15" t="n">
        <f aca="false">IF(J340=0,0,L340/J340)</f>
        <v>0.328661370109429</v>
      </c>
      <c r="Y340" s="15" t="n">
        <f aca="false">IF(J340=0,0,M340/J340)</f>
        <v>0.245765252585819</v>
      </c>
      <c r="Z340" s="14" t="n">
        <f aca="false">IF(I340=0,0,J340/I340)</f>
        <v>21519.3548387097</v>
      </c>
    </row>
    <row r="341" customFormat="false" ht="15" hidden="false" customHeight="false" outlineLevel="0" collapsed="false">
      <c r="A341" s="6" t="str">
        <f aca="false">TEXT(B341,"0")&amp;"-"&amp;TEXT(C341,"00")</f>
        <v>2025-07</v>
      </c>
      <c r="B341" s="4" t="n">
        <v>2025</v>
      </c>
      <c r="C341" s="4" t="n">
        <v>7</v>
      </c>
      <c r="D341" s="9" t="s">
        <v>307</v>
      </c>
      <c r="E341" s="12" t="str">
        <f aca="false">INDEX(門市主檔!$B$2:$B$25,MATCH($D341,門市主檔!$A$2:$A$25,0))</f>
        <v>台中一中店</v>
      </c>
      <c r="F341" s="12" t="str">
        <f aca="false">INDEX(門市主檔!$C$2:$C$25,MATCH($D341,門市主檔!$A$2:$A$25,0))</f>
        <v>中區</v>
      </c>
      <c r="G341" s="12" t="str">
        <f aca="false">INDEX(門市主檔!$E$2:$E$25,MATCH($D341,門市主檔!$A$2:$A$25,0))</f>
        <v>小型店</v>
      </c>
      <c r="H341" s="4" t="n">
        <v>31</v>
      </c>
      <c r="I341" s="16" t="n">
        <f aca="false">SUMIFS(門市年度設定!$E$2:$E$63,門市年度設定!$A$2:$A$63,$B341,門市年度設定!$B$2:$B$63,$D341)</f>
        <v>52</v>
      </c>
      <c r="J341" s="17" t="n">
        <f aca="false">SUMIFS(通路月營運!$I$2:$I$2509,通路月營運!$B$2:$B$2509,$B341,通路月營運!$C$2:$C$2509,$C341,通路月營運!$D$2:$D$2509,$D341)</f>
        <v>1721900</v>
      </c>
      <c r="K341" s="16" t="n">
        <f aca="false">SUMIFS(通路月營運!$K$2:$K$2509,通路月營運!$B$2:$B$2509,$B341,通路月營運!$C$2:$C$2509,$C341,通路月營運!$D$2:$D$2509,$D341)</f>
        <v>5935</v>
      </c>
      <c r="L341" s="13" t="n">
        <v>540600</v>
      </c>
      <c r="M341" s="13" t="n">
        <v>476400</v>
      </c>
      <c r="N341" s="17" t="n">
        <f aca="false">SUMIFS(門市年度設定!$F$2:$F$63,門市年度設定!$A$2:$A$63,$B341,門市年度設定!$B$2:$B$63,$D341)</f>
        <v>106000</v>
      </c>
      <c r="O341" s="13" t="n">
        <v>102600</v>
      </c>
      <c r="P341" s="13" t="n">
        <v>27700</v>
      </c>
      <c r="Q341" s="17" t="n">
        <f aca="false">SUMIFS(通路月營運!$N$2:$N$2509,通路月營運!$B$2:$B$2509,$B341,通路月營運!$C$2:$C$2509,$C341,通路月營運!$D$2:$D$2509,$D341)</f>
        <v>231676</v>
      </c>
      <c r="R341" s="14" t="n">
        <f aca="false">SUM(L341:Q341)</f>
        <v>1484976</v>
      </c>
      <c r="S341" s="14" t="n">
        <f aca="false">J341-R341</f>
        <v>236924</v>
      </c>
      <c r="T341" s="15" t="n">
        <f aca="false">IF(J341=0,0,S341/J341)</f>
        <v>0.137594517683954</v>
      </c>
      <c r="U341" s="14" t="n">
        <f aca="false">IF(H341=0,0,J341/H341)</f>
        <v>55545.1612903226</v>
      </c>
      <c r="V341" s="18" t="n">
        <f aca="false">IF(H341=0,0,K341/H341)</f>
        <v>191.451612903226</v>
      </c>
      <c r="W341" s="14" t="n">
        <f aca="false">IF(K341=0,0,J341/K341)</f>
        <v>290.126368997473</v>
      </c>
      <c r="X341" s="15" t="n">
        <f aca="false">IF(J341=0,0,L341/J341)</f>
        <v>0.313955514257506</v>
      </c>
      <c r="Y341" s="15" t="n">
        <f aca="false">IF(J341=0,0,M341/J341)</f>
        <v>0.276671119112608</v>
      </c>
      <c r="Z341" s="14" t="n">
        <f aca="false">IF(I341=0,0,J341/I341)</f>
        <v>33113.4615384615</v>
      </c>
    </row>
    <row r="342" customFormat="false" ht="15" hidden="false" customHeight="false" outlineLevel="0" collapsed="false">
      <c r="A342" s="6" t="str">
        <f aca="false">TEXT(B342,"0")&amp;"-"&amp;TEXT(C342,"00")</f>
        <v>2025-07</v>
      </c>
      <c r="B342" s="4" t="n">
        <v>2025</v>
      </c>
      <c r="C342" s="4" t="n">
        <v>7</v>
      </c>
      <c r="D342" s="9" t="s">
        <v>310</v>
      </c>
      <c r="E342" s="12" t="str">
        <f aca="false">INDEX(門市主檔!$B$2:$B$25,MATCH($D342,門市主檔!$A$2:$A$25,0))</f>
        <v>台中大里店</v>
      </c>
      <c r="F342" s="12" t="str">
        <f aca="false">INDEX(門市主檔!$C$2:$C$25,MATCH($D342,門市主檔!$A$2:$A$25,0))</f>
        <v>中區</v>
      </c>
      <c r="G342" s="12" t="str">
        <f aca="false">INDEX(門市主檔!$E$2:$E$25,MATCH($D342,門市主檔!$A$2:$A$25,0))</f>
        <v>外帶專門店</v>
      </c>
      <c r="H342" s="4" t="n">
        <v>31</v>
      </c>
      <c r="I342" s="16" t="n">
        <f aca="false">SUMIFS(門市年度設定!$E$2:$E$63,門市年度設定!$A$2:$A$63,$B342,門市年度設定!$B$2:$B$63,$D342)</f>
        <v>10</v>
      </c>
      <c r="J342" s="17" t="n">
        <f aca="false">SUMIFS(通路月營運!$I$2:$I$2509,通路月營運!$B$2:$B$2509,$B342,通路月營運!$C$2:$C$2509,$C342,通路月營運!$D$2:$D$2509,$D342)</f>
        <v>1371300</v>
      </c>
      <c r="K342" s="16" t="n">
        <f aca="false">SUMIFS(通路月營運!$K$2:$K$2509,通路月營運!$B$2:$B$2509,$B342,通路月營運!$C$2:$C$2509,$C342,通路月營運!$D$2:$D$2509,$D342)</f>
        <v>5034</v>
      </c>
      <c r="L342" s="13" t="n">
        <v>406500</v>
      </c>
      <c r="M342" s="13" t="n">
        <v>322900</v>
      </c>
      <c r="N342" s="17" t="n">
        <f aca="false">SUMIFS(門市年度設定!$F$2:$F$63,門市年度設定!$A$2:$A$63,$B342,門市年度設定!$B$2:$B$63,$D342)</f>
        <v>55000</v>
      </c>
      <c r="O342" s="13" t="n">
        <v>78100</v>
      </c>
      <c r="P342" s="13" t="n">
        <v>36800</v>
      </c>
      <c r="Q342" s="17" t="n">
        <f aca="false">SUMIFS(通路月營運!$N$2:$N$2509,通路月營運!$B$2:$B$2509,$B342,通路月營運!$C$2:$C$2509,$C342,通路月營運!$D$2:$D$2509,$D342)</f>
        <v>269756</v>
      </c>
      <c r="R342" s="14" t="n">
        <f aca="false">SUM(L342:Q342)</f>
        <v>1169056</v>
      </c>
      <c r="S342" s="14" t="n">
        <f aca="false">J342-R342</f>
        <v>202244</v>
      </c>
      <c r="T342" s="15" t="n">
        <f aca="false">IF(J342=0,0,S342/J342)</f>
        <v>0.147483409903012</v>
      </c>
      <c r="U342" s="14" t="n">
        <f aca="false">IF(H342=0,0,J342/H342)</f>
        <v>44235.4838709677</v>
      </c>
      <c r="V342" s="18" t="n">
        <f aca="false">IF(H342=0,0,K342/H342)</f>
        <v>162.387096774194</v>
      </c>
      <c r="W342" s="14" t="n">
        <f aca="false">IF(K342=0,0,J342/K342)</f>
        <v>272.407628128725</v>
      </c>
      <c r="X342" s="15" t="n">
        <f aca="false">IF(J342=0,0,L342/J342)</f>
        <v>0.296434040691315</v>
      </c>
      <c r="Y342" s="15" t="n">
        <f aca="false">IF(J342=0,0,M342/J342)</f>
        <v>0.235469991978415</v>
      </c>
      <c r="Z342" s="14" t="n">
        <f aca="false">IF(I342=0,0,J342/I342)</f>
        <v>137130</v>
      </c>
    </row>
    <row r="343" customFormat="false" ht="15" hidden="false" customHeight="false" outlineLevel="0" collapsed="false">
      <c r="A343" s="6" t="str">
        <f aca="false">TEXT(B343,"0")&amp;"-"&amp;TEXT(C343,"00")</f>
        <v>2025-07</v>
      </c>
      <c r="B343" s="4" t="n">
        <v>2025</v>
      </c>
      <c r="C343" s="4" t="n">
        <v>7</v>
      </c>
      <c r="D343" s="9" t="s">
        <v>318</v>
      </c>
      <c r="E343" s="12" t="str">
        <f aca="false">INDEX(門市主檔!$B$2:$B$25,MATCH($D343,門市主檔!$A$2:$A$25,0))</f>
        <v>台南中西店</v>
      </c>
      <c r="F343" s="12" t="str">
        <f aca="false">INDEX(門市主檔!$C$2:$C$25,MATCH($D343,門市主檔!$A$2:$A$25,0))</f>
        <v>南區</v>
      </c>
      <c r="G343" s="12" t="str">
        <f aca="false">INDEX(門市主檔!$E$2:$E$25,MATCH($D343,門市主檔!$A$2:$A$25,0))</f>
        <v>標準店</v>
      </c>
      <c r="H343" s="4" t="n">
        <v>31</v>
      </c>
      <c r="I343" s="16" t="n">
        <f aca="false">SUMIFS(門市年度設定!$E$2:$E$63,門市年度設定!$A$2:$A$63,$B343,門市年度設定!$B$2:$B$63,$D343)</f>
        <v>76</v>
      </c>
      <c r="J343" s="17" t="n">
        <f aca="false">SUMIFS(通路月營運!$I$2:$I$2509,通路月營運!$B$2:$B$2509,$B343,通路月營運!$C$2:$C$2509,$C343,通路月營運!$D$2:$D$2509,$D343)</f>
        <v>1827800</v>
      </c>
      <c r="K343" s="16" t="n">
        <f aca="false">SUMIFS(通路月營運!$K$2:$K$2509,通路月營運!$B$2:$B$2509,$B343,通路月營運!$C$2:$C$2509,$C343,通路月營運!$D$2:$D$2509,$D343)</f>
        <v>6301</v>
      </c>
      <c r="L343" s="13" t="n">
        <v>630400</v>
      </c>
      <c r="M343" s="13" t="n">
        <v>439400</v>
      </c>
      <c r="N343" s="17" t="n">
        <f aca="false">SUMIFS(門市年度設定!$F$2:$F$63,門市年度設定!$A$2:$A$63,$B343,門市年度設定!$B$2:$B$63,$D343)</f>
        <v>205000</v>
      </c>
      <c r="O343" s="13" t="n">
        <v>123300</v>
      </c>
      <c r="P343" s="13" t="n">
        <v>58400</v>
      </c>
      <c r="Q343" s="17" t="n">
        <f aca="false">SUMIFS(通路月營運!$N$2:$N$2509,通路月營運!$B$2:$B$2509,$B343,通路月營運!$C$2:$C$2509,$C343,通路月營運!$D$2:$D$2509,$D343)</f>
        <v>212092</v>
      </c>
      <c r="R343" s="14" t="n">
        <f aca="false">SUM(L343:Q343)</f>
        <v>1668592</v>
      </c>
      <c r="S343" s="14" t="n">
        <f aca="false">J343-R343</f>
        <v>159208</v>
      </c>
      <c r="T343" s="15" t="n">
        <f aca="false">IF(J343=0,0,S343/J343)</f>
        <v>0.0871036218404639</v>
      </c>
      <c r="U343" s="14" t="n">
        <f aca="false">IF(H343=0,0,J343/H343)</f>
        <v>58961.2903225806</v>
      </c>
      <c r="V343" s="18" t="n">
        <f aca="false">IF(H343=0,0,K343/H343)</f>
        <v>203.258064516129</v>
      </c>
      <c r="W343" s="14" t="n">
        <f aca="false">IF(K343=0,0,J343/K343)</f>
        <v>290.080939533407</v>
      </c>
      <c r="X343" s="15" t="n">
        <f aca="false">IF(J343=0,0,L343/J343)</f>
        <v>0.34489550279024</v>
      </c>
      <c r="Y343" s="15" t="n">
        <f aca="false">IF(J343=0,0,M343/J343)</f>
        <v>0.240398293029872</v>
      </c>
      <c r="Z343" s="14" t="n">
        <f aca="false">IF(I343=0,0,J343/I343)</f>
        <v>24050</v>
      </c>
    </row>
    <row r="344" customFormat="false" ht="15" hidden="false" customHeight="false" outlineLevel="0" collapsed="false">
      <c r="A344" s="6" t="str">
        <f aca="false">TEXT(B344,"0")&amp;"-"&amp;TEXT(C344,"00")</f>
        <v>2025-07</v>
      </c>
      <c r="B344" s="4" t="n">
        <v>2025</v>
      </c>
      <c r="C344" s="4" t="n">
        <v>7</v>
      </c>
      <c r="D344" s="9" t="s">
        <v>323</v>
      </c>
      <c r="E344" s="12" t="str">
        <f aca="false">INDEX(門市主檔!$B$2:$B$25,MATCH($D344,門市主檔!$A$2:$A$25,0))</f>
        <v>台南東寧店</v>
      </c>
      <c r="F344" s="12" t="str">
        <f aca="false">INDEX(門市主檔!$C$2:$C$25,MATCH($D344,門市主檔!$A$2:$A$25,0))</f>
        <v>南區</v>
      </c>
      <c r="G344" s="12" t="str">
        <f aca="false">INDEX(門市主檔!$E$2:$E$25,MATCH($D344,門市主檔!$A$2:$A$25,0))</f>
        <v>小型店</v>
      </c>
      <c r="H344" s="4" t="n">
        <v>31</v>
      </c>
      <c r="I344" s="16" t="n">
        <f aca="false">SUMIFS(門市年度設定!$E$2:$E$63,門市年度設定!$A$2:$A$63,$B344,門市年度設定!$B$2:$B$63,$D344)</f>
        <v>52</v>
      </c>
      <c r="J344" s="17" t="n">
        <f aca="false">SUMIFS(通路月營運!$I$2:$I$2509,通路月營運!$B$2:$B$2509,$B344,通路月營運!$C$2:$C$2509,$C344,通路月營運!$D$2:$D$2509,$D344)</f>
        <v>1498500</v>
      </c>
      <c r="K344" s="16" t="n">
        <f aca="false">SUMIFS(通路月營運!$K$2:$K$2509,通路月營運!$B$2:$B$2509,$B344,通路月營運!$C$2:$C$2509,$C344,通路月營運!$D$2:$D$2509,$D344)</f>
        <v>5317</v>
      </c>
      <c r="L344" s="13" t="n">
        <v>465000</v>
      </c>
      <c r="M344" s="13" t="n">
        <v>412700</v>
      </c>
      <c r="N344" s="17" t="n">
        <f aca="false">SUMIFS(門市年度設定!$F$2:$F$63,門市年度設定!$A$2:$A$63,$B344,門市年度設定!$B$2:$B$63,$D344)</f>
        <v>95000</v>
      </c>
      <c r="O344" s="13" t="n">
        <v>70200</v>
      </c>
      <c r="P344" s="13" t="n">
        <v>49800</v>
      </c>
      <c r="Q344" s="17" t="n">
        <f aca="false">SUMIFS(通路月營運!$N$2:$N$2509,通路月營運!$B$2:$B$2509,$B344,通路月營運!$C$2:$C$2509,$C344,通路月營運!$D$2:$D$2509,$D344)</f>
        <v>206788</v>
      </c>
      <c r="R344" s="14" t="n">
        <f aca="false">SUM(L344:Q344)</f>
        <v>1299488</v>
      </c>
      <c r="S344" s="14" t="n">
        <f aca="false">J344-R344</f>
        <v>199012</v>
      </c>
      <c r="T344" s="15" t="n">
        <f aca="false">IF(J344=0,0,S344/J344)</f>
        <v>0.132807474140807</v>
      </c>
      <c r="U344" s="14" t="n">
        <f aca="false">IF(H344=0,0,J344/H344)</f>
        <v>48338.7096774194</v>
      </c>
      <c r="V344" s="18" t="n">
        <f aca="false">IF(H344=0,0,K344/H344)</f>
        <v>171.516129032258</v>
      </c>
      <c r="W344" s="14" t="n">
        <f aca="false">IF(K344=0,0,J344/K344)</f>
        <v>281.831860071469</v>
      </c>
      <c r="X344" s="15" t="n">
        <f aca="false">IF(J344=0,0,L344/J344)</f>
        <v>0.31031031031031</v>
      </c>
      <c r="Y344" s="15" t="n">
        <f aca="false">IF(J344=0,0,M344/J344)</f>
        <v>0.275408742075409</v>
      </c>
      <c r="Z344" s="14" t="n">
        <f aca="false">IF(I344=0,0,J344/I344)</f>
        <v>28817.3076923077</v>
      </c>
    </row>
    <row r="345" customFormat="false" ht="15" hidden="false" customHeight="false" outlineLevel="0" collapsed="false">
      <c r="A345" s="6" t="str">
        <f aca="false">TEXT(B345,"0")&amp;"-"&amp;TEXT(C345,"00")</f>
        <v>2025-07</v>
      </c>
      <c r="B345" s="4" t="n">
        <v>2025</v>
      </c>
      <c r="C345" s="4" t="n">
        <v>7</v>
      </c>
      <c r="D345" s="9" t="s">
        <v>262</v>
      </c>
      <c r="E345" s="12" t="str">
        <f aca="false">INDEX(門市主檔!$B$2:$B$25,MATCH($D345,門市主檔!$A$2:$A$25,0))</f>
        <v>台北信義旗艦店</v>
      </c>
      <c r="F345" s="12" t="str">
        <f aca="false">INDEX(門市主檔!$C$2:$C$25,MATCH($D345,門市主檔!$A$2:$A$25,0))</f>
        <v>北區</v>
      </c>
      <c r="G345" s="12" t="str">
        <f aca="false">INDEX(門市主檔!$E$2:$E$25,MATCH($D345,門市主檔!$A$2:$A$25,0))</f>
        <v>旗艦店</v>
      </c>
      <c r="H345" s="4" t="n">
        <v>31</v>
      </c>
      <c r="I345" s="16" t="n">
        <f aca="false">SUMIFS(門市年度設定!$E$2:$E$63,門市年度設定!$A$2:$A$63,$B345,門市年度設定!$B$2:$B$63,$D345)</f>
        <v>112</v>
      </c>
      <c r="J345" s="17" t="n">
        <f aca="false">SUMIFS(通路月營運!$I$2:$I$2509,通路月營運!$B$2:$B$2509,$B345,通路月營運!$C$2:$C$2509,$C345,通路月營運!$D$2:$D$2509,$D345)</f>
        <v>3502600</v>
      </c>
      <c r="K345" s="16" t="n">
        <f aca="false">SUMIFS(通路月營運!$K$2:$K$2509,通路月營運!$B$2:$B$2509,$B345,通路月營運!$C$2:$C$2509,$C345,通路月營運!$D$2:$D$2509,$D345)</f>
        <v>11370</v>
      </c>
      <c r="L345" s="13" t="n">
        <v>1178300</v>
      </c>
      <c r="M345" s="13" t="n">
        <v>867000</v>
      </c>
      <c r="N345" s="17" t="n">
        <f aca="false">SUMIFS(門市年度設定!$F$2:$F$63,門市年度設定!$A$2:$A$63,$B345,門市年度設定!$B$2:$B$63,$D345)</f>
        <v>581000</v>
      </c>
      <c r="O345" s="13" t="n">
        <v>195200</v>
      </c>
      <c r="P345" s="13" t="n">
        <v>85100</v>
      </c>
      <c r="Q345" s="17" t="n">
        <f aca="false">SUMIFS(通路月營運!$N$2:$N$2509,通路月營運!$B$2:$B$2509,$B345,通路月營運!$C$2:$C$2509,$C345,通路月營運!$D$2:$D$2509,$D345)</f>
        <v>344760</v>
      </c>
      <c r="R345" s="14" t="n">
        <f aca="false">SUM(L345:Q345)</f>
        <v>3251360</v>
      </c>
      <c r="S345" s="14" t="n">
        <f aca="false">J345-R345</f>
        <v>251240</v>
      </c>
      <c r="T345" s="15" t="n">
        <f aca="false">IF(J345=0,0,S345/J345)</f>
        <v>0.0717295723177069</v>
      </c>
      <c r="U345" s="14" t="n">
        <f aca="false">IF(H345=0,0,J345/H345)</f>
        <v>112987.096774194</v>
      </c>
      <c r="V345" s="18" t="n">
        <f aca="false">IF(H345=0,0,K345/H345)</f>
        <v>366.774193548387</v>
      </c>
      <c r="W345" s="14" t="n">
        <f aca="false">IF(K345=0,0,J345/K345)</f>
        <v>308.056288478452</v>
      </c>
      <c r="X345" s="15" t="n">
        <f aca="false">IF(J345=0,0,L345/J345)</f>
        <v>0.336407240335751</v>
      </c>
      <c r="Y345" s="15" t="n">
        <f aca="false">IF(J345=0,0,M345/J345)</f>
        <v>0.247530405984126</v>
      </c>
      <c r="Z345" s="14" t="n">
        <f aca="false">IF(I345=0,0,J345/I345)</f>
        <v>31273.2142857143</v>
      </c>
    </row>
    <row r="346" customFormat="false" ht="15" hidden="false" customHeight="false" outlineLevel="0" collapsed="false">
      <c r="A346" s="6" t="str">
        <f aca="false">TEXT(B346,"0")&amp;"-"&amp;TEXT(C346,"00")</f>
        <v>2025-07</v>
      </c>
      <c r="B346" s="4" t="n">
        <v>2025</v>
      </c>
      <c r="C346" s="4" t="n">
        <v>7</v>
      </c>
      <c r="D346" s="9" t="s">
        <v>269</v>
      </c>
      <c r="E346" s="12" t="str">
        <f aca="false">INDEX(門市主檔!$B$2:$B$25,MATCH($D346,門市主檔!$A$2:$A$25,0))</f>
        <v>台北中山店</v>
      </c>
      <c r="F346" s="12" t="str">
        <f aca="false">INDEX(門市主檔!$C$2:$C$25,MATCH($D346,門市主檔!$A$2:$A$25,0))</f>
        <v>北區</v>
      </c>
      <c r="G346" s="12" t="str">
        <f aca="false">INDEX(門市主檔!$E$2:$E$25,MATCH($D346,門市主檔!$A$2:$A$25,0))</f>
        <v>標準店</v>
      </c>
      <c r="H346" s="4" t="n">
        <v>31</v>
      </c>
      <c r="I346" s="16" t="n">
        <f aca="false">SUMIFS(門市年度設定!$E$2:$E$63,門市年度設定!$A$2:$A$63,$B346,門市年度設定!$B$2:$B$63,$D346)</f>
        <v>79</v>
      </c>
      <c r="J346" s="17" t="n">
        <f aca="false">SUMIFS(通路月營運!$I$2:$I$2509,通路月營運!$B$2:$B$2509,$B346,通路月營運!$C$2:$C$2509,$C346,通路月營運!$D$2:$D$2509,$D346)</f>
        <v>2695600</v>
      </c>
      <c r="K346" s="16" t="n">
        <f aca="false">SUMIFS(通路月營運!$K$2:$K$2509,通路月營運!$B$2:$B$2509,$B346,通路月營運!$C$2:$C$2509,$C346,通路月營運!$D$2:$D$2509,$D346)</f>
        <v>9451</v>
      </c>
      <c r="L346" s="13" t="n">
        <v>923300</v>
      </c>
      <c r="M346" s="13" t="n">
        <v>715400</v>
      </c>
      <c r="N346" s="17" t="n">
        <f aca="false">SUMIFS(門市年度設定!$F$2:$F$63,門市年度設定!$A$2:$A$63,$B346,門市年度設定!$B$2:$B$63,$D346)</f>
        <v>268000</v>
      </c>
      <c r="O346" s="13" t="n">
        <v>183800</v>
      </c>
      <c r="P346" s="13" t="n">
        <v>87600</v>
      </c>
      <c r="Q346" s="17" t="n">
        <f aca="false">SUMIFS(通路月營運!$N$2:$N$2509,通路月營運!$B$2:$B$2509,$B346,通路月營運!$C$2:$C$2509,$C346,通路月營運!$D$2:$D$2509,$D346)</f>
        <v>307360</v>
      </c>
      <c r="R346" s="14" t="n">
        <f aca="false">SUM(L346:Q346)</f>
        <v>2485460</v>
      </c>
      <c r="S346" s="14" t="n">
        <f aca="false">J346-R346</f>
        <v>210140</v>
      </c>
      <c r="T346" s="15" t="n">
        <f aca="false">IF(J346=0,0,S346/J346)</f>
        <v>0.0779566701290993</v>
      </c>
      <c r="U346" s="14" t="n">
        <f aca="false">IF(H346=0,0,J346/H346)</f>
        <v>86954.8387096774</v>
      </c>
      <c r="V346" s="18" t="n">
        <f aca="false">IF(H346=0,0,K346/H346)</f>
        <v>304.870967741936</v>
      </c>
      <c r="W346" s="14" t="n">
        <f aca="false">IF(K346=0,0,J346/K346)</f>
        <v>285.218495397312</v>
      </c>
      <c r="X346" s="15" t="n">
        <f aca="false">IF(J346=0,0,L346/J346)</f>
        <v>0.342521145570559</v>
      </c>
      <c r="Y346" s="15" t="n">
        <f aca="false">IF(J346=0,0,M346/J346)</f>
        <v>0.265395459266954</v>
      </c>
      <c r="Z346" s="14" t="n">
        <f aca="false">IF(I346=0,0,J346/I346)</f>
        <v>34121.5189873418</v>
      </c>
    </row>
    <row r="347" customFormat="false" ht="15" hidden="false" customHeight="false" outlineLevel="0" collapsed="false">
      <c r="A347" s="6" t="str">
        <f aca="false">TEXT(B347,"0")&amp;"-"&amp;TEXT(C347,"00")</f>
        <v>2025-07</v>
      </c>
      <c r="B347" s="4" t="n">
        <v>2025</v>
      </c>
      <c r="C347" s="4" t="n">
        <v>7</v>
      </c>
      <c r="D347" s="9" t="s">
        <v>273</v>
      </c>
      <c r="E347" s="12" t="str">
        <f aca="false">INDEX(門市主檔!$B$2:$B$25,MATCH($D347,門市主檔!$A$2:$A$25,0))</f>
        <v>台北東門店</v>
      </c>
      <c r="F347" s="12" t="str">
        <f aca="false">INDEX(門市主檔!$C$2:$C$25,MATCH($D347,門市主檔!$A$2:$A$25,0))</f>
        <v>北區</v>
      </c>
      <c r="G347" s="12" t="str">
        <f aca="false">INDEX(門市主檔!$E$2:$E$25,MATCH($D347,門市主檔!$A$2:$A$25,0))</f>
        <v>小型店</v>
      </c>
      <c r="H347" s="4" t="n">
        <v>31</v>
      </c>
      <c r="I347" s="16" t="n">
        <f aca="false">SUMIFS(門市年度設定!$E$2:$E$63,門市年度設定!$A$2:$A$63,$B347,門市年度設定!$B$2:$B$63,$D347)</f>
        <v>54</v>
      </c>
      <c r="J347" s="17" t="n">
        <f aca="false">SUMIFS(通路月營運!$I$2:$I$2509,通路月營運!$B$2:$B$2509,$B347,通路月營運!$C$2:$C$2509,$C347,通路月營運!$D$2:$D$2509,$D347)</f>
        <v>1660700</v>
      </c>
      <c r="K347" s="16" t="n">
        <f aca="false">SUMIFS(通路月營運!$K$2:$K$2509,通路月營運!$B$2:$B$2509,$B347,通路月營運!$C$2:$C$2509,$C347,通路月營運!$D$2:$D$2509,$D347)</f>
        <v>6329</v>
      </c>
      <c r="L347" s="13" t="n">
        <v>565400</v>
      </c>
      <c r="M347" s="13" t="n">
        <v>394900</v>
      </c>
      <c r="N347" s="17" t="n">
        <f aca="false">SUMIFS(門市年度設定!$F$2:$F$63,門市年度設定!$A$2:$A$63,$B347,門市年度設定!$B$2:$B$63,$D347)</f>
        <v>101000</v>
      </c>
      <c r="O347" s="13" t="n">
        <v>82100</v>
      </c>
      <c r="P347" s="13" t="n">
        <v>54000</v>
      </c>
      <c r="Q347" s="17" t="n">
        <f aca="false">SUMIFS(通路月營運!$N$2:$N$2509,通路月營運!$B$2:$B$2509,$B347,通路月營運!$C$2:$C$2509,$C347,通路月營運!$D$2:$D$2509,$D347)</f>
        <v>225046</v>
      </c>
      <c r="R347" s="14" t="n">
        <f aca="false">SUM(L347:Q347)</f>
        <v>1422446</v>
      </c>
      <c r="S347" s="14" t="n">
        <f aca="false">J347-R347</f>
        <v>238254</v>
      </c>
      <c r="T347" s="15" t="n">
        <f aca="false">IF(J347=0,0,S347/J347)</f>
        <v>0.143466008309749</v>
      </c>
      <c r="U347" s="14" t="n">
        <f aca="false">IF(H347=0,0,J347/H347)</f>
        <v>53570.9677419355</v>
      </c>
      <c r="V347" s="18" t="n">
        <f aca="false">IF(H347=0,0,K347/H347)</f>
        <v>204.161290322581</v>
      </c>
      <c r="W347" s="14" t="n">
        <f aca="false">IF(K347=0,0,J347/K347)</f>
        <v>262.395323115816</v>
      </c>
      <c r="X347" s="15" t="n">
        <f aca="false">IF(J347=0,0,L347/J347)</f>
        <v>0.340458842656711</v>
      </c>
      <c r="Y347" s="15" t="n">
        <f aca="false">IF(J347=0,0,M347/J347)</f>
        <v>0.237791292828325</v>
      </c>
      <c r="Z347" s="14" t="n">
        <f aca="false">IF(I347=0,0,J347/I347)</f>
        <v>30753.7037037037</v>
      </c>
    </row>
    <row r="348" customFormat="false" ht="15" hidden="false" customHeight="false" outlineLevel="0" collapsed="false">
      <c r="A348" s="6" t="str">
        <f aca="false">TEXT(B348,"0")&amp;"-"&amp;TEXT(C348,"00")</f>
        <v>2025-07</v>
      </c>
      <c r="B348" s="4" t="n">
        <v>2025</v>
      </c>
      <c r="C348" s="4" t="n">
        <v>7</v>
      </c>
      <c r="D348" s="9" t="s">
        <v>277</v>
      </c>
      <c r="E348" s="12" t="str">
        <f aca="false">INDEX(門市主檔!$B$2:$B$25,MATCH($D348,門市主檔!$A$2:$A$25,0))</f>
        <v>台北松江店</v>
      </c>
      <c r="F348" s="12" t="str">
        <f aca="false">INDEX(門市主檔!$C$2:$C$25,MATCH($D348,門市主檔!$A$2:$A$25,0))</f>
        <v>北區</v>
      </c>
      <c r="G348" s="12" t="str">
        <f aca="false">INDEX(門市主檔!$E$2:$E$25,MATCH($D348,門市主檔!$A$2:$A$25,0))</f>
        <v>外帶專門店</v>
      </c>
      <c r="H348" s="4" t="n">
        <v>31</v>
      </c>
      <c r="I348" s="16" t="n">
        <f aca="false">SUMIFS(門市年度設定!$E$2:$E$63,門市年度設定!$A$2:$A$63,$B348,門市年度設定!$B$2:$B$63,$D348)</f>
        <v>9</v>
      </c>
      <c r="J348" s="17" t="n">
        <f aca="false">SUMIFS(通路月營運!$I$2:$I$2509,通路月營運!$B$2:$B$2509,$B348,通路月營運!$C$2:$C$2509,$C348,通路月營運!$D$2:$D$2509,$D348)</f>
        <v>1347100</v>
      </c>
      <c r="K348" s="16" t="n">
        <f aca="false">SUMIFS(通路月營運!$K$2:$K$2509,通路月營運!$B$2:$B$2509,$B348,通路月營運!$C$2:$C$2509,$C348,通路月營運!$D$2:$D$2509,$D348)</f>
        <v>4900</v>
      </c>
      <c r="L348" s="13" t="n">
        <v>397700</v>
      </c>
      <c r="M348" s="13" t="n">
        <v>328800</v>
      </c>
      <c r="N348" s="17" t="n">
        <f aca="false">SUMIFS(門市年度設定!$F$2:$F$63,門市年度設定!$A$2:$A$63,$B348,門市年度設定!$B$2:$B$63,$D348)</f>
        <v>58000</v>
      </c>
      <c r="O348" s="13" t="n">
        <v>79000</v>
      </c>
      <c r="P348" s="13" t="n">
        <v>25100</v>
      </c>
      <c r="Q348" s="17" t="n">
        <f aca="false">SUMIFS(通路月營運!$N$2:$N$2509,通路月營運!$B$2:$B$2509,$B348,通路月營運!$C$2:$C$2509,$C348,通路月營運!$D$2:$D$2509,$D348)</f>
        <v>275196</v>
      </c>
      <c r="R348" s="14" t="n">
        <f aca="false">SUM(L348:Q348)</f>
        <v>1163796</v>
      </c>
      <c r="S348" s="14" t="n">
        <f aca="false">J348-R348</f>
        <v>183304</v>
      </c>
      <c r="T348" s="15" t="n">
        <f aca="false">IF(J348=0,0,S348/J348)</f>
        <v>0.136073045802093</v>
      </c>
      <c r="U348" s="14" t="n">
        <f aca="false">IF(H348=0,0,J348/H348)</f>
        <v>43454.8387096774</v>
      </c>
      <c r="V348" s="18" t="n">
        <f aca="false">IF(H348=0,0,K348/H348)</f>
        <v>158.064516129032</v>
      </c>
      <c r="W348" s="14" t="n">
        <f aca="false">IF(K348=0,0,J348/K348)</f>
        <v>274.918367346939</v>
      </c>
      <c r="X348" s="15" t="n">
        <f aca="false">IF(J348=0,0,L348/J348)</f>
        <v>0.295226783460768</v>
      </c>
      <c r="Y348" s="15" t="n">
        <f aca="false">IF(J348=0,0,M348/J348)</f>
        <v>0.244079875287655</v>
      </c>
      <c r="Z348" s="14" t="n">
        <f aca="false">IF(I348=0,0,J348/I348)</f>
        <v>149677.777777778</v>
      </c>
    </row>
    <row r="349" customFormat="false" ht="15" hidden="false" customHeight="false" outlineLevel="0" collapsed="false">
      <c r="A349" s="6" t="str">
        <f aca="false">TEXT(B349,"0")&amp;"-"&amp;TEXT(C349,"00")</f>
        <v>2025-07</v>
      </c>
      <c r="B349" s="4" t="n">
        <v>2025</v>
      </c>
      <c r="C349" s="4" t="n">
        <v>7</v>
      </c>
      <c r="D349" s="9" t="s">
        <v>288</v>
      </c>
      <c r="E349" s="12" t="str">
        <f aca="false">INDEX(門市主檔!$B$2:$B$25,MATCH($D349,門市主檔!$A$2:$A$25,0))</f>
        <v>桃園中壢店</v>
      </c>
      <c r="F349" s="12" t="str">
        <f aca="false">INDEX(門市主檔!$C$2:$C$25,MATCH($D349,門市主檔!$A$2:$A$25,0))</f>
        <v>北區</v>
      </c>
      <c r="G349" s="12" t="str">
        <f aca="false">INDEX(門市主檔!$E$2:$E$25,MATCH($D349,門市主檔!$A$2:$A$25,0))</f>
        <v>標準店</v>
      </c>
      <c r="H349" s="4" t="n">
        <v>31</v>
      </c>
      <c r="I349" s="16" t="n">
        <f aca="false">SUMIFS(門市年度設定!$E$2:$E$63,門市年度設定!$A$2:$A$63,$B349,門市年度設定!$B$2:$B$63,$D349)</f>
        <v>90</v>
      </c>
      <c r="J349" s="17" t="n">
        <f aca="false">SUMIFS(通路月營運!$I$2:$I$2509,通路月營運!$B$2:$B$2509,$B349,通路月營運!$C$2:$C$2509,$C349,通路月營運!$D$2:$D$2509,$D349)</f>
        <v>2152900</v>
      </c>
      <c r="K349" s="16" t="n">
        <f aca="false">SUMIFS(通路月營運!$K$2:$K$2509,通路月營運!$B$2:$B$2509,$B349,通路月營運!$C$2:$C$2509,$C349,通路月營運!$D$2:$D$2509,$D349)</f>
        <v>7395</v>
      </c>
      <c r="L349" s="13" t="n">
        <v>672200</v>
      </c>
      <c r="M349" s="13" t="n">
        <v>530600</v>
      </c>
      <c r="N349" s="17" t="n">
        <f aca="false">SUMIFS(門市年度設定!$F$2:$F$63,門市年度設定!$A$2:$A$63,$B349,門市年度設定!$B$2:$B$63,$D349)</f>
        <v>207000</v>
      </c>
      <c r="O349" s="13" t="n">
        <v>108200</v>
      </c>
      <c r="P349" s="13" t="n">
        <v>37900</v>
      </c>
      <c r="Q349" s="17" t="n">
        <f aca="false">SUMIFS(通路月營運!$N$2:$N$2509,通路月營運!$B$2:$B$2509,$B349,通路月營運!$C$2:$C$2509,$C349,通路月營運!$D$2:$D$2509,$D349)</f>
        <v>234396</v>
      </c>
      <c r="R349" s="14" t="n">
        <f aca="false">SUM(L349:Q349)</f>
        <v>1790296</v>
      </c>
      <c r="S349" s="14" t="n">
        <f aca="false">J349-R349</f>
        <v>362604</v>
      </c>
      <c r="T349" s="15" t="n">
        <f aca="false">IF(J349=0,0,S349/J349)</f>
        <v>0.168425844210135</v>
      </c>
      <c r="U349" s="14" t="n">
        <f aca="false">IF(H349=0,0,J349/H349)</f>
        <v>69448.3870967742</v>
      </c>
      <c r="V349" s="18" t="n">
        <f aca="false">IF(H349=0,0,K349/H349)</f>
        <v>238.548387096774</v>
      </c>
      <c r="W349" s="14" t="n">
        <f aca="false">IF(K349=0,0,J349/K349)</f>
        <v>291.129141311697</v>
      </c>
      <c r="X349" s="15" t="n">
        <f aca="false">IF(J349=0,0,L349/J349)</f>
        <v>0.312230015328162</v>
      </c>
      <c r="Y349" s="15" t="n">
        <f aca="false">IF(J349=0,0,M349/J349)</f>
        <v>0.246458265595244</v>
      </c>
      <c r="Z349" s="14" t="n">
        <f aca="false">IF(I349=0,0,J349/I349)</f>
        <v>23921.1111111111</v>
      </c>
    </row>
    <row r="350" customFormat="false" ht="15" hidden="false" customHeight="false" outlineLevel="0" collapsed="false">
      <c r="A350" s="6" t="str">
        <f aca="false">TEXT(B350,"0")&amp;"-"&amp;TEXT(C350,"00")</f>
        <v>2025-07</v>
      </c>
      <c r="B350" s="4" t="n">
        <v>2025</v>
      </c>
      <c r="C350" s="4" t="n">
        <v>7</v>
      </c>
      <c r="D350" s="9" t="s">
        <v>292</v>
      </c>
      <c r="E350" s="12" t="str">
        <f aca="false">INDEX(門市主檔!$B$2:$B$25,MATCH($D350,門市主檔!$A$2:$A$25,0))</f>
        <v>桃園藝文店</v>
      </c>
      <c r="F350" s="12" t="str">
        <f aca="false">INDEX(門市主檔!$C$2:$C$25,MATCH($D350,門市主檔!$A$2:$A$25,0))</f>
        <v>北區</v>
      </c>
      <c r="G350" s="12" t="str">
        <f aca="false">INDEX(門市主檔!$E$2:$E$25,MATCH($D350,門市主檔!$A$2:$A$25,0))</f>
        <v>標準店</v>
      </c>
      <c r="H350" s="4" t="n">
        <v>31</v>
      </c>
      <c r="I350" s="16" t="n">
        <f aca="false">SUMIFS(門市年度設定!$E$2:$E$63,門市年度設定!$A$2:$A$63,$B350,門市年度設定!$B$2:$B$63,$D350)</f>
        <v>96</v>
      </c>
      <c r="J350" s="17" t="n">
        <f aca="false">SUMIFS(通路月營運!$I$2:$I$2509,通路月營運!$B$2:$B$2509,$B350,通路月營運!$C$2:$C$2509,$C350,通路月營運!$D$2:$D$2509,$D350)</f>
        <v>2028300</v>
      </c>
      <c r="K350" s="16" t="n">
        <f aca="false">SUMIFS(通路月營運!$K$2:$K$2509,通路月營運!$B$2:$B$2509,$B350,通路月營運!$C$2:$C$2509,$C350,通路月營運!$D$2:$D$2509,$D350)</f>
        <v>6714</v>
      </c>
      <c r="L350" s="13" t="n">
        <v>666800</v>
      </c>
      <c r="M350" s="13" t="n">
        <v>489400</v>
      </c>
      <c r="N350" s="17" t="n">
        <f aca="false">SUMIFS(門市年度設定!$F$2:$F$63,門市年度設定!$A$2:$A$63,$B350,門市年度設定!$B$2:$B$63,$D350)</f>
        <v>178000</v>
      </c>
      <c r="O350" s="13" t="n">
        <v>132400</v>
      </c>
      <c r="P350" s="13" t="n">
        <v>50800</v>
      </c>
      <c r="Q350" s="17" t="n">
        <f aca="false">SUMIFS(通路月營運!$N$2:$N$2509,通路月營運!$B$2:$B$2509,$B350,通路月營運!$C$2:$C$2509,$C350,通路月營運!$D$2:$D$2509,$D350)</f>
        <v>229568</v>
      </c>
      <c r="R350" s="14" t="n">
        <f aca="false">SUM(L350:Q350)</f>
        <v>1746968</v>
      </c>
      <c r="S350" s="14" t="n">
        <f aca="false">J350-R350</f>
        <v>281332</v>
      </c>
      <c r="T350" s="15" t="n">
        <f aca="false">IF(J350=0,0,S350/J350)</f>
        <v>0.138703347631021</v>
      </c>
      <c r="U350" s="14" t="n">
        <f aca="false">IF(H350=0,0,J350/H350)</f>
        <v>65429.0322580645</v>
      </c>
      <c r="V350" s="18" t="n">
        <f aca="false">IF(H350=0,0,K350/H350)</f>
        <v>216.58064516129</v>
      </c>
      <c r="W350" s="14" t="n">
        <f aca="false">IF(K350=0,0,J350/K350)</f>
        <v>302.100089365505</v>
      </c>
      <c r="X350" s="15" t="n">
        <f aca="false">IF(J350=0,0,L350/J350)</f>
        <v>0.328748212789035</v>
      </c>
      <c r="Y350" s="15" t="n">
        <f aca="false">IF(J350=0,0,M350/J350)</f>
        <v>0.241285805847261</v>
      </c>
      <c r="Z350" s="14" t="n">
        <f aca="false">IF(I350=0,0,J350/I350)</f>
        <v>21128.125</v>
      </c>
    </row>
    <row r="351" customFormat="false" ht="15" hidden="false" customHeight="false" outlineLevel="0" collapsed="false">
      <c r="A351" s="6" t="str">
        <f aca="false">TEXT(B351,"0")&amp;"-"&amp;TEXT(C351,"00")</f>
        <v>2025-07</v>
      </c>
      <c r="B351" s="4" t="n">
        <v>2025</v>
      </c>
      <c r="C351" s="4" t="n">
        <v>7</v>
      </c>
      <c r="D351" s="9" t="s">
        <v>315</v>
      </c>
      <c r="E351" s="12" t="str">
        <f aca="false">INDEX(門市主檔!$B$2:$B$25,MATCH($D351,門市主檔!$A$2:$A$25,0))</f>
        <v>雲林斗六店</v>
      </c>
      <c r="F351" s="12" t="str">
        <f aca="false">INDEX(門市主檔!$C$2:$C$25,MATCH($D351,門市主檔!$A$2:$A$25,0))</f>
        <v>中區</v>
      </c>
      <c r="G351" s="12" t="str">
        <f aca="false">INDEX(門市主檔!$E$2:$E$25,MATCH($D351,門市主檔!$A$2:$A$25,0))</f>
        <v>標準店</v>
      </c>
      <c r="H351" s="4" t="n">
        <v>31</v>
      </c>
      <c r="I351" s="16" t="n">
        <f aca="false">SUMIFS(門市年度設定!$E$2:$E$63,門市年度設定!$A$2:$A$63,$B351,門市年度設定!$B$2:$B$63,$D351)</f>
        <v>90</v>
      </c>
      <c r="J351" s="17" t="n">
        <f aca="false">SUMIFS(通路月營運!$I$2:$I$2509,通路月營運!$B$2:$B$2509,$B351,通路月營運!$C$2:$C$2509,$C351,通路月營運!$D$2:$D$2509,$D351)</f>
        <v>1569300</v>
      </c>
      <c r="K351" s="16" t="n">
        <f aca="false">SUMIFS(通路月營運!$K$2:$K$2509,通路月營運!$B$2:$B$2509,$B351,通路月營運!$C$2:$C$2509,$C351,通路月營運!$D$2:$D$2509,$D351)</f>
        <v>5296</v>
      </c>
      <c r="L351" s="13" t="n">
        <v>513500</v>
      </c>
      <c r="M351" s="13" t="n">
        <v>377400</v>
      </c>
      <c r="N351" s="17" t="n">
        <f aca="false">SUMIFS(門市年度設定!$F$2:$F$63,門市年度設定!$A$2:$A$63,$B351,門市年度設定!$B$2:$B$63,$D351)</f>
        <v>170000</v>
      </c>
      <c r="O351" s="13" t="n">
        <v>78500</v>
      </c>
      <c r="P351" s="13" t="n">
        <v>41500</v>
      </c>
      <c r="Q351" s="17" t="n">
        <f aca="false">SUMIFS(通路月營運!$N$2:$N$2509,通路月營運!$B$2:$B$2509,$B351,通路月營運!$C$2:$C$2509,$C351,通路月營運!$D$2:$D$2509,$D351)</f>
        <v>172516</v>
      </c>
      <c r="R351" s="14" t="n">
        <f aca="false">SUM(L351:Q351)</f>
        <v>1353416</v>
      </c>
      <c r="S351" s="14" t="n">
        <f aca="false">J351-R351</f>
        <v>215884</v>
      </c>
      <c r="T351" s="15" t="n">
        <f aca="false">IF(J351=0,0,S351/J351)</f>
        <v>0.137567068119544</v>
      </c>
      <c r="U351" s="14" t="n">
        <f aca="false">IF(H351=0,0,J351/H351)</f>
        <v>50622.5806451613</v>
      </c>
      <c r="V351" s="18" t="n">
        <f aca="false">IF(H351=0,0,K351/H351)</f>
        <v>170.838709677419</v>
      </c>
      <c r="W351" s="14" t="n">
        <f aca="false">IF(K351=0,0,J351/K351)</f>
        <v>296.317975830816</v>
      </c>
      <c r="X351" s="15" t="n">
        <f aca="false">IF(J351=0,0,L351/J351)</f>
        <v>0.327215956158797</v>
      </c>
      <c r="Y351" s="15" t="n">
        <f aca="false">IF(J351=0,0,M351/J351)</f>
        <v>0.240489390173963</v>
      </c>
      <c r="Z351" s="14" t="n">
        <f aca="false">IF(I351=0,0,J351/I351)</f>
        <v>17436.6666666667</v>
      </c>
    </row>
    <row r="352" customFormat="false" ht="15" hidden="false" customHeight="false" outlineLevel="0" collapsed="false">
      <c r="A352" s="6" t="str">
        <f aca="false">TEXT(B352,"0")&amp;"-"&amp;TEXT(C352,"00")</f>
        <v>2025-08</v>
      </c>
      <c r="B352" s="4" t="n">
        <v>2025</v>
      </c>
      <c r="C352" s="4" t="n">
        <v>8</v>
      </c>
      <c r="D352" s="9" t="s">
        <v>294</v>
      </c>
      <c r="E352" s="12" t="str">
        <f aca="false">INDEX(門市主檔!$B$2:$B$25,MATCH($D352,門市主檔!$A$2:$A$25,0))</f>
        <v>新竹巨城店</v>
      </c>
      <c r="F352" s="12" t="str">
        <f aca="false">INDEX(門市主檔!$C$2:$C$25,MATCH($D352,門市主檔!$A$2:$A$25,0))</f>
        <v>北區</v>
      </c>
      <c r="G352" s="12" t="str">
        <f aca="false">INDEX(門市主檔!$E$2:$E$25,MATCH($D352,門市主檔!$A$2:$A$25,0))</f>
        <v>旗艦店</v>
      </c>
      <c r="H352" s="4" t="n">
        <v>31</v>
      </c>
      <c r="I352" s="16" t="n">
        <f aca="false">SUMIFS(門市年度設定!$E$2:$E$63,門市年度設定!$A$2:$A$63,$B352,門市年度設定!$B$2:$B$63,$D352)</f>
        <v>118</v>
      </c>
      <c r="J352" s="17" t="n">
        <f aca="false">SUMIFS(通路月營運!$I$2:$I$2509,通路月營運!$B$2:$B$2509,$B352,通路月營運!$C$2:$C$2509,$C352,通路月營運!$D$2:$D$2509,$D352)</f>
        <v>2847500</v>
      </c>
      <c r="K352" s="16" t="n">
        <f aca="false">SUMIFS(通路月營運!$K$2:$K$2509,通路月營運!$B$2:$B$2509,$B352,通路月營運!$C$2:$C$2509,$C352,通路月營運!$D$2:$D$2509,$D352)</f>
        <v>9683</v>
      </c>
      <c r="L352" s="13" t="n">
        <v>901800</v>
      </c>
      <c r="M352" s="13" t="n">
        <v>779400</v>
      </c>
      <c r="N352" s="17" t="n">
        <f aca="false">SUMIFS(門市年度設定!$F$2:$F$63,門市年度設定!$A$2:$A$63,$B352,門市年度設定!$B$2:$B$63,$D352)</f>
        <v>529000</v>
      </c>
      <c r="O352" s="13" t="n">
        <v>140800</v>
      </c>
      <c r="P352" s="13" t="n">
        <v>63900</v>
      </c>
      <c r="Q352" s="17" t="n">
        <f aca="false">SUMIFS(通路月營運!$N$2:$N$2509,通路月營運!$B$2:$B$2509,$B352,通路月營運!$C$2:$C$2509,$C352,通路月營運!$D$2:$D$2509,$D352)</f>
        <v>275128</v>
      </c>
      <c r="R352" s="14" t="n">
        <f aca="false">SUM(L352:Q352)</f>
        <v>2690028</v>
      </c>
      <c r="S352" s="14" t="n">
        <f aca="false">J352-R352</f>
        <v>157472</v>
      </c>
      <c r="T352" s="15" t="n">
        <f aca="false">IF(J352=0,0,S352/J352)</f>
        <v>0.0553018437225637</v>
      </c>
      <c r="U352" s="14" t="n">
        <f aca="false">IF(H352=0,0,J352/H352)</f>
        <v>91854.8387096774</v>
      </c>
      <c r="V352" s="18" t="n">
        <f aca="false">IF(H352=0,0,K352/H352)</f>
        <v>312.354838709677</v>
      </c>
      <c r="W352" s="14" t="n">
        <f aca="false">IF(K352=0,0,J352/K352)</f>
        <v>294.072085097594</v>
      </c>
      <c r="X352" s="15" t="n">
        <f aca="false">IF(J352=0,0,L352/J352)</f>
        <v>0.316698858647937</v>
      </c>
      <c r="Y352" s="15" t="n">
        <f aca="false">IF(J352=0,0,M352/J352)</f>
        <v>0.273713784021071</v>
      </c>
      <c r="Z352" s="14" t="n">
        <f aca="false">IF(I352=0,0,J352/I352)</f>
        <v>24131.3559322034</v>
      </c>
    </row>
    <row r="353" customFormat="false" ht="15" hidden="false" customHeight="false" outlineLevel="0" collapsed="false">
      <c r="A353" s="6" t="str">
        <f aca="false">TEXT(B353,"0")&amp;"-"&amp;TEXT(C353,"00")</f>
        <v>2025-08</v>
      </c>
      <c r="B353" s="4" t="n">
        <v>2025</v>
      </c>
      <c r="C353" s="4" t="n">
        <v>8</v>
      </c>
      <c r="D353" s="9" t="s">
        <v>297</v>
      </c>
      <c r="E353" s="12" t="str">
        <f aca="false">INDEX(門市主檔!$B$2:$B$25,MATCH($D353,門市主檔!$A$2:$A$25,0))</f>
        <v>新竹竹北店</v>
      </c>
      <c r="F353" s="12" t="str">
        <f aca="false">INDEX(門市主檔!$C$2:$C$25,MATCH($D353,門市主檔!$A$2:$A$25,0))</f>
        <v>北區</v>
      </c>
      <c r="G353" s="12" t="str">
        <f aca="false">INDEX(門市主檔!$E$2:$E$25,MATCH($D353,門市主檔!$A$2:$A$25,0))</f>
        <v>標準店</v>
      </c>
      <c r="H353" s="4" t="n">
        <v>31</v>
      </c>
      <c r="I353" s="16" t="n">
        <f aca="false">SUMIFS(門市年度設定!$E$2:$E$63,門市年度設定!$A$2:$A$63,$B353,門市年度設定!$B$2:$B$63,$D353)</f>
        <v>77</v>
      </c>
      <c r="J353" s="17" t="n">
        <f aca="false">SUMIFS(通路月營運!$I$2:$I$2509,通路月營運!$B$2:$B$2509,$B353,通路月營運!$C$2:$C$2509,$C353,通路月營運!$D$2:$D$2509,$D353)</f>
        <v>1584600</v>
      </c>
      <c r="K353" s="16" t="n">
        <f aca="false">SUMIFS(通路月營運!$K$2:$K$2509,通路月營運!$B$2:$B$2509,$B353,通路月營運!$C$2:$C$2509,$C353,通路月營運!$D$2:$D$2509,$D353)</f>
        <v>5845</v>
      </c>
      <c r="L353" s="13" t="n">
        <v>468300</v>
      </c>
      <c r="M353" s="13" t="n">
        <v>403000</v>
      </c>
      <c r="N353" s="17" t="n">
        <f aca="false">SUMIFS(門市年度設定!$F$2:$F$63,門市年度設定!$A$2:$A$63,$B353,門市年度設定!$B$2:$B$63,$D353)</f>
        <v>234000</v>
      </c>
      <c r="O353" s="13" t="n">
        <v>88200</v>
      </c>
      <c r="P353" s="13" t="n">
        <v>28500</v>
      </c>
      <c r="Q353" s="17" t="n">
        <f aca="false">SUMIFS(通路月營運!$N$2:$N$2509,通路月營運!$B$2:$B$2509,$B353,通路月營運!$C$2:$C$2509,$C353,通路月營運!$D$2:$D$2509,$D353)</f>
        <v>175134</v>
      </c>
      <c r="R353" s="14" t="n">
        <f aca="false">SUM(L353:Q353)</f>
        <v>1397134</v>
      </c>
      <c r="S353" s="14" t="n">
        <f aca="false">J353-R353</f>
        <v>187466</v>
      </c>
      <c r="T353" s="15" t="n">
        <f aca="false">IF(J353=0,0,S353/J353)</f>
        <v>0.118304934999369</v>
      </c>
      <c r="U353" s="14" t="n">
        <f aca="false">IF(H353=0,0,J353/H353)</f>
        <v>51116.1290322581</v>
      </c>
      <c r="V353" s="18" t="n">
        <f aca="false">IF(H353=0,0,K353/H353)</f>
        <v>188.548387096774</v>
      </c>
      <c r="W353" s="14" t="n">
        <f aca="false">IF(K353=0,0,J353/K353)</f>
        <v>271.103507271172</v>
      </c>
      <c r="X353" s="15" t="n">
        <f aca="false">IF(J353=0,0,L353/J353)</f>
        <v>0.295531995456267</v>
      </c>
      <c r="Y353" s="15" t="n">
        <f aca="false">IF(J353=0,0,M353/J353)</f>
        <v>0.254322857503471</v>
      </c>
      <c r="Z353" s="14" t="n">
        <f aca="false">IF(I353=0,0,J353/I353)</f>
        <v>20579.2207792208</v>
      </c>
    </row>
    <row r="354" customFormat="false" ht="15" hidden="false" customHeight="false" outlineLevel="0" collapsed="false">
      <c r="A354" s="6" t="str">
        <f aca="false">TEXT(B354,"0")&amp;"-"&amp;TEXT(C354,"00")</f>
        <v>2025-08</v>
      </c>
      <c r="B354" s="4" t="n">
        <v>2025</v>
      </c>
      <c r="C354" s="4" t="n">
        <v>8</v>
      </c>
      <c r="D354" s="9" t="s">
        <v>325</v>
      </c>
      <c r="E354" s="12" t="str">
        <f aca="false">INDEX(門市主檔!$B$2:$B$25,MATCH($D354,門市主檔!$A$2:$A$25,0))</f>
        <v>高雄左營店</v>
      </c>
      <c r="F354" s="12" t="str">
        <f aca="false">INDEX(門市主檔!$C$2:$C$25,MATCH($D354,門市主檔!$A$2:$A$25,0))</f>
        <v>南區</v>
      </c>
      <c r="G354" s="12" t="str">
        <f aca="false">INDEX(門市主檔!$E$2:$E$25,MATCH($D354,門市主檔!$A$2:$A$25,0))</f>
        <v>旗艦店</v>
      </c>
      <c r="H354" s="4" t="n">
        <v>31</v>
      </c>
      <c r="I354" s="16" t="n">
        <f aca="false">SUMIFS(門市年度設定!$E$2:$E$63,門市年度設定!$A$2:$A$63,$B354,門市年度設定!$B$2:$B$63,$D354)</f>
        <v>119</v>
      </c>
      <c r="J354" s="17" t="n">
        <f aca="false">SUMIFS(通路月營運!$I$2:$I$2509,通路月營運!$B$2:$B$2509,$B354,通路月營運!$C$2:$C$2509,$C354,通路月營運!$D$2:$D$2509,$D354)</f>
        <v>2750300</v>
      </c>
      <c r="K354" s="16" t="n">
        <f aca="false">SUMIFS(通路月營運!$K$2:$K$2509,通路月營運!$B$2:$B$2509,$B354,通路月營運!$C$2:$C$2509,$C354,通路月營運!$D$2:$D$2509,$D354)</f>
        <v>8917</v>
      </c>
      <c r="L354" s="13" t="n">
        <v>857100</v>
      </c>
      <c r="M354" s="13" t="n">
        <v>754000</v>
      </c>
      <c r="N354" s="17" t="n">
        <f aca="false">SUMIFS(門市年度設定!$F$2:$F$63,門市年度設定!$A$2:$A$63,$B354,門市年度設定!$B$2:$B$63,$D354)</f>
        <v>479000</v>
      </c>
      <c r="O354" s="13" t="n">
        <v>127600</v>
      </c>
      <c r="P354" s="13" t="n">
        <v>84100</v>
      </c>
      <c r="Q354" s="17" t="n">
        <f aca="false">SUMIFS(通路月營運!$N$2:$N$2509,通路月營運!$B$2:$B$2509,$B354,通路月營運!$C$2:$C$2509,$C354,通路月營運!$D$2:$D$2509,$D354)</f>
        <v>252450</v>
      </c>
      <c r="R354" s="14" t="n">
        <f aca="false">SUM(L354:Q354)</f>
        <v>2554250</v>
      </c>
      <c r="S354" s="14" t="n">
        <f aca="false">J354-R354</f>
        <v>196050</v>
      </c>
      <c r="T354" s="15" t="n">
        <f aca="false">IF(J354=0,0,S354/J354)</f>
        <v>0.0712831327491546</v>
      </c>
      <c r="U354" s="14" t="n">
        <f aca="false">IF(H354=0,0,J354/H354)</f>
        <v>88719.3548387097</v>
      </c>
      <c r="V354" s="18" t="n">
        <f aca="false">IF(H354=0,0,K354/H354)</f>
        <v>287.645161290323</v>
      </c>
      <c r="W354" s="14" t="n">
        <f aca="false">IF(K354=0,0,J354/K354)</f>
        <v>308.433329595155</v>
      </c>
      <c r="X354" s="15" t="n">
        <f aca="false">IF(J354=0,0,L354/J354)</f>
        <v>0.311638730320329</v>
      </c>
      <c r="Y354" s="15" t="n">
        <f aca="false">IF(J354=0,0,M354/J354)</f>
        <v>0.274151910700651</v>
      </c>
      <c r="Z354" s="14" t="n">
        <f aca="false">IF(I354=0,0,J354/I354)</f>
        <v>23111.7647058824</v>
      </c>
    </row>
    <row r="355" customFormat="false" ht="15" hidden="false" customHeight="false" outlineLevel="0" collapsed="false">
      <c r="A355" s="6" t="str">
        <f aca="false">TEXT(B355,"0")&amp;"-"&amp;TEXT(C355,"00")</f>
        <v>2025-08</v>
      </c>
      <c r="B355" s="4" t="n">
        <v>2025</v>
      </c>
      <c r="C355" s="4" t="n">
        <v>8</v>
      </c>
      <c r="D355" s="9" t="s">
        <v>328</v>
      </c>
      <c r="E355" s="12" t="str">
        <f aca="false">INDEX(門市主檔!$B$2:$B$25,MATCH($D355,門市主檔!$A$2:$A$25,0))</f>
        <v>高雄三多店</v>
      </c>
      <c r="F355" s="12" t="str">
        <f aca="false">INDEX(門市主檔!$C$2:$C$25,MATCH($D355,門市主檔!$A$2:$A$25,0))</f>
        <v>南區</v>
      </c>
      <c r="G355" s="12" t="str">
        <f aca="false">INDEX(門市主檔!$E$2:$E$25,MATCH($D355,門市主檔!$A$2:$A$25,0))</f>
        <v>標準店</v>
      </c>
      <c r="H355" s="4" t="n">
        <v>31</v>
      </c>
      <c r="I355" s="16" t="n">
        <f aca="false">SUMIFS(門市年度設定!$E$2:$E$63,門市年度設定!$A$2:$A$63,$B355,門市年度設定!$B$2:$B$63,$D355)</f>
        <v>77</v>
      </c>
      <c r="J355" s="17" t="n">
        <f aca="false">SUMIFS(通路月營運!$I$2:$I$2509,通路月營運!$B$2:$B$2509,$B355,通路月營運!$C$2:$C$2509,$C355,通路月營運!$D$2:$D$2509,$D355)</f>
        <v>2349800</v>
      </c>
      <c r="K355" s="16" t="n">
        <f aca="false">SUMIFS(通路月營運!$K$2:$K$2509,通路月營運!$B$2:$B$2509,$B355,通路月營運!$C$2:$C$2509,$C355,通路月營運!$D$2:$D$2509,$D355)</f>
        <v>7985</v>
      </c>
      <c r="L355" s="13" t="n">
        <v>697500</v>
      </c>
      <c r="M355" s="13" t="n">
        <v>554200</v>
      </c>
      <c r="N355" s="17" t="n">
        <f aca="false">SUMIFS(門市年度設定!$F$2:$F$63,門市年度設定!$A$2:$A$63,$B355,門市年度設定!$B$2:$B$63,$D355)</f>
        <v>216000</v>
      </c>
      <c r="O355" s="13" t="n">
        <v>143200</v>
      </c>
      <c r="P355" s="13" t="n">
        <v>77100</v>
      </c>
      <c r="Q355" s="17" t="n">
        <f aca="false">SUMIFS(通路月營運!$N$2:$N$2509,通路月營運!$B$2:$B$2509,$B355,通路月營運!$C$2:$C$2509,$C355,通路月營運!$D$2:$D$2509,$D355)</f>
        <v>257958</v>
      </c>
      <c r="R355" s="14" t="n">
        <f aca="false">SUM(L355:Q355)</f>
        <v>1945958</v>
      </c>
      <c r="S355" s="14" t="n">
        <f aca="false">J355-R355</f>
        <v>403842</v>
      </c>
      <c r="T355" s="15" t="n">
        <f aca="false">IF(J355=0,0,S355/J355)</f>
        <v>0.171862286152013</v>
      </c>
      <c r="U355" s="14" t="n">
        <f aca="false">IF(H355=0,0,J355/H355)</f>
        <v>75800</v>
      </c>
      <c r="V355" s="18" t="n">
        <f aca="false">IF(H355=0,0,K355/H355)</f>
        <v>257.58064516129</v>
      </c>
      <c r="W355" s="14" t="n">
        <f aca="false">IF(K355=0,0,J355/K355)</f>
        <v>294.276768941766</v>
      </c>
      <c r="X355" s="15" t="n">
        <f aca="false">IF(J355=0,0,L355/J355)</f>
        <v>0.296833773087071</v>
      </c>
      <c r="Y355" s="15" t="n">
        <f aca="false">IF(J355=0,0,M355/J355)</f>
        <v>0.235849859562516</v>
      </c>
      <c r="Z355" s="14" t="n">
        <f aca="false">IF(I355=0,0,J355/I355)</f>
        <v>30516.8831168831</v>
      </c>
    </row>
    <row r="356" customFormat="false" ht="15" hidden="false" customHeight="false" outlineLevel="0" collapsed="false">
      <c r="A356" s="6" t="str">
        <f aca="false">TEXT(B356,"0")&amp;"-"&amp;TEXT(C356,"00")</f>
        <v>2025-08</v>
      </c>
      <c r="B356" s="4" t="n">
        <v>2025</v>
      </c>
      <c r="C356" s="4" t="n">
        <v>8</v>
      </c>
      <c r="D356" s="9" t="s">
        <v>280</v>
      </c>
      <c r="E356" s="12" t="str">
        <f aca="false">INDEX(門市主檔!$B$2:$B$25,MATCH($D356,門市主檔!$A$2:$A$25,0))</f>
        <v>新北板橋店</v>
      </c>
      <c r="F356" s="12" t="str">
        <f aca="false">INDEX(門市主檔!$C$2:$C$25,MATCH($D356,門市主檔!$A$2:$A$25,0))</f>
        <v>北區</v>
      </c>
      <c r="G356" s="12" t="str">
        <f aca="false">INDEX(門市主檔!$E$2:$E$25,MATCH($D356,門市主檔!$A$2:$A$25,0))</f>
        <v>標準店</v>
      </c>
      <c r="H356" s="4" t="n">
        <v>31</v>
      </c>
      <c r="I356" s="16" t="n">
        <f aca="false">SUMIFS(門市年度設定!$E$2:$E$63,門市年度設定!$A$2:$A$63,$B356,門市年度設定!$B$2:$B$63,$D356)</f>
        <v>99</v>
      </c>
      <c r="J356" s="17" t="n">
        <f aca="false">SUMIFS(通路月營運!$I$2:$I$2509,通路月營運!$B$2:$B$2509,$B356,通路月營運!$C$2:$C$2509,$C356,通路月營運!$D$2:$D$2509,$D356)</f>
        <v>2680900</v>
      </c>
      <c r="K356" s="16" t="n">
        <f aca="false">SUMIFS(通路月營運!$K$2:$K$2509,通路月營運!$B$2:$B$2509,$B356,通路月營運!$C$2:$C$2509,$C356,通路月營運!$D$2:$D$2509,$D356)</f>
        <v>9631</v>
      </c>
      <c r="L356" s="13" t="n">
        <v>842100</v>
      </c>
      <c r="M356" s="13" t="n">
        <v>729000</v>
      </c>
      <c r="N356" s="17" t="n">
        <f aca="false">SUMIFS(門市年度設定!$F$2:$F$63,門市年度設定!$A$2:$A$63,$B356,門市年度設定!$B$2:$B$63,$D356)</f>
        <v>285000</v>
      </c>
      <c r="O356" s="13" t="n">
        <v>125600</v>
      </c>
      <c r="P356" s="13" t="n">
        <v>65400</v>
      </c>
      <c r="Q356" s="17" t="n">
        <f aca="false">SUMIFS(通路月營運!$N$2:$N$2509,通路月營運!$B$2:$B$2509,$B356,通路月營運!$C$2:$C$2509,$C356,通路月營運!$D$2:$D$2509,$D356)</f>
        <v>298214</v>
      </c>
      <c r="R356" s="14" t="n">
        <f aca="false">SUM(L356:Q356)</f>
        <v>2345314</v>
      </c>
      <c r="S356" s="14" t="n">
        <f aca="false">J356-R356</f>
        <v>335586</v>
      </c>
      <c r="T356" s="15" t="n">
        <f aca="false">IF(J356=0,0,S356/J356)</f>
        <v>0.125176619791861</v>
      </c>
      <c r="U356" s="14" t="n">
        <f aca="false">IF(H356=0,0,J356/H356)</f>
        <v>86480.6451612903</v>
      </c>
      <c r="V356" s="18" t="n">
        <f aca="false">IF(H356=0,0,K356/H356)</f>
        <v>310.677419354839</v>
      </c>
      <c r="W356" s="14" t="n">
        <f aca="false">IF(K356=0,0,J356/K356)</f>
        <v>278.361540857647</v>
      </c>
      <c r="X356" s="15" t="n">
        <f aca="false">IF(J356=0,0,L356/J356)</f>
        <v>0.314110932895669</v>
      </c>
      <c r="Y356" s="15" t="n">
        <f aca="false">IF(J356=0,0,M356/J356)</f>
        <v>0.271923607743668</v>
      </c>
      <c r="Z356" s="14" t="n">
        <f aca="false">IF(I356=0,0,J356/I356)</f>
        <v>27079.797979798</v>
      </c>
    </row>
    <row r="357" customFormat="false" ht="15" hidden="false" customHeight="false" outlineLevel="0" collapsed="false">
      <c r="A357" s="6" t="str">
        <f aca="false">TEXT(B357,"0")&amp;"-"&amp;TEXT(C357,"00")</f>
        <v>2025-08</v>
      </c>
      <c r="B357" s="4" t="n">
        <v>2025</v>
      </c>
      <c r="C357" s="4" t="n">
        <v>8</v>
      </c>
      <c r="D357" s="9" t="s">
        <v>283</v>
      </c>
      <c r="E357" s="12" t="str">
        <f aca="false">INDEX(門市主檔!$B$2:$B$25,MATCH($D357,門市主檔!$A$2:$A$25,0))</f>
        <v>新北新莊店</v>
      </c>
      <c r="F357" s="12" t="str">
        <f aca="false">INDEX(門市主檔!$C$2:$C$25,MATCH($D357,門市主檔!$A$2:$A$25,0))</f>
        <v>北區</v>
      </c>
      <c r="G357" s="12" t="str">
        <f aca="false">INDEX(門市主檔!$E$2:$E$25,MATCH($D357,門市主檔!$A$2:$A$25,0))</f>
        <v>標準店</v>
      </c>
      <c r="H357" s="4" t="n">
        <v>31</v>
      </c>
      <c r="I357" s="16" t="n">
        <f aca="false">SUMIFS(門市年度設定!$E$2:$E$63,門市年度設定!$A$2:$A$63,$B357,門市年度設定!$B$2:$B$63,$D357)</f>
        <v>75</v>
      </c>
      <c r="J357" s="17" t="n">
        <f aca="false">SUMIFS(通路月營運!$I$2:$I$2509,通路月營運!$B$2:$B$2509,$B357,通路月營運!$C$2:$C$2509,$C357,通路月營運!$D$2:$D$2509,$D357)</f>
        <v>2324900</v>
      </c>
      <c r="K357" s="16" t="n">
        <f aca="false">SUMIFS(通路月營運!$K$2:$K$2509,通路月營運!$B$2:$B$2509,$B357,通路月營運!$C$2:$C$2509,$C357,通路月營運!$D$2:$D$2509,$D357)</f>
        <v>7428</v>
      </c>
      <c r="L357" s="13" t="n">
        <v>766600</v>
      </c>
      <c r="M357" s="13" t="n">
        <v>584000</v>
      </c>
      <c r="N357" s="17" t="n">
        <f aca="false">SUMIFS(門市年度設定!$F$2:$F$63,門市年度設定!$A$2:$A$63,$B357,門市年度設定!$B$2:$B$63,$D357)</f>
        <v>239000</v>
      </c>
      <c r="O357" s="13" t="n">
        <v>152600</v>
      </c>
      <c r="P357" s="13" t="n">
        <v>55600</v>
      </c>
      <c r="Q357" s="17" t="n">
        <f aca="false">SUMIFS(通路月營運!$N$2:$N$2509,通路月營運!$B$2:$B$2509,$B357,通路月營運!$C$2:$C$2509,$C357,通路月營運!$D$2:$D$2509,$D357)</f>
        <v>259964</v>
      </c>
      <c r="R357" s="14" t="n">
        <f aca="false">SUM(L357:Q357)</f>
        <v>2057764</v>
      </c>
      <c r="S357" s="14" t="n">
        <f aca="false">J357-R357</f>
        <v>267136</v>
      </c>
      <c r="T357" s="15" t="n">
        <f aca="false">IF(J357=0,0,S357/J357)</f>
        <v>0.114902146328874</v>
      </c>
      <c r="U357" s="14" t="n">
        <f aca="false">IF(H357=0,0,J357/H357)</f>
        <v>74996.7741935484</v>
      </c>
      <c r="V357" s="18" t="n">
        <f aca="false">IF(H357=0,0,K357/H357)</f>
        <v>239.612903225806</v>
      </c>
      <c r="W357" s="14" t="n">
        <f aca="false">IF(K357=0,0,J357/K357)</f>
        <v>312.991383952612</v>
      </c>
      <c r="X357" s="15" t="n">
        <f aca="false">IF(J357=0,0,L357/J357)</f>
        <v>0.329734612241387</v>
      </c>
      <c r="Y357" s="15" t="n">
        <f aca="false">IF(J357=0,0,M357/J357)</f>
        <v>0.251193599724719</v>
      </c>
      <c r="Z357" s="14" t="n">
        <f aca="false">IF(I357=0,0,J357/I357)</f>
        <v>30998.6666666667</v>
      </c>
    </row>
    <row r="358" customFormat="false" ht="15" hidden="false" customHeight="false" outlineLevel="0" collapsed="false">
      <c r="A358" s="6" t="str">
        <f aca="false">TEXT(B358,"0")&amp;"-"&amp;TEXT(C358,"00")</f>
        <v>2025-08</v>
      </c>
      <c r="B358" s="4" t="n">
        <v>2025</v>
      </c>
      <c r="C358" s="4" t="n">
        <v>8</v>
      </c>
      <c r="D358" s="9" t="s">
        <v>285</v>
      </c>
      <c r="E358" s="12" t="str">
        <f aca="false">INDEX(門市主檔!$B$2:$B$25,MATCH($D358,門市主檔!$A$2:$A$25,0))</f>
        <v>新北三重店</v>
      </c>
      <c r="F358" s="12" t="str">
        <f aca="false">INDEX(門市主檔!$C$2:$C$25,MATCH($D358,門市主檔!$A$2:$A$25,0))</f>
        <v>北區</v>
      </c>
      <c r="G358" s="12" t="str">
        <f aca="false">INDEX(門市主檔!$E$2:$E$25,MATCH($D358,門市主檔!$A$2:$A$25,0))</f>
        <v>小型店</v>
      </c>
      <c r="H358" s="4" t="n">
        <v>31</v>
      </c>
      <c r="I358" s="16" t="n">
        <f aca="false">SUMIFS(門市年度設定!$E$2:$E$63,門市年度設定!$A$2:$A$63,$B358,門市年度設定!$B$2:$B$63,$D358)</f>
        <v>50</v>
      </c>
      <c r="J358" s="17" t="n">
        <f aca="false">SUMIFS(通路月營運!$I$2:$I$2509,通路月營運!$B$2:$B$2509,$B358,通路月營運!$C$2:$C$2509,$C358,通路月營運!$D$2:$D$2509,$D358)</f>
        <v>1691300</v>
      </c>
      <c r="K358" s="16" t="n">
        <f aca="false">SUMIFS(通路月營運!$K$2:$K$2509,通路月營運!$B$2:$B$2509,$B358,通路月營運!$C$2:$C$2509,$C358,通路月營運!$D$2:$D$2509,$D358)</f>
        <v>5700</v>
      </c>
      <c r="L358" s="13" t="n">
        <v>508200</v>
      </c>
      <c r="M358" s="13" t="n">
        <v>443500</v>
      </c>
      <c r="N358" s="17" t="n">
        <f aca="false">SUMIFS(門市年度設定!$F$2:$F$63,門市年度設定!$A$2:$A$63,$B358,門市年度設定!$B$2:$B$63,$D358)</f>
        <v>118000</v>
      </c>
      <c r="O358" s="13" t="n">
        <v>107200</v>
      </c>
      <c r="P358" s="13" t="n">
        <v>44900</v>
      </c>
      <c r="Q358" s="17" t="n">
        <f aca="false">SUMIFS(通路月營運!$N$2:$N$2509,通路月營運!$B$2:$B$2509,$B358,通路月營運!$C$2:$C$2509,$C358,通路月營運!$D$2:$D$2509,$D358)</f>
        <v>225284</v>
      </c>
      <c r="R358" s="14" t="n">
        <f aca="false">SUM(L358:Q358)</f>
        <v>1447084</v>
      </c>
      <c r="S358" s="14" t="n">
        <f aca="false">J358-R358</f>
        <v>244216</v>
      </c>
      <c r="T358" s="15" t="n">
        <f aca="false">IF(J358=0,0,S358/J358)</f>
        <v>0.144395435463844</v>
      </c>
      <c r="U358" s="14" t="n">
        <f aca="false">IF(H358=0,0,J358/H358)</f>
        <v>54558.064516129</v>
      </c>
      <c r="V358" s="18" t="n">
        <f aca="false">IF(H358=0,0,K358/H358)</f>
        <v>183.870967741936</v>
      </c>
      <c r="W358" s="14" t="n">
        <f aca="false">IF(K358=0,0,J358/K358)</f>
        <v>296.719298245614</v>
      </c>
      <c r="X358" s="15" t="n">
        <f aca="false">IF(J358=0,0,L358/J358)</f>
        <v>0.300478921539644</v>
      </c>
      <c r="Y358" s="15" t="n">
        <f aca="false">IF(J358=0,0,M358/J358)</f>
        <v>0.262224324484125</v>
      </c>
      <c r="Z358" s="14" t="n">
        <f aca="false">IF(I358=0,0,J358/I358)</f>
        <v>33826</v>
      </c>
    </row>
    <row r="359" customFormat="false" ht="15" hidden="false" customHeight="false" outlineLevel="0" collapsed="false">
      <c r="A359" s="6" t="str">
        <f aca="false">TEXT(B359,"0")&amp;"-"&amp;TEXT(C359,"00")</f>
        <v>2025-08</v>
      </c>
      <c r="B359" s="4" t="n">
        <v>2025</v>
      </c>
      <c r="C359" s="4" t="n">
        <v>8</v>
      </c>
      <c r="D359" s="9" t="s">
        <v>332</v>
      </c>
      <c r="E359" s="12" t="str">
        <f aca="false">INDEX(門市主檔!$B$2:$B$25,MATCH($D359,門市主檔!$A$2:$A$25,0))</f>
        <v>屏東市區店</v>
      </c>
      <c r="F359" s="12" t="str">
        <f aca="false">INDEX(門市主檔!$C$2:$C$25,MATCH($D359,門市主檔!$A$2:$A$25,0))</f>
        <v>南區</v>
      </c>
      <c r="G359" s="12" t="str">
        <f aca="false">INDEX(門市主檔!$E$2:$E$25,MATCH($D359,門市主檔!$A$2:$A$25,0))</f>
        <v>小型店</v>
      </c>
      <c r="H359" s="4" t="n">
        <v>31</v>
      </c>
      <c r="I359" s="16" t="n">
        <f aca="false">SUMIFS(門市年度設定!$E$2:$E$63,門市年度設定!$A$2:$A$63,$B359,門市年度設定!$B$2:$B$63,$D359)</f>
        <v>45</v>
      </c>
      <c r="J359" s="17" t="n">
        <f aca="false">SUMIFS(通路月營運!$I$2:$I$2509,通路月營運!$B$2:$B$2509,$B359,通路月營運!$C$2:$C$2509,$C359,通路月營運!$D$2:$D$2509,$D359)</f>
        <v>1164800</v>
      </c>
      <c r="K359" s="16" t="n">
        <f aca="false">SUMIFS(通路月營運!$K$2:$K$2509,通路月營運!$B$2:$B$2509,$B359,通路月營運!$C$2:$C$2509,$C359,通路月營運!$D$2:$D$2509,$D359)</f>
        <v>4285</v>
      </c>
      <c r="L359" s="13" t="n">
        <v>387000</v>
      </c>
      <c r="M359" s="13" t="n">
        <v>290300</v>
      </c>
      <c r="N359" s="17" t="n">
        <f aca="false">SUMIFS(門市年度設定!$F$2:$F$63,門市年度設定!$A$2:$A$63,$B359,門市年度設定!$B$2:$B$63,$D359)</f>
        <v>85000</v>
      </c>
      <c r="O359" s="13" t="n">
        <v>57900</v>
      </c>
      <c r="P359" s="13" t="n">
        <v>31300</v>
      </c>
      <c r="Q359" s="17" t="n">
        <f aca="false">SUMIFS(通路月營運!$N$2:$N$2509,通路月營運!$B$2:$B$2509,$B359,通路月營運!$C$2:$C$2509,$C359,通路月營運!$D$2:$D$2509,$D359)</f>
        <v>162826</v>
      </c>
      <c r="R359" s="14" t="n">
        <f aca="false">SUM(L359:Q359)</f>
        <v>1014326</v>
      </c>
      <c r="S359" s="14" t="n">
        <f aca="false">J359-R359</f>
        <v>150474</v>
      </c>
      <c r="T359" s="15" t="n">
        <f aca="false">IF(J359=0,0,S359/J359)</f>
        <v>0.129184409340659</v>
      </c>
      <c r="U359" s="14" t="n">
        <f aca="false">IF(H359=0,0,J359/H359)</f>
        <v>37574.1935483871</v>
      </c>
      <c r="V359" s="18" t="n">
        <f aca="false">IF(H359=0,0,K359/H359)</f>
        <v>138.225806451613</v>
      </c>
      <c r="W359" s="14" t="n">
        <f aca="false">IF(K359=0,0,J359/K359)</f>
        <v>271.831971995333</v>
      </c>
      <c r="X359" s="15" t="n">
        <f aca="false">IF(J359=0,0,L359/J359)</f>
        <v>0.332245879120879</v>
      </c>
      <c r="Y359" s="15" t="n">
        <f aca="false">IF(J359=0,0,M359/J359)</f>
        <v>0.249227335164835</v>
      </c>
      <c r="Z359" s="14" t="n">
        <f aca="false">IF(I359=0,0,J359/I359)</f>
        <v>25884.4444444444</v>
      </c>
    </row>
    <row r="360" customFormat="false" ht="15" hidden="false" customHeight="false" outlineLevel="0" collapsed="false">
      <c r="A360" s="6" t="str">
        <f aca="false">TEXT(B360,"0")&amp;"-"&amp;TEXT(C360,"00")</f>
        <v>2025-08</v>
      </c>
      <c r="B360" s="4" t="n">
        <v>2025</v>
      </c>
      <c r="C360" s="4" t="n">
        <v>8</v>
      </c>
      <c r="D360" s="9" t="s">
        <v>300</v>
      </c>
      <c r="E360" s="12" t="str">
        <f aca="false">INDEX(門市主檔!$B$2:$B$25,MATCH($D360,門市主檔!$A$2:$A$25,0))</f>
        <v>台中逢甲店</v>
      </c>
      <c r="F360" s="12" t="str">
        <f aca="false">INDEX(門市主檔!$C$2:$C$25,MATCH($D360,門市主檔!$A$2:$A$25,0))</f>
        <v>中區</v>
      </c>
      <c r="G360" s="12" t="str">
        <f aca="false">INDEX(門市主檔!$E$2:$E$25,MATCH($D360,門市主檔!$A$2:$A$25,0))</f>
        <v>標準店</v>
      </c>
      <c r="H360" s="4" t="n">
        <v>31</v>
      </c>
      <c r="I360" s="16" t="n">
        <f aca="false">SUMIFS(門市年度設定!$E$2:$E$63,門市年度設定!$A$2:$A$63,$B360,門市年度設定!$B$2:$B$63,$D360)</f>
        <v>83</v>
      </c>
      <c r="J360" s="17" t="n">
        <f aca="false">SUMIFS(通路月營運!$I$2:$I$2509,通路月營運!$B$2:$B$2509,$B360,通路月營運!$C$2:$C$2509,$C360,通路月營運!$D$2:$D$2509,$D360)</f>
        <v>2919400</v>
      </c>
      <c r="K360" s="16" t="n">
        <f aca="false">SUMIFS(通路月營運!$K$2:$K$2509,通路月營運!$B$2:$B$2509,$B360,通路月營運!$C$2:$C$2509,$C360,通路月營運!$D$2:$D$2509,$D360)</f>
        <v>10385</v>
      </c>
      <c r="L360" s="13" t="n">
        <v>862100</v>
      </c>
      <c r="M360" s="13" t="n">
        <v>777600</v>
      </c>
      <c r="N360" s="17" t="n">
        <f aca="false">SUMIFS(門市年度設定!$F$2:$F$63,門市年度設定!$A$2:$A$63,$B360,門市年度設定!$B$2:$B$63,$D360)</f>
        <v>326000</v>
      </c>
      <c r="O360" s="13" t="n">
        <v>154800</v>
      </c>
      <c r="P360" s="13" t="n">
        <v>53500</v>
      </c>
      <c r="Q360" s="17" t="n">
        <f aca="false">SUMIFS(通路月營運!$N$2:$N$2509,通路月營運!$B$2:$B$2509,$B360,通路月營運!$C$2:$C$2509,$C360,通路月營運!$D$2:$D$2509,$D360)</f>
        <v>334526</v>
      </c>
      <c r="R360" s="14" t="n">
        <f aca="false">SUM(L360:Q360)</f>
        <v>2508526</v>
      </c>
      <c r="S360" s="14" t="n">
        <f aca="false">J360-R360</f>
        <v>410874</v>
      </c>
      <c r="T360" s="15" t="n">
        <f aca="false">IF(J360=0,0,S360/J360)</f>
        <v>0.14073919298486</v>
      </c>
      <c r="U360" s="14" t="n">
        <f aca="false">IF(H360=0,0,J360/H360)</f>
        <v>94174.1935483871</v>
      </c>
      <c r="V360" s="18" t="n">
        <f aca="false">IF(H360=0,0,K360/H360)</f>
        <v>335</v>
      </c>
      <c r="W360" s="14" t="n">
        <f aca="false">IF(K360=0,0,J360/K360)</f>
        <v>281.116995666827</v>
      </c>
      <c r="X360" s="15" t="n">
        <f aca="false">IF(J360=0,0,L360/J360)</f>
        <v>0.295300404192642</v>
      </c>
      <c r="Y360" s="15" t="n">
        <f aca="false">IF(J360=0,0,M360/J360)</f>
        <v>0.26635610056861</v>
      </c>
      <c r="Z360" s="14" t="n">
        <f aca="false">IF(I360=0,0,J360/I360)</f>
        <v>35173.4939759036</v>
      </c>
    </row>
    <row r="361" customFormat="false" ht="15" hidden="false" customHeight="false" outlineLevel="0" collapsed="false">
      <c r="A361" s="6" t="str">
        <f aca="false">TEXT(B361,"0")&amp;"-"&amp;TEXT(C361,"00")</f>
        <v>2025-08</v>
      </c>
      <c r="B361" s="4" t="n">
        <v>2025</v>
      </c>
      <c r="C361" s="4" t="n">
        <v>8</v>
      </c>
      <c r="D361" s="9" t="s">
        <v>305</v>
      </c>
      <c r="E361" s="12" t="str">
        <f aca="false">INDEX(門市主檔!$B$2:$B$25,MATCH($D361,門市主檔!$A$2:$A$25,0))</f>
        <v>台中七期店</v>
      </c>
      <c r="F361" s="12" t="str">
        <f aca="false">INDEX(門市主檔!$C$2:$C$25,MATCH($D361,門市主檔!$A$2:$A$25,0))</f>
        <v>中區</v>
      </c>
      <c r="G361" s="12" t="str">
        <f aca="false">INDEX(門市主檔!$E$2:$E$25,MATCH($D361,門市主檔!$A$2:$A$25,0))</f>
        <v>旗艦店</v>
      </c>
      <c r="H361" s="4" t="n">
        <v>31</v>
      </c>
      <c r="I361" s="16" t="n">
        <f aca="false">SUMIFS(門市年度設定!$E$2:$E$63,門市年度設定!$A$2:$A$63,$B361,門市年度設定!$B$2:$B$63,$D361)</f>
        <v>124</v>
      </c>
      <c r="J361" s="17" t="n">
        <f aca="false">SUMIFS(通路月營運!$I$2:$I$2509,通路月營運!$B$2:$B$2509,$B361,通路月營運!$C$2:$C$2509,$C361,通路月營運!$D$2:$D$2509,$D361)</f>
        <v>2783000</v>
      </c>
      <c r="K361" s="16" t="n">
        <f aca="false">SUMIFS(通路月營運!$K$2:$K$2509,通路月營運!$B$2:$B$2509,$B361,通路月營運!$C$2:$C$2509,$C361,通路月營運!$D$2:$D$2509,$D361)</f>
        <v>9472</v>
      </c>
      <c r="L361" s="13" t="n">
        <v>829500</v>
      </c>
      <c r="M361" s="13" t="n">
        <v>742300</v>
      </c>
      <c r="N361" s="17" t="n">
        <f aca="false">SUMIFS(門市年度設定!$F$2:$F$63,門市年度設定!$A$2:$A$63,$B361,門市年度設定!$B$2:$B$63,$D361)</f>
        <v>490000</v>
      </c>
      <c r="O361" s="13" t="n">
        <v>132600</v>
      </c>
      <c r="P361" s="13" t="n">
        <v>52900</v>
      </c>
      <c r="Q361" s="17" t="n">
        <f aca="false">SUMIFS(通路月營運!$N$2:$N$2509,通路月營運!$B$2:$B$2509,$B361,通路月營運!$C$2:$C$2509,$C361,通路月營運!$D$2:$D$2509,$D361)</f>
        <v>268804</v>
      </c>
      <c r="R361" s="14" t="n">
        <f aca="false">SUM(L361:Q361)</f>
        <v>2516104</v>
      </c>
      <c r="S361" s="14" t="n">
        <f aca="false">J361-R361</f>
        <v>266896</v>
      </c>
      <c r="T361" s="15" t="n">
        <f aca="false">IF(J361=0,0,S361/J361)</f>
        <v>0.095902263744161</v>
      </c>
      <c r="U361" s="14" t="n">
        <f aca="false">IF(H361=0,0,J361/H361)</f>
        <v>89774.1935483871</v>
      </c>
      <c r="V361" s="18" t="n">
        <f aca="false">IF(H361=0,0,K361/H361)</f>
        <v>305.548387096774</v>
      </c>
      <c r="W361" s="14" t="n">
        <f aca="false">IF(K361=0,0,J361/K361)</f>
        <v>293.813344594595</v>
      </c>
      <c r="X361" s="15" t="n">
        <f aca="false">IF(J361=0,0,L361/J361)</f>
        <v>0.298059647862019</v>
      </c>
      <c r="Y361" s="15" t="n">
        <f aca="false">IF(J361=0,0,M361/J361)</f>
        <v>0.266726554078333</v>
      </c>
      <c r="Z361" s="14" t="n">
        <f aca="false">IF(I361=0,0,J361/I361)</f>
        <v>22443.5483870968</v>
      </c>
    </row>
    <row r="362" customFormat="false" ht="15" hidden="false" customHeight="false" outlineLevel="0" collapsed="false">
      <c r="A362" s="6" t="str">
        <f aca="false">TEXT(B362,"0")&amp;"-"&amp;TEXT(C362,"00")</f>
        <v>2025-08</v>
      </c>
      <c r="B362" s="4" t="n">
        <v>2025</v>
      </c>
      <c r="C362" s="4" t="n">
        <v>8</v>
      </c>
      <c r="D362" s="9" t="s">
        <v>307</v>
      </c>
      <c r="E362" s="12" t="str">
        <f aca="false">INDEX(門市主檔!$B$2:$B$25,MATCH($D362,門市主檔!$A$2:$A$25,0))</f>
        <v>台中一中店</v>
      </c>
      <c r="F362" s="12" t="str">
        <f aca="false">INDEX(門市主檔!$C$2:$C$25,MATCH($D362,門市主檔!$A$2:$A$25,0))</f>
        <v>中區</v>
      </c>
      <c r="G362" s="12" t="str">
        <f aca="false">INDEX(門市主檔!$E$2:$E$25,MATCH($D362,門市主檔!$A$2:$A$25,0))</f>
        <v>小型店</v>
      </c>
      <c r="H362" s="4" t="n">
        <v>31</v>
      </c>
      <c r="I362" s="16" t="n">
        <f aca="false">SUMIFS(門市年度設定!$E$2:$E$63,門市年度設定!$A$2:$A$63,$B362,門市年度設定!$B$2:$B$63,$D362)</f>
        <v>52</v>
      </c>
      <c r="J362" s="17" t="n">
        <f aca="false">SUMIFS(通路月營運!$I$2:$I$2509,通路月營運!$B$2:$B$2509,$B362,通路月營運!$C$2:$C$2509,$C362,通路月營運!$D$2:$D$2509,$D362)</f>
        <v>1956500</v>
      </c>
      <c r="K362" s="16" t="n">
        <f aca="false">SUMIFS(通路月營運!$K$2:$K$2509,通路月營運!$B$2:$B$2509,$B362,通路月營運!$C$2:$C$2509,$C362,通路月營運!$D$2:$D$2509,$D362)</f>
        <v>7279</v>
      </c>
      <c r="L362" s="13" t="n">
        <v>632700</v>
      </c>
      <c r="M362" s="13" t="n">
        <v>523500</v>
      </c>
      <c r="N362" s="17" t="n">
        <f aca="false">SUMIFS(門市年度設定!$F$2:$F$63,門市年度設定!$A$2:$A$63,$B362,門市年度設定!$B$2:$B$63,$D362)</f>
        <v>106000</v>
      </c>
      <c r="O362" s="13" t="n">
        <v>134100</v>
      </c>
      <c r="P362" s="13" t="n">
        <v>60500</v>
      </c>
      <c r="Q362" s="17" t="n">
        <f aca="false">SUMIFS(通路月營運!$N$2:$N$2509,通路月營運!$B$2:$B$2509,$B362,通路月營運!$C$2:$C$2509,$C362,通路月營運!$D$2:$D$2509,$D362)</f>
        <v>273734</v>
      </c>
      <c r="R362" s="14" t="n">
        <f aca="false">SUM(L362:Q362)</f>
        <v>1730534</v>
      </c>
      <c r="S362" s="14" t="n">
        <f aca="false">J362-R362</f>
        <v>225966</v>
      </c>
      <c r="T362" s="15" t="n">
        <f aca="false">IF(J362=0,0,S362/J362)</f>
        <v>0.115495016611296</v>
      </c>
      <c r="U362" s="14" t="n">
        <f aca="false">IF(H362=0,0,J362/H362)</f>
        <v>63112.9032258065</v>
      </c>
      <c r="V362" s="18" t="n">
        <f aca="false">IF(H362=0,0,K362/H362)</f>
        <v>234.806451612903</v>
      </c>
      <c r="W362" s="14" t="n">
        <f aca="false">IF(K362=0,0,J362/K362)</f>
        <v>268.786921280396</v>
      </c>
      <c r="X362" s="15" t="n">
        <f aca="false">IF(J362=0,0,L362/J362)</f>
        <v>0.323383593151035</v>
      </c>
      <c r="Y362" s="15" t="n">
        <f aca="false">IF(J362=0,0,M362/J362)</f>
        <v>0.267569639662663</v>
      </c>
      <c r="Z362" s="14" t="n">
        <f aca="false">IF(I362=0,0,J362/I362)</f>
        <v>37625</v>
      </c>
    </row>
    <row r="363" customFormat="false" ht="15" hidden="false" customHeight="false" outlineLevel="0" collapsed="false">
      <c r="A363" s="6" t="str">
        <f aca="false">TEXT(B363,"0")&amp;"-"&amp;TEXT(C363,"00")</f>
        <v>2025-08</v>
      </c>
      <c r="B363" s="4" t="n">
        <v>2025</v>
      </c>
      <c r="C363" s="4" t="n">
        <v>8</v>
      </c>
      <c r="D363" s="9" t="s">
        <v>310</v>
      </c>
      <c r="E363" s="12" t="str">
        <f aca="false">INDEX(門市主檔!$B$2:$B$25,MATCH($D363,門市主檔!$A$2:$A$25,0))</f>
        <v>台中大里店</v>
      </c>
      <c r="F363" s="12" t="str">
        <f aca="false">INDEX(門市主檔!$C$2:$C$25,MATCH($D363,門市主檔!$A$2:$A$25,0))</f>
        <v>中區</v>
      </c>
      <c r="G363" s="12" t="str">
        <f aca="false">INDEX(門市主檔!$E$2:$E$25,MATCH($D363,門市主檔!$A$2:$A$25,0))</f>
        <v>外帶專門店</v>
      </c>
      <c r="H363" s="4" t="n">
        <v>31</v>
      </c>
      <c r="I363" s="16" t="n">
        <f aca="false">SUMIFS(門市年度設定!$E$2:$E$63,門市年度設定!$A$2:$A$63,$B363,門市年度設定!$B$2:$B$63,$D363)</f>
        <v>10</v>
      </c>
      <c r="J363" s="17" t="n">
        <f aca="false">SUMIFS(通路月營運!$I$2:$I$2509,通路月營運!$B$2:$B$2509,$B363,通路月營運!$C$2:$C$2509,$C363,通路月營運!$D$2:$D$2509,$D363)</f>
        <v>1331800</v>
      </c>
      <c r="K363" s="16" t="n">
        <f aca="false">SUMIFS(通路月營運!$K$2:$K$2509,通路月營運!$B$2:$B$2509,$B363,通路月營運!$C$2:$C$2509,$C363,通路月營運!$D$2:$D$2509,$D363)</f>
        <v>5224</v>
      </c>
      <c r="L363" s="13" t="n">
        <v>405700</v>
      </c>
      <c r="M363" s="13" t="n">
        <v>342900</v>
      </c>
      <c r="N363" s="17" t="n">
        <f aca="false">SUMIFS(門市年度設定!$F$2:$F$63,門市年度設定!$A$2:$A$63,$B363,門市年度設定!$B$2:$B$63,$D363)</f>
        <v>55000</v>
      </c>
      <c r="O363" s="13" t="n">
        <v>82600</v>
      </c>
      <c r="P363" s="13" t="n">
        <v>34800</v>
      </c>
      <c r="Q363" s="17" t="n">
        <f aca="false">SUMIFS(通路月營運!$N$2:$N$2509,通路月營運!$B$2:$B$2509,$B363,通路月營運!$C$2:$C$2509,$C363,通路月營運!$D$2:$D$2509,$D363)</f>
        <v>264078</v>
      </c>
      <c r="R363" s="14" t="n">
        <f aca="false">SUM(L363:Q363)</f>
        <v>1185078</v>
      </c>
      <c r="S363" s="14" t="n">
        <f aca="false">J363-R363</f>
        <v>146722</v>
      </c>
      <c r="T363" s="15" t="n">
        <f aca="false">IF(J363=0,0,S363/J363)</f>
        <v>0.110168193422436</v>
      </c>
      <c r="U363" s="14" t="n">
        <f aca="false">IF(H363=0,0,J363/H363)</f>
        <v>42961.2903225806</v>
      </c>
      <c r="V363" s="18" t="n">
        <f aca="false">IF(H363=0,0,K363/H363)</f>
        <v>168.516129032258</v>
      </c>
      <c r="W363" s="14" t="n">
        <f aca="false">IF(K363=0,0,J363/K363)</f>
        <v>254.938744257274</v>
      </c>
      <c r="X363" s="15" t="n">
        <f aca="false">IF(J363=0,0,L363/J363)</f>
        <v>0.304625319116985</v>
      </c>
      <c r="Y363" s="15" t="n">
        <f aca="false">IF(J363=0,0,M363/J363)</f>
        <v>0.257471091755519</v>
      </c>
      <c r="Z363" s="14" t="n">
        <f aca="false">IF(I363=0,0,J363/I363)</f>
        <v>133180</v>
      </c>
    </row>
    <row r="364" customFormat="false" ht="15" hidden="false" customHeight="false" outlineLevel="0" collapsed="false">
      <c r="A364" s="6" t="str">
        <f aca="false">TEXT(B364,"0")&amp;"-"&amp;TEXT(C364,"00")</f>
        <v>2025-08</v>
      </c>
      <c r="B364" s="4" t="n">
        <v>2025</v>
      </c>
      <c r="C364" s="4" t="n">
        <v>8</v>
      </c>
      <c r="D364" s="9" t="s">
        <v>318</v>
      </c>
      <c r="E364" s="12" t="str">
        <f aca="false">INDEX(門市主檔!$B$2:$B$25,MATCH($D364,門市主檔!$A$2:$A$25,0))</f>
        <v>台南中西店</v>
      </c>
      <c r="F364" s="12" t="str">
        <f aca="false">INDEX(門市主檔!$C$2:$C$25,MATCH($D364,門市主檔!$A$2:$A$25,0))</f>
        <v>南區</v>
      </c>
      <c r="G364" s="12" t="str">
        <f aca="false">INDEX(門市主檔!$E$2:$E$25,MATCH($D364,門市主檔!$A$2:$A$25,0))</f>
        <v>標準店</v>
      </c>
      <c r="H364" s="4" t="n">
        <v>31</v>
      </c>
      <c r="I364" s="16" t="n">
        <f aca="false">SUMIFS(門市年度設定!$E$2:$E$63,門市年度設定!$A$2:$A$63,$B364,門市年度設定!$B$2:$B$63,$D364)</f>
        <v>76</v>
      </c>
      <c r="J364" s="17" t="n">
        <f aca="false">SUMIFS(通路月營運!$I$2:$I$2509,通路月營運!$B$2:$B$2509,$B364,通路月營運!$C$2:$C$2509,$C364,通路月營運!$D$2:$D$2509,$D364)</f>
        <v>1946000</v>
      </c>
      <c r="K364" s="16" t="n">
        <f aca="false">SUMIFS(通路月營運!$K$2:$K$2509,通路月營運!$B$2:$B$2509,$B364,通路月營運!$C$2:$C$2509,$C364,通路月營運!$D$2:$D$2509,$D364)</f>
        <v>6769</v>
      </c>
      <c r="L364" s="13" t="n">
        <v>659500</v>
      </c>
      <c r="M364" s="13" t="n">
        <v>479500</v>
      </c>
      <c r="N364" s="17" t="n">
        <f aca="false">SUMIFS(門市年度設定!$F$2:$F$63,門市年度設定!$A$2:$A$63,$B364,門市年度設定!$B$2:$B$63,$D364)</f>
        <v>205000</v>
      </c>
      <c r="O364" s="13" t="n">
        <v>99500</v>
      </c>
      <c r="P364" s="13" t="n">
        <v>65900</v>
      </c>
      <c r="Q364" s="17" t="n">
        <f aca="false">SUMIFS(通路月營運!$N$2:$N$2509,通路月營運!$B$2:$B$2509,$B364,通路月營運!$C$2:$C$2509,$C364,通路月營運!$D$2:$D$2509,$D364)</f>
        <v>216070</v>
      </c>
      <c r="R364" s="14" t="n">
        <f aca="false">SUM(L364:Q364)</f>
        <v>1725470</v>
      </c>
      <c r="S364" s="14" t="n">
        <f aca="false">J364-R364</f>
        <v>220530</v>
      </c>
      <c r="T364" s="15" t="n">
        <f aca="false">IF(J364=0,0,S364/J364)</f>
        <v>0.113324768756423</v>
      </c>
      <c r="U364" s="14" t="n">
        <f aca="false">IF(H364=0,0,J364/H364)</f>
        <v>62774.1935483871</v>
      </c>
      <c r="V364" s="18" t="n">
        <f aca="false">IF(H364=0,0,K364/H364)</f>
        <v>218.354838709677</v>
      </c>
      <c r="W364" s="14" t="n">
        <f aca="false">IF(K364=0,0,J364/K364)</f>
        <v>287.487073422958</v>
      </c>
      <c r="X364" s="15" t="n">
        <f aca="false">IF(J364=0,0,L364/J364)</f>
        <v>0.338900308324769</v>
      </c>
      <c r="Y364" s="15" t="n">
        <f aca="false">IF(J364=0,0,M364/J364)</f>
        <v>0.246402877697842</v>
      </c>
      <c r="Z364" s="14" t="n">
        <f aca="false">IF(I364=0,0,J364/I364)</f>
        <v>25605.2631578947</v>
      </c>
    </row>
    <row r="365" customFormat="false" ht="15" hidden="false" customHeight="false" outlineLevel="0" collapsed="false">
      <c r="A365" s="6" t="str">
        <f aca="false">TEXT(B365,"0")&amp;"-"&amp;TEXT(C365,"00")</f>
        <v>2025-08</v>
      </c>
      <c r="B365" s="4" t="n">
        <v>2025</v>
      </c>
      <c r="C365" s="4" t="n">
        <v>8</v>
      </c>
      <c r="D365" s="9" t="s">
        <v>323</v>
      </c>
      <c r="E365" s="12" t="str">
        <f aca="false">INDEX(門市主檔!$B$2:$B$25,MATCH($D365,門市主檔!$A$2:$A$25,0))</f>
        <v>台南東寧店</v>
      </c>
      <c r="F365" s="12" t="str">
        <f aca="false">INDEX(門市主檔!$C$2:$C$25,MATCH($D365,門市主檔!$A$2:$A$25,0))</f>
        <v>南區</v>
      </c>
      <c r="G365" s="12" t="str">
        <f aca="false">INDEX(門市主檔!$E$2:$E$25,MATCH($D365,門市主檔!$A$2:$A$25,0))</f>
        <v>小型店</v>
      </c>
      <c r="H365" s="4" t="n">
        <v>31</v>
      </c>
      <c r="I365" s="16" t="n">
        <f aca="false">SUMIFS(門市年度設定!$E$2:$E$63,門市年度設定!$A$2:$A$63,$B365,門市年度設定!$B$2:$B$63,$D365)</f>
        <v>52</v>
      </c>
      <c r="J365" s="17" t="n">
        <f aca="false">SUMIFS(通路月營運!$I$2:$I$2509,通路月營運!$B$2:$B$2509,$B365,通路月營運!$C$2:$C$2509,$C365,通路月營運!$D$2:$D$2509,$D365)</f>
        <v>1785200</v>
      </c>
      <c r="K365" s="16" t="n">
        <f aca="false">SUMIFS(通路月營運!$K$2:$K$2509,通路月營運!$B$2:$B$2509,$B365,通路月營運!$C$2:$C$2509,$C365,通路月營運!$D$2:$D$2509,$D365)</f>
        <v>6320</v>
      </c>
      <c r="L365" s="13" t="n">
        <v>557100</v>
      </c>
      <c r="M365" s="13" t="n">
        <v>432500</v>
      </c>
      <c r="N365" s="17" t="n">
        <f aca="false">SUMIFS(門市年度設定!$F$2:$F$63,門市年度設定!$A$2:$A$63,$B365,門市年度設定!$B$2:$B$63,$D365)</f>
        <v>95000</v>
      </c>
      <c r="O365" s="13" t="n">
        <v>119000</v>
      </c>
      <c r="P365" s="13" t="n">
        <v>32800</v>
      </c>
      <c r="Q365" s="17" t="n">
        <f aca="false">SUMIFS(通路月營運!$N$2:$N$2509,通路月營運!$B$2:$B$2509,$B365,通路月營運!$C$2:$C$2509,$C365,通路月營運!$D$2:$D$2509,$D365)</f>
        <v>248778</v>
      </c>
      <c r="R365" s="14" t="n">
        <f aca="false">SUM(L365:Q365)</f>
        <v>1485178</v>
      </c>
      <c r="S365" s="14" t="n">
        <f aca="false">J365-R365</f>
        <v>300022</v>
      </c>
      <c r="T365" s="15" t="n">
        <f aca="false">IF(J365=0,0,S365/J365)</f>
        <v>0.168060721487788</v>
      </c>
      <c r="U365" s="14" t="n">
        <f aca="false">IF(H365=0,0,J365/H365)</f>
        <v>57587.0967741935</v>
      </c>
      <c r="V365" s="18" t="n">
        <f aca="false">IF(H365=0,0,K365/H365)</f>
        <v>203.870967741936</v>
      </c>
      <c r="W365" s="14" t="n">
        <f aca="false">IF(K365=0,0,J365/K365)</f>
        <v>282.46835443038</v>
      </c>
      <c r="X365" s="15" t="n">
        <f aca="false">IF(J365=0,0,L365/J365)</f>
        <v>0.312065874971992</v>
      </c>
      <c r="Y365" s="15" t="n">
        <f aca="false">IF(J365=0,0,M365/J365)</f>
        <v>0.242269773694824</v>
      </c>
      <c r="Z365" s="14" t="n">
        <f aca="false">IF(I365=0,0,J365/I365)</f>
        <v>34330.7692307692</v>
      </c>
    </row>
    <row r="366" customFormat="false" ht="15" hidden="false" customHeight="false" outlineLevel="0" collapsed="false">
      <c r="A366" s="6" t="str">
        <f aca="false">TEXT(B366,"0")&amp;"-"&amp;TEXT(C366,"00")</f>
        <v>2025-08</v>
      </c>
      <c r="B366" s="4" t="n">
        <v>2025</v>
      </c>
      <c r="C366" s="4" t="n">
        <v>8</v>
      </c>
      <c r="D366" s="9" t="s">
        <v>262</v>
      </c>
      <c r="E366" s="12" t="str">
        <f aca="false">INDEX(門市主檔!$B$2:$B$25,MATCH($D366,門市主檔!$A$2:$A$25,0))</f>
        <v>台北信義旗艦店</v>
      </c>
      <c r="F366" s="12" t="str">
        <f aca="false">INDEX(門市主檔!$C$2:$C$25,MATCH($D366,門市主檔!$A$2:$A$25,0))</f>
        <v>北區</v>
      </c>
      <c r="G366" s="12" t="str">
        <f aca="false">INDEX(門市主檔!$E$2:$E$25,MATCH($D366,門市主檔!$A$2:$A$25,0))</f>
        <v>旗艦店</v>
      </c>
      <c r="H366" s="4" t="n">
        <v>31</v>
      </c>
      <c r="I366" s="16" t="n">
        <f aca="false">SUMIFS(門市年度設定!$E$2:$E$63,門市年度設定!$A$2:$A$63,$B366,門市年度設定!$B$2:$B$63,$D366)</f>
        <v>112</v>
      </c>
      <c r="J366" s="17" t="n">
        <f aca="false">SUMIFS(通路月營運!$I$2:$I$2509,通路月營運!$B$2:$B$2509,$B366,通路月營運!$C$2:$C$2509,$C366,通路月營運!$D$2:$D$2509,$D366)</f>
        <v>3330700</v>
      </c>
      <c r="K366" s="16" t="n">
        <f aca="false">SUMIFS(通路月營運!$K$2:$K$2509,通路月營運!$B$2:$B$2509,$B366,通路月營運!$C$2:$C$2509,$C366,通路月營運!$D$2:$D$2509,$D366)</f>
        <v>12001</v>
      </c>
      <c r="L366" s="13" t="n">
        <v>1146400</v>
      </c>
      <c r="M366" s="13" t="n">
        <v>852300</v>
      </c>
      <c r="N366" s="17" t="n">
        <f aca="false">SUMIFS(門市年度設定!$F$2:$F$63,門市年度設定!$A$2:$A$63,$B366,門市年度設定!$B$2:$B$63,$D366)</f>
        <v>581000</v>
      </c>
      <c r="O366" s="13" t="n">
        <v>158900</v>
      </c>
      <c r="P366" s="13" t="n">
        <v>71200</v>
      </c>
      <c r="Q366" s="17" t="n">
        <f aca="false">SUMIFS(通路月營運!$N$2:$N$2509,通路月營運!$B$2:$B$2509,$B366,通路月營運!$C$2:$C$2509,$C366,通路月營運!$D$2:$D$2509,$D366)</f>
        <v>301818</v>
      </c>
      <c r="R366" s="14" t="n">
        <f aca="false">SUM(L366:Q366)</f>
        <v>3111618</v>
      </c>
      <c r="S366" s="14" t="n">
        <f aca="false">J366-R366</f>
        <v>219082</v>
      </c>
      <c r="T366" s="15" t="n">
        <f aca="false">IF(J366=0,0,S366/J366)</f>
        <v>0.0657765634851533</v>
      </c>
      <c r="U366" s="14" t="n">
        <f aca="false">IF(H366=0,0,J366/H366)</f>
        <v>107441.935483871</v>
      </c>
      <c r="V366" s="18" t="n">
        <f aca="false">IF(H366=0,0,K366/H366)</f>
        <v>387.129032258065</v>
      </c>
      <c r="W366" s="14" t="n">
        <f aca="false">IF(K366=0,0,J366/K366)</f>
        <v>277.53520539955</v>
      </c>
      <c r="X366" s="15" t="n">
        <f aca="false">IF(J366=0,0,L366/J366)</f>
        <v>0.344191911610172</v>
      </c>
      <c r="Y366" s="15" t="n">
        <f aca="false">IF(J366=0,0,M366/J366)</f>
        <v>0.255892154802294</v>
      </c>
      <c r="Z366" s="14" t="n">
        <f aca="false">IF(I366=0,0,J366/I366)</f>
        <v>29738.3928571429</v>
      </c>
    </row>
    <row r="367" customFormat="false" ht="15" hidden="false" customHeight="false" outlineLevel="0" collapsed="false">
      <c r="A367" s="6" t="str">
        <f aca="false">TEXT(B367,"0")&amp;"-"&amp;TEXT(C367,"00")</f>
        <v>2025-08</v>
      </c>
      <c r="B367" s="4" t="n">
        <v>2025</v>
      </c>
      <c r="C367" s="4" t="n">
        <v>8</v>
      </c>
      <c r="D367" s="9" t="s">
        <v>269</v>
      </c>
      <c r="E367" s="12" t="str">
        <f aca="false">INDEX(門市主檔!$B$2:$B$25,MATCH($D367,門市主檔!$A$2:$A$25,0))</f>
        <v>台北中山店</v>
      </c>
      <c r="F367" s="12" t="str">
        <f aca="false">INDEX(門市主檔!$C$2:$C$25,MATCH($D367,門市主檔!$A$2:$A$25,0))</f>
        <v>北區</v>
      </c>
      <c r="G367" s="12" t="str">
        <f aca="false">INDEX(門市主檔!$E$2:$E$25,MATCH($D367,門市主檔!$A$2:$A$25,0))</f>
        <v>標準店</v>
      </c>
      <c r="H367" s="4" t="n">
        <v>31</v>
      </c>
      <c r="I367" s="16" t="n">
        <f aca="false">SUMIFS(門市年度設定!$E$2:$E$63,門市年度設定!$A$2:$A$63,$B367,門市年度設定!$B$2:$B$63,$D367)</f>
        <v>79</v>
      </c>
      <c r="J367" s="17" t="n">
        <f aca="false">SUMIFS(通路月營運!$I$2:$I$2509,通路月營運!$B$2:$B$2509,$B367,通路月營運!$C$2:$C$2509,$C367,通路月營運!$D$2:$D$2509,$D367)</f>
        <v>2730500</v>
      </c>
      <c r="K367" s="16" t="n">
        <f aca="false">SUMIFS(通路月營運!$K$2:$K$2509,通路月營運!$B$2:$B$2509,$B367,通路月營運!$C$2:$C$2509,$C367,通路月營運!$D$2:$D$2509,$D367)</f>
        <v>9279</v>
      </c>
      <c r="L367" s="13" t="n">
        <v>810500</v>
      </c>
      <c r="M367" s="13" t="n">
        <v>651300</v>
      </c>
      <c r="N367" s="17" t="n">
        <f aca="false">SUMIFS(門市年度設定!$F$2:$F$63,門市年度設定!$A$2:$A$63,$B367,門市年度設定!$B$2:$B$63,$D367)</f>
        <v>268000</v>
      </c>
      <c r="O367" s="13" t="n">
        <v>165000</v>
      </c>
      <c r="P367" s="13" t="n">
        <v>51000</v>
      </c>
      <c r="Q367" s="17" t="n">
        <f aca="false">SUMIFS(通路月營運!$N$2:$N$2509,通路月營運!$B$2:$B$2509,$B367,通路月營運!$C$2:$C$2509,$C367,通路月營運!$D$2:$D$2509,$D367)</f>
        <v>313548</v>
      </c>
      <c r="R367" s="14" t="n">
        <f aca="false">SUM(L367:Q367)</f>
        <v>2259348</v>
      </c>
      <c r="S367" s="14" t="n">
        <f aca="false">J367-R367</f>
        <v>471152</v>
      </c>
      <c r="T367" s="15" t="n">
        <f aca="false">IF(J367=0,0,S367/J367)</f>
        <v>0.172551547335653</v>
      </c>
      <c r="U367" s="14" t="n">
        <f aca="false">IF(H367=0,0,J367/H367)</f>
        <v>88080.6451612903</v>
      </c>
      <c r="V367" s="18" t="n">
        <f aca="false">IF(H367=0,0,K367/H367)</f>
        <v>299.322580645161</v>
      </c>
      <c r="W367" s="14" t="n">
        <f aca="false">IF(K367=0,0,J367/K367)</f>
        <v>294.266623558573</v>
      </c>
      <c r="X367" s="15" t="n">
        <f aca="false">IF(J367=0,0,L367/J367)</f>
        <v>0.296832082036257</v>
      </c>
      <c r="Y367" s="15" t="n">
        <f aca="false">IF(J367=0,0,M367/J367)</f>
        <v>0.238527742171763</v>
      </c>
      <c r="Z367" s="14" t="n">
        <f aca="false">IF(I367=0,0,J367/I367)</f>
        <v>34563.2911392405</v>
      </c>
    </row>
    <row r="368" customFormat="false" ht="15" hidden="false" customHeight="false" outlineLevel="0" collapsed="false">
      <c r="A368" s="6" t="str">
        <f aca="false">TEXT(B368,"0")&amp;"-"&amp;TEXT(C368,"00")</f>
        <v>2025-08</v>
      </c>
      <c r="B368" s="4" t="n">
        <v>2025</v>
      </c>
      <c r="C368" s="4" t="n">
        <v>8</v>
      </c>
      <c r="D368" s="9" t="s">
        <v>273</v>
      </c>
      <c r="E368" s="12" t="str">
        <f aca="false">INDEX(門市主檔!$B$2:$B$25,MATCH($D368,門市主檔!$A$2:$A$25,0))</f>
        <v>台北東門店</v>
      </c>
      <c r="F368" s="12" t="str">
        <f aca="false">INDEX(門市主檔!$C$2:$C$25,MATCH($D368,門市主檔!$A$2:$A$25,0))</f>
        <v>北區</v>
      </c>
      <c r="G368" s="12" t="str">
        <f aca="false">INDEX(門市主檔!$E$2:$E$25,MATCH($D368,門市主檔!$A$2:$A$25,0))</f>
        <v>小型店</v>
      </c>
      <c r="H368" s="4" t="n">
        <v>31</v>
      </c>
      <c r="I368" s="16" t="n">
        <f aca="false">SUMIFS(門市年度設定!$E$2:$E$63,門市年度設定!$A$2:$A$63,$B368,門市年度設定!$B$2:$B$63,$D368)</f>
        <v>54</v>
      </c>
      <c r="J368" s="17" t="n">
        <f aca="false">SUMIFS(通路月營運!$I$2:$I$2509,通路月營運!$B$2:$B$2509,$B368,通路月營運!$C$2:$C$2509,$C368,通路月營運!$D$2:$D$2509,$D368)</f>
        <v>1820100</v>
      </c>
      <c r="K368" s="16" t="n">
        <f aca="false">SUMIFS(通路月營運!$K$2:$K$2509,通路月營運!$B$2:$B$2509,$B368,通路月營運!$C$2:$C$2509,$C368,通路月營運!$D$2:$D$2509,$D368)</f>
        <v>6334</v>
      </c>
      <c r="L368" s="13" t="n">
        <v>551400</v>
      </c>
      <c r="M368" s="13" t="n">
        <v>489300</v>
      </c>
      <c r="N368" s="17" t="n">
        <f aca="false">SUMIFS(門市年度設定!$F$2:$F$63,門市年度設定!$A$2:$A$63,$B368,門市年度設定!$B$2:$B$63,$D368)</f>
        <v>101000</v>
      </c>
      <c r="O368" s="13" t="n">
        <v>85700</v>
      </c>
      <c r="P368" s="13" t="n">
        <v>44300</v>
      </c>
      <c r="Q368" s="17" t="n">
        <f aca="false">SUMIFS(通路月營運!$N$2:$N$2509,通路月營運!$B$2:$B$2509,$B368,通路月營運!$C$2:$C$2509,$C368,通路月營運!$D$2:$D$2509,$D368)</f>
        <v>254456</v>
      </c>
      <c r="R368" s="14" t="n">
        <f aca="false">SUM(L368:Q368)</f>
        <v>1526156</v>
      </c>
      <c r="S368" s="14" t="n">
        <f aca="false">J368-R368</f>
        <v>293944</v>
      </c>
      <c r="T368" s="15" t="n">
        <f aca="false">IF(J368=0,0,S368/J368)</f>
        <v>0.161498818746223</v>
      </c>
      <c r="U368" s="14" t="n">
        <f aca="false">IF(H368=0,0,J368/H368)</f>
        <v>58712.9032258065</v>
      </c>
      <c r="V368" s="18" t="n">
        <f aca="false">IF(H368=0,0,K368/H368)</f>
        <v>204.322580645161</v>
      </c>
      <c r="W368" s="14" t="n">
        <f aca="false">IF(K368=0,0,J368/K368)</f>
        <v>287.353962740764</v>
      </c>
      <c r="X368" s="15" t="n">
        <f aca="false">IF(J368=0,0,L368/J368)</f>
        <v>0.302950387341355</v>
      </c>
      <c r="Y368" s="15" t="n">
        <f aca="false">IF(J368=0,0,M368/J368)</f>
        <v>0.26883138289105</v>
      </c>
      <c r="Z368" s="14" t="n">
        <f aca="false">IF(I368=0,0,J368/I368)</f>
        <v>33705.5555555556</v>
      </c>
    </row>
    <row r="369" customFormat="false" ht="15" hidden="false" customHeight="false" outlineLevel="0" collapsed="false">
      <c r="A369" s="6" t="str">
        <f aca="false">TEXT(B369,"0")&amp;"-"&amp;TEXT(C369,"00")</f>
        <v>2025-08</v>
      </c>
      <c r="B369" s="4" t="n">
        <v>2025</v>
      </c>
      <c r="C369" s="4" t="n">
        <v>8</v>
      </c>
      <c r="D369" s="9" t="s">
        <v>277</v>
      </c>
      <c r="E369" s="12" t="str">
        <f aca="false">INDEX(門市主檔!$B$2:$B$25,MATCH($D369,門市主檔!$A$2:$A$25,0))</f>
        <v>台北松江店</v>
      </c>
      <c r="F369" s="12" t="str">
        <f aca="false">INDEX(門市主檔!$C$2:$C$25,MATCH($D369,門市主檔!$A$2:$A$25,0))</f>
        <v>北區</v>
      </c>
      <c r="G369" s="12" t="str">
        <f aca="false">INDEX(門市主檔!$E$2:$E$25,MATCH($D369,門市主檔!$A$2:$A$25,0))</f>
        <v>外帶專門店</v>
      </c>
      <c r="H369" s="4" t="n">
        <v>31</v>
      </c>
      <c r="I369" s="16" t="n">
        <f aca="false">SUMIFS(門市年度設定!$E$2:$E$63,門市年度設定!$A$2:$A$63,$B369,門市年度設定!$B$2:$B$63,$D369)</f>
        <v>9</v>
      </c>
      <c r="J369" s="17" t="n">
        <f aca="false">SUMIFS(通路月營運!$I$2:$I$2509,通路月營運!$B$2:$B$2509,$B369,通路月營運!$C$2:$C$2509,$C369,通路月營運!$D$2:$D$2509,$D369)</f>
        <v>1401500</v>
      </c>
      <c r="K369" s="16" t="n">
        <f aca="false">SUMIFS(通路月營運!$K$2:$K$2509,通路月營運!$B$2:$B$2509,$B369,通路月營運!$C$2:$C$2509,$C369,通路月營運!$D$2:$D$2509,$D369)</f>
        <v>5347</v>
      </c>
      <c r="L369" s="13" t="n">
        <v>426100</v>
      </c>
      <c r="M369" s="13" t="n">
        <v>332900</v>
      </c>
      <c r="N369" s="17" t="n">
        <f aca="false">SUMIFS(門市年度設定!$F$2:$F$63,門市年度設定!$A$2:$A$63,$B369,門市年度設定!$B$2:$B$63,$D369)</f>
        <v>58000</v>
      </c>
      <c r="O369" s="13" t="n">
        <v>69300</v>
      </c>
      <c r="P369" s="13" t="n">
        <v>39100</v>
      </c>
      <c r="Q369" s="17" t="n">
        <f aca="false">SUMIFS(通路月營運!$N$2:$N$2509,通路月營運!$B$2:$B$2509,$B369,通路月營運!$C$2:$C$2509,$C369,通路月營運!$D$2:$D$2509,$D369)</f>
        <v>285906</v>
      </c>
      <c r="R369" s="14" t="n">
        <f aca="false">SUM(L369:Q369)</f>
        <v>1211306</v>
      </c>
      <c r="S369" s="14" t="n">
        <f aca="false">J369-R369</f>
        <v>190194</v>
      </c>
      <c r="T369" s="15" t="n">
        <f aca="false">IF(J369=0,0,S369/J369)</f>
        <v>0.135707456296825</v>
      </c>
      <c r="U369" s="14" t="n">
        <f aca="false">IF(H369=0,0,J369/H369)</f>
        <v>45209.6774193548</v>
      </c>
      <c r="V369" s="18" t="n">
        <f aca="false">IF(H369=0,0,K369/H369)</f>
        <v>172.483870967742</v>
      </c>
      <c r="W369" s="14" t="n">
        <f aca="false">IF(K369=0,0,J369/K369)</f>
        <v>262.109594164952</v>
      </c>
      <c r="X369" s="15" t="n">
        <f aca="false">IF(J369=0,0,L369/J369)</f>
        <v>0.304031394933999</v>
      </c>
      <c r="Y369" s="15" t="n">
        <f aca="false">IF(J369=0,0,M369/J369)</f>
        <v>0.237531216553692</v>
      </c>
      <c r="Z369" s="14" t="n">
        <f aca="false">IF(I369=0,0,J369/I369)</f>
        <v>155722.222222222</v>
      </c>
    </row>
    <row r="370" customFormat="false" ht="15" hidden="false" customHeight="false" outlineLevel="0" collapsed="false">
      <c r="A370" s="6" t="str">
        <f aca="false">TEXT(B370,"0")&amp;"-"&amp;TEXT(C370,"00")</f>
        <v>2025-08</v>
      </c>
      <c r="B370" s="4" t="n">
        <v>2025</v>
      </c>
      <c r="C370" s="4" t="n">
        <v>8</v>
      </c>
      <c r="D370" s="9" t="s">
        <v>288</v>
      </c>
      <c r="E370" s="12" t="str">
        <f aca="false">INDEX(門市主檔!$B$2:$B$25,MATCH($D370,門市主檔!$A$2:$A$25,0))</f>
        <v>桃園中壢店</v>
      </c>
      <c r="F370" s="12" t="str">
        <f aca="false">INDEX(門市主檔!$C$2:$C$25,MATCH($D370,門市主檔!$A$2:$A$25,0))</f>
        <v>北區</v>
      </c>
      <c r="G370" s="12" t="str">
        <f aca="false">INDEX(門市主檔!$E$2:$E$25,MATCH($D370,門市主檔!$A$2:$A$25,0))</f>
        <v>標準店</v>
      </c>
      <c r="H370" s="4" t="n">
        <v>31</v>
      </c>
      <c r="I370" s="16" t="n">
        <f aca="false">SUMIFS(門市年度設定!$E$2:$E$63,門市年度設定!$A$2:$A$63,$B370,門市年度設定!$B$2:$B$63,$D370)</f>
        <v>90</v>
      </c>
      <c r="J370" s="17" t="n">
        <f aca="false">SUMIFS(通路月營運!$I$2:$I$2509,通路月營運!$B$2:$B$2509,$B370,通路月營運!$C$2:$C$2509,$C370,通路月營運!$D$2:$D$2509,$D370)</f>
        <v>2331900</v>
      </c>
      <c r="K370" s="16" t="n">
        <f aca="false">SUMIFS(通路月營運!$K$2:$K$2509,通路月營運!$B$2:$B$2509,$B370,通路月營運!$C$2:$C$2509,$C370,通路月營運!$D$2:$D$2509,$D370)</f>
        <v>8408</v>
      </c>
      <c r="L370" s="13" t="n">
        <v>748200</v>
      </c>
      <c r="M370" s="13" t="n">
        <v>575300</v>
      </c>
      <c r="N370" s="17" t="n">
        <f aca="false">SUMIFS(門市年度設定!$F$2:$F$63,門市年度設定!$A$2:$A$63,$B370,門市年度設定!$B$2:$B$63,$D370)</f>
        <v>207000</v>
      </c>
      <c r="O370" s="13" t="n">
        <v>145200</v>
      </c>
      <c r="P370" s="13" t="n">
        <v>37800</v>
      </c>
      <c r="Q370" s="17" t="n">
        <f aca="false">SUMIFS(通路月營運!$N$2:$N$2509,通路月營運!$B$2:$B$2509,$B370,通路月營運!$C$2:$C$2509,$C370,通路月營運!$D$2:$D$2509,$D370)</f>
        <v>263534</v>
      </c>
      <c r="R370" s="14" t="n">
        <f aca="false">SUM(L370:Q370)</f>
        <v>1977034</v>
      </c>
      <c r="S370" s="14" t="n">
        <f aca="false">J370-R370</f>
        <v>354866</v>
      </c>
      <c r="T370" s="15" t="n">
        <f aca="false">IF(J370=0,0,S370/J370)</f>
        <v>0.152178909901797</v>
      </c>
      <c r="U370" s="14" t="n">
        <f aca="false">IF(H370=0,0,J370/H370)</f>
        <v>75222.5806451613</v>
      </c>
      <c r="V370" s="18" t="n">
        <f aca="false">IF(H370=0,0,K370/H370)</f>
        <v>271.225806451613</v>
      </c>
      <c r="W370" s="14" t="n">
        <f aca="false">IF(K370=0,0,J370/K370)</f>
        <v>277.343006660324</v>
      </c>
      <c r="X370" s="15" t="n">
        <f aca="false">IF(J370=0,0,L370/J370)</f>
        <v>0.320854239032549</v>
      </c>
      <c r="Y370" s="15" t="n">
        <f aca="false">IF(J370=0,0,M370/J370)</f>
        <v>0.246708692482525</v>
      </c>
      <c r="Z370" s="14" t="n">
        <f aca="false">IF(I370=0,0,J370/I370)</f>
        <v>25910</v>
      </c>
    </row>
    <row r="371" customFormat="false" ht="15" hidden="false" customHeight="false" outlineLevel="0" collapsed="false">
      <c r="A371" s="6" t="str">
        <f aca="false">TEXT(B371,"0")&amp;"-"&amp;TEXT(C371,"00")</f>
        <v>2025-08</v>
      </c>
      <c r="B371" s="4" t="n">
        <v>2025</v>
      </c>
      <c r="C371" s="4" t="n">
        <v>8</v>
      </c>
      <c r="D371" s="9" t="s">
        <v>292</v>
      </c>
      <c r="E371" s="12" t="str">
        <f aca="false">INDEX(門市主檔!$B$2:$B$25,MATCH($D371,門市主檔!$A$2:$A$25,0))</f>
        <v>桃園藝文店</v>
      </c>
      <c r="F371" s="12" t="str">
        <f aca="false">INDEX(門市主檔!$C$2:$C$25,MATCH($D371,門市主檔!$A$2:$A$25,0))</f>
        <v>北區</v>
      </c>
      <c r="G371" s="12" t="str">
        <f aca="false">INDEX(門市主檔!$E$2:$E$25,MATCH($D371,門市主檔!$A$2:$A$25,0))</f>
        <v>標準店</v>
      </c>
      <c r="H371" s="4" t="n">
        <v>31</v>
      </c>
      <c r="I371" s="16" t="n">
        <f aca="false">SUMIFS(門市年度設定!$E$2:$E$63,門市年度設定!$A$2:$A$63,$B371,門市年度設定!$B$2:$B$63,$D371)</f>
        <v>96</v>
      </c>
      <c r="J371" s="17" t="n">
        <f aca="false">SUMIFS(通路月營運!$I$2:$I$2509,通路月營運!$B$2:$B$2509,$B371,通路月營運!$C$2:$C$2509,$C371,通路月營運!$D$2:$D$2509,$D371)</f>
        <v>1919600</v>
      </c>
      <c r="K371" s="16" t="n">
        <f aca="false">SUMIFS(通路月營運!$K$2:$K$2509,通路月營運!$B$2:$B$2509,$B371,通路月營運!$C$2:$C$2509,$C371,通路月營運!$D$2:$D$2509,$D371)</f>
        <v>7425</v>
      </c>
      <c r="L371" s="13" t="n">
        <v>602200</v>
      </c>
      <c r="M371" s="13" t="n">
        <v>471900</v>
      </c>
      <c r="N371" s="17" t="n">
        <f aca="false">SUMIFS(門市年度設定!$F$2:$F$63,門市年度設定!$A$2:$A$63,$B371,門市年度設定!$B$2:$B$63,$D371)</f>
        <v>178000</v>
      </c>
      <c r="O371" s="13" t="n">
        <v>99100</v>
      </c>
      <c r="P371" s="13" t="n">
        <v>60500</v>
      </c>
      <c r="Q371" s="17" t="n">
        <f aca="false">SUMIFS(通路月營運!$N$2:$N$2509,通路月營運!$B$2:$B$2509,$B371,通路月營運!$C$2:$C$2509,$C371,通路月營運!$D$2:$D$2509,$D371)</f>
        <v>216308</v>
      </c>
      <c r="R371" s="14" t="n">
        <f aca="false">SUM(L371:Q371)</f>
        <v>1628008</v>
      </c>
      <c r="S371" s="14" t="n">
        <f aca="false">J371-R371</f>
        <v>291592</v>
      </c>
      <c r="T371" s="15" t="n">
        <f aca="false">IF(J371=0,0,S371/J371)</f>
        <v>0.151902479683267</v>
      </c>
      <c r="U371" s="14" t="n">
        <f aca="false">IF(H371=0,0,J371/H371)</f>
        <v>61922.5806451613</v>
      </c>
      <c r="V371" s="18" t="n">
        <f aca="false">IF(H371=0,0,K371/H371)</f>
        <v>239.516129032258</v>
      </c>
      <c r="W371" s="14" t="n">
        <f aca="false">IF(K371=0,0,J371/K371)</f>
        <v>258.531986531987</v>
      </c>
      <c r="X371" s="15" t="n">
        <f aca="false">IF(J371=0,0,L371/J371)</f>
        <v>0.313711189831215</v>
      </c>
      <c r="Y371" s="15" t="n">
        <f aca="false">IF(J371=0,0,M371/J371)</f>
        <v>0.245832465096895</v>
      </c>
      <c r="Z371" s="14" t="n">
        <f aca="false">IF(I371=0,0,J371/I371)</f>
        <v>19995.8333333333</v>
      </c>
    </row>
    <row r="372" customFormat="false" ht="15" hidden="false" customHeight="false" outlineLevel="0" collapsed="false">
      <c r="A372" s="6" t="str">
        <f aca="false">TEXT(B372,"0")&amp;"-"&amp;TEXT(C372,"00")</f>
        <v>2025-08</v>
      </c>
      <c r="B372" s="4" t="n">
        <v>2025</v>
      </c>
      <c r="C372" s="4" t="n">
        <v>8</v>
      </c>
      <c r="D372" s="9" t="s">
        <v>315</v>
      </c>
      <c r="E372" s="12" t="str">
        <f aca="false">INDEX(門市主檔!$B$2:$B$25,MATCH($D372,門市主檔!$A$2:$A$25,0))</f>
        <v>雲林斗六店</v>
      </c>
      <c r="F372" s="12" t="str">
        <f aca="false">INDEX(門市主檔!$C$2:$C$25,MATCH($D372,門市主檔!$A$2:$A$25,0))</f>
        <v>中區</v>
      </c>
      <c r="G372" s="12" t="str">
        <f aca="false">INDEX(門市主檔!$E$2:$E$25,MATCH($D372,門市主檔!$A$2:$A$25,0))</f>
        <v>標準店</v>
      </c>
      <c r="H372" s="4" t="n">
        <v>31</v>
      </c>
      <c r="I372" s="16" t="n">
        <f aca="false">SUMIFS(門市年度設定!$E$2:$E$63,門市年度設定!$A$2:$A$63,$B372,門市年度設定!$B$2:$B$63,$D372)</f>
        <v>90</v>
      </c>
      <c r="J372" s="17" t="n">
        <f aca="false">SUMIFS(通路月營運!$I$2:$I$2509,通路月營運!$B$2:$B$2509,$B372,通路月營運!$C$2:$C$2509,$C372,通路月營運!$D$2:$D$2509,$D372)</f>
        <v>1681100</v>
      </c>
      <c r="K372" s="16" t="n">
        <f aca="false">SUMIFS(通路月營運!$K$2:$K$2509,通路月營運!$B$2:$B$2509,$B372,通路月營運!$C$2:$C$2509,$C372,通路月營運!$D$2:$D$2509,$D372)</f>
        <v>5883</v>
      </c>
      <c r="L372" s="13" t="n">
        <v>501900</v>
      </c>
      <c r="M372" s="13" t="n">
        <v>455900</v>
      </c>
      <c r="N372" s="17" t="n">
        <f aca="false">SUMIFS(門市年度設定!$F$2:$F$63,門市年度設定!$A$2:$A$63,$B372,門市年度設定!$B$2:$B$63,$D372)</f>
        <v>170000</v>
      </c>
      <c r="O372" s="13" t="n">
        <v>88700</v>
      </c>
      <c r="P372" s="13" t="n">
        <v>55900</v>
      </c>
      <c r="Q372" s="17" t="n">
        <f aca="false">SUMIFS(通路月營運!$N$2:$N$2509,通路月營運!$B$2:$B$2509,$B372,通路月營運!$C$2:$C$2509,$C372,通路月營運!$D$2:$D$2509,$D372)</f>
        <v>181322</v>
      </c>
      <c r="R372" s="14" t="n">
        <f aca="false">SUM(L372:Q372)</f>
        <v>1453722</v>
      </c>
      <c r="S372" s="14" t="n">
        <f aca="false">J372-R372</f>
        <v>227378</v>
      </c>
      <c r="T372" s="15" t="n">
        <f aca="false">IF(J372=0,0,S372/J372)</f>
        <v>0.135255487478437</v>
      </c>
      <c r="U372" s="14" t="n">
        <f aca="false">IF(H372=0,0,J372/H372)</f>
        <v>54229.0322580645</v>
      </c>
      <c r="V372" s="18" t="n">
        <f aca="false">IF(H372=0,0,K372/H372)</f>
        <v>189.774193548387</v>
      </c>
      <c r="W372" s="14" t="n">
        <f aca="false">IF(K372=0,0,J372/K372)</f>
        <v>285.755566887642</v>
      </c>
      <c r="X372" s="15" t="n">
        <f aca="false">IF(J372=0,0,L372/J372)</f>
        <v>0.298554517875201</v>
      </c>
      <c r="Y372" s="15" t="n">
        <f aca="false">IF(J372=0,0,M372/J372)</f>
        <v>0.27119148176789</v>
      </c>
      <c r="Z372" s="14" t="n">
        <f aca="false">IF(I372=0,0,J372/I372)</f>
        <v>18678.8888888889</v>
      </c>
    </row>
    <row r="373" customFormat="false" ht="15" hidden="false" customHeight="false" outlineLevel="0" collapsed="false">
      <c r="A373" s="6" t="str">
        <f aca="false">TEXT(B373,"0")&amp;"-"&amp;TEXT(C373,"00")</f>
        <v>2025-09</v>
      </c>
      <c r="B373" s="4" t="n">
        <v>2025</v>
      </c>
      <c r="C373" s="4" t="n">
        <v>9</v>
      </c>
      <c r="D373" s="9" t="s">
        <v>294</v>
      </c>
      <c r="E373" s="12" t="str">
        <f aca="false">INDEX(門市主檔!$B$2:$B$25,MATCH($D373,門市主檔!$A$2:$A$25,0))</f>
        <v>新竹巨城店</v>
      </c>
      <c r="F373" s="12" t="str">
        <f aca="false">INDEX(門市主檔!$C$2:$C$25,MATCH($D373,門市主檔!$A$2:$A$25,0))</f>
        <v>北區</v>
      </c>
      <c r="G373" s="12" t="str">
        <f aca="false">INDEX(門市主檔!$E$2:$E$25,MATCH($D373,門市主檔!$A$2:$A$25,0))</f>
        <v>旗艦店</v>
      </c>
      <c r="H373" s="4" t="n">
        <v>30</v>
      </c>
      <c r="I373" s="16" t="n">
        <f aca="false">SUMIFS(門市年度設定!$E$2:$E$63,門市年度設定!$A$2:$A$63,$B373,門市年度設定!$B$2:$B$63,$D373)</f>
        <v>118</v>
      </c>
      <c r="J373" s="17" t="n">
        <f aca="false">SUMIFS(通路月營運!$I$2:$I$2509,通路月營運!$B$2:$B$2509,$B373,通路月營運!$C$2:$C$2509,$C373,通路月營運!$D$2:$D$2509,$D373)</f>
        <v>2596800</v>
      </c>
      <c r="K373" s="16" t="n">
        <f aca="false">SUMIFS(通路月營運!$K$2:$K$2509,通路月營運!$B$2:$B$2509,$B373,通路月營運!$C$2:$C$2509,$C373,通路月營運!$D$2:$D$2509,$D373)</f>
        <v>8668</v>
      </c>
      <c r="L373" s="13" t="n">
        <v>773500</v>
      </c>
      <c r="M373" s="13" t="n">
        <v>611600</v>
      </c>
      <c r="N373" s="17" t="n">
        <f aca="false">SUMIFS(門市年度設定!$F$2:$F$63,門市年度設定!$A$2:$A$63,$B373,門市年度設定!$B$2:$B$63,$D373)</f>
        <v>529000</v>
      </c>
      <c r="O373" s="13" t="n">
        <v>177600</v>
      </c>
      <c r="P373" s="13" t="n">
        <v>79600</v>
      </c>
      <c r="Q373" s="17" t="n">
        <f aca="false">SUMIFS(通路月營運!$N$2:$N$2509,通路月營運!$B$2:$B$2509,$B373,通路月營運!$C$2:$C$2509,$C373,通路月營運!$D$2:$D$2509,$D373)</f>
        <v>237354</v>
      </c>
      <c r="R373" s="14" t="n">
        <f aca="false">SUM(L373:Q373)</f>
        <v>2408654</v>
      </c>
      <c r="S373" s="14" t="n">
        <f aca="false">J373-R373</f>
        <v>188146</v>
      </c>
      <c r="T373" s="15" t="n">
        <f aca="false">IF(J373=0,0,S373/J373)</f>
        <v>0.0724530191004313</v>
      </c>
      <c r="U373" s="14" t="n">
        <f aca="false">IF(H373=0,0,J373/H373)</f>
        <v>86560</v>
      </c>
      <c r="V373" s="18" t="n">
        <f aca="false">IF(H373=0,0,K373/H373)</f>
        <v>288.933333333333</v>
      </c>
      <c r="W373" s="14" t="n">
        <f aca="false">IF(K373=0,0,J373/K373)</f>
        <v>299.584679280111</v>
      </c>
      <c r="X373" s="15" t="n">
        <f aca="false">IF(J373=0,0,L373/J373)</f>
        <v>0.297866605052372</v>
      </c>
      <c r="Y373" s="15" t="n">
        <f aca="false">IF(J373=0,0,M373/J373)</f>
        <v>0.235520640788663</v>
      </c>
      <c r="Z373" s="14" t="n">
        <f aca="false">IF(I373=0,0,J373/I373)</f>
        <v>22006.779661017</v>
      </c>
    </row>
    <row r="374" customFormat="false" ht="15" hidden="false" customHeight="false" outlineLevel="0" collapsed="false">
      <c r="A374" s="6" t="str">
        <f aca="false">TEXT(B374,"0")&amp;"-"&amp;TEXT(C374,"00")</f>
        <v>2025-09</v>
      </c>
      <c r="B374" s="4" t="n">
        <v>2025</v>
      </c>
      <c r="C374" s="4" t="n">
        <v>9</v>
      </c>
      <c r="D374" s="9" t="s">
        <v>297</v>
      </c>
      <c r="E374" s="12" t="str">
        <f aca="false">INDEX(門市主檔!$B$2:$B$25,MATCH($D374,門市主檔!$A$2:$A$25,0))</f>
        <v>新竹竹北店</v>
      </c>
      <c r="F374" s="12" t="str">
        <f aca="false">INDEX(門市主檔!$C$2:$C$25,MATCH($D374,門市主檔!$A$2:$A$25,0))</f>
        <v>北區</v>
      </c>
      <c r="G374" s="12" t="str">
        <f aca="false">INDEX(門市主檔!$E$2:$E$25,MATCH($D374,門市主檔!$A$2:$A$25,0))</f>
        <v>標準店</v>
      </c>
      <c r="H374" s="4" t="n">
        <v>30</v>
      </c>
      <c r="I374" s="16" t="n">
        <f aca="false">SUMIFS(門市年度設定!$E$2:$E$63,門市年度設定!$A$2:$A$63,$B374,門市年度設定!$B$2:$B$63,$D374)</f>
        <v>77</v>
      </c>
      <c r="J374" s="17" t="n">
        <f aca="false">SUMIFS(通路月營運!$I$2:$I$2509,通路月營運!$B$2:$B$2509,$B374,通路月營運!$C$2:$C$2509,$C374,通路月營運!$D$2:$D$2509,$D374)</f>
        <v>1709400</v>
      </c>
      <c r="K374" s="16" t="n">
        <f aca="false">SUMIFS(通路月營運!$K$2:$K$2509,通路月營運!$B$2:$B$2509,$B374,通路月營運!$C$2:$C$2509,$C374,通路月營運!$D$2:$D$2509,$D374)</f>
        <v>6282</v>
      </c>
      <c r="L374" s="13" t="n">
        <v>578300</v>
      </c>
      <c r="M374" s="13" t="n">
        <v>439600</v>
      </c>
      <c r="N374" s="17" t="n">
        <f aca="false">SUMIFS(門市年度設定!$F$2:$F$63,門市年度設定!$A$2:$A$63,$B374,門市年度設定!$B$2:$B$63,$D374)</f>
        <v>234000</v>
      </c>
      <c r="O374" s="13" t="n">
        <v>85600</v>
      </c>
      <c r="P374" s="13" t="n">
        <v>30700</v>
      </c>
      <c r="Q374" s="17" t="n">
        <f aca="false">SUMIFS(通路月營運!$N$2:$N$2509,通路月營運!$B$2:$B$2509,$B374,通路月營運!$C$2:$C$2509,$C374,通路月營運!$D$2:$D$2509,$D374)</f>
        <v>190774</v>
      </c>
      <c r="R374" s="14" t="n">
        <f aca="false">SUM(L374:Q374)</f>
        <v>1558974</v>
      </c>
      <c r="S374" s="14" t="n">
        <f aca="false">J374-R374</f>
        <v>150426</v>
      </c>
      <c r="T374" s="15" t="n">
        <f aca="false">IF(J374=0,0,S374/J374)</f>
        <v>0.087999297999298</v>
      </c>
      <c r="U374" s="14" t="n">
        <f aca="false">IF(H374=0,0,J374/H374)</f>
        <v>56980</v>
      </c>
      <c r="V374" s="18" t="n">
        <f aca="false">IF(H374=0,0,K374/H374)</f>
        <v>209.4</v>
      </c>
      <c r="W374" s="14" t="n">
        <f aca="false">IF(K374=0,0,J374/K374)</f>
        <v>272.110792741165</v>
      </c>
      <c r="X374" s="15" t="n">
        <f aca="false">IF(J374=0,0,L374/J374)</f>
        <v>0.338305838305838</v>
      </c>
      <c r="Y374" s="15" t="n">
        <f aca="false">IF(J374=0,0,M374/J374)</f>
        <v>0.257166257166257</v>
      </c>
      <c r="Z374" s="14" t="n">
        <f aca="false">IF(I374=0,0,J374/I374)</f>
        <v>22200</v>
      </c>
    </row>
    <row r="375" customFormat="false" ht="15" hidden="false" customHeight="false" outlineLevel="0" collapsed="false">
      <c r="A375" s="6" t="str">
        <f aca="false">TEXT(B375,"0")&amp;"-"&amp;TEXT(C375,"00")</f>
        <v>2025-09</v>
      </c>
      <c r="B375" s="4" t="n">
        <v>2025</v>
      </c>
      <c r="C375" s="4" t="n">
        <v>9</v>
      </c>
      <c r="D375" s="9" t="s">
        <v>325</v>
      </c>
      <c r="E375" s="12" t="str">
        <f aca="false">INDEX(門市主檔!$B$2:$B$25,MATCH($D375,門市主檔!$A$2:$A$25,0))</f>
        <v>高雄左營店</v>
      </c>
      <c r="F375" s="12" t="str">
        <f aca="false">INDEX(門市主檔!$C$2:$C$25,MATCH($D375,門市主檔!$A$2:$A$25,0))</f>
        <v>南區</v>
      </c>
      <c r="G375" s="12" t="str">
        <f aca="false">INDEX(門市主檔!$E$2:$E$25,MATCH($D375,門市主檔!$A$2:$A$25,0))</f>
        <v>旗艦店</v>
      </c>
      <c r="H375" s="4" t="n">
        <v>30</v>
      </c>
      <c r="I375" s="16" t="n">
        <f aca="false">SUMIFS(門市年度設定!$E$2:$E$63,門市年度設定!$A$2:$A$63,$B375,門市年度設定!$B$2:$B$63,$D375)</f>
        <v>119</v>
      </c>
      <c r="J375" s="17" t="n">
        <f aca="false">SUMIFS(通路月營運!$I$2:$I$2509,通路月營運!$B$2:$B$2509,$B375,通路月營運!$C$2:$C$2509,$C375,通路月營運!$D$2:$D$2509,$D375)</f>
        <v>2524900</v>
      </c>
      <c r="K375" s="16" t="n">
        <f aca="false">SUMIFS(通路月營運!$K$2:$K$2509,通路月營運!$B$2:$B$2509,$B375,通路月營運!$C$2:$C$2509,$C375,通路月營運!$D$2:$D$2509,$D375)</f>
        <v>8689</v>
      </c>
      <c r="L375" s="13" t="n">
        <v>784500</v>
      </c>
      <c r="M375" s="13" t="n">
        <v>692000</v>
      </c>
      <c r="N375" s="17" t="n">
        <f aca="false">SUMIFS(門市年度設定!$F$2:$F$63,門市年度設定!$A$2:$A$63,$B375,門市年度設定!$B$2:$B$63,$D375)</f>
        <v>479000</v>
      </c>
      <c r="O375" s="13" t="n">
        <v>131100</v>
      </c>
      <c r="P375" s="13" t="n">
        <v>51100</v>
      </c>
      <c r="Q375" s="17" t="n">
        <f aca="false">SUMIFS(通路月營運!$N$2:$N$2509,通路月營運!$B$2:$B$2509,$B375,通路月營運!$C$2:$C$2509,$C375,通路月營運!$D$2:$D$2509,$D375)</f>
        <v>238238</v>
      </c>
      <c r="R375" s="14" t="n">
        <f aca="false">SUM(L375:Q375)</f>
        <v>2375938</v>
      </c>
      <c r="S375" s="14" t="n">
        <f aca="false">J375-R375</f>
        <v>148962</v>
      </c>
      <c r="T375" s="15" t="n">
        <f aca="false">IF(J375=0,0,S375/J375)</f>
        <v>0.0589971880074458</v>
      </c>
      <c r="U375" s="14" t="n">
        <f aca="false">IF(H375=0,0,J375/H375)</f>
        <v>84163.3333333333</v>
      </c>
      <c r="V375" s="18" t="n">
        <f aca="false">IF(H375=0,0,K375/H375)</f>
        <v>289.633333333333</v>
      </c>
      <c r="W375" s="14" t="n">
        <f aca="false">IF(K375=0,0,J375/K375)</f>
        <v>290.585798135574</v>
      </c>
      <c r="X375" s="15" t="n">
        <f aca="false">IF(J375=0,0,L375/J375)</f>
        <v>0.310705374470276</v>
      </c>
      <c r="Y375" s="15" t="n">
        <f aca="false">IF(J375=0,0,M375/J375)</f>
        <v>0.274070260208325</v>
      </c>
      <c r="Z375" s="14" t="n">
        <f aca="false">IF(I375=0,0,J375/I375)</f>
        <v>21217.6470588235</v>
      </c>
    </row>
    <row r="376" customFormat="false" ht="15" hidden="false" customHeight="false" outlineLevel="0" collapsed="false">
      <c r="A376" s="6" t="str">
        <f aca="false">TEXT(B376,"0")&amp;"-"&amp;TEXT(C376,"00")</f>
        <v>2025-09</v>
      </c>
      <c r="B376" s="4" t="n">
        <v>2025</v>
      </c>
      <c r="C376" s="4" t="n">
        <v>9</v>
      </c>
      <c r="D376" s="9" t="s">
        <v>328</v>
      </c>
      <c r="E376" s="12" t="str">
        <f aca="false">INDEX(門市主檔!$B$2:$B$25,MATCH($D376,門市主檔!$A$2:$A$25,0))</f>
        <v>高雄三多店</v>
      </c>
      <c r="F376" s="12" t="str">
        <f aca="false">INDEX(門市主檔!$C$2:$C$25,MATCH($D376,門市主檔!$A$2:$A$25,0))</f>
        <v>南區</v>
      </c>
      <c r="G376" s="12" t="str">
        <f aca="false">INDEX(門市主檔!$E$2:$E$25,MATCH($D376,門市主檔!$A$2:$A$25,0))</f>
        <v>標準店</v>
      </c>
      <c r="H376" s="4" t="n">
        <v>30</v>
      </c>
      <c r="I376" s="16" t="n">
        <f aca="false">SUMIFS(門市年度設定!$E$2:$E$63,門市年度設定!$A$2:$A$63,$B376,門市年度設定!$B$2:$B$63,$D376)</f>
        <v>77</v>
      </c>
      <c r="J376" s="17" t="n">
        <f aca="false">SUMIFS(通路月營運!$I$2:$I$2509,通路月營運!$B$2:$B$2509,$B376,通路月營運!$C$2:$C$2509,$C376,通路月營運!$D$2:$D$2509,$D376)</f>
        <v>1754100</v>
      </c>
      <c r="K376" s="16" t="n">
        <f aca="false">SUMIFS(通路月營運!$K$2:$K$2509,通路月營運!$B$2:$B$2509,$B376,通路月營運!$C$2:$C$2509,$C376,通路月營運!$D$2:$D$2509,$D376)</f>
        <v>6144</v>
      </c>
      <c r="L376" s="13" t="n">
        <v>549800</v>
      </c>
      <c r="M376" s="13" t="n">
        <v>435000</v>
      </c>
      <c r="N376" s="17" t="n">
        <f aca="false">SUMIFS(門市年度設定!$F$2:$F$63,門市年度設定!$A$2:$A$63,$B376,門市年度設定!$B$2:$B$63,$D376)</f>
        <v>216000</v>
      </c>
      <c r="O376" s="13" t="n">
        <v>96900</v>
      </c>
      <c r="P376" s="13" t="n">
        <v>45300</v>
      </c>
      <c r="Q376" s="17" t="n">
        <f aca="false">SUMIFS(通路月營運!$N$2:$N$2509,通路月營運!$B$2:$B$2509,$B376,通路月營運!$C$2:$C$2509,$C376,通路月營運!$D$2:$D$2509,$D376)</f>
        <v>211208</v>
      </c>
      <c r="R376" s="14" t="n">
        <f aca="false">SUM(L376:Q376)</f>
        <v>1554208</v>
      </c>
      <c r="S376" s="14" t="n">
        <f aca="false">J376-R376</f>
        <v>199892</v>
      </c>
      <c r="T376" s="15" t="n">
        <f aca="false">IF(J376=0,0,S376/J376)</f>
        <v>0.113957014993444</v>
      </c>
      <c r="U376" s="14" t="n">
        <f aca="false">IF(H376=0,0,J376/H376)</f>
        <v>58470</v>
      </c>
      <c r="V376" s="18" t="n">
        <f aca="false">IF(H376=0,0,K376/H376)</f>
        <v>204.8</v>
      </c>
      <c r="W376" s="14" t="n">
        <f aca="false">IF(K376=0,0,J376/K376)</f>
        <v>285.498046875</v>
      </c>
      <c r="X376" s="15" t="n">
        <f aca="false">IF(J376=0,0,L376/J376)</f>
        <v>0.31343709024571</v>
      </c>
      <c r="Y376" s="15" t="n">
        <f aca="false">IF(J376=0,0,M376/J376)</f>
        <v>0.247990422438858</v>
      </c>
      <c r="Z376" s="14" t="n">
        <f aca="false">IF(I376=0,0,J376/I376)</f>
        <v>22780.5194805195</v>
      </c>
    </row>
    <row r="377" customFormat="false" ht="15" hidden="false" customHeight="false" outlineLevel="0" collapsed="false">
      <c r="A377" s="6" t="str">
        <f aca="false">TEXT(B377,"0")&amp;"-"&amp;TEXT(C377,"00")</f>
        <v>2025-09</v>
      </c>
      <c r="B377" s="4" t="n">
        <v>2025</v>
      </c>
      <c r="C377" s="4" t="n">
        <v>9</v>
      </c>
      <c r="D377" s="9" t="s">
        <v>280</v>
      </c>
      <c r="E377" s="12" t="str">
        <f aca="false">INDEX(門市主檔!$B$2:$B$25,MATCH($D377,門市主檔!$A$2:$A$25,0))</f>
        <v>新北板橋店</v>
      </c>
      <c r="F377" s="12" t="str">
        <f aca="false">INDEX(門市主檔!$C$2:$C$25,MATCH($D377,門市主檔!$A$2:$A$25,0))</f>
        <v>北區</v>
      </c>
      <c r="G377" s="12" t="str">
        <f aca="false">INDEX(門市主檔!$E$2:$E$25,MATCH($D377,門市主檔!$A$2:$A$25,0))</f>
        <v>標準店</v>
      </c>
      <c r="H377" s="4" t="n">
        <v>30</v>
      </c>
      <c r="I377" s="16" t="n">
        <f aca="false">SUMIFS(門市年度設定!$E$2:$E$63,門市年度設定!$A$2:$A$63,$B377,門市年度設定!$B$2:$B$63,$D377)</f>
        <v>99</v>
      </c>
      <c r="J377" s="17" t="n">
        <f aca="false">SUMIFS(通路月營運!$I$2:$I$2509,通路月營運!$B$2:$B$2509,$B377,通路月營運!$C$2:$C$2509,$C377,通路月營運!$D$2:$D$2509,$D377)</f>
        <v>2635700</v>
      </c>
      <c r="K377" s="16" t="n">
        <f aca="false">SUMIFS(通路月營運!$K$2:$K$2509,通路月營運!$B$2:$B$2509,$B377,通路月營運!$C$2:$C$2509,$C377,通路月營運!$D$2:$D$2509,$D377)</f>
        <v>8818</v>
      </c>
      <c r="L377" s="13" t="n">
        <v>830700</v>
      </c>
      <c r="M377" s="13" t="n">
        <v>652600</v>
      </c>
      <c r="N377" s="17" t="n">
        <f aca="false">SUMIFS(門市年度設定!$F$2:$F$63,門市年度設定!$A$2:$A$63,$B377,門市年度設定!$B$2:$B$63,$D377)</f>
        <v>285000</v>
      </c>
      <c r="O377" s="13" t="n">
        <v>171200</v>
      </c>
      <c r="P377" s="13" t="n">
        <v>59500</v>
      </c>
      <c r="Q377" s="17" t="n">
        <f aca="false">SUMIFS(通路月營運!$N$2:$N$2509,通路月營運!$B$2:$B$2509,$B377,通路月營運!$C$2:$C$2509,$C377,通路月營運!$D$2:$D$2509,$D377)</f>
        <v>297160</v>
      </c>
      <c r="R377" s="14" t="n">
        <f aca="false">SUM(L377:Q377)</f>
        <v>2296160</v>
      </c>
      <c r="S377" s="14" t="n">
        <f aca="false">J377-R377</f>
        <v>339540</v>
      </c>
      <c r="T377" s="15" t="n">
        <f aca="false">IF(J377=0,0,S377/J377)</f>
        <v>0.128823462457791</v>
      </c>
      <c r="U377" s="14" t="n">
        <f aca="false">IF(H377=0,0,J377/H377)</f>
        <v>87856.6666666667</v>
      </c>
      <c r="V377" s="18" t="n">
        <f aca="false">IF(H377=0,0,K377/H377)</f>
        <v>293.933333333333</v>
      </c>
      <c r="W377" s="14" t="n">
        <f aca="false">IF(K377=0,0,J377/K377)</f>
        <v>298.89997731912</v>
      </c>
      <c r="X377" s="15" t="n">
        <f aca="false">IF(J377=0,0,L377/J377)</f>
        <v>0.315172439959024</v>
      </c>
      <c r="Y377" s="15" t="n">
        <f aca="false">IF(J377=0,0,M377/J377)</f>
        <v>0.247600257995978</v>
      </c>
      <c r="Z377" s="14" t="n">
        <f aca="false">IF(I377=0,0,J377/I377)</f>
        <v>26623.2323232323</v>
      </c>
    </row>
    <row r="378" customFormat="false" ht="15" hidden="false" customHeight="false" outlineLevel="0" collapsed="false">
      <c r="A378" s="6" t="str">
        <f aca="false">TEXT(B378,"0")&amp;"-"&amp;TEXT(C378,"00")</f>
        <v>2025-09</v>
      </c>
      <c r="B378" s="4" t="n">
        <v>2025</v>
      </c>
      <c r="C378" s="4" t="n">
        <v>9</v>
      </c>
      <c r="D378" s="9" t="s">
        <v>283</v>
      </c>
      <c r="E378" s="12" t="str">
        <f aca="false">INDEX(門市主檔!$B$2:$B$25,MATCH($D378,門市主檔!$A$2:$A$25,0))</f>
        <v>新北新莊店</v>
      </c>
      <c r="F378" s="12" t="str">
        <f aca="false">INDEX(門市主檔!$C$2:$C$25,MATCH($D378,門市主檔!$A$2:$A$25,0))</f>
        <v>北區</v>
      </c>
      <c r="G378" s="12" t="str">
        <f aca="false">INDEX(門市主檔!$E$2:$E$25,MATCH($D378,門市主檔!$A$2:$A$25,0))</f>
        <v>標準店</v>
      </c>
      <c r="H378" s="4" t="n">
        <v>30</v>
      </c>
      <c r="I378" s="16" t="n">
        <f aca="false">SUMIFS(門市年度設定!$E$2:$E$63,門市年度設定!$A$2:$A$63,$B378,門市年度設定!$B$2:$B$63,$D378)</f>
        <v>75</v>
      </c>
      <c r="J378" s="17" t="n">
        <f aca="false">SUMIFS(通路月營運!$I$2:$I$2509,通路月營運!$B$2:$B$2509,$B378,通路月營運!$C$2:$C$2509,$C378,通路月營運!$D$2:$D$2509,$D378)</f>
        <v>1934800</v>
      </c>
      <c r="K378" s="16" t="n">
        <f aca="false">SUMIFS(通路月營運!$K$2:$K$2509,通路月營運!$B$2:$B$2509,$B378,通路月營運!$C$2:$C$2509,$C378,通路月營運!$D$2:$D$2509,$D378)</f>
        <v>6315</v>
      </c>
      <c r="L378" s="13" t="n">
        <v>591100</v>
      </c>
      <c r="M378" s="13" t="n">
        <v>456700</v>
      </c>
      <c r="N378" s="17" t="n">
        <f aca="false">SUMIFS(門市年度設定!$F$2:$F$63,門市年度設定!$A$2:$A$63,$B378,門市年度設定!$B$2:$B$63,$D378)</f>
        <v>239000</v>
      </c>
      <c r="O378" s="13" t="n">
        <v>111200</v>
      </c>
      <c r="P378" s="13" t="n">
        <v>32600</v>
      </c>
      <c r="Q378" s="17" t="n">
        <f aca="false">SUMIFS(通路月營運!$N$2:$N$2509,通路月營運!$B$2:$B$2509,$B378,通路月營運!$C$2:$C$2509,$C378,通路月營運!$D$2:$D$2509,$D378)</f>
        <v>208454</v>
      </c>
      <c r="R378" s="14" t="n">
        <f aca="false">SUM(L378:Q378)</f>
        <v>1639054</v>
      </c>
      <c r="S378" s="14" t="n">
        <f aca="false">J378-R378</f>
        <v>295746</v>
      </c>
      <c r="T378" s="15" t="n">
        <f aca="false">IF(J378=0,0,S378/J378)</f>
        <v>0.152856109158569</v>
      </c>
      <c r="U378" s="14" t="n">
        <f aca="false">IF(H378=0,0,J378/H378)</f>
        <v>64493.3333333333</v>
      </c>
      <c r="V378" s="18" t="n">
        <f aca="false">IF(H378=0,0,K378/H378)</f>
        <v>210.5</v>
      </c>
      <c r="W378" s="14" t="n">
        <f aca="false">IF(K378=0,0,J378/K378)</f>
        <v>306.381631037213</v>
      </c>
      <c r="X378" s="15" t="n">
        <f aca="false">IF(J378=0,0,L378/J378)</f>
        <v>0.305509613396734</v>
      </c>
      <c r="Y378" s="15" t="n">
        <f aca="false">IF(J378=0,0,M378/J378)</f>
        <v>0.236045069257804</v>
      </c>
      <c r="Z378" s="14" t="n">
        <f aca="false">IF(I378=0,0,J378/I378)</f>
        <v>25797.3333333333</v>
      </c>
    </row>
    <row r="379" customFormat="false" ht="15" hidden="false" customHeight="false" outlineLevel="0" collapsed="false">
      <c r="A379" s="6" t="str">
        <f aca="false">TEXT(B379,"0")&amp;"-"&amp;TEXT(C379,"00")</f>
        <v>2025-09</v>
      </c>
      <c r="B379" s="4" t="n">
        <v>2025</v>
      </c>
      <c r="C379" s="4" t="n">
        <v>9</v>
      </c>
      <c r="D379" s="9" t="s">
        <v>332</v>
      </c>
      <c r="E379" s="12" t="str">
        <f aca="false">INDEX(門市主檔!$B$2:$B$25,MATCH($D379,門市主檔!$A$2:$A$25,0))</f>
        <v>屏東市區店</v>
      </c>
      <c r="F379" s="12" t="str">
        <f aca="false">INDEX(門市主檔!$C$2:$C$25,MATCH($D379,門市主檔!$A$2:$A$25,0))</f>
        <v>南區</v>
      </c>
      <c r="G379" s="12" t="str">
        <f aca="false">INDEX(門市主檔!$E$2:$E$25,MATCH($D379,門市主檔!$A$2:$A$25,0))</f>
        <v>小型店</v>
      </c>
      <c r="H379" s="4" t="n">
        <v>30</v>
      </c>
      <c r="I379" s="16" t="n">
        <f aca="false">SUMIFS(門市年度設定!$E$2:$E$63,門市年度設定!$A$2:$A$63,$B379,門市年度設定!$B$2:$B$63,$D379)</f>
        <v>45</v>
      </c>
      <c r="J379" s="17" t="n">
        <f aca="false">SUMIFS(通路月營運!$I$2:$I$2509,通路月營運!$B$2:$B$2509,$B379,通路月營運!$C$2:$C$2509,$C379,通路月營運!$D$2:$D$2509,$D379)</f>
        <v>1113500</v>
      </c>
      <c r="K379" s="16" t="n">
        <f aca="false">SUMIFS(通路月營運!$K$2:$K$2509,通路月營運!$B$2:$B$2509,$B379,通路月營運!$C$2:$C$2509,$C379,通路月營運!$D$2:$D$2509,$D379)</f>
        <v>3857</v>
      </c>
      <c r="L379" s="13" t="n">
        <v>382700</v>
      </c>
      <c r="M379" s="13" t="n">
        <v>301100</v>
      </c>
      <c r="N379" s="17" t="n">
        <f aca="false">SUMIFS(門市年度設定!$F$2:$F$63,門市年度設定!$A$2:$A$63,$B379,門市年度設定!$B$2:$B$63,$D379)</f>
        <v>85000</v>
      </c>
      <c r="O379" s="13" t="n">
        <v>75100</v>
      </c>
      <c r="P379" s="13" t="n">
        <v>27400</v>
      </c>
      <c r="Q379" s="17" t="n">
        <f aca="false">SUMIFS(通路月營運!$N$2:$N$2509,通路月營運!$B$2:$B$2509,$B379,通路月營運!$C$2:$C$2509,$C379,通路月營運!$D$2:$D$2509,$D379)</f>
        <v>159834</v>
      </c>
      <c r="R379" s="14" t="n">
        <f aca="false">SUM(L379:Q379)</f>
        <v>1031134</v>
      </c>
      <c r="S379" s="14" t="n">
        <f aca="false">J379-R379</f>
        <v>82366</v>
      </c>
      <c r="T379" s="15" t="n">
        <f aca="false">IF(J379=0,0,S379/J379)</f>
        <v>0.0739703637180063</v>
      </c>
      <c r="U379" s="14" t="n">
        <f aca="false">IF(H379=0,0,J379/H379)</f>
        <v>37116.6666666667</v>
      </c>
      <c r="V379" s="18" t="n">
        <f aca="false">IF(H379=0,0,K379/H379)</f>
        <v>128.566666666667</v>
      </c>
      <c r="W379" s="14" t="n">
        <f aca="false">IF(K379=0,0,J379/K379)</f>
        <v>288.695877625097</v>
      </c>
      <c r="X379" s="15" t="n">
        <f aca="false">IF(J379=0,0,L379/J379)</f>
        <v>0.343691064211944</v>
      </c>
      <c r="Y379" s="15" t="n">
        <f aca="false">IF(J379=0,0,M379/J379)</f>
        <v>0.270408621463853</v>
      </c>
      <c r="Z379" s="14" t="n">
        <f aca="false">IF(I379=0,0,J379/I379)</f>
        <v>24744.4444444444</v>
      </c>
    </row>
    <row r="380" customFormat="false" ht="15" hidden="false" customHeight="false" outlineLevel="0" collapsed="false">
      <c r="A380" s="6" t="str">
        <f aca="false">TEXT(B380,"0")&amp;"-"&amp;TEXT(C380,"00")</f>
        <v>2025-09</v>
      </c>
      <c r="B380" s="4" t="n">
        <v>2025</v>
      </c>
      <c r="C380" s="4" t="n">
        <v>9</v>
      </c>
      <c r="D380" s="9" t="s">
        <v>300</v>
      </c>
      <c r="E380" s="12" t="str">
        <f aca="false">INDEX(門市主檔!$B$2:$B$25,MATCH($D380,門市主檔!$A$2:$A$25,0))</f>
        <v>台中逢甲店</v>
      </c>
      <c r="F380" s="12" t="str">
        <f aca="false">INDEX(門市主檔!$C$2:$C$25,MATCH($D380,門市主檔!$A$2:$A$25,0))</f>
        <v>中區</v>
      </c>
      <c r="G380" s="12" t="str">
        <f aca="false">INDEX(門市主檔!$E$2:$E$25,MATCH($D380,門市主檔!$A$2:$A$25,0))</f>
        <v>標準店</v>
      </c>
      <c r="H380" s="4" t="n">
        <v>30</v>
      </c>
      <c r="I380" s="16" t="n">
        <f aca="false">SUMIFS(門市年度設定!$E$2:$E$63,門市年度設定!$A$2:$A$63,$B380,門市年度設定!$B$2:$B$63,$D380)</f>
        <v>83</v>
      </c>
      <c r="J380" s="17" t="n">
        <f aca="false">SUMIFS(通路月營運!$I$2:$I$2509,通路月營運!$B$2:$B$2509,$B380,通路月營運!$C$2:$C$2509,$C380,通路月營運!$D$2:$D$2509,$D380)</f>
        <v>2611600</v>
      </c>
      <c r="K380" s="16" t="n">
        <f aca="false">SUMIFS(通路月營運!$K$2:$K$2509,通路月營運!$B$2:$B$2509,$B380,通路月營運!$C$2:$C$2509,$C380,通路月營運!$D$2:$D$2509,$D380)</f>
        <v>9177</v>
      </c>
      <c r="L380" s="13" t="n">
        <v>851900</v>
      </c>
      <c r="M380" s="13" t="n">
        <v>685400</v>
      </c>
      <c r="N380" s="17" t="n">
        <f aca="false">SUMIFS(門市年度設定!$F$2:$F$63,門市年度設定!$A$2:$A$63,$B380,門市年度設定!$B$2:$B$63,$D380)</f>
        <v>326000</v>
      </c>
      <c r="O380" s="13" t="n">
        <v>181400</v>
      </c>
      <c r="P380" s="13" t="n">
        <v>60500</v>
      </c>
      <c r="Q380" s="17" t="n">
        <f aca="false">SUMIFS(通路月營運!$N$2:$N$2509,通路月營運!$B$2:$B$2509,$B380,通路月營運!$C$2:$C$2509,$C380,通路月營運!$D$2:$D$2509,$D380)</f>
        <v>294576</v>
      </c>
      <c r="R380" s="14" t="n">
        <f aca="false">SUM(L380:Q380)</f>
        <v>2399776</v>
      </c>
      <c r="S380" s="14" t="n">
        <f aca="false">J380-R380</f>
        <v>211824</v>
      </c>
      <c r="T380" s="15" t="n">
        <f aca="false">IF(J380=0,0,S380/J380)</f>
        <v>0.0811088987593812</v>
      </c>
      <c r="U380" s="14" t="n">
        <f aca="false">IF(H380=0,0,J380/H380)</f>
        <v>87053.3333333333</v>
      </c>
      <c r="V380" s="18" t="n">
        <f aca="false">IF(H380=0,0,K380/H380)</f>
        <v>305.9</v>
      </c>
      <c r="W380" s="14" t="n">
        <f aca="false">IF(K380=0,0,J380/K380)</f>
        <v>284.581017761796</v>
      </c>
      <c r="X380" s="15" t="n">
        <f aca="false">IF(J380=0,0,L380/J380)</f>
        <v>0.326198499004442</v>
      </c>
      <c r="Y380" s="15" t="n">
        <f aca="false">IF(J380=0,0,M380/J380)</f>
        <v>0.262444478480625</v>
      </c>
      <c r="Z380" s="14" t="n">
        <f aca="false">IF(I380=0,0,J380/I380)</f>
        <v>31465.0602409639</v>
      </c>
    </row>
    <row r="381" customFormat="false" ht="15" hidden="false" customHeight="false" outlineLevel="0" collapsed="false">
      <c r="A381" s="6" t="str">
        <f aca="false">TEXT(B381,"0")&amp;"-"&amp;TEXT(C381,"00")</f>
        <v>2025-09</v>
      </c>
      <c r="B381" s="4" t="n">
        <v>2025</v>
      </c>
      <c r="C381" s="4" t="n">
        <v>9</v>
      </c>
      <c r="D381" s="9" t="s">
        <v>305</v>
      </c>
      <c r="E381" s="12" t="str">
        <f aca="false">INDEX(門市主檔!$B$2:$B$25,MATCH($D381,門市主檔!$A$2:$A$25,0))</f>
        <v>台中七期店</v>
      </c>
      <c r="F381" s="12" t="str">
        <f aca="false">INDEX(門市主檔!$C$2:$C$25,MATCH($D381,門市主檔!$A$2:$A$25,0))</f>
        <v>中區</v>
      </c>
      <c r="G381" s="12" t="str">
        <f aca="false">INDEX(門市主檔!$E$2:$E$25,MATCH($D381,門市主檔!$A$2:$A$25,0))</f>
        <v>旗艦店</v>
      </c>
      <c r="H381" s="4" t="n">
        <v>30</v>
      </c>
      <c r="I381" s="16" t="n">
        <f aca="false">SUMIFS(門市年度設定!$E$2:$E$63,門市年度設定!$A$2:$A$63,$B381,門市年度設定!$B$2:$B$63,$D381)</f>
        <v>124</v>
      </c>
      <c r="J381" s="17" t="n">
        <f aca="false">SUMIFS(通路月營運!$I$2:$I$2509,通路月營運!$B$2:$B$2509,$B381,通路月營運!$C$2:$C$2509,$C381,通路月營運!$D$2:$D$2509,$D381)</f>
        <v>2689600</v>
      </c>
      <c r="K381" s="16" t="n">
        <f aca="false">SUMIFS(通路月營運!$K$2:$K$2509,通路月營運!$B$2:$B$2509,$B381,通路月營運!$C$2:$C$2509,$C381,通路月營運!$D$2:$D$2509,$D381)</f>
        <v>10014</v>
      </c>
      <c r="L381" s="13" t="n">
        <v>814700</v>
      </c>
      <c r="M381" s="13" t="n">
        <v>731200</v>
      </c>
      <c r="N381" s="17" t="n">
        <f aca="false">SUMIFS(門市年度設定!$F$2:$F$63,門市年度設定!$A$2:$A$63,$B381,門市年度設定!$B$2:$B$63,$D381)</f>
        <v>490000</v>
      </c>
      <c r="O381" s="13" t="n">
        <v>142200</v>
      </c>
      <c r="P381" s="13" t="n">
        <v>68600</v>
      </c>
      <c r="Q381" s="17" t="n">
        <f aca="false">SUMIFS(通路月營運!$N$2:$N$2509,通路月營運!$B$2:$B$2509,$B381,通路月營運!$C$2:$C$2509,$C381,通路月營運!$D$2:$D$2509,$D381)</f>
        <v>257346</v>
      </c>
      <c r="R381" s="14" t="n">
        <f aca="false">SUM(L381:Q381)</f>
        <v>2504046</v>
      </c>
      <c r="S381" s="14" t="n">
        <f aca="false">J381-R381</f>
        <v>185554</v>
      </c>
      <c r="T381" s="15" t="n">
        <f aca="false">IF(J381=0,0,S381/J381)</f>
        <v>0.0689894408090422</v>
      </c>
      <c r="U381" s="14" t="n">
        <f aca="false">IF(H381=0,0,J381/H381)</f>
        <v>89653.3333333333</v>
      </c>
      <c r="V381" s="18" t="n">
        <f aca="false">IF(H381=0,0,K381/H381)</f>
        <v>333.8</v>
      </c>
      <c r="W381" s="14" t="n">
        <f aca="false">IF(K381=0,0,J381/K381)</f>
        <v>268.583982424606</v>
      </c>
      <c r="X381" s="15" t="n">
        <f aca="false">IF(J381=0,0,L381/J381)</f>
        <v>0.30290749553837</v>
      </c>
      <c r="Y381" s="15" t="n">
        <f aca="false">IF(J381=0,0,M381/J381)</f>
        <v>0.271861986912552</v>
      </c>
      <c r="Z381" s="14" t="n">
        <f aca="false">IF(I381=0,0,J381/I381)</f>
        <v>21690.3225806452</v>
      </c>
    </row>
    <row r="382" customFormat="false" ht="15" hidden="false" customHeight="false" outlineLevel="0" collapsed="false">
      <c r="A382" s="6" t="str">
        <f aca="false">TEXT(B382,"0")&amp;"-"&amp;TEXT(C382,"00")</f>
        <v>2025-09</v>
      </c>
      <c r="B382" s="4" t="n">
        <v>2025</v>
      </c>
      <c r="C382" s="4" t="n">
        <v>9</v>
      </c>
      <c r="D382" s="9" t="s">
        <v>307</v>
      </c>
      <c r="E382" s="12" t="str">
        <f aca="false">INDEX(門市主檔!$B$2:$B$25,MATCH($D382,門市主檔!$A$2:$A$25,0))</f>
        <v>台中一中店</v>
      </c>
      <c r="F382" s="12" t="str">
        <f aca="false">INDEX(門市主檔!$C$2:$C$25,MATCH($D382,門市主檔!$A$2:$A$25,0))</f>
        <v>中區</v>
      </c>
      <c r="G382" s="12" t="str">
        <f aca="false">INDEX(門市主檔!$E$2:$E$25,MATCH($D382,門市主檔!$A$2:$A$25,0))</f>
        <v>小型店</v>
      </c>
      <c r="H382" s="4" t="n">
        <v>30</v>
      </c>
      <c r="I382" s="16" t="n">
        <f aca="false">SUMIFS(門市年度設定!$E$2:$E$63,門市年度設定!$A$2:$A$63,$B382,門市年度設定!$B$2:$B$63,$D382)</f>
        <v>52</v>
      </c>
      <c r="J382" s="17" t="n">
        <f aca="false">SUMIFS(通路月營運!$I$2:$I$2509,通路月營運!$B$2:$B$2509,$B382,通路月營運!$C$2:$C$2509,$C382,通路月營運!$D$2:$D$2509,$D382)</f>
        <v>1756800</v>
      </c>
      <c r="K382" s="16" t="n">
        <f aca="false">SUMIFS(通路月營運!$K$2:$K$2509,通路月營運!$B$2:$B$2509,$B382,通路月營運!$C$2:$C$2509,$C382,通路月營運!$D$2:$D$2509,$D382)</f>
        <v>6547</v>
      </c>
      <c r="L382" s="13" t="n">
        <v>599600</v>
      </c>
      <c r="M382" s="13" t="n">
        <v>470600</v>
      </c>
      <c r="N382" s="17" t="n">
        <f aca="false">SUMIFS(門市年度設定!$F$2:$F$63,門市年度設定!$A$2:$A$63,$B382,門市年度設定!$B$2:$B$63,$D382)</f>
        <v>106000</v>
      </c>
      <c r="O382" s="13" t="n">
        <v>93100</v>
      </c>
      <c r="P382" s="13" t="n">
        <v>43900</v>
      </c>
      <c r="Q382" s="17" t="n">
        <f aca="false">SUMIFS(通路月營運!$N$2:$N$2509,通路月營運!$B$2:$B$2509,$B382,通路月營運!$C$2:$C$2509,$C382,通路月營運!$D$2:$D$2509,$D382)</f>
        <v>249254</v>
      </c>
      <c r="R382" s="14" t="n">
        <f aca="false">SUM(L382:Q382)</f>
        <v>1562454</v>
      </c>
      <c r="S382" s="14" t="n">
        <f aca="false">J382-R382</f>
        <v>194346</v>
      </c>
      <c r="T382" s="15" t="n">
        <f aca="false">IF(J382=0,0,S382/J382)</f>
        <v>0.110625</v>
      </c>
      <c r="U382" s="14" t="n">
        <f aca="false">IF(H382=0,0,J382/H382)</f>
        <v>58560</v>
      </c>
      <c r="V382" s="18" t="n">
        <f aca="false">IF(H382=0,0,K382/H382)</f>
        <v>218.233333333333</v>
      </c>
      <c r="W382" s="14" t="n">
        <f aca="false">IF(K382=0,0,J382/K382)</f>
        <v>268.336642737132</v>
      </c>
      <c r="X382" s="15" t="n">
        <f aca="false">IF(J382=0,0,L382/J382)</f>
        <v>0.341302367941712</v>
      </c>
      <c r="Y382" s="15" t="n">
        <f aca="false">IF(J382=0,0,M382/J382)</f>
        <v>0.267873406193078</v>
      </c>
      <c r="Z382" s="14" t="n">
        <f aca="false">IF(I382=0,0,J382/I382)</f>
        <v>33784.6153846154</v>
      </c>
    </row>
    <row r="383" customFormat="false" ht="15" hidden="false" customHeight="false" outlineLevel="0" collapsed="false">
      <c r="A383" s="6" t="str">
        <f aca="false">TEXT(B383,"0")&amp;"-"&amp;TEXT(C383,"00")</f>
        <v>2025-09</v>
      </c>
      <c r="B383" s="4" t="n">
        <v>2025</v>
      </c>
      <c r="C383" s="4" t="n">
        <v>9</v>
      </c>
      <c r="D383" s="9" t="s">
        <v>310</v>
      </c>
      <c r="E383" s="12" t="str">
        <f aca="false">INDEX(門市主檔!$B$2:$B$25,MATCH($D383,門市主檔!$A$2:$A$25,0))</f>
        <v>台中大里店</v>
      </c>
      <c r="F383" s="12" t="str">
        <f aca="false">INDEX(門市主檔!$C$2:$C$25,MATCH($D383,門市主檔!$A$2:$A$25,0))</f>
        <v>中區</v>
      </c>
      <c r="G383" s="12" t="str">
        <f aca="false">INDEX(門市主檔!$E$2:$E$25,MATCH($D383,門市主檔!$A$2:$A$25,0))</f>
        <v>外帶專門店</v>
      </c>
      <c r="H383" s="4" t="n">
        <v>30</v>
      </c>
      <c r="I383" s="16" t="n">
        <f aca="false">SUMIFS(門市年度設定!$E$2:$E$63,門市年度設定!$A$2:$A$63,$B383,門市年度設定!$B$2:$B$63,$D383)</f>
        <v>10</v>
      </c>
      <c r="J383" s="17" t="n">
        <f aca="false">SUMIFS(通路月營運!$I$2:$I$2509,通路月營運!$B$2:$B$2509,$B383,通路月營運!$C$2:$C$2509,$C383,通路月營運!$D$2:$D$2509,$D383)</f>
        <v>1103800</v>
      </c>
      <c r="K383" s="16" t="n">
        <f aca="false">SUMIFS(通路月營運!$K$2:$K$2509,通路月營運!$B$2:$B$2509,$B383,通路月營運!$C$2:$C$2509,$C383,通路月營運!$D$2:$D$2509,$D383)</f>
        <v>4008</v>
      </c>
      <c r="L383" s="13" t="n">
        <v>377500</v>
      </c>
      <c r="M383" s="13" t="n">
        <v>290800</v>
      </c>
      <c r="N383" s="17" t="n">
        <f aca="false">SUMIFS(門市年度設定!$F$2:$F$63,門市年度設定!$A$2:$A$63,$B383,門市年度設定!$B$2:$B$63,$D383)</f>
        <v>55000</v>
      </c>
      <c r="O383" s="13" t="n">
        <v>76400</v>
      </c>
      <c r="P383" s="13" t="n">
        <v>22800</v>
      </c>
      <c r="Q383" s="17" t="n">
        <f aca="false">SUMIFS(通路月營運!$N$2:$N$2509,通路月營運!$B$2:$B$2509,$B383,通路月營運!$C$2:$C$2509,$C383,通路月營運!$D$2:$D$2509,$D383)</f>
        <v>211072</v>
      </c>
      <c r="R383" s="14" t="n">
        <f aca="false">SUM(L383:Q383)</f>
        <v>1033572</v>
      </c>
      <c r="S383" s="14" t="n">
        <f aca="false">J383-R383</f>
        <v>70228</v>
      </c>
      <c r="T383" s="15" t="n">
        <f aca="false">IF(J383=0,0,S383/J383)</f>
        <v>0.0636238448994383</v>
      </c>
      <c r="U383" s="14" t="n">
        <f aca="false">IF(H383=0,0,J383/H383)</f>
        <v>36793.3333333333</v>
      </c>
      <c r="V383" s="18" t="n">
        <f aca="false">IF(H383=0,0,K383/H383)</f>
        <v>133.6</v>
      </c>
      <c r="W383" s="14" t="n">
        <f aca="false">IF(K383=0,0,J383/K383)</f>
        <v>275.399201596806</v>
      </c>
      <c r="X383" s="15" t="n">
        <f aca="false">IF(J383=0,0,L383/J383)</f>
        <v>0.34200036238449</v>
      </c>
      <c r="Y383" s="15" t="n">
        <f aca="false">IF(J383=0,0,M383/J383)</f>
        <v>0.263453524189165</v>
      </c>
      <c r="Z383" s="14" t="n">
        <f aca="false">IF(I383=0,0,J383/I383)</f>
        <v>110380</v>
      </c>
    </row>
    <row r="384" customFormat="false" ht="15" hidden="false" customHeight="false" outlineLevel="0" collapsed="false">
      <c r="A384" s="6" t="str">
        <f aca="false">TEXT(B384,"0")&amp;"-"&amp;TEXT(C384,"00")</f>
        <v>2025-09</v>
      </c>
      <c r="B384" s="4" t="n">
        <v>2025</v>
      </c>
      <c r="C384" s="4" t="n">
        <v>9</v>
      </c>
      <c r="D384" s="9" t="s">
        <v>318</v>
      </c>
      <c r="E384" s="12" t="str">
        <f aca="false">INDEX(門市主檔!$B$2:$B$25,MATCH($D384,門市主檔!$A$2:$A$25,0))</f>
        <v>台南中西店</v>
      </c>
      <c r="F384" s="12" t="str">
        <f aca="false">INDEX(門市主檔!$C$2:$C$25,MATCH($D384,門市主檔!$A$2:$A$25,0))</f>
        <v>南區</v>
      </c>
      <c r="G384" s="12" t="str">
        <f aca="false">INDEX(門市主檔!$E$2:$E$25,MATCH($D384,門市主檔!$A$2:$A$25,0))</f>
        <v>標準店</v>
      </c>
      <c r="H384" s="4" t="n">
        <v>30</v>
      </c>
      <c r="I384" s="16" t="n">
        <f aca="false">SUMIFS(門市年度設定!$E$2:$E$63,門市年度設定!$A$2:$A$63,$B384,門市年度設定!$B$2:$B$63,$D384)</f>
        <v>76</v>
      </c>
      <c r="J384" s="17" t="n">
        <f aca="false">SUMIFS(通路月營運!$I$2:$I$2509,通路月營運!$B$2:$B$2509,$B384,通路月營運!$C$2:$C$2509,$C384,通路月營運!$D$2:$D$2509,$D384)</f>
        <v>1654300</v>
      </c>
      <c r="K384" s="16" t="n">
        <f aca="false">SUMIFS(通路月營運!$K$2:$K$2509,通路月營運!$B$2:$B$2509,$B384,通路月營運!$C$2:$C$2509,$C384,通路月營運!$D$2:$D$2509,$D384)</f>
        <v>5590</v>
      </c>
      <c r="L384" s="13" t="n">
        <v>539200</v>
      </c>
      <c r="M384" s="13" t="n">
        <v>414700</v>
      </c>
      <c r="N384" s="17" t="n">
        <f aca="false">SUMIFS(門市年度設定!$F$2:$F$63,門市年度設定!$A$2:$A$63,$B384,門市年度設定!$B$2:$B$63,$D384)</f>
        <v>205000</v>
      </c>
      <c r="O384" s="13" t="n">
        <v>110000</v>
      </c>
      <c r="P384" s="13" t="n">
        <v>35300</v>
      </c>
      <c r="Q384" s="17" t="n">
        <f aca="false">SUMIFS(通路月營運!$N$2:$N$2509,通路月營運!$B$2:$B$2509,$B384,通路月營運!$C$2:$C$2509,$C384,通路月營運!$D$2:$D$2509,$D384)</f>
        <v>201382</v>
      </c>
      <c r="R384" s="14" t="n">
        <f aca="false">SUM(L384:Q384)</f>
        <v>1505582</v>
      </c>
      <c r="S384" s="14" t="n">
        <f aca="false">J384-R384</f>
        <v>148718</v>
      </c>
      <c r="T384" s="15" t="n">
        <f aca="false">IF(J384=0,0,S384/J384)</f>
        <v>0.0898978419875476</v>
      </c>
      <c r="U384" s="14" t="n">
        <f aca="false">IF(H384=0,0,J384/H384)</f>
        <v>55143.3333333333</v>
      </c>
      <c r="V384" s="18" t="n">
        <f aca="false">IF(H384=0,0,K384/H384)</f>
        <v>186.333333333333</v>
      </c>
      <c r="W384" s="14" t="n">
        <f aca="false">IF(K384=0,0,J384/K384)</f>
        <v>295.939177101968</v>
      </c>
      <c r="X384" s="15" t="n">
        <f aca="false">IF(J384=0,0,L384/J384)</f>
        <v>0.325938463398416</v>
      </c>
      <c r="Y384" s="15" t="n">
        <f aca="false">IF(J384=0,0,M384/J384)</f>
        <v>0.250680045940881</v>
      </c>
      <c r="Z384" s="14" t="n">
        <f aca="false">IF(I384=0,0,J384/I384)</f>
        <v>21767.1052631579</v>
      </c>
    </row>
    <row r="385" customFormat="false" ht="15" hidden="false" customHeight="false" outlineLevel="0" collapsed="false">
      <c r="A385" s="6" t="str">
        <f aca="false">TEXT(B385,"0")&amp;"-"&amp;TEXT(C385,"00")</f>
        <v>2025-09</v>
      </c>
      <c r="B385" s="4" t="n">
        <v>2025</v>
      </c>
      <c r="C385" s="4" t="n">
        <v>9</v>
      </c>
      <c r="D385" s="9" t="s">
        <v>323</v>
      </c>
      <c r="E385" s="12" t="str">
        <f aca="false">INDEX(門市主檔!$B$2:$B$25,MATCH($D385,門市主檔!$A$2:$A$25,0))</f>
        <v>台南東寧店</v>
      </c>
      <c r="F385" s="12" t="str">
        <f aca="false">INDEX(門市主檔!$C$2:$C$25,MATCH($D385,門市主檔!$A$2:$A$25,0))</f>
        <v>南區</v>
      </c>
      <c r="G385" s="12" t="str">
        <f aca="false">INDEX(門市主檔!$E$2:$E$25,MATCH($D385,門市主檔!$A$2:$A$25,0))</f>
        <v>小型店</v>
      </c>
      <c r="H385" s="4" t="n">
        <v>30</v>
      </c>
      <c r="I385" s="16" t="n">
        <f aca="false">SUMIFS(門市年度設定!$E$2:$E$63,門市年度設定!$A$2:$A$63,$B385,門市年度設定!$B$2:$B$63,$D385)</f>
        <v>52</v>
      </c>
      <c r="J385" s="17" t="n">
        <f aca="false">SUMIFS(通路月營運!$I$2:$I$2509,通路月營運!$B$2:$B$2509,$B385,通路月營運!$C$2:$C$2509,$C385,通路月營運!$D$2:$D$2509,$D385)</f>
        <v>1360100</v>
      </c>
      <c r="K385" s="16" t="n">
        <f aca="false">SUMIFS(通路月營運!$K$2:$K$2509,通路月營運!$B$2:$B$2509,$B385,通路月營運!$C$2:$C$2509,$C385,通路月營運!$D$2:$D$2509,$D385)</f>
        <v>4487</v>
      </c>
      <c r="L385" s="13" t="n">
        <v>428700</v>
      </c>
      <c r="M385" s="13" t="n">
        <v>353300</v>
      </c>
      <c r="N385" s="17" t="n">
        <f aca="false">SUMIFS(門市年度設定!$F$2:$F$63,門市年度設定!$A$2:$A$63,$B385,門市年度設定!$B$2:$B$63,$D385)</f>
        <v>95000</v>
      </c>
      <c r="O385" s="13" t="n">
        <v>66600</v>
      </c>
      <c r="P385" s="13" t="n">
        <v>40300</v>
      </c>
      <c r="Q385" s="17" t="n">
        <f aca="false">SUMIFS(通路月營運!$N$2:$N$2509,通路月營運!$B$2:$B$2509,$B385,通路月營運!$C$2:$C$2509,$C385,通路月營運!$D$2:$D$2509,$D385)</f>
        <v>186320</v>
      </c>
      <c r="R385" s="14" t="n">
        <f aca="false">SUM(L385:Q385)</f>
        <v>1170220</v>
      </c>
      <c r="S385" s="14" t="n">
        <f aca="false">J385-R385</f>
        <v>189880</v>
      </c>
      <c r="T385" s="15" t="n">
        <f aca="false">IF(J385=0,0,S385/J385)</f>
        <v>0.139607381810161</v>
      </c>
      <c r="U385" s="14" t="n">
        <f aca="false">IF(H385=0,0,J385/H385)</f>
        <v>45336.6666666667</v>
      </c>
      <c r="V385" s="18" t="n">
        <f aca="false">IF(H385=0,0,K385/H385)</f>
        <v>149.566666666667</v>
      </c>
      <c r="W385" s="14" t="n">
        <f aca="false">IF(K385=0,0,J385/K385)</f>
        <v>303.120124804992</v>
      </c>
      <c r="X385" s="15" t="n">
        <f aca="false">IF(J385=0,0,L385/J385)</f>
        <v>0.315197411955003</v>
      </c>
      <c r="Y385" s="15" t="n">
        <f aca="false">IF(J385=0,0,M385/J385)</f>
        <v>0.259760311741784</v>
      </c>
      <c r="Z385" s="14" t="n">
        <f aca="false">IF(I385=0,0,J385/I385)</f>
        <v>26155.7692307692</v>
      </c>
    </row>
    <row r="386" customFormat="false" ht="15" hidden="false" customHeight="false" outlineLevel="0" collapsed="false">
      <c r="A386" s="6" t="str">
        <f aca="false">TEXT(B386,"0")&amp;"-"&amp;TEXT(C386,"00")</f>
        <v>2025-09</v>
      </c>
      <c r="B386" s="4" t="n">
        <v>2025</v>
      </c>
      <c r="C386" s="4" t="n">
        <v>9</v>
      </c>
      <c r="D386" s="9" t="s">
        <v>262</v>
      </c>
      <c r="E386" s="12" t="str">
        <f aca="false">INDEX(門市主檔!$B$2:$B$25,MATCH($D386,門市主檔!$A$2:$A$25,0))</f>
        <v>台北信義旗艦店</v>
      </c>
      <c r="F386" s="12" t="str">
        <f aca="false">INDEX(門市主檔!$C$2:$C$25,MATCH($D386,門市主檔!$A$2:$A$25,0))</f>
        <v>北區</v>
      </c>
      <c r="G386" s="12" t="str">
        <f aca="false">INDEX(門市主檔!$E$2:$E$25,MATCH($D386,門市主檔!$A$2:$A$25,0))</f>
        <v>旗艦店</v>
      </c>
      <c r="H386" s="4" t="n">
        <v>30</v>
      </c>
      <c r="I386" s="16" t="n">
        <f aca="false">SUMIFS(門市年度設定!$E$2:$E$63,門市年度設定!$A$2:$A$63,$B386,門市年度設定!$B$2:$B$63,$D386)</f>
        <v>112</v>
      </c>
      <c r="J386" s="17" t="n">
        <f aca="false">SUMIFS(通路月營運!$I$2:$I$2509,通路月營運!$B$2:$B$2509,$B386,通路月營運!$C$2:$C$2509,$C386,通路月營運!$D$2:$D$2509,$D386)</f>
        <v>3303000</v>
      </c>
      <c r="K386" s="16" t="n">
        <f aca="false">SUMIFS(通路月營運!$K$2:$K$2509,通路月營運!$B$2:$B$2509,$B386,通路月營運!$C$2:$C$2509,$C386,通路月營運!$D$2:$D$2509,$D386)</f>
        <v>12517</v>
      </c>
      <c r="L386" s="13" t="n">
        <v>1056200</v>
      </c>
      <c r="M386" s="13" t="n">
        <v>911400</v>
      </c>
      <c r="N386" s="17" t="n">
        <f aca="false">SUMIFS(門市年度設定!$F$2:$F$63,門市年度設定!$A$2:$A$63,$B386,門市年度設定!$B$2:$B$63,$D386)</f>
        <v>581000</v>
      </c>
      <c r="O386" s="13" t="n">
        <v>171300</v>
      </c>
      <c r="P386" s="13" t="n">
        <v>68200</v>
      </c>
      <c r="Q386" s="17" t="n">
        <f aca="false">SUMIFS(通路月營運!$N$2:$N$2509,通路月營運!$B$2:$B$2509,$B386,通路月營運!$C$2:$C$2509,$C386,通路月營運!$D$2:$D$2509,$D386)</f>
        <v>311304</v>
      </c>
      <c r="R386" s="14" t="n">
        <f aca="false">SUM(L386:Q386)</f>
        <v>3099404</v>
      </c>
      <c r="S386" s="14" t="n">
        <f aca="false">J386-R386</f>
        <v>203596</v>
      </c>
      <c r="T386" s="15" t="n">
        <f aca="false">IF(J386=0,0,S386/J386)</f>
        <v>0.0616397214653345</v>
      </c>
      <c r="U386" s="14" t="n">
        <f aca="false">IF(H386=0,0,J386/H386)</f>
        <v>110100</v>
      </c>
      <c r="V386" s="18" t="n">
        <f aca="false">IF(H386=0,0,K386/H386)</f>
        <v>417.233333333333</v>
      </c>
      <c r="W386" s="14" t="n">
        <f aca="false">IF(K386=0,0,J386/K386)</f>
        <v>263.881121674523</v>
      </c>
      <c r="X386" s="15" t="n">
        <f aca="false">IF(J386=0,0,L386/J386)</f>
        <v>0.319769906145928</v>
      </c>
      <c r="Y386" s="15" t="n">
        <f aca="false">IF(J386=0,0,M386/J386)</f>
        <v>0.275930971843778</v>
      </c>
      <c r="Z386" s="14" t="n">
        <f aca="false">IF(I386=0,0,J386/I386)</f>
        <v>29491.0714285714</v>
      </c>
    </row>
    <row r="387" customFormat="false" ht="15" hidden="false" customHeight="false" outlineLevel="0" collapsed="false">
      <c r="A387" s="6" t="str">
        <f aca="false">TEXT(B387,"0")&amp;"-"&amp;TEXT(C387,"00")</f>
        <v>2025-09</v>
      </c>
      <c r="B387" s="4" t="n">
        <v>2025</v>
      </c>
      <c r="C387" s="4" t="n">
        <v>9</v>
      </c>
      <c r="D387" s="9" t="s">
        <v>269</v>
      </c>
      <c r="E387" s="12" t="str">
        <f aca="false">INDEX(門市主檔!$B$2:$B$25,MATCH($D387,門市主檔!$A$2:$A$25,0))</f>
        <v>台北中山店</v>
      </c>
      <c r="F387" s="12" t="str">
        <f aca="false">INDEX(門市主檔!$C$2:$C$25,MATCH($D387,門市主檔!$A$2:$A$25,0))</f>
        <v>北區</v>
      </c>
      <c r="G387" s="12" t="str">
        <f aca="false">INDEX(門市主檔!$E$2:$E$25,MATCH($D387,門市主檔!$A$2:$A$25,0))</f>
        <v>標準店</v>
      </c>
      <c r="H387" s="4" t="n">
        <v>30</v>
      </c>
      <c r="I387" s="16" t="n">
        <f aca="false">SUMIFS(門市年度設定!$E$2:$E$63,門市年度設定!$A$2:$A$63,$B387,門市年度設定!$B$2:$B$63,$D387)</f>
        <v>79</v>
      </c>
      <c r="J387" s="17" t="n">
        <f aca="false">SUMIFS(通路月營運!$I$2:$I$2509,通路月營運!$B$2:$B$2509,$B387,通路月營運!$C$2:$C$2509,$C387,通路月營運!$D$2:$D$2509,$D387)</f>
        <v>2278500</v>
      </c>
      <c r="K387" s="16" t="n">
        <f aca="false">SUMIFS(通路月營運!$K$2:$K$2509,通路月營運!$B$2:$B$2509,$B387,通路月營運!$C$2:$C$2509,$C387,通路月營運!$D$2:$D$2509,$D387)</f>
        <v>7915</v>
      </c>
      <c r="L387" s="13" t="n">
        <v>773400</v>
      </c>
      <c r="M387" s="13" t="n">
        <v>587200</v>
      </c>
      <c r="N387" s="17" t="n">
        <f aca="false">SUMIFS(門市年度設定!$F$2:$F$63,門市年度設定!$A$2:$A$63,$B387,門市年度設定!$B$2:$B$63,$D387)</f>
        <v>268000</v>
      </c>
      <c r="O387" s="13" t="n">
        <v>123300</v>
      </c>
      <c r="P387" s="13" t="n">
        <v>60700</v>
      </c>
      <c r="Q387" s="17" t="n">
        <f aca="false">SUMIFS(通路月營運!$N$2:$N$2509,通路月營運!$B$2:$B$2509,$B387,通路月營運!$C$2:$C$2509,$C387,通路月營運!$D$2:$D$2509,$D387)</f>
        <v>259862</v>
      </c>
      <c r="R387" s="14" t="n">
        <f aca="false">SUM(L387:Q387)</f>
        <v>2072462</v>
      </c>
      <c r="S387" s="14" t="n">
        <f aca="false">J387-R387</f>
        <v>206038</v>
      </c>
      <c r="T387" s="15" t="n">
        <f aca="false">IF(J387=0,0,S387/J387)</f>
        <v>0.0904270353302611</v>
      </c>
      <c r="U387" s="14" t="n">
        <f aca="false">IF(H387=0,0,J387/H387)</f>
        <v>75950</v>
      </c>
      <c r="V387" s="18" t="n">
        <f aca="false">IF(H387=0,0,K387/H387)</f>
        <v>263.833333333333</v>
      </c>
      <c r="W387" s="14" t="n">
        <f aca="false">IF(K387=0,0,J387/K387)</f>
        <v>287.871130764371</v>
      </c>
      <c r="X387" s="15" t="n">
        <f aca="false">IF(J387=0,0,L387/J387)</f>
        <v>0.33943383805135</v>
      </c>
      <c r="Y387" s="15" t="n">
        <f aca="false">IF(J387=0,0,M387/J387)</f>
        <v>0.257713407943823</v>
      </c>
      <c r="Z387" s="14" t="n">
        <f aca="false">IF(I387=0,0,J387/I387)</f>
        <v>28841.7721518987</v>
      </c>
    </row>
    <row r="388" customFormat="false" ht="15" hidden="false" customHeight="false" outlineLevel="0" collapsed="false">
      <c r="A388" s="6" t="str">
        <f aca="false">TEXT(B388,"0")&amp;"-"&amp;TEXT(C388,"00")</f>
        <v>2025-09</v>
      </c>
      <c r="B388" s="4" t="n">
        <v>2025</v>
      </c>
      <c r="C388" s="4" t="n">
        <v>9</v>
      </c>
      <c r="D388" s="9" t="s">
        <v>273</v>
      </c>
      <c r="E388" s="12" t="str">
        <f aca="false">INDEX(門市主檔!$B$2:$B$25,MATCH($D388,門市主檔!$A$2:$A$25,0))</f>
        <v>台北東門店</v>
      </c>
      <c r="F388" s="12" t="str">
        <f aca="false">INDEX(門市主檔!$C$2:$C$25,MATCH($D388,門市主檔!$A$2:$A$25,0))</f>
        <v>北區</v>
      </c>
      <c r="G388" s="12" t="str">
        <f aca="false">INDEX(門市主檔!$E$2:$E$25,MATCH($D388,門市主檔!$A$2:$A$25,0))</f>
        <v>小型店</v>
      </c>
      <c r="H388" s="4" t="n">
        <v>30</v>
      </c>
      <c r="I388" s="16" t="n">
        <f aca="false">SUMIFS(門市年度設定!$E$2:$E$63,門市年度設定!$A$2:$A$63,$B388,門市年度設定!$B$2:$B$63,$D388)</f>
        <v>54</v>
      </c>
      <c r="J388" s="17" t="n">
        <f aca="false">SUMIFS(通路月營運!$I$2:$I$2509,通路月營運!$B$2:$B$2509,$B388,通路月營運!$C$2:$C$2509,$C388,通路月營運!$D$2:$D$2509,$D388)</f>
        <v>1514100</v>
      </c>
      <c r="K388" s="16" t="n">
        <f aca="false">SUMIFS(通路月營運!$K$2:$K$2509,通路月營運!$B$2:$B$2509,$B388,通路月營運!$C$2:$C$2509,$C388,通路月營運!$D$2:$D$2509,$D388)</f>
        <v>5654</v>
      </c>
      <c r="L388" s="13" t="n">
        <v>452300</v>
      </c>
      <c r="M388" s="13" t="n">
        <v>384300</v>
      </c>
      <c r="N388" s="17" t="n">
        <f aca="false">SUMIFS(門市年度設定!$F$2:$F$63,門市年度設定!$A$2:$A$63,$B388,門市年度設定!$B$2:$B$63,$D388)</f>
        <v>101000</v>
      </c>
      <c r="O388" s="13" t="n">
        <v>71100</v>
      </c>
      <c r="P388" s="13" t="n">
        <v>39700</v>
      </c>
      <c r="Q388" s="17" t="n">
        <f aca="false">SUMIFS(通路月營運!$N$2:$N$2509,通路月營運!$B$2:$B$2509,$B388,通路月營運!$C$2:$C$2509,$C388,通路月營運!$D$2:$D$2509,$D388)</f>
        <v>210460</v>
      </c>
      <c r="R388" s="14" t="n">
        <f aca="false">SUM(L388:Q388)</f>
        <v>1258860</v>
      </c>
      <c r="S388" s="14" t="n">
        <f aca="false">J388-R388</f>
        <v>255240</v>
      </c>
      <c r="T388" s="15" t="n">
        <f aca="false">IF(J388=0,0,S388/J388)</f>
        <v>0.168575391321577</v>
      </c>
      <c r="U388" s="14" t="n">
        <f aca="false">IF(H388=0,0,J388/H388)</f>
        <v>50470</v>
      </c>
      <c r="V388" s="18" t="n">
        <f aca="false">IF(H388=0,0,K388/H388)</f>
        <v>188.466666666667</v>
      </c>
      <c r="W388" s="14" t="n">
        <f aca="false">IF(K388=0,0,J388/K388)</f>
        <v>267.792713123452</v>
      </c>
      <c r="X388" s="15" t="n">
        <f aca="false">IF(J388=0,0,L388/J388)</f>
        <v>0.298725315368866</v>
      </c>
      <c r="Y388" s="15" t="n">
        <f aca="false">IF(J388=0,0,M388/J388)</f>
        <v>0.253814147018031</v>
      </c>
      <c r="Z388" s="14" t="n">
        <f aca="false">IF(I388=0,0,J388/I388)</f>
        <v>28038.8888888889</v>
      </c>
    </row>
    <row r="389" customFormat="false" ht="15" hidden="false" customHeight="false" outlineLevel="0" collapsed="false">
      <c r="A389" s="6" t="str">
        <f aca="false">TEXT(B389,"0")&amp;"-"&amp;TEXT(C389,"00")</f>
        <v>2025-09</v>
      </c>
      <c r="B389" s="4" t="n">
        <v>2025</v>
      </c>
      <c r="C389" s="4" t="n">
        <v>9</v>
      </c>
      <c r="D389" s="9" t="s">
        <v>277</v>
      </c>
      <c r="E389" s="12" t="str">
        <f aca="false">INDEX(門市主檔!$B$2:$B$25,MATCH($D389,門市主檔!$A$2:$A$25,0))</f>
        <v>台北松江店</v>
      </c>
      <c r="F389" s="12" t="str">
        <f aca="false">INDEX(門市主檔!$C$2:$C$25,MATCH($D389,門市主檔!$A$2:$A$25,0))</f>
        <v>北區</v>
      </c>
      <c r="G389" s="12" t="str">
        <f aca="false">INDEX(門市主檔!$E$2:$E$25,MATCH($D389,門市主檔!$A$2:$A$25,0))</f>
        <v>外帶專門店</v>
      </c>
      <c r="H389" s="4" t="n">
        <v>30</v>
      </c>
      <c r="I389" s="16" t="n">
        <f aca="false">SUMIFS(門市年度設定!$E$2:$E$63,門市年度設定!$A$2:$A$63,$B389,門市年度設定!$B$2:$B$63,$D389)</f>
        <v>9</v>
      </c>
      <c r="J389" s="17" t="n">
        <f aca="false">SUMIFS(通路月營運!$I$2:$I$2509,通路月營運!$B$2:$B$2509,$B389,通路月營運!$C$2:$C$2509,$C389,通路月營運!$D$2:$D$2509,$D389)</f>
        <v>1323300</v>
      </c>
      <c r="K389" s="16" t="n">
        <f aca="false">SUMIFS(通路月營運!$K$2:$K$2509,通路月營運!$B$2:$B$2509,$B389,通路月營運!$C$2:$C$2509,$C389,通路月營運!$D$2:$D$2509,$D389)</f>
        <v>5125</v>
      </c>
      <c r="L389" s="13" t="n">
        <v>422900</v>
      </c>
      <c r="M389" s="13" t="n">
        <v>328300</v>
      </c>
      <c r="N389" s="17" t="n">
        <f aca="false">SUMIFS(門市年度設定!$F$2:$F$63,門市年度設定!$A$2:$A$63,$B389,門市年度設定!$B$2:$B$63,$D389)</f>
        <v>58000</v>
      </c>
      <c r="O389" s="13" t="n">
        <v>86800</v>
      </c>
      <c r="P389" s="13" t="n">
        <v>22000</v>
      </c>
      <c r="Q389" s="17" t="n">
        <f aca="false">SUMIFS(通路月營運!$N$2:$N$2509,通路月營運!$B$2:$B$2509,$B389,通路月營運!$C$2:$C$2509,$C389,通路月營運!$D$2:$D$2509,$D389)</f>
        <v>258230</v>
      </c>
      <c r="R389" s="14" t="n">
        <f aca="false">SUM(L389:Q389)</f>
        <v>1176230</v>
      </c>
      <c r="S389" s="14" t="n">
        <f aca="false">J389-R389</f>
        <v>147070</v>
      </c>
      <c r="T389" s="15" t="n">
        <f aca="false">IF(J389=0,0,S389/J389)</f>
        <v>0.111138819617623</v>
      </c>
      <c r="U389" s="14" t="n">
        <f aca="false">IF(H389=0,0,J389/H389)</f>
        <v>44110</v>
      </c>
      <c r="V389" s="18" t="n">
        <f aca="false">IF(H389=0,0,K389/H389)</f>
        <v>170.833333333333</v>
      </c>
      <c r="W389" s="14" t="n">
        <f aca="false">IF(K389=0,0,J389/K389)</f>
        <v>258.204878048781</v>
      </c>
      <c r="X389" s="15" t="n">
        <f aca="false">IF(J389=0,0,L389/J389)</f>
        <v>0.31957983828308</v>
      </c>
      <c r="Y389" s="15" t="n">
        <f aca="false">IF(J389=0,0,M389/J389)</f>
        <v>0.248091891483413</v>
      </c>
      <c r="Z389" s="14" t="n">
        <f aca="false">IF(I389=0,0,J389/I389)</f>
        <v>147033.333333333</v>
      </c>
    </row>
    <row r="390" customFormat="false" ht="15" hidden="false" customHeight="false" outlineLevel="0" collapsed="false">
      <c r="A390" s="6" t="str">
        <f aca="false">TEXT(B390,"0")&amp;"-"&amp;TEXT(C390,"00")</f>
        <v>2025-09</v>
      </c>
      <c r="B390" s="4" t="n">
        <v>2025</v>
      </c>
      <c r="C390" s="4" t="n">
        <v>9</v>
      </c>
      <c r="D390" s="9" t="s">
        <v>288</v>
      </c>
      <c r="E390" s="12" t="str">
        <f aca="false">INDEX(門市主檔!$B$2:$B$25,MATCH($D390,門市主檔!$A$2:$A$25,0))</f>
        <v>桃園中壢店</v>
      </c>
      <c r="F390" s="12" t="str">
        <f aca="false">INDEX(門市主檔!$C$2:$C$25,MATCH($D390,門市主檔!$A$2:$A$25,0))</f>
        <v>北區</v>
      </c>
      <c r="G390" s="12" t="str">
        <f aca="false">INDEX(門市主檔!$E$2:$E$25,MATCH($D390,門市主檔!$A$2:$A$25,0))</f>
        <v>標準店</v>
      </c>
      <c r="H390" s="4" t="n">
        <v>30</v>
      </c>
      <c r="I390" s="16" t="n">
        <f aca="false">SUMIFS(門市年度設定!$E$2:$E$63,門市年度設定!$A$2:$A$63,$B390,門市年度設定!$B$2:$B$63,$D390)</f>
        <v>90</v>
      </c>
      <c r="J390" s="17" t="n">
        <f aca="false">SUMIFS(通路月營運!$I$2:$I$2509,通路月營運!$B$2:$B$2509,$B390,通路月營運!$C$2:$C$2509,$C390,通路月營運!$D$2:$D$2509,$D390)</f>
        <v>2110700</v>
      </c>
      <c r="K390" s="16" t="n">
        <f aca="false">SUMIFS(通路月營運!$K$2:$K$2509,通路月營運!$B$2:$B$2509,$B390,通路月營運!$C$2:$C$2509,$C390,通路月營運!$D$2:$D$2509,$D390)</f>
        <v>7380</v>
      </c>
      <c r="L390" s="13" t="n">
        <v>671400</v>
      </c>
      <c r="M390" s="13" t="n">
        <v>555400</v>
      </c>
      <c r="N390" s="17" t="n">
        <f aca="false">SUMIFS(門市年度設定!$F$2:$F$63,門市年度設定!$A$2:$A$63,$B390,門市年度設定!$B$2:$B$63,$D390)</f>
        <v>207000</v>
      </c>
      <c r="O390" s="13" t="n">
        <v>121300</v>
      </c>
      <c r="P390" s="13" t="n">
        <v>53100</v>
      </c>
      <c r="Q390" s="17" t="n">
        <f aca="false">SUMIFS(通路月營運!$N$2:$N$2509,通路月營運!$B$2:$B$2509,$B390,通路月營運!$C$2:$C$2509,$C390,通路月營運!$D$2:$D$2509,$D390)</f>
        <v>235314</v>
      </c>
      <c r="R390" s="14" t="n">
        <f aca="false">SUM(L390:Q390)</f>
        <v>1843514</v>
      </c>
      <c r="S390" s="14" t="n">
        <f aca="false">J390-R390</f>
        <v>267186</v>
      </c>
      <c r="T390" s="15" t="n">
        <f aca="false">IF(J390=0,0,S390/J390)</f>
        <v>0.126586440517364</v>
      </c>
      <c r="U390" s="14" t="n">
        <f aca="false">IF(H390=0,0,J390/H390)</f>
        <v>70356.6666666667</v>
      </c>
      <c r="V390" s="18" t="n">
        <f aca="false">IF(H390=0,0,K390/H390)</f>
        <v>246</v>
      </c>
      <c r="W390" s="14" t="n">
        <f aca="false">IF(K390=0,0,J390/K390)</f>
        <v>286.0027100271</v>
      </c>
      <c r="X390" s="15" t="n">
        <f aca="false">IF(J390=0,0,L390/J390)</f>
        <v>0.318093523475624</v>
      </c>
      <c r="Y390" s="15" t="n">
        <f aca="false">IF(J390=0,0,M390/J390)</f>
        <v>0.263135452693419</v>
      </c>
      <c r="Z390" s="14" t="n">
        <f aca="false">IF(I390=0,0,J390/I390)</f>
        <v>23452.2222222222</v>
      </c>
    </row>
    <row r="391" customFormat="false" ht="15" hidden="false" customHeight="false" outlineLevel="0" collapsed="false">
      <c r="A391" s="6" t="str">
        <f aca="false">TEXT(B391,"0")&amp;"-"&amp;TEXT(C391,"00")</f>
        <v>2025-09</v>
      </c>
      <c r="B391" s="4" t="n">
        <v>2025</v>
      </c>
      <c r="C391" s="4" t="n">
        <v>9</v>
      </c>
      <c r="D391" s="9" t="s">
        <v>292</v>
      </c>
      <c r="E391" s="12" t="str">
        <f aca="false">INDEX(門市主檔!$B$2:$B$25,MATCH($D391,門市主檔!$A$2:$A$25,0))</f>
        <v>桃園藝文店</v>
      </c>
      <c r="F391" s="12" t="str">
        <f aca="false">INDEX(門市主檔!$C$2:$C$25,MATCH($D391,門市主檔!$A$2:$A$25,0))</f>
        <v>北區</v>
      </c>
      <c r="G391" s="12" t="str">
        <f aca="false">INDEX(門市主檔!$E$2:$E$25,MATCH($D391,門市主檔!$A$2:$A$25,0))</f>
        <v>標準店</v>
      </c>
      <c r="H391" s="4" t="n">
        <v>30</v>
      </c>
      <c r="I391" s="16" t="n">
        <f aca="false">SUMIFS(門市年度設定!$E$2:$E$63,門市年度設定!$A$2:$A$63,$B391,門市年度設定!$B$2:$B$63,$D391)</f>
        <v>96</v>
      </c>
      <c r="J391" s="17" t="n">
        <f aca="false">SUMIFS(通路月營運!$I$2:$I$2509,通路月營運!$B$2:$B$2509,$B391,通路月營運!$C$2:$C$2509,$C391,通路月營運!$D$2:$D$2509,$D391)</f>
        <v>1809500</v>
      </c>
      <c r="K391" s="16" t="n">
        <f aca="false">SUMIFS(通路月營運!$K$2:$K$2509,通路月營運!$B$2:$B$2509,$B391,通路月營運!$C$2:$C$2509,$C391,通路月營運!$D$2:$D$2509,$D391)</f>
        <v>6213</v>
      </c>
      <c r="L391" s="13" t="n">
        <v>599500</v>
      </c>
      <c r="M391" s="13" t="n">
        <v>472100</v>
      </c>
      <c r="N391" s="17" t="n">
        <f aca="false">SUMIFS(門市年度設定!$F$2:$F$63,門市年度設定!$A$2:$A$63,$B391,門市年度設定!$B$2:$B$63,$D391)</f>
        <v>178000</v>
      </c>
      <c r="O391" s="13" t="n">
        <v>103700</v>
      </c>
      <c r="P391" s="13" t="n">
        <v>54600</v>
      </c>
      <c r="Q391" s="17" t="n">
        <f aca="false">SUMIFS(通路月營運!$N$2:$N$2509,通路月營運!$B$2:$B$2509,$B391,通路月營運!$C$2:$C$2509,$C391,通路月營運!$D$2:$D$2509,$D391)</f>
        <v>196384</v>
      </c>
      <c r="R391" s="14" t="n">
        <f aca="false">SUM(L391:Q391)</f>
        <v>1604284</v>
      </c>
      <c r="S391" s="14" t="n">
        <f aca="false">J391-R391</f>
        <v>205216</v>
      </c>
      <c r="T391" s="15" t="n">
        <f aca="false">IF(J391=0,0,S391/J391)</f>
        <v>0.113410334346505</v>
      </c>
      <c r="U391" s="14" t="n">
        <f aca="false">IF(H391=0,0,J391/H391)</f>
        <v>60316.6666666667</v>
      </c>
      <c r="V391" s="18" t="n">
        <f aca="false">IF(H391=0,0,K391/H391)</f>
        <v>207.1</v>
      </c>
      <c r="W391" s="14" t="n">
        <f aca="false">IF(K391=0,0,J391/K391)</f>
        <v>291.24416545952</v>
      </c>
      <c r="X391" s="15" t="n">
        <f aca="false">IF(J391=0,0,L391/J391)</f>
        <v>0.331306990881459</v>
      </c>
      <c r="Y391" s="15" t="n">
        <f aca="false">IF(J391=0,0,M391/J391)</f>
        <v>0.260900801326333</v>
      </c>
      <c r="Z391" s="14" t="n">
        <f aca="false">IF(I391=0,0,J391/I391)</f>
        <v>18848.9583333333</v>
      </c>
    </row>
    <row r="392" customFormat="false" ht="15" hidden="false" customHeight="false" outlineLevel="0" collapsed="false">
      <c r="A392" s="6" t="str">
        <f aca="false">TEXT(B392,"0")&amp;"-"&amp;TEXT(C392,"00")</f>
        <v>2025-09</v>
      </c>
      <c r="B392" s="4" t="n">
        <v>2025</v>
      </c>
      <c r="C392" s="4" t="n">
        <v>9</v>
      </c>
      <c r="D392" s="9" t="s">
        <v>315</v>
      </c>
      <c r="E392" s="12" t="str">
        <f aca="false">INDEX(門市主檔!$B$2:$B$25,MATCH($D392,門市主檔!$A$2:$A$25,0))</f>
        <v>雲林斗六店</v>
      </c>
      <c r="F392" s="12" t="str">
        <f aca="false">INDEX(門市主檔!$C$2:$C$25,MATCH($D392,門市主檔!$A$2:$A$25,0))</f>
        <v>中區</v>
      </c>
      <c r="G392" s="12" t="str">
        <f aca="false">INDEX(門市主檔!$E$2:$E$25,MATCH($D392,門市主檔!$A$2:$A$25,0))</f>
        <v>標準店</v>
      </c>
      <c r="H392" s="4" t="n">
        <v>30</v>
      </c>
      <c r="I392" s="16" t="n">
        <f aca="false">SUMIFS(門市年度設定!$E$2:$E$63,門市年度設定!$A$2:$A$63,$B392,門市年度設定!$B$2:$B$63,$D392)</f>
        <v>90</v>
      </c>
      <c r="J392" s="17" t="n">
        <f aca="false">SUMIFS(通路月營運!$I$2:$I$2509,通路月營運!$B$2:$B$2509,$B392,通路月營運!$C$2:$C$2509,$C392,通路月營運!$D$2:$D$2509,$D392)</f>
        <v>1473800</v>
      </c>
      <c r="K392" s="16" t="n">
        <f aca="false">SUMIFS(通路月營運!$K$2:$K$2509,通路月營運!$B$2:$B$2509,$B392,通路月營運!$C$2:$C$2509,$C392,通路月營運!$D$2:$D$2509,$D392)</f>
        <v>5254</v>
      </c>
      <c r="L392" s="13" t="n">
        <v>456200</v>
      </c>
      <c r="M392" s="13" t="n">
        <v>393100</v>
      </c>
      <c r="N392" s="17" t="n">
        <f aca="false">SUMIFS(門市年度設定!$F$2:$F$63,門市年度設定!$A$2:$A$63,$B392,門市年度設定!$B$2:$B$63,$D392)</f>
        <v>170000</v>
      </c>
      <c r="O392" s="13" t="n">
        <v>68400</v>
      </c>
      <c r="P392" s="13" t="n">
        <v>41300</v>
      </c>
      <c r="Q392" s="17" t="n">
        <f aca="false">SUMIFS(通路月營運!$N$2:$N$2509,通路月營運!$B$2:$B$2509,$B392,通路月營運!$C$2:$C$2509,$C392,通路月營運!$D$2:$D$2509,$D392)</f>
        <v>168878</v>
      </c>
      <c r="R392" s="14" t="n">
        <f aca="false">SUM(L392:Q392)</f>
        <v>1297878</v>
      </c>
      <c r="S392" s="14" t="n">
        <f aca="false">J392-R392</f>
        <v>175922</v>
      </c>
      <c r="T392" s="15" t="n">
        <f aca="false">IF(J392=0,0,S392/J392)</f>
        <v>0.119366264079251</v>
      </c>
      <c r="U392" s="14" t="n">
        <f aca="false">IF(H392=0,0,J392/H392)</f>
        <v>49126.6666666667</v>
      </c>
      <c r="V392" s="18" t="n">
        <f aca="false">IF(H392=0,0,K392/H392)</f>
        <v>175.133333333333</v>
      </c>
      <c r="W392" s="14" t="n">
        <f aca="false">IF(K392=0,0,J392/K392)</f>
        <v>280.510087552341</v>
      </c>
      <c r="X392" s="15" t="n">
        <f aca="false">IF(J392=0,0,L392/J392)</f>
        <v>0.309539964717058</v>
      </c>
      <c r="Y392" s="15" t="n">
        <f aca="false">IF(J392=0,0,M392/J392)</f>
        <v>0.266725471570091</v>
      </c>
      <c r="Z392" s="14" t="n">
        <f aca="false">IF(I392=0,0,J392/I392)</f>
        <v>16375.5555555556</v>
      </c>
    </row>
    <row r="393" customFormat="false" ht="15" hidden="false" customHeight="false" outlineLevel="0" collapsed="false">
      <c r="A393" s="6" t="str">
        <f aca="false">TEXT(B393,"0")&amp;"-"&amp;TEXT(C393,"00")</f>
        <v>2025-10</v>
      </c>
      <c r="B393" s="4" t="n">
        <v>2025</v>
      </c>
      <c r="C393" s="4" t="n">
        <v>10</v>
      </c>
      <c r="D393" s="9" t="s">
        <v>294</v>
      </c>
      <c r="E393" s="12" t="str">
        <f aca="false">INDEX(門市主檔!$B$2:$B$25,MATCH($D393,門市主檔!$A$2:$A$25,0))</f>
        <v>新竹巨城店</v>
      </c>
      <c r="F393" s="12" t="str">
        <f aca="false">INDEX(門市主檔!$C$2:$C$25,MATCH($D393,門市主檔!$A$2:$A$25,0))</f>
        <v>北區</v>
      </c>
      <c r="G393" s="12" t="str">
        <f aca="false">INDEX(門市主檔!$E$2:$E$25,MATCH($D393,門市主檔!$A$2:$A$25,0))</f>
        <v>旗艦店</v>
      </c>
      <c r="H393" s="4" t="n">
        <v>31</v>
      </c>
      <c r="I393" s="16" t="n">
        <f aca="false">SUMIFS(門市年度設定!$E$2:$E$63,門市年度設定!$A$2:$A$63,$B393,門市年度設定!$B$2:$B$63,$D393)</f>
        <v>118</v>
      </c>
      <c r="J393" s="17" t="n">
        <f aca="false">SUMIFS(通路月營運!$I$2:$I$2509,通路月營運!$B$2:$B$2509,$B393,通路月營運!$C$2:$C$2509,$C393,通路月營運!$D$2:$D$2509,$D393)</f>
        <v>2903100</v>
      </c>
      <c r="K393" s="16" t="n">
        <f aca="false">SUMIFS(通路月營運!$K$2:$K$2509,通路月營運!$B$2:$B$2509,$B393,通路月營運!$C$2:$C$2509,$C393,通路月營運!$D$2:$D$2509,$D393)</f>
        <v>10051</v>
      </c>
      <c r="L393" s="13" t="n">
        <v>879900</v>
      </c>
      <c r="M393" s="13" t="n">
        <v>797200</v>
      </c>
      <c r="N393" s="17" t="n">
        <f aca="false">SUMIFS(門市年度設定!$F$2:$F$63,門市年度設定!$A$2:$A$63,$B393,門市年度設定!$B$2:$B$63,$D393)</f>
        <v>529000</v>
      </c>
      <c r="O393" s="13" t="n">
        <v>164400</v>
      </c>
      <c r="P393" s="13" t="n">
        <v>91000</v>
      </c>
      <c r="Q393" s="17" t="n">
        <f aca="false">SUMIFS(通路月營運!$N$2:$N$2509,通路月營運!$B$2:$B$2509,$B393,通路月營運!$C$2:$C$2509,$C393,通路月營運!$D$2:$D$2509,$D393)</f>
        <v>279208</v>
      </c>
      <c r="R393" s="14" t="n">
        <f aca="false">SUM(L393:Q393)</f>
        <v>2740708</v>
      </c>
      <c r="S393" s="14" t="n">
        <f aca="false">J393-R393</f>
        <v>162392</v>
      </c>
      <c r="T393" s="15" t="n">
        <f aca="false">IF(J393=0,0,S393/J393)</f>
        <v>0.0559374461782233</v>
      </c>
      <c r="U393" s="14" t="n">
        <f aca="false">IF(H393=0,0,J393/H393)</f>
        <v>93648.3870967742</v>
      </c>
      <c r="V393" s="18" t="n">
        <f aca="false">IF(H393=0,0,K393/H393)</f>
        <v>324.225806451613</v>
      </c>
      <c r="W393" s="14" t="n">
        <f aca="false">IF(K393=0,0,J393/K393)</f>
        <v>288.836931648592</v>
      </c>
      <c r="X393" s="15" t="n">
        <f aca="false">IF(J393=0,0,L393/J393)</f>
        <v>0.303089800558024</v>
      </c>
      <c r="Y393" s="15" t="n">
        <f aca="false">IF(J393=0,0,M393/J393)</f>
        <v>0.274603010574903</v>
      </c>
      <c r="Z393" s="14" t="n">
        <f aca="false">IF(I393=0,0,J393/I393)</f>
        <v>24602.5423728814</v>
      </c>
    </row>
    <row r="394" customFormat="false" ht="15" hidden="false" customHeight="false" outlineLevel="0" collapsed="false">
      <c r="A394" s="6" t="str">
        <f aca="false">TEXT(B394,"0")&amp;"-"&amp;TEXT(C394,"00")</f>
        <v>2025-10</v>
      </c>
      <c r="B394" s="4" t="n">
        <v>2025</v>
      </c>
      <c r="C394" s="4" t="n">
        <v>10</v>
      </c>
      <c r="D394" s="9" t="s">
        <v>297</v>
      </c>
      <c r="E394" s="12" t="str">
        <f aca="false">INDEX(門市主檔!$B$2:$B$25,MATCH($D394,門市主檔!$A$2:$A$25,0))</f>
        <v>新竹竹北店</v>
      </c>
      <c r="F394" s="12" t="str">
        <f aca="false">INDEX(門市主檔!$C$2:$C$25,MATCH($D394,門市主檔!$A$2:$A$25,0))</f>
        <v>北區</v>
      </c>
      <c r="G394" s="12" t="str">
        <f aca="false">INDEX(門市主檔!$E$2:$E$25,MATCH($D394,門市主檔!$A$2:$A$25,0))</f>
        <v>標準店</v>
      </c>
      <c r="H394" s="4" t="n">
        <v>31</v>
      </c>
      <c r="I394" s="16" t="n">
        <f aca="false">SUMIFS(門市年度設定!$E$2:$E$63,門市年度設定!$A$2:$A$63,$B394,門市年度設定!$B$2:$B$63,$D394)</f>
        <v>77</v>
      </c>
      <c r="J394" s="17" t="n">
        <f aca="false">SUMIFS(通路月營運!$I$2:$I$2509,通路月營運!$B$2:$B$2509,$B394,通路月營運!$C$2:$C$2509,$C394,通路月營運!$D$2:$D$2509,$D394)</f>
        <v>1868800</v>
      </c>
      <c r="K394" s="16" t="n">
        <f aca="false">SUMIFS(通路月營運!$K$2:$K$2509,通路月營運!$B$2:$B$2509,$B394,通路月營運!$C$2:$C$2509,$C394,通路月營運!$D$2:$D$2509,$D394)</f>
        <v>6583</v>
      </c>
      <c r="L394" s="13" t="n">
        <v>597500</v>
      </c>
      <c r="M394" s="13" t="n">
        <v>450000</v>
      </c>
      <c r="N394" s="17" t="n">
        <f aca="false">SUMIFS(門市年度設定!$F$2:$F$63,門市年度設定!$A$2:$A$63,$B394,門市年度設定!$B$2:$B$63,$D394)</f>
        <v>234000</v>
      </c>
      <c r="O394" s="13" t="n">
        <v>95200</v>
      </c>
      <c r="P394" s="13" t="n">
        <v>42300</v>
      </c>
      <c r="Q394" s="17" t="n">
        <f aca="false">SUMIFS(通路月營運!$N$2:$N$2509,通路月營運!$B$2:$B$2509,$B394,通路月營運!$C$2:$C$2509,$C394,通路月營運!$D$2:$D$2509,$D394)</f>
        <v>207366</v>
      </c>
      <c r="R394" s="14" t="n">
        <f aca="false">SUM(L394:Q394)</f>
        <v>1626366</v>
      </c>
      <c r="S394" s="14" t="n">
        <f aca="false">J394-R394</f>
        <v>242434</v>
      </c>
      <c r="T394" s="15" t="n">
        <f aca="false">IF(J394=0,0,S394/J394)</f>
        <v>0.12972709760274</v>
      </c>
      <c r="U394" s="14" t="n">
        <f aca="false">IF(H394=0,0,J394/H394)</f>
        <v>60283.8709677419</v>
      </c>
      <c r="V394" s="18" t="n">
        <f aca="false">IF(H394=0,0,K394/H394)</f>
        <v>212.354838709677</v>
      </c>
      <c r="W394" s="14" t="n">
        <f aca="false">IF(K394=0,0,J394/K394)</f>
        <v>283.882728239405</v>
      </c>
      <c r="X394" s="15" t="n">
        <f aca="false">IF(J394=0,0,L394/J394)</f>
        <v>0.319723886986301</v>
      </c>
      <c r="Y394" s="15" t="n">
        <f aca="false">IF(J394=0,0,M394/J394)</f>
        <v>0.240796232876712</v>
      </c>
      <c r="Z394" s="14" t="n">
        <f aca="false">IF(I394=0,0,J394/I394)</f>
        <v>24270.1298701299</v>
      </c>
    </row>
    <row r="395" customFormat="false" ht="15" hidden="false" customHeight="false" outlineLevel="0" collapsed="false">
      <c r="A395" s="6" t="str">
        <f aca="false">TEXT(B395,"0")&amp;"-"&amp;TEXT(C395,"00")</f>
        <v>2025-10</v>
      </c>
      <c r="B395" s="4" t="n">
        <v>2025</v>
      </c>
      <c r="C395" s="4" t="n">
        <v>10</v>
      </c>
      <c r="D395" s="9" t="s">
        <v>325</v>
      </c>
      <c r="E395" s="12" t="str">
        <f aca="false">INDEX(門市主檔!$B$2:$B$25,MATCH($D395,門市主檔!$A$2:$A$25,0))</f>
        <v>高雄左營店</v>
      </c>
      <c r="F395" s="12" t="str">
        <f aca="false">INDEX(門市主檔!$C$2:$C$25,MATCH($D395,門市主檔!$A$2:$A$25,0))</f>
        <v>南區</v>
      </c>
      <c r="G395" s="12" t="str">
        <f aca="false">INDEX(門市主檔!$E$2:$E$25,MATCH($D395,門市主檔!$A$2:$A$25,0))</f>
        <v>旗艦店</v>
      </c>
      <c r="H395" s="4" t="n">
        <v>31</v>
      </c>
      <c r="I395" s="16" t="n">
        <f aca="false">SUMIFS(門市年度設定!$E$2:$E$63,門市年度設定!$A$2:$A$63,$B395,門市年度設定!$B$2:$B$63,$D395)</f>
        <v>119</v>
      </c>
      <c r="J395" s="17" t="n">
        <f aca="false">SUMIFS(通路月營運!$I$2:$I$2509,通路月營運!$B$2:$B$2509,$B395,通路月營運!$C$2:$C$2509,$C395,通路月營運!$D$2:$D$2509,$D395)</f>
        <v>2435300</v>
      </c>
      <c r="K395" s="16" t="n">
        <f aca="false">SUMIFS(通路月營運!$K$2:$K$2509,通路月營運!$B$2:$B$2509,$B395,通路月營運!$C$2:$C$2509,$C395,通路月營運!$D$2:$D$2509,$D395)</f>
        <v>8463</v>
      </c>
      <c r="L395" s="13" t="n">
        <v>755500</v>
      </c>
      <c r="M395" s="13" t="n">
        <v>671400</v>
      </c>
      <c r="N395" s="17" t="n">
        <f aca="false">SUMIFS(門市年度設定!$F$2:$F$63,門市年度設定!$A$2:$A$63,$B395,門市年度設定!$B$2:$B$63,$D395)</f>
        <v>479000</v>
      </c>
      <c r="O395" s="13" t="n">
        <v>115200</v>
      </c>
      <c r="P395" s="13" t="n">
        <v>71300</v>
      </c>
      <c r="Q395" s="17" t="n">
        <f aca="false">SUMIFS(通路月營運!$N$2:$N$2509,通路月營運!$B$2:$B$2509,$B395,通路月營運!$C$2:$C$2509,$C395,通路月營運!$D$2:$D$2509,$D395)</f>
        <v>246840</v>
      </c>
      <c r="R395" s="14" t="n">
        <f aca="false">SUM(L395:Q395)</f>
        <v>2339240</v>
      </c>
      <c r="S395" s="14" t="n">
        <f aca="false">J395-R395</f>
        <v>96060</v>
      </c>
      <c r="T395" s="15" t="n">
        <f aca="false">IF(J395=0,0,S395/J395)</f>
        <v>0.0394448322588593</v>
      </c>
      <c r="U395" s="14" t="n">
        <f aca="false">IF(H395=0,0,J395/H395)</f>
        <v>78558.064516129</v>
      </c>
      <c r="V395" s="18" t="n">
        <f aca="false">IF(H395=0,0,K395/H395)</f>
        <v>273</v>
      </c>
      <c r="W395" s="14" t="n">
        <f aca="false">IF(K395=0,0,J395/K395)</f>
        <v>287.758478081059</v>
      </c>
      <c r="X395" s="15" t="n">
        <f aca="false">IF(J395=0,0,L395/J395)</f>
        <v>0.310228719254301</v>
      </c>
      <c r="Y395" s="15" t="n">
        <f aca="false">IF(J395=0,0,M395/J395)</f>
        <v>0.275694986243995</v>
      </c>
      <c r="Z395" s="14" t="n">
        <f aca="false">IF(I395=0,0,J395/I395)</f>
        <v>20464.7058823529</v>
      </c>
    </row>
    <row r="396" customFormat="false" ht="15" hidden="false" customHeight="false" outlineLevel="0" collapsed="false">
      <c r="A396" s="6" t="str">
        <f aca="false">TEXT(B396,"0")&amp;"-"&amp;TEXT(C396,"00")</f>
        <v>2025-10</v>
      </c>
      <c r="B396" s="4" t="n">
        <v>2025</v>
      </c>
      <c r="C396" s="4" t="n">
        <v>10</v>
      </c>
      <c r="D396" s="9" t="s">
        <v>328</v>
      </c>
      <c r="E396" s="12" t="str">
        <f aca="false">INDEX(門市主檔!$B$2:$B$25,MATCH($D396,門市主檔!$A$2:$A$25,0))</f>
        <v>高雄三多店</v>
      </c>
      <c r="F396" s="12" t="str">
        <f aca="false">INDEX(門市主檔!$C$2:$C$25,MATCH($D396,門市主檔!$A$2:$A$25,0))</f>
        <v>南區</v>
      </c>
      <c r="G396" s="12" t="str">
        <f aca="false">INDEX(門市主檔!$E$2:$E$25,MATCH($D396,門市主檔!$A$2:$A$25,0))</f>
        <v>標準店</v>
      </c>
      <c r="H396" s="4" t="n">
        <v>31</v>
      </c>
      <c r="I396" s="16" t="n">
        <f aca="false">SUMIFS(門市年度設定!$E$2:$E$63,門市年度設定!$A$2:$A$63,$B396,門市年度設定!$B$2:$B$63,$D396)</f>
        <v>77</v>
      </c>
      <c r="J396" s="17" t="n">
        <f aca="false">SUMIFS(通路月營運!$I$2:$I$2509,通路月營運!$B$2:$B$2509,$B396,通路月營運!$C$2:$C$2509,$C396,通路月營運!$D$2:$D$2509,$D396)</f>
        <v>1883900</v>
      </c>
      <c r="K396" s="16" t="n">
        <f aca="false">SUMIFS(通路月營運!$K$2:$K$2509,通路月營運!$B$2:$B$2509,$B396,通路月營運!$C$2:$C$2509,$C396,通路月營運!$D$2:$D$2509,$D396)</f>
        <v>6872</v>
      </c>
      <c r="L396" s="13" t="n">
        <v>561900</v>
      </c>
      <c r="M396" s="13" t="n">
        <v>486400</v>
      </c>
      <c r="N396" s="17" t="n">
        <f aca="false">SUMIFS(門市年度設定!$F$2:$F$63,門市年度設定!$A$2:$A$63,$B396,門市年度設定!$B$2:$B$63,$D396)</f>
        <v>216000</v>
      </c>
      <c r="O396" s="13" t="n">
        <v>130000</v>
      </c>
      <c r="P396" s="13" t="n">
        <v>57800</v>
      </c>
      <c r="Q396" s="17" t="n">
        <f aca="false">SUMIFS(通路月營運!$N$2:$N$2509,通路月營運!$B$2:$B$2509,$B396,通路月營運!$C$2:$C$2509,$C396,通路月營運!$D$2:$D$2509,$D396)</f>
        <v>211106</v>
      </c>
      <c r="R396" s="14" t="n">
        <f aca="false">SUM(L396:Q396)</f>
        <v>1663206</v>
      </c>
      <c r="S396" s="14" t="n">
        <f aca="false">J396-R396</f>
        <v>220694</v>
      </c>
      <c r="T396" s="15" t="n">
        <f aca="false">IF(J396=0,0,S396/J396)</f>
        <v>0.117147406974893</v>
      </c>
      <c r="U396" s="14" t="n">
        <f aca="false">IF(H396=0,0,J396/H396)</f>
        <v>60770.9677419355</v>
      </c>
      <c r="V396" s="18" t="n">
        <f aca="false">IF(H396=0,0,K396/H396)</f>
        <v>221.677419354839</v>
      </c>
      <c r="W396" s="14" t="n">
        <f aca="false">IF(K396=0,0,J396/K396)</f>
        <v>274.141443538999</v>
      </c>
      <c r="X396" s="15" t="n">
        <f aca="false">IF(J396=0,0,L396/J396)</f>
        <v>0.298264239078507</v>
      </c>
      <c r="Y396" s="15" t="n">
        <f aca="false">IF(J396=0,0,M396/J396)</f>
        <v>0.258187801900313</v>
      </c>
      <c r="Z396" s="14" t="n">
        <f aca="false">IF(I396=0,0,J396/I396)</f>
        <v>24466.2337662338</v>
      </c>
    </row>
    <row r="397" customFormat="false" ht="15" hidden="false" customHeight="false" outlineLevel="0" collapsed="false">
      <c r="A397" s="6" t="str">
        <f aca="false">TEXT(B397,"0")&amp;"-"&amp;TEXT(C397,"00")</f>
        <v>2025-10</v>
      </c>
      <c r="B397" s="4" t="n">
        <v>2025</v>
      </c>
      <c r="C397" s="4" t="n">
        <v>10</v>
      </c>
      <c r="D397" s="9" t="s">
        <v>280</v>
      </c>
      <c r="E397" s="12" t="str">
        <f aca="false">INDEX(門市主檔!$B$2:$B$25,MATCH($D397,門市主檔!$A$2:$A$25,0))</f>
        <v>新北板橋店</v>
      </c>
      <c r="F397" s="12" t="str">
        <f aca="false">INDEX(門市主檔!$C$2:$C$25,MATCH($D397,門市主檔!$A$2:$A$25,0))</f>
        <v>北區</v>
      </c>
      <c r="G397" s="12" t="str">
        <f aca="false">INDEX(門市主檔!$E$2:$E$25,MATCH($D397,門市主檔!$A$2:$A$25,0))</f>
        <v>標準店</v>
      </c>
      <c r="H397" s="4" t="n">
        <v>31</v>
      </c>
      <c r="I397" s="16" t="n">
        <f aca="false">SUMIFS(門市年度設定!$E$2:$E$63,門市年度設定!$A$2:$A$63,$B397,門市年度設定!$B$2:$B$63,$D397)</f>
        <v>99</v>
      </c>
      <c r="J397" s="17" t="n">
        <f aca="false">SUMIFS(通路月營運!$I$2:$I$2509,通路月營運!$B$2:$B$2509,$B397,通路月營運!$C$2:$C$2509,$C397,通路月營運!$D$2:$D$2509,$D397)</f>
        <v>2541400</v>
      </c>
      <c r="K397" s="16" t="n">
        <f aca="false">SUMIFS(通路月營運!$K$2:$K$2509,通路月營運!$B$2:$B$2509,$B397,通路月營運!$C$2:$C$2509,$C397,通路月營運!$D$2:$D$2509,$D397)</f>
        <v>8421</v>
      </c>
      <c r="L397" s="13" t="n">
        <v>827600</v>
      </c>
      <c r="M397" s="13" t="n">
        <v>660000</v>
      </c>
      <c r="N397" s="17" t="n">
        <f aca="false">SUMIFS(門市年度設定!$F$2:$F$63,門市年度設定!$A$2:$A$63,$B397,門市年度設定!$B$2:$B$63,$D397)</f>
        <v>285000</v>
      </c>
      <c r="O397" s="13" t="n">
        <v>134100</v>
      </c>
      <c r="P397" s="13" t="n">
        <v>57400</v>
      </c>
      <c r="Q397" s="17" t="n">
        <f aca="false">SUMIFS(通路月營運!$N$2:$N$2509,通路月營運!$B$2:$B$2509,$B397,通路月營運!$C$2:$C$2509,$C397,通路月營運!$D$2:$D$2509,$D397)</f>
        <v>271898</v>
      </c>
      <c r="R397" s="14" t="n">
        <f aca="false">SUM(L397:Q397)</f>
        <v>2235998</v>
      </c>
      <c r="S397" s="14" t="n">
        <f aca="false">J397-R397</f>
        <v>305402</v>
      </c>
      <c r="T397" s="15" t="n">
        <f aca="false">IF(J397=0,0,S397/J397)</f>
        <v>0.120170772015425</v>
      </c>
      <c r="U397" s="14" t="n">
        <f aca="false">IF(H397=0,0,J397/H397)</f>
        <v>81980.6451612903</v>
      </c>
      <c r="V397" s="18" t="n">
        <f aca="false">IF(H397=0,0,K397/H397)</f>
        <v>271.645161290323</v>
      </c>
      <c r="W397" s="14" t="n">
        <f aca="false">IF(K397=0,0,J397/K397)</f>
        <v>301.793136207101</v>
      </c>
      <c r="X397" s="15" t="n">
        <f aca="false">IF(J397=0,0,L397/J397)</f>
        <v>0.325647281026206</v>
      </c>
      <c r="Y397" s="15" t="n">
        <f aca="false">IF(J397=0,0,M397/J397)</f>
        <v>0.259699378295428</v>
      </c>
      <c r="Z397" s="14" t="n">
        <f aca="false">IF(I397=0,0,J397/I397)</f>
        <v>25670.7070707071</v>
      </c>
    </row>
    <row r="398" customFormat="false" ht="15" hidden="false" customHeight="false" outlineLevel="0" collapsed="false">
      <c r="A398" s="6" t="str">
        <f aca="false">TEXT(B398,"0")&amp;"-"&amp;TEXT(C398,"00")</f>
        <v>2025-10</v>
      </c>
      <c r="B398" s="4" t="n">
        <v>2025</v>
      </c>
      <c r="C398" s="4" t="n">
        <v>10</v>
      </c>
      <c r="D398" s="9" t="s">
        <v>283</v>
      </c>
      <c r="E398" s="12" t="str">
        <f aca="false">INDEX(門市主檔!$B$2:$B$25,MATCH($D398,門市主檔!$A$2:$A$25,0))</f>
        <v>新北新莊店</v>
      </c>
      <c r="F398" s="12" t="str">
        <f aca="false">INDEX(門市主檔!$C$2:$C$25,MATCH($D398,門市主檔!$A$2:$A$25,0))</f>
        <v>北區</v>
      </c>
      <c r="G398" s="12" t="str">
        <f aca="false">INDEX(門市主檔!$E$2:$E$25,MATCH($D398,門市主檔!$A$2:$A$25,0))</f>
        <v>標準店</v>
      </c>
      <c r="H398" s="4" t="n">
        <v>31</v>
      </c>
      <c r="I398" s="16" t="n">
        <f aca="false">SUMIFS(門市年度設定!$E$2:$E$63,門市年度設定!$A$2:$A$63,$B398,門市年度設定!$B$2:$B$63,$D398)</f>
        <v>75</v>
      </c>
      <c r="J398" s="17" t="n">
        <f aca="false">SUMIFS(通路月營運!$I$2:$I$2509,通路月營運!$B$2:$B$2509,$B398,通路月營運!$C$2:$C$2509,$C398,通路月營運!$D$2:$D$2509,$D398)</f>
        <v>1993700</v>
      </c>
      <c r="K398" s="16" t="n">
        <f aca="false">SUMIFS(通路月營運!$K$2:$K$2509,通路月營運!$B$2:$B$2509,$B398,通路月營運!$C$2:$C$2509,$C398,通路月營運!$D$2:$D$2509,$D398)</f>
        <v>6848</v>
      </c>
      <c r="L398" s="13" t="n">
        <v>645500</v>
      </c>
      <c r="M398" s="13" t="n">
        <v>537800</v>
      </c>
      <c r="N398" s="17" t="n">
        <f aca="false">SUMIFS(門市年度設定!$F$2:$F$63,門市年度設定!$A$2:$A$63,$B398,門市年度設定!$B$2:$B$63,$D398)</f>
        <v>239000</v>
      </c>
      <c r="O398" s="13" t="n">
        <v>100700</v>
      </c>
      <c r="P398" s="13" t="n">
        <v>45500</v>
      </c>
      <c r="Q398" s="17" t="n">
        <f aca="false">SUMIFS(通路月營運!$N$2:$N$2509,通路月營運!$B$2:$B$2509,$B398,通路月營運!$C$2:$C$2509,$C398,通路月營運!$D$2:$D$2509,$D398)</f>
        <v>232288</v>
      </c>
      <c r="R398" s="14" t="n">
        <f aca="false">SUM(L398:Q398)</f>
        <v>1800788</v>
      </c>
      <c r="S398" s="14" t="n">
        <f aca="false">J398-R398</f>
        <v>192912</v>
      </c>
      <c r="T398" s="15" t="n">
        <f aca="false">IF(J398=0,0,S398/J398)</f>
        <v>0.0967607965090034</v>
      </c>
      <c r="U398" s="14" t="n">
        <f aca="false">IF(H398=0,0,J398/H398)</f>
        <v>64312.9032258065</v>
      </c>
      <c r="V398" s="18" t="n">
        <f aca="false">IF(H398=0,0,K398/H398)</f>
        <v>220.903225806452</v>
      </c>
      <c r="W398" s="14" t="n">
        <f aca="false">IF(K398=0,0,J398/K398)</f>
        <v>291.136098130841</v>
      </c>
      <c r="X398" s="15" t="n">
        <f aca="false">IF(J398=0,0,L398/J398)</f>
        <v>0.323769875106586</v>
      </c>
      <c r="Y398" s="15" t="n">
        <f aca="false">IF(J398=0,0,M398/J398)</f>
        <v>0.269749711591513</v>
      </c>
      <c r="Z398" s="14" t="n">
        <f aca="false">IF(I398=0,0,J398/I398)</f>
        <v>26582.6666666667</v>
      </c>
    </row>
    <row r="399" customFormat="false" ht="15" hidden="false" customHeight="false" outlineLevel="0" collapsed="false">
      <c r="A399" s="6" t="str">
        <f aca="false">TEXT(B399,"0")&amp;"-"&amp;TEXT(C399,"00")</f>
        <v>2025-10</v>
      </c>
      <c r="B399" s="4" t="n">
        <v>2025</v>
      </c>
      <c r="C399" s="4" t="n">
        <v>10</v>
      </c>
      <c r="D399" s="9" t="s">
        <v>332</v>
      </c>
      <c r="E399" s="12" t="str">
        <f aca="false">INDEX(門市主檔!$B$2:$B$25,MATCH($D399,門市主檔!$A$2:$A$25,0))</f>
        <v>屏東市區店</v>
      </c>
      <c r="F399" s="12" t="str">
        <f aca="false">INDEX(門市主檔!$C$2:$C$25,MATCH($D399,門市主檔!$A$2:$A$25,0))</f>
        <v>南區</v>
      </c>
      <c r="G399" s="12" t="str">
        <f aca="false">INDEX(門市主檔!$E$2:$E$25,MATCH($D399,門市主檔!$A$2:$A$25,0))</f>
        <v>小型店</v>
      </c>
      <c r="H399" s="4" t="n">
        <v>31</v>
      </c>
      <c r="I399" s="16" t="n">
        <f aca="false">SUMIFS(門市年度設定!$E$2:$E$63,門市年度設定!$A$2:$A$63,$B399,門市年度設定!$B$2:$B$63,$D399)</f>
        <v>45</v>
      </c>
      <c r="J399" s="17" t="n">
        <f aca="false">SUMIFS(通路月營運!$I$2:$I$2509,通路月營運!$B$2:$B$2509,$B399,通路月營運!$C$2:$C$2509,$C399,通路月營運!$D$2:$D$2509,$D399)</f>
        <v>1329000</v>
      </c>
      <c r="K399" s="16" t="n">
        <f aca="false">SUMIFS(通路月營運!$K$2:$K$2509,通路月營運!$B$2:$B$2509,$B399,通路月營運!$C$2:$C$2509,$C399,通路月營運!$D$2:$D$2509,$D399)</f>
        <v>4820</v>
      </c>
      <c r="L399" s="13" t="n">
        <v>423100</v>
      </c>
      <c r="M399" s="13" t="n">
        <v>316600</v>
      </c>
      <c r="N399" s="17" t="n">
        <f aca="false">SUMIFS(門市年度設定!$F$2:$F$63,門市年度設定!$A$2:$A$63,$B399,門市年度設定!$B$2:$B$63,$D399)</f>
        <v>85000</v>
      </c>
      <c r="O399" s="13" t="n">
        <v>85200</v>
      </c>
      <c r="P399" s="13" t="n">
        <v>43900</v>
      </c>
      <c r="Q399" s="17" t="n">
        <f aca="false">SUMIFS(通路月營運!$N$2:$N$2509,通路月營運!$B$2:$B$2509,$B399,通路月營運!$C$2:$C$2509,$C399,通路月營運!$D$2:$D$2509,$D399)</f>
        <v>190128</v>
      </c>
      <c r="R399" s="14" t="n">
        <f aca="false">SUM(L399:Q399)</f>
        <v>1143928</v>
      </c>
      <c r="S399" s="14" t="n">
        <f aca="false">J399-R399</f>
        <v>185072</v>
      </c>
      <c r="T399" s="15" t="n">
        <f aca="false">IF(J399=0,0,S399/J399)</f>
        <v>0.139256583897667</v>
      </c>
      <c r="U399" s="14" t="n">
        <f aca="false">IF(H399=0,0,J399/H399)</f>
        <v>42870.9677419355</v>
      </c>
      <c r="V399" s="18" t="n">
        <f aca="false">IF(H399=0,0,K399/H399)</f>
        <v>155.483870967742</v>
      </c>
      <c r="W399" s="14" t="n">
        <f aca="false">IF(K399=0,0,J399/K399)</f>
        <v>275.726141078838</v>
      </c>
      <c r="X399" s="15" t="n">
        <f aca="false">IF(J399=0,0,L399/J399)</f>
        <v>0.318359668924003</v>
      </c>
      <c r="Y399" s="15" t="n">
        <f aca="false">IF(J399=0,0,M399/J399)</f>
        <v>0.238224228743416</v>
      </c>
      <c r="Z399" s="14" t="n">
        <f aca="false">IF(I399=0,0,J399/I399)</f>
        <v>29533.3333333333</v>
      </c>
    </row>
    <row r="400" customFormat="false" ht="15" hidden="false" customHeight="false" outlineLevel="0" collapsed="false">
      <c r="A400" s="6" t="str">
        <f aca="false">TEXT(B400,"0")&amp;"-"&amp;TEXT(C400,"00")</f>
        <v>2025-10</v>
      </c>
      <c r="B400" s="4" t="n">
        <v>2025</v>
      </c>
      <c r="C400" s="4" t="n">
        <v>10</v>
      </c>
      <c r="D400" s="9" t="s">
        <v>300</v>
      </c>
      <c r="E400" s="12" t="str">
        <f aca="false">INDEX(門市主檔!$B$2:$B$25,MATCH($D400,門市主檔!$A$2:$A$25,0))</f>
        <v>台中逢甲店</v>
      </c>
      <c r="F400" s="12" t="str">
        <f aca="false">INDEX(門市主檔!$C$2:$C$25,MATCH($D400,門市主檔!$A$2:$A$25,0))</f>
        <v>中區</v>
      </c>
      <c r="G400" s="12" t="str">
        <f aca="false">INDEX(門市主檔!$E$2:$E$25,MATCH($D400,門市主檔!$A$2:$A$25,0))</f>
        <v>標準店</v>
      </c>
      <c r="H400" s="4" t="n">
        <v>31</v>
      </c>
      <c r="I400" s="16" t="n">
        <f aca="false">SUMIFS(門市年度設定!$E$2:$E$63,門市年度設定!$A$2:$A$63,$B400,門市年度設定!$B$2:$B$63,$D400)</f>
        <v>83</v>
      </c>
      <c r="J400" s="17" t="n">
        <f aca="false">SUMIFS(通路月營運!$I$2:$I$2509,通路月營運!$B$2:$B$2509,$B400,通路月營運!$C$2:$C$2509,$C400,通路月營運!$D$2:$D$2509,$D400)</f>
        <v>2612800</v>
      </c>
      <c r="K400" s="16" t="n">
        <f aca="false">SUMIFS(通路月營運!$K$2:$K$2509,通路月營運!$B$2:$B$2509,$B400,通路月營運!$C$2:$C$2509,$C400,通路月營運!$D$2:$D$2509,$D400)</f>
        <v>9455</v>
      </c>
      <c r="L400" s="13" t="n">
        <v>860400</v>
      </c>
      <c r="M400" s="13" t="n">
        <v>725700</v>
      </c>
      <c r="N400" s="17" t="n">
        <f aca="false">SUMIFS(門市年度設定!$F$2:$F$63,門市年度設定!$A$2:$A$63,$B400,門市年度設定!$B$2:$B$63,$D400)</f>
        <v>326000</v>
      </c>
      <c r="O400" s="13" t="n">
        <v>178700</v>
      </c>
      <c r="P400" s="13" t="n">
        <v>48000</v>
      </c>
      <c r="Q400" s="17" t="n">
        <f aca="false">SUMIFS(通路月營運!$N$2:$N$2509,通路月營運!$B$2:$B$2509,$B400,通路月營運!$C$2:$C$2509,$C400,通路月營運!$D$2:$D$2509,$D400)</f>
        <v>305898</v>
      </c>
      <c r="R400" s="14" t="n">
        <f aca="false">SUM(L400:Q400)</f>
        <v>2444698</v>
      </c>
      <c r="S400" s="14" t="n">
        <f aca="false">J400-R400</f>
        <v>168102</v>
      </c>
      <c r="T400" s="15" t="n">
        <f aca="false">IF(J400=0,0,S400/J400)</f>
        <v>0.0643378750765462</v>
      </c>
      <c r="U400" s="14" t="n">
        <f aca="false">IF(H400=0,0,J400/H400)</f>
        <v>84283.8709677419</v>
      </c>
      <c r="V400" s="18" t="n">
        <f aca="false">IF(H400=0,0,K400/H400)</f>
        <v>305</v>
      </c>
      <c r="W400" s="14" t="n">
        <f aca="false">IF(K400=0,0,J400/K400)</f>
        <v>276.340560549974</v>
      </c>
      <c r="X400" s="15" t="n">
        <f aca="false">IF(J400=0,0,L400/J400)</f>
        <v>0.329301898346601</v>
      </c>
      <c r="Y400" s="15" t="n">
        <f aca="false">IF(J400=0,0,M400/J400)</f>
        <v>0.277748009797918</v>
      </c>
      <c r="Z400" s="14" t="n">
        <f aca="false">IF(I400=0,0,J400/I400)</f>
        <v>31479.5180722892</v>
      </c>
    </row>
    <row r="401" customFormat="false" ht="15" hidden="false" customHeight="false" outlineLevel="0" collapsed="false">
      <c r="A401" s="6" t="str">
        <f aca="false">TEXT(B401,"0")&amp;"-"&amp;TEXT(C401,"00")</f>
        <v>2025-10</v>
      </c>
      <c r="B401" s="4" t="n">
        <v>2025</v>
      </c>
      <c r="C401" s="4" t="n">
        <v>10</v>
      </c>
      <c r="D401" s="9" t="s">
        <v>305</v>
      </c>
      <c r="E401" s="12" t="str">
        <f aca="false">INDEX(門市主檔!$B$2:$B$25,MATCH($D401,門市主檔!$A$2:$A$25,0))</f>
        <v>台中七期店</v>
      </c>
      <c r="F401" s="12" t="str">
        <f aca="false">INDEX(門市主檔!$C$2:$C$25,MATCH($D401,門市主檔!$A$2:$A$25,0))</f>
        <v>中區</v>
      </c>
      <c r="G401" s="12" t="str">
        <f aca="false">INDEX(門市主檔!$E$2:$E$25,MATCH($D401,門市主檔!$A$2:$A$25,0))</f>
        <v>旗艦店</v>
      </c>
      <c r="H401" s="4" t="n">
        <v>31</v>
      </c>
      <c r="I401" s="16" t="n">
        <f aca="false">SUMIFS(門市年度設定!$E$2:$E$63,門市年度設定!$A$2:$A$63,$B401,門市年度設定!$B$2:$B$63,$D401)</f>
        <v>124</v>
      </c>
      <c r="J401" s="17" t="n">
        <f aca="false">SUMIFS(通路月營運!$I$2:$I$2509,通路月營運!$B$2:$B$2509,$B401,通路月營運!$C$2:$C$2509,$C401,通路月營運!$D$2:$D$2509,$D401)</f>
        <v>2735500</v>
      </c>
      <c r="K401" s="16" t="n">
        <f aca="false">SUMIFS(通路月營運!$K$2:$K$2509,通路月營運!$B$2:$B$2509,$B401,通路月營運!$C$2:$C$2509,$C401,通路月營運!$D$2:$D$2509,$D401)</f>
        <v>9688</v>
      </c>
      <c r="L401" s="13" t="n">
        <v>834600</v>
      </c>
      <c r="M401" s="13" t="n">
        <v>656400</v>
      </c>
      <c r="N401" s="17" t="n">
        <f aca="false">SUMIFS(門市年度設定!$F$2:$F$63,門市年度設定!$A$2:$A$63,$B401,門市年度設定!$B$2:$B$63,$D401)</f>
        <v>490000</v>
      </c>
      <c r="O401" s="13" t="n">
        <v>178000</v>
      </c>
      <c r="P401" s="13" t="n">
        <v>44100</v>
      </c>
      <c r="Q401" s="17" t="n">
        <f aca="false">SUMIFS(通路月營運!$N$2:$N$2509,通路月營運!$B$2:$B$2509,$B401,通路月營運!$C$2:$C$2509,$C401,通路月營運!$D$2:$D$2509,$D401)</f>
        <v>236198</v>
      </c>
      <c r="R401" s="14" t="n">
        <f aca="false">SUM(L401:Q401)</f>
        <v>2439298</v>
      </c>
      <c r="S401" s="14" t="n">
        <f aca="false">J401-R401</f>
        <v>296202</v>
      </c>
      <c r="T401" s="15" t="n">
        <f aca="false">IF(J401=0,0,S401/J401)</f>
        <v>0.108280753061598</v>
      </c>
      <c r="U401" s="14" t="n">
        <f aca="false">IF(H401=0,0,J401/H401)</f>
        <v>88241.935483871</v>
      </c>
      <c r="V401" s="18" t="n">
        <f aca="false">IF(H401=0,0,K401/H401)</f>
        <v>312.516129032258</v>
      </c>
      <c r="W401" s="14" t="n">
        <f aca="false">IF(K401=0,0,J401/K401)</f>
        <v>282.359620148638</v>
      </c>
      <c r="X401" s="15" t="n">
        <f aca="false">IF(J401=0,0,L401/J401)</f>
        <v>0.305099616157924</v>
      </c>
      <c r="Y401" s="15" t="n">
        <f aca="false">IF(J401=0,0,M401/J401)</f>
        <v>0.239956132334125</v>
      </c>
      <c r="Z401" s="14" t="n">
        <f aca="false">IF(I401=0,0,J401/I401)</f>
        <v>22060.4838709677</v>
      </c>
    </row>
    <row r="402" customFormat="false" ht="15" hidden="false" customHeight="false" outlineLevel="0" collapsed="false">
      <c r="A402" s="6" t="str">
        <f aca="false">TEXT(B402,"0")&amp;"-"&amp;TEXT(C402,"00")</f>
        <v>2025-10</v>
      </c>
      <c r="B402" s="4" t="n">
        <v>2025</v>
      </c>
      <c r="C402" s="4" t="n">
        <v>10</v>
      </c>
      <c r="D402" s="9" t="s">
        <v>307</v>
      </c>
      <c r="E402" s="12" t="str">
        <f aca="false">INDEX(門市主檔!$B$2:$B$25,MATCH($D402,門市主檔!$A$2:$A$25,0))</f>
        <v>台中一中店</v>
      </c>
      <c r="F402" s="12" t="str">
        <f aca="false">INDEX(門市主檔!$C$2:$C$25,MATCH($D402,門市主檔!$A$2:$A$25,0))</f>
        <v>中區</v>
      </c>
      <c r="G402" s="12" t="str">
        <f aca="false">INDEX(門市主檔!$E$2:$E$25,MATCH($D402,門市主檔!$A$2:$A$25,0))</f>
        <v>小型店</v>
      </c>
      <c r="H402" s="4" t="n">
        <v>31</v>
      </c>
      <c r="I402" s="16" t="n">
        <f aca="false">SUMIFS(門市年度設定!$E$2:$E$63,門市年度設定!$A$2:$A$63,$B402,門市年度設定!$B$2:$B$63,$D402)</f>
        <v>52</v>
      </c>
      <c r="J402" s="17" t="n">
        <f aca="false">SUMIFS(通路月營運!$I$2:$I$2509,通路月營運!$B$2:$B$2509,$B402,通路月營運!$C$2:$C$2509,$C402,通路月營運!$D$2:$D$2509,$D402)</f>
        <v>1862500</v>
      </c>
      <c r="K402" s="16" t="n">
        <f aca="false">SUMIFS(通路月營運!$K$2:$K$2509,通路月營運!$B$2:$B$2509,$B402,通路月營運!$C$2:$C$2509,$C402,通路月營運!$D$2:$D$2509,$D402)</f>
        <v>6377</v>
      </c>
      <c r="L402" s="13" t="n">
        <v>562500</v>
      </c>
      <c r="M402" s="13" t="n">
        <v>482800</v>
      </c>
      <c r="N402" s="17" t="n">
        <f aca="false">SUMIFS(門市年度設定!$F$2:$F$63,門市年度設定!$A$2:$A$63,$B402,門市年度設定!$B$2:$B$63,$D402)</f>
        <v>106000</v>
      </c>
      <c r="O402" s="13" t="n">
        <v>99400</v>
      </c>
      <c r="P402" s="13" t="n">
        <v>52100</v>
      </c>
      <c r="Q402" s="17" t="n">
        <f aca="false">SUMIFS(通路月營運!$N$2:$N$2509,通路月營運!$B$2:$B$2509,$B402,通路月營運!$C$2:$C$2509,$C402,通路月營運!$D$2:$D$2509,$D402)</f>
        <v>250716</v>
      </c>
      <c r="R402" s="14" t="n">
        <f aca="false">SUM(L402:Q402)</f>
        <v>1553516</v>
      </c>
      <c r="S402" s="14" t="n">
        <f aca="false">J402-R402</f>
        <v>308984</v>
      </c>
      <c r="T402" s="15" t="n">
        <f aca="false">IF(J402=0,0,S402/J402)</f>
        <v>0.16589744966443</v>
      </c>
      <c r="U402" s="14" t="n">
        <f aca="false">IF(H402=0,0,J402/H402)</f>
        <v>60080.6451612903</v>
      </c>
      <c r="V402" s="18" t="n">
        <f aca="false">IF(H402=0,0,K402/H402)</f>
        <v>205.709677419355</v>
      </c>
      <c r="W402" s="14" t="n">
        <f aca="false">IF(K402=0,0,J402/K402)</f>
        <v>292.065234436255</v>
      </c>
      <c r="X402" s="15" t="n">
        <f aca="false">IF(J402=0,0,L402/J402)</f>
        <v>0.302013422818792</v>
      </c>
      <c r="Y402" s="15" t="n">
        <f aca="false">IF(J402=0,0,M402/J402)</f>
        <v>0.259221476510067</v>
      </c>
      <c r="Z402" s="14" t="n">
        <f aca="false">IF(I402=0,0,J402/I402)</f>
        <v>35817.3076923077</v>
      </c>
    </row>
    <row r="403" customFormat="false" ht="15" hidden="false" customHeight="false" outlineLevel="0" collapsed="false">
      <c r="A403" s="6" t="str">
        <f aca="false">TEXT(B403,"0")&amp;"-"&amp;TEXT(C403,"00")</f>
        <v>2025-10</v>
      </c>
      <c r="B403" s="4" t="n">
        <v>2025</v>
      </c>
      <c r="C403" s="4" t="n">
        <v>10</v>
      </c>
      <c r="D403" s="9" t="s">
        <v>310</v>
      </c>
      <c r="E403" s="12" t="str">
        <f aca="false">INDEX(門市主檔!$B$2:$B$25,MATCH($D403,門市主檔!$A$2:$A$25,0))</f>
        <v>台中大里店</v>
      </c>
      <c r="F403" s="12" t="str">
        <f aca="false">INDEX(門市主檔!$C$2:$C$25,MATCH($D403,門市主檔!$A$2:$A$25,0))</f>
        <v>中區</v>
      </c>
      <c r="G403" s="12" t="str">
        <f aca="false">INDEX(門市主檔!$E$2:$E$25,MATCH($D403,門市主檔!$A$2:$A$25,0))</f>
        <v>外帶專門店</v>
      </c>
      <c r="H403" s="4" t="n">
        <v>31</v>
      </c>
      <c r="I403" s="16" t="n">
        <f aca="false">SUMIFS(門市年度設定!$E$2:$E$63,門市年度設定!$A$2:$A$63,$B403,門市年度設定!$B$2:$B$63,$D403)</f>
        <v>10</v>
      </c>
      <c r="J403" s="17" t="n">
        <f aca="false">SUMIFS(通路月營運!$I$2:$I$2509,通路月營運!$B$2:$B$2509,$B403,通路月營運!$C$2:$C$2509,$C403,通路月營運!$D$2:$D$2509,$D403)</f>
        <v>1186200</v>
      </c>
      <c r="K403" s="16" t="n">
        <f aca="false">SUMIFS(通路月營運!$K$2:$K$2509,通路月營運!$B$2:$B$2509,$B403,通路月營運!$C$2:$C$2509,$C403,通路月營運!$D$2:$D$2509,$D403)</f>
        <v>4801</v>
      </c>
      <c r="L403" s="13" t="n">
        <v>380900</v>
      </c>
      <c r="M403" s="13" t="n">
        <v>329100</v>
      </c>
      <c r="N403" s="17" t="n">
        <f aca="false">SUMIFS(門市年度設定!$F$2:$F$63,門市年度設定!$A$2:$A$63,$B403,門市年度設定!$B$2:$B$63,$D403)</f>
        <v>55000</v>
      </c>
      <c r="O403" s="13" t="n">
        <v>64400</v>
      </c>
      <c r="P403" s="13" t="n">
        <v>27800</v>
      </c>
      <c r="Q403" s="17" t="n">
        <f aca="false">SUMIFS(通路月營運!$N$2:$N$2509,通路月營運!$B$2:$B$2509,$B403,通路月營運!$C$2:$C$2509,$C403,通路月營運!$D$2:$D$2509,$D403)</f>
        <v>226984</v>
      </c>
      <c r="R403" s="14" t="n">
        <f aca="false">SUM(L403:Q403)</f>
        <v>1084184</v>
      </c>
      <c r="S403" s="14" t="n">
        <f aca="false">J403-R403</f>
        <v>102016</v>
      </c>
      <c r="T403" s="15" t="n">
        <f aca="false">IF(J403=0,0,S403/J403)</f>
        <v>0.08600236047884</v>
      </c>
      <c r="U403" s="14" t="n">
        <f aca="false">IF(H403=0,0,J403/H403)</f>
        <v>38264.5161290323</v>
      </c>
      <c r="V403" s="18" t="n">
        <f aca="false">IF(H403=0,0,K403/H403)</f>
        <v>154.870967741936</v>
      </c>
      <c r="W403" s="14" t="n">
        <f aca="false">IF(K403=0,0,J403/K403)</f>
        <v>247.073526348677</v>
      </c>
      <c r="X403" s="15" t="n">
        <f aca="false">IF(J403=0,0,L403/J403)</f>
        <v>0.321109425054797</v>
      </c>
      <c r="Y403" s="15" t="n">
        <f aca="false">IF(J403=0,0,M403/J403)</f>
        <v>0.277440566514922</v>
      </c>
      <c r="Z403" s="14" t="n">
        <f aca="false">IF(I403=0,0,J403/I403)</f>
        <v>118620</v>
      </c>
    </row>
    <row r="404" customFormat="false" ht="15" hidden="false" customHeight="false" outlineLevel="0" collapsed="false">
      <c r="A404" s="6" t="str">
        <f aca="false">TEXT(B404,"0")&amp;"-"&amp;TEXT(C404,"00")</f>
        <v>2025-10</v>
      </c>
      <c r="B404" s="4" t="n">
        <v>2025</v>
      </c>
      <c r="C404" s="4" t="n">
        <v>10</v>
      </c>
      <c r="D404" s="9" t="s">
        <v>318</v>
      </c>
      <c r="E404" s="12" t="str">
        <f aca="false">INDEX(門市主檔!$B$2:$B$25,MATCH($D404,門市主檔!$A$2:$A$25,0))</f>
        <v>台南中西店</v>
      </c>
      <c r="F404" s="12" t="str">
        <f aca="false">INDEX(門市主檔!$C$2:$C$25,MATCH($D404,門市主檔!$A$2:$A$25,0))</f>
        <v>南區</v>
      </c>
      <c r="G404" s="12" t="str">
        <f aca="false">INDEX(門市主檔!$E$2:$E$25,MATCH($D404,門市主檔!$A$2:$A$25,0))</f>
        <v>標準店</v>
      </c>
      <c r="H404" s="4" t="n">
        <v>31</v>
      </c>
      <c r="I404" s="16" t="n">
        <f aca="false">SUMIFS(門市年度設定!$E$2:$E$63,門市年度設定!$A$2:$A$63,$B404,門市年度設定!$B$2:$B$63,$D404)</f>
        <v>76</v>
      </c>
      <c r="J404" s="17" t="n">
        <f aca="false">SUMIFS(通路月營運!$I$2:$I$2509,通路月營運!$B$2:$B$2509,$B404,通路月營運!$C$2:$C$2509,$C404,通路月營運!$D$2:$D$2509,$D404)</f>
        <v>1880100</v>
      </c>
      <c r="K404" s="16" t="n">
        <f aca="false">SUMIFS(通路月營運!$K$2:$K$2509,通路月營運!$B$2:$B$2509,$B404,通路月營運!$C$2:$C$2509,$C404,通路月營運!$D$2:$D$2509,$D404)</f>
        <v>6741</v>
      </c>
      <c r="L404" s="13" t="n">
        <v>612500</v>
      </c>
      <c r="M404" s="13" t="n">
        <v>493200</v>
      </c>
      <c r="N404" s="17" t="n">
        <f aca="false">SUMIFS(門市年度設定!$F$2:$F$63,門市年度設定!$A$2:$A$63,$B404,門市年度設定!$B$2:$B$63,$D404)</f>
        <v>205000</v>
      </c>
      <c r="O404" s="13" t="n">
        <v>88100</v>
      </c>
      <c r="P404" s="13" t="n">
        <v>36100</v>
      </c>
      <c r="Q404" s="17" t="n">
        <f aca="false">SUMIFS(通路月營運!$N$2:$N$2509,通路月營運!$B$2:$B$2509,$B404,通路月營運!$C$2:$C$2509,$C404,通路月營運!$D$2:$D$2509,$D404)</f>
        <v>206448</v>
      </c>
      <c r="R404" s="14" t="n">
        <f aca="false">SUM(L404:Q404)</f>
        <v>1641348</v>
      </c>
      <c r="S404" s="14" t="n">
        <f aca="false">J404-R404</f>
        <v>238752</v>
      </c>
      <c r="T404" s="15" t="n">
        <f aca="false">IF(J404=0,0,S404/J404)</f>
        <v>0.126988989947343</v>
      </c>
      <c r="U404" s="14" t="n">
        <f aca="false">IF(H404=0,0,J404/H404)</f>
        <v>60648.3870967742</v>
      </c>
      <c r="V404" s="18" t="n">
        <f aca="false">IF(H404=0,0,K404/H404)</f>
        <v>217.451612903226</v>
      </c>
      <c r="W404" s="14" t="n">
        <f aca="false">IF(K404=0,0,J404/K404)</f>
        <v>278.90520694259</v>
      </c>
      <c r="X404" s="15" t="n">
        <f aca="false">IF(J404=0,0,L404/J404)</f>
        <v>0.325780543588107</v>
      </c>
      <c r="Y404" s="15" t="n">
        <f aca="false">IF(J404=0,0,M404/J404)</f>
        <v>0.26232647199617</v>
      </c>
      <c r="Z404" s="14" t="n">
        <f aca="false">IF(I404=0,0,J404/I404)</f>
        <v>24738.1578947368</v>
      </c>
    </row>
    <row r="405" customFormat="false" ht="15" hidden="false" customHeight="false" outlineLevel="0" collapsed="false">
      <c r="A405" s="6" t="str">
        <f aca="false">TEXT(B405,"0")&amp;"-"&amp;TEXT(C405,"00")</f>
        <v>2025-10</v>
      </c>
      <c r="B405" s="4" t="n">
        <v>2025</v>
      </c>
      <c r="C405" s="4" t="n">
        <v>10</v>
      </c>
      <c r="D405" s="9" t="s">
        <v>323</v>
      </c>
      <c r="E405" s="12" t="str">
        <f aca="false">INDEX(門市主檔!$B$2:$B$25,MATCH($D405,門市主檔!$A$2:$A$25,0))</f>
        <v>台南東寧店</v>
      </c>
      <c r="F405" s="12" t="str">
        <f aca="false">INDEX(門市主檔!$C$2:$C$25,MATCH($D405,門市主檔!$A$2:$A$25,0))</f>
        <v>南區</v>
      </c>
      <c r="G405" s="12" t="str">
        <f aca="false">INDEX(門市主檔!$E$2:$E$25,MATCH($D405,門市主檔!$A$2:$A$25,0))</f>
        <v>小型店</v>
      </c>
      <c r="H405" s="4" t="n">
        <v>31</v>
      </c>
      <c r="I405" s="16" t="n">
        <f aca="false">SUMIFS(門市年度設定!$E$2:$E$63,門市年度設定!$A$2:$A$63,$B405,門市年度設定!$B$2:$B$63,$D405)</f>
        <v>52</v>
      </c>
      <c r="J405" s="17" t="n">
        <f aca="false">SUMIFS(通路月營運!$I$2:$I$2509,通路月營運!$B$2:$B$2509,$B405,通路月營運!$C$2:$C$2509,$C405,通路月營運!$D$2:$D$2509,$D405)</f>
        <v>1500800</v>
      </c>
      <c r="K405" s="16" t="n">
        <f aca="false">SUMIFS(通路月營運!$K$2:$K$2509,通路月營運!$B$2:$B$2509,$B405,通路月營運!$C$2:$C$2509,$C405,通路月營運!$D$2:$D$2509,$D405)</f>
        <v>5358</v>
      </c>
      <c r="L405" s="13" t="n">
        <v>454500</v>
      </c>
      <c r="M405" s="13" t="n">
        <v>402800</v>
      </c>
      <c r="N405" s="17" t="n">
        <f aca="false">SUMIFS(門市年度設定!$F$2:$F$63,門市年度設定!$A$2:$A$63,$B405,門市年度設定!$B$2:$B$63,$D405)</f>
        <v>95000</v>
      </c>
      <c r="O405" s="13" t="n">
        <v>73900</v>
      </c>
      <c r="P405" s="13" t="n">
        <v>24600</v>
      </c>
      <c r="Q405" s="17" t="n">
        <f aca="false">SUMIFS(通路月營運!$N$2:$N$2509,通路月營運!$B$2:$B$2509,$B405,通路月營運!$C$2:$C$2509,$C405,通路月營運!$D$2:$D$2509,$D405)</f>
        <v>205666</v>
      </c>
      <c r="R405" s="14" t="n">
        <f aca="false">SUM(L405:Q405)</f>
        <v>1256466</v>
      </c>
      <c r="S405" s="14" t="n">
        <f aca="false">J405-R405</f>
        <v>244334</v>
      </c>
      <c r="T405" s="15" t="n">
        <f aca="false">IF(J405=0,0,S405/J405)</f>
        <v>0.16280250533049</v>
      </c>
      <c r="U405" s="14" t="n">
        <f aca="false">IF(H405=0,0,J405/H405)</f>
        <v>48412.9032258065</v>
      </c>
      <c r="V405" s="18" t="n">
        <f aca="false">IF(H405=0,0,K405/H405)</f>
        <v>172.838709677419</v>
      </c>
      <c r="W405" s="14" t="n">
        <f aca="false">IF(K405=0,0,J405/K405)</f>
        <v>280.104516610676</v>
      </c>
      <c r="X405" s="15" t="n">
        <f aca="false">IF(J405=0,0,L405/J405)</f>
        <v>0.302838486140725</v>
      </c>
      <c r="Y405" s="15" t="n">
        <f aca="false">IF(J405=0,0,M405/J405)</f>
        <v>0.268390191897655</v>
      </c>
      <c r="Z405" s="14" t="n">
        <f aca="false">IF(I405=0,0,J405/I405)</f>
        <v>28861.5384615385</v>
      </c>
    </row>
    <row r="406" customFormat="false" ht="15" hidden="false" customHeight="false" outlineLevel="0" collapsed="false">
      <c r="A406" s="6" t="str">
        <f aca="false">TEXT(B406,"0")&amp;"-"&amp;TEXT(C406,"00")</f>
        <v>2025-10</v>
      </c>
      <c r="B406" s="4" t="n">
        <v>2025</v>
      </c>
      <c r="C406" s="4" t="n">
        <v>10</v>
      </c>
      <c r="D406" s="9" t="s">
        <v>262</v>
      </c>
      <c r="E406" s="12" t="str">
        <f aca="false">INDEX(門市主檔!$B$2:$B$25,MATCH($D406,門市主檔!$A$2:$A$25,0))</f>
        <v>台北信義旗艦店</v>
      </c>
      <c r="F406" s="12" t="str">
        <f aca="false">INDEX(門市主檔!$C$2:$C$25,MATCH($D406,門市主檔!$A$2:$A$25,0))</f>
        <v>北區</v>
      </c>
      <c r="G406" s="12" t="str">
        <f aca="false">INDEX(門市主檔!$E$2:$E$25,MATCH($D406,門市主檔!$A$2:$A$25,0))</f>
        <v>旗艦店</v>
      </c>
      <c r="H406" s="4" t="n">
        <v>31</v>
      </c>
      <c r="I406" s="16" t="n">
        <f aca="false">SUMIFS(門市年度設定!$E$2:$E$63,門市年度設定!$A$2:$A$63,$B406,門市年度設定!$B$2:$B$63,$D406)</f>
        <v>112</v>
      </c>
      <c r="J406" s="17" t="n">
        <f aca="false">SUMIFS(通路月營運!$I$2:$I$2509,通路月營運!$B$2:$B$2509,$B406,通路月營運!$C$2:$C$2509,$C406,通路月營運!$D$2:$D$2509,$D406)</f>
        <v>3051500</v>
      </c>
      <c r="K406" s="16" t="n">
        <f aca="false">SUMIFS(通路月營運!$K$2:$K$2509,通路月營運!$B$2:$B$2509,$B406,通路月營運!$C$2:$C$2509,$C406,通路月營運!$D$2:$D$2509,$D406)</f>
        <v>10420</v>
      </c>
      <c r="L406" s="13" t="n">
        <v>1011000</v>
      </c>
      <c r="M406" s="13" t="n">
        <v>766900</v>
      </c>
      <c r="N406" s="17" t="n">
        <f aca="false">SUMIFS(門市年度設定!$F$2:$F$63,門市年度設定!$A$2:$A$63,$B406,門市年度設定!$B$2:$B$63,$D406)</f>
        <v>581000</v>
      </c>
      <c r="O406" s="13" t="n">
        <v>187800</v>
      </c>
      <c r="P406" s="13" t="n">
        <v>70300</v>
      </c>
      <c r="Q406" s="17" t="n">
        <f aca="false">SUMIFS(通路月營運!$N$2:$N$2509,通路月營運!$B$2:$B$2509,$B406,通路月營運!$C$2:$C$2509,$C406,通路月營運!$D$2:$D$2509,$D406)</f>
        <v>286960</v>
      </c>
      <c r="R406" s="14" t="n">
        <f aca="false">SUM(L406:Q406)</f>
        <v>2903960</v>
      </c>
      <c r="S406" s="14" t="n">
        <f aca="false">J406-R406</f>
        <v>147540</v>
      </c>
      <c r="T406" s="15" t="n">
        <f aca="false">IF(J406=0,0,S406/J406)</f>
        <v>0.0483499918073079</v>
      </c>
      <c r="U406" s="14" t="n">
        <f aca="false">IF(H406=0,0,J406/H406)</f>
        <v>98435.4838709677</v>
      </c>
      <c r="V406" s="18" t="n">
        <f aca="false">IF(H406=0,0,K406/H406)</f>
        <v>336.129032258065</v>
      </c>
      <c r="W406" s="14" t="n">
        <f aca="false">IF(K406=0,0,J406/K406)</f>
        <v>292.85028790787</v>
      </c>
      <c r="X406" s="15" t="n">
        <f aca="false">IF(J406=0,0,L406/J406)</f>
        <v>0.331312469277405</v>
      </c>
      <c r="Y406" s="15" t="n">
        <f aca="false">IF(J406=0,0,M406/J406)</f>
        <v>0.251319023431099</v>
      </c>
      <c r="Z406" s="14" t="n">
        <f aca="false">IF(I406=0,0,J406/I406)</f>
        <v>27245.5357142857</v>
      </c>
    </row>
    <row r="407" customFormat="false" ht="15" hidden="false" customHeight="false" outlineLevel="0" collapsed="false">
      <c r="A407" s="6" t="str">
        <f aca="false">TEXT(B407,"0")&amp;"-"&amp;TEXT(C407,"00")</f>
        <v>2025-10</v>
      </c>
      <c r="B407" s="4" t="n">
        <v>2025</v>
      </c>
      <c r="C407" s="4" t="n">
        <v>10</v>
      </c>
      <c r="D407" s="9" t="s">
        <v>269</v>
      </c>
      <c r="E407" s="12" t="str">
        <f aca="false">INDEX(門市主檔!$B$2:$B$25,MATCH($D407,門市主檔!$A$2:$A$25,0))</f>
        <v>台北中山店</v>
      </c>
      <c r="F407" s="12" t="str">
        <f aca="false">INDEX(門市主檔!$C$2:$C$25,MATCH($D407,門市主檔!$A$2:$A$25,0))</f>
        <v>北區</v>
      </c>
      <c r="G407" s="12" t="str">
        <f aca="false">INDEX(門市主檔!$E$2:$E$25,MATCH($D407,門市主檔!$A$2:$A$25,0))</f>
        <v>標準店</v>
      </c>
      <c r="H407" s="4" t="n">
        <v>31</v>
      </c>
      <c r="I407" s="16" t="n">
        <f aca="false">SUMIFS(門市年度設定!$E$2:$E$63,門市年度設定!$A$2:$A$63,$B407,門市年度設定!$B$2:$B$63,$D407)</f>
        <v>79</v>
      </c>
      <c r="J407" s="17" t="n">
        <f aca="false">SUMIFS(通路月營運!$I$2:$I$2509,通路月營運!$B$2:$B$2509,$B407,通路月營運!$C$2:$C$2509,$C407,通路月營運!$D$2:$D$2509,$D407)</f>
        <v>2413300</v>
      </c>
      <c r="K407" s="16" t="n">
        <f aca="false">SUMIFS(通路月營運!$K$2:$K$2509,通路月營運!$B$2:$B$2509,$B407,通路月營運!$C$2:$C$2509,$C407,通路月營運!$D$2:$D$2509,$D407)</f>
        <v>8526</v>
      </c>
      <c r="L407" s="13" t="n">
        <v>823100</v>
      </c>
      <c r="M407" s="13" t="n">
        <v>575800</v>
      </c>
      <c r="N407" s="17" t="n">
        <f aca="false">SUMIFS(門市年度設定!$F$2:$F$63,門市年度設定!$A$2:$A$63,$B407,門市年度設定!$B$2:$B$63,$D407)</f>
        <v>268000</v>
      </c>
      <c r="O407" s="13" t="n">
        <v>163000</v>
      </c>
      <c r="P407" s="13" t="n">
        <v>81500</v>
      </c>
      <c r="Q407" s="17" t="n">
        <f aca="false">SUMIFS(通路月營運!$N$2:$N$2509,通路月營運!$B$2:$B$2509,$B407,通路月營運!$C$2:$C$2509,$C407,通路月營運!$D$2:$D$2509,$D407)</f>
        <v>278630</v>
      </c>
      <c r="R407" s="14" t="n">
        <f aca="false">SUM(L407:Q407)</f>
        <v>2190030</v>
      </c>
      <c r="S407" s="14" t="n">
        <f aca="false">J407-R407</f>
        <v>223270</v>
      </c>
      <c r="T407" s="15" t="n">
        <f aca="false">IF(J407=0,0,S407/J407)</f>
        <v>0.0925164712219782</v>
      </c>
      <c r="U407" s="14" t="n">
        <f aca="false">IF(H407=0,0,J407/H407)</f>
        <v>77848.3870967742</v>
      </c>
      <c r="V407" s="18" t="n">
        <f aca="false">IF(H407=0,0,K407/H407)</f>
        <v>275.032258064516</v>
      </c>
      <c r="W407" s="14" t="n">
        <f aca="false">IF(K407=0,0,J407/K407)</f>
        <v>283.051841426226</v>
      </c>
      <c r="X407" s="15" t="n">
        <f aca="false">IF(J407=0,0,L407/J407)</f>
        <v>0.341068246798989</v>
      </c>
      <c r="Y407" s="15" t="n">
        <f aca="false">IF(J407=0,0,M407/J407)</f>
        <v>0.238594455724527</v>
      </c>
      <c r="Z407" s="14" t="n">
        <f aca="false">IF(I407=0,0,J407/I407)</f>
        <v>30548.1012658228</v>
      </c>
    </row>
    <row r="408" customFormat="false" ht="15" hidden="false" customHeight="false" outlineLevel="0" collapsed="false">
      <c r="A408" s="6" t="str">
        <f aca="false">TEXT(B408,"0")&amp;"-"&amp;TEXT(C408,"00")</f>
        <v>2025-10</v>
      </c>
      <c r="B408" s="4" t="n">
        <v>2025</v>
      </c>
      <c r="C408" s="4" t="n">
        <v>10</v>
      </c>
      <c r="D408" s="9" t="s">
        <v>273</v>
      </c>
      <c r="E408" s="12" t="str">
        <f aca="false">INDEX(門市主檔!$B$2:$B$25,MATCH($D408,門市主檔!$A$2:$A$25,0))</f>
        <v>台北東門店</v>
      </c>
      <c r="F408" s="12" t="str">
        <f aca="false">INDEX(門市主檔!$C$2:$C$25,MATCH($D408,門市主檔!$A$2:$A$25,0))</f>
        <v>北區</v>
      </c>
      <c r="G408" s="12" t="str">
        <f aca="false">INDEX(門市主檔!$E$2:$E$25,MATCH($D408,門市主檔!$A$2:$A$25,0))</f>
        <v>小型店</v>
      </c>
      <c r="H408" s="4" t="n">
        <v>31</v>
      </c>
      <c r="I408" s="16" t="n">
        <f aca="false">SUMIFS(門市年度設定!$E$2:$E$63,門市年度設定!$A$2:$A$63,$B408,門市年度設定!$B$2:$B$63,$D408)</f>
        <v>54</v>
      </c>
      <c r="J408" s="17" t="n">
        <f aca="false">SUMIFS(通路月營運!$I$2:$I$2509,通路月營運!$B$2:$B$2509,$B408,通路月營運!$C$2:$C$2509,$C408,通路月營運!$D$2:$D$2509,$D408)</f>
        <v>1601700</v>
      </c>
      <c r="K408" s="16" t="n">
        <f aca="false">SUMIFS(通路月營運!$K$2:$K$2509,通路月營運!$B$2:$B$2509,$B408,通路月營運!$C$2:$C$2509,$C408,通路月營運!$D$2:$D$2509,$D408)</f>
        <v>5786</v>
      </c>
      <c r="L408" s="13" t="n">
        <v>484900</v>
      </c>
      <c r="M408" s="13" t="n">
        <v>417700</v>
      </c>
      <c r="N408" s="17" t="n">
        <f aca="false">SUMIFS(門市年度設定!$F$2:$F$63,門市年度設定!$A$2:$A$63,$B408,門市年度設定!$B$2:$B$63,$D408)</f>
        <v>101000</v>
      </c>
      <c r="O408" s="13" t="n">
        <v>77100</v>
      </c>
      <c r="P408" s="13" t="n">
        <v>54400</v>
      </c>
      <c r="Q408" s="17" t="n">
        <f aca="false">SUMIFS(通路月營運!$N$2:$N$2509,通路月營運!$B$2:$B$2509,$B408,通路月營運!$C$2:$C$2509,$C408,通路月營運!$D$2:$D$2509,$D408)</f>
        <v>223448</v>
      </c>
      <c r="R408" s="14" t="n">
        <f aca="false">SUM(L408:Q408)</f>
        <v>1358548</v>
      </c>
      <c r="S408" s="14" t="n">
        <f aca="false">J408-R408</f>
        <v>243152</v>
      </c>
      <c r="T408" s="15" t="n">
        <f aca="false">IF(J408=0,0,S408/J408)</f>
        <v>0.151808703252794</v>
      </c>
      <c r="U408" s="14" t="n">
        <f aca="false">IF(H408=0,0,J408/H408)</f>
        <v>51667.7419354839</v>
      </c>
      <c r="V408" s="18" t="n">
        <f aca="false">IF(H408=0,0,K408/H408)</f>
        <v>186.645161290323</v>
      </c>
      <c r="W408" s="14" t="n">
        <f aca="false">IF(K408=0,0,J408/K408)</f>
        <v>276.823366747321</v>
      </c>
      <c r="X408" s="15" t="n">
        <f aca="false">IF(J408=0,0,L408/J408)</f>
        <v>0.302740837859774</v>
      </c>
      <c r="Y408" s="15" t="n">
        <f aca="false">IF(J408=0,0,M408/J408)</f>
        <v>0.260785415496035</v>
      </c>
      <c r="Z408" s="14" t="n">
        <f aca="false">IF(I408=0,0,J408/I408)</f>
        <v>29661.1111111111</v>
      </c>
    </row>
    <row r="409" customFormat="false" ht="15" hidden="false" customHeight="false" outlineLevel="0" collapsed="false">
      <c r="A409" s="6" t="str">
        <f aca="false">TEXT(B409,"0")&amp;"-"&amp;TEXT(C409,"00")</f>
        <v>2025-10</v>
      </c>
      <c r="B409" s="4" t="n">
        <v>2025</v>
      </c>
      <c r="C409" s="4" t="n">
        <v>10</v>
      </c>
      <c r="D409" s="9" t="s">
        <v>277</v>
      </c>
      <c r="E409" s="12" t="str">
        <f aca="false">INDEX(門市主檔!$B$2:$B$25,MATCH($D409,門市主檔!$A$2:$A$25,0))</f>
        <v>台北松江店</v>
      </c>
      <c r="F409" s="12" t="str">
        <f aca="false">INDEX(門市主檔!$C$2:$C$25,MATCH($D409,門市主檔!$A$2:$A$25,0))</f>
        <v>北區</v>
      </c>
      <c r="G409" s="12" t="str">
        <f aca="false">INDEX(門市主檔!$E$2:$E$25,MATCH($D409,門市主檔!$A$2:$A$25,0))</f>
        <v>外帶專門店</v>
      </c>
      <c r="H409" s="4" t="n">
        <v>31</v>
      </c>
      <c r="I409" s="16" t="n">
        <f aca="false">SUMIFS(門市年度設定!$E$2:$E$63,門市年度設定!$A$2:$A$63,$B409,門市年度設定!$B$2:$B$63,$D409)</f>
        <v>9</v>
      </c>
      <c r="J409" s="17" t="n">
        <f aca="false">SUMIFS(通路月營運!$I$2:$I$2509,通路月營運!$B$2:$B$2509,$B409,通路月營運!$C$2:$C$2509,$C409,通路月營運!$D$2:$D$2509,$D409)</f>
        <v>1347000</v>
      </c>
      <c r="K409" s="16" t="n">
        <f aca="false">SUMIFS(通路月營運!$K$2:$K$2509,通路月營運!$B$2:$B$2509,$B409,通路月營運!$C$2:$C$2509,$C409,通路月營運!$D$2:$D$2509,$D409)</f>
        <v>5176</v>
      </c>
      <c r="L409" s="13" t="n">
        <v>398200</v>
      </c>
      <c r="M409" s="13" t="n">
        <v>352000</v>
      </c>
      <c r="N409" s="17" t="n">
        <f aca="false">SUMIFS(門市年度設定!$F$2:$F$63,門市年度設定!$A$2:$A$63,$B409,門市年度設定!$B$2:$B$63,$D409)</f>
        <v>58000</v>
      </c>
      <c r="O409" s="13" t="n">
        <v>85300</v>
      </c>
      <c r="P409" s="13" t="n">
        <v>26600</v>
      </c>
      <c r="Q409" s="17" t="n">
        <f aca="false">SUMIFS(通路月營運!$N$2:$N$2509,通路月營運!$B$2:$B$2509,$B409,通路月營運!$C$2:$C$2509,$C409,通路月營運!$D$2:$D$2509,$D409)</f>
        <v>254830</v>
      </c>
      <c r="R409" s="14" t="n">
        <f aca="false">SUM(L409:Q409)</f>
        <v>1174930</v>
      </c>
      <c r="S409" s="14" t="n">
        <f aca="false">J409-R409</f>
        <v>172070</v>
      </c>
      <c r="T409" s="15" t="n">
        <f aca="false">IF(J409=0,0,S409/J409)</f>
        <v>0.127743132887899</v>
      </c>
      <c r="U409" s="14" t="n">
        <f aca="false">IF(H409=0,0,J409/H409)</f>
        <v>43451.6129032258</v>
      </c>
      <c r="V409" s="18" t="n">
        <f aca="false">IF(H409=0,0,K409/H409)</f>
        <v>166.967741935484</v>
      </c>
      <c r="W409" s="14" t="n">
        <f aca="false">IF(K409=0,0,J409/K409)</f>
        <v>260.239567233385</v>
      </c>
      <c r="X409" s="15" t="n">
        <f aca="false">IF(J409=0,0,L409/J409)</f>
        <v>0.29561989606533</v>
      </c>
      <c r="Y409" s="15" t="n">
        <f aca="false">IF(J409=0,0,M409/J409)</f>
        <v>0.261321455085375</v>
      </c>
      <c r="Z409" s="14" t="n">
        <f aca="false">IF(I409=0,0,J409/I409)</f>
        <v>149666.666666667</v>
      </c>
    </row>
    <row r="410" customFormat="false" ht="15" hidden="false" customHeight="false" outlineLevel="0" collapsed="false">
      <c r="A410" s="6" t="str">
        <f aca="false">TEXT(B410,"0")&amp;"-"&amp;TEXT(C410,"00")</f>
        <v>2025-10</v>
      </c>
      <c r="B410" s="4" t="n">
        <v>2025</v>
      </c>
      <c r="C410" s="4" t="n">
        <v>10</v>
      </c>
      <c r="D410" s="9" t="s">
        <v>288</v>
      </c>
      <c r="E410" s="12" t="str">
        <f aca="false">INDEX(門市主檔!$B$2:$B$25,MATCH($D410,門市主檔!$A$2:$A$25,0))</f>
        <v>桃園中壢店</v>
      </c>
      <c r="F410" s="12" t="str">
        <f aca="false">INDEX(門市主檔!$C$2:$C$25,MATCH($D410,門市主檔!$A$2:$A$25,0))</f>
        <v>北區</v>
      </c>
      <c r="G410" s="12" t="str">
        <f aca="false">INDEX(門市主檔!$E$2:$E$25,MATCH($D410,門市主檔!$A$2:$A$25,0))</f>
        <v>標準店</v>
      </c>
      <c r="H410" s="4" t="n">
        <v>31</v>
      </c>
      <c r="I410" s="16" t="n">
        <f aca="false">SUMIFS(門市年度設定!$E$2:$E$63,門市年度設定!$A$2:$A$63,$B410,門市年度設定!$B$2:$B$63,$D410)</f>
        <v>90</v>
      </c>
      <c r="J410" s="17" t="n">
        <f aca="false">SUMIFS(通路月營運!$I$2:$I$2509,通路月營運!$B$2:$B$2509,$B410,通路月營運!$C$2:$C$2509,$C410,通路月營運!$D$2:$D$2509,$D410)</f>
        <v>2112800</v>
      </c>
      <c r="K410" s="16" t="n">
        <f aca="false">SUMIFS(通路月營運!$K$2:$K$2509,通路月營運!$B$2:$B$2509,$B410,通路月營運!$C$2:$C$2509,$C410,通路月營運!$D$2:$D$2509,$D410)</f>
        <v>7431</v>
      </c>
      <c r="L410" s="13" t="n">
        <v>643400</v>
      </c>
      <c r="M410" s="13" t="n">
        <v>519500</v>
      </c>
      <c r="N410" s="17" t="n">
        <f aca="false">SUMIFS(門市年度設定!$F$2:$F$63,門市年度設定!$A$2:$A$63,$B410,門市年度設定!$B$2:$B$63,$D410)</f>
        <v>207000</v>
      </c>
      <c r="O410" s="13" t="n">
        <v>101400</v>
      </c>
      <c r="P410" s="13" t="n">
        <v>49500</v>
      </c>
      <c r="Q410" s="17" t="n">
        <f aca="false">SUMIFS(通路月營運!$N$2:$N$2509,通路月營運!$B$2:$B$2509,$B410,通路月營運!$C$2:$C$2509,$C410,通路月營運!$D$2:$D$2509,$D410)</f>
        <v>227766</v>
      </c>
      <c r="R410" s="14" t="n">
        <f aca="false">SUM(L410:Q410)</f>
        <v>1748566</v>
      </c>
      <c r="S410" s="14" t="n">
        <f aca="false">J410-R410</f>
        <v>364234</v>
      </c>
      <c r="T410" s="15" t="n">
        <f aca="false">IF(J410=0,0,S410/J410)</f>
        <v>0.1723939795532</v>
      </c>
      <c r="U410" s="14" t="n">
        <f aca="false">IF(H410=0,0,J410/H410)</f>
        <v>68154.8387096774</v>
      </c>
      <c r="V410" s="18" t="n">
        <f aca="false">IF(H410=0,0,K410/H410)</f>
        <v>239.709677419355</v>
      </c>
      <c r="W410" s="14" t="n">
        <f aca="false">IF(K410=0,0,J410/K410)</f>
        <v>284.322433050733</v>
      </c>
      <c r="X410" s="15" t="n">
        <f aca="false">IF(J410=0,0,L410/J410)</f>
        <v>0.304524801211662</v>
      </c>
      <c r="Y410" s="15" t="n">
        <f aca="false">IF(J410=0,0,M410/J410)</f>
        <v>0.245882241575161</v>
      </c>
      <c r="Z410" s="14" t="n">
        <f aca="false">IF(I410=0,0,J410/I410)</f>
        <v>23475.5555555556</v>
      </c>
    </row>
    <row r="411" customFormat="false" ht="15" hidden="false" customHeight="false" outlineLevel="0" collapsed="false">
      <c r="A411" s="6" t="str">
        <f aca="false">TEXT(B411,"0")&amp;"-"&amp;TEXT(C411,"00")</f>
        <v>2025-10</v>
      </c>
      <c r="B411" s="4" t="n">
        <v>2025</v>
      </c>
      <c r="C411" s="4" t="n">
        <v>10</v>
      </c>
      <c r="D411" s="9" t="s">
        <v>292</v>
      </c>
      <c r="E411" s="12" t="str">
        <f aca="false">INDEX(門市主檔!$B$2:$B$25,MATCH($D411,門市主檔!$A$2:$A$25,0))</f>
        <v>桃園藝文店</v>
      </c>
      <c r="F411" s="12" t="str">
        <f aca="false">INDEX(門市主檔!$C$2:$C$25,MATCH($D411,門市主檔!$A$2:$A$25,0))</f>
        <v>北區</v>
      </c>
      <c r="G411" s="12" t="str">
        <f aca="false">INDEX(門市主檔!$E$2:$E$25,MATCH($D411,門市主檔!$A$2:$A$25,0))</f>
        <v>標準店</v>
      </c>
      <c r="H411" s="4" t="n">
        <v>31</v>
      </c>
      <c r="I411" s="16" t="n">
        <f aca="false">SUMIFS(門市年度設定!$E$2:$E$63,門市年度設定!$A$2:$A$63,$B411,門市年度設定!$B$2:$B$63,$D411)</f>
        <v>96</v>
      </c>
      <c r="J411" s="17" t="n">
        <f aca="false">SUMIFS(通路月營運!$I$2:$I$2509,通路月營運!$B$2:$B$2509,$B411,通路月營運!$C$2:$C$2509,$C411,通路月營運!$D$2:$D$2509,$D411)</f>
        <v>1850100</v>
      </c>
      <c r="K411" s="16" t="n">
        <f aca="false">SUMIFS(通路月營運!$K$2:$K$2509,通路月營運!$B$2:$B$2509,$B411,通路月營運!$C$2:$C$2509,$C411,通路月營運!$D$2:$D$2509,$D411)</f>
        <v>6314</v>
      </c>
      <c r="L411" s="13" t="n">
        <v>581400</v>
      </c>
      <c r="M411" s="13" t="n">
        <v>514300</v>
      </c>
      <c r="N411" s="17" t="n">
        <f aca="false">SUMIFS(門市年度設定!$F$2:$F$63,門市年度設定!$A$2:$A$63,$B411,門市年度設定!$B$2:$B$63,$D411)</f>
        <v>178000</v>
      </c>
      <c r="O411" s="13" t="n">
        <v>98800</v>
      </c>
      <c r="P411" s="13" t="n">
        <v>57700</v>
      </c>
      <c r="Q411" s="17" t="n">
        <f aca="false">SUMIFS(通路月營運!$N$2:$N$2509,通路月營運!$B$2:$B$2509,$B411,通路月營運!$C$2:$C$2509,$C411,通路月營運!$D$2:$D$2509,$D411)</f>
        <v>207264</v>
      </c>
      <c r="R411" s="14" t="n">
        <f aca="false">SUM(L411:Q411)</f>
        <v>1637464</v>
      </c>
      <c r="S411" s="14" t="n">
        <f aca="false">J411-R411</f>
        <v>212636</v>
      </c>
      <c r="T411" s="15" t="n">
        <f aca="false">IF(J411=0,0,S411/J411)</f>
        <v>0.114932165828874</v>
      </c>
      <c r="U411" s="14" t="n">
        <f aca="false">IF(H411=0,0,J411/H411)</f>
        <v>59680.6451612903</v>
      </c>
      <c r="V411" s="18" t="n">
        <f aca="false">IF(H411=0,0,K411/H411)</f>
        <v>203.677419354839</v>
      </c>
      <c r="W411" s="14" t="n">
        <f aca="false">IF(K411=0,0,J411/K411)</f>
        <v>293.015521064302</v>
      </c>
      <c r="X411" s="15" t="n">
        <f aca="false">IF(J411=0,0,L411/J411)</f>
        <v>0.314253283606292</v>
      </c>
      <c r="Y411" s="15" t="n">
        <f aca="false">IF(J411=0,0,M411/J411)</f>
        <v>0.277984973785201</v>
      </c>
      <c r="Z411" s="14" t="n">
        <f aca="false">IF(I411=0,0,J411/I411)</f>
        <v>19271.875</v>
      </c>
    </row>
    <row r="412" customFormat="false" ht="15" hidden="false" customHeight="false" outlineLevel="0" collapsed="false">
      <c r="A412" s="6" t="str">
        <f aca="false">TEXT(B412,"0")&amp;"-"&amp;TEXT(C412,"00")</f>
        <v>2025-10</v>
      </c>
      <c r="B412" s="4" t="n">
        <v>2025</v>
      </c>
      <c r="C412" s="4" t="n">
        <v>10</v>
      </c>
      <c r="D412" s="9" t="s">
        <v>315</v>
      </c>
      <c r="E412" s="12" t="str">
        <f aca="false">INDEX(門市主檔!$B$2:$B$25,MATCH($D412,門市主檔!$A$2:$A$25,0))</f>
        <v>雲林斗六店</v>
      </c>
      <c r="F412" s="12" t="str">
        <f aca="false">INDEX(門市主檔!$C$2:$C$25,MATCH($D412,門市主檔!$A$2:$A$25,0))</f>
        <v>中區</v>
      </c>
      <c r="G412" s="12" t="str">
        <f aca="false">INDEX(門市主檔!$E$2:$E$25,MATCH($D412,門市主檔!$A$2:$A$25,0))</f>
        <v>標準店</v>
      </c>
      <c r="H412" s="4" t="n">
        <v>31</v>
      </c>
      <c r="I412" s="16" t="n">
        <f aca="false">SUMIFS(門市年度設定!$E$2:$E$63,門市年度設定!$A$2:$A$63,$B412,門市年度設定!$B$2:$B$63,$D412)</f>
        <v>90</v>
      </c>
      <c r="J412" s="17" t="n">
        <f aca="false">SUMIFS(通路月營運!$I$2:$I$2509,通路月營運!$B$2:$B$2509,$B412,通路月營運!$C$2:$C$2509,$C412,通路月營運!$D$2:$D$2509,$D412)</f>
        <v>1609300</v>
      </c>
      <c r="K412" s="16" t="n">
        <f aca="false">SUMIFS(通路月營運!$K$2:$K$2509,通路月營運!$B$2:$B$2509,$B412,通路月營運!$C$2:$C$2509,$C412,通路月營運!$D$2:$D$2509,$D412)</f>
        <v>5886</v>
      </c>
      <c r="L412" s="13" t="n">
        <v>553900</v>
      </c>
      <c r="M412" s="13" t="n">
        <v>419400</v>
      </c>
      <c r="N412" s="17" t="n">
        <f aca="false">SUMIFS(門市年度設定!$F$2:$F$63,門市年度設定!$A$2:$A$63,$B412,門市年度設定!$B$2:$B$63,$D412)</f>
        <v>170000</v>
      </c>
      <c r="O412" s="13" t="n">
        <v>108700</v>
      </c>
      <c r="P412" s="13" t="n">
        <v>42800</v>
      </c>
      <c r="Q412" s="17" t="n">
        <f aca="false">SUMIFS(通路月營運!$N$2:$N$2509,通路月營運!$B$2:$B$2509,$B412,通路月營運!$C$2:$C$2509,$C412,通路月營運!$D$2:$D$2509,$D412)</f>
        <v>172686</v>
      </c>
      <c r="R412" s="14" t="n">
        <f aca="false">SUM(L412:Q412)</f>
        <v>1467486</v>
      </c>
      <c r="S412" s="14" t="n">
        <f aca="false">J412-R412</f>
        <v>141814</v>
      </c>
      <c r="T412" s="15" t="n">
        <f aca="false">IF(J412=0,0,S412/J412)</f>
        <v>0.0881215435282421</v>
      </c>
      <c r="U412" s="14" t="n">
        <f aca="false">IF(H412=0,0,J412/H412)</f>
        <v>51912.9032258065</v>
      </c>
      <c r="V412" s="18" t="n">
        <f aca="false">IF(H412=0,0,K412/H412)</f>
        <v>189.870967741936</v>
      </c>
      <c r="W412" s="14" t="n">
        <f aca="false">IF(K412=0,0,J412/K412)</f>
        <v>273.411484879375</v>
      </c>
      <c r="X412" s="15" t="n">
        <f aca="false">IF(J412=0,0,L412/J412)</f>
        <v>0.344186913564904</v>
      </c>
      <c r="Y412" s="15" t="n">
        <f aca="false">IF(J412=0,0,M412/J412)</f>
        <v>0.260610203193935</v>
      </c>
      <c r="Z412" s="14" t="n">
        <f aca="false">IF(I412=0,0,J412/I412)</f>
        <v>17881.1111111111</v>
      </c>
    </row>
    <row r="413" customFormat="false" ht="15" hidden="false" customHeight="false" outlineLevel="0" collapsed="false">
      <c r="A413" s="6" t="str">
        <f aca="false">TEXT(B413,"0")&amp;"-"&amp;TEXT(C413,"00")</f>
        <v>2025-11</v>
      </c>
      <c r="B413" s="4" t="n">
        <v>2025</v>
      </c>
      <c r="C413" s="4" t="n">
        <v>11</v>
      </c>
      <c r="D413" s="9" t="s">
        <v>294</v>
      </c>
      <c r="E413" s="12" t="str">
        <f aca="false">INDEX(門市主檔!$B$2:$B$25,MATCH($D413,門市主檔!$A$2:$A$25,0))</f>
        <v>新竹巨城店</v>
      </c>
      <c r="F413" s="12" t="str">
        <f aca="false">INDEX(門市主檔!$C$2:$C$25,MATCH($D413,門市主檔!$A$2:$A$25,0))</f>
        <v>北區</v>
      </c>
      <c r="G413" s="12" t="str">
        <f aca="false">INDEX(門市主檔!$E$2:$E$25,MATCH($D413,門市主檔!$A$2:$A$25,0))</f>
        <v>旗艦店</v>
      </c>
      <c r="H413" s="4" t="n">
        <v>30</v>
      </c>
      <c r="I413" s="16" t="n">
        <f aca="false">SUMIFS(門市年度設定!$E$2:$E$63,門市年度設定!$A$2:$A$63,$B413,門市年度設定!$B$2:$B$63,$D413)</f>
        <v>118</v>
      </c>
      <c r="J413" s="17" t="n">
        <f aca="false">SUMIFS(通路月營運!$I$2:$I$2509,通路月營運!$B$2:$B$2509,$B413,通路月營運!$C$2:$C$2509,$C413,通路月營運!$D$2:$D$2509,$D413)</f>
        <v>2750500</v>
      </c>
      <c r="K413" s="16" t="n">
        <f aca="false">SUMIFS(通路月營運!$K$2:$K$2509,通路月營運!$B$2:$B$2509,$B413,通路月營運!$C$2:$C$2509,$C413,通路月營運!$D$2:$D$2509,$D413)</f>
        <v>9533</v>
      </c>
      <c r="L413" s="13" t="n">
        <v>932900</v>
      </c>
      <c r="M413" s="13" t="n">
        <v>767500</v>
      </c>
      <c r="N413" s="17" t="n">
        <f aca="false">SUMIFS(門市年度設定!$F$2:$F$63,門市年度設定!$A$2:$A$63,$B413,門市年度設定!$B$2:$B$63,$D413)</f>
        <v>529000</v>
      </c>
      <c r="O413" s="13" t="n">
        <v>150300</v>
      </c>
      <c r="P413" s="13" t="n">
        <v>69900</v>
      </c>
      <c r="Q413" s="17" t="n">
        <f aca="false">SUMIFS(通路月營運!$N$2:$N$2509,通路月營運!$B$2:$B$2509,$B413,通路月營運!$C$2:$C$2509,$C413,通路月營運!$D$2:$D$2509,$D413)</f>
        <v>259726</v>
      </c>
      <c r="R413" s="14" t="n">
        <f aca="false">SUM(L413:Q413)</f>
        <v>2709326</v>
      </c>
      <c r="S413" s="14" t="n">
        <f aca="false">J413-R413</f>
        <v>41174</v>
      </c>
      <c r="T413" s="15" t="n">
        <f aca="false">IF(J413=0,0,S413/J413)</f>
        <v>0.0149696418832939</v>
      </c>
      <c r="U413" s="14" t="n">
        <f aca="false">IF(H413=0,0,J413/H413)</f>
        <v>91683.3333333333</v>
      </c>
      <c r="V413" s="18" t="n">
        <f aca="false">IF(H413=0,0,K413/H413)</f>
        <v>317.766666666667</v>
      </c>
      <c r="W413" s="14" t="n">
        <f aca="false">IF(K413=0,0,J413/K413)</f>
        <v>288.524074268331</v>
      </c>
      <c r="X413" s="15" t="n">
        <f aca="false">IF(J413=0,0,L413/J413)</f>
        <v>0.339174695509907</v>
      </c>
      <c r="Y413" s="15" t="n">
        <f aca="false">IF(J413=0,0,M413/J413)</f>
        <v>0.279040174513725</v>
      </c>
      <c r="Z413" s="14" t="n">
        <f aca="false">IF(I413=0,0,J413/I413)</f>
        <v>23309.3220338983</v>
      </c>
    </row>
    <row r="414" customFormat="false" ht="15" hidden="false" customHeight="false" outlineLevel="0" collapsed="false">
      <c r="A414" s="6" t="str">
        <f aca="false">TEXT(B414,"0")&amp;"-"&amp;TEXT(C414,"00")</f>
        <v>2025-11</v>
      </c>
      <c r="B414" s="4" t="n">
        <v>2025</v>
      </c>
      <c r="C414" s="4" t="n">
        <v>11</v>
      </c>
      <c r="D414" s="9" t="s">
        <v>297</v>
      </c>
      <c r="E414" s="12" t="str">
        <f aca="false">INDEX(門市主檔!$B$2:$B$25,MATCH($D414,門市主檔!$A$2:$A$25,0))</f>
        <v>新竹竹北店</v>
      </c>
      <c r="F414" s="12" t="str">
        <f aca="false">INDEX(門市主檔!$C$2:$C$25,MATCH($D414,門市主檔!$A$2:$A$25,0))</f>
        <v>北區</v>
      </c>
      <c r="G414" s="12" t="str">
        <f aca="false">INDEX(門市主檔!$E$2:$E$25,MATCH($D414,門市主檔!$A$2:$A$25,0))</f>
        <v>標準店</v>
      </c>
      <c r="H414" s="4" t="n">
        <v>30</v>
      </c>
      <c r="I414" s="16" t="n">
        <f aca="false">SUMIFS(門市年度設定!$E$2:$E$63,門市年度設定!$A$2:$A$63,$B414,門市年度設定!$B$2:$B$63,$D414)</f>
        <v>77</v>
      </c>
      <c r="J414" s="17" t="n">
        <f aca="false">SUMIFS(通路月營運!$I$2:$I$2509,通路月營運!$B$2:$B$2509,$B414,通路月營運!$C$2:$C$2509,$C414,通路月營運!$D$2:$D$2509,$D414)</f>
        <v>1921800</v>
      </c>
      <c r="K414" s="16" t="n">
        <f aca="false">SUMIFS(通路月營運!$K$2:$K$2509,通路月營運!$B$2:$B$2509,$B414,通路月營運!$C$2:$C$2509,$C414,通路月營運!$D$2:$D$2509,$D414)</f>
        <v>6549</v>
      </c>
      <c r="L414" s="13" t="n">
        <v>608500</v>
      </c>
      <c r="M414" s="13" t="n">
        <v>494800</v>
      </c>
      <c r="N414" s="17" t="n">
        <f aca="false">SUMIFS(門市年度設定!$F$2:$F$63,門市年度設定!$A$2:$A$63,$B414,門市年度設定!$B$2:$B$63,$D414)</f>
        <v>234000</v>
      </c>
      <c r="O414" s="13" t="n">
        <v>89200</v>
      </c>
      <c r="P414" s="13" t="n">
        <v>45200</v>
      </c>
      <c r="Q414" s="17" t="n">
        <f aca="false">SUMIFS(通路月營運!$N$2:$N$2509,通路月營運!$B$2:$B$2509,$B414,通路月營運!$C$2:$C$2509,$C414,通路月營運!$D$2:$D$2509,$D414)</f>
        <v>209134</v>
      </c>
      <c r="R414" s="14" t="n">
        <f aca="false">SUM(L414:Q414)</f>
        <v>1680834</v>
      </c>
      <c r="S414" s="14" t="n">
        <f aca="false">J414-R414</f>
        <v>240966</v>
      </c>
      <c r="T414" s="15" t="n">
        <f aca="false">IF(J414=0,0,S414/J414)</f>
        <v>0.125385576022479</v>
      </c>
      <c r="U414" s="14" t="n">
        <f aca="false">IF(H414=0,0,J414/H414)</f>
        <v>64060</v>
      </c>
      <c r="V414" s="18" t="n">
        <f aca="false">IF(H414=0,0,K414/H414)</f>
        <v>218.3</v>
      </c>
      <c r="W414" s="14" t="n">
        <f aca="false">IF(K414=0,0,J414/K414)</f>
        <v>293.449381584975</v>
      </c>
      <c r="X414" s="15" t="n">
        <f aca="false">IF(J414=0,0,L414/J414)</f>
        <v>0.316630242481007</v>
      </c>
      <c r="Y414" s="15" t="n">
        <f aca="false">IF(J414=0,0,M414/J414)</f>
        <v>0.257466958060152</v>
      </c>
      <c r="Z414" s="14" t="n">
        <f aca="false">IF(I414=0,0,J414/I414)</f>
        <v>24958.4415584416</v>
      </c>
    </row>
    <row r="415" customFormat="false" ht="15" hidden="false" customHeight="false" outlineLevel="0" collapsed="false">
      <c r="A415" s="6" t="str">
        <f aca="false">TEXT(B415,"0")&amp;"-"&amp;TEXT(C415,"00")</f>
        <v>2025-11</v>
      </c>
      <c r="B415" s="4" t="n">
        <v>2025</v>
      </c>
      <c r="C415" s="4" t="n">
        <v>11</v>
      </c>
      <c r="D415" s="9" t="s">
        <v>325</v>
      </c>
      <c r="E415" s="12" t="str">
        <f aca="false">INDEX(門市主檔!$B$2:$B$25,MATCH($D415,門市主檔!$A$2:$A$25,0))</f>
        <v>高雄左營店</v>
      </c>
      <c r="F415" s="12" t="str">
        <f aca="false">INDEX(門市主檔!$C$2:$C$25,MATCH($D415,門市主檔!$A$2:$A$25,0))</f>
        <v>南區</v>
      </c>
      <c r="G415" s="12" t="str">
        <f aca="false">INDEX(門市主檔!$E$2:$E$25,MATCH($D415,門市主檔!$A$2:$A$25,0))</f>
        <v>旗艦店</v>
      </c>
      <c r="H415" s="4" t="n">
        <v>30</v>
      </c>
      <c r="I415" s="16" t="n">
        <f aca="false">SUMIFS(門市年度設定!$E$2:$E$63,門市年度設定!$A$2:$A$63,$B415,門市年度設定!$B$2:$B$63,$D415)</f>
        <v>119</v>
      </c>
      <c r="J415" s="17" t="n">
        <f aca="false">SUMIFS(通路月營運!$I$2:$I$2509,通路月營運!$B$2:$B$2509,$B415,通路月營運!$C$2:$C$2509,$C415,通路月營運!$D$2:$D$2509,$D415)</f>
        <v>2160400</v>
      </c>
      <c r="K415" s="16" t="n">
        <f aca="false">SUMIFS(通路月營運!$K$2:$K$2509,通路月營運!$B$2:$B$2509,$B415,通路月營運!$C$2:$C$2509,$C415,通路月營運!$D$2:$D$2509,$D415)</f>
        <v>7529</v>
      </c>
      <c r="L415" s="13" t="n">
        <v>743000</v>
      </c>
      <c r="M415" s="13" t="n">
        <v>532400</v>
      </c>
      <c r="N415" s="17" t="n">
        <f aca="false">SUMIFS(門市年度設定!$F$2:$F$63,門市年度設定!$A$2:$A$63,$B415,門市年度設定!$B$2:$B$63,$D415)</f>
        <v>479000</v>
      </c>
      <c r="O415" s="13" t="n">
        <v>148800</v>
      </c>
      <c r="P415" s="13" t="n">
        <v>46300</v>
      </c>
      <c r="Q415" s="17" t="n">
        <f aca="false">SUMIFS(通路月營運!$N$2:$N$2509,通路月營運!$B$2:$B$2509,$B415,通路月營運!$C$2:$C$2509,$C415,通路月營運!$D$2:$D$2509,$D415)</f>
        <v>204068</v>
      </c>
      <c r="R415" s="14" t="n">
        <f aca="false">SUM(L415:Q415)</f>
        <v>2153568</v>
      </c>
      <c r="S415" s="14" t="n">
        <f aca="false">J415-R415</f>
        <v>6832</v>
      </c>
      <c r="T415" s="15" t="n">
        <f aca="false">IF(J415=0,0,S415/J415)</f>
        <v>0.00316237733753009</v>
      </c>
      <c r="U415" s="14" t="n">
        <f aca="false">IF(H415=0,0,J415/H415)</f>
        <v>72013.3333333333</v>
      </c>
      <c r="V415" s="18" t="n">
        <f aca="false">IF(H415=0,0,K415/H415)</f>
        <v>250.966666666667</v>
      </c>
      <c r="W415" s="14" t="n">
        <f aca="false">IF(K415=0,0,J415/K415)</f>
        <v>286.943817240005</v>
      </c>
      <c r="X415" s="15" t="n">
        <f aca="false">IF(J415=0,0,L415/J415)</f>
        <v>0.343917793001296</v>
      </c>
      <c r="Y415" s="15" t="n">
        <f aca="false">IF(J415=0,0,M415/J415)</f>
        <v>0.246435845213849</v>
      </c>
      <c r="Z415" s="14" t="n">
        <f aca="false">IF(I415=0,0,J415/I415)</f>
        <v>18154.6218487395</v>
      </c>
    </row>
    <row r="416" customFormat="false" ht="15" hidden="false" customHeight="false" outlineLevel="0" collapsed="false">
      <c r="A416" s="6" t="str">
        <f aca="false">TEXT(B416,"0")&amp;"-"&amp;TEXT(C416,"00")</f>
        <v>2025-11</v>
      </c>
      <c r="B416" s="4" t="n">
        <v>2025</v>
      </c>
      <c r="C416" s="4" t="n">
        <v>11</v>
      </c>
      <c r="D416" s="9" t="s">
        <v>328</v>
      </c>
      <c r="E416" s="12" t="str">
        <f aca="false">INDEX(門市主檔!$B$2:$B$25,MATCH($D416,門市主檔!$A$2:$A$25,0))</f>
        <v>高雄三多店</v>
      </c>
      <c r="F416" s="12" t="str">
        <f aca="false">INDEX(門市主檔!$C$2:$C$25,MATCH($D416,門市主檔!$A$2:$A$25,0))</f>
        <v>南區</v>
      </c>
      <c r="G416" s="12" t="str">
        <f aca="false">INDEX(門市主檔!$E$2:$E$25,MATCH($D416,門市主檔!$A$2:$A$25,0))</f>
        <v>標準店</v>
      </c>
      <c r="H416" s="4" t="n">
        <v>30</v>
      </c>
      <c r="I416" s="16" t="n">
        <f aca="false">SUMIFS(門市年度設定!$E$2:$E$63,門市年度設定!$A$2:$A$63,$B416,門市年度設定!$B$2:$B$63,$D416)</f>
        <v>77</v>
      </c>
      <c r="J416" s="17" t="n">
        <f aca="false">SUMIFS(通路月營運!$I$2:$I$2509,通路月營運!$B$2:$B$2509,$B416,通路月營運!$C$2:$C$2509,$C416,通路月營運!$D$2:$D$2509,$D416)</f>
        <v>2205200</v>
      </c>
      <c r="K416" s="16" t="n">
        <f aca="false">SUMIFS(通路月營運!$K$2:$K$2509,通路月營運!$B$2:$B$2509,$B416,通路月營運!$C$2:$C$2509,$C416,通路月營運!$D$2:$D$2509,$D416)</f>
        <v>7503</v>
      </c>
      <c r="L416" s="13" t="n">
        <v>690400</v>
      </c>
      <c r="M416" s="13" t="n">
        <v>523700</v>
      </c>
      <c r="N416" s="17" t="n">
        <f aca="false">SUMIFS(門市年度設定!$F$2:$F$63,門市年度設定!$A$2:$A$63,$B416,門市年度設定!$B$2:$B$63,$D416)</f>
        <v>216000</v>
      </c>
      <c r="O416" s="13" t="n">
        <v>152600</v>
      </c>
      <c r="P416" s="13" t="n">
        <v>58100</v>
      </c>
      <c r="Q416" s="17" t="n">
        <f aca="false">SUMIFS(通路月營運!$N$2:$N$2509,通路月營運!$B$2:$B$2509,$B416,通路月營運!$C$2:$C$2509,$C416,通路月營運!$D$2:$D$2509,$D416)</f>
        <v>240822</v>
      </c>
      <c r="R416" s="14" t="n">
        <f aca="false">SUM(L416:Q416)</f>
        <v>1881622</v>
      </c>
      <c r="S416" s="14" t="n">
        <f aca="false">J416-R416</f>
        <v>323578</v>
      </c>
      <c r="T416" s="15" t="n">
        <f aca="false">IF(J416=0,0,S416/J416)</f>
        <v>0.146734083076365</v>
      </c>
      <c r="U416" s="14" t="n">
        <f aca="false">IF(H416=0,0,J416/H416)</f>
        <v>73506.6666666667</v>
      </c>
      <c r="V416" s="18" t="n">
        <f aca="false">IF(H416=0,0,K416/H416)</f>
        <v>250.1</v>
      </c>
      <c r="W416" s="14" t="n">
        <f aca="false">IF(K416=0,0,J416/K416)</f>
        <v>293.909103025457</v>
      </c>
      <c r="X416" s="15" t="n">
        <f aca="false">IF(J416=0,0,L416/J416)</f>
        <v>0.313078178849991</v>
      </c>
      <c r="Y416" s="15" t="n">
        <f aca="false">IF(J416=0,0,M416/J416)</f>
        <v>0.237484128423726</v>
      </c>
      <c r="Z416" s="14" t="n">
        <f aca="false">IF(I416=0,0,J416/I416)</f>
        <v>28638.961038961</v>
      </c>
    </row>
    <row r="417" customFormat="false" ht="15" hidden="false" customHeight="false" outlineLevel="0" collapsed="false">
      <c r="A417" s="6" t="str">
        <f aca="false">TEXT(B417,"0")&amp;"-"&amp;TEXT(C417,"00")</f>
        <v>2025-11</v>
      </c>
      <c r="B417" s="4" t="n">
        <v>2025</v>
      </c>
      <c r="C417" s="4" t="n">
        <v>11</v>
      </c>
      <c r="D417" s="9" t="s">
        <v>280</v>
      </c>
      <c r="E417" s="12" t="str">
        <f aca="false">INDEX(門市主檔!$B$2:$B$25,MATCH($D417,門市主檔!$A$2:$A$25,0))</f>
        <v>新北板橋店</v>
      </c>
      <c r="F417" s="12" t="str">
        <f aca="false">INDEX(門市主檔!$C$2:$C$25,MATCH($D417,門市主檔!$A$2:$A$25,0))</f>
        <v>北區</v>
      </c>
      <c r="G417" s="12" t="str">
        <f aca="false">INDEX(門市主檔!$E$2:$E$25,MATCH($D417,門市主檔!$A$2:$A$25,0))</f>
        <v>標準店</v>
      </c>
      <c r="H417" s="4" t="n">
        <v>30</v>
      </c>
      <c r="I417" s="16" t="n">
        <f aca="false">SUMIFS(門市年度設定!$E$2:$E$63,門市年度設定!$A$2:$A$63,$B417,門市年度設定!$B$2:$B$63,$D417)</f>
        <v>99</v>
      </c>
      <c r="J417" s="17" t="n">
        <f aca="false">SUMIFS(通路月營運!$I$2:$I$2509,通路月營運!$B$2:$B$2509,$B417,通路月營運!$C$2:$C$2509,$C417,通路月營運!$D$2:$D$2509,$D417)</f>
        <v>2649700</v>
      </c>
      <c r="K417" s="16" t="n">
        <f aca="false">SUMIFS(通路月營運!$K$2:$K$2509,通路月營運!$B$2:$B$2509,$B417,通路月營運!$C$2:$C$2509,$C417,通路月營運!$D$2:$D$2509,$D417)</f>
        <v>9532</v>
      </c>
      <c r="L417" s="13" t="n">
        <v>877300</v>
      </c>
      <c r="M417" s="13" t="n">
        <v>641400</v>
      </c>
      <c r="N417" s="17" t="n">
        <f aca="false">SUMIFS(門市年度設定!$F$2:$F$63,門市年度設定!$A$2:$A$63,$B417,門市年度設定!$B$2:$B$63,$D417)</f>
        <v>285000</v>
      </c>
      <c r="O417" s="13" t="n">
        <v>171300</v>
      </c>
      <c r="P417" s="13" t="n">
        <v>61000</v>
      </c>
      <c r="Q417" s="17" t="n">
        <f aca="false">SUMIFS(通路月營運!$N$2:$N$2509,通路月營運!$B$2:$B$2509,$B417,通路月營運!$C$2:$C$2509,$C417,通路月營運!$D$2:$D$2509,$D417)</f>
        <v>282370</v>
      </c>
      <c r="R417" s="14" t="n">
        <f aca="false">SUM(L417:Q417)</f>
        <v>2318370</v>
      </c>
      <c r="S417" s="14" t="n">
        <f aca="false">J417-R417</f>
        <v>331330</v>
      </c>
      <c r="T417" s="15" t="n">
        <f aca="false">IF(J417=0,0,S417/J417)</f>
        <v>0.12504434464279</v>
      </c>
      <c r="U417" s="14" t="n">
        <f aca="false">IF(H417=0,0,J417/H417)</f>
        <v>88323.3333333333</v>
      </c>
      <c r="V417" s="18" t="n">
        <f aca="false">IF(H417=0,0,K417/H417)</f>
        <v>317.733333333333</v>
      </c>
      <c r="W417" s="14" t="n">
        <f aca="false">IF(K417=0,0,J417/K417)</f>
        <v>277.979437683592</v>
      </c>
      <c r="X417" s="15" t="n">
        <f aca="false">IF(J417=0,0,L417/J417)</f>
        <v>0.331094086122957</v>
      </c>
      <c r="Y417" s="15" t="n">
        <f aca="false">IF(J417=0,0,M417/J417)</f>
        <v>0.242065139449749</v>
      </c>
      <c r="Z417" s="14" t="n">
        <f aca="false">IF(I417=0,0,J417/I417)</f>
        <v>26764.6464646465</v>
      </c>
    </row>
    <row r="418" customFormat="false" ht="15" hidden="false" customHeight="false" outlineLevel="0" collapsed="false">
      <c r="A418" s="6" t="str">
        <f aca="false">TEXT(B418,"0")&amp;"-"&amp;TEXT(C418,"00")</f>
        <v>2025-11</v>
      </c>
      <c r="B418" s="4" t="n">
        <v>2025</v>
      </c>
      <c r="C418" s="4" t="n">
        <v>11</v>
      </c>
      <c r="D418" s="9" t="s">
        <v>283</v>
      </c>
      <c r="E418" s="12" t="str">
        <f aca="false">INDEX(門市主檔!$B$2:$B$25,MATCH($D418,門市主檔!$A$2:$A$25,0))</f>
        <v>新北新莊店</v>
      </c>
      <c r="F418" s="12" t="str">
        <f aca="false">INDEX(門市主檔!$C$2:$C$25,MATCH($D418,門市主檔!$A$2:$A$25,0))</f>
        <v>北區</v>
      </c>
      <c r="G418" s="12" t="str">
        <f aca="false">INDEX(門市主檔!$E$2:$E$25,MATCH($D418,門市主檔!$A$2:$A$25,0))</f>
        <v>標準店</v>
      </c>
      <c r="H418" s="4" t="n">
        <v>30</v>
      </c>
      <c r="I418" s="16" t="n">
        <f aca="false">SUMIFS(門市年度設定!$E$2:$E$63,門市年度設定!$A$2:$A$63,$B418,門市年度設定!$B$2:$B$63,$D418)</f>
        <v>75</v>
      </c>
      <c r="J418" s="17" t="n">
        <f aca="false">SUMIFS(通路月營運!$I$2:$I$2509,通路月營運!$B$2:$B$2509,$B418,通路月營運!$C$2:$C$2509,$C418,通路月營運!$D$2:$D$2509,$D418)</f>
        <v>2121500</v>
      </c>
      <c r="K418" s="16" t="n">
        <f aca="false">SUMIFS(通路月營運!$K$2:$K$2509,通路月營運!$B$2:$B$2509,$B418,通路月營運!$C$2:$C$2509,$C418,通路月營運!$D$2:$D$2509,$D418)</f>
        <v>7406</v>
      </c>
      <c r="L418" s="13" t="n">
        <v>627100</v>
      </c>
      <c r="M418" s="13" t="n">
        <v>593200</v>
      </c>
      <c r="N418" s="17" t="n">
        <f aca="false">SUMIFS(門市年度設定!$F$2:$F$63,門市年度設定!$A$2:$A$63,$B418,門市年度設定!$B$2:$B$63,$D418)</f>
        <v>239000</v>
      </c>
      <c r="O418" s="13" t="n">
        <v>127000</v>
      </c>
      <c r="P418" s="13" t="n">
        <v>37900</v>
      </c>
      <c r="Q418" s="17" t="n">
        <f aca="false">SUMIFS(通路月營運!$N$2:$N$2509,通路月營運!$B$2:$B$2509,$B418,通路月營運!$C$2:$C$2509,$C418,通路月營運!$D$2:$D$2509,$D418)</f>
        <v>237558</v>
      </c>
      <c r="R418" s="14" t="n">
        <f aca="false">SUM(L418:Q418)</f>
        <v>1861758</v>
      </c>
      <c r="S418" s="14" t="n">
        <f aca="false">J418-R418</f>
        <v>259742</v>
      </c>
      <c r="T418" s="15" t="n">
        <f aca="false">IF(J418=0,0,S418/J418)</f>
        <v>0.122433184067877</v>
      </c>
      <c r="U418" s="14" t="n">
        <f aca="false">IF(H418=0,0,J418/H418)</f>
        <v>70716.6666666667</v>
      </c>
      <c r="V418" s="18" t="n">
        <f aca="false">IF(H418=0,0,K418/H418)</f>
        <v>246.866666666667</v>
      </c>
      <c r="W418" s="14" t="n">
        <f aca="false">IF(K418=0,0,J418/K418)</f>
        <v>286.456926816095</v>
      </c>
      <c r="X418" s="15" t="n">
        <f aca="false">IF(J418=0,0,L418/J418)</f>
        <v>0.295592740985152</v>
      </c>
      <c r="Y418" s="15" t="n">
        <f aca="false">IF(J418=0,0,M418/J418)</f>
        <v>0.279613481027575</v>
      </c>
      <c r="Z418" s="14" t="n">
        <f aca="false">IF(I418=0,0,J418/I418)</f>
        <v>28286.6666666667</v>
      </c>
    </row>
    <row r="419" customFormat="false" ht="15" hidden="false" customHeight="false" outlineLevel="0" collapsed="false">
      <c r="A419" s="6" t="str">
        <f aca="false">TEXT(B419,"0")&amp;"-"&amp;TEXT(C419,"00")</f>
        <v>2025-11</v>
      </c>
      <c r="B419" s="4" t="n">
        <v>2025</v>
      </c>
      <c r="C419" s="4" t="n">
        <v>11</v>
      </c>
      <c r="D419" s="9" t="s">
        <v>332</v>
      </c>
      <c r="E419" s="12" t="str">
        <f aca="false">INDEX(門市主檔!$B$2:$B$25,MATCH($D419,門市主檔!$A$2:$A$25,0))</f>
        <v>屏東市區店</v>
      </c>
      <c r="F419" s="12" t="str">
        <f aca="false">INDEX(門市主檔!$C$2:$C$25,MATCH($D419,門市主檔!$A$2:$A$25,0))</f>
        <v>南區</v>
      </c>
      <c r="G419" s="12" t="str">
        <f aca="false">INDEX(門市主檔!$E$2:$E$25,MATCH($D419,門市主檔!$A$2:$A$25,0))</f>
        <v>小型店</v>
      </c>
      <c r="H419" s="4" t="n">
        <v>30</v>
      </c>
      <c r="I419" s="16" t="n">
        <f aca="false">SUMIFS(門市年度設定!$E$2:$E$63,門市年度設定!$A$2:$A$63,$B419,門市年度設定!$B$2:$B$63,$D419)</f>
        <v>45</v>
      </c>
      <c r="J419" s="17" t="n">
        <f aca="false">SUMIFS(通路月營運!$I$2:$I$2509,通路月營運!$B$2:$B$2509,$B419,通路月營運!$C$2:$C$2509,$C419,通路月營運!$D$2:$D$2509,$D419)</f>
        <v>1272500</v>
      </c>
      <c r="K419" s="16" t="n">
        <f aca="false">SUMIFS(通路月營運!$K$2:$K$2509,通路月營運!$B$2:$B$2509,$B419,通路月營運!$C$2:$C$2509,$C419,通路月營運!$D$2:$D$2509,$D419)</f>
        <v>4886</v>
      </c>
      <c r="L419" s="13" t="n">
        <v>412600</v>
      </c>
      <c r="M419" s="13" t="n">
        <v>315900</v>
      </c>
      <c r="N419" s="17" t="n">
        <f aca="false">SUMIFS(門市年度設定!$F$2:$F$63,門市年度設定!$A$2:$A$63,$B419,門市年度設定!$B$2:$B$63,$D419)</f>
        <v>85000</v>
      </c>
      <c r="O419" s="13" t="n">
        <v>58800</v>
      </c>
      <c r="P419" s="13" t="n">
        <v>26000</v>
      </c>
      <c r="Q419" s="17" t="n">
        <f aca="false">SUMIFS(通路月營運!$N$2:$N$2509,通路月營運!$B$2:$B$2509,$B419,通路月營運!$C$2:$C$2509,$C419,通路月營運!$D$2:$D$2509,$D419)</f>
        <v>167076</v>
      </c>
      <c r="R419" s="14" t="n">
        <f aca="false">SUM(L419:Q419)</f>
        <v>1065376</v>
      </c>
      <c r="S419" s="14" t="n">
        <f aca="false">J419-R419</f>
        <v>207124</v>
      </c>
      <c r="T419" s="15" t="n">
        <f aca="false">IF(J419=0,0,S419/J419)</f>
        <v>0.162769351669941</v>
      </c>
      <c r="U419" s="14" t="n">
        <f aca="false">IF(H419=0,0,J419/H419)</f>
        <v>42416.6666666667</v>
      </c>
      <c r="V419" s="18" t="n">
        <f aca="false">IF(H419=0,0,K419/H419)</f>
        <v>162.866666666667</v>
      </c>
      <c r="W419" s="14" t="n">
        <f aca="false">IF(K419=0,0,J419/K419)</f>
        <v>260.437986082685</v>
      </c>
      <c r="X419" s="15" t="n">
        <f aca="false">IF(J419=0,0,L419/J419)</f>
        <v>0.324243614931238</v>
      </c>
      <c r="Y419" s="15" t="n">
        <f aca="false">IF(J419=0,0,M419/J419)</f>
        <v>0.248251473477407</v>
      </c>
      <c r="Z419" s="14" t="n">
        <f aca="false">IF(I419=0,0,J419/I419)</f>
        <v>28277.7777777778</v>
      </c>
    </row>
    <row r="420" customFormat="false" ht="15" hidden="false" customHeight="false" outlineLevel="0" collapsed="false">
      <c r="A420" s="6" t="str">
        <f aca="false">TEXT(B420,"0")&amp;"-"&amp;TEXT(C420,"00")</f>
        <v>2025-11</v>
      </c>
      <c r="B420" s="4" t="n">
        <v>2025</v>
      </c>
      <c r="C420" s="4" t="n">
        <v>11</v>
      </c>
      <c r="D420" s="9" t="s">
        <v>300</v>
      </c>
      <c r="E420" s="12" t="str">
        <f aca="false">INDEX(門市主檔!$B$2:$B$25,MATCH($D420,門市主檔!$A$2:$A$25,0))</f>
        <v>台中逢甲店</v>
      </c>
      <c r="F420" s="12" t="str">
        <f aca="false">INDEX(門市主檔!$C$2:$C$25,MATCH($D420,門市主檔!$A$2:$A$25,0))</f>
        <v>中區</v>
      </c>
      <c r="G420" s="12" t="str">
        <f aca="false">INDEX(門市主檔!$E$2:$E$25,MATCH($D420,門市主檔!$A$2:$A$25,0))</f>
        <v>標準店</v>
      </c>
      <c r="H420" s="4" t="n">
        <v>30</v>
      </c>
      <c r="I420" s="16" t="n">
        <f aca="false">SUMIFS(門市年度設定!$E$2:$E$63,門市年度設定!$A$2:$A$63,$B420,門市年度設定!$B$2:$B$63,$D420)</f>
        <v>83</v>
      </c>
      <c r="J420" s="17" t="n">
        <f aca="false">SUMIFS(通路月營運!$I$2:$I$2509,通路月營運!$B$2:$B$2509,$B420,通路月營運!$C$2:$C$2509,$C420,通路月營運!$D$2:$D$2509,$D420)</f>
        <v>2667500</v>
      </c>
      <c r="K420" s="16" t="n">
        <f aca="false">SUMIFS(通路月營運!$K$2:$K$2509,通路月營運!$B$2:$B$2509,$B420,通路月營運!$C$2:$C$2509,$C420,通路月營運!$D$2:$D$2509,$D420)</f>
        <v>8989</v>
      </c>
      <c r="L420" s="13" t="n">
        <v>913500</v>
      </c>
      <c r="M420" s="13" t="n">
        <v>714900</v>
      </c>
      <c r="N420" s="17" t="n">
        <f aca="false">SUMIFS(門市年度設定!$F$2:$F$63,門市年度設定!$A$2:$A$63,$B420,門市年度設定!$B$2:$B$63,$D420)</f>
        <v>326000</v>
      </c>
      <c r="O420" s="13" t="n">
        <v>164600</v>
      </c>
      <c r="P420" s="13" t="n">
        <v>66700</v>
      </c>
      <c r="Q420" s="17" t="n">
        <f aca="false">SUMIFS(通路月營運!$N$2:$N$2509,通路月營運!$B$2:$B$2509,$B420,通路月營運!$C$2:$C$2509,$C420,通路月營運!$D$2:$D$2509,$D420)</f>
        <v>312222</v>
      </c>
      <c r="R420" s="14" t="n">
        <f aca="false">SUM(L420:Q420)</f>
        <v>2497922</v>
      </c>
      <c r="S420" s="14" t="n">
        <f aca="false">J420-R420</f>
        <v>169578</v>
      </c>
      <c r="T420" s="15" t="n">
        <f aca="false">IF(J420=0,0,S420/J420)</f>
        <v>0.0635718837863168</v>
      </c>
      <c r="U420" s="14" t="n">
        <f aca="false">IF(H420=0,0,J420/H420)</f>
        <v>88916.6666666667</v>
      </c>
      <c r="V420" s="18" t="n">
        <f aca="false">IF(H420=0,0,K420/H420)</f>
        <v>299.633333333333</v>
      </c>
      <c r="W420" s="14" t="n">
        <f aca="false">IF(K420=0,0,J420/K420)</f>
        <v>296.751585270887</v>
      </c>
      <c r="X420" s="15" t="n">
        <f aca="false">IF(J420=0,0,L420/J420)</f>
        <v>0.342455482661668</v>
      </c>
      <c r="Y420" s="15" t="n">
        <f aca="false">IF(J420=0,0,M420/J420)</f>
        <v>0.268003748828491</v>
      </c>
      <c r="Z420" s="14" t="n">
        <f aca="false">IF(I420=0,0,J420/I420)</f>
        <v>32138.5542168675</v>
      </c>
    </row>
    <row r="421" customFormat="false" ht="15" hidden="false" customHeight="false" outlineLevel="0" collapsed="false">
      <c r="A421" s="6" t="str">
        <f aca="false">TEXT(B421,"0")&amp;"-"&amp;TEXT(C421,"00")</f>
        <v>2025-11</v>
      </c>
      <c r="B421" s="4" t="n">
        <v>2025</v>
      </c>
      <c r="C421" s="4" t="n">
        <v>11</v>
      </c>
      <c r="D421" s="9" t="s">
        <v>305</v>
      </c>
      <c r="E421" s="12" t="str">
        <f aca="false">INDEX(門市主檔!$B$2:$B$25,MATCH($D421,門市主檔!$A$2:$A$25,0))</f>
        <v>台中七期店</v>
      </c>
      <c r="F421" s="12" t="str">
        <f aca="false">INDEX(門市主檔!$C$2:$C$25,MATCH($D421,門市主檔!$A$2:$A$25,0))</f>
        <v>中區</v>
      </c>
      <c r="G421" s="12" t="str">
        <f aca="false">INDEX(門市主檔!$E$2:$E$25,MATCH($D421,門市主檔!$A$2:$A$25,0))</f>
        <v>旗艦店</v>
      </c>
      <c r="H421" s="4" t="n">
        <v>30</v>
      </c>
      <c r="I421" s="16" t="n">
        <f aca="false">SUMIFS(門市年度設定!$E$2:$E$63,門市年度設定!$A$2:$A$63,$B421,門市年度設定!$B$2:$B$63,$D421)</f>
        <v>124</v>
      </c>
      <c r="J421" s="17" t="n">
        <f aca="false">SUMIFS(通路月營運!$I$2:$I$2509,通路月營運!$B$2:$B$2509,$B421,通路月營運!$C$2:$C$2509,$C421,通路月營運!$D$2:$D$2509,$D421)</f>
        <v>2458900</v>
      </c>
      <c r="K421" s="16" t="n">
        <f aca="false">SUMIFS(通路月營運!$K$2:$K$2509,通路月營運!$B$2:$B$2509,$B421,通路月營運!$C$2:$C$2509,$C421,通路月營運!$D$2:$D$2509,$D421)</f>
        <v>8050</v>
      </c>
      <c r="L421" s="13" t="n">
        <v>809200</v>
      </c>
      <c r="M421" s="13" t="n">
        <v>594700</v>
      </c>
      <c r="N421" s="17" t="n">
        <f aca="false">SUMIFS(門市年度設定!$F$2:$F$63,門市年度設定!$A$2:$A$63,$B421,門市年度設定!$B$2:$B$63,$D421)</f>
        <v>490000</v>
      </c>
      <c r="O421" s="13" t="n">
        <v>151300</v>
      </c>
      <c r="P421" s="13" t="n">
        <v>69700</v>
      </c>
      <c r="Q421" s="17" t="n">
        <f aca="false">SUMIFS(通路月營運!$N$2:$N$2509,通路月營運!$B$2:$B$2509,$B421,通路月營運!$C$2:$C$2509,$C421,通路月營運!$D$2:$D$2509,$D421)</f>
        <v>257244</v>
      </c>
      <c r="R421" s="14" t="n">
        <f aca="false">SUM(L421:Q421)</f>
        <v>2372144</v>
      </c>
      <c r="S421" s="14" t="n">
        <f aca="false">J421-R421</f>
        <v>86756</v>
      </c>
      <c r="T421" s="15" t="n">
        <f aca="false">IF(J421=0,0,S421/J421)</f>
        <v>0.0352824433689861</v>
      </c>
      <c r="U421" s="14" t="n">
        <f aca="false">IF(H421=0,0,J421/H421)</f>
        <v>81963.3333333333</v>
      </c>
      <c r="V421" s="18" t="n">
        <f aca="false">IF(H421=0,0,K421/H421)</f>
        <v>268.333333333333</v>
      </c>
      <c r="W421" s="14" t="n">
        <f aca="false">IF(K421=0,0,J421/K421)</f>
        <v>305.453416149068</v>
      </c>
      <c r="X421" s="15" t="n">
        <f aca="false">IF(J421=0,0,L421/J421)</f>
        <v>0.329090243604864</v>
      </c>
      <c r="Y421" s="15" t="n">
        <f aca="false">IF(J421=0,0,M421/J421)</f>
        <v>0.241856114522754</v>
      </c>
      <c r="Z421" s="14" t="n">
        <f aca="false">IF(I421=0,0,J421/I421)</f>
        <v>19829.8387096774</v>
      </c>
    </row>
    <row r="422" customFormat="false" ht="15" hidden="false" customHeight="false" outlineLevel="0" collapsed="false">
      <c r="A422" s="6" t="str">
        <f aca="false">TEXT(B422,"0")&amp;"-"&amp;TEXT(C422,"00")</f>
        <v>2025-11</v>
      </c>
      <c r="B422" s="4" t="n">
        <v>2025</v>
      </c>
      <c r="C422" s="4" t="n">
        <v>11</v>
      </c>
      <c r="D422" s="9" t="s">
        <v>307</v>
      </c>
      <c r="E422" s="12" t="str">
        <f aca="false">INDEX(門市主檔!$B$2:$B$25,MATCH($D422,門市主檔!$A$2:$A$25,0))</f>
        <v>台中一中店</v>
      </c>
      <c r="F422" s="12" t="str">
        <f aca="false">INDEX(門市主檔!$C$2:$C$25,MATCH($D422,門市主檔!$A$2:$A$25,0))</f>
        <v>中區</v>
      </c>
      <c r="G422" s="12" t="str">
        <f aca="false">INDEX(門市主檔!$E$2:$E$25,MATCH($D422,門市主檔!$A$2:$A$25,0))</f>
        <v>小型店</v>
      </c>
      <c r="H422" s="4" t="n">
        <v>30</v>
      </c>
      <c r="I422" s="16" t="n">
        <f aca="false">SUMIFS(門市年度設定!$E$2:$E$63,門市年度設定!$A$2:$A$63,$B422,門市年度設定!$B$2:$B$63,$D422)</f>
        <v>52</v>
      </c>
      <c r="J422" s="17" t="n">
        <f aca="false">SUMIFS(通路月營運!$I$2:$I$2509,通路月營運!$B$2:$B$2509,$B422,通路月營運!$C$2:$C$2509,$C422,通路月營運!$D$2:$D$2509,$D422)</f>
        <v>1775600</v>
      </c>
      <c r="K422" s="16" t="n">
        <f aca="false">SUMIFS(通路月營運!$K$2:$K$2509,通路月營運!$B$2:$B$2509,$B422,通路月營運!$C$2:$C$2509,$C422,通路月營運!$D$2:$D$2509,$D422)</f>
        <v>6173</v>
      </c>
      <c r="L422" s="13" t="n">
        <v>602700</v>
      </c>
      <c r="M422" s="13" t="n">
        <v>477800</v>
      </c>
      <c r="N422" s="17" t="n">
        <f aca="false">SUMIFS(門市年度設定!$F$2:$F$63,門市年度設定!$A$2:$A$63,$B422,門市年度設定!$B$2:$B$63,$D422)</f>
        <v>106000</v>
      </c>
      <c r="O422" s="13" t="n">
        <v>109100</v>
      </c>
      <c r="P422" s="13" t="n">
        <v>51600</v>
      </c>
      <c r="Q422" s="17" t="n">
        <f aca="false">SUMIFS(通路月營運!$N$2:$N$2509,通路月營運!$B$2:$B$2509,$B422,通路月營運!$C$2:$C$2509,$C422,通路月營運!$D$2:$D$2509,$D422)</f>
        <v>241740</v>
      </c>
      <c r="R422" s="14" t="n">
        <f aca="false">SUM(L422:Q422)</f>
        <v>1588940</v>
      </c>
      <c r="S422" s="14" t="n">
        <f aca="false">J422-R422</f>
        <v>186660</v>
      </c>
      <c r="T422" s="15" t="n">
        <f aca="false">IF(J422=0,0,S422/J422)</f>
        <v>0.105125028159495</v>
      </c>
      <c r="U422" s="14" t="n">
        <f aca="false">IF(H422=0,0,J422/H422)</f>
        <v>59186.6666666667</v>
      </c>
      <c r="V422" s="18" t="n">
        <f aca="false">IF(H422=0,0,K422/H422)</f>
        <v>205.766666666667</v>
      </c>
      <c r="W422" s="14" t="n">
        <f aca="false">IF(K422=0,0,J422/K422)</f>
        <v>287.639721367245</v>
      </c>
      <c r="X422" s="15" t="n">
        <f aca="false">IF(J422=0,0,L422/J422)</f>
        <v>0.339434557332733</v>
      </c>
      <c r="Y422" s="15" t="n">
        <f aca="false">IF(J422=0,0,M422/J422)</f>
        <v>0.269092137868889</v>
      </c>
      <c r="Z422" s="14" t="n">
        <f aca="false">IF(I422=0,0,J422/I422)</f>
        <v>34146.1538461538</v>
      </c>
    </row>
    <row r="423" customFormat="false" ht="15" hidden="false" customHeight="false" outlineLevel="0" collapsed="false">
      <c r="A423" s="6" t="str">
        <f aca="false">TEXT(B423,"0")&amp;"-"&amp;TEXT(C423,"00")</f>
        <v>2025-11</v>
      </c>
      <c r="B423" s="4" t="n">
        <v>2025</v>
      </c>
      <c r="C423" s="4" t="n">
        <v>11</v>
      </c>
      <c r="D423" s="9" t="s">
        <v>310</v>
      </c>
      <c r="E423" s="12" t="str">
        <f aca="false">INDEX(門市主檔!$B$2:$B$25,MATCH($D423,門市主檔!$A$2:$A$25,0))</f>
        <v>台中大里店</v>
      </c>
      <c r="F423" s="12" t="str">
        <f aca="false">INDEX(門市主檔!$C$2:$C$25,MATCH($D423,門市主檔!$A$2:$A$25,0))</f>
        <v>中區</v>
      </c>
      <c r="G423" s="12" t="str">
        <f aca="false">INDEX(門市主檔!$E$2:$E$25,MATCH($D423,門市主檔!$A$2:$A$25,0))</f>
        <v>外帶專門店</v>
      </c>
      <c r="H423" s="4" t="n">
        <v>30</v>
      </c>
      <c r="I423" s="16" t="n">
        <f aca="false">SUMIFS(門市年度設定!$E$2:$E$63,門市年度設定!$A$2:$A$63,$B423,門市年度設定!$B$2:$B$63,$D423)</f>
        <v>10</v>
      </c>
      <c r="J423" s="17" t="n">
        <f aca="false">SUMIFS(通路月營運!$I$2:$I$2509,通路月營運!$B$2:$B$2509,$B423,通路月營運!$C$2:$C$2509,$C423,通路月營運!$D$2:$D$2509,$D423)</f>
        <v>1276800</v>
      </c>
      <c r="K423" s="16" t="n">
        <f aca="false">SUMIFS(通路月營運!$K$2:$K$2509,通路月營運!$B$2:$B$2509,$B423,通路月營運!$C$2:$C$2509,$C423,通路月營運!$D$2:$D$2509,$D423)</f>
        <v>4959</v>
      </c>
      <c r="L423" s="13" t="n">
        <v>414000</v>
      </c>
      <c r="M423" s="13" t="n">
        <v>341500</v>
      </c>
      <c r="N423" s="17" t="n">
        <f aca="false">SUMIFS(門市年度設定!$F$2:$F$63,門市年度設定!$A$2:$A$63,$B423,門市年度設定!$B$2:$B$63,$D423)</f>
        <v>55000</v>
      </c>
      <c r="O423" s="13" t="n">
        <v>61000</v>
      </c>
      <c r="P423" s="13" t="n">
        <v>36500</v>
      </c>
      <c r="Q423" s="17" t="n">
        <f aca="false">SUMIFS(通路月營運!$N$2:$N$2509,通路月營運!$B$2:$B$2509,$B423,通路月營運!$C$2:$C$2509,$C423,通路月營運!$D$2:$D$2509,$D423)</f>
        <v>244936</v>
      </c>
      <c r="R423" s="14" t="n">
        <f aca="false">SUM(L423:Q423)</f>
        <v>1152936</v>
      </c>
      <c r="S423" s="14" t="n">
        <f aca="false">J423-R423</f>
        <v>123864</v>
      </c>
      <c r="T423" s="15" t="n">
        <f aca="false">IF(J423=0,0,S423/J423)</f>
        <v>0.0970112781954887</v>
      </c>
      <c r="U423" s="14" t="n">
        <f aca="false">IF(H423=0,0,J423/H423)</f>
        <v>42560</v>
      </c>
      <c r="V423" s="18" t="n">
        <f aca="false">IF(H423=0,0,K423/H423)</f>
        <v>165.3</v>
      </c>
      <c r="W423" s="14" t="n">
        <f aca="false">IF(K423=0,0,J423/K423)</f>
        <v>257.471264367816</v>
      </c>
      <c r="X423" s="15" t="n">
        <f aca="false">IF(J423=0,0,L423/J423)</f>
        <v>0.324248120300752</v>
      </c>
      <c r="Y423" s="15" t="n">
        <f aca="false">IF(J423=0,0,M423/J423)</f>
        <v>0.267465538847118</v>
      </c>
      <c r="Z423" s="14" t="n">
        <f aca="false">IF(I423=0,0,J423/I423)</f>
        <v>127680</v>
      </c>
    </row>
    <row r="424" customFormat="false" ht="15" hidden="false" customHeight="false" outlineLevel="0" collapsed="false">
      <c r="A424" s="6" t="str">
        <f aca="false">TEXT(B424,"0")&amp;"-"&amp;TEXT(C424,"00")</f>
        <v>2025-11</v>
      </c>
      <c r="B424" s="4" t="n">
        <v>2025</v>
      </c>
      <c r="C424" s="4" t="n">
        <v>11</v>
      </c>
      <c r="D424" s="9" t="s">
        <v>318</v>
      </c>
      <c r="E424" s="12" t="str">
        <f aca="false">INDEX(門市主檔!$B$2:$B$25,MATCH($D424,門市主檔!$A$2:$A$25,0))</f>
        <v>台南中西店</v>
      </c>
      <c r="F424" s="12" t="str">
        <f aca="false">INDEX(門市主檔!$C$2:$C$25,MATCH($D424,門市主檔!$A$2:$A$25,0))</f>
        <v>南區</v>
      </c>
      <c r="G424" s="12" t="str">
        <f aca="false">INDEX(門市主檔!$E$2:$E$25,MATCH($D424,門市主檔!$A$2:$A$25,0))</f>
        <v>標準店</v>
      </c>
      <c r="H424" s="4" t="n">
        <v>30</v>
      </c>
      <c r="I424" s="16" t="n">
        <f aca="false">SUMIFS(門市年度設定!$E$2:$E$63,門市年度設定!$A$2:$A$63,$B424,門市年度設定!$B$2:$B$63,$D424)</f>
        <v>76</v>
      </c>
      <c r="J424" s="17" t="n">
        <f aca="false">SUMIFS(通路月營運!$I$2:$I$2509,通路月營運!$B$2:$B$2509,$B424,通路月營運!$C$2:$C$2509,$C424,通路月營運!$D$2:$D$2509,$D424)</f>
        <v>1768800</v>
      </c>
      <c r="K424" s="16" t="n">
        <f aca="false">SUMIFS(通路月營運!$K$2:$K$2509,通路月營運!$B$2:$B$2509,$B424,通路月營運!$C$2:$C$2509,$C424,通路月營運!$D$2:$D$2509,$D424)</f>
        <v>6074</v>
      </c>
      <c r="L424" s="13" t="n">
        <v>555400</v>
      </c>
      <c r="M424" s="13" t="n">
        <v>447000</v>
      </c>
      <c r="N424" s="17" t="n">
        <f aca="false">SUMIFS(門市年度設定!$F$2:$F$63,門市年度設定!$A$2:$A$63,$B424,門市年度設定!$B$2:$B$63,$D424)</f>
        <v>205000</v>
      </c>
      <c r="O424" s="13" t="n">
        <v>89300</v>
      </c>
      <c r="P424" s="13" t="n">
        <v>46600</v>
      </c>
      <c r="Q424" s="17" t="n">
        <f aca="false">SUMIFS(通路月營運!$N$2:$N$2509,通路月營運!$B$2:$B$2509,$B424,通路月營運!$C$2:$C$2509,$C424,通路月營運!$D$2:$D$2509,$D424)</f>
        <v>193256</v>
      </c>
      <c r="R424" s="14" t="n">
        <f aca="false">SUM(L424:Q424)</f>
        <v>1536556</v>
      </c>
      <c r="S424" s="14" t="n">
        <f aca="false">J424-R424</f>
        <v>232244</v>
      </c>
      <c r="T424" s="15" t="n">
        <f aca="false">IF(J424=0,0,S424/J424)</f>
        <v>0.131300316598824</v>
      </c>
      <c r="U424" s="14" t="n">
        <f aca="false">IF(H424=0,0,J424/H424)</f>
        <v>58960</v>
      </c>
      <c r="V424" s="18" t="n">
        <f aca="false">IF(H424=0,0,K424/H424)</f>
        <v>202.466666666667</v>
      </c>
      <c r="W424" s="14" t="n">
        <f aca="false">IF(K424=0,0,J424/K424)</f>
        <v>291.20842937109</v>
      </c>
      <c r="X424" s="15" t="n">
        <f aca="false">IF(J424=0,0,L424/J424)</f>
        <v>0.313998190863863</v>
      </c>
      <c r="Y424" s="15" t="n">
        <f aca="false">IF(J424=0,0,M424/J424)</f>
        <v>0.252713704206242</v>
      </c>
      <c r="Z424" s="14" t="n">
        <f aca="false">IF(I424=0,0,J424/I424)</f>
        <v>23273.6842105263</v>
      </c>
    </row>
    <row r="425" customFormat="false" ht="15" hidden="false" customHeight="false" outlineLevel="0" collapsed="false">
      <c r="A425" s="6" t="str">
        <f aca="false">TEXT(B425,"0")&amp;"-"&amp;TEXT(C425,"00")</f>
        <v>2025-11</v>
      </c>
      <c r="B425" s="4" t="n">
        <v>2025</v>
      </c>
      <c r="C425" s="4" t="n">
        <v>11</v>
      </c>
      <c r="D425" s="9" t="s">
        <v>323</v>
      </c>
      <c r="E425" s="12" t="str">
        <f aca="false">INDEX(門市主檔!$B$2:$B$25,MATCH($D425,門市主檔!$A$2:$A$25,0))</f>
        <v>台南東寧店</v>
      </c>
      <c r="F425" s="12" t="str">
        <f aca="false">INDEX(門市主檔!$C$2:$C$25,MATCH($D425,門市主檔!$A$2:$A$25,0))</f>
        <v>南區</v>
      </c>
      <c r="G425" s="12" t="str">
        <f aca="false">INDEX(門市主檔!$E$2:$E$25,MATCH($D425,門市主檔!$A$2:$A$25,0))</f>
        <v>小型店</v>
      </c>
      <c r="H425" s="4" t="n">
        <v>30</v>
      </c>
      <c r="I425" s="16" t="n">
        <f aca="false">SUMIFS(門市年度設定!$E$2:$E$63,門市年度設定!$A$2:$A$63,$B425,門市年度設定!$B$2:$B$63,$D425)</f>
        <v>52</v>
      </c>
      <c r="J425" s="17" t="n">
        <f aca="false">SUMIFS(通路月營運!$I$2:$I$2509,通路月營運!$B$2:$B$2509,$B425,通路月營運!$C$2:$C$2509,$C425,通路月營運!$D$2:$D$2509,$D425)</f>
        <v>1371100</v>
      </c>
      <c r="K425" s="16" t="n">
        <f aca="false">SUMIFS(通路月營運!$K$2:$K$2509,通路月營運!$B$2:$B$2509,$B425,通路月營運!$C$2:$C$2509,$C425,通路月營運!$D$2:$D$2509,$D425)</f>
        <v>4874</v>
      </c>
      <c r="L425" s="13" t="n">
        <v>471400</v>
      </c>
      <c r="M425" s="13" t="n">
        <v>325600</v>
      </c>
      <c r="N425" s="17" t="n">
        <f aca="false">SUMIFS(門市年度設定!$F$2:$F$63,門市年度設定!$A$2:$A$63,$B425,門市年度設定!$B$2:$B$63,$D425)</f>
        <v>95000</v>
      </c>
      <c r="O425" s="13" t="n">
        <v>77300</v>
      </c>
      <c r="P425" s="13" t="n">
        <v>31000</v>
      </c>
      <c r="Q425" s="17" t="n">
        <f aca="false">SUMIFS(通路月營運!$N$2:$N$2509,通路月營運!$B$2:$B$2509,$B425,通路月營運!$C$2:$C$2509,$C425,通路月營運!$D$2:$D$2509,$D425)</f>
        <v>197200</v>
      </c>
      <c r="R425" s="14" t="n">
        <f aca="false">SUM(L425:Q425)</f>
        <v>1197500</v>
      </c>
      <c r="S425" s="14" t="n">
        <f aca="false">J425-R425</f>
        <v>173600</v>
      </c>
      <c r="T425" s="15" t="n">
        <f aca="false">IF(J425=0,0,S425/J425)</f>
        <v>0.126613667857924</v>
      </c>
      <c r="U425" s="14" t="n">
        <f aca="false">IF(H425=0,0,J425/H425)</f>
        <v>45703.3333333333</v>
      </c>
      <c r="V425" s="18" t="n">
        <f aca="false">IF(H425=0,0,K425/H425)</f>
        <v>162.466666666667</v>
      </c>
      <c r="W425" s="14" t="n">
        <f aca="false">IF(K425=0,0,J425/K425)</f>
        <v>281.308986458761</v>
      </c>
      <c r="X425" s="15" t="n">
        <f aca="false">IF(J425=0,0,L425/J425)</f>
        <v>0.343811538181023</v>
      </c>
      <c r="Y425" s="15" t="n">
        <f aca="false">IF(J425=0,0,M425/J425)</f>
        <v>0.237473561374079</v>
      </c>
      <c r="Z425" s="14" t="n">
        <f aca="false">IF(I425=0,0,J425/I425)</f>
        <v>26367.3076923077</v>
      </c>
    </row>
    <row r="426" customFormat="false" ht="15" hidden="false" customHeight="false" outlineLevel="0" collapsed="false">
      <c r="A426" s="6" t="str">
        <f aca="false">TEXT(B426,"0")&amp;"-"&amp;TEXT(C426,"00")</f>
        <v>2025-11</v>
      </c>
      <c r="B426" s="4" t="n">
        <v>2025</v>
      </c>
      <c r="C426" s="4" t="n">
        <v>11</v>
      </c>
      <c r="D426" s="9" t="s">
        <v>262</v>
      </c>
      <c r="E426" s="12" t="str">
        <f aca="false">INDEX(門市主檔!$B$2:$B$25,MATCH($D426,門市主檔!$A$2:$A$25,0))</f>
        <v>台北信義旗艦店</v>
      </c>
      <c r="F426" s="12" t="str">
        <f aca="false">INDEX(門市主檔!$C$2:$C$25,MATCH($D426,門市主檔!$A$2:$A$25,0))</f>
        <v>北區</v>
      </c>
      <c r="G426" s="12" t="str">
        <f aca="false">INDEX(門市主檔!$E$2:$E$25,MATCH($D426,門市主檔!$A$2:$A$25,0))</f>
        <v>旗艦店</v>
      </c>
      <c r="H426" s="4" t="n">
        <v>30</v>
      </c>
      <c r="I426" s="16" t="n">
        <f aca="false">SUMIFS(門市年度設定!$E$2:$E$63,門市年度設定!$A$2:$A$63,$B426,門市年度設定!$B$2:$B$63,$D426)</f>
        <v>112</v>
      </c>
      <c r="J426" s="17" t="n">
        <f aca="false">SUMIFS(通路月營運!$I$2:$I$2509,通路月營運!$B$2:$B$2509,$B426,通路月營運!$C$2:$C$2509,$C426,通路月營運!$D$2:$D$2509,$D426)</f>
        <v>3345100</v>
      </c>
      <c r="K426" s="16" t="n">
        <f aca="false">SUMIFS(通路月營運!$K$2:$K$2509,通路月營運!$B$2:$B$2509,$B426,通路月營運!$C$2:$C$2509,$C426,通路月營運!$D$2:$D$2509,$D426)</f>
        <v>11486</v>
      </c>
      <c r="L426" s="13" t="n">
        <v>1115300</v>
      </c>
      <c r="M426" s="13" t="n">
        <v>860100</v>
      </c>
      <c r="N426" s="17" t="n">
        <f aca="false">SUMIFS(門市年度設定!$F$2:$F$63,門市年度設定!$A$2:$A$63,$B426,門市年度設定!$B$2:$B$63,$D426)</f>
        <v>581000</v>
      </c>
      <c r="O426" s="13" t="n">
        <v>169800</v>
      </c>
      <c r="P426" s="13" t="n">
        <v>73700</v>
      </c>
      <c r="Q426" s="17" t="n">
        <f aca="false">SUMIFS(通路月營運!$N$2:$N$2509,通路月營運!$B$2:$B$2509,$B426,通路月營運!$C$2:$C$2509,$C426,通路月營運!$D$2:$D$2509,$D426)</f>
        <v>325856</v>
      </c>
      <c r="R426" s="14" t="n">
        <f aca="false">SUM(L426:Q426)</f>
        <v>3125756</v>
      </c>
      <c r="S426" s="14" t="n">
        <f aca="false">J426-R426</f>
        <v>219344</v>
      </c>
      <c r="T426" s="15" t="n">
        <f aca="false">IF(J426=0,0,S426/J426)</f>
        <v>0.0655717317867926</v>
      </c>
      <c r="U426" s="14" t="n">
        <f aca="false">IF(H426=0,0,J426/H426)</f>
        <v>111503.333333333</v>
      </c>
      <c r="V426" s="18" t="n">
        <f aca="false">IF(H426=0,0,K426/H426)</f>
        <v>382.866666666667</v>
      </c>
      <c r="W426" s="14" t="n">
        <f aca="false">IF(K426=0,0,J426/K426)</f>
        <v>291.232805154101</v>
      </c>
      <c r="X426" s="15" t="n">
        <f aca="false">IF(J426=0,0,L426/J426)</f>
        <v>0.333413051926699</v>
      </c>
      <c r="Y426" s="15" t="n">
        <f aca="false">IF(J426=0,0,M426/J426)</f>
        <v>0.257122358075992</v>
      </c>
      <c r="Z426" s="14" t="n">
        <f aca="false">IF(I426=0,0,J426/I426)</f>
        <v>29866.9642857143</v>
      </c>
    </row>
    <row r="427" customFormat="false" ht="15" hidden="false" customHeight="false" outlineLevel="0" collapsed="false">
      <c r="A427" s="6" t="str">
        <f aca="false">TEXT(B427,"0")&amp;"-"&amp;TEXT(C427,"00")</f>
        <v>2025-11</v>
      </c>
      <c r="B427" s="4" t="n">
        <v>2025</v>
      </c>
      <c r="C427" s="4" t="n">
        <v>11</v>
      </c>
      <c r="D427" s="9" t="s">
        <v>269</v>
      </c>
      <c r="E427" s="12" t="str">
        <f aca="false">INDEX(門市主檔!$B$2:$B$25,MATCH($D427,門市主檔!$A$2:$A$25,0))</f>
        <v>台北中山店</v>
      </c>
      <c r="F427" s="12" t="str">
        <f aca="false">INDEX(門市主檔!$C$2:$C$25,MATCH($D427,門市主檔!$A$2:$A$25,0))</f>
        <v>北區</v>
      </c>
      <c r="G427" s="12" t="str">
        <f aca="false">INDEX(門市主檔!$E$2:$E$25,MATCH($D427,門市主檔!$A$2:$A$25,0))</f>
        <v>標準店</v>
      </c>
      <c r="H427" s="4" t="n">
        <v>30</v>
      </c>
      <c r="I427" s="16" t="n">
        <f aca="false">SUMIFS(門市年度設定!$E$2:$E$63,門市年度設定!$A$2:$A$63,$B427,門市年度設定!$B$2:$B$63,$D427)</f>
        <v>79</v>
      </c>
      <c r="J427" s="17" t="n">
        <f aca="false">SUMIFS(通路月營運!$I$2:$I$2509,通路月營運!$B$2:$B$2509,$B427,通路月營運!$C$2:$C$2509,$C427,通路月營運!$D$2:$D$2509,$D427)</f>
        <v>2562800</v>
      </c>
      <c r="K427" s="16" t="n">
        <f aca="false">SUMIFS(通路月營運!$K$2:$K$2509,通路月營運!$B$2:$B$2509,$B427,通路月營運!$C$2:$C$2509,$C427,通路月營運!$D$2:$D$2509,$D427)</f>
        <v>9036</v>
      </c>
      <c r="L427" s="13" t="n">
        <v>770600</v>
      </c>
      <c r="M427" s="13" t="n">
        <v>605100</v>
      </c>
      <c r="N427" s="17" t="n">
        <f aca="false">SUMIFS(門市年度設定!$F$2:$F$63,門市年度設定!$A$2:$A$63,$B427,門市年度設定!$B$2:$B$63,$D427)</f>
        <v>268000</v>
      </c>
      <c r="O427" s="13" t="n">
        <v>170300</v>
      </c>
      <c r="P427" s="13" t="n">
        <v>78300</v>
      </c>
      <c r="Q427" s="17" t="n">
        <f aca="false">SUMIFS(通路月營運!$N$2:$N$2509,通路月營運!$B$2:$B$2509,$B427,通路月營運!$C$2:$C$2509,$C427,通路月營運!$D$2:$D$2509,$D427)</f>
        <v>280738</v>
      </c>
      <c r="R427" s="14" t="n">
        <f aca="false">SUM(L427:Q427)</f>
        <v>2173038</v>
      </c>
      <c r="S427" s="14" t="n">
        <f aca="false">J427-R427</f>
        <v>389762</v>
      </c>
      <c r="T427" s="15" t="n">
        <f aca="false">IF(J427=0,0,S427/J427)</f>
        <v>0.152084438894959</v>
      </c>
      <c r="U427" s="14" t="n">
        <f aca="false">IF(H427=0,0,J427/H427)</f>
        <v>85426.6666666667</v>
      </c>
      <c r="V427" s="18" t="n">
        <f aca="false">IF(H427=0,0,K427/H427)</f>
        <v>301.2</v>
      </c>
      <c r="W427" s="14" t="n">
        <f aca="false">IF(K427=0,0,J427/K427)</f>
        <v>283.621071270474</v>
      </c>
      <c r="X427" s="15" t="n">
        <f aca="false">IF(J427=0,0,L427/J427)</f>
        <v>0.300686748868425</v>
      </c>
      <c r="Y427" s="15" t="n">
        <f aca="false">IF(J427=0,0,M427/J427)</f>
        <v>0.236108943343218</v>
      </c>
      <c r="Z427" s="14" t="n">
        <f aca="false">IF(I427=0,0,J427/I427)</f>
        <v>32440.5063291139</v>
      </c>
    </row>
    <row r="428" customFormat="false" ht="15" hidden="false" customHeight="false" outlineLevel="0" collapsed="false">
      <c r="A428" s="6" t="str">
        <f aca="false">TEXT(B428,"0")&amp;"-"&amp;TEXT(C428,"00")</f>
        <v>2025-11</v>
      </c>
      <c r="B428" s="4" t="n">
        <v>2025</v>
      </c>
      <c r="C428" s="4" t="n">
        <v>11</v>
      </c>
      <c r="D428" s="9" t="s">
        <v>273</v>
      </c>
      <c r="E428" s="12" t="str">
        <f aca="false">INDEX(門市主檔!$B$2:$B$25,MATCH($D428,門市主檔!$A$2:$A$25,0))</f>
        <v>台北東門店</v>
      </c>
      <c r="F428" s="12" t="str">
        <f aca="false">INDEX(門市主檔!$C$2:$C$25,MATCH($D428,門市主檔!$A$2:$A$25,0))</f>
        <v>北區</v>
      </c>
      <c r="G428" s="12" t="str">
        <f aca="false">INDEX(門市主檔!$E$2:$E$25,MATCH($D428,門市主檔!$A$2:$A$25,0))</f>
        <v>小型店</v>
      </c>
      <c r="H428" s="4" t="n">
        <v>30</v>
      </c>
      <c r="I428" s="16" t="n">
        <f aca="false">SUMIFS(門市年度設定!$E$2:$E$63,門市年度設定!$A$2:$A$63,$B428,門市年度設定!$B$2:$B$63,$D428)</f>
        <v>54</v>
      </c>
      <c r="J428" s="17" t="n">
        <f aca="false">SUMIFS(通路月營運!$I$2:$I$2509,通路月營運!$B$2:$B$2509,$B428,通路月營運!$C$2:$C$2509,$C428,通路月營運!$D$2:$D$2509,$D428)</f>
        <v>1690800</v>
      </c>
      <c r="K428" s="16" t="n">
        <f aca="false">SUMIFS(通路月營運!$K$2:$K$2509,通路月營運!$B$2:$B$2509,$B428,通路月營運!$C$2:$C$2509,$C428,通路月營運!$D$2:$D$2509,$D428)</f>
        <v>5914</v>
      </c>
      <c r="L428" s="13" t="n">
        <v>501600</v>
      </c>
      <c r="M428" s="13" t="n">
        <v>430700</v>
      </c>
      <c r="N428" s="17" t="n">
        <f aca="false">SUMIFS(門市年度設定!$F$2:$F$63,門市年度設定!$A$2:$A$63,$B428,門市年度設定!$B$2:$B$63,$D428)</f>
        <v>101000</v>
      </c>
      <c r="O428" s="13" t="n">
        <v>93400</v>
      </c>
      <c r="P428" s="13" t="n">
        <v>30300</v>
      </c>
      <c r="Q428" s="17" t="n">
        <f aca="false">SUMIFS(通路月營運!$N$2:$N$2509,通路月營運!$B$2:$B$2509,$B428,通路月營運!$C$2:$C$2509,$C428,通路月營運!$D$2:$D$2509,$D428)</f>
        <v>221952</v>
      </c>
      <c r="R428" s="14" t="n">
        <f aca="false">SUM(L428:Q428)</f>
        <v>1378952</v>
      </c>
      <c r="S428" s="14" t="n">
        <f aca="false">J428-R428</f>
        <v>311848</v>
      </c>
      <c r="T428" s="15" t="n">
        <f aca="false">IF(J428=0,0,S428/J428)</f>
        <v>0.184438135793707</v>
      </c>
      <c r="U428" s="14" t="n">
        <f aca="false">IF(H428=0,0,J428/H428)</f>
        <v>56360</v>
      </c>
      <c r="V428" s="18" t="n">
        <f aca="false">IF(H428=0,0,K428/H428)</f>
        <v>197.133333333333</v>
      </c>
      <c r="W428" s="14" t="n">
        <f aca="false">IF(K428=0,0,J428/K428)</f>
        <v>285.897869462293</v>
      </c>
      <c r="X428" s="15" t="n">
        <f aca="false">IF(J428=0,0,L428/J428)</f>
        <v>0.29666430092264</v>
      </c>
      <c r="Y428" s="15" t="n">
        <f aca="false">IF(J428=0,0,M428/J428)</f>
        <v>0.254731488052993</v>
      </c>
      <c r="Z428" s="14" t="n">
        <f aca="false">IF(I428=0,0,J428/I428)</f>
        <v>31311.1111111111</v>
      </c>
    </row>
    <row r="429" customFormat="false" ht="15" hidden="false" customHeight="false" outlineLevel="0" collapsed="false">
      <c r="A429" s="6" t="str">
        <f aca="false">TEXT(B429,"0")&amp;"-"&amp;TEXT(C429,"00")</f>
        <v>2025-11</v>
      </c>
      <c r="B429" s="4" t="n">
        <v>2025</v>
      </c>
      <c r="C429" s="4" t="n">
        <v>11</v>
      </c>
      <c r="D429" s="9" t="s">
        <v>277</v>
      </c>
      <c r="E429" s="12" t="str">
        <f aca="false">INDEX(門市主檔!$B$2:$B$25,MATCH($D429,門市主檔!$A$2:$A$25,0))</f>
        <v>台北松江店</v>
      </c>
      <c r="F429" s="12" t="str">
        <f aca="false">INDEX(門市主檔!$C$2:$C$25,MATCH($D429,門市主檔!$A$2:$A$25,0))</f>
        <v>北區</v>
      </c>
      <c r="G429" s="12" t="str">
        <f aca="false">INDEX(門市主檔!$E$2:$E$25,MATCH($D429,門市主檔!$A$2:$A$25,0))</f>
        <v>外帶專門店</v>
      </c>
      <c r="H429" s="4" t="n">
        <v>30</v>
      </c>
      <c r="I429" s="16" t="n">
        <f aca="false">SUMIFS(門市年度設定!$E$2:$E$63,門市年度設定!$A$2:$A$63,$B429,門市年度設定!$B$2:$B$63,$D429)</f>
        <v>9</v>
      </c>
      <c r="J429" s="17" t="n">
        <f aca="false">SUMIFS(通路月營運!$I$2:$I$2509,通路月營運!$B$2:$B$2509,$B429,通路月營運!$C$2:$C$2509,$C429,通路月營運!$D$2:$D$2509,$D429)</f>
        <v>1298200</v>
      </c>
      <c r="K429" s="16" t="n">
        <f aca="false">SUMIFS(通路月營運!$K$2:$K$2509,通路月營運!$B$2:$B$2509,$B429,通路月營運!$C$2:$C$2509,$C429,通路月營運!$D$2:$D$2509,$D429)</f>
        <v>4375</v>
      </c>
      <c r="L429" s="13" t="n">
        <v>422800</v>
      </c>
      <c r="M429" s="13" t="n">
        <v>333600</v>
      </c>
      <c r="N429" s="17" t="n">
        <f aca="false">SUMIFS(門市年度設定!$F$2:$F$63,門市年度設定!$A$2:$A$63,$B429,門市年度設定!$B$2:$B$63,$D429)</f>
        <v>58000</v>
      </c>
      <c r="O429" s="13" t="n">
        <v>68500</v>
      </c>
      <c r="P429" s="13" t="n">
        <v>40900</v>
      </c>
      <c r="Q429" s="17" t="n">
        <f aca="false">SUMIFS(通路月營運!$N$2:$N$2509,通路月營運!$B$2:$B$2509,$B429,通路月營運!$C$2:$C$2509,$C429,通路月營運!$D$2:$D$2509,$D429)</f>
        <v>259250</v>
      </c>
      <c r="R429" s="14" t="n">
        <f aca="false">SUM(L429:Q429)</f>
        <v>1183050</v>
      </c>
      <c r="S429" s="14" t="n">
        <f aca="false">J429-R429</f>
        <v>115150</v>
      </c>
      <c r="T429" s="15" t="n">
        <f aca="false">IF(J429=0,0,S429/J429)</f>
        <v>0.0886997380989062</v>
      </c>
      <c r="U429" s="14" t="n">
        <f aca="false">IF(H429=0,0,J429/H429)</f>
        <v>43273.3333333333</v>
      </c>
      <c r="V429" s="18" t="n">
        <f aca="false">IF(H429=0,0,K429/H429)</f>
        <v>145.833333333333</v>
      </c>
      <c r="W429" s="14" t="n">
        <f aca="false">IF(K429=0,0,J429/K429)</f>
        <v>296.731428571429</v>
      </c>
      <c r="X429" s="15" t="n">
        <f aca="false">IF(J429=0,0,L429/J429)</f>
        <v>0.325681713141273</v>
      </c>
      <c r="Y429" s="15" t="n">
        <f aca="false">IF(J429=0,0,M429/J429)</f>
        <v>0.25697119087968</v>
      </c>
      <c r="Z429" s="14" t="n">
        <f aca="false">IF(I429=0,0,J429/I429)</f>
        <v>144244.444444444</v>
      </c>
    </row>
    <row r="430" customFormat="false" ht="15" hidden="false" customHeight="false" outlineLevel="0" collapsed="false">
      <c r="A430" s="6" t="str">
        <f aca="false">TEXT(B430,"0")&amp;"-"&amp;TEXT(C430,"00")</f>
        <v>2025-11</v>
      </c>
      <c r="B430" s="4" t="n">
        <v>2025</v>
      </c>
      <c r="C430" s="4" t="n">
        <v>11</v>
      </c>
      <c r="D430" s="9" t="s">
        <v>288</v>
      </c>
      <c r="E430" s="12" t="str">
        <f aca="false">INDEX(門市主檔!$B$2:$B$25,MATCH($D430,門市主檔!$A$2:$A$25,0))</f>
        <v>桃園中壢店</v>
      </c>
      <c r="F430" s="12" t="str">
        <f aca="false">INDEX(門市主檔!$C$2:$C$25,MATCH($D430,門市主檔!$A$2:$A$25,0))</f>
        <v>北區</v>
      </c>
      <c r="G430" s="12" t="str">
        <f aca="false">INDEX(門市主檔!$E$2:$E$25,MATCH($D430,門市主檔!$A$2:$A$25,0))</f>
        <v>標準店</v>
      </c>
      <c r="H430" s="4" t="n">
        <v>30</v>
      </c>
      <c r="I430" s="16" t="n">
        <f aca="false">SUMIFS(門市年度設定!$E$2:$E$63,門市年度設定!$A$2:$A$63,$B430,門市年度設定!$B$2:$B$63,$D430)</f>
        <v>90</v>
      </c>
      <c r="J430" s="17" t="n">
        <f aca="false">SUMIFS(通路月營運!$I$2:$I$2509,通路月營運!$B$2:$B$2509,$B430,通路月營運!$C$2:$C$2509,$C430,通路月營運!$D$2:$D$2509,$D430)</f>
        <v>2073000</v>
      </c>
      <c r="K430" s="16" t="n">
        <f aca="false">SUMIFS(通路月營運!$K$2:$K$2509,通路月營運!$B$2:$B$2509,$B430,通路月營運!$C$2:$C$2509,$C430,通路月營運!$D$2:$D$2509,$D430)</f>
        <v>7003</v>
      </c>
      <c r="L430" s="13" t="n">
        <v>620300</v>
      </c>
      <c r="M430" s="13" t="n">
        <v>566300</v>
      </c>
      <c r="N430" s="17" t="n">
        <f aca="false">SUMIFS(門市年度設定!$F$2:$F$63,門市年度設定!$A$2:$A$63,$B430,門市年度設定!$B$2:$B$63,$D430)</f>
        <v>207000</v>
      </c>
      <c r="O430" s="13" t="n">
        <v>115700</v>
      </c>
      <c r="P430" s="13" t="n">
        <v>40400</v>
      </c>
      <c r="Q430" s="17" t="n">
        <f aca="false">SUMIFS(通路月營運!$N$2:$N$2509,通路月營運!$B$2:$B$2509,$B430,通路月營運!$C$2:$C$2509,$C430,通路月營運!$D$2:$D$2509,$D430)</f>
        <v>223924</v>
      </c>
      <c r="R430" s="14" t="n">
        <f aca="false">SUM(L430:Q430)</f>
        <v>1773624</v>
      </c>
      <c r="S430" s="14" t="n">
        <f aca="false">J430-R430</f>
        <v>299376</v>
      </c>
      <c r="T430" s="15" t="n">
        <f aca="false">IF(J430=0,0,S430/J430)</f>
        <v>0.144416787264834</v>
      </c>
      <c r="U430" s="14" t="n">
        <f aca="false">IF(H430=0,0,J430/H430)</f>
        <v>69100</v>
      </c>
      <c r="V430" s="18" t="n">
        <f aca="false">IF(H430=0,0,K430/H430)</f>
        <v>233.433333333333</v>
      </c>
      <c r="W430" s="14" t="n">
        <f aca="false">IF(K430=0,0,J430/K430)</f>
        <v>296.015993145795</v>
      </c>
      <c r="X430" s="15" t="n">
        <f aca="false">IF(J430=0,0,L430/J430)</f>
        <v>0.29922817173179</v>
      </c>
      <c r="Y430" s="15" t="n">
        <f aca="false">IF(J430=0,0,M430/J430)</f>
        <v>0.273178967679691</v>
      </c>
      <c r="Z430" s="14" t="n">
        <f aca="false">IF(I430=0,0,J430/I430)</f>
        <v>23033.3333333333</v>
      </c>
    </row>
    <row r="431" customFormat="false" ht="15" hidden="false" customHeight="false" outlineLevel="0" collapsed="false">
      <c r="A431" s="6" t="str">
        <f aca="false">TEXT(B431,"0")&amp;"-"&amp;TEXT(C431,"00")</f>
        <v>2025-11</v>
      </c>
      <c r="B431" s="4" t="n">
        <v>2025</v>
      </c>
      <c r="C431" s="4" t="n">
        <v>11</v>
      </c>
      <c r="D431" s="9" t="s">
        <v>292</v>
      </c>
      <c r="E431" s="12" t="str">
        <f aca="false">INDEX(門市主檔!$B$2:$B$25,MATCH($D431,門市主檔!$A$2:$A$25,0))</f>
        <v>桃園藝文店</v>
      </c>
      <c r="F431" s="12" t="str">
        <f aca="false">INDEX(門市主檔!$C$2:$C$25,MATCH($D431,門市主檔!$A$2:$A$25,0))</f>
        <v>北區</v>
      </c>
      <c r="G431" s="12" t="str">
        <f aca="false">INDEX(門市主檔!$E$2:$E$25,MATCH($D431,門市主檔!$A$2:$A$25,0))</f>
        <v>標準店</v>
      </c>
      <c r="H431" s="4" t="n">
        <v>30</v>
      </c>
      <c r="I431" s="16" t="n">
        <f aca="false">SUMIFS(門市年度設定!$E$2:$E$63,門市年度設定!$A$2:$A$63,$B431,門市年度設定!$B$2:$B$63,$D431)</f>
        <v>96</v>
      </c>
      <c r="J431" s="17" t="n">
        <f aca="false">SUMIFS(通路月營運!$I$2:$I$2509,通路月營運!$B$2:$B$2509,$B431,通路月營運!$C$2:$C$2509,$C431,通路月營運!$D$2:$D$2509,$D431)</f>
        <v>1956600</v>
      </c>
      <c r="K431" s="16" t="n">
        <f aca="false">SUMIFS(通路月營運!$K$2:$K$2509,通路月營運!$B$2:$B$2509,$B431,通路月營運!$C$2:$C$2509,$C431,通路月營運!$D$2:$D$2509,$D431)</f>
        <v>6994</v>
      </c>
      <c r="L431" s="13" t="n">
        <v>659500</v>
      </c>
      <c r="M431" s="13" t="n">
        <v>480600</v>
      </c>
      <c r="N431" s="17" t="n">
        <f aca="false">SUMIFS(門市年度設定!$F$2:$F$63,門市年度設定!$A$2:$A$63,$B431,門市年度設定!$B$2:$B$63,$D431)</f>
        <v>178000</v>
      </c>
      <c r="O431" s="13" t="n">
        <v>90900</v>
      </c>
      <c r="P431" s="13" t="n">
        <v>65200</v>
      </c>
      <c r="Q431" s="17" t="n">
        <f aca="false">SUMIFS(通路月營運!$N$2:$N$2509,通路月營運!$B$2:$B$2509,$B431,通路月營運!$C$2:$C$2509,$C431,通路月營運!$D$2:$D$2509,$D431)</f>
        <v>225760</v>
      </c>
      <c r="R431" s="14" t="n">
        <f aca="false">SUM(L431:Q431)</f>
        <v>1699960</v>
      </c>
      <c r="S431" s="14" t="n">
        <f aca="false">J431-R431</f>
        <v>256640</v>
      </c>
      <c r="T431" s="15" t="n">
        <f aca="false">IF(J431=0,0,S431/J431)</f>
        <v>0.131166308903199</v>
      </c>
      <c r="U431" s="14" t="n">
        <f aca="false">IF(H431=0,0,J431/H431)</f>
        <v>65220</v>
      </c>
      <c r="V431" s="18" t="n">
        <f aca="false">IF(H431=0,0,K431/H431)</f>
        <v>233.133333333333</v>
      </c>
      <c r="W431" s="14" t="n">
        <f aca="false">IF(K431=0,0,J431/K431)</f>
        <v>279.754074921361</v>
      </c>
      <c r="X431" s="15" t="n">
        <f aca="false">IF(J431=0,0,L431/J431)</f>
        <v>0.33706429520597</v>
      </c>
      <c r="Y431" s="15" t="n">
        <f aca="false">IF(J431=0,0,M431/J431)</f>
        <v>0.245630174793008</v>
      </c>
      <c r="Z431" s="14" t="n">
        <f aca="false">IF(I431=0,0,J431/I431)</f>
        <v>20381.25</v>
      </c>
    </row>
    <row r="432" customFormat="false" ht="15" hidden="false" customHeight="false" outlineLevel="0" collapsed="false">
      <c r="A432" s="6" t="str">
        <f aca="false">TEXT(B432,"0")&amp;"-"&amp;TEXT(C432,"00")</f>
        <v>2025-11</v>
      </c>
      <c r="B432" s="4" t="n">
        <v>2025</v>
      </c>
      <c r="C432" s="4" t="n">
        <v>11</v>
      </c>
      <c r="D432" s="9" t="s">
        <v>315</v>
      </c>
      <c r="E432" s="12" t="str">
        <f aca="false">INDEX(門市主檔!$B$2:$B$25,MATCH($D432,門市主檔!$A$2:$A$25,0))</f>
        <v>雲林斗六店</v>
      </c>
      <c r="F432" s="12" t="str">
        <f aca="false">INDEX(門市主檔!$C$2:$C$25,MATCH($D432,門市主檔!$A$2:$A$25,0))</f>
        <v>中區</v>
      </c>
      <c r="G432" s="12" t="str">
        <f aca="false">INDEX(門市主檔!$E$2:$E$25,MATCH($D432,門市主檔!$A$2:$A$25,0))</f>
        <v>標準店</v>
      </c>
      <c r="H432" s="4" t="n">
        <v>30</v>
      </c>
      <c r="I432" s="16" t="n">
        <f aca="false">SUMIFS(門市年度設定!$E$2:$E$63,門市年度設定!$A$2:$A$63,$B432,門市年度設定!$B$2:$B$63,$D432)</f>
        <v>90</v>
      </c>
      <c r="J432" s="17" t="n">
        <f aca="false">SUMIFS(通路月營運!$I$2:$I$2509,通路月營運!$B$2:$B$2509,$B432,通路月營運!$C$2:$C$2509,$C432,通路月營運!$D$2:$D$2509,$D432)</f>
        <v>1563600</v>
      </c>
      <c r="K432" s="16" t="n">
        <f aca="false">SUMIFS(通路月營運!$K$2:$K$2509,通路月營運!$B$2:$B$2509,$B432,通路月營運!$C$2:$C$2509,$C432,通路月營運!$D$2:$D$2509,$D432)</f>
        <v>5399</v>
      </c>
      <c r="L432" s="13" t="n">
        <v>501700</v>
      </c>
      <c r="M432" s="13" t="n">
        <v>436000</v>
      </c>
      <c r="N432" s="17" t="n">
        <f aca="false">SUMIFS(門市年度設定!$F$2:$F$63,門市年度設定!$A$2:$A$63,$B432,門市年度設定!$B$2:$B$63,$D432)</f>
        <v>170000</v>
      </c>
      <c r="O432" s="13" t="n">
        <v>104300</v>
      </c>
      <c r="P432" s="13" t="n">
        <v>47200</v>
      </c>
      <c r="Q432" s="17" t="n">
        <f aca="false">SUMIFS(通路月營運!$N$2:$N$2509,通路月營運!$B$2:$B$2509,$B432,通路月營運!$C$2:$C$2509,$C432,通路月營運!$D$2:$D$2509,$D432)</f>
        <v>167076</v>
      </c>
      <c r="R432" s="14" t="n">
        <f aca="false">SUM(L432:Q432)</f>
        <v>1426276</v>
      </c>
      <c r="S432" s="14" t="n">
        <f aca="false">J432-R432</f>
        <v>137324</v>
      </c>
      <c r="T432" s="15" t="n">
        <f aca="false">IF(J432=0,0,S432/J432)</f>
        <v>0.0878255308262983</v>
      </c>
      <c r="U432" s="14" t="n">
        <f aca="false">IF(H432=0,0,J432/H432)</f>
        <v>52120</v>
      </c>
      <c r="V432" s="18" t="n">
        <f aca="false">IF(H432=0,0,K432/H432)</f>
        <v>179.966666666667</v>
      </c>
      <c r="W432" s="14" t="n">
        <f aca="false">IF(K432=0,0,J432/K432)</f>
        <v>289.60918688646</v>
      </c>
      <c r="X432" s="15" t="n">
        <f aca="false">IF(J432=0,0,L432/J432)</f>
        <v>0.320862113072397</v>
      </c>
      <c r="Y432" s="15" t="n">
        <f aca="false">IF(J432=0,0,M432/J432)</f>
        <v>0.278843694039396</v>
      </c>
      <c r="Z432" s="14" t="n">
        <f aca="false">IF(I432=0,0,J432/I432)</f>
        <v>17373.3333333333</v>
      </c>
    </row>
    <row r="433" customFormat="false" ht="15" hidden="false" customHeight="false" outlineLevel="0" collapsed="false">
      <c r="A433" s="6" t="str">
        <f aca="false">TEXT(B433,"0")&amp;"-"&amp;TEXT(C433,"00")</f>
        <v>2025-12</v>
      </c>
      <c r="B433" s="4" t="n">
        <v>2025</v>
      </c>
      <c r="C433" s="4" t="n">
        <v>12</v>
      </c>
      <c r="D433" s="9" t="s">
        <v>294</v>
      </c>
      <c r="E433" s="12" t="str">
        <f aca="false">INDEX(門市主檔!$B$2:$B$25,MATCH($D433,門市主檔!$A$2:$A$25,0))</f>
        <v>新竹巨城店</v>
      </c>
      <c r="F433" s="12" t="str">
        <f aca="false">INDEX(門市主檔!$C$2:$C$25,MATCH($D433,門市主檔!$A$2:$A$25,0))</f>
        <v>北區</v>
      </c>
      <c r="G433" s="12" t="str">
        <f aca="false">INDEX(門市主檔!$E$2:$E$25,MATCH($D433,門市主檔!$A$2:$A$25,0))</f>
        <v>旗艦店</v>
      </c>
      <c r="H433" s="4" t="n">
        <v>31</v>
      </c>
      <c r="I433" s="16" t="n">
        <f aca="false">SUMIFS(門市年度設定!$E$2:$E$63,門市年度設定!$A$2:$A$63,$B433,門市年度設定!$B$2:$B$63,$D433)</f>
        <v>118</v>
      </c>
      <c r="J433" s="17" t="n">
        <f aca="false">SUMIFS(通路月營運!$I$2:$I$2509,通路月營運!$B$2:$B$2509,$B433,通路月營運!$C$2:$C$2509,$C433,通路月營運!$D$2:$D$2509,$D433)</f>
        <v>3004800</v>
      </c>
      <c r="K433" s="16" t="n">
        <f aca="false">SUMIFS(通路月營運!$K$2:$K$2509,通路月營運!$B$2:$B$2509,$B433,通路月營運!$C$2:$C$2509,$C433,通路月營運!$D$2:$D$2509,$D433)</f>
        <v>10111</v>
      </c>
      <c r="L433" s="13" t="n">
        <v>989400</v>
      </c>
      <c r="M433" s="13" t="n">
        <v>769800</v>
      </c>
      <c r="N433" s="17" t="n">
        <f aca="false">SUMIFS(門市年度設定!$F$2:$F$63,門市年度設定!$A$2:$A$63,$B433,門市年度設定!$B$2:$B$63,$D433)</f>
        <v>529000</v>
      </c>
      <c r="O433" s="13" t="n">
        <v>141100</v>
      </c>
      <c r="P433" s="13" t="n">
        <v>101000</v>
      </c>
      <c r="Q433" s="17" t="n">
        <f aca="false">SUMIFS(通路月營運!$N$2:$N$2509,通路月營運!$B$2:$B$2509,$B433,通路月營運!$C$2:$C$2509,$C433,通路月營運!$D$2:$D$2509,$D433)</f>
        <v>284274</v>
      </c>
      <c r="R433" s="14" t="n">
        <f aca="false">SUM(L433:Q433)</f>
        <v>2814574</v>
      </c>
      <c r="S433" s="14" t="n">
        <f aca="false">J433-R433</f>
        <v>190226</v>
      </c>
      <c r="T433" s="15" t="n">
        <f aca="false">IF(J433=0,0,S433/J433)</f>
        <v>0.0633073748668797</v>
      </c>
      <c r="U433" s="14" t="n">
        <f aca="false">IF(H433=0,0,J433/H433)</f>
        <v>96929.0322580645</v>
      </c>
      <c r="V433" s="18" t="n">
        <f aca="false">IF(H433=0,0,K433/H433)</f>
        <v>326.161290322581</v>
      </c>
      <c r="W433" s="14" t="n">
        <f aca="false">IF(K433=0,0,J433/K433)</f>
        <v>297.181287706458</v>
      </c>
      <c r="X433" s="15" t="n">
        <f aca="false">IF(J433=0,0,L433/J433)</f>
        <v>0.329273162939297</v>
      </c>
      <c r="Y433" s="15" t="n">
        <f aca="false">IF(J433=0,0,M433/J433)</f>
        <v>0.256190095846645</v>
      </c>
      <c r="Z433" s="14" t="n">
        <f aca="false">IF(I433=0,0,J433/I433)</f>
        <v>25464.406779661</v>
      </c>
    </row>
    <row r="434" customFormat="false" ht="15" hidden="false" customHeight="false" outlineLevel="0" collapsed="false">
      <c r="A434" s="6" t="str">
        <f aca="false">TEXT(B434,"0")&amp;"-"&amp;TEXT(C434,"00")</f>
        <v>2025-12</v>
      </c>
      <c r="B434" s="4" t="n">
        <v>2025</v>
      </c>
      <c r="C434" s="4" t="n">
        <v>12</v>
      </c>
      <c r="D434" s="9" t="s">
        <v>297</v>
      </c>
      <c r="E434" s="12" t="str">
        <f aca="false">INDEX(門市主檔!$B$2:$B$25,MATCH($D434,門市主檔!$A$2:$A$25,0))</f>
        <v>新竹竹北店</v>
      </c>
      <c r="F434" s="12" t="str">
        <f aca="false">INDEX(門市主檔!$C$2:$C$25,MATCH($D434,門市主檔!$A$2:$A$25,0))</f>
        <v>北區</v>
      </c>
      <c r="G434" s="12" t="str">
        <f aca="false">INDEX(門市主檔!$E$2:$E$25,MATCH($D434,門市主檔!$A$2:$A$25,0))</f>
        <v>標準店</v>
      </c>
      <c r="H434" s="4" t="n">
        <v>31</v>
      </c>
      <c r="I434" s="16" t="n">
        <f aca="false">SUMIFS(門市年度設定!$E$2:$E$63,門市年度設定!$A$2:$A$63,$B434,門市年度設定!$B$2:$B$63,$D434)</f>
        <v>77</v>
      </c>
      <c r="J434" s="17" t="n">
        <f aca="false">SUMIFS(通路月營運!$I$2:$I$2509,通路月營運!$B$2:$B$2509,$B434,通路月營運!$C$2:$C$2509,$C434,通路月營運!$D$2:$D$2509,$D434)</f>
        <v>2331500</v>
      </c>
      <c r="K434" s="16" t="n">
        <f aca="false">SUMIFS(通路月營運!$K$2:$K$2509,通路月營運!$B$2:$B$2509,$B434,通路月營運!$C$2:$C$2509,$C434,通路月營運!$D$2:$D$2509,$D434)</f>
        <v>8040</v>
      </c>
      <c r="L434" s="13" t="n">
        <v>772800</v>
      </c>
      <c r="M434" s="13" t="n">
        <v>589400</v>
      </c>
      <c r="N434" s="17" t="n">
        <f aca="false">SUMIFS(門市年度設定!$F$2:$F$63,門市年度設定!$A$2:$A$63,$B434,門市年度設定!$B$2:$B$63,$D434)</f>
        <v>234000</v>
      </c>
      <c r="O434" s="13" t="n">
        <v>154800</v>
      </c>
      <c r="P434" s="13" t="n">
        <v>74400</v>
      </c>
      <c r="Q434" s="17" t="n">
        <f aca="false">SUMIFS(通路月營運!$N$2:$N$2509,通路月營運!$B$2:$B$2509,$B434,通路月營運!$C$2:$C$2509,$C434,通路月營運!$D$2:$D$2509,$D434)</f>
        <v>277508</v>
      </c>
      <c r="R434" s="14" t="n">
        <f aca="false">SUM(L434:Q434)</f>
        <v>2102908</v>
      </c>
      <c r="S434" s="14" t="n">
        <f aca="false">J434-R434</f>
        <v>228592</v>
      </c>
      <c r="T434" s="15" t="n">
        <f aca="false">IF(J434=0,0,S434/J434)</f>
        <v>0.0980450353849453</v>
      </c>
      <c r="U434" s="14" t="n">
        <f aca="false">IF(H434=0,0,J434/H434)</f>
        <v>75209.6774193548</v>
      </c>
      <c r="V434" s="18" t="n">
        <f aca="false">IF(H434=0,0,K434/H434)</f>
        <v>259.354838709677</v>
      </c>
      <c r="W434" s="14" t="n">
        <f aca="false">IF(K434=0,0,J434/K434)</f>
        <v>289.987562189055</v>
      </c>
      <c r="X434" s="15" t="n">
        <f aca="false">IF(J434=0,0,L434/J434)</f>
        <v>0.331460433197512</v>
      </c>
      <c r="Y434" s="15" t="n">
        <f aca="false">IF(J434=0,0,M434/J434)</f>
        <v>0.25279862749303</v>
      </c>
      <c r="Z434" s="14" t="n">
        <f aca="false">IF(I434=0,0,J434/I434)</f>
        <v>30279.2207792208</v>
      </c>
    </row>
    <row r="435" customFormat="false" ht="15" hidden="false" customHeight="false" outlineLevel="0" collapsed="false">
      <c r="A435" s="6" t="str">
        <f aca="false">TEXT(B435,"0")&amp;"-"&amp;TEXT(C435,"00")</f>
        <v>2025-12</v>
      </c>
      <c r="B435" s="4" t="n">
        <v>2025</v>
      </c>
      <c r="C435" s="4" t="n">
        <v>12</v>
      </c>
      <c r="D435" s="9" t="s">
        <v>325</v>
      </c>
      <c r="E435" s="12" t="str">
        <f aca="false">INDEX(門市主檔!$B$2:$B$25,MATCH($D435,門市主檔!$A$2:$A$25,0))</f>
        <v>高雄左營店</v>
      </c>
      <c r="F435" s="12" t="str">
        <f aca="false">INDEX(門市主檔!$C$2:$C$25,MATCH($D435,門市主檔!$A$2:$A$25,0))</f>
        <v>南區</v>
      </c>
      <c r="G435" s="12" t="str">
        <f aca="false">INDEX(門市主檔!$E$2:$E$25,MATCH($D435,門市主檔!$A$2:$A$25,0))</f>
        <v>旗艦店</v>
      </c>
      <c r="H435" s="4" t="n">
        <v>31</v>
      </c>
      <c r="I435" s="16" t="n">
        <f aca="false">SUMIFS(門市年度設定!$E$2:$E$63,門市年度設定!$A$2:$A$63,$B435,門市年度設定!$B$2:$B$63,$D435)</f>
        <v>119</v>
      </c>
      <c r="J435" s="17" t="n">
        <f aca="false">SUMIFS(通路月營運!$I$2:$I$2509,通路月營運!$B$2:$B$2509,$B435,通路月營運!$C$2:$C$2509,$C435,通路月營運!$D$2:$D$2509,$D435)</f>
        <v>2770100</v>
      </c>
      <c r="K435" s="16" t="n">
        <f aca="false">SUMIFS(通路月營運!$K$2:$K$2509,通路月營運!$B$2:$B$2509,$B435,通路月營運!$C$2:$C$2509,$C435,通路月營運!$D$2:$D$2509,$D435)</f>
        <v>10260</v>
      </c>
      <c r="L435" s="13" t="n">
        <v>858500</v>
      </c>
      <c r="M435" s="13" t="n">
        <v>755300</v>
      </c>
      <c r="N435" s="17" t="n">
        <f aca="false">SUMIFS(門市年度設定!$F$2:$F$63,門市年度設定!$A$2:$A$63,$B435,門市年度設定!$B$2:$B$63,$D435)</f>
        <v>479000</v>
      </c>
      <c r="O435" s="13" t="n">
        <v>173100</v>
      </c>
      <c r="P435" s="13" t="n">
        <v>76900</v>
      </c>
      <c r="Q435" s="17" t="n">
        <f aca="false">SUMIFS(通路月營運!$N$2:$N$2509,通路月營運!$B$2:$B$2509,$B435,通路月營運!$C$2:$C$2509,$C435,通路月營運!$D$2:$D$2509,$D435)</f>
        <v>279820</v>
      </c>
      <c r="R435" s="14" t="n">
        <f aca="false">SUM(L435:Q435)</f>
        <v>2622620</v>
      </c>
      <c r="S435" s="14" t="n">
        <f aca="false">J435-R435</f>
        <v>147480</v>
      </c>
      <c r="T435" s="15" t="n">
        <f aca="false">IF(J435=0,0,S435/J435)</f>
        <v>0.0532399552362731</v>
      </c>
      <c r="U435" s="14" t="n">
        <f aca="false">IF(H435=0,0,J435/H435)</f>
        <v>89358.064516129</v>
      </c>
      <c r="V435" s="18" t="n">
        <f aca="false">IF(H435=0,0,K435/H435)</f>
        <v>330.967741935484</v>
      </c>
      <c r="W435" s="14" t="n">
        <f aca="false">IF(K435=0,0,J435/K435)</f>
        <v>269.990253411306</v>
      </c>
      <c r="X435" s="15" t="n">
        <f aca="false">IF(J435=0,0,L435/J435)</f>
        <v>0.309916609508682</v>
      </c>
      <c r="Y435" s="15" t="n">
        <f aca="false">IF(J435=0,0,M435/J435)</f>
        <v>0.272661636764016</v>
      </c>
      <c r="Z435" s="14" t="n">
        <f aca="false">IF(I435=0,0,J435/I435)</f>
        <v>23278.1512605042</v>
      </c>
    </row>
    <row r="436" customFormat="false" ht="15" hidden="false" customHeight="false" outlineLevel="0" collapsed="false">
      <c r="A436" s="6" t="str">
        <f aca="false">TEXT(B436,"0")&amp;"-"&amp;TEXT(C436,"00")</f>
        <v>2025-12</v>
      </c>
      <c r="B436" s="4" t="n">
        <v>2025</v>
      </c>
      <c r="C436" s="4" t="n">
        <v>12</v>
      </c>
      <c r="D436" s="9" t="s">
        <v>328</v>
      </c>
      <c r="E436" s="12" t="str">
        <f aca="false">INDEX(門市主檔!$B$2:$B$25,MATCH($D436,門市主檔!$A$2:$A$25,0))</f>
        <v>高雄三多店</v>
      </c>
      <c r="F436" s="12" t="str">
        <f aca="false">INDEX(門市主檔!$C$2:$C$25,MATCH($D436,門市主檔!$A$2:$A$25,0))</f>
        <v>南區</v>
      </c>
      <c r="G436" s="12" t="str">
        <f aca="false">INDEX(門市主檔!$E$2:$E$25,MATCH($D436,門市主檔!$A$2:$A$25,0))</f>
        <v>標準店</v>
      </c>
      <c r="H436" s="4" t="n">
        <v>31</v>
      </c>
      <c r="I436" s="16" t="n">
        <f aca="false">SUMIFS(門市年度設定!$E$2:$E$63,門市年度設定!$A$2:$A$63,$B436,門市年度設定!$B$2:$B$63,$D436)</f>
        <v>77</v>
      </c>
      <c r="J436" s="17" t="n">
        <f aca="false">SUMIFS(通路月營運!$I$2:$I$2509,通路月營運!$B$2:$B$2509,$B436,通路月營運!$C$2:$C$2509,$C436,通路月營運!$D$2:$D$2509,$D436)</f>
        <v>2349900</v>
      </c>
      <c r="K436" s="16" t="n">
        <f aca="false">SUMIFS(通路月營運!$K$2:$K$2509,通路月營運!$B$2:$B$2509,$B436,通路月營運!$C$2:$C$2509,$C436,通路月營運!$D$2:$D$2509,$D436)</f>
        <v>8078</v>
      </c>
      <c r="L436" s="13" t="n">
        <v>763000</v>
      </c>
      <c r="M436" s="13" t="n">
        <v>624500</v>
      </c>
      <c r="N436" s="17" t="n">
        <f aca="false">SUMIFS(門市年度設定!$F$2:$F$63,門市年度設定!$A$2:$A$63,$B436,門市年度設定!$B$2:$B$63,$D436)</f>
        <v>216000</v>
      </c>
      <c r="O436" s="13" t="n">
        <v>127200</v>
      </c>
      <c r="P436" s="13" t="n">
        <v>73500</v>
      </c>
      <c r="Q436" s="17" t="n">
        <f aca="false">SUMIFS(通路月營運!$N$2:$N$2509,通路月營運!$B$2:$B$2509,$B436,通路月營運!$C$2:$C$2509,$C436,通路月營運!$D$2:$D$2509,$D436)</f>
        <v>256700</v>
      </c>
      <c r="R436" s="14" t="n">
        <f aca="false">SUM(L436:Q436)</f>
        <v>2060900</v>
      </c>
      <c r="S436" s="14" t="n">
        <f aca="false">J436-R436</f>
        <v>289000</v>
      </c>
      <c r="T436" s="15" t="n">
        <f aca="false">IF(J436=0,0,S436/J436)</f>
        <v>0.122983956764118</v>
      </c>
      <c r="U436" s="14" t="n">
        <f aca="false">IF(H436=0,0,J436/H436)</f>
        <v>75803.2258064516</v>
      </c>
      <c r="V436" s="18" t="n">
        <f aca="false">IF(H436=0,0,K436/H436)</f>
        <v>260.58064516129</v>
      </c>
      <c r="W436" s="14" t="n">
        <f aca="false">IF(K436=0,0,J436/K436)</f>
        <v>290.901213171577</v>
      </c>
      <c r="X436" s="15" t="n">
        <f aca="false">IF(J436=0,0,L436/J436)</f>
        <v>0.324694667858207</v>
      </c>
      <c r="Y436" s="15" t="n">
        <f aca="false">IF(J436=0,0,M436/J436)</f>
        <v>0.265755989616579</v>
      </c>
      <c r="Z436" s="14" t="n">
        <f aca="false">IF(I436=0,0,J436/I436)</f>
        <v>30518.1818181818</v>
      </c>
    </row>
    <row r="437" customFormat="false" ht="15" hidden="false" customHeight="false" outlineLevel="0" collapsed="false">
      <c r="A437" s="6" t="str">
        <f aca="false">TEXT(B437,"0")&amp;"-"&amp;TEXT(C437,"00")</f>
        <v>2025-12</v>
      </c>
      <c r="B437" s="4" t="n">
        <v>2025</v>
      </c>
      <c r="C437" s="4" t="n">
        <v>12</v>
      </c>
      <c r="D437" s="9" t="s">
        <v>280</v>
      </c>
      <c r="E437" s="12" t="str">
        <f aca="false">INDEX(門市主檔!$B$2:$B$25,MATCH($D437,門市主檔!$A$2:$A$25,0))</f>
        <v>新北板橋店</v>
      </c>
      <c r="F437" s="12" t="str">
        <f aca="false">INDEX(門市主檔!$C$2:$C$25,MATCH($D437,門市主檔!$A$2:$A$25,0))</f>
        <v>北區</v>
      </c>
      <c r="G437" s="12" t="str">
        <f aca="false">INDEX(門市主檔!$E$2:$E$25,MATCH($D437,門市主檔!$A$2:$A$25,0))</f>
        <v>標準店</v>
      </c>
      <c r="H437" s="4" t="n">
        <v>31</v>
      </c>
      <c r="I437" s="16" t="n">
        <f aca="false">SUMIFS(門市年度設定!$E$2:$E$63,門市年度設定!$A$2:$A$63,$B437,門市年度設定!$B$2:$B$63,$D437)</f>
        <v>99</v>
      </c>
      <c r="J437" s="17" t="n">
        <f aca="false">SUMIFS(通路月營運!$I$2:$I$2509,通路月營運!$B$2:$B$2509,$B437,通路月營運!$C$2:$C$2509,$C437,通路月營運!$D$2:$D$2509,$D437)</f>
        <v>2984300</v>
      </c>
      <c r="K437" s="16" t="n">
        <f aca="false">SUMIFS(通路月營運!$K$2:$K$2509,通路月營運!$B$2:$B$2509,$B437,通路月營運!$C$2:$C$2509,$C437,通路月營運!$D$2:$D$2509,$D437)</f>
        <v>10538</v>
      </c>
      <c r="L437" s="13" t="n">
        <v>890800</v>
      </c>
      <c r="M437" s="13" t="n">
        <v>747800</v>
      </c>
      <c r="N437" s="17" t="n">
        <f aca="false">SUMIFS(門市年度設定!$F$2:$F$63,門市年度設定!$A$2:$A$63,$B437,門市年度設定!$B$2:$B$63,$D437)</f>
        <v>285000</v>
      </c>
      <c r="O437" s="13" t="n">
        <v>201900</v>
      </c>
      <c r="P437" s="13" t="n">
        <v>88100</v>
      </c>
      <c r="Q437" s="17" t="n">
        <f aca="false">SUMIFS(通路月營運!$N$2:$N$2509,通路月營運!$B$2:$B$2509,$B437,通路月營運!$C$2:$C$2509,$C437,通路月營運!$D$2:$D$2509,$D437)</f>
        <v>337688</v>
      </c>
      <c r="R437" s="14" t="n">
        <f aca="false">SUM(L437:Q437)</f>
        <v>2551288</v>
      </c>
      <c r="S437" s="14" t="n">
        <f aca="false">J437-R437</f>
        <v>433012</v>
      </c>
      <c r="T437" s="15" t="n">
        <f aca="false">IF(J437=0,0,S437/J437)</f>
        <v>0.145096672586536</v>
      </c>
      <c r="U437" s="14" t="n">
        <f aca="false">IF(H437=0,0,J437/H437)</f>
        <v>96267.7419354839</v>
      </c>
      <c r="V437" s="18" t="n">
        <f aca="false">IF(H437=0,0,K437/H437)</f>
        <v>339.935483870968</v>
      </c>
      <c r="W437" s="14" t="n">
        <f aca="false">IF(K437=0,0,J437/K437)</f>
        <v>283.194154488518</v>
      </c>
      <c r="X437" s="15" t="n">
        <f aca="false">IF(J437=0,0,L437/J437)</f>
        <v>0.298495459571759</v>
      </c>
      <c r="Y437" s="15" t="n">
        <f aca="false">IF(J437=0,0,M437/J437)</f>
        <v>0.250578024997487</v>
      </c>
      <c r="Z437" s="14" t="n">
        <f aca="false">IF(I437=0,0,J437/I437)</f>
        <v>30144.4444444444</v>
      </c>
    </row>
    <row r="438" customFormat="false" ht="15" hidden="false" customHeight="false" outlineLevel="0" collapsed="false">
      <c r="A438" s="6" t="str">
        <f aca="false">TEXT(B438,"0")&amp;"-"&amp;TEXT(C438,"00")</f>
        <v>2025-12</v>
      </c>
      <c r="B438" s="4" t="n">
        <v>2025</v>
      </c>
      <c r="C438" s="4" t="n">
        <v>12</v>
      </c>
      <c r="D438" s="9" t="s">
        <v>283</v>
      </c>
      <c r="E438" s="12" t="str">
        <f aca="false">INDEX(門市主檔!$B$2:$B$25,MATCH($D438,門市主檔!$A$2:$A$25,0))</f>
        <v>新北新莊店</v>
      </c>
      <c r="F438" s="12" t="str">
        <f aca="false">INDEX(門市主檔!$C$2:$C$25,MATCH($D438,門市主檔!$A$2:$A$25,0))</f>
        <v>北區</v>
      </c>
      <c r="G438" s="12" t="str">
        <f aca="false">INDEX(門市主檔!$E$2:$E$25,MATCH($D438,門市主檔!$A$2:$A$25,0))</f>
        <v>標準店</v>
      </c>
      <c r="H438" s="4" t="n">
        <v>31</v>
      </c>
      <c r="I438" s="16" t="n">
        <f aca="false">SUMIFS(門市年度設定!$E$2:$E$63,門市年度設定!$A$2:$A$63,$B438,門市年度設定!$B$2:$B$63,$D438)</f>
        <v>75</v>
      </c>
      <c r="J438" s="17" t="n">
        <f aca="false">SUMIFS(通路月營運!$I$2:$I$2509,通路月營運!$B$2:$B$2509,$B438,通路月營運!$C$2:$C$2509,$C438,通路月營運!$D$2:$D$2509,$D438)</f>
        <v>2425200</v>
      </c>
      <c r="K438" s="16" t="n">
        <f aca="false">SUMIFS(通路月營運!$K$2:$K$2509,通路月營運!$B$2:$B$2509,$B438,通路月營運!$C$2:$C$2509,$C438,通路月營運!$D$2:$D$2509,$D438)</f>
        <v>7811</v>
      </c>
      <c r="L438" s="13" t="n">
        <v>725700</v>
      </c>
      <c r="M438" s="13" t="n">
        <v>635700</v>
      </c>
      <c r="N438" s="17" t="n">
        <f aca="false">SUMIFS(門市年度設定!$F$2:$F$63,門市年度設定!$A$2:$A$63,$B438,門市年度設定!$B$2:$B$63,$D438)</f>
        <v>239000</v>
      </c>
      <c r="O438" s="13" t="n">
        <v>137400</v>
      </c>
      <c r="P438" s="13" t="n">
        <v>67300</v>
      </c>
      <c r="Q438" s="17" t="n">
        <f aca="false">SUMIFS(通路月營運!$N$2:$N$2509,通路月營運!$B$2:$B$2509,$B438,通路月營運!$C$2:$C$2509,$C438,通路月營運!$D$2:$D$2509,$D438)</f>
        <v>285294</v>
      </c>
      <c r="R438" s="14" t="n">
        <f aca="false">SUM(L438:Q438)</f>
        <v>2090394</v>
      </c>
      <c r="S438" s="14" t="n">
        <f aca="false">J438-R438</f>
        <v>334806</v>
      </c>
      <c r="T438" s="15" t="n">
        <f aca="false">IF(J438=0,0,S438/J438)</f>
        <v>0.138052944087086</v>
      </c>
      <c r="U438" s="14" t="n">
        <f aca="false">IF(H438=0,0,J438/H438)</f>
        <v>78232.2580645161</v>
      </c>
      <c r="V438" s="18" t="n">
        <f aca="false">IF(H438=0,0,K438/H438)</f>
        <v>251.967741935484</v>
      </c>
      <c r="W438" s="14" t="n">
        <f aca="false">IF(K438=0,0,J438/K438)</f>
        <v>310.485213160927</v>
      </c>
      <c r="X438" s="15" t="n">
        <f aca="false">IF(J438=0,0,L438/J438)</f>
        <v>0.299233052944087</v>
      </c>
      <c r="Y438" s="15" t="n">
        <f aca="false">IF(J438=0,0,M438/J438)</f>
        <v>0.262122711528946</v>
      </c>
      <c r="Z438" s="14" t="n">
        <f aca="false">IF(I438=0,0,J438/I438)</f>
        <v>32336</v>
      </c>
    </row>
    <row r="439" customFormat="false" ht="15" hidden="false" customHeight="false" outlineLevel="0" collapsed="false">
      <c r="A439" s="6" t="str">
        <f aca="false">TEXT(B439,"0")&amp;"-"&amp;TEXT(C439,"00")</f>
        <v>2025-12</v>
      </c>
      <c r="B439" s="4" t="n">
        <v>2025</v>
      </c>
      <c r="C439" s="4" t="n">
        <v>12</v>
      </c>
      <c r="D439" s="9" t="s">
        <v>332</v>
      </c>
      <c r="E439" s="12" t="str">
        <f aca="false">INDEX(門市主檔!$B$2:$B$25,MATCH($D439,門市主檔!$A$2:$A$25,0))</f>
        <v>屏東市區店</v>
      </c>
      <c r="F439" s="12" t="str">
        <f aca="false">INDEX(門市主檔!$C$2:$C$25,MATCH($D439,門市主檔!$A$2:$A$25,0))</f>
        <v>南區</v>
      </c>
      <c r="G439" s="12" t="str">
        <f aca="false">INDEX(門市主檔!$E$2:$E$25,MATCH($D439,門市主檔!$A$2:$A$25,0))</f>
        <v>小型店</v>
      </c>
      <c r="H439" s="4" t="n">
        <v>31</v>
      </c>
      <c r="I439" s="16" t="n">
        <f aca="false">SUMIFS(門市年度設定!$E$2:$E$63,門市年度設定!$A$2:$A$63,$B439,門市年度設定!$B$2:$B$63,$D439)</f>
        <v>45</v>
      </c>
      <c r="J439" s="17" t="n">
        <f aca="false">SUMIFS(通路月營運!$I$2:$I$2509,通路月營運!$B$2:$B$2509,$B439,通路月營運!$C$2:$C$2509,$C439,通路月營運!$D$2:$D$2509,$D439)</f>
        <v>1414500</v>
      </c>
      <c r="K439" s="16" t="n">
        <f aca="false">SUMIFS(通路月營運!$K$2:$K$2509,通路月營運!$B$2:$B$2509,$B439,通路月營運!$C$2:$C$2509,$C439,通路月營運!$D$2:$D$2509,$D439)</f>
        <v>5114</v>
      </c>
      <c r="L439" s="13" t="n">
        <v>445200</v>
      </c>
      <c r="M439" s="13" t="n">
        <v>373100</v>
      </c>
      <c r="N439" s="17" t="n">
        <f aca="false">SUMIFS(門市年度設定!$F$2:$F$63,門市年度設定!$A$2:$A$63,$B439,門市年度設定!$B$2:$B$63,$D439)</f>
        <v>85000</v>
      </c>
      <c r="O439" s="13" t="n">
        <v>82100</v>
      </c>
      <c r="P439" s="13" t="n">
        <v>32200</v>
      </c>
      <c r="Q439" s="17" t="n">
        <f aca="false">SUMIFS(通路月營運!$N$2:$N$2509,通路月營運!$B$2:$B$2509,$B439,通路月營運!$C$2:$C$2509,$C439,通路月營運!$D$2:$D$2509,$D439)</f>
        <v>191590</v>
      </c>
      <c r="R439" s="14" t="n">
        <f aca="false">SUM(L439:Q439)</f>
        <v>1209190</v>
      </c>
      <c r="S439" s="14" t="n">
        <f aca="false">J439-R439</f>
        <v>205310</v>
      </c>
      <c r="T439" s="15" t="n">
        <f aca="false">IF(J439=0,0,S439/J439)</f>
        <v>0.14514669494521</v>
      </c>
      <c r="U439" s="14" t="n">
        <f aca="false">IF(H439=0,0,J439/H439)</f>
        <v>45629.0322580645</v>
      </c>
      <c r="V439" s="18" t="n">
        <f aca="false">IF(H439=0,0,K439/H439)</f>
        <v>164.967741935484</v>
      </c>
      <c r="W439" s="14" t="n">
        <f aca="false">IF(K439=0,0,J439/K439)</f>
        <v>276.593664450528</v>
      </c>
      <c r="X439" s="15" t="n">
        <f aca="false">IF(J439=0,0,L439/J439)</f>
        <v>0.31474019088017</v>
      </c>
      <c r="Y439" s="15" t="n">
        <f aca="false">IF(J439=0,0,M439/J439)</f>
        <v>0.263768115942029</v>
      </c>
      <c r="Z439" s="14" t="n">
        <f aca="false">IF(I439=0,0,J439/I439)</f>
        <v>31433.3333333333</v>
      </c>
    </row>
    <row r="440" customFormat="false" ht="15" hidden="false" customHeight="false" outlineLevel="0" collapsed="false">
      <c r="A440" s="6" t="str">
        <f aca="false">TEXT(B440,"0")&amp;"-"&amp;TEXT(C440,"00")</f>
        <v>2025-12</v>
      </c>
      <c r="B440" s="4" t="n">
        <v>2025</v>
      </c>
      <c r="C440" s="4" t="n">
        <v>12</v>
      </c>
      <c r="D440" s="9" t="s">
        <v>300</v>
      </c>
      <c r="E440" s="12" t="str">
        <f aca="false">INDEX(門市主檔!$B$2:$B$25,MATCH($D440,門市主檔!$A$2:$A$25,0))</f>
        <v>台中逢甲店</v>
      </c>
      <c r="F440" s="12" t="str">
        <f aca="false">INDEX(門市主檔!$C$2:$C$25,MATCH($D440,門市主檔!$A$2:$A$25,0))</f>
        <v>中區</v>
      </c>
      <c r="G440" s="12" t="str">
        <f aca="false">INDEX(門市主檔!$E$2:$E$25,MATCH($D440,門市主檔!$A$2:$A$25,0))</f>
        <v>標準店</v>
      </c>
      <c r="H440" s="4" t="n">
        <v>31</v>
      </c>
      <c r="I440" s="16" t="n">
        <f aca="false">SUMIFS(門市年度設定!$E$2:$E$63,門市年度設定!$A$2:$A$63,$B440,門市年度設定!$B$2:$B$63,$D440)</f>
        <v>83</v>
      </c>
      <c r="J440" s="17" t="n">
        <f aca="false">SUMIFS(通路月營運!$I$2:$I$2509,通路月營運!$B$2:$B$2509,$B440,通路月營運!$C$2:$C$2509,$C440,通路月營運!$D$2:$D$2509,$D440)</f>
        <v>3013900</v>
      </c>
      <c r="K440" s="16" t="n">
        <f aca="false">SUMIFS(通路月營運!$K$2:$K$2509,通路月營運!$B$2:$B$2509,$B440,通路月營運!$C$2:$C$2509,$C440,通路月營運!$D$2:$D$2509,$D440)</f>
        <v>9957</v>
      </c>
      <c r="L440" s="13" t="n">
        <v>896300</v>
      </c>
      <c r="M440" s="13" t="n">
        <v>824300</v>
      </c>
      <c r="N440" s="17" t="n">
        <f aca="false">SUMIFS(門市年度設定!$F$2:$F$63,門市年度設定!$A$2:$A$63,$B440,門市年度設定!$B$2:$B$63,$D440)</f>
        <v>326000</v>
      </c>
      <c r="O440" s="13" t="n">
        <v>192500</v>
      </c>
      <c r="P440" s="13" t="n">
        <v>69200</v>
      </c>
      <c r="Q440" s="17" t="n">
        <f aca="false">SUMIFS(通路月營運!$N$2:$N$2509,通路月營運!$B$2:$B$2509,$B440,通路月營運!$C$2:$C$2509,$C440,通路月營運!$D$2:$D$2509,$D440)</f>
        <v>343162</v>
      </c>
      <c r="R440" s="14" t="n">
        <f aca="false">SUM(L440:Q440)</f>
        <v>2651462</v>
      </c>
      <c r="S440" s="14" t="n">
        <f aca="false">J440-R440</f>
        <v>362438</v>
      </c>
      <c r="T440" s="15" t="n">
        <f aca="false">IF(J440=0,0,S440/J440)</f>
        <v>0.120255482929095</v>
      </c>
      <c r="U440" s="14" t="n">
        <f aca="false">IF(H440=0,0,J440/H440)</f>
        <v>97222.5806451613</v>
      </c>
      <c r="V440" s="18" t="n">
        <f aca="false">IF(H440=0,0,K440/H440)</f>
        <v>321.193548387097</v>
      </c>
      <c r="W440" s="14" t="n">
        <f aca="false">IF(K440=0,0,J440/K440)</f>
        <v>302.691573767199</v>
      </c>
      <c r="X440" s="15" t="n">
        <f aca="false">IF(J440=0,0,L440/J440)</f>
        <v>0.29738876538704</v>
      </c>
      <c r="Y440" s="15" t="n">
        <f aca="false">IF(J440=0,0,M440/J440)</f>
        <v>0.273499452536581</v>
      </c>
      <c r="Z440" s="14" t="n">
        <f aca="false">IF(I440=0,0,J440/I440)</f>
        <v>36312.0481927711</v>
      </c>
    </row>
    <row r="441" customFormat="false" ht="15" hidden="false" customHeight="false" outlineLevel="0" collapsed="false">
      <c r="A441" s="6" t="str">
        <f aca="false">TEXT(B441,"0")&amp;"-"&amp;TEXT(C441,"00")</f>
        <v>2025-12</v>
      </c>
      <c r="B441" s="4" t="n">
        <v>2025</v>
      </c>
      <c r="C441" s="4" t="n">
        <v>12</v>
      </c>
      <c r="D441" s="9" t="s">
        <v>305</v>
      </c>
      <c r="E441" s="12" t="str">
        <f aca="false">INDEX(門市主檔!$B$2:$B$25,MATCH($D441,門市主檔!$A$2:$A$25,0))</f>
        <v>台中七期店</v>
      </c>
      <c r="F441" s="12" t="str">
        <f aca="false">INDEX(門市主檔!$C$2:$C$25,MATCH($D441,門市主檔!$A$2:$A$25,0))</f>
        <v>中區</v>
      </c>
      <c r="G441" s="12" t="str">
        <f aca="false">INDEX(門市主檔!$E$2:$E$25,MATCH($D441,門市主檔!$A$2:$A$25,0))</f>
        <v>旗艦店</v>
      </c>
      <c r="H441" s="4" t="n">
        <v>31</v>
      </c>
      <c r="I441" s="16" t="n">
        <f aca="false">SUMIFS(門市年度設定!$E$2:$E$63,門市年度設定!$A$2:$A$63,$B441,門市年度設定!$B$2:$B$63,$D441)</f>
        <v>124</v>
      </c>
      <c r="J441" s="17" t="n">
        <f aca="false">SUMIFS(通路月營運!$I$2:$I$2509,通路月營運!$B$2:$B$2509,$B441,通路月營運!$C$2:$C$2509,$C441,通路月營運!$D$2:$D$2509,$D441)</f>
        <v>2877000</v>
      </c>
      <c r="K441" s="16" t="n">
        <f aca="false">SUMIFS(通路月營運!$K$2:$K$2509,通路月營運!$B$2:$B$2509,$B441,通路月營運!$C$2:$C$2509,$C441,通路月營運!$D$2:$D$2509,$D441)</f>
        <v>9977</v>
      </c>
      <c r="L441" s="13" t="n">
        <v>990600</v>
      </c>
      <c r="M441" s="13" t="n">
        <v>684900</v>
      </c>
      <c r="N441" s="17" t="n">
        <f aca="false">SUMIFS(門市年度設定!$F$2:$F$63,門市年度設定!$A$2:$A$63,$B441,門市年度設定!$B$2:$B$63,$D441)</f>
        <v>490000</v>
      </c>
      <c r="O441" s="13" t="n">
        <v>200600</v>
      </c>
      <c r="P441" s="13" t="n">
        <v>73300</v>
      </c>
      <c r="Q441" s="17" t="n">
        <f aca="false">SUMIFS(通路月營運!$N$2:$N$2509,通路月營運!$B$2:$B$2509,$B441,通路月營運!$C$2:$C$2509,$C441,通路月營運!$D$2:$D$2509,$D441)</f>
        <v>261052</v>
      </c>
      <c r="R441" s="14" t="n">
        <f aca="false">SUM(L441:Q441)</f>
        <v>2700452</v>
      </c>
      <c r="S441" s="14" t="n">
        <f aca="false">J441-R441</f>
        <v>176548</v>
      </c>
      <c r="T441" s="15" t="n">
        <f aca="false">IF(J441=0,0,S441/J441)</f>
        <v>0.0613653110879388</v>
      </c>
      <c r="U441" s="14" t="n">
        <f aca="false">IF(H441=0,0,J441/H441)</f>
        <v>92806.4516129032</v>
      </c>
      <c r="V441" s="18" t="n">
        <f aca="false">IF(H441=0,0,K441/H441)</f>
        <v>321.838709677419</v>
      </c>
      <c r="W441" s="14" t="n">
        <f aca="false">IF(K441=0,0,J441/K441)</f>
        <v>288.363235441516</v>
      </c>
      <c r="X441" s="15" t="n">
        <f aca="false">IF(J441=0,0,L441/J441)</f>
        <v>0.344316996871741</v>
      </c>
      <c r="Y441" s="15" t="n">
        <f aca="false">IF(J441=0,0,M441/J441)</f>
        <v>0.238060479666319</v>
      </c>
      <c r="Z441" s="14" t="n">
        <f aca="false">IF(I441=0,0,J441/I441)</f>
        <v>23201.6129032258</v>
      </c>
    </row>
    <row r="442" customFormat="false" ht="15" hidden="false" customHeight="false" outlineLevel="0" collapsed="false">
      <c r="A442" s="6" t="str">
        <f aca="false">TEXT(B442,"0")&amp;"-"&amp;TEXT(C442,"00")</f>
        <v>2025-12</v>
      </c>
      <c r="B442" s="4" t="n">
        <v>2025</v>
      </c>
      <c r="C442" s="4" t="n">
        <v>12</v>
      </c>
      <c r="D442" s="9" t="s">
        <v>307</v>
      </c>
      <c r="E442" s="12" t="str">
        <f aca="false">INDEX(門市主檔!$B$2:$B$25,MATCH($D442,門市主檔!$A$2:$A$25,0))</f>
        <v>台中一中店</v>
      </c>
      <c r="F442" s="12" t="str">
        <f aca="false">INDEX(門市主檔!$C$2:$C$25,MATCH($D442,門市主檔!$A$2:$A$25,0))</f>
        <v>中區</v>
      </c>
      <c r="G442" s="12" t="str">
        <f aca="false">INDEX(門市主檔!$E$2:$E$25,MATCH($D442,門市主檔!$A$2:$A$25,0))</f>
        <v>小型店</v>
      </c>
      <c r="H442" s="4" t="n">
        <v>31</v>
      </c>
      <c r="I442" s="16" t="n">
        <f aca="false">SUMIFS(門市年度設定!$E$2:$E$63,門市年度設定!$A$2:$A$63,$B442,門市年度設定!$B$2:$B$63,$D442)</f>
        <v>52</v>
      </c>
      <c r="J442" s="17" t="n">
        <f aca="false">SUMIFS(通路月營運!$I$2:$I$2509,通路月營運!$B$2:$B$2509,$B442,通路月營運!$C$2:$C$2509,$C442,通路月營運!$D$2:$D$2509,$D442)</f>
        <v>2091400</v>
      </c>
      <c r="K442" s="16" t="n">
        <f aca="false">SUMIFS(通路月營運!$K$2:$K$2509,通路月營運!$B$2:$B$2509,$B442,通路月營運!$C$2:$C$2509,$C442,通路月營運!$D$2:$D$2509,$D442)</f>
        <v>7766</v>
      </c>
      <c r="L442" s="13" t="n">
        <v>686300</v>
      </c>
      <c r="M442" s="13" t="n">
        <v>511300</v>
      </c>
      <c r="N442" s="17" t="n">
        <f aca="false">SUMIFS(門市年度設定!$F$2:$F$63,門市年度設定!$A$2:$A$63,$B442,門市年度設定!$B$2:$B$63,$D442)</f>
        <v>106000</v>
      </c>
      <c r="O442" s="13" t="n">
        <v>125300</v>
      </c>
      <c r="P442" s="13" t="n">
        <v>47000</v>
      </c>
      <c r="Q442" s="17" t="n">
        <f aca="false">SUMIFS(通路月營運!$N$2:$N$2509,通路月營運!$B$2:$B$2509,$B442,通路月營運!$C$2:$C$2509,$C442,通路月營運!$D$2:$D$2509,$D442)</f>
        <v>286076</v>
      </c>
      <c r="R442" s="14" t="n">
        <f aca="false">SUM(L442:Q442)</f>
        <v>1761976</v>
      </c>
      <c r="S442" s="14" t="n">
        <f aca="false">J442-R442</f>
        <v>329424</v>
      </c>
      <c r="T442" s="15" t="n">
        <f aca="false">IF(J442=0,0,S442/J442)</f>
        <v>0.157513627235345</v>
      </c>
      <c r="U442" s="14" t="n">
        <f aca="false">IF(H442=0,0,J442/H442)</f>
        <v>67464.5161290323</v>
      </c>
      <c r="V442" s="18" t="n">
        <f aca="false">IF(H442=0,0,K442/H442)</f>
        <v>250.516129032258</v>
      </c>
      <c r="W442" s="14" t="n">
        <f aca="false">IF(K442=0,0,J442/K442)</f>
        <v>269.302086015967</v>
      </c>
      <c r="X442" s="15" t="n">
        <f aca="false">IF(J442=0,0,L442/J442)</f>
        <v>0.328153390073635</v>
      </c>
      <c r="Y442" s="15" t="n">
        <f aca="false">IF(J442=0,0,M442/J442)</f>
        <v>0.244477383570814</v>
      </c>
      <c r="Z442" s="14" t="n">
        <f aca="false">IF(I442=0,0,J442/I442)</f>
        <v>40219.2307692308</v>
      </c>
    </row>
    <row r="443" customFormat="false" ht="15" hidden="false" customHeight="false" outlineLevel="0" collapsed="false">
      <c r="A443" s="6" t="str">
        <f aca="false">TEXT(B443,"0")&amp;"-"&amp;TEXT(C443,"00")</f>
        <v>2025-12</v>
      </c>
      <c r="B443" s="4" t="n">
        <v>2025</v>
      </c>
      <c r="C443" s="4" t="n">
        <v>12</v>
      </c>
      <c r="D443" s="9" t="s">
        <v>310</v>
      </c>
      <c r="E443" s="12" t="str">
        <f aca="false">INDEX(門市主檔!$B$2:$B$25,MATCH($D443,門市主檔!$A$2:$A$25,0))</f>
        <v>台中大里店</v>
      </c>
      <c r="F443" s="12" t="str">
        <f aca="false">INDEX(門市主檔!$C$2:$C$25,MATCH($D443,門市主檔!$A$2:$A$25,0))</f>
        <v>中區</v>
      </c>
      <c r="G443" s="12" t="str">
        <f aca="false">INDEX(門市主檔!$E$2:$E$25,MATCH($D443,門市主檔!$A$2:$A$25,0))</f>
        <v>外帶專門店</v>
      </c>
      <c r="H443" s="4" t="n">
        <v>31</v>
      </c>
      <c r="I443" s="16" t="n">
        <f aca="false">SUMIFS(門市年度設定!$E$2:$E$63,門市年度設定!$A$2:$A$63,$B443,門市年度設定!$B$2:$B$63,$D443)</f>
        <v>10</v>
      </c>
      <c r="J443" s="17" t="n">
        <f aca="false">SUMIFS(通路月營運!$I$2:$I$2509,通路月營運!$B$2:$B$2509,$B443,通路月營運!$C$2:$C$2509,$C443,通路月營運!$D$2:$D$2509,$D443)</f>
        <v>1422000</v>
      </c>
      <c r="K443" s="16" t="n">
        <f aca="false">SUMIFS(通路月營運!$K$2:$K$2509,通路月營運!$B$2:$B$2509,$B443,通路月營運!$C$2:$C$2509,$C443,通路月營運!$D$2:$D$2509,$D443)</f>
        <v>5858</v>
      </c>
      <c r="L443" s="13" t="n">
        <v>460500</v>
      </c>
      <c r="M443" s="13" t="n">
        <v>364600</v>
      </c>
      <c r="N443" s="17" t="n">
        <f aca="false">SUMIFS(門市年度設定!$F$2:$F$63,門市年度設定!$A$2:$A$63,$B443,門市年度設定!$B$2:$B$63,$D443)</f>
        <v>55000</v>
      </c>
      <c r="O443" s="13" t="n">
        <v>82000</v>
      </c>
      <c r="P443" s="13" t="n">
        <v>28400</v>
      </c>
      <c r="Q443" s="17" t="n">
        <f aca="false">SUMIFS(通路月營運!$N$2:$N$2509,通路月營運!$B$2:$B$2509,$B443,通路月營運!$C$2:$C$2509,$C443,通路月營運!$D$2:$D$2509,$D443)</f>
        <v>283356</v>
      </c>
      <c r="R443" s="14" t="n">
        <f aca="false">SUM(L443:Q443)</f>
        <v>1273856</v>
      </c>
      <c r="S443" s="14" t="n">
        <f aca="false">J443-R443</f>
        <v>148144</v>
      </c>
      <c r="T443" s="15" t="n">
        <f aca="false">IF(J443=0,0,S443/J443)</f>
        <v>0.104180028129395</v>
      </c>
      <c r="U443" s="14" t="n">
        <f aca="false">IF(H443=0,0,J443/H443)</f>
        <v>45870.9677419355</v>
      </c>
      <c r="V443" s="18" t="n">
        <f aca="false">IF(H443=0,0,K443/H443)</f>
        <v>188.967741935484</v>
      </c>
      <c r="W443" s="14" t="n">
        <f aca="false">IF(K443=0,0,J443/K443)</f>
        <v>242.744964151588</v>
      </c>
      <c r="X443" s="15" t="n">
        <f aca="false">IF(J443=0,0,L443/J443)</f>
        <v>0.323839662447257</v>
      </c>
      <c r="Y443" s="15" t="n">
        <f aca="false">IF(J443=0,0,M443/J443)</f>
        <v>0.256399437412096</v>
      </c>
      <c r="Z443" s="14" t="n">
        <f aca="false">IF(I443=0,0,J443/I443)</f>
        <v>142200</v>
      </c>
    </row>
    <row r="444" customFormat="false" ht="15" hidden="false" customHeight="false" outlineLevel="0" collapsed="false">
      <c r="A444" s="6" t="str">
        <f aca="false">TEXT(B444,"0")&amp;"-"&amp;TEXT(C444,"00")</f>
        <v>2025-12</v>
      </c>
      <c r="B444" s="4" t="n">
        <v>2025</v>
      </c>
      <c r="C444" s="4" t="n">
        <v>12</v>
      </c>
      <c r="D444" s="9" t="s">
        <v>318</v>
      </c>
      <c r="E444" s="12" t="str">
        <f aca="false">INDEX(門市主檔!$B$2:$B$25,MATCH($D444,門市主檔!$A$2:$A$25,0))</f>
        <v>台南中西店</v>
      </c>
      <c r="F444" s="12" t="str">
        <f aca="false">INDEX(門市主檔!$C$2:$C$25,MATCH($D444,門市主檔!$A$2:$A$25,0))</f>
        <v>南區</v>
      </c>
      <c r="G444" s="12" t="str">
        <f aca="false">INDEX(門市主檔!$E$2:$E$25,MATCH($D444,門市主檔!$A$2:$A$25,0))</f>
        <v>標準店</v>
      </c>
      <c r="H444" s="4" t="n">
        <v>31</v>
      </c>
      <c r="I444" s="16" t="n">
        <f aca="false">SUMIFS(門市年度設定!$E$2:$E$63,門市年度設定!$A$2:$A$63,$B444,門市年度設定!$B$2:$B$63,$D444)</f>
        <v>76</v>
      </c>
      <c r="J444" s="17" t="n">
        <f aca="false">SUMIFS(通路月營運!$I$2:$I$2509,通路月營運!$B$2:$B$2509,$B444,通路月營運!$C$2:$C$2509,$C444,通路月營運!$D$2:$D$2509,$D444)</f>
        <v>2289200</v>
      </c>
      <c r="K444" s="16" t="n">
        <f aca="false">SUMIFS(通路月營運!$K$2:$K$2509,通路月營運!$B$2:$B$2509,$B444,通路月營運!$C$2:$C$2509,$C444,通路月營運!$D$2:$D$2509,$D444)</f>
        <v>7953</v>
      </c>
      <c r="L444" s="13" t="n">
        <v>709300</v>
      </c>
      <c r="M444" s="13" t="n">
        <v>621900</v>
      </c>
      <c r="N444" s="17" t="n">
        <f aca="false">SUMIFS(門市年度設定!$F$2:$F$63,門市年度設定!$A$2:$A$63,$B444,門市年度設定!$B$2:$B$63,$D444)</f>
        <v>205000</v>
      </c>
      <c r="O444" s="13" t="n">
        <v>118600</v>
      </c>
      <c r="P444" s="13" t="n">
        <v>40400</v>
      </c>
      <c r="Q444" s="17" t="n">
        <f aca="false">SUMIFS(通路月營運!$N$2:$N$2509,通路月營運!$B$2:$B$2509,$B444,通路月營運!$C$2:$C$2509,$C444,通路月營運!$D$2:$D$2509,$D444)</f>
        <v>248880</v>
      </c>
      <c r="R444" s="14" t="n">
        <f aca="false">SUM(L444:Q444)</f>
        <v>1944080</v>
      </c>
      <c r="S444" s="14" t="n">
        <f aca="false">J444-R444</f>
        <v>345120</v>
      </c>
      <c r="T444" s="15" t="n">
        <f aca="false">IF(J444=0,0,S444/J444)</f>
        <v>0.150760090861436</v>
      </c>
      <c r="U444" s="14" t="n">
        <f aca="false">IF(H444=0,0,J444/H444)</f>
        <v>73845.1612903226</v>
      </c>
      <c r="V444" s="18" t="n">
        <f aca="false">IF(H444=0,0,K444/H444)</f>
        <v>256.548387096774</v>
      </c>
      <c r="W444" s="14" t="n">
        <f aca="false">IF(K444=0,0,J444/K444)</f>
        <v>287.841066264303</v>
      </c>
      <c r="X444" s="15" t="n">
        <f aca="false">IF(J444=0,0,L444/J444)</f>
        <v>0.309846234492399</v>
      </c>
      <c r="Y444" s="15" t="n">
        <f aca="false">IF(J444=0,0,M444/J444)</f>
        <v>0.271666957889219</v>
      </c>
      <c r="Z444" s="14" t="n">
        <f aca="false">IF(I444=0,0,J444/I444)</f>
        <v>30121.0526315789</v>
      </c>
    </row>
    <row r="445" customFormat="false" ht="15" hidden="false" customHeight="false" outlineLevel="0" collapsed="false">
      <c r="A445" s="6" t="str">
        <f aca="false">TEXT(B445,"0")&amp;"-"&amp;TEXT(C445,"00")</f>
        <v>2025-12</v>
      </c>
      <c r="B445" s="4" t="n">
        <v>2025</v>
      </c>
      <c r="C445" s="4" t="n">
        <v>12</v>
      </c>
      <c r="D445" s="9" t="s">
        <v>323</v>
      </c>
      <c r="E445" s="12" t="str">
        <f aca="false">INDEX(門市主檔!$B$2:$B$25,MATCH($D445,門市主檔!$A$2:$A$25,0))</f>
        <v>台南東寧店</v>
      </c>
      <c r="F445" s="12" t="str">
        <f aca="false">INDEX(門市主檔!$C$2:$C$25,MATCH($D445,門市主檔!$A$2:$A$25,0))</f>
        <v>南區</v>
      </c>
      <c r="G445" s="12" t="str">
        <f aca="false">INDEX(門市主檔!$E$2:$E$25,MATCH($D445,門市主檔!$A$2:$A$25,0))</f>
        <v>小型店</v>
      </c>
      <c r="H445" s="4" t="n">
        <v>31</v>
      </c>
      <c r="I445" s="16" t="n">
        <f aca="false">SUMIFS(門市年度設定!$E$2:$E$63,門市年度設定!$A$2:$A$63,$B445,門市年度設定!$B$2:$B$63,$D445)</f>
        <v>52</v>
      </c>
      <c r="J445" s="17" t="n">
        <f aca="false">SUMIFS(通路月營運!$I$2:$I$2509,通路月營運!$B$2:$B$2509,$B445,通路月營運!$C$2:$C$2509,$C445,通路月營運!$D$2:$D$2509,$D445)</f>
        <v>1686300</v>
      </c>
      <c r="K445" s="16" t="n">
        <f aca="false">SUMIFS(通路月營運!$K$2:$K$2509,通路月營運!$B$2:$B$2509,$B445,通路月營運!$C$2:$C$2509,$C445,通路月營運!$D$2:$D$2509,$D445)</f>
        <v>5993</v>
      </c>
      <c r="L445" s="13" t="n">
        <v>505800</v>
      </c>
      <c r="M445" s="13" t="n">
        <v>464600</v>
      </c>
      <c r="N445" s="17" t="n">
        <f aca="false">SUMIFS(門市年度設定!$F$2:$F$63,門市年度設定!$A$2:$A$63,$B445,門市年度設定!$B$2:$B$63,$D445)</f>
        <v>95000</v>
      </c>
      <c r="O445" s="13" t="n">
        <v>80300</v>
      </c>
      <c r="P445" s="13" t="n">
        <v>56600</v>
      </c>
      <c r="Q445" s="17" t="n">
        <f aca="false">SUMIFS(通路月營運!$N$2:$N$2509,通路月營運!$B$2:$B$2509,$B445,通路月營運!$C$2:$C$2509,$C445,通路月營運!$D$2:$D$2509,$D445)</f>
        <v>228548</v>
      </c>
      <c r="R445" s="14" t="n">
        <f aca="false">SUM(L445:Q445)</f>
        <v>1430848</v>
      </c>
      <c r="S445" s="14" t="n">
        <f aca="false">J445-R445</f>
        <v>255452</v>
      </c>
      <c r="T445" s="15" t="n">
        <f aca="false">IF(J445=0,0,S445/J445)</f>
        <v>0.151486686829153</v>
      </c>
      <c r="U445" s="14" t="n">
        <f aca="false">IF(H445=0,0,J445/H445)</f>
        <v>54396.7741935484</v>
      </c>
      <c r="V445" s="18" t="n">
        <f aca="false">IF(H445=0,0,K445/H445)</f>
        <v>193.322580645161</v>
      </c>
      <c r="W445" s="14" t="n">
        <f aca="false">IF(K445=0,0,J445/K445)</f>
        <v>281.378274653763</v>
      </c>
      <c r="X445" s="15" t="n">
        <f aca="false">IF(J445=0,0,L445/J445)</f>
        <v>0.299946628713752</v>
      </c>
      <c r="Y445" s="15" t="n">
        <f aca="false">IF(J445=0,0,M445/J445)</f>
        <v>0.275514439898002</v>
      </c>
      <c r="Z445" s="14" t="n">
        <f aca="false">IF(I445=0,0,J445/I445)</f>
        <v>32428.8461538462</v>
      </c>
    </row>
    <row r="446" customFormat="false" ht="15" hidden="false" customHeight="false" outlineLevel="0" collapsed="false">
      <c r="A446" s="6" t="str">
        <f aca="false">TEXT(B446,"0")&amp;"-"&amp;TEXT(C446,"00")</f>
        <v>2025-12</v>
      </c>
      <c r="B446" s="4" t="n">
        <v>2025</v>
      </c>
      <c r="C446" s="4" t="n">
        <v>12</v>
      </c>
      <c r="D446" s="9" t="s">
        <v>262</v>
      </c>
      <c r="E446" s="12" t="str">
        <f aca="false">INDEX(門市主檔!$B$2:$B$25,MATCH($D446,門市主檔!$A$2:$A$25,0))</f>
        <v>台北信義旗艦店</v>
      </c>
      <c r="F446" s="12" t="str">
        <f aca="false">INDEX(門市主檔!$C$2:$C$25,MATCH($D446,門市主檔!$A$2:$A$25,0))</f>
        <v>北區</v>
      </c>
      <c r="G446" s="12" t="str">
        <f aca="false">INDEX(門市主檔!$E$2:$E$25,MATCH($D446,門市主檔!$A$2:$A$25,0))</f>
        <v>旗艦店</v>
      </c>
      <c r="H446" s="4" t="n">
        <v>31</v>
      </c>
      <c r="I446" s="16" t="n">
        <f aca="false">SUMIFS(門市年度設定!$E$2:$E$63,門市年度設定!$A$2:$A$63,$B446,門市年度設定!$B$2:$B$63,$D446)</f>
        <v>112</v>
      </c>
      <c r="J446" s="17" t="n">
        <f aca="false">SUMIFS(通路月營運!$I$2:$I$2509,通路月營運!$B$2:$B$2509,$B446,通路月營運!$C$2:$C$2509,$C446,通路月營運!$D$2:$D$2509,$D446)</f>
        <v>3973500</v>
      </c>
      <c r="K446" s="16" t="n">
        <f aca="false">SUMIFS(通路月營運!$K$2:$K$2509,通路月營運!$B$2:$B$2509,$B446,通路月營運!$C$2:$C$2509,$C446,通路月營運!$D$2:$D$2509,$D446)</f>
        <v>13370</v>
      </c>
      <c r="L446" s="13" t="n">
        <v>1178400</v>
      </c>
      <c r="M446" s="13" t="n">
        <v>972100</v>
      </c>
      <c r="N446" s="17" t="n">
        <f aca="false">SUMIFS(門市年度設定!$F$2:$F$63,門市年度設定!$A$2:$A$63,$B446,門市年度設定!$B$2:$B$63,$D446)</f>
        <v>581000</v>
      </c>
      <c r="O446" s="13" t="n">
        <v>259500</v>
      </c>
      <c r="P446" s="13" t="n">
        <v>88600</v>
      </c>
      <c r="Q446" s="17" t="n">
        <f aca="false">SUMIFS(通路月營運!$N$2:$N$2509,通路月營運!$B$2:$B$2509,$B446,通路月營運!$C$2:$C$2509,$C446,通路月營運!$D$2:$D$2509,$D446)</f>
        <v>343230</v>
      </c>
      <c r="R446" s="14" t="n">
        <f aca="false">SUM(L446:Q446)</f>
        <v>3422830</v>
      </c>
      <c r="S446" s="14" t="n">
        <f aca="false">J446-R446</f>
        <v>550670</v>
      </c>
      <c r="T446" s="15" t="n">
        <f aca="false">IF(J446=0,0,S446/J446)</f>
        <v>0.138585629797408</v>
      </c>
      <c r="U446" s="14" t="n">
        <f aca="false">IF(H446=0,0,J446/H446)</f>
        <v>128177.419354839</v>
      </c>
      <c r="V446" s="18" t="n">
        <f aca="false">IF(H446=0,0,K446/H446)</f>
        <v>431.290322580645</v>
      </c>
      <c r="W446" s="14" t="n">
        <f aca="false">IF(K446=0,0,J446/K446)</f>
        <v>297.1952131638</v>
      </c>
      <c r="X446" s="15" t="n">
        <f aca="false">IF(J446=0,0,L446/J446)</f>
        <v>0.296564741411854</v>
      </c>
      <c r="Y446" s="15" t="n">
        <f aca="false">IF(J446=0,0,M446/J446)</f>
        <v>0.244645778281112</v>
      </c>
      <c r="Z446" s="14" t="n">
        <f aca="false">IF(I446=0,0,J446/I446)</f>
        <v>35477.6785714286</v>
      </c>
    </row>
    <row r="447" customFormat="false" ht="15" hidden="false" customHeight="false" outlineLevel="0" collapsed="false">
      <c r="A447" s="6" t="str">
        <f aca="false">TEXT(B447,"0")&amp;"-"&amp;TEXT(C447,"00")</f>
        <v>2025-12</v>
      </c>
      <c r="B447" s="4" t="n">
        <v>2025</v>
      </c>
      <c r="C447" s="4" t="n">
        <v>12</v>
      </c>
      <c r="D447" s="9" t="s">
        <v>269</v>
      </c>
      <c r="E447" s="12" t="str">
        <f aca="false">INDEX(門市主檔!$B$2:$B$25,MATCH($D447,門市主檔!$A$2:$A$25,0))</f>
        <v>台北中山店</v>
      </c>
      <c r="F447" s="12" t="str">
        <f aca="false">INDEX(門市主檔!$C$2:$C$25,MATCH($D447,門市主檔!$A$2:$A$25,0))</f>
        <v>北區</v>
      </c>
      <c r="G447" s="12" t="str">
        <f aca="false">INDEX(門市主檔!$E$2:$E$25,MATCH($D447,門市主檔!$A$2:$A$25,0))</f>
        <v>標準店</v>
      </c>
      <c r="H447" s="4" t="n">
        <v>31</v>
      </c>
      <c r="I447" s="16" t="n">
        <f aca="false">SUMIFS(門市年度設定!$E$2:$E$63,門市年度設定!$A$2:$A$63,$B447,門市年度設定!$B$2:$B$63,$D447)</f>
        <v>79</v>
      </c>
      <c r="J447" s="17" t="n">
        <f aca="false">SUMIFS(通路月營運!$I$2:$I$2509,通路月營運!$B$2:$B$2509,$B447,通路月營運!$C$2:$C$2509,$C447,通路月營運!$D$2:$D$2509,$D447)</f>
        <v>2697700</v>
      </c>
      <c r="K447" s="16" t="n">
        <f aca="false">SUMIFS(通路月營運!$K$2:$K$2509,通路月營運!$B$2:$B$2509,$B447,通路月營運!$C$2:$C$2509,$C447,通路月營運!$D$2:$D$2509,$D447)</f>
        <v>9862</v>
      </c>
      <c r="L447" s="13" t="n">
        <v>827500</v>
      </c>
      <c r="M447" s="13" t="n">
        <v>677800</v>
      </c>
      <c r="N447" s="17" t="n">
        <f aca="false">SUMIFS(門市年度設定!$F$2:$F$63,門市年度設定!$A$2:$A$63,$B447,門市年度設定!$B$2:$B$63,$D447)</f>
        <v>268000</v>
      </c>
      <c r="O447" s="13" t="n">
        <v>171300</v>
      </c>
      <c r="P447" s="13" t="n">
        <v>79100</v>
      </c>
      <c r="Q447" s="17" t="n">
        <f aca="false">SUMIFS(通路月營運!$N$2:$N$2509,通路月營運!$B$2:$B$2509,$B447,通路月營運!$C$2:$C$2509,$C447,通路月營運!$D$2:$D$2509,$D447)</f>
        <v>290836</v>
      </c>
      <c r="R447" s="14" t="n">
        <f aca="false">SUM(L447:Q447)</f>
        <v>2314536</v>
      </c>
      <c r="S447" s="14" t="n">
        <f aca="false">J447-R447</f>
        <v>383164</v>
      </c>
      <c r="T447" s="15" t="n">
        <f aca="false">IF(J447=0,0,S447/J447)</f>
        <v>0.142033584164288</v>
      </c>
      <c r="U447" s="14" t="n">
        <f aca="false">IF(H447=0,0,J447/H447)</f>
        <v>87022.5806451613</v>
      </c>
      <c r="V447" s="18" t="n">
        <f aca="false">IF(H447=0,0,K447/H447)</f>
        <v>318.129032258065</v>
      </c>
      <c r="W447" s="14" t="n">
        <f aca="false">IF(K447=0,0,J447/K447)</f>
        <v>273.544919894545</v>
      </c>
      <c r="X447" s="15" t="n">
        <f aca="false">IF(J447=0,0,L447/J447)</f>
        <v>0.306742780887423</v>
      </c>
      <c r="Y447" s="15" t="n">
        <f aca="false">IF(J447=0,0,M447/J447)</f>
        <v>0.251251065722653</v>
      </c>
      <c r="Z447" s="14" t="n">
        <f aca="false">IF(I447=0,0,J447/I447)</f>
        <v>34148.1012658228</v>
      </c>
    </row>
    <row r="448" customFormat="false" ht="15" hidden="false" customHeight="false" outlineLevel="0" collapsed="false">
      <c r="A448" s="6" t="str">
        <f aca="false">TEXT(B448,"0")&amp;"-"&amp;TEXT(C448,"00")</f>
        <v>2025-12</v>
      </c>
      <c r="B448" s="4" t="n">
        <v>2025</v>
      </c>
      <c r="C448" s="4" t="n">
        <v>12</v>
      </c>
      <c r="D448" s="9" t="s">
        <v>273</v>
      </c>
      <c r="E448" s="12" t="str">
        <f aca="false">INDEX(門市主檔!$B$2:$B$25,MATCH($D448,門市主檔!$A$2:$A$25,0))</f>
        <v>台北東門店</v>
      </c>
      <c r="F448" s="12" t="str">
        <f aca="false">INDEX(門市主檔!$C$2:$C$25,MATCH($D448,門市主檔!$A$2:$A$25,0))</f>
        <v>北區</v>
      </c>
      <c r="G448" s="12" t="str">
        <f aca="false">INDEX(門市主檔!$E$2:$E$25,MATCH($D448,門市主檔!$A$2:$A$25,0))</f>
        <v>小型店</v>
      </c>
      <c r="H448" s="4" t="n">
        <v>31</v>
      </c>
      <c r="I448" s="16" t="n">
        <f aca="false">SUMIFS(門市年度設定!$E$2:$E$63,門市年度設定!$A$2:$A$63,$B448,門市年度設定!$B$2:$B$63,$D448)</f>
        <v>54</v>
      </c>
      <c r="J448" s="17" t="n">
        <f aca="false">SUMIFS(通路月營運!$I$2:$I$2509,通路月營運!$B$2:$B$2509,$B448,通路月營運!$C$2:$C$2509,$C448,通路月營運!$D$2:$D$2509,$D448)</f>
        <v>1880300</v>
      </c>
      <c r="K448" s="16" t="n">
        <f aca="false">SUMIFS(通路月營運!$K$2:$K$2509,通路月營運!$B$2:$B$2509,$B448,通路月營運!$C$2:$C$2509,$C448,通路月營運!$D$2:$D$2509,$D448)</f>
        <v>6102</v>
      </c>
      <c r="L448" s="13" t="n">
        <v>640500</v>
      </c>
      <c r="M448" s="13" t="n">
        <v>473200</v>
      </c>
      <c r="N448" s="17" t="n">
        <f aca="false">SUMIFS(門市年度設定!$F$2:$F$63,門市年度設定!$A$2:$A$63,$B448,門市年度設定!$B$2:$B$63,$D448)</f>
        <v>101000</v>
      </c>
      <c r="O448" s="13" t="n">
        <v>107300</v>
      </c>
      <c r="P448" s="13" t="n">
        <v>37100</v>
      </c>
      <c r="Q448" s="17" t="n">
        <f aca="false">SUMIFS(通路月營運!$N$2:$N$2509,通路月營運!$B$2:$B$2509,$B448,通路月營運!$C$2:$C$2509,$C448,通路月營運!$D$2:$D$2509,$D448)</f>
        <v>270062</v>
      </c>
      <c r="R448" s="14" t="n">
        <f aca="false">SUM(L448:Q448)</f>
        <v>1629162</v>
      </c>
      <c r="S448" s="14" t="n">
        <f aca="false">J448-R448</f>
        <v>251138</v>
      </c>
      <c r="T448" s="15" t="n">
        <f aca="false">IF(J448=0,0,S448/J448)</f>
        <v>0.133562729351699</v>
      </c>
      <c r="U448" s="14" t="n">
        <f aca="false">IF(H448=0,0,J448/H448)</f>
        <v>60654.8387096774</v>
      </c>
      <c r="V448" s="18" t="n">
        <f aca="false">IF(H448=0,0,K448/H448)</f>
        <v>196.838709677419</v>
      </c>
      <c r="W448" s="14" t="n">
        <f aca="false">IF(K448=0,0,J448/K448)</f>
        <v>308.144870534251</v>
      </c>
      <c r="X448" s="15" t="n">
        <f aca="false">IF(J448=0,0,L448/J448)</f>
        <v>0.340637132372494</v>
      </c>
      <c r="Y448" s="15" t="n">
        <f aca="false">IF(J448=0,0,M448/J448)</f>
        <v>0.25166196883476</v>
      </c>
      <c r="Z448" s="14" t="n">
        <f aca="false">IF(I448=0,0,J448/I448)</f>
        <v>34820.3703703704</v>
      </c>
    </row>
    <row r="449" customFormat="false" ht="15" hidden="false" customHeight="false" outlineLevel="0" collapsed="false">
      <c r="A449" s="6" t="str">
        <f aca="false">TEXT(B449,"0")&amp;"-"&amp;TEXT(C449,"00")</f>
        <v>2025-12</v>
      </c>
      <c r="B449" s="4" t="n">
        <v>2025</v>
      </c>
      <c r="C449" s="4" t="n">
        <v>12</v>
      </c>
      <c r="D449" s="9" t="s">
        <v>277</v>
      </c>
      <c r="E449" s="12" t="str">
        <f aca="false">INDEX(門市主檔!$B$2:$B$25,MATCH($D449,門市主檔!$A$2:$A$25,0))</f>
        <v>台北松江店</v>
      </c>
      <c r="F449" s="12" t="str">
        <f aca="false">INDEX(門市主檔!$C$2:$C$25,MATCH($D449,門市主檔!$A$2:$A$25,0))</f>
        <v>北區</v>
      </c>
      <c r="G449" s="12" t="str">
        <f aca="false">INDEX(門市主檔!$E$2:$E$25,MATCH($D449,門市主檔!$A$2:$A$25,0))</f>
        <v>外帶專門店</v>
      </c>
      <c r="H449" s="4" t="n">
        <v>31</v>
      </c>
      <c r="I449" s="16" t="n">
        <f aca="false">SUMIFS(門市年度設定!$E$2:$E$63,門市年度設定!$A$2:$A$63,$B449,門市年度設定!$B$2:$B$63,$D449)</f>
        <v>9</v>
      </c>
      <c r="J449" s="17" t="n">
        <f aca="false">SUMIFS(通路月營運!$I$2:$I$2509,通路月營運!$B$2:$B$2509,$B449,通路月營運!$C$2:$C$2509,$C449,通路月營運!$D$2:$D$2509,$D449)</f>
        <v>1507000</v>
      </c>
      <c r="K449" s="16" t="n">
        <f aca="false">SUMIFS(通路月營運!$K$2:$K$2509,通路月營運!$B$2:$B$2509,$B449,通路月營運!$C$2:$C$2509,$C449,通路月營運!$D$2:$D$2509,$D449)</f>
        <v>5209</v>
      </c>
      <c r="L449" s="13" t="n">
        <v>514400</v>
      </c>
      <c r="M449" s="13" t="n">
        <v>371200</v>
      </c>
      <c r="N449" s="17" t="n">
        <f aca="false">SUMIFS(門市年度設定!$F$2:$F$63,門市年度設定!$A$2:$A$63,$B449,門市年度設定!$B$2:$B$63,$D449)</f>
        <v>58000</v>
      </c>
      <c r="O449" s="13" t="n">
        <v>102200</v>
      </c>
      <c r="P449" s="13" t="n">
        <v>33200</v>
      </c>
      <c r="Q449" s="17" t="n">
        <f aca="false">SUMIFS(通路月營運!$N$2:$N$2509,通路月營運!$B$2:$B$2509,$B449,通路月營運!$C$2:$C$2509,$C449,通路月營運!$D$2:$D$2509,$D449)</f>
        <v>294576</v>
      </c>
      <c r="R449" s="14" t="n">
        <f aca="false">SUM(L449:Q449)</f>
        <v>1373576</v>
      </c>
      <c r="S449" s="14" t="n">
        <f aca="false">J449-R449</f>
        <v>133424</v>
      </c>
      <c r="T449" s="15" t="n">
        <f aca="false">IF(J449=0,0,S449/J449)</f>
        <v>0.0885361645653617</v>
      </c>
      <c r="U449" s="14" t="n">
        <f aca="false">IF(H449=0,0,J449/H449)</f>
        <v>48612.9032258065</v>
      </c>
      <c r="V449" s="18" t="n">
        <f aca="false">IF(H449=0,0,K449/H449)</f>
        <v>168.032258064516</v>
      </c>
      <c r="W449" s="14" t="n">
        <f aca="false">IF(K449=0,0,J449/K449)</f>
        <v>289.306968708005</v>
      </c>
      <c r="X449" s="15" t="n">
        <f aca="false">IF(J449=0,0,L449/J449)</f>
        <v>0.341340411413404</v>
      </c>
      <c r="Y449" s="15" t="n">
        <f aca="false">IF(J449=0,0,M449/J449)</f>
        <v>0.246317186463172</v>
      </c>
      <c r="Z449" s="14" t="n">
        <f aca="false">IF(I449=0,0,J449/I449)</f>
        <v>167444.444444444</v>
      </c>
    </row>
    <row r="450" customFormat="false" ht="15" hidden="false" customHeight="false" outlineLevel="0" collapsed="false">
      <c r="A450" s="6" t="str">
        <f aca="false">TEXT(B450,"0")&amp;"-"&amp;TEXT(C450,"00")</f>
        <v>2025-12</v>
      </c>
      <c r="B450" s="4" t="n">
        <v>2025</v>
      </c>
      <c r="C450" s="4" t="n">
        <v>12</v>
      </c>
      <c r="D450" s="9" t="s">
        <v>288</v>
      </c>
      <c r="E450" s="12" t="str">
        <f aca="false">INDEX(門市主檔!$B$2:$B$25,MATCH($D450,門市主檔!$A$2:$A$25,0))</f>
        <v>桃園中壢店</v>
      </c>
      <c r="F450" s="12" t="str">
        <f aca="false">INDEX(門市主檔!$C$2:$C$25,MATCH($D450,門市主檔!$A$2:$A$25,0))</f>
        <v>北區</v>
      </c>
      <c r="G450" s="12" t="str">
        <f aca="false">INDEX(門市主檔!$E$2:$E$25,MATCH($D450,門市主檔!$A$2:$A$25,0))</f>
        <v>標準店</v>
      </c>
      <c r="H450" s="4" t="n">
        <v>31</v>
      </c>
      <c r="I450" s="16" t="n">
        <f aca="false">SUMIFS(門市年度設定!$E$2:$E$63,門市年度設定!$A$2:$A$63,$B450,門市年度設定!$B$2:$B$63,$D450)</f>
        <v>90</v>
      </c>
      <c r="J450" s="17" t="n">
        <f aca="false">SUMIFS(通路月營運!$I$2:$I$2509,通路月營運!$B$2:$B$2509,$B450,通路月營運!$C$2:$C$2509,$C450,通路月營運!$D$2:$D$2509,$D450)</f>
        <v>2340500</v>
      </c>
      <c r="K450" s="16" t="n">
        <f aca="false">SUMIFS(通路月營運!$K$2:$K$2509,通路月營運!$B$2:$B$2509,$B450,通路月營運!$C$2:$C$2509,$C450,通路月營運!$D$2:$D$2509,$D450)</f>
        <v>8458</v>
      </c>
      <c r="L450" s="13" t="n">
        <v>694100</v>
      </c>
      <c r="M450" s="13" t="n">
        <v>620300</v>
      </c>
      <c r="N450" s="17" t="n">
        <f aca="false">SUMIFS(門市年度設定!$F$2:$F$63,門市年度設定!$A$2:$A$63,$B450,門市年度設定!$B$2:$B$63,$D450)</f>
        <v>207000</v>
      </c>
      <c r="O450" s="13" t="n">
        <v>135700</v>
      </c>
      <c r="P450" s="13" t="n">
        <v>39700</v>
      </c>
      <c r="Q450" s="17" t="n">
        <f aca="false">SUMIFS(通路月營運!$N$2:$N$2509,通路月營運!$B$2:$B$2509,$B450,通路月營運!$C$2:$C$2509,$C450,通路月營運!$D$2:$D$2509,$D450)</f>
        <v>270470</v>
      </c>
      <c r="R450" s="14" t="n">
        <f aca="false">SUM(L450:Q450)</f>
        <v>1967270</v>
      </c>
      <c r="S450" s="14" t="n">
        <f aca="false">J450-R450</f>
        <v>373230</v>
      </c>
      <c r="T450" s="15" t="n">
        <f aca="false">IF(J450=0,0,S450/J450)</f>
        <v>0.15946592608417</v>
      </c>
      <c r="U450" s="14" t="n">
        <f aca="false">IF(H450=0,0,J450/H450)</f>
        <v>75500</v>
      </c>
      <c r="V450" s="18" t="n">
        <f aca="false">IF(H450=0,0,K450/H450)</f>
        <v>272.838709677419</v>
      </c>
      <c r="W450" s="14" t="n">
        <f aca="false">IF(K450=0,0,J450/K450)</f>
        <v>276.720264838023</v>
      </c>
      <c r="X450" s="15" t="n">
        <f aca="false">IF(J450=0,0,L450/J450)</f>
        <v>0.296560563982055</v>
      </c>
      <c r="Y450" s="15" t="n">
        <f aca="false">IF(J450=0,0,M450/J450)</f>
        <v>0.265028839991455</v>
      </c>
      <c r="Z450" s="14" t="n">
        <f aca="false">IF(I450=0,0,J450/I450)</f>
        <v>26005.5555555556</v>
      </c>
    </row>
    <row r="451" customFormat="false" ht="15" hidden="false" customHeight="false" outlineLevel="0" collapsed="false">
      <c r="A451" s="6" t="str">
        <f aca="false">TEXT(B451,"0")&amp;"-"&amp;TEXT(C451,"00")</f>
        <v>2025-12</v>
      </c>
      <c r="B451" s="4" t="n">
        <v>2025</v>
      </c>
      <c r="C451" s="4" t="n">
        <v>12</v>
      </c>
      <c r="D451" s="9" t="s">
        <v>292</v>
      </c>
      <c r="E451" s="12" t="str">
        <f aca="false">INDEX(門市主檔!$B$2:$B$25,MATCH($D451,門市主檔!$A$2:$A$25,0))</f>
        <v>桃園藝文店</v>
      </c>
      <c r="F451" s="12" t="str">
        <f aca="false">INDEX(門市主檔!$C$2:$C$25,MATCH($D451,門市主檔!$A$2:$A$25,0))</f>
        <v>北區</v>
      </c>
      <c r="G451" s="12" t="str">
        <f aca="false">INDEX(門市主檔!$E$2:$E$25,MATCH($D451,門市主檔!$A$2:$A$25,0))</f>
        <v>標準店</v>
      </c>
      <c r="H451" s="4" t="n">
        <v>31</v>
      </c>
      <c r="I451" s="16" t="n">
        <f aca="false">SUMIFS(門市年度設定!$E$2:$E$63,門市年度設定!$A$2:$A$63,$B451,門市年度設定!$B$2:$B$63,$D451)</f>
        <v>96</v>
      </c>
      <c r="J451" s="17" t="n">
        <f aca="false">SUMIFS(通路月營運!$I$2:$I$2509,通路月營運!$B$2:$B$2509,$B451,通路月營運!$C$2:$C$2509,$C451,通路月營運!$D$2:$D$2509,$D451)</f>
        <v>2020600</v>
      </c>
      <c r="K451" s="16" t="n">
        <f aca="false">SUMIFS(通路月營運!$K$2:$K$2509,通路月營運!$B$2:$B$2509,$B451,通路月營運!$C$2:$C$2509,$C451,通路月營運!$D$2:$D$2509,$D451)</f>
        <v>6801</v>
      </c>
      <c r="L451" s="13" t="n">
        <v>622500</v>
      </c>
      <c r="M451" s="13" t="n">
        <v>500900</v>
      </c>
      <c r="N451" s="17" t="n">
        <f aca="false">SUMIFS(門市年度設定!$F$2:$F$63,門市年度設定!$A$2:$A$63,$B451,門市年度設定!$B$2:$B$63,$D451)</f>
        <v>178000</v>
      </c>
      <c r="O451" s="13" t="n">
        <v>112400</v>
      </c>
      <c r="P451" s="13" t="n">
        <v>36400</v>
      </c>
      <c r="Q451" s="17" t="n">
        <f aca="false">SUMIFS(通路月營運!$N$2:$N$2509,通路月營運!$B$2:$B$2509,$B451,通路月營運!$C$2:$C$2509,$C451,通路月營運!$D$2:$D$2509,$D451)</f>
        <v>223244</v>
      </c>
      <c r="R451" s="14" t="n">
        <f aca="false">SUM(L451:Q451)</f>
        <v>1673444</v>
      </c>
      <c r="S451" s="14" t="n">
        <f aca="false">J451-R451</f>
        <v>347156</v>
      </c>
      <c r="T451" s="15" t="n">
        <f aca="false">IF(J451=0,0,S451/J451)</f>
        <v>0.171808373750371</v>
      </c>
      <c r="U451" s="14" t="n">
        <f aca="false">IF(H451=0,0,J451/H451)</f>
        <v>65180.6451612903</v>
      </c>
      <c r="V451" s="18" t="n">
        <f aca="false">IF(H451=0,0,K451/H451)</f>
        <v>219.387096774194</v>
      </c>
      <c r="W451" s="14" t="n">
        <f aca="false">IF(K451=0,0,J451/K451)</f>
        <v>297.103367151889</v>
      </c>
      <c r="X451" s="15" t="n">
        <f aca="false">IF(J451=0,0,L451/J451)</f>
        <v>0.308076808868653</v>
      </c>
      <c r="Y451" s="15" t="n">
        <f aca="false">IF(J451=0,0,M451/J451)</f>
        <v>0.247896664357122</v>
      </c>
      <c r="Z451" s="14" t="n">
        <f aca="false">IF(I451=0,0,J451/I451)</f>
        <v>21047.9166666667</v>
      </c>
    </row>
    <row r="452" customFormat="false" ht="15" hidden="false" customHeight="false" outlineLevel="0" collapsed="false">
      <c r="A452" s="6" t="str">
        <f aca="false">TEXT(B452,"0")&amp;"-"&amp;TEXT(C452,"00")</f>
        <v>2025-12</v>
      </c>
      <c r="B452" s="4" t="n">
        <v>2025</v>
      </c>
      <c r="C452" s="4" t="n">
        <v>12</v>
      </c>
      <c r="D452" s="9" t="s">
        <v>315</v>
      </c>
      <c r="E452" s="12" t="str">
        <f aca="false">INDEX(門市主檔!$B$2:$B$25,MATCH($D452,門市主檔!$A$2:$A$25,0))</f>
        <v>雲林斗六店</v>
      </c>
      <c r="F452" s="12" t="str">
        <f aca="false">INDEX(門市主檔!$C$2:$C$25,MATCH($D452,門市主檔!$A$2:$A$25,0))</f>
        <v>中區</v>
      </c>
      <c r="G452" s="12" t="str">
        <f aca="false">INDEX(門市主檔!$E$2:$E$25,MATCH($D452,門市主檔!$A$2:$A$25,0))</f>
        <v>標準店</v>
      </c>
      <c r="H452" s="4" t="n">
        <v>31</v>
      </c>
      <c r="I452" s="16" t="n">
        <f aca="false">SUMIFS(門市年度設定!$E$2:$E$63,門市年度設定!$A$2:$A$63,$B452,門市年度設定!$B$2:$B$63,$D452)</f>
        <v>90</v>
      </c>
      <c r="J452" s="17" t="n">
        <f aca="false">SUMIFS(通路月營運!$I$2:$I$2509,通路月營運!$B$2:$B$2509,$B452,通路月營運!$C$2:$C$2509,$C452,通路月營運!$D$2:$D$2509,$D452)</f>
        <v>1785800</v>
      </c>
      <c r="K452" s="16" t="n">
        <f aca="false">SUMIFS(通路月營運!$K$2:$K$2509,通路月營運!$B$2:$B$2509,$B452,通路月營運!$C$2:$C$2509,$C452,通路月營運!$D$2:$D$2509,$D452)</f>
        <v>5628</v>
      </c>
      <c r="L452" s="13" t="n">
        <v>607100</v>
      </c>
      <c r="M452" s="13" t="n">
        <v>495600</v>
      </c>
      <c r="N452" s="17" t="n">
        <f aca="false">SUMIFS(門市年度設定!$F$2:$F$63,門市年度設定!$A$2:$A$63,$B452,門市年度設定!$B$2:$B$63,$D452)</f>
        <v>170000</v>
      </c>
      <c r="O452" s="13" t="n">
        <v>100800</v>
      </c>
      <c r="P452" s="13" t="n">
        <v>54700</v>
      </c>
      <c r="Q452" s="17" t="n">
        <f aca="false">SUMIFS(通路月營運!$N$2:$N$2509,通路月營運!$B$2:$B$2509,$B452,通路月營運!$C$2:$C$2509,$C452,通路月營運!$D$2:$D$2509,$D452)</f>
        <v>202334</v>
      </c>
      <c r="R452" s="14" t="n">
        <f aca="false">SUM(L452:Q452)</f>
        <v>1630534</v>
      </c>
      <c r="S452" s="14" t="n">
        <f aca="false">J452-R452</f>
        <v>155266</v>
      </c>
      <c r="T452" s="15" t="n">
        <f aca="false">IF(J452=0,0,S452/J452)</f>
        <v>0.0869447866502408</v>
      </c>
      <c r="U452" s="14" t="n">
        <f aca="false">IF(H452=0,0,J452/H452)</f>
        <v>57606.4516129032</v>
      </c>
      <c r="V452" s="18" t="n">
        <f aca="false">IF(H452=0,0,K452/H452)</f>
        <v>181.548387096774</v>
      </c>
      <c r="W452" s="14" t="n">
        <f aca="false">IF(K452=0,0,J452/K452)</f>
        <v>317.306325515281</v>
      </c>
      <c r="X452" s="15" t="n">
        <f aca="false">IF(J452=0,0,L452/J452)</f>
        <v>0.339959681935267</v>
      </c>
      <c r="Y452" s="15" t="n">
        <f aca="false">IF(J452=0,0,M452/J452)</f>
        <v>0.277522678911412</v>
      </c>
      <c r="Z452" s="14" t="n">
        <f aca="false">IF(I452=0,0,J452/I452)</f>
        <v>19842.2222222222</v>
      </c>
    </row>
    <row r="453" customFormat="false" ht="15" hidden="false" customHeight="false" outlineLevel="0" collapsed="false">
      <c r="A453" s="6" t="str">
        <f aca="false">TEXT(B453,"0")&amp;"-"&amp;TEXT(C453,"00")</f>
        <v>2026-01</v>
      </c>
      <c r="B453" s="4" t="n">
        <v>2026</v>
      </c>
      <c r="C453" s="4" t="n">
        <v>1</v>
      </c>
      <c r="D453" s="9" t="s">
        <v>294</v>
      </c>
      <c r="E453" s="12" t="str">
        <f aca="false">INDEX(門市主檔!$B$2:$B$25,MATCH($D453,門市主檔!$A$2:$A$25,0))</f>
        <v>新竹巨城店</v>
      </c>
      <c r="F453" s="12" t="str">
        <f aca="false">INDEX(門市主檔!$C$2:$C$25,MATCH($D453,門市主檔!$A$2:$A$25,0))</f>
        <v>北區</v>
      </c>
      <c r="G453" s="12" t="str">
        <f aca="false">INDEX(門市主檔!$E$2:$E$25,MATCH($D453,門市主檔!$A$2:$A$25,0))</f>
        <v>旗艦店</v>
      </c>
      <c r="H453" s="4" t="n">
        <v>31</v>
      </c>
      <c r="I453" s="16" t="n">
        <f aca="false">SUMIFS(門市年度設定!$E$2:$E$63,門市年度設定!$A$2:$A$63,$B453,門市年度設定!$B$2:$B$63,$D453)</f>
        <v>118</v>
      </c>
      <c r="J453" s="17" t="n">
        <f aca="false">SUMIFS(通路月營運!$I$2:$I$2509,通路月營運!$B$2:$B$2509,$B453,通路月營運!$C$2:$C$2509,$C453,通路月營運!$D$2:$D$2509,$D453)</f>
        <v>3492600</v>
      </c>
      <c r="K453" s="16" t="n">
        <f aca="false">SUMIFS(通路月營運!$K$2:$K$2509,通路月營運!$B$2:$B$2509,$B453,通路月營運!$C$2:$C$2509,$C453,通路月營運!$D$2:$D$2509,$D453)</f>
        <v>11327</v>
      </c>
      <c r="L453" s="13" t="n">
        <v>1106900</v>
      </c>
      <c r="M453" s="13" t="n">
        <v>934000</v>
      </c>
      <c r="N453" s="17" t="n">
        <f aca="false">SUMIFS(門市年度設定!$F$2:$F$63,門市年度設定!$A$2:$A$63,$B453,門市年度設定!$B$2:$B$63,$D453)</f>
        <v>539000</v>
      </c>
      <c r="O453" s="13" t="n">
        <v>214700</v>
      </c>
      <c r="P453" s="13" t="n">
        <v>104700</v>
      </c>
      <c r="Q453" s="17" t="n">
        <f aca="false">SUMIFS(通路月營運!$N$2:$N$2509,通路月營運!$B$2:$B$2509,$B453,通路月營運!$C$2:$C$2509,$C453,通路月營運!$D$2:$D$2509,$D453)</f>
        <v>330648</v>
      </c>
      <c r="R453" s="14" t="n">
        <f aca="false">SUM(L453:Q453)</f>
        <v>3229948</v>
      </c>
      <c r="S453" s="14" t="n">
        <f aca="false">J453-R453</f>
        <v>262652</v>
      </c>
      <c r="T453" s="15" t="n">
        <f aca="false">IF(J453=0,0,S453/J453)</f>
        <v>0.0752024279906087</v>
      </c>
      <c r="U453" s="14" t="n">
        <f aca="false">IF(H453=0,0,J453/H453)</f>
        <v>112664.516129032</v>
      </c>
      <c r="V453" s="18" t="n">
        <f aca="false">IF(H453=0,0,K453/H453)</f>
        <v>365.387096774194</v>
      </c>
      <c r="W453" s="14" t="n">
        <f aca="false">IF(K453=0,0,J453/K453)</f>
        <v>308.342897501545</v>
      </c>
      <c r="X453" s="15" t="n">
        <f aca="false">IF(J453=0,0,L453/J453)</f>
        <v>0.316927217545668</v>
      </c>
      <c r="Y453" s="15" t="n">
        <f aca="false">IF(J453=0,0,M453/J453)</f>
        <v>0.267422550535418</v>
      </c>
      <c r="Z453" s="14" t="n">
        <f aca="false">IF(I453=0,0,J453/I453)</f>
        <v>29598.3050847458</v>
      </c>
    </row>
    <row r="454" customFormat="false" ht="15" hidden="false" customHeight="false" outlineLevel="0" collapsed="false">
      <c r="A454" s="6" t="str">
        <f aca="false">TEXT(B454,"0")&amp;"-"&amp;TEXT(C454,"00")</f>
        <v>2026-01</v>
      </c>
      <c r="B454" s="4" t="n">
        <v>2026</v>
      </c>
      <c r="C454" s="4" t="n">
        <v>1</v>
      </c>
      <c r="D454" s="9" t="s">
        <v>297</v>
      </c>
      <c r="E454" s="12" t="str">
        <f aca="false">INDEX(門市主檔!$B$2:$B$25,MATCH($D454,門市主檔!$A$2:$A$25,0))</f>
        <v>新竹竹北店</v>
      </c>
      <c r="F454" s="12" t="str">
        <f aca="false">INDEX(門市主檔!$C$2:$C$25,MATCH($D454,門市主檔!$A$2:$A$25,0))</f>
        <v>北區</v>
      </c>
      <c r="G454" s="12" t="str">
        <f aca="false">INDEX(門市主檔!$E$2:$E$25,MATCH($D454,門市主檔!$A$2:$A$25,0))</f>
        <v>標準店</v>
      </c>
      <c r="H454" s="4" t="n">
        <v>31</v>
      </c>
      <c r="I454" s="16" t="n">
        <f aca="false">SUMIFS(門市年度設定!$E$2:$E$63,門市年度設定!$A$2:$A$63,$B454,門市年度設定!$B$2:$B$63,$D454)</f>
        <v>71</v>
      </c>
      <c r="J454" s="17" t="n">
        <f aca="false">SUMIFS(通路月營運!$I$2:$I$2509,通路月營運!$B$2:$B$2509,$B454,通路月營運!$C$2:$C$2509,$C454,通路月營運!$D$2:$D$2509,$D454)</f>
        <v>2192600</v>
      </c>
      <c r="K454" s="16" t="n">
        <f aca="false">SUMIFS(通路月營運!$K$2:$K$2509,通路月營運!$B$2:$B$2509,$B454,通路月營運!$C$2:$C$2509,$C454,通路月營運!$D$2:$D$2509,$D454)</f>
        <v>7842</v>
      </c>
      <c r="L454" s="13" t="n">
        <v>749100</v>
      </c>
      <c r="M454" s="13" t="n">
        <v>538300</v>
      </c>
      <c r="N454" s="17" t="n">
        <f aca="false">SUMIFS(門市年度設定!$F$2:$F$63,門市年度設定!$A$2:$A$63,$B454,門市年度設定!$B$2:$B$63,$D454)</f>
        <v>242000</v>
      </c>
      <c r="O454" s="13" t="n">
        <v>149700</v>
      </c>
      <c r="P454" s="13" t="n">
        <v>39700</v>
      </c>
      <c r="Q454" s="17" t="n">
        <f aca="false">SUMIFS(通路月營運!$N$2:$N$2509,通路月營運!$B$2:$B$2509,$B454,通路月營運!$C$2:$C$2509,$C454,通路月營運!$D$2:$D$2509,$D454)</f>
        <v>251746.5</v>
      </c>
      <c r="R454" s="14" t="n">
        <f aca="false">SUM(L454:Q454)</f>
        <v>1970546.5</v>
      </c>
      <c r="S454" s="14" t="n">
        <f aca="false">J454-R454</f>
        <v>222053.5</v>
      </c>
      <c r="T454" s="15" t="n">
        <f aca="false">IF(J454=0,0,S454/J454)</f>
        <v>0.101274058195749</v>
      </c>
      <c r="U454" s="14" t="n">
        <f aca="false">IF(H454=0,0,J454/H454)</f>
        <v>70729.0322580645</v>
      </c>
      <c r="V454" s="18" t="n">
        <f aca="false">IF(H454=0,0,K454/H454)</f>
        <v>252.967741935484</v>
      </c>
      <c r="W454" s="14" t="n">
        <f aca="false">IF(K454=0,0,J454/K454)</f>
        <v>279.597041571028</v>
      </c>
      <c r="X454" s="15" t="n">
        <f aca="false">IF(J454=0,0,L454/J454)</f>
        <v>0.341649183617623</v>
      </c>
      <c r="Y454" s="15" t="n">
        <f aca="false">IF(J454=0,0,M454/J454)</f>
        <v>0.245507616528323</v>
      </c>
      <c r="Z454" s="14" t="n">
        <f aca="false">IF(I454=0,0,J454/I454)</f>
        <v>30881.6901408451</v>
      </c>
    </row>
    <row r="455" customFormat="false" ht="15" hidden="false" customHeight="false" outlineLevel="0" collapsed="false">
      <c r="A455" s="6" t="str">
        <f aca="false">TEXT(B455,"0")&amp;"-"&amp;TEXT(C455,"00")</f>
        <v>2026-01</v>
      </c>
      <c r="B455" s="4" t="n">
        <v>2026</v>
      </c>
      <c r="C455" s="4" t="n">
        <v>1</v>
      </c>
      <c r="D455" s="9" t="s">
        <v>325</v>
      </c>
      <c r="E455" s="12" t="str">
        <f aca="false">INDEX(門市主檔!$B$2:$B$25,MATCH($D455,門市主檔!$A$2:$A$25,0))</f>
        <v>高雄左營店</v>
      </c>
      <c r="F455" s="12" t="str">
        <f aca="false">INDEX(門市主檔!$C$2:$C$25,MATCH($D455,門市主檔!$A$2:$A$25,0))</f>
        <v>南區</v>
      </c>
      <c r="G455" s="12" t="str">
        <f aca="false">INDEX(門市主檔!$E$2:$E$25,MATCH($D455,門市主檔!$A$2:$A$25,0))</f>
        <v>旗艦店</v>
      </c>
      <c r="H455" s="4" t="n">
        <v>31</v>
      </c>
      <c r="I455" s="16" t="n">
        <f aca="false">SUMIFS(門市年度設定!$E$2:$E$63,門市年度設定!$A$2:$A$63,$B455,門市年度設定!$B$2:$B$63,$D455)</f>
        <v>119</v>
      </c>
      <c r="J455" s="17" t="n">
        <f aca="false">SUMIFS(通路月營運!$I$2:$I$2509,通路月營運!$B$2:$B$2509,$B455,通路月營運!$C$2:$C$2509,$C455,通路月營運!$D$2:$D$2509,$D455)</f>
        <v>2760000</v>
      </c>
      <c r="K455" s="16" t="n">
        <f aca="false">SUMIFS(通路月營運!$K$2:$K$2509,通路月營運!$B$2:$B$2509,$B455,通路月營運!$C$2:$C$2509,$C455,通路月營運!$D$2:$D$2509,$D455)</f>
        <v>9730</v>
      </c>
      <c r="L455" s="13" t="n">
        <v>864700</v>
      </c>
      <c r="M455" s="13" t="n">
        <v>691300</v>
      </c>
      <c r="N455" s="17" t="n">
        <f aca="false">SUMIFS(門市年度設定!$F$2:$F$63,門市年度設定!$A$2:$A$63,$B455,門市年度設定!$B$2:$B$63,$D455)</f>
        <v>498000</v>
      </c>
      <c r="O455" s="13" t="n">
        <v>140800</v>
      </c>
      <c r="P455" s="13" t="n">
        <v>50500</v>
      </c>
      <c r="Q455" s="17" t="n">
        <f aca="false">SUMIFS(通路月營運!$N$2:$N$2509,通路月營運!$B$2:$B$2509,$B455,通路月營運!$C$2:$C$2509,$C455,通路月營運!$D$2:$D$2509,$D455)</f>
        <v>265753.5</v>
      </c>
      <c r="R455" s="14" t="n">
        <f aca="false">SUM(L455:Q455)</f>
        <v>2511053.5</v>
      </c>
      <c r="S455" s="14" t="n">
        <f aca="false">J455-R455</f>
        <v>248946.5</v>
      </c>
      <c r="T455" s="15" t="n">
        <f aca="false">IF(J455=0,0,S455/J455)</f>
        <v>0.0901980072463768</v>
      </c>
      <c r="U455" s="14" t="n">
        <f aca="false">IF(H455=0,0,J455/H455)</f>
        <v>89032.2580645161</v>
      </c>
      <c r="V455" s="18" t="n">
        <f aca="false">IF(H455=0,0,K455/H455)</f>
        <v>313.870967741936</v>
      </c>
      <c r="W455" s="14" t="n">
        <f aca="false">IF(K455=0,0,J455/K455)</f>
        <v>283.65878725591</v>
      </c>
      <c r="X455" s="15" t="n">
        <f aca="false">IF(J455=0,0,L455/J455)</f>
        <v>0.313297101449275</v>
      </c>
      <c r="Y455" s="15" t="n">
        <f aca="false">IF(J455=0,0,M455/J455)</f>
        <v>0.250471014492754</v>
      </c>
      <c r="Z455" s="14" t="n">
        <f aca="false">IF(I455=0,0,J455/I455)</f>
        <v>23193.2773109244</v>
      </c>
    </row>
    <row r="456" customFormat="false" ht="15" hidden="false" customHeight="false" outlineLevel="0" collapsed="false">
      <c r="A456" s="6" t="str">
        <f aca="false">TEXT(B456,"0")&amp;"-"&amp;TEXT(C456,"00")</f>
        <v>2026-01</v>
      </c>
      <c r="B456" s="4" t="n">
        <v>2026</v>
      </c>
      <c r="C456" s="4" t="n">
        <v>1</v>
      </c>
      <c r="D456" s="9" t="s">
        <v>328</v>
      </c>
      <c r="E456" s="12" t="str">
        <f aca="false">INDEX(門市主檔!$B$2:$B$25,MATCH($D456,門市主檔!$A$2:$A$25,0))</f>
        <v>高雄三多店</v>
      </c>
      <c r="F456" s="12" t="str">
        <f aca="false">INDEX(門市主檔!$C$2:$C$25,MATCH($D456,門市主檔!$A$2:$A$25,0))</f>
        <v>南區</v>
      </c>
      <c r="G456" s="12" t="str">
        <f aca="false">INDEX(門市主檔!$E$2:$E$25,MATCH($D456,門市主檔!$A$2:$A$25,0))</f>
        <v>標準店</v>
      </c>
      <c r="H456" s="4" t="n">
        <v>31</v>
      </c>
      <c r="I456" s="16" t="n">
        <f aca="false">SUMIFS(門市年度設定!$E$2:$E$63,門市年度設定!$A$2:$A$63,$B456,門市年度設定!$B$2:$B$63,$D456)</f>
        <v>77</v>
      </c>
      <c r="J456" s="17" t="n">
        <f aca="false">SUMIFS(通路月營運!$I$2:$I$2509,通路月營運!$B$2:$B$2509,$B456,通路月營運!$C$2:$C$2509,$C456,通路月營運!$D$2:$D$2509,$D456)</f>
        <v>2181800</v>
      </c>
      <c r="K456" s="16" t="n">
        <f aca="false">SUMIFS(通路月營運!$K$2:$K$2509,通路月營運!$B$2:$B$2509,$B456,通路月營運!$C$2:$C$2509,$C456,通路月營運!$D$2:$D$2509,$D456)</f>
        <v>7328</v>
      </c>
      <c r="L456" s="13" t="n">
        <v>651600</v>
      </c>
      <c r="M456" s="13" t="n">
        <v>562000</v>
      </c>
      <c r="N456" s="17" t="n">
        <f aca="false">SUMIFS(門市年度設定!$F$2:$F$63,門市年度設定!$A$2:$A$63,$B456,門市年度設定!$B$2:$B$63,$D456)</f>
        <v>221000</v>
      </c>
      <c r="O456" s="13" t="n">
        <v>121200</v>
      </c>
      <c r="P456" s="13" t="n">
        <v>72600</v>
      </c>
      <c r="Q456" s="17" t="n">
        <f aca="false">SUMIFS(通路月營運!$N$2:$N$2509,通路月營運!$B$2:$B$2509,$B456,通路月營運!$C$2:$C$2509,$C456,通路月營運!$D$2:$D$2509,$D456)</f>
        <v>262200</v>
      </c>
      <c r="R456" s="14" t="n">
        <f aca="false">SUM(L456:Q456)</f>
        <v>1890600</v>
      </c>
      <c r="S456" s="14" t="n">
        <f aca="false">J456-R456</f>
        <v>291200</v>
      </c>
      <c r="T456" s="15" t="n">
        <f aca="false">IF(J456=0,0,S456/J456)</f>
        <v>0.133467778898157</v>
      </c>
      <c r="U456" s="14" t="n">
        <f aca="false">IF(H456=0,0,J456/H456)</f>
        <v>70380.6451612903</v>
      </c>
      <c r="V456" s="18" t="n">
        <f aca="false">IF(H456=0,0,K456/H456)</f>
        <v>236.387096774194</v>
      </c>
      <c r="W456" s="14" t="n">
        <f aca="false">IF(K456=0,0,J456/K456)</f>
        <v>297.734716157205</v>
      </c>
      <c r="X456" s="15" t="n">
        <f aca="false">IF(J456=0,0,L456/J456)</f>
        <v>0.29865248877074</v>
      </c>
      <c r="Y456" s="15" t="n">
        <f aca="false">IF(J456=0,0,M456/J456)</f>
        <v>0.257585479878999</v>
      </c>
      <c r="Z456" s="14" t="n">
        <f aca="false">IF(I456=0,0,J456/I456)</f>
        <v>28335.0649350649</v>
      </c>
    </row>
    <row r="457" customFormat="false" ht="15" hidden="false" customHeight="false" outlineLevel="0" collapsed="false">
      <c r="A457" s="6" t="str">
        <f aca="false">TEXT(B457,"0")&amp;"-"&amp;TEXT(C457,"00")</f>
        <v>2026-01</v>
      </c>
      <c r="B457" s="4" t="n">
        <v>2026</v>
      </c>
      <c r="C457" s="4" t="n">
        <v>1</v>
      </c>
      <c r="D457" s="9" t="s">
        <v>280</v>
      </c>
      <c r="E457" s="12" t="str">
        <f aca="false">INDEX(門市主檔!$B$2:$B$25,MATCH($D457,門市主檔!$A$2:$A$25,0))</f>
        <v>新北板橋店</v>
      </c>
      <c r="F457" s="12" t="str">
        <f aca="false">INDEX(門市主檔!$C$2:$C$25,MATCH($D457,門市主檔!$A$2:$A$25,0))</f>
        <v>北區</v>
      </c>
      <c r="G457" s="12" t="str">
        <f aca="false">INDEX(門市主檔!$E$2:$E$25,MATCH($D457,門市主檔!$A$2:$A$25,0))</f>
        <v>標準店</v>
      </c>
      <c r="H457" s="4" t="n">
        <v>31</v>
      </c>
      <c r="I457" s="16" t="n">
        <f aca="false">SUMIFS(門市年度設定!$E$2:$E$63,門市年度設定!$A$2:$A$63,$B457,門市年度設定!$B$2:$B$63,$D457)</f>
        <v>99</v>
      </c>
      <c r="J457" s="17" t="n">
        <f aca="false">SUMIFS(通路月營運!$I$2:$I$2509,通路月營運!$B$2:$B$2509,$B457,通路月營運!$C$2:$C$2509,$C457,通路月營運!$D$2:$D$2509,$D457)</f>
        <v>2783400</v>
      </c>
      <c r="K457" s="16" t="n">
        <f aca="false">SUMIFS(通路月營運!$K$2:$K$2509,通路月營運!$B$2:$B$2509,$B457,通路月營運!$C$2:$C$2509,$C457,通路月營運!$D$2:$D$2509,$D457)</f>
        <v>9861</v>
      </c>
      <c r="L457" s="13" t="n">
        <v>833100</v>
      </c>
      <c r="M457" s="13" t="n">
        <v>745800</v>
      </c>
      <c r="N457" s="17" t="n">
        <f aca="false">SUMIFS(門市年度設定!$F$2:$F$63,門市年度設定!$A$2:$A$63,$B457,門市年度設定!$B$2:$B$63,$D457)</f>
        <v>291000</v>
      </c>
      <c r="O457" s="13" t="n">
        <v>182100</v>
      </c>
      <c r="P457" s="13" t="n">
        <v>57400</v>
      </c>
      <c r="Q457" s="17" t="n">
        <f aca="false">SUMIFS(通路月營運!$N$2:$N$2509,通路月營運!$B$2:$B$2509,$B457,通路月營運!$C$2:$C$2509,$C457,通路月營運!$D$2:$D$2509,$D457)</f>
        <v>308878.5</v>
      </c>
      <c r="R457" s="14" t="n">
        <f aca="false">SUM(L457:Q457)</f>
        <v>2418278.5</v>
      </c>
      <c r="S457" s="14" t="n">
        <f aca="false">J457-R457</f>
        <v>365121.5</v>
      </c>
      <c r="T457" s="15" t="n">
        <f aca="false">IF(J457=0,0,S457/J457)</f>
        <v>0.13117823525185</v>
      </c>
      <c r="U457" s="14" t="n">
        <f aca="false">IF(H457=0,0,J457/H457)</f>
        <v>89787.0967741936</v>
      </c>
      <c r="V457" s="18" t="n">
        <f aca="false">IF(H457=0,0,K457/H457)</f>
        <v>318.096774193548</v>
      </c>
      <c r="W457" s="14" t="n">
        <f aca="false">IF(K457=0,0,J457/K457)</f>
        <v>282.263462123517</v>
      </c>
      <c r="X457" s="15" t="n">
        <f aca="false">IF(J457=0,0,L457/J457)</f>
        <v>0.299310196162966</v>
      </c>
      <c r="Y457" s="15" t="n">
        <f aca="false">IF(J457=0,0,M457/J457)</f>
        <v>0.267945677947834</v>
      </c>
      <c r="Z457" s="14" t="n">
        <f aca="false">IF(I457=0,0,J457/I457)</f>
        <v>28115.1515151515</v>
      </c>
    </row>
    <row r="458" customFormat="false" ht="15" hidden="false" customHeight="false" outlineLevel="0" collapsed="false">
      <c r="A458" s="6" t="str">
        <f aca="false">TEXT(B458,"0")&amp;"-"&amp;TEXT(C458,"00")</f>
        <v>2026-01</v>
      </c>
      <c r="B458" s="4" t="n">
        <v>2026</v>
      </c>
      <c r="C458" s="4" t="n">
        <v>1</v>
      </c>
      <c r="D458" s="9" t="s">
        <v>283</v>
      </c>
      <c r="E458" s="12" t="str">
        <f aca="false">INDEX(門市主檔!$B$2:$B$25,MATCH($D458,門市主檔!$A$2:$A$25,0))</f>
        <v>新北新莊店</v>
      </c>
      <c r="F458" s="12" t="str">
        <f aca="false">INDEX(門市主檔!$C$2:$C$25,MATCH($D458,門市主檔!$A$2:$A$25,0))</f>
        <v>北區</v>
      </c>
      <c r="G458" s="12" t="str">
        <f aca="false">INDEX(門市主檔!$E$2:$E$25,MATCH($D458,門市主檔!$A$2:$A$25,0))</f>
        <v>標準店</v>
      </c>
      <c r="H458" s="4" t="n">
        <v>31</v>
      </c>
      <c r="I458" s="16" t="n">
        <f aca="false">SUMIFS(門市年度設定!$E$2:$E$63,門市年度設定!$A$2:$A$63,$B458,門市年度設定!$B$2:$B$63,$D458)</f>
        <v>75</v>
      </c>
      <c r="J458" s="17" t="n">
        <f aca="false">SUMIFS(通路月營運!$I$2:$I$2509,通路月營運!$B$2:$B$2509,$B458,通路月營運!$C$2:$C$2509,$C458,通路月營運!$D$2:$D$2509,$D458)</f>
        <v>2462000</v>
      </c>
      <c r="K458" s="16" t="n">
        <f aca="false">SUMIFS(通路月營運!$K$2:$K$2509,通路月營運!$B$2:$B$2509,$B458,通路月營運!$C$2:$C$2509,$C458,通路月營運!$D$2:$D$2509,$D458)</f>
        <v>8420</v>
      </c>
      <c r="L458" s="13" t="n">
        <v>830900</v>
      </c>
      <c r="M458" s="13" t="n">
        <v>602700</v>
      </c>
      <c r="N458" s="17" t="n">
        <f aca="false">SUMIFS(門市年度設定!$F$2:$F$63,門市年度設定!$A$2:$A$63,$B458,門市年度設定!$B$2:$B$63,$D458)</f>
        <v>250000</v>
      </c>
      <c r="O458" s="13" t="n">
        <v>129300</v>
      </c>
      <c r="P458" s="13" t="n">
        <v>74700</v>
      </c>
      <c r="Q458" s="17" t="n">
        <f aca="false">SUMIFS(通路月營運!$N$2:$N$2509,通路月營運!$B$2:$B$2509,$B458,通路月營運!$C$2:$C$2509,$C458,通路月營運!$D$2:$D$2509,$D458)</f>
        <v>288040.5</v>
      </c>
      <c r="R458" s="14" t="n">
        <f aca="false">SUM(L458:Q458)</f>
        <v>2175640.5</v>
      </c>
      <c r="S458" s="14" t="n">
        <f aca="false">J458-R458</f>
        <v>286359.5</v>
      </c>
      <c r="T458" s="15" t="n">
        <f aca="false">IF(J458=0,0,S458/J458)</f>
        <v>0.116311738424045</v>
      </c>
      <c r="U458" s="14" t="n">
        <f aca="false">IF(H458=0,0,J458/H458)</f>
        <v>79419.3548387097</v>
      </c>
      <c r="V458" s="18" t="n">
        <f aca="false">IF(H458=0,0,K458/H458)</f>
        <v>271.612903225806</v>
      </c>
      <c r="W458" s="14" t="n">
        <f aca="false">IF(K458=0,0,J458/K458)</f>
        <v>292.399049881235</v>
      </c>
      <c r="X458" s="15" t="n">
        <f aca="false">IF(J458=0,0,L458/J458)</f>
        <v>0.33748984565394</v>
      </c>
      <c r="Y458" s="15" t="n">
        <f aca="false">IF(J458=0,0,M458/J458)</f>
        <v>0.244800974817222</v>
      </c>
      <c r="Z458" s="14" t="n">
        <f aca="false">IF(I458=0,0,J458/I458)</f>
        <v>32826.6666666667</v>
      </c>
    </row>
    <row r="459" customFormat="false" ht="15" hidden="false" customHeight="false" outlineLevel="0" collapsed="false">
      <c r="A459" s="6" t="str">
        <f aca="false">TEXT(B459,"0")&amp;"-"&amp;TEXT(C459,"00")</f>
        <v>2026-01</v>
      </c>
      <c r="B459" s="4" t="n">
        <v>2026</v>
      </c>
      <c r="C459" s="4" t="n">
        <v>1</v>
      </c>
      <c r="D459" s="9" t="s">
        <v>332</v>
      </c>
      <c r="E459" s="12" t="str">
        <f aca="false">INDEX(門市主檔!$B$2:$B$25,MATCH($D459,門市主檔!$A$2:$A$25,0))</f>
        <v>屏東市區店</v>
      </c>
      <c r="F459" s="12" t="str">
        <f aca="false">INDEX(門市主檔!$C$2:$C$25,MATCH($D459,門市主檔!$A$2:$A$25,0))</f>
        <v>南區</v>
      </c>
      <c r="G459" s="12" t="str">
        <f aca="false">INDEX(門市主檔!$E$2:$E$25,MATCH($D459,門市主檔!$A$2:$A$25,0))</f>
        <v>小型店</v>
      </c>
      <c r="H459" s="4" t="n">
        <v>31</v>
      </c>
      <c r="I459" s="16" t="n">
        <f aca="false">SUMIFS(門市年度設定!$E$2:$E$63,門市年度設定!$A$2:$A$63,$B459,門市年度設定!$B$2:$B$63,$D459)</f>
        <v>45</v>
      </c>
      <c r="J459" s="17" t="n">
        <f aca="false">SUMIFS(通路月營運!$I$2:$I$2509,通路月營運!$B$2:$B$2509,$B459,通路月營運!$C$2:$C$2509,$C459,通路月營運!$D$2:$D$2509,$D459)</f>
        <v>1479400</v>
      </c>
      <c r="K459" s="16" t="n">
        <f aca="false">SUMIFS(通路月營運!$K$2:$K$2509,通路月營運!$B$2:$B$2509,$B459,通路月營運!$C$2:$C$2509,$C459,通路月營運!$D$2:$D$2509,$D459)</f>
        <v>5114</v>
      </c>
      <c r="L459" s="13" t="n">
        <v>509600</v>
      </c>
      <c r="M459" s="13" t="n">
        <v>351300</v>
      </c>
      <c r="N459" s="17" t="n">
        <f aca="false">SUMIFS(門市年度設定!$F$2:$F$63,門市年度設定!$A$2:$A$63,$B459,門市年度設定!$B$2:$B$63,$D459)</f>
        <v>88000</v>
      </c>
      <c r="O459" s="13" t="n">
        <v>79400</v>
      </c>
      <c r="P459" s="13" t="n">
        <v>31600</v>
      </c>
      <c r="Q459" s="17" t="n">
        <f aca="false">SUMIFS(通路月營運!$N$2:$N$2509,通路月營運!$B$2:$B$2509,$B459,通路月營運!$C$2:$C$2509,$C459,通路月營運!$D$2:$D$2509,$D459)</f>
        <v>200721</v>
      </c>
      <c r="R459" s="14" t="n">
        <f aca="false">SUM(L459:Q459)</f>
        <v>1260621</v>
      </c>
      <c r="S459" s="14" t="n">
        <f aca="false">J459-R459</f>
        <v>218779</v>
      </c>
      <c r="T459" s="15" t="n">
        <f aca="false">IF(J459=0,0,S459/J459)</f>
        <v>0.147883601460051</v>
      </c>
      <c r="U459" s="14" t="n">
        <f aca="false">IF(H459=0,0,J459/H459)</f>
        <v>47722.5806451613</v>
      </c>
      <c r="V459" s="18" t="n">
        <f aca="false">IF(H459=0,0,K459/H459)</f>
        <v>164.967741935484</v>
      </c>
      <c r="W459" s="14" t="n">
        <f aca="false">IF(K459=0,0,J459/K459)</f>
        <v>289.28431755964</v>
      </c>
      <c r="X459" s="15" t="n">
        <f aca="false">IF(J459=0,0,L459/J459)</f>
        <v>0.344463971880492</v>
      </c>
      <c r="Y459" s="15" t="n">
        <f aca="false">IF(J459=0,0,M459/J459)</f>
        <v>0.237461132891713</v>
      </c>
      <c r="Z459" s="14" t="n">
        <f aca="false">IF(I459=0,0,J459/I459)</f>
        <v>32875.5555555556</v>
      </c>
    </row>
    <row r="460" customFormat="false" ht="15" hidden="false" customHeight="false" outlineLevel="0" collapsed="false">
      <c r="A460" s="6" t="str">
        <f aca="false">TEXT(B460,"0")&amp;"-"&amp;TEXT(C460,"00")</f>
        <v>2026-01</v>
      </c>
      <c r="B460" s="4" t="n">
        <v>2026</v>
      </c>
      <c r="C460" s="4" t="n">
        <v>1</v>
      </c>
      <c r="D460" s="9" t="s">
        <v>300</v>
      </c>
      <c r="E460" s="12" t="str">
        <f aca="false">INDEX(門市主檔!$B$2:$B$25,MATCH($D460,門市主檔!$A$2:$A$25,0))</f>
        <v>台中逢甲店</v>
      </c>
      <c r="F460" s="12" t="str">
        <f aca="false">INDEX(門市主檔!$C$2:$C$25,MATCH($D460,門市主檔!$A$2:$A$25,0))</f>
        <v>中區</v>
      </c>
      <c r="G460" s="12" t="str">
        <f aca="false">INDEX(門市主檔!$E$2:$E$25,MATCH($D460,門市主檔!$A$2:$A$25,0))</f>
        <v>標準店</v>
      </c>
      <c r="H460" s="4" t="n">
        <v>31</v>
      </c>
      <c r="I460" s="16" t="n">
        <f aca="false">SUMIFS(門市年度設定!$E$2:$E$63,門市年度設定!$A$2:$A$63,$B460,門市年度設定!$B$2:$B$63,$D460)</f>
        <v>83</v>
      </c>
      <c r="J460" s="17" t="n">
        <f aca="false">SUMIFS(通路月營運!$I$2:$I$2509,通路月營運!$B$2:$B$2509,$B460,通路月營運!$C$2:$C$2509,$C460,通路月營運!$D$2:$D$2509,$D460)</f>
        <v>3121900</v>
      </c>
      <c r="K460" s="16" t="n">
        <f aca="false">SUMIFS(通路月營運!$K$2:$K$2509,通路月營運!$B$2:$B$2509,$B460,通路月營運!$C$2:$C$2509,$C460,通路月營運!$D$2:$D$2509,$D460)</f>
        <v>11273</v>
      </c>
      <c r="L460" s="13" t="n">
        <v>1062200</v>
      </c>
      <c r="M460" s="13" t="n">
        <v>757900</v>
      </c>
      <c r="N460" s="17" t="n">
        <f aca="false">SUMIFS(門市年度設定!$F$2:$F$63,門市年度設定!$A$2:$A$63,$B460,門市年度設定!$B$2:$B$63,$D460)</f>
        <v>336000</v>
      </c>
      <c r="O460" s="13" t="n">
        <v>169400</v>
      </c>
      <c r="P460" s="13" t="n">
        <v>76500</v>
      </c>
      <c r="Q460" s="17" t="n">
        <f aca="false">SUMIFS(通路月營運!$N$2:$N$2509,通路月營運!$B$2:$B$2509,$B460,通路月營運!$C$2:$C$2509,$C460,通路月營運!$D$2:$D$2509,$D460)</f>
        <v>357799.5</v>
      </c>
      <c r="R460" s="14" t="n">
        <f aca="false">SUM(L460:Q460)</f>
        <v>2759799.5</v>
      </c>
      <c r="S460" s="14" t="n">
        <f aca="false">J460-R460</f>
        <v>362100.5</v>
      </c>
      <c r="T460" s="15" t="n">
        <f aca="false">IF(J460=0,0,S460/J460)</f>
        <v>0.115987219321567</v>
      </c>
      <c r="U460" s="14" t="n">
        <f aca="false">IF(H460=0,0,J460/H460)</f>
        <v>100706.451612903</v>
      </c>
      <c r="V460" s="18" t="n">
        <f aca="false">IF(H460=0,0,K460/H460)</f>
        <v>363.645161290323</v>
      </c>
      <c r="W460" s="14" t="n">
        <f aca="false">IF(K460=0,0,J460/K460)</f>
        <v>276.936041869955</v>
      </c>
      <c r="X460" s="15" t="n">
        <f aca="false">IF(J460=0,0,L460/J460)</f>
        <v>0.340241519587431</v>
      </c>
      <c r="Y460" s="15" t="n">
        <f aca="false">IF(J460=0,0,M460/J460)</f>
        <v>0.242768826676063</v>
      </c>
      <c r="Z460" s="14" t="n">
        <f aca="false">IF(I460=0,0,J460/I460)</f>
        <v>37613.2530120482</v>
      </c>
    </row>
    <row r="461" customFormat="false" ht="15" hidden="false" customHeight="false" outlineLevel="0" collapsed="false">
      <c r="A461" s="6" t="str">
        <f aca="false">TEXT(B461,"0")&amp;"-"&amp;TEXT(C461,"00")</f>
        <v>2026-01</v>
      </c>
      <c r="B461" s="4" t="n">
        <v>2026</v>
      </c>
      <c r="C461" s="4" t="n">
        <v>1</v>
      </c>
      <c r="D461" s="9" t="s">
        <v>305</v>
      </c>
      <c r="E461" s="12" t="str">
        <f aca="false">INDEX(門市主檔!$B$2:$B$25,MATCH($D461,門市主檔!$A$2:$A$25,0))</f>
        <v>台中七期店</v>
      </c>
      <c r="F461" s="12" t="str">
        <f aca="false">INDEX(門市主檔!$C$2:$C$25,MATCH($D461,門市主檔!$A$2:$A$25,0))</f>
        <v>中區</v>
      </c>
      <c r="G461" s="12" t="str">
        <f aca="false">INDEX(門市主檔!$E$2:$E$25,MATCH($D461,門市主檔!$A$2:$A$25,0))</f>
        <v>旗艦店</v>
      </c>
      <c r="H461" s="4" t="n">
        <v>31</v>
      </c>
      <c r="I461" s="16" t="n">
        <f aca="false">SUMIFS(門市年度設定!$E$2:$E$63,門市年度設定!$A$2:$A$63,$B461,門市年度設定!$B$2:$B$63,$D461)</f>
        <v>124</v>
      </c>
      <c r="J461" s="17" t="n">
        <f aca="false">SUMIFS(通路月營運!$I$2:$I$2509,通路月營運!$B$2:$B$2509,$B461,通路月營運!$C$2:$C$2509,$C461,通路月營運!$D$2:$D$2509,$D461)</f>
        <v>2918800</v>
      </c>
      <c r="K461" s="16" t="n">
        <f aca="false">SUMIFS(通路月營運!$K$2:$K$2509,通路月營運!$B$2:$B$2509,$B461,通路月營運!$C$2:$C$2509,$C461,通路月營運!$D$2:$D$2509,$D461)</f>
        <v>9377</v>
      </c>
      <c r="L461" s="13" t="n">
        <v>1002500</v>
      </c>
      <c r="M461" s="13" t="n">
        <v>744200</v>
      </c>
      <c r="N461" s="17" t="n">
        <f aca="false">SUMIFS(門市年度設定!$F$2:$F$63,門市年度設定!$A$2:$A$63,$B461,門市年度設定!$B$2:$B$63,$D461)</f>
        <v>509000</v>
      </c>
      <c r="O461" s="13" t="n">
        <v>174000</v>
      </c>
      <c r="P461" s="13" t="n">
        <v>97000</v>
      </c>
      <c r="Q461" s="17" t="n">
        <f aca="false">SUMIFS(通路月營運!$N$2:$N$2509,通路月營運!$B$2:$B$2509,$B461,通路月營運!$C$2:$C$2509,$C461,通路月營運!$D$2:$D$2509,$D461)</f>
        <v>278622</v>
      </c>
      <c r="R461" s="14" t="n">
        <f aca="false">SUM(L461:Q461)</f>
        <v>2805322</v>
      </c>
      <c r="S461" s="14" t="n">
        <f aca="false">J461-R461</f>
        <v>113478</v>
      </c>
      <c r="T461" s="15" t="n">
        <f aca="false">IF(J461=0,0,S461/J461)</f>
        <v>0.0388783061532137</v>
      </c>
      <c r="U461" s="14" t="n">
        <f aca="false">IF(H461=0,0,J461/H461)</f>
        <v>94154.8387096774</v>
      </c>
      <c r="V461" s="18" t="n">
        <f aca="false">IF(H461=0,0,K461/H461)</f>
        <v>302.483870967742</v>
      </c>
      <c r="W461" s="14" t="n">
        <f aca="false">IF(K461=0,0,J461/K461)</f>
        <v>311.272261917458</v>
      </c>
      <c r="X461" s="15" t="n">
        <f aca="false">IF(J461=0,0,L461/J461)</f>
        <v>0.343463067013841</v>
      </c>
      <c r="Y461" s="15" t="n">
        <f aca="false">IF(J461=0,0,M461/J461)</f>
        <v>0.25496779498424</v>
      </c>
      <c r="Z461" s="14" t="n">
        <f aca="false">IF(I461=0,0,J461/I461)</f>
        <v>23538.7096774194</v>
      </c>
    </row>
    <row r="462" customFormat="false" ht="15" hidden="false" customHeight="false" outlineLevel="0" collapsed="false">
      <c r="A462" s="6" t="str">
        <f aca="false">TEXT(B462,"0")&amp;"-"&amp;TEXT(C462,"00")</f>
        <v>2026-01</v>
      </c>
      <c r="B462" s="4" t="n">
        <v>2026</v>
      </c>
      <c r="C462" s="4" t="n">
        <v>1</v>
      </c>
      <c r="D462" s="9" t="s">
        <v>307</v>
      </c>
      <c r="E462" s="12" t="str">
        <f aca="false">INDEX(門市主檔!$B$2:$B$25,MATCH($D462,門市主檔!$A$2:$A$25,0))</f>
        <v>台中一中店</v>
      </c>
      <c r="F462" s="12" t="str">
        <f aca="false">INDEX(門市主檔!$C$2:$C$25,MATCH($D462,門市主檔!$A$2:$A$25,0))</f>
        <v>中區</v>
      </c>
      <c r="G462" s="12" t="str">
        <f aca="false">INDEX(門市主檔!$E$2:$E$25,MATCH($D462,門市主檔!$A$2:$A$25,0))</f>
        <v>小型店</v>
      </c>
      <c r="H462" s="4" t="n">
        <v>31</v>
      </c>
      <c r="I462" s="16" t="n">
        <f aca="false">SUMIFS(門市年度設定!$E$2:$E$63,門市年度設定!$A$2:$A$63,$B462,門市年度設定!$B$2:$B$63,$D462)</f>
        <v>52</v>
      </c>
      <c r="J462" s="17" t="n">
        <f aca="false">SUMIFS(通路月營運!$I$2:$I$2509,通路月營運!$B$2:$B$2509,$B462,通路月營運!$C$2:$C$2509,$C462,通路月營運!$D$2:$D$2509,$D462)</f>
        <v>2033300</v>
      </c>
      <c r="K462" s="16" t="n">
        <f aca="false">SUMIFS(通路月營運!$K$2:$K$2509,通路月營運!$B$2:$B$2509,$B462,通路月營運!$C$2:$C$2509,$C462,通路月營運!$D$2:$D$2509,$D462)</f>
        <v>7638</v>
      </c>
      <c r="L462" s="13" t="n">
        <v>653000</v>
      </c>
      <c r="M462" s="13" t="n">
        <v>566300</v>
      </c>
      <c r="N462" s="17" t="n">
        <f aca="false">SUMIFS(門市年度設定!$F$2:$F$63,門市年度設定!$A$2:$A$63,$B462,門市年度設定!$B$2:$B$63,$D462)</f>
        <v>108000</v>
      </c>
      <c r="O462" s="13" t="n">
        <v>127200</v>
      </c>
      <c r="P462" s="13" t="n">
        <v>32800</v>
      </c>
      <c r="Q462" s="17" t="n">
        <f aca="false">SUMIFS(通路月營運!$N$2:$N$2509,通路月營運!$B$2:$B$2509,$B462,通路月營運!$C$2:$C$2509,$C462,通路月營運!$D$2:$D$2509,$D462)</f>
        <v>278277</v>
      </c>
      <c r="R462" s="14" t="n">
        <f aca="false">SUM(L462:Q462)</f>
        <v>1765577</v>
      </c>
      <c r="S462" s="14" t="n">
        <f aca="false">J462-R462</f>
        <v>267723</v>
      </c>
      <c r="T462" s="15" t="n">
        <f aca="false">IF(J462=0,0,S462/J462)</f>
        <v>0.131669207691929</v>
      </c>
      <c r="U462" s="14" t="n">
        <f aca="false">IF(H462=0,0,J462/H462)</f>
        <v>65590.3225806452</v>
      </c>
      <c r="V462" s="18" t="n">
        <f aca="false">IF(H462=0,0,K462/H462)</f>
        <v>246.387096774194</v>
      </c>
      <c r="W462" s="14" t="n">
        <f aca="false">IF(K462=0,0,J462/K462)</f>
        <v>266.208431526578</v>
      </c>
      <c r="X462" s="15" t="n">
        <f aca="false">IF(J462=0,0,L462/J462)</f>
        <v>0.321152805783701</v>
      </c>
      <c r="Y462" s="15" t="n">
        <f aca="false">IF(J462=0,0,M462/J462)</f>
        <v>0.278512762504303</v>
      </c>
      <c r="Z462" s="14" t="n">
        <f aca="false">IF(I462=0,0,J462/I462)</f>
        <v>39101.9230769231</v>
      </c>
    </row>
    <row r="463" customFormat="false" ht="15" hidden="false" customHeight="false" outlineLevel="0" collapsed="false">
      <c r="A463" s="6" t="str">
        <f aca="false">TEXT(B463,"0")&amp;"-"&amp;TEXT(C463,"00")</f>
        <v>2026-01</v>
      </c>
      <c r="B463" s="4" t="n">
        <v>2026</v>
      </c>
      <c r="C463" s="4" t="n">
        <v>1</v>
      </c>
      <c r="D463" s="9" t="s">
        <v>310</v>
      </c>
      <c r="E463" s="12" t="str">
        <f aca="false">INDEX(門市主檔!$B$2:$B$25,MATCH($D463,門市主檔!$A$2:$A$25,0))</f>
        <v>台中大里店</v>
      </c>
      <c r="F463" s="12" t="str">
        <f aca="false">INDEX(門市主檔!$C$2:$C$25,MATCH($D463,門市主檔!$A$2:$A$25,0))</f>
        <v>中區</v>
      </c>
      <c r="G463" s="12" t="str">
        <f aca="false">INDEX(門市主檔!$E$2:$E$25,MATCH($D463,門市主檔!$A$2:$A$25,0))</f>
        <v>外帶專門店</v>
      </c>
      <c r="H463" s="4" t="n">
        <v>31</v>
      </c>
      <c r="I463" s="16" t="n">
        <f aca="false">SUMIFS(門市年度設定!$E$2:$E$63,門市年度設定!$A$2:$A$63,$B463,門市年度設定!$B$2:$B$63,$D463)</f>
        <v>10</v>
      </c>
      <c r="J463" s="17" t="n">
        <f aca="false">SUMIFS(通路月營運!$I$2:$I$2509,通路月營運!$B$2:$B$2509,$B463,通路月營運!$C$2:$C$2509,$C463,通路月營運!$D$2:$D$2509,$D463)</f>
        <v>1297600</v>
      </c>
      <c r="K463" s="16" t="n">
        <f aca="false">SUMIFS(通路月營運!$K$2:$K$2509,通路月營運!$B$2:$B$2509,$B463,通路月營運!$C$2:$C$2509,$C463,通路月營運!$D$2:$D$2509,$D463)</f>
        <v>5141</v>
      </c>
      <c r="L463" s="13" t="n">
        <v>423100</v>
      </c>
      <c r="M463" s="13" t="n">
        <v>323100</v>
      </c>
      <c r="N463" s="17" t="n">
        <f aca="false">SUMIFS(門市年度設定!$F$2:$F$63,門市年度設定!$A$2:$A$63,$B463,門市年度設定!$B$2:$B$63,$D463)</f>
        <v>56000</v>
      </c>
      <c r="O463" s="13" t="n">
        <v>73700</v>
      </c>
      <c r="P463" s="13" t="n">
        <v>21000</v>
      </c>
      <c r="Q463" s="17" t="n">
        <f aca="false">SUMIFS(通路月營運!$N$2:$N$2509,通路月營運!$B$2:$B$2509,$B463,通路月營運!$C$2:$C$2509,$C463,通路月營運!$D$2:$D$2509,$D463)</f>
        <v>262821</v>
      </c>
      <c r="R463" s="14" t="n">
        <f aca="false">SUM(L463:Q463)</f>
        <v>1159721</v>
      </c>
      <c r="S463" s="14" t="n">
        <f aca="false">J463-R463</f>
        <v>137879</v>
      </c>
      <c r="T463" s="15" t="n">
        <f aca="false">IF(J463=0,0,S463/J463)</f>
        <v>0.106256935881628</v>
      </c>
      <c r="U463" s="14" t="n">
        <f aca="false">IF(H463=0,0,J463/H463)</f>
        <v>41858.064516129</v>
      </c>
      <c r="V463" s="18" t="n">
        <f aca="false">IF(H463=0,0,K463/H463)</f>
        <v>165.838709677419</v>
      </c>
      <c r="W463" s="14" t="n">
        <f aca="false">IF(K463=0,0,J463/K463)</f>
        <v>252.402256370356</v>
      </c>
      <c r="X463" s="15" t="n">
        <f aca="false">IF(J463=0,0,L463/J463)</f>
        <v>0.326063501849568</v>
      </c>
      <c r="Y463" s="15" t="n">
        <f aca="false">IF(J463=0,0,M463/J463)</f>
        <v>0.248998150431566</v>
      </c>
      <c r="Z463" s="14" t="n">
        <f aca="false">IF(I463=0,0,J463/I463)</f>
        <v>129760</v>
      </c>
    </row>
    <row r="464" customFormat="false" ht="15" hidden="false" customHeight="false" outlineLevel="0" collapsed="false">
      <c r="A464" s="6" t="str">
        <f aca="false">TEXT(B464,"0")&amp;"-"&amp;TEXT(C464,"00")</f>
        <v>2026-01</v>
      </c>
      <c r="B464" s="4" t="n">
        <v>2026</v>
      </c>
      <c r="C464" s="4" t="n">
        <v>1</v>
      </c>
      <c r="D464" s="9" t="s">
        <v>318</v>
      </c>
      <c r="E464" s="12" t="str">
        <f aca="false">INDEX(門市主檔!$B$2:$B$25,MATCH($D464,門市主檔!$A$2:$A$25,0))</f>
        <v>台南中西店</v>
      </c>
      <c r="F464" s="12" t="str">
        <f aca="false">INDEX(門市主檔!$C$2:$C$25,MATCH($D464,門市主檔!$A$2:$A$25,0))</f>
        <v>南區</v>
      </c>
      <c r="G464" s="12" t="str">
        <f aca="false">INDEX(門市主檔!$E$2:$E$25,MATCH($D464,門市主檔!$A$2:$A$25,0))</f>
        <v>標準店</v>
      </c>
      <c r="H464" s="4" t="n">
        <v>31</v>
      </c>
      <c r="I464" s="16" t="n">
        <f aca="false">SUMIFS(門市年度設定!$E$2:$E$63,門市年度設定!$A$2:$A$63,$B464,門市年度設定!$B$2:$B$63,$D464)</f>
        <v>76</v>
      </c>
      <c r="J464" s="17" t="n">
        <f aca="false">SUMIFS(通路月營運!$I$2:$I$2509,通路月營運!$B$2:$B$2509,$B464,通路月營運!$C$2:$C$2509,$C464,通路月營運!$D$2:$D$2509,$D464)</f>
        <v>2175500</v>
      </c>
      <c r="K464" s="16" t="n">
        <f aca="false">SUMIFS(通路月營運!$K$2:$K$2509,通路月營運!$B$2:$B$2509,$B464,通路月營運!$C$2:$C$2509,$C464,通路月營運!$D$2:$D$2509,$D464)</f>
        <v>7155</v>
      </c>
      <c r="L464" s="13" t="n">
        <v>737400</v>
      </c>
      <c r="M464" s="13" t="n">
        <v>571600</v>
      </c>
      <c r="N464" s="17" t="n">
        <f aca="false">SUMIFS(門市年度設定!$F$2:$F$63,門市年度設定!$A$2:$A$63,$B464,門市年度設定!$B$2:$B$63,$D464)</f>
        <v>211000</v>
      </c>
      <c r="O464" s="13" t="n">
        <v>111200</v>
      </c>
      <c r="P464" s="13" t="n">
        <v>58400</v>
      </c>
      <c r="Q464" s="17" t="n">
        <f aca="false">SUMIFS(通路月營運!$N$2:$N$2509,通路月營運!$B$2:$B$2509,$B464,通路月營運!$C$2:$C$2509,$C464,通路月營運!$D$2:$D$2509,$D464)</f>
        <v>249262.5</v>
      </c>
      <c r="R464" s="14" t="n">
        <f aca="false">SUM(L464:Q464)</f>
        <v>1938862.5</v>
      </c>
      <c r="S464" s="14" t="n">
        <f aca="false">J464-R464</f>
        <v>236637.5</v>
      </c>
      <c r="T464" s="15" t="n">
        <f aca="false">IF(J464=0,0,S464/J464)</f>
        <v>0.108773845093082</v>
      </c>
      <c r="U464" s="14" t="n">
        <f aca="false">IF(H464=0,0,J464/H464)</f>
        <v>70177.4193548387</v>
      </c>
      <c r="V464" s="18" t="n">
        <f aca="false">IF(H464=0,0,K464/H464)</f>
        <v>230.806451612903</v>
      </c>
      <c r="W464" s="14" t="n">
        <f aca="false">IF(K464=0,0,J464/K464)</f>
        <v>304.053109713487</v>
      </c>
      <c r="X464" s="15" t="n">
        <f aca="false">IF(J464=0,0,L464/J464)</f>
        <v>0.338956561709952</v>
      </c>
      <c r="Y464" s="15" t="n">
        <f aca="false">IF(J464=0,0,M464/J464)</f>
        <v>0.262744196736382</v>
      </c>
      <c r="Z464" s="14" t="n">
        <f aca="false">IF(I464=0,0,J464/I464)</f>
        <v>28625</v>
      </c>
    </row>
    <row r="465" customFormat="false" ht="15" hidden="false" customHeight="false" outlineLevel="0" collapsed="false">
      <c r="A465" s="6" t="str">
        <f aca="false">TEXT(B465,"0")&amp;"-"&amp;TEXT(C465,"00")</f>
        <v>2026-01</v>
      </c>
      <c r="B465" s="4" t="n">
        <v>2026</v>
      </c>
      <c r="C465" s="4" t="n">
        <v>1</v>
      </c>
      <c r="D465" s="9" t="s">
        <v>323</v>
      </c>
      <c r="E465" s="12" t="str">
        <f aca="false">INDEX(門市主檔!$B$2:$B$25,MATCH($D465,門市主檔!$A$2:$A$25,0))</f>
        <v>台南東寧店</v>
      </c>
      <c r="F465" s="12" t="str">
        <f aca="false">INDEX(門市主檔!$C$2:$C$25,MATCH($D465,門市主檔!$A$2:$A$25,0))</f>
        <v>南區</v>
      </c>
      <c r="G465" s="12" t="str">
        <f aca="false">INDEX(門市主檔!$E$2:$E$25,MATCH($D465,門市主檔!$A$2:$A$25,0))</f>
        <v>小型店</v>
      </c>
      <c r="H465" s="4" t="n">
        <v>31</v>
      </c>
      <c r="I465" s="16" t="n">
        <f aca="false">SUMIFS(門市年度設定!$E$2:$E$63,門市年度設定!$A$2:$A$63,$B465,門市年度設定!$B$2:$B$63,$D465)</f>
        <v>52</v>
      </c>
      <c r="J465" s="17" t="n">
        <f aca="false">SUMIFS(通路月營運!$I$2:$I$2509,通路月營運!$B$2:$B$2509,$B465,通路月營運!$C$2:$C$2509,$C465,通路月營運!$D$2:$D$2509,$D465)</f>
        <v>1608000</v>
      </c>
      <c r="K465" s="16" t="n">
        <f aca="false">SUMIFS(通路月營運!$K$2:$K$2509,通路月營運!$B$2:$B$2509,$B465,通路月營運!$C$2:$C$2509,$C465,通路月營運!$D$2:$D$2509,$D465)</f>
        <v>5605</v>
      </c>
      <c r="L465" s="13" t="n">
        <v>475000</v>
      </c>
      <c r="M465" s="13" t="n">
        <v>441200</v>
      </c>
      <c r="N465" s="17" t="n">
        <f aca="false">SUMIFS(門市年度設定!$F$2:$F$63,門市年度設定!$A$2:$A$63,$B465,門市年度設定!$B$2:$B$63,$D465)</f>
        <v>96000</v>
      </c>
      <c r="O465" s="13" t="n">
        <v>81600</v>
      </c>
      <c r="P465" s="13" t="n">
        <v>50600</v>
      </c>
      <c r="Q465" s="17" t="n">
        <f aca="false">SUMIFS(通路月營運!$N$2:$N$2509,通路月營運!$B$2:$B$2509,$B465,通路月營運!$C$2:$C$2509,$C465,通路月營運!$D$2:$D$2509,$D465)</f>
        <v>209001</v>
      </c>
      <c r="R465" s="14" t="n">
        <f aca="false">SUM(L465:Q465)</f>
        <v>1353401</v>
      </c>
      <c r="S465" s="14" t="n">
        <f aca="false">J465-R465</f>
        <v>254599</v>
      </c>
      <c r="T465" s="15" t="n">
        <f aca="false">IF(J465=0,0,S465/J465)</f>
        <v>0.158332711442786</v>
      </c>
      <c r="U465" s="14" t="n">
        <f aca="false">IF(H465=0,0,J465/H465)</f>
        <v>51870.9677419355</v>
      </c>
      <c r="V465" s="18" t="n">
        <f aca="false">IF(H465=0,0,K465/H465)</f>
        <v>180.806451612903</v>
      </c>
      <c r="W465" s="14" t="n">
        <f aca="false">IF(K465=0,0,J465/K465)</f>
        <v>286.886708296164</v>
      </c>
      <c r="X465" s="15" t="n">
        <f aca="false">IF(J465=0,0,L465/J465)</f>
        <v>0.295398009950249</v>
      </c>
      <c r="Y465" s="15" t="n">
        <f aca="false">IF(J465=0,0,M465/J465)</f>
        <v>0.274378109452736</v>
      </c>
      <c r="Z465" s="14" t="n">
        <f aca="false">IF(I465=0,0,J465/I465)</f>
        <v>30923.0769230769</v>
      </c>
    </row>
    <row r="466" customFormat="false" ht="15" hidden="false" customHeight="false" outlineLevel="0" collapsed="false">
      <c r="A466" s="6" t="str">
        <f aca="false">TEXT(B466,"0")&amp;"-"&amp;TEXT(C466,"00")</f>
        <v>2026-01</v>
      </c>
      <c r="B466" s="4" t="n">
        <v>2026</v>
      </c>
      <c r="C466" s="4" t="n">
        <v>1</v>
      </c>
      <c r="D466" s="9" t="s">
        <v>262</v>
      </c>
      <c r="E466" s="12" t="str">
        <f aca="false">INDEX(門市主檔!$B$2:$B$25,MATCH($D466,門市主檔!$A$2:$A$25,0))</f>
        <v>台北信義旗艦店</v>
      </c>
      <c r="F466" s="12" t="str">
        <f aca="false">INDEX(門市主檔!$C$2:$C$25,MATCH($D466,門市主檔!$A$2:$A$25,0))</f>
        <v>北區</v>
      </c>
      <c r="G466" s="12" t="str">
        <f aca="false">INDEX(門市主檔!$E$2:$E$25,MATCH($D466,門市主檔!$A$2:$A$25,0))</f>
        <v>旗艦店</v>
      </c>
      <c r="H466" s="4" t="n">
        <v>31</v>
      </c>
      <c r="I466" s="16" t="n">
        <f aca="false">SUMIFS(門市年度設定!$E$2:$E$63,門市年度設定!$A$2:$A$63,$B466,門市年度設定!$B$2:$B$63,$D466)</f>
        <v>112</v>
      </c>
      <c r="J466" s="17" t="n">
        <f aca="false">SUMIFS(通路月營運!$I$2:$I$2509,通路月營運!$B$2:$B$2509,$B466,通路月營運!$C$2:$C$2509,$C466,通路月營運!$D$2:$D$2509,$D466)</f>
        <v>3712400</v>
      </c>
      <c r="K466" s="16" t="n">
        <f aca="false">SUMIFS(通路月營運!$K$2:$K$2509,通路月營運!$B$2:$B$2509,$B466,通路月營運!$C$2:$C$2509,$C466,通路月營運!$D$2:$D$2509,$D466)</f>
        <v>12642</v>
      </c>
      <c r="L466" s="13" t="n">
        <v>1190800</v>
      </c>
      <c r="M466" s="13" t="n">
        <v>962200</v>
      </c>
      <c r="N466" s="17" t="n">
        <f aca="false">SUMIFS(門市年度設定!$F$2:$F$63,門市年度設定!$A$2:$A$63,$B466,門市年度設定!$B$2:$B$63,$D466)</f>
        <v>585000</v>
      </c>
      <c r="O466" s="13" t="n">
        <v>220800</v>
      </c>
      <c r="P466" s="13" t="n">
        <v>96300</v>
      </c>
      <c r="Q466" s="17" t="n">
        <f aca="false">SUMIFS(通路月營運!$N$2:$N$2509,通路月營運!$B$2:$B$2509,$B466,通路月營運!$C$2:$C$2509,$C466,通路月營運!$D$2:$D$2509,$D466)</f>
        <v>354073.5</v>
      </c>
      <c r="R466" s="14" t="n">
        <f aca="false">SUM(L466:Q466)</f>
        <v>3409173.5</v>
      </c>
      <c r="S466" s="14" t="n">
        <f aca="false">J466-R466</f>
        <v>303226.5</v>
      </c>
      <c r="T466" s="15" t="n">
        <f aca="false">IF(J466=0,0,S466/J466)</f>
        <v>0.0816793718349316</v>
      </c>
      <c r="U466" s="14" t="n">
        <f aca="false">IF(H466=0,0,J466/H466)</f>
        <v>119754.838709677</v>
      </c>
      <c r="V466" s="18" t="n">
        <f aca="false">IF(H466=0,0,K466/H466)</f>
        <v>407.806451612903</v>
      </c>
      <c r="W466" s="14" t="n">
        <f aca="false">IF(K466=0,0,J466/K466)</f>
        <v>293.656067077994</v>
      </c>
      <c r="X466" s="15" t="n">
        <f aca="false">IF(J466=0,0,L466/J466)</f>
        <v>0.320762848830945</v>
      </c>
      <c r="Y466" s="15" t="n">
        <f aca="false">IF(J466=0,0,M466/J466)</f>
        <v>0.259185432604245</v>
      </c>
      <c r="Z466" s="14" t="n">
        <f aca="false">IF(I466=0,0,J466/I466)</f>
        <v>33146.4285714286</v>
      </c>
    </row>
    <row r="467" customFormat="false" ht="15" hidden="false" customHeight="false" outlineLevel="0" collapsed="false">
      <c r="A467" s="6" t="str">
        <f aca="false">TEXT(B467,"0")&amp;"-"&amp;TEXT(C467,"00")</f>
        <v>2026-01</v>
      </c>
      <c r="B467" s="4" t="n">
        <v>2026</v>
      </c>
      <c r="C467" s="4" t="n">
        <v>1</v>
      </c>
      <c r="D467" s="9" t="s">
        <v>269</v>
      </c>
      <c r="E467" s="12" t="str">
        <f aca="false">INDEX(門市主檔!$B$2:$B$25,MATCH($D467,門市主檔!$A$2:$A$25,0))</f>
        <v>台北中山店</v>
      </c>
      <c r="F467" s="12" t="str">
        <f aca="false">INDEX(門市主檔!$C$2:$C$25,MATCH($D467,門市主檔!$A$2:$A$25,0))</f>
        <v>北區</v>
      </c>
      <c r="G467" s="12" t="str">
        <f aca="false">INDEX(門市主檔!$E$2:$E$25,MATCH($D467,門市主檔!$A$2:$A$25,0))</f>
        <v>標準店</v>
      </c>
      <c r="H467" s="4" t="n">
        <v>31</v>
      </c>
      <c r="I467" s="16" t="n">
        <f aca="false">SUMIFS(門市年度設定!$E$2:$E$63,門市年度設定!$A$2:$A$63,$B467,門市年度設定!$B$2:$B$63,$D467)</f>
        <v>79</v>
      </c>
      <c r="J467" s="17" t="n">
        <f aca="false">SUMIFS(通路月營運!$I$2:$I$2509,通路月營運!$B$2:$B$2509,$B467,通路月營運!$C$2:$C$2509,$C467,通路月營運!$D$2:$D$2509,$D467)</f>
        <v>2683400</v>
      </c>
      <c r="K467" s="16" t="n">
        <f aca="false">SUMIFS(通路月營運!$K$2:$K$2509,通路月營運!$B$2:$B$2509,$B467,通路月營運!$C$2:$C$2509,$C467,通路月營運!$D$2:$D$2509,$D467)</f>
        <v>9510</v>
      </c>
      <c r="L467" s="13" t="n">
        <v>811400</v>
      </c>
      <c r="M467" s="13" t="n">
        <v>730000</v>
      </c>
      <c r="N467" s="17" t="n">
        <f aca="false">SUMIFS(門市年度設定!$F$2:$F$63,門市年度設定!$A$2:$A$63,$B467,門市年度設定!$B$2:$B$63,$D467)</f>
        <v>274000</v>
      </c>
      <c r="O467" s="13" t="n">
        <v>174600</v>
      </c>
      <c r="P467" s="13" t="n">
        <v>55600</v>
      </c>
      <c r="Q467" s="17" t="n">
        <f aca="false">SUMIFS(通路月營運!$N$2:$N$2509,通路月營運!$B$2:$B$2509,$B467,通路月營運!$C$2:$C$2509,$C467,通路月營運!$D$2:$D$2509,$D467)</f>
        <v>306187.5</v>
      </c>
      <c r="R467" s="14" t="n">
        <f aca="false">SUM(L467:Q467)</f>
        <v>2351787.5</v>
      </c>
      <c r="S467" s="14" t="n">
        <f aca="false">J467-R467</f>
        <v>331612.5</v>
      </c>
      <c r="T467" s="15" t="n">
        <f aca="false">IF(J467=0,0,S467/J467)</f>
        <v>0.123579227845271</v>
      </c>
      <c r="U467" s="14" t="n">
        <f aca="false">IF(H467=0,0,J467/H467)</f>
        <v>86561.2903225807</v>
      </c>
      <c r="V467" s="18" t="n">
        <f aca="false">IF(H467=0,0,K467/H467)</f>
        <v>306.774193548387</v>
      </c>
      <c r="W467" s="14" t="n">
        <f aca="false">IF(K467=0,0,J467/K467)</f>
        <v>282.166140904311</v>
      </c>
      <c r="X467" s="15" t="n">
        <f aca="false">IF(J467=0,0,L467/J467)</f>
        <v>0.302377580681225</v>
      </c>
      <c r="Y467" s="15" t="n">
        <f aca="false">IF(J467=0,0,M467/J467)</f>
        <v>0.27204293061042</v>
      </c>
      <c r="Z467" s="14" t="n">
        <f aca="false">IF(I467=0,0,J467/I467)</f>
        <v>33967.0886075949</v>
      </c>
    </row>
    <row r="468" customFormat="false" ht="15" hidden="false" customHeight="false" outlineLevel="0" collapsed="false">
      <c r="A468" s="6" t="str">
        <f aca="false">TEXT(B468,"0")&amp;"-"&amp;TEXT(C468,"00")</f>
        <v>2026-01</v>
      </c>
      <c r="B468" s="4" t="n">
        <v>2026</v>
      </c>
      <c r="C468" s="4" t="n">
        <v>1</v>
      </c>
      <c r="D468" s="9" t="s">
        <v>273</v>
      </c>
      <c r="E468" s="12" t="str">
        <f aca="false">INDEX(門市主檔!$B$2:$B$25,MATCH($D468,門市主檔!$A$2:$A$25,0))</f>
        <v>台北東門店</v>
      </c>
      <c r="F468" s="12" t="str">
        <f aca="false">INDEX(門市主檔!$C$2:$C$25,MATCH($D468,門市主檔!$A$2:$A$25,0))</f>
        <v>北區</v>
      </c>
      <c r="G468" s="12" t="str">
        <f aca="false">INDEX(門市主檔!$E$2:$E$25,MATCH($D468,門市主檔!$A$2:$A$25,0))</f>
        <v>小型店</v>
      </c>
      <c r="H468" s="4" t="n">
        <v>31</v>
      </c>
      <c r="I468" s="16" t="n">
        <f aca="false">SUMIFS(門市年度設定!$E$2:$E$63,門市年度設定!$A$2:$A$63,$B468,門市年度設定!$B$2:$B$63,$D468)</f>
        <v>54</v>
      </c>
      <c r="J468" s="17" t="n">
        <f aca="false">SUMIFS(通路月營運!$I$2:$I$2509,通路月營運!$B$2:$B$2509,$B468,通路月營運!$C$2:$C$2509,$C468,通路月營運!$D$2:$D$2509,$D468)</f>
        <v>1858600</v>
      </c>
      <c r="K468" s="16" t="n">
        <f aca="false">SUMIFS(通路月營運!$K$2:$K$2509,通路月營運!$B$2:$B$2509,$B468,通路月營運!$C$2:$C$2509,$C468,通路月營運!$D$2:$D$2509,$D468)</f>
        <v>6474</v>
      </c>
      <c r="L468" s="13" t="n">
        <v>632700</v>
      </c>
      <c r="M468" s="13" t="n">
        <v>481800</v>
      </c>
      <c r="N468" s="17" t="n">
        <f aca="false">SUMIFS(門市年度設定!$F$2:$F$63,門市年度設定!$A$2:$A$63,$B468,門市年度設定!$B$2:$B$63,$D468)</f>
        <v>103000</v>
      </c>
      <c r="O468" s="13" t="n">
        <v>104400</v>
      </c>
      <c r="P468" s="13" t="n">
        <v>59200</v>
      </c>
      <c r="Q468" s="17" t="n">
        <f aca="false">SUMIFS(通路月營運!$N$2:$N$2509,通路月營運!$B$2:$B$2509,$B468,通路月營運!$C$2:$C$2509,$C468,通路月營運!$D$2:$D$2509,$D468)</f>
        <v>261234</v>
      </c>
      <c r="R468" s="14" t="n">
        <f aca="false">SUM(L468:Q468)</f>
        <v>1642334</v>
      </c>
      <c r="S468" s="14" t="n">
        <f aca="false">J468-R468</f>
        <v>216266</v>
      </c>
      <c r="T468" s="15" t="n">
        <f aca="false">IF(J468=0,0,S468/J468)</f>
        <v>0.116359625524588</v>
      </c>
      <c r="U468" s="14" t="n">
        <f aca="false">IF(H468=0,0,J468/H468)</f>
        <v>59954.8387096774</v>
      </c>
      <c r="V468" s="18" t="n">
        <f aca="false">IF(H468=0,0,K468/H468)</f>
        <v>208.838709677419</v>
      </c>
      <c r="W468" s="14" t="n">
        <f aca="false">IF(K468=0,0,J468/K468)</f>
        <v>287.086808773556</v>
      </c>
      <c r="X468" s="15" t="n">
        <f aca="false">IF(J468=0,0,L468/J468)</f>
        <v>0.340417518562359</v>
      </c>
      <c r="Y468" s="15" t="n">
        <f aca="false">IF(J468=0,0,M468/J468)</f>
        <v>0.259227375443882</v>
      </c>
      <c r="Z468" s="14" t="n">
        <f aca="false">IF(I468=0,0,J468/I468)</f>
        <v>34418.5185185185</v>
      </c>
    </row>
    <row r="469" customFormat="false" ht="15" hidden="false" customHeight="false" outlineLevel="0" collapsed="false">
      <c r="A469" s="6" t="str">
        <f aca="false">TEXT(B469,"0")&amp;"-"&amp;TEXT(C469,"00")</f>
        <v>2026-01</v>
      </c>
      <c r="B469" s="4" t="n">
        <v>2026</v>
      </c>
      <c r="C469" s="4" t="n">
        <v>1</v>
      </c>
      <c r="D469" s="9" t="s">
        <v>277</v>
      </c>
      <c r="E469" s="12" t="str">
        <f aca="false">INDEX(門市主檔!$B$2:$B$25,MATCH($D469,門市主檔!$A$2:$A$25,0))</f>
        <v>台北松江店</v>
      </c>
      <c r="F469" s="12" t="str">
        <f aca="false">INDEX(門市主檔!$C$2:$C$25,MATCH($D469,門市主檔!$A$2:$A$25,0))</f>
        <v>北區</v>
      </c>
      <c r="G469" s="12" t="str">
        <f aca="false">INDEX(門市主檔!$E$2:$E$25,MATCH($D469,門市主檔!$A$2:$A$25,0))</f>
        <v>外帶專門店</v>
      </c>
      <c r="H469" s="4" t="n">
        <v>31</v>
      </c>
      <c r="I469" s="16" t="n">
        <f aca="false">SUMIFS(門市年度設定!$E$2:$E$63,門市年度設定!$A$2:$A$63,$B469,門市年度設定!$B$2:$B$63,$D469)</f>
        <v>9</v>
      </c>
      <c r="J469" s="17" t="n">
        <f aca="false">SUMIFS(通路月營運!$I$2:$I$2509,通路月營運!$B$2:$B$2509,$B469,通路月營運!$C$2:$C$2509,$C469,通路月營運!$D$2:$D$2509,$D469)</f>
        <v>1505000</v>
      </c>
      <c r="K469" s="16" t="n">
        <f aca="false">SUMIFS(通路月營運!$K$2:$K$2509,通路月營運!$B$2:$B$2509,$B469,通路月營運!$C$2:$C$2509,$C469,通路月營運!$D$2:$D$2509,$D469)</f>
        <v>5286</v>
      </c>
      <c r="L469" s="13" t="n">
        <v>444100</v>
      </c>
      <c r="M469" s="13" t="n">
        <v>361300</v>
      </c>
      <c r="N469" s="17" t="n">
        <f aca="false">SUMIFS(門市年度設定!$F$2:$F$63,門市年度設定!$A$2:$A$63,$B469,門市年度設定!$B$2:$B$63,$D469)</f>
        <v>60000</v>
      </c>
      <c r="O469" s="13" t="n">
        <v>81100</v>
      </c>
      <c r="P469" s="13" t="n">
        <v>41700</v>
      </c>
      <c r="Q469" s="17" t="n">
        <f aca="false">SUMIFS(通路月營運!$N$2:$N$2509,通路月營運!$B$2:$B$2509,$B469,通路月營運!$C$2:$C$2509,$C469,通路月營運!$D$2:$D$2509,$D469)</f>
        <v>317469</v>
      </c>
      <c r="R469" s="14" t="n">
        <f aca="false">SUM(L469:Q469)</f>
        <v>1305669</v>
      </c>
      <c r="S469" s="14" t="n">
        <f aca="false">J469-R469</f>
        <v>199331</v>
      </c>
      <c r="T469" s="15" t="n">
        <f aca="false">IF(J469=0,0,S469/J469)</f>
        <v>0.13244584717608</v>
      </c>
      <c r="U469" s="14" t="n">
        <f aca="false">IF(H469=0,0,J469/H469)</f>
        <v>48548.3870967742</v>
      </c>
      <c r="V469" s="18" t="n">
        <f aca="false">IF(H469=0,0,K469/H469)</f>
        <v>170.516129032258</v>
      </c>
      <c r="W469" s="14" t="n">
        <f aca="false">IF(K469=0,0,J469/K469)</f>
        <v>284.714339765418</v>
      </c>
      <c r="X469" s="15" t="n">
        <f aca="false">IF(J469=0,0,L469/J469)</f>
        <v>0.295083056478405</v>
      </c>
      <c r="Y469" s="15" t="n">
        <f aca="false">IF(J469=0,0,M469/J469)</f>
        <v>0.240066445182724</v>
      </c>
      <c r="Z469" s="14" t="n">
        <f aca="false">IF(I469=0,0,J469/I469)</f>
        <v>167222.222222222</v>
      </c>
    </row>
    <row r="470" customFormat="false" ht="15" hidden="false" customHeight="false" outlineLevel="0" collapsed="false">
      <c r="A470" s="6" t="str">
        <f aca="false">TEXT(B470,"0")&amp;"-"&amp;TEXT(C470,"00")</f>
        <v>2026-01</v>
      </c>
      <c r="B470" s="4" t="n">
        <v>2026</v>
      </c>
      <c r="C470" s="4" t="n">
        <v>1</v>
      </c>
      <c r="D470" s="9" t="s">
        <v>288</v>
      </c>
      <c r="E470" s="12" t="str">
        <f aca="false">INDEX(門市主檔!$B$2:$B$25,MATCH($D470,門市主檔!$A$2:$A$25,0))</f>
        <v>桃園中壢店</v>
      </c>
      <c r="F470" s="12" t="str">
        <f aca="false">INDEX(門市主檔!$C$2:$C$25,MATCH($D470,門市主檔!$A$2:$A$25,0))</f>
        <v>北區</v>
      </c>
      <c r="G470" s="12" t="str">
        <f aca="false">INDEX(門市主檔!$E$2:$E$25,MATCH($D470,門市主檔!$A$2:$A$25,0))</f>
        <v>標準店</v>
      </c>
      <c r="H470" s="4" t="n">
        <v>31</v>
      </c>
      <c r="I470" s="16" t="n">
        <f aca="false">SUMIFS(門市年度設定!$E$2:$E$63,門市年度設定!$A$2:$A$63,$B470,門市年度設定!$B$2:$B$63,$D470)</f>
        <v>90</v>
      </c>
      <c r="J470" s="17" t="n">
        <f aca="false">SUMIFS(通路月營運!$I$2:$I$2509,通路月營運!$B$2:$B$2509,$B470,通路月營運!$C$2:$C$2509,$C470,通路月營運!$D$2:$D$2509,$D470)</f>
        <v>2446200</v>
      </c>
      <c r="K470" s="16" t="n">
        <f aca="false">SUMIFS(通路月營運!$K$2:$K$2509,通路月營運!$B$2:$B$2509,$B470,通路月營運!$C$2:$C$2509,$C470,通路月營運!$D$2:$D$2509,$D470)</f>
        <v>8233</v>
      </c>
      <c r="L470" s="13" t="n">
        <v>826000</v>
      </c>
      <c r="M470" s="13" t="n">
        <v>621500</v>
      </c>
      <c r="N470" s="17" t="n">
        <f aca="false">SUMIFS(門市年度設定!$F$2:$F$63,門市年度設定!$A$2:$A$63,$B470,門市年度設定!$B$2:$B$63,$D470)</f>
        <v>209000</v>
      </c>
      <c r="O470" s="13" t="n">
        <v>163500</v>
      </c>
      <c r="P470" s="13" t="n">
        <v>64100</v>
      </c>
      <c r="Q470" s="17" t="n">
        <f aca="false">SUMIFS(通路月營運!$N$2:$N$2509,通路月營運!$B$2:$B$2509,$B470,通路月營運!$C$2:$C$2509,$C470,通路月營運!$D$2:$D$2509,$D470)</f>
        <v>292008</v>
      </c>
      <c r="R470" s="14" t="n">
        <f aca="false">SUM(L470:Q470)</f>
        <v>2176108</v>
      </c>
      <c r="S470" s="14" t="n">
        <f aca="false">J470-R470</f>
        <v>270092</v>
      </c>
      <c r="T470" s="15" t="n">
        <f aca="false">IF(J470=0,0,S470/J470)</f>
        <v>0.110412885291472</v>
      </c>
      <c r="U470" s="14" t="n">
        <f aca="false">IF(H470=0,0,J470/H470)</f>
        <v>78909.6774193548</v>
      </c>
      <c r="V470" s="18" t="n">
        <f aca="false">IF(H470=0,0,K470/H470)</f>
        <v>265.58064516129</v>
      </c>
      <c r="W470" s="14" t="n">
        <f aca="false">IF(K470=0,0,J470/K470)</f>
        <v>297.121340944978</v>
      </c>
      <c r="X470" s="15" t="n">
        <f aca="false">IF(J470=0,0,L470/J470)</f>
        <v>0.337666584907203</v>
      </c>
      <c r="Y470" s="15" t="n">
        <f aca="false">IF(J470=0,0,M470/J470)</f>
        <v>0.254067533316981</v>
      </c>
      <c r="Z470" s="14" t="n">
        <f aca="false">IF(I470=0,0,J470/I470)</f>
        <v>27180</v>
      </c>
    </row>
    <row r="471" customFormat="false" ht="15" hidden="false" customHeight="false" outlineLevel="0" collapsed="false">
      <c r="A471" s="6" t="str">
        <f aca="false">TEXT(B471,"0")&amp;"-"&amp;TEXT(C471,"00")</f>
        <v>2026-01</v>
      </c>
      <c r="B471" s="4" t="n">
        <v>2026</v>
      </c>
      <c r="C471" s="4" t="n">
        <v>1</v>
      </c>
      <c r="D471" s="9" t="s">
        <v>292</v>
      </c>
      <c r="E471" s="12" t="str">
        <f aca="false">INDEX(門市主檔!$B$2:$B$25,MATCH($D471,門市主檔!$A$2:$A$25,0))</f>
        <v>桃園藝文店</v>
      </c>
      <c r="F471" s="12" t="str">
        <f aca="false">INDEX(門市主檔!$C$2:$C$25,MATCH($D471,門市主檔!$A$2:$A$25,0))</f>
        <v>北區</v>
      </c>
      <c r="G471" s="12" t="str">
        <f aca="false">INDEX(門市主檔!$E$2:$E$25,MATCH($D471,門市主檔!$A$2:$A$25,0))</f>
        <v>標準店</v>
      </c>
      <c r="H471" s="4" t="n">
        <v>31</v>
      </c>
      <c r="I471" s="16" t="n">
        <f aca="false">SUMIFS(門市年度設定!$E$2:$E$63,門市年度設定!$A$2:$A$63,$B471,門市年度設定!$B$2:$B$63,$D471)</f>
        <v>96</v>
      </c>
      <c r="J471" s="17" t="n">
        <f aca="false">SUMIFS(通路月營運!$I$2:$I$2509,通路月營運!$B$2:$B$2509,$B471,通路月營運!$C$2:$C$2509,$C471,通路月營運!$D$2:$D$2509,$D471)</f>
        <v>2027600</v>
      </c>
      <c r="K471" s="16" t="n">
        <f aca="false">SUMIFS(通路月營運!$K$2:$K$2509,通路月營運!$B$2:$B$2509,$B471,通路月營運!$C$2:$C$2509,$C471,通路月營運!$D$2:$D$2509,$D471)</f>
        <v>7118</v>
      </c>
      <c r="L471" s="13" t="n">
        <v>643600</v>
      </c>
      <c r="M471" s="13" t="n">
        <v>547000</v>
      </c>
      <c r="N471" s="17" t="n">
        <f aca="false">SUMIFS(門市年度設定!$F$2:$F$63,門市年度設定!$A$2:$A$63,$B471,門市年度設定!$B$2:$B$63,$D471)</f>
        <v>187000</v>
      </c>
      <c r="O471" s="13" t="n">
        <v>107500</v>
      </c>
      <c r="P471" s="13" t="n">
        <v>42100</v>
      </c>
      <c r="Q471" s="17" t="n">
        <f aca="false">SUMIFS(通路月營運!$N$2:$N$2509,通路月營運!$B$2:$B$2509,$B471,通路月營運!$C$2:$C$2509,$C471,通路月營運!$D$2:$D$2509,$D471)</f>
        <v>236394</v>
      </c>
      <c r="R471" s="14" t="n">
        <f aca="false">SUM(L471:Q471)</f>
        <v>1763594</v>
      </c>
      <c r="S471" s="14" t="n">
        <f aca="false">J471-R471</f>
        <v>264006</v>
      </c>
      <c r="T471" s="15" t="n">
        <f aca="false">IF(J471=0,0,S471/J471)</f>
        <v>0.13020615506017</v>
      </c>
      <c r="U471" s="14" t="n">
        <f aca="false">IF(H471=0,0,J471/H471)</f>
        <v>65406.4516129032</v>
      </c>
      <c r="V471" s="18" t="n">
        <f aca="false">IF(H471=0,0,K471/H471)</f>
        <v>229.612903225806</v>
      </c>
      <c r="W471" s="14" t="n">
        <f aca="false">IF(K471=0,0,J471/K471)</f>
        <v>284.855296431582</v>
      </c>
      <c r="X471" s="15" t="n">
        <f aca="false">IF(J471=0,0,L471/J471)</f>
        <v>0.317419609390412</v>
      </c>
      <c r="Y471" s="15" t="n">
        <f aca="false">IF(J471=0,0,M471/J471)</f>
        <v>0.269777076346419</v>
      </c>
      <c r="Z471" s="14" t="n">
        <f aca="false">IF(I471=0,0,J471/I471)</f>
        <v>21120.8333333333</v>
      </c>
    </row>
    <row r="472" customFormat="false" ht="15" hidden="false" customHeight="false" outlineLevel="0" collapsed="false">
      <c r="A472" s="6" t="str">
        <f aca="false">TEXT(B472,"0")&amp;"-"&amp;TEXT(C472,"00")</f>
        <v>2026-01</v>
      </c>
      <c r="B472" s="4" t="n">
        <v>2026</v>
      </c>
      <c r="C472" s="4" t="n">
        <v>1</v>
      </c>
      <c r="D472" s="9" t="s">
        <v>315</v>
      </c>
      <c r="E472" s="12" t="str">
        <f aca="false">INDEX(門市主檔!$B$2:$B$25,MATCH($D472,門市主檔!$A$2:$A$25,0))</f>
        <v>雲林斗六店</v>
      </c>
      <c r="F472" s="12" t="str">
        <f aca="false">INDEX(門市主檔!$C$2:$C$25,MATCH($D472,門市主檔!$A$2:$A$25,0))</f>
        <v>中區</v>
      </c>
      <c r="G472" s="12" t="str">
        <f aca="false">INDEX(門市主檔!$E$2:$E$25,MATCH($D472,門市主檔!$A$2:$A$25,0))</f>
        <v>標準店</v>
      </c>
      <c r="H472" s="4" t="n">
        <v>31</v>
      </c>
      <c r="I472" s="16" t="n">
        <f aca="false">SUMIFS(門市年度設定!$E$2:$E$63,門市年度設定!$A$2:$A$63,$B472,門市年度設定!$B$2:$B$63,$D472)</f>
        <v>90</v>
      </c>
      <c r="J472" s="17" t="n">
        <f aca="false">SUMIFS(通路月營運!$I$2:$I$2509,通路月營運!$B$2:$B$2509,$B472,通路月營運!$C$2:$C$2509,$C472,通路月營運!$D$2:$D$2509,$D472)</f>
        <v>1995900</v>
      </c>
      <c r="K472" s="16" t="n">
        <f aca="false">SUMIFS(通路月營運!$K$2:$K$2509,通路月營運!$B$2:$B$2509,$B472,通路月營運!$C$2:$C$2509,$C472,通路月營運!$D$2:$D$2509,$D472)</f>
        <v>7031</v>
      </c>
      <c r="L472" s="13" t="n">
        <v>603800</v>
      </c>
      <c r="M472" s="13" t="n">
        <v>552800</v>
      </c>
      <c r="N472" s="17" t="n">
        <f aca="false">SUMIFS(門市年度設定!$F$2:$F$63,門市年度設定!$A$2:$A$63,$B472,門市年度設定!$B$2:$B$63,$D472)</f>
        <v>170000</v>
      </c>
      <c r="O472" s="13" t="n">
        <v>93300</v>
      </c>
      <c r="P472" s="13" t="n">
        <v>46200</v>
      </c>
      <c r="Q472" s="17" t="n">
        <f aca="false">SUMIFS(通路月營運!$N$2:$N$2509,通路月營運!$B$2:$B$2509,$B472,通路月營運!$C$2:$C$2509,$C472,通路月營運!$D$2:$D$2509,$D472)</f>
        <v>232288.5</v>
      </c>
      <c r="R472" s="14" t="n">
        <f aca="false">SUM(L472:Q472)</f>
        <v>1698388.5</v>
      </c>
      <c r="S472" s="14" t="n">
        <f aca="false">J472-R472</f>
        <v>297511.5</v>
      </c>
      <c r="T472" s="15" t="n">
        <f aca="false">IF(J472=0,0,S472/J472)</f>
        <v>0.149061325717721</v>
      </c>
      <c r="U472" s="14" t="n">
        <f aca="false">IF(H472=0,0,J472/H472)</f>
        <v>64383.8709677419</v>
      </c>
      <c r="V472" s="18" t="n">
        <f aca="false">IF(H472=0,0,K472/H472)</f>
        <v>226.806451612903</v>
      </c>
      <c r="W472" s="14" t="n">
        <f aca="false">IF(K472=0,0,J472/K472)</f>
        <v>283.87142653961</v>
      </c>
      <c r="X472" s="15" t="n">
        <f aca="false">IF(J472=0,0,L472/J472)</f>
        <v>0.302520166340999</v>
      </c>
      <c r="Y472" s="15" t="n">
        <f aca="false">IF(J472=0,0,M472/J472)</f>
        <v>0.276967783957112</v>
      </c>
      <c r="Z472" s="14" t="n">
        <f aca="false">IF(I472=0,0,J472/I472)</f>
        <v>22176.6666666667</v>
      </c>
    </row>
    <row r="473" customFormat="false" ht="15" hidden="false" customHeight="false" outlineLevel="0" collapsed="false">
      <c r="A473" s="6" t="str">
        <f aca="false">TEXT(B473,"0")&amp;"-"&amp;TEXT(C473,"00")</f>
        <v>2026-02</v>
      </c>
      <c r="B473" s="4" t="n">
        <v>2026</v>
      </c>
      <c r="C473" s="4" t="n">
        <v>2</v>
      </c>
      <c r="D473" s="9" t="s">
        <v>294</v>
      </c>
      <c r="E473" s="12" t="str">
        <f aca="false">INDEX(門市主檔!$B$2:$B$25,MATCH($D473,門市主檔!$A$2:$A$25,0))</f>
        <v>新竹巨城店</v>
      </c>
      <c r="F473" s="12" t="str">
        <f aca="false">INDEX(門市主檔!$C$2:$C$25,MATCH($D473,門市主檔!$A$2:$A$25,0))</f>
        <v>北區</v>
      </c>
      <c r="G473" s="12" t="str">
        <f aca="false">INDEX(門市主檔!$E$2:$E$25,MATCH($D473,門市主檔!$A$2:$A$25,0))</f>
        <v>旗艦店</v>
      </c>
      <c r="H473" s="4" t="n">
        <v>28</v>
      </c>
      <c r="I473" s="16" t="n">
        <f aca="false">SUMIFS(門市年度設定!$E$2:$E$63,門市年度設定!$A$2:$A$63,$B473,門市年度設定!$B$2:$B$63,$D473)</f>
        <v>118</v>
      </c>
      <c r="J473" s="17" t="n">
        <f aca="false">SUMIFS(通路月營運!$I$2:$I$2509,通路月營運!$B$2:$B$2509,$B473,通路月營運!$C$2:$C$2509,$C473,通路月營運!$D$2:$D$2509,$D473)</f>
        <v>2669000</v>
      </c>
      <c r="K473" s="16" t="n">
        <f aca="false">SUMIFS(通路月營運!$K$2:$K$2509,通路月營運!$B$2:$B$2509,$B473,通路月營運!$C$2:$C$2509,$C473,通路月營運!$D$2:$D$2509,$D473)</f>
        <v>9051</v>
      </c>
      <c r="L473" s="13" t="n">
        <v>918900</v>
      </c>
      <c r="M473" s="13" t="n">
        <v>715200</v>
      </c>
      <c r="N473" s="17" t="n">
        <f aca="false">SUMIFS(門市年度設定!$F$2:$F$63,門市年度設定!$A$2:$A$63,$B473,門市年度設定!$B$2:$B$63,$D473)</f>
        <v>539000</v>
      </c>
      <c r="O473" s="13" t="n">
        <v>133200</v>
      </c>
      <c r="P473" s="13" t="n">
        <v>72500</v>
      </c>
      <c r="Q473" s="17" t="n">
        <f aca="false">SUMIFS(通路月營運!$N$2:$N$2509,通路月營運!$B$2:$B$2509,$B473,通路月營運!$C$2:$C$2509,$C473,通路月營運!$D$2:$D$2509,$D473)</f>
        <v>259371</v>
      </c>
      <c r="R473" s="14" t="n">
        <f aca="false">SUM(L473:Q473)</f>
        <v>2638171</v>
      </c>
      <c r="S473" s="14" t="n">
        <f aca="false">J473-R473</f>
        <v>30829</v>
      </c>
      <c r="T473" s="15" t="n">
        <f aca="false">IF(J473=0,0,S473/J473)</f>
        <v>0.0115507680779318</v>
      </c>
      <c r="U473" s="14" t="n">
        <f aca="false">IF(H473=0,0,J473/H473)</f>
        <v>95321.4285714286</v>
      </c>
      <c r="V473" s="18" t="n">
        <f aca="false">IF(H473=0,0,K473/H473)</f>
        <v>323.25</v>
      </c>
      <c r="W473" s="14" t="n">
        <f aca="false">IF(K473=0,0,J473/K473)</f>
        <v>294.884543144404</v>
      </c>
      <c r="X473" s="15" t="n">
        <f aca="false">IF(J473=0,0,L473/J473)</f>
        <v>0.34428624953166</v>
      </c>
      <c r="Y473" s="15" t="n">
        <f aca="false">IF(J473=0,0,M473/J473)</f>
        <v>0.267965530161109</v>
      </c>
      <c r="Z473" s="14" t="n">
        <f aca="false">IF(I473=0,0,J473/I473)</f>
        <v>22618.6440677966</v>
      </c>
    </row>
    <row r="474" customFormat="false" ht="15" hidden="false" customHeight="false" outlineLevel="0" collapsed="false">
      <c r="A474" s="6" t="str">
        <f aca="false">TEXT(B474,"0")&amp;"-"&amp;TEXT(C474,"00")</f>
        <v>2026-02</v>
      </c>
      <c r="B474" s="4" t="n">
        <v>2026</v>
      </c>
      <c r="C474" s="4" t="n">
        <v>2</v>
      </c>
      <c r="D474" s="9" t="s">
        <v>297</v>
      </c>
      <c r="E474" s="12" t="str">
        <f aca="false">INDEX(門市主檔!$B$2:$B$25,MATCH($D474,門市主檔!$A$2:$A$25,0))</f>
        <v>新竹竹北店</v>
      </c>
      <c r="F474" s="12" t="str">
        <f aca="false">INDEX(門市主檔!$C$2:$C$25,MATCH($D474,門市主檔!$A$2:$A$25,0))</f>
        <v>北區</v>
      </c>
      <c r="G474" s="12" t="str">
        <f aca="false">INDEX(門市主檔!$E$2:$E$25,MATCH($D474,門市主檔!$A$2:$A$25,0))</f>
        <v>標準店</v>
      </c>
      <c r="H474" s="4" t="n">
        <v>28</v>
      </c>
      <c r="I474" s="16" t="n">
        <f aca="false">SUMIFS(門市年度設定!$E$2:$E$63,門市年度設定!$A$2:$A$63,$B474,門市年度設定!$B$2:$B$63,$D474)</f>
        <v>71</v>
      </c>
      <c r="J474" s="17" t="n">
        <f aca="false">SUMIFS(通路月營運!$I$2:$I$2509,通路月營運!$B$2:$B$2509,$B474,通路月營運!$C$2:$C$2509,$C474,通路月營運!$D$2:$D$2509,$D474)</f>
        <v>1990900</v>
      </c>
      <c r="K474" s="16" t="n">
        <f aca="false">SUMIFS(通路月營運!$K$2:$K$2509,通路月營運!$B$2:$B$2509,$B474,通路月營運!$C$2:$C$2509,$C474,通路月營運!$D$2:$D$2509,$D474)</f>
        <v>6201</v>
      </c>
      <c r="L474" s="13" t="n">
        <v>655500</v>
      </c>
      <c r="M474" s="13" t="n">
        <v>536100</v>
      </c>
      <c r="N474" s="17" t="n">
        <f aca="false">SUMIFS(門市年度設定!$F$2:$F$63,門市年度設定!$A$2:$A$63,$B474,門市年度設定!$B$2:$B$63,$D474)</f>
        <v>242000</v>
      </c>
      <c r="O474" s="13" t="n">
        <v>126800</v>
      </c>
      <c r="P474" s="13" t="n">
        <v>46200</v>
      </c>
      <c r="Q474" s="17" t="n">
        <f aca="false">SUMIFS(通路月營運!$N$2:$N$2509,通路月營運!$B$2:$B$2509,$B474,通路月營運!$C$2:$C$2509,$C474,通路月營運!$D$2:$D$2509,$D474)</f>
        <v>226975.5</v>
      </c>
      <c r="R474" s="14" t="n">
        <f aca="false">SUM(L474:Q474)</f>
        <v>1833575.5</v>
      </c>
      <c r="S474" s="14" t="n">
        <f aca="false">J474-R474</f>
        <v>157324.5</v>
      </c>
      <c r="T474" s="15" t="n">
        <f aca="false">IF(J474=0,0,S474/J474)</f>
        <v>0.0790217991862977</v>
      </c>
      <c r="U474" s="14" t="n">
        <f aca="false">IF(H474=0,0,J474/H474)</f>
        <v>71103.5714285714</v>
      </c>
      <c r="V474" s="18" t="n">
        <f aca="false">IF(H474=0,0,K474/H474)</f>
        <v>221.464285714286</v>
      </c>
      <c r="W474" s="14" t="n">
        <f aca="false">IF(K474=0,0,J474/K474)</f>
        <v>321.061119174327</v>
      </c>
      <c r="X474" s="15" t="n">
        <f aca="false">IF(J474=0,0,L474/J474)</f>
        <v>0.329248078758351</v>
      </c>
      <c r="Y474" s="15" t="n">
        <f aca="false">IF(J474=0,0,M474/J474)</f>
        <v>0.269275202169873</v>
      </c>
      <c r="Z474" s="14" t="n">
        <f aca="false">IF(I474=0,0,J474/I474)</f>
        <v>28040.8450704225</v>
      </c>
    </row>
    <row r="475" customFormat="false" ht="15" hidden="false" customHeight="false" outlineLevel="0" collapsed="false">
      <c r="A475" s="6" t="str">
        <f aca="false">TEXT(B475,"0")&amp;"-"&amp;TEXT(C475,"00")</f>
        <v>2026-02</v>
      </c>
      <c r="B475" s="4" t="n">
        <v>2026</v>
      </c>
      <c r="C475" s="4" t="n">
        <v>2</v>
      </c>
      <c r="D475" s="9" t="s">
        <v>325</v>
      </c>
      <c r="E475" s="12" t="str">
        <f aca="false">INDEX(門市主檔!$B$2:$B$25,MATCH($D475,門市主檔!$A$2:$A$25,0))</f>
        <v>高雄左營店</v>
      </c>
      <c r="F475" s="12" t="str">
        <f aca="false">INDEX(門市主檔!$C$2:$C$25,MATCH($D475,門市主檔!$A$2:$A$25,0))</f>
        <v>南區</v>
      </c>
      <c r="G475" s="12" t="str">
        <f aca="false">INDEX(門市主檔!$E$2:$E$25,MATCH($D475,門市主檔!$A$2:$A$25,0))</f>
        <v>旗艦店</v>
      </c>
      <c r="H475" s="4" t="n">
        <v>28</v>
      </c>
      <c r="I475" s="16" t="n">
        <f aca="false">SUMIFS(門市年度設定!$E$2:$E$63,門市年度設定!$A$2:$A$63,$B475,門市年度設定!$B$2:$B$63,$D475)</f>
        <v>119</v>
      </c>
      <c r="J475" s="17" t="n">
        <f aca="false">SUMIFS(通路月營運!$I$2:$I$2509,通路月營運!$B$2:$B$2509,$B475,通路月營運!$C$2:$C$2509,$C475,通路月營運!$D$2:$D$2509,$D475)</f>
        <v>2532100</v>
      </c>
      <c r="K475" s="16" t="n">
        <f aca="false">SUMIFS(通路月營運!$K$2:$K$2509,通路月營運!$B$2:$B$2509,$B475,通路月營運!$C$2:$C$2509,$C475,通路月營運!$D$2:$D$2509,$D475)</f>
        <v>8725</v>
      </c>
      <c r="L475" s="13" t="n">
        <v>869700</v>
      </c>
      <c r="M475" s="13" t="n">
        <v>652400</v>
      </c>
      <c r="N475" s="17" t="n">
        <f aca="false">SUMIFS(門市年度設定!$F$2:$F$63,門市年度設定!$A$2:$A$63,$B475,門市年度設定!$B$2:$B$63,$D475)</f>
        <v>498000</v>
      </c>
      <c r="O475" s="13" t="n">
        <v>142900</v>
      </c>
      <c r="P475" s="13" t="n">
        <v>67300</v>
      </c>
      <c r="Q475" s="17" t="n">
        <f aca="false">SUMIFS(通路月營運!$N$2:$N$2509,通路月營運!$B$2:$B$2509,$B475,通路月營運!$C$2:$C$2509,$C475,通路月營運!$D$2:$D$2509,$D475)</f>
        <v>256645.5</v>
      </c>
      <c r="R475" s="14" t="n">
        <f aca="false">SUM(L475:Q475)</f>
        <v>2486945.5</v>
      </c>
      <c r="S475" s="14" t="n">
        <f aca="false">J475-R475</f>
        <v>45154.5</v>
      </c>
      <c r="T475" s="15" t="n">
        <f aca="false">IF(J475=0,0,S475/J475)</f>
        <v>0.0178328265076419</v>
      </c>
      <c r="U475" s="14" t="n">
        <f aca="false">IF(H475=0,0,J475/H475)</f>
        <v>90432.1428571429</v>
      </c>
      <c r="V475" s="18" t="n">
        <f aca="false">IF(H475=0,0,K475/H475)</f>
        <v>311.607142857143</v>
      </c>
      <c r="W475" s="14" t="n">
        <f aca="false">IF(K475=0,0,J475/K475)</f>
        <v>290.212034383954</v>
      </c>
      <c r="X475" s="15" t="n">
        <f aca="false">IF(J475=0,0,L475/J475)</f>
        <v>0.343469847162434</v>
      </c>
      <c r="Y475" s="15" t="n">
        <f aca="false">IF(J475=0,0,M475/J475)</f>
        <v>0.257651751510604</v>
      </c>
      <c r="Z475" s="14" t="n">
        <f aca="false">IF(I475=0,0,J475/I475)</f>
        <v>21278.1512605042</v>
      </c>
    </row>
    <row r="476" customFormat="false" ht="15" hidden="false" customHeight="false" outlineLevel="0" collapsed="false">
      <c r="A476" s="6" t="str">
        <f aca="false">TEXT(B476,"0")&amp;"-"&amp;TEXT(C476,"00")</f>
        <v>2026-02</v>
      </c>
      <c r="B476" s="4" t="n">
        <v>2026</v>
      </c>
      <c r="C476" s="4" t="n">
        <v>2</v>
      </c>
      <c r="D476" s="9" t="s">
        <v>328</v>
      </c>
      <c r="E476" s="12" t="str">
        <f aca="false">INDEX(門市主檔!$B$2:$B$25,MATCH($D476,門市主檔!$A$2:$A$25,0))</f>
        <v>高雄三多店</v>
      </c>
      <c r="F476" s="12" t="str">
        <f aca="false">INDEX(門市主檔!$C$2:$C$25,MATCH($D476,門市主檔!$A$2:$A$25,0))</f>
        <v>南區</v>
      </c>
      <c r="G476" s="12" t="str">
        <f aca="false">INDEX(門市主檔!$E$2:$E$25,MATCH($D476,門市主檔!$A$2:$A$25,0))</f>
        <v>標準店</v>
      </c>
      <c r="H476" s="4" t="n">
        <v>28</v>
      </c>
      <c r="I476" s="16" t="n">
        <f aca="false">SUMIFS(門市年度設定!$E$2:$E$63,門市年度設定!$A$2:$A$63,$B476,門市年度設定!$B$2:$B$63,$D476)</f>
        <v>77</v>
      </c>
      <c r="J476" s="17" t="n">
        <f aca="false">SUMIFS(通路月營運!$I$2:$I$2509,通路月營運!$B$2:$B$2509,$B476,通路月營運!$C$2:$C$2509,$C476,通路月營運!$D$2:$D$2509,$D476)</f>
        <v>2080700</v>
      </c>
      <c r="K476" s="16" t="n">
        <f aca="false">SUMIFS(通路月營運!$K$2:$K$2509,通路月營運!$B$2:$B$2509,$B476,通路月營運!$C$2:$C$2509,$C476,通路月營運!$D$2:$D$2509,$D476)</f>
        <v>7037</v>
      </c>
      <c r="L476" s="13" t="n">
        <v>667700</v>
      </c>
      <c r="M476" s="13" t="n">
        <v>537400</v>
      </c>
      <c r="N476" s="17" t="n">
        <f aca="false">SUMIFS(門市年度設定!$F$2:$F$63,門市年度設定!$A$2:$A$63,$B476,門市年度設定!$B$2:$B$63,$D476)</f>
        <v>221000</v>
      </c>
      <c r="O476" s="13" t="n">
        <v>116600</v>
      </c>
      <c r="P476" s="13" t="n">
        <v>40900</v>
      </c>
      <c r="Q476" s="17" t="n">
        <f aca="false">SUMIFS(通路月營運!$N$2:$N$2509,通路月營運!$B$2:$B$2509,$B476,通路月營運!$C$2:$C$2509,$C476,通路月營運!$D$2:$D$2509,$D476)</f>
        <v>241396.5</v>
      </c>
      <c r="R476" s="14" t="n">
        <f aca="false">SUM(L476:Q476)</f>
        <v>1824996.5</v>
      </c>
      <c r="S476" s="14" t="n">
        <f aca="false">J476-R476</f>
        <v>255703.5</v>
      </c>
      <c r="T476" s="15" t="n">
        <f aca="false">IF(J476=0,0,S476/J476)</f>
        <v>0.122893016773201</v>
      </c>
      <c r="U476" s="14" t="n">
        <f aca="false">IF(H476=0,0,J476/H476)</f>
        <v>74310.7142857143</v>
      </c>
      <c r="V476" s="18" t="n">
        <f aca="false">IF(H476=0,0,K476/H476)</f>
        <v>251.321428571429</v>
      </c>
      <c r="W476" s="14" t="n">
        <f aca="false">IF(K476=0,0,J476/K476)</f>
        <v>295.679977263038</v>
      </c>
      <c r="X476" s="15" t="n">
        <f aca="false">IF(J476=0,0,L476/J476)</f>
        <v>0.320901619647234</v>
      </c>
      <c r="Y476" s="15" t="n">
        <f aca="false">IF(J476=0,0,M476/J476)</f>
        <v>0.258278463978469</v>
      </c>
      <c r="Z476" s="14" t="n">
        <f aca="false">IF(I476=0,0,J476/I476)</f>
        <v>27022.0779220779</v>
      </c>
    </row>
    <row r="477" customFormat="false" ht="15" hidden="false" customHeight="false" outlineLevel="0" collapsed="false">
      <c r="A477" s="6" t="str">
        <f aca="false">TEXT(B477,"0")&amp;"-"&amp;TEXT(C477,"00")</f>
        <v>2026-02</v>
      </c>
      <c r="B477" s="4" t="n">
        <v>2026</v>
      </c>
      <c r="C477" s="4" t="n">
        <v>2</v>
      </c>
      <c r="D477" s="9" t="s">
        <v>280</v>
      </c>
      <c r="E477" s="12" t="str">
        <f aca="false">INDEX(門市主檔!$B$2:$B$25,MATCH($D477,門市主檔!$A$2:$A$25,0))</f>
        <v>新北板橋店</v>
      </c>
      <c r="F477" s="12" t="str">
        <f aca="false">INDEX(門市主檔!$C$2:$C$25,MATCH($D477,門市主檔!$A$2:$A$25,0))</f>
        <v>北區</v>
      </c>
      <c r="G477" s="12" t="str">
        <f aca="false">INDEX(門市主檔!$E$2:$E$25,MATCH($D477,門市主檔!$A$2:$A$25,0))</f>
        <v>標準店</v>
      </c>
      <c r="H477" s="4" t="n">
        <v>28</v>
      </c>
      <c r="I477" s="16" t="n">
        <f aca="false">SUMIFS(門市年度設定!$E$2:$E$63,門市年度設定!$A$2:$A$63,$B477,門市年度設定!$B$2:$B$63,$D477)</f>
        <v>99</v>
      </c>
      <c r="J477" s="17" t="n">
        <f aca="false">SUMIFS(通路月營運!$I$2:$I$2509,通路月營運!$B$2:$B$2509,$B477,通路月營運!$C$2:$C$2509,$C477,通路月營運!$D$2:$D$2509,$D477)</f>
        <v>2455500</v>
      </c>
      <c r="K477" s="16" t="n">
        <f aca="false">SUMIFS(通路月營運!$K$2:$K$2509,通路月營運!$B$2:$B$2509,$B477,通路月營運!$C$2:$C$2509,$C477,通路月營運!$D$2:$D$2509,$D477)</f>
        <v>8518</v>
      </c>
      <c r="L477" s="13" t="n">
        <v>831000</v>
      </c>
      <c r="M477" s="13" t="n">
        <v>604500</v>
      </c>
      <c r="N477" s="17" t="n">
        <f aca="false">SUMIFS(門市年度設定!$F$2:$F$63,門市年度設定!$A$2:$A$63,$B477,門市年度設定!$B$2:$B$63,$D477)</f>
        <v>291000</v>
      </c>
      <c r="O477" s="13" t="n">
        <v>166600</v>
      </c>
      <c r="P477" s="13" t="n">
        <v>76400</v>
      </c>
      <c r="Q477" s="17" t="n">
        <f aca="false">SUMIFS(通路月營運!$N$2:$N$2509,通路月營運!$B$2:$B$2509,$B477,通路月營運!$C$2:$C$2509,$C477,通路月營運!$D$2:$D$2509,$D477)</f>
        <v>278449.5</v>
      </c>
      <c r="R477" s="14" t="n">
        <f aca="false">SUM(L477:Q477)</f>
        <v>2247949.5</v>
      </c>
      <c r="S477" s="14" t="n">
        <f aca="false">J477-R477</f>
        <v>207550.5</v>
      </c>
      <c r="T477" s="15" t="n">
        <f aca="false">IF(J477=0,0,S477/J477)</f>
        <v>0.0845247403787416</v>
      </c>
      <c r="U477" s="14" t="n">
        <f aca="false">IF(H477=0,0,J477/H477)</f>
        <v>87696.4285714286</v>
      </c>
      <c r="V477" s="18" t="n">
        <f aca="false">IF(H477=0,0,K477/H477)</f>
        <v>304.214285714286</v>
      </c>
      <c r="W477" s="14" t="n">
        <f aca="false">IF(K477=0,0,J477/K477)</f>
        <v>288.271894810989</v>
      </c>
      <c r="X477" s="15" t="n">
        <f aca="false">IF(J477=0,0,L477/J477)</f>
        <v>0.338423946243128</v>
      </c>
      <c r="Y477" s="15" t="n">
        <f aca="false">IF(J477=0,0,M477/J477)</f>
        <v>0.246182040317654</v>
      </c>
      <c r="Z477" s="14" t="n">
        <f aca="false">IF(I477=0,0,J477/I477)</f>
        <v>24803.0303030303</v>
      </c>
    </row>
    <row r="478" customFormat="false" ht="15" hidden="false" customHeight="false" outlineLevel="0" collapsed="false">
      <c r="A478" s="6" t="str">
        <f aca="false">TEXT(B478,"0")&amp;"-"&amp;TEXT(C478,"00")</f>
        <v>2026-02</v>
      </c>
      <c r="B478" s="4" t="n">
        <v>2026</v>
      </c>
      <c r="C478" s="4" t="n">
        <v>2</v>
      </c>
      <c r="D478" s="9" t="s">
        <v>283</v>
      </c>
      <c r="E478" s="12" t="str">
        <f aca="false">INDEX(門市主檔!$B$2:$B$25,MATCH($D478,門市主檔!$A$2:$A$25,0))</f>
        <v>新北新莊店</v>
      </c>
      <c r="F478" s="12" t="str">
        <f aca="false">INDEX(門市主檔!$C$2:$C$25,MATCH($D478,門市主檔!$A$2:$A$25,0))</f>
        <v>北區</v>
      </c>
      <c r="G478" s="12" t="str">
        <f aca="false">INDEX(門市主檔!$E$2:$E$25,MATCH($D478,門市主檔!$A$2:$A$25,0))</f>
        <v>標準店</v>
      </c>
      <c r="H478" s="4" t="n">
        <v>28</v>
      </c>
      <c r="I478" s="16" t="n">
        <f aca="false">SUMIFS(門市年度設定!$E$2:$E$63,門市年度設定!$A$2:$A$63,$B478,門市年度設定!$B$2:$B$63,$D478)</f>
        <v>75</v>
      </c>
      <c r="J478" s="17" t="n">
        <f aca="false">SUMIFS(通路月營運!$I$2:$I$2509,通路月營運!$B$2:$B$2509,$B478,通路月營運!$C$2:$C$2509,$C478,通路月營運!$D$2:$D$2509,$D478)</f>
        <v>2239000</v>
      </c>
      <c r="K478" s="16" t="n">
        <f aca="false">SUMIFS(通路月營運!$K$2:$K$2509,通路月營運!$B$2:$B$2509,$B478,通路月營運!$C$2:$C$2509,$C478,通路月營運!$D$2:$D$2509,$D478)</f>
        <v>7680</v>
      </c>
      <c r="L478" s="13" t="n">
        <v>722700</v>
      </c>
      <c r="M478" s="13" t="n">
        <v>604600</v>
      </c>
      <c r="N478" s="17" t="n">
        <f aca="false">SUMIFS(門市年度設定!$F$2:$F$63,門市年度設定!$A$2:$A$63,$B478,門市年度設定!$B$2:$B$63,$D478)</f>
        <v>250000</v>
      </c>
      <c r="O478" s="13" t="n">
        <v>113000</v>
      </c>
      <c r="P478" s="13" t="n">
        <v>57600</v>
      </c>
      <c r="Q478" s="17" t="n">
        <f aca="false">SUMIFS(通路月營運!$N$2:$N$2509,通路月營運!$B$2:$B$2509,$B478,通路月營運!$C$2:$C$2509,$C478,通路月營運!$D$2:$D$2509,$D478)</f>
        <v>260061</v>
      </c>
      <c r="R478" s="14" t="n">
        <f aca="false">SUM(L478:Q478)</f>
        <v>2007961</v>
      </c>
      <c r="S478" s="14" t="n">
        <f aca="false">J478-R478</f>
        <v>231039</v>
      </c>
      <c r="T478" s="15" t="n">
        <f aca="false">IF(J478=0,0,S478/J478)</f>
        <v>0.10318847699866</v>
      </c>
      <c r="U478" s="14" t="n">
        <f aca="false">IF(H478=0,0,J478/H478)</f>
        <v>79964.2857142857</v>
      </c>
      <c r="V478" s="18" t="n">
        <f aca="false">IF(H478=0,0,K478/H478)</f>
        <v>274.285714285714</v>
      </c>
      <c r="W478" s="14" t="n">
        <f aca="false">IF(K478=0,0,J478/K478)</f>
        <v>291.536458333333</v>
      </c>
      <c r="X478" s="15" t="n">
        <f aca="false">IF(J478=0,0,L478/J478)</f>
        <v>0.322778025904422</v>
      </c>
      <c r="Y478" s="15" t="n">
        <f aca="false">IF(J478=0,0,M478/J478)</f>
        <v>0.270031263957124</v>
      </c>
      <c r="Z478" s="14" t="n">
        <f aca="false">IF(I478=0,0,J478/I478)</f>
        <v>29853.3333333333</v>
      </c>
    </row>
    <row r="479" customFormat="false" ht="15" hidden="false" customHeight="false" outlineLevel="0" collapsed="false">
      <c r="A479" s="6" t="str">
        <f aca="false">TEXT(B479,"0")&amp;"-"&amp;TEXT(C479,"00")</f>
        <v>2026-02</v>
      </c>
      <c r="B479" s="4" t="n">
        <v>2026</v>
      </c>
      <c r="C479" s="4" t="n">
        <v>2</v>
      </c>
      <c r="D479" s="9" t="s">
        <v>332</v>
      </c>
      <c r="E479" s="12" t="str">
        <f aca="false">INDEX(門市主檔!$B$2:$B$25,MATCH($D479,門市主檔!$A$2:$A$25,0))</f>
        <v>屏東市區店</v>
      </c>
      <c r="F479" s="12" t="str">
        <f aca="false">INDEX(門市主檔!$C$2:$C$25,MATCH($D479,門市主檔!$A$2:$A$25,0))</f>
        <v>南區</v>
      </c>
      <c r="G479" s="12" t="str">
        <f aca="false">INDEX(門市主檔!$E$2:$E$25,MATCH($D479,門市主檔!$A$2:$A$25,0))</f>
        <v>小型店</v>
      </c>
      <c r="H479" s="4" t="n">
        <v>28</v>
      </c>
      <c r="I479" s="16" t="n">
        <f aca="false">SUMIFS(門市年度設定!$E$2:$E$63,門市年度設定!$A$2:$A$63,$B479,門市年度設定!$B$2:$B$63,$D479)</f>
        <v>45</v>
      </c>
      <c r="J479" s="17" t="n">
        <f aca="false">SUMIFS(通路月營運!$I$2:$I$2509,通路月營運!$B$2:$B$2509,$B479,通路月營運!$C$2:$C$2509,$C479,通路月營運!$D$2:$D$2509,$D479)</f>
        <v>1565900</v>
      </c>
      <c r="K479" s="16" t="n">
        <f aca="false">SUMIFS(通路月營運!$K$2:$K$2509,通路月營運!$B$2:$B$2509,$B479,通路月營運!$C$2:$C$2509,$C479,通路月營運!$D$2:$D$2509,$D479)</f>
        <v>5896</v>
      </c>
      <c r="L479" s="13" t="n">
        <v>514500</v>
      </c>
      <c r="M479" s="13" t="n">
        <v>371900</v>
      </c>
      <c r="N479" s="17" t="n">
        <f aca="false">SUMIFS(門市年度設定!$F$2:$F$63,門市年度設定!$A$2:$A$63,$B479,門市年度設定!$B$2:$B$63,$D479)</f>
        <v>88000</v>
      </c>
      <c r="O479" s="13" t="n">
        <v>101200</v>
      </c>
      <c r="P479" s="13" t="n">
        <v>41300</v>
      </c>
      <c r="Q479" s="17" t="n">
        <f aca="false">SUMIFS(通路月營運!$N$2:$N$2509,通路月營運!$B$2:$B$2509,$B479,通路月營運!$C$2:$C$2509,$C479,通路月營運!$D$2:$D$2509,$D479)</f>
        <v>212761.5</v>
      </c>
      <c r="R479" s="14" t="n">
        <f aca="false">SUM(L479:Q479)</f>
        <v>1329661.5</v>
      </c>
      <c r="S479" s="14" t="n">
        <f aca="false">J479-R479</f>
        <v>236238.5</v>
      </c>
      <c r="T479" s="15" t="n">
        <f aca="false">IF(J479=0,0,S479/J479)</f>
        <v>0.15086435915448</v>
      </c>
      <c r="U479" s="14" t="n">
        <f aca="false">IF(H479=0,0,J479/H479)</f>
        <v>55925</v>
      </c>
      <c r="V479" s="18" t="n">
        <f aca="false">IF(H479=0,0,K479/H479)</f>
        <v>210.571428571429</v>
      </c>
      <c r="W479" s="14" t="n">
        <f aca="false">IF(K479=0,0,J479/K479)</f>
        <v>265.5868385346</v>
      </c>
      <c r="X479" s="15" t="n">
        <f aca="false">IF(J479=0,0,L479/J479)</f>
        <v>0.328565042467591</v>
      </c>
      <c r="Y479" s="15" t="n">
        <f aca="false">IF(J479=0,0,M479/J479)</f>
        <v>0.23749920173702</v>
      </c>
      <c r="Z479" s="14" t="n">
        <f aca="false">IF(I479=0,0,J479/I479)</f>
        <v>34797.7777777778</v>
      </c>
    </row>
    <row r="480" customFormat="false" ht="15" hidden="false" customHeight="false" outlineLevel="0" collapsed="false">
      <c r="A480" s="6" t="str">
        <f aca="false">TEXT(B480,"0")&amp;"-"&amp;TEXT(C480,"00")</f>
        <v>2026-02</v>
      </c>
      <c r="B480" s="4" t="n">
        <v>2026</v>
      </c>
      <c r="C480" s="4" t="n">
        <v>2</v>
      </c>
      <c r="D480" s="9" t="s">
        <v>300</v>
      </c>
      <c r="E480" s="12" t="str">
        <f aca="false">INDEX(門市主檔!$B$2:$B$25,MATCH($D480,門市主檔!$A$2:$A$25,0))</f>
        <v>台中逢甲店</v>
      </c>
      <c r="F480" s="12" t="str">
        <f aca="false">INDEX(門市主檔!$C$2:$C$25,MATCH($D480,門市主檔!$A$2:$A$25,0))</f>
        <v>中區</v>
      </c>
      <c r="G480" s="12" t="str">
        <f aca="false">INDEX(門市主檔!$E$2:$E$25,MATCH($D480,門市主檔!$A$2:$A$25,0))</f>
        <v>標準店</v>
      </c>
      <c r="H480" s="4" t="n">
        <v>28</v>
      </c>
      <c r="I480" s="16" t="n">
        <f aca="false">SUMIFS(門市年度設定!$E$2:$E$63,門市年度設定!$A$2:$A$63,$B480,門市年度設定!$B$2:$B$63,$D480)</f>
        <v>83</v>
      </c>
      <c r="J480" s="17" t="n">
        <f aca="false">SUMIFS(通路月營運!$I$2:$I$2509,通路月營運!$B$2:$B$2509,$B480,通路月營運!$C$2:$C$2509,$C480,通路月營運!$D$2:$D$2509,$D480)</f>
        <v>2556500</v>
      </c>
      <c r="K480" s="16" t="n">
        <f aca="false">SUMIFS(通路月營運!$K$2:$K$2509,通路月營運!$B$2:$B$2509,$B480,通路月營運!$C$2:$C$2509,$C480,通路月營運!$D$2:$D$2509,$D480)</f>
        <v>8926</v>
      </c>
      <c r="L480" s="13" t="n">
        <v>774000</v>
      </c>
      <c r="M480" s="13" t="n">
        <v>652900</v>
      </c>
      <c r="N480" s="17" t="n">
        <f aca="false">SUMIFS(門市年度設定!$F$2:$F$63,門市年度設定!$A$2:$A$63,$B480,門市年度設定!$B$2:$B$63,$D480)</f>
        <v>336000</v>
      </c>
      <c r="O480" s="13" t="n">
        <v>148800</v>
      </c>
      <c r="P480" s="13" t="n">
        <v>64200</v>
      </c>
      <c r="Q480" s="17" t="n">
        <f aca="false">SUMIFS(通路月營運!$N$2:$N$2509,通路月營運!$B$2:$B$2509,$B480,通路月營運!$C$2:$C$2509,$C480,通路月營運!$D$2:$D$2509,$D480)</f>
        <v>306843</v>
      </c>
      <c r="R480" s="14" t="n">
        <f aca="false">SUM(L480:Q480)</f>
        <v>2282743</v>
      </c>
      <c r="S480" s="14" t="n">
        <f aca="false">J480-R480</f>
        <v>273757</v>
      </c>
      <c r="T480" s="15" t="n">
        <f aca="false">IF(J480=0,0,S480/J480)</f>
        <v>0.107082730295326</v>
      </c>
      <c r="U480" s="14" t="n">
        <f aca="false">IF(H480=0,0,J480/H480)</f>
        <v>91303.5714285714</v>
      </c>
      <c r="V480" s="18" t="n">
        <f aca="false">IF(H480=0,0,K480/H480)</f>
        <v>318.785714285714</v>
      </c>
      <c r="W480" s="14" t="n">
        <f aca="false">IF(K480=0,0,J480/K480)</f>
        <v>286.410486220031</v>
      </c>
      <c r="X480" s="15" t="n">
        <f aca="false">IF(J480=0,0,L480/J480)</f>
        <v>0.302757676510855</v>
      </c>
      <c r="Y480" s="15" t="n">
        <f aca="false">IF(J480=0,0,M480/J480)</f>
        <v>0.255388226090358</v>
      </c>
      <c r="Z480" s="14" t="n">
        <f aca="false">IF(I480=0,0,J480/I480)</f>
        <v>30801.2048192771</v>
      </c>
    </row>
    <row r="481" customFormat="false" ht="15" hidden="false" customHeight="false" outlineLevel="0" collapsed="false">
      <c r="A481" s="6" t="str">
        <f aca="false">TEXT(B481,"0")&amp;"-"&amp;TEXT(C481,"00")</f>
        <v>2026-02</v>
      </c>
      <c r="B481" s="4" t="n">
        <v>2026</v>
      </c>
      <c r="C481" s="4" t="n">
        <v>2</v>
      </c>
      <c r="D481" s="9" t="s">
        <v>305</v>
      </c>
      <c r="E481" s="12" t="str">
        <f aca="false">INDEX(門市主檔!$B$2:$B$25,MATCH($D481,門市主檔!$A$2:$A$25,0))</f>
        <v>台中七期店</v>
      </c>
      <c r="F481" s="12" t="str">
        <f aca="false">INDEX(門市主檔!$C$2:$C$25,MATCH($D481,門市主檔!$A$2:$A$25,0))</f>
        <v>中區</v>
      </c>
      <c r="G481" s="12" t="str">
        <f aca="false">INDEX(門市主檔!$E$2:$E$25,MATCH($D481,門市主檔!$A$2:$A$25,0))</f>
        <v>旗艦店</v>
      </c>
      <c r="H481" s="4" t="n">
        <v>28</v>
      </c>
      <c r="I481" s="16" t="n">
        <f aca="false">SUMIFS(門市年度設定!$E$2:$E$63,門市年度設定!$A$2:$A$63,$B481,門市年度設定!$B$2:$B$63,$D481)</f>
        <v>124</v>
      </c>
      <c r="J481" s="17" t="n">
        <f aca="false">SUMIFS(通路月營運!$I$2:$I$2509,通路月營運!$B$2:$B$2509,$B481,通路月營運!$C$2:$C$2509,$C481,通路月營運!$D$2:$D$2509,$D481)</f>
        <v>2510300</v>
      </c>
      <c r="K481" s="16" t="n">
        <f aca="false">SUMIFS(通路月營運!$K$2:$K$2509,通路月營運!$B$2:$B$2509,$B481,通路月營運!$C$2:$C$2509,$C481,通路月營運!$D$2:$D$2509,$D481)</f>
        <v>8619</v>
      </c>
      <c r="L481" s="13" t="n">
        <v>836300</v>
      </c>
      <c r="M481" s="13" t="n">
        <v>593000</v>
      </c>
      <c r="N481" s="17" t="n">
        <f aca="false">SUMIFS(門市年度設定!$F$2:$F$63,門市年度設定!$A$2:$A$63,$B481,門市年度設定!$B$2:$B$63,$D481)</f>
        <v>509000</v>
      </c>
      <c r="O481" s="13" t="n">
        <v>138000</v>
      </c>
      <c r="P481" s="13" t="n">
        <v>72400</v>
      </c>
      <c r="Q481" s="17" t="n">
        <f aca="false">SUMIFS(通路月營運!$N$2:$N$2509,通路月營運!$B$2:$B$2509,$B481,通路月營運!$C$2:$C$2509,$C481,通路月營運!$D$2:$D$2509,$D481)</f>
        <v>236877</v>
      </c>
      <c r="R481" s="14" t="n">
        <f aca="false">SUM(L481:Q481)</f>
        <v>2385577</v>
      </c>
      <c r="S481" s="14" t="n">
        <f aca="false">J481-R481</f>
        <v>124723</v>
      </c>
      <c r="T481" s="15" t="n">
        <f aca="false">IF(J481=0,0,S481/J481)</f>
        <v>0.0496844998605744</v>
      </c>
      <c r="U481" s="14" t="n">
        <f aca="false">IF(H481=0,0,J481/H481)</f>
        <v>89653.5714285714</v>
      </c>
      <c r="V481" s="18" t="n">
        <f aca="false">IF(H481=0,0,K481/H481)</f>
        <v>307.821428571429</v>
      </c>
      <c r="W481" s="14" t="n">
        <f aca="false">IF(K481=0,0,J481/K481)</f>
        <v>291.251885369532</v>
      </c>
      <c r="X481" s="15" t="n">
        <f aca="false">IF(J481=0,0,L481/J481)</f>
        <v>0.33314743257778</v>
      </c>
      <c r="Y481" s="15" t="n">
        <f aca="false">IF(J481=0,0,M481/J481)</f>
        <v>0.236226745807274</v>
      </c>
      <c r="Z481" s="14" t="n">
        <f aca="false">IF(I481=0,0,J481/I481)</f>
        <v>20244.3548387097</v>
      </c>
    </row>
    <row r="482" customFormat="false" ht="15" hidden="false" customHeight="false" outlineLevel="0" collapsed="false">
      <c r="A482" s="6" t="str">
        <f aca="false">TEXT(B482,"0")&amp;"-"&amp;TEXT(C482,"00")</f>
        <v>2026-02</v>
      </c>
      <c r="B482" s="4" t="n">
        <v>2026</v>
      </c>
      <c r="C482" s="4" t="n">
        <v>2</v>
      </c>
      <c r="D482" s="9" t="s">
        <v>307</v>
      </c>
      <c r="E482" s="12" t="str">
        <f aca="false">INDEX(門市主檔!$B$2:$B$25,MATCH($D482,門市主檔!$A$2:$A$25,0))</f>
        <v>台中一中店</v>
      </c>
      <c r="F482" s="12" t="str">
        <f aca="false">INDEX(門市主檔!$C$2:$C$25,MATCH($D482,門市主檔!$A$2:$A$25,0))</f>
        <v>中區</v>
      </c>
      <c r="G482" s="12" t="str">
        <f aca="false">INDEX(門市主檔!$E$2:$E$25,MATCH($D482,門市主檔!$A$2:$A$25,0))</f>
        <v>小型店</v>
      </c>
      <c r="H482" s="4" t="n">
        <v>28</v>
      </c>
      <c r="I482" s="16" t="n">
        <f aca="false">SUMIFS(門市年度設定!$E$2:$E$63,門市年度設定!$A$2:$A$63,$B482,門市年度設定!$B$2:$B$63,$D482)</f>
        <v>52</v>
      </c>
      <c r="J482" s="17" t="n">
        <f aca="false">SUMIFS(通路月營運!$I$2:$I$2509,通路月營運!$B$2:$B$2509,$B482,通路月營運!$C$2:$C$2509,$C482,通路月營運!$D$2:$D$2509,$D482)</f>
        <v>1800800</v>
      </c>
      <c r="K482" s="16" t="n">
        <f aca="false">SUMIFS(通路月營運!$K$2:$K$2509,通路月營運!$B$2:$B$2509,$B482,通路月營運!$C$2:$C$2509,$C482,通路月營運!$D$2:$D$2509,$D482)</f>
        <v>6480</v>
      </c>
      <c r="L482" s="13" t="n">
        <v>604700</v>
      </c>
      <c r="M482" s="13" t="n">
        <v>473900</v>
      </c>
      <c r="N482" s="17" t="n">
        <f aca="false">SUMIFS(門市年度設定!$F$2:$F$63,門市年度設定!$A$2:$A$63,$B482,門市年度設定!$B$2:$B$63,$D482)</f>
        <v>108000</v>
      </c>
      <c r="O482" s="13" t="n">
        <v>123400</v>
      </c>
      <c r="P482" s="13" t="n">
        <v>40600</v>
      </c>
      <c r="Q482" s="17" t="n">
        <f aca="false">SUMIFS(通路月營運!$N$2:$N$2509,通路月營運!$B$2:$B$2509,$B482,通路月營運!$C$2:$C$2509,$C482,通路月營運!$D$2:$D$2509,$D482)</f>
        <v>243052.5</v>
      </c>
      <c r="R482" s="14" t="n">
        <f aca="false">SUM(L482:Q482)</f>
        <v>1593652.5</v>
      </c>
      <c r="S482" s="14" t="n">
        <f aca="false">J482-R482</f>
        <v>207147.5</v>
      </c>
      <c r="T482" s="15" t="n">
        <f aca="false">IF(J482=0,0,S482/J482)</f>
        <v>0.115030819635717</v>
      </c>
      <c r="U482" s="14" t="n">
        <f aca="false">IF(H482=0,0,J482/H482)</f>
        <v>64314.2857142857</v>
      </c>
      <c r="V482" s="18" t="n">
        <f aca="false">IF(H482=0,0,K482/H482)</f>
        <v>231.428571428571</v>
      </c>
      <c r="W482" s="14" t="n">
        <f aca="false">IF(K482=0,0,J482/K482)</f>
        <v>277.901234567901</v>
      </c>
      <c r="X482" s="15" t="n">
        <f aca="false">IF(J482=0,0,L482/J482)</f>
        <v>0.335795202132386</v>
      </c>
      <c r="Y482" s="15" t="n">
        <f aca="false">IF(J482=0,0,M482/J482)</f>
        <v>0.263160817414482</v>
      </c>
      <c r="Z482" s="14" t="n">
        <f aca="false">IF(I482=0,0,J482/I482)</f>
        <v>34630.7692307692</v>
      </c>
    </row>
    <row r="483" customFormat="false" ht="15" hidden="false" customHeight="false" outlineLevel="0" collapsed="false">
      <c r="A483" s="6" t="str">
        <f aca="false">TEXT(B483,"0")&amp;"-"&amp;TEXT(C483,"00")</f>
        <v>2026-02</v>
      </c>
      <c r="B483" s="4" t="n">
        <v>2026</v>
      </c>
      <c r="C483" s="4" t="n">
        <v>2</v>
      </c>
      <c r="D483" s="9" t="s">
        <v>310</v>
      </c>
      <c r="E483" s="12" t="str">
        <f aca="false">INDEX(門市主檔!$B$2:$B$25,MATCH($D483,門市主檔!$A$2:$A$25,0))</f>
        <v>台中大里店</v>
      </c>
      <c r="F483" s="12" t="str">
        <f aca="false">INDEX(門市主檔!$C$2:$C$25,MATCH($D483,門市主檔!$A$2:$A$25,0))</f>
        <v>中區</v>
      </c>
      <c r="G483" s="12" t="str">
        <f aca="false">INDEX(門市主檔!$E$2:$E$25,MATCH($D483,門市主檔!$A$2:$A$25,0))</f>
        <v>外帶專門店</v>
      </c>
      <c r="H483" s="4" t="n">
        <v>28</v>
      </c>
      <c r="I483" s="16" t="n">
        <f aca="false">SUMIFS(門市年度設定!$E$2:$E$63,門市年度設定!$A$2:$A$63,$B483,門市年度設定!$B$2:$B$63,$D483)</f>
        <v>10</v>
      </c>
      <c r="J483" s="17" t="n">
        <f aca="false">SUMIFS(通路月營運!$I$2:$I$2509,通路月營運!$B$2:$B$2509,$B483,通路月營運!$C$2:$C$2509,$C483,通路月營運!$D$2:$D$2509,$D483)</f>
        <v>1330100</v>
      </c>
      <c r="K483" s="16" t="n">
        <f aca="false">SUMIFS(通路月營運!$K$2:$K$2509,通路月營運!$B$2:$B$2509,$B483,通路月營運!$C$2:$C$2509,$C483,通路月營運!$D$2:$D$2509,$D483)</f>
        <v>4784</v>
      </c>
      <c r="L483" s="13" t="n">
        <v>446800</v>
      </c>
      <c r="M483" s="13" t="n">
        <v>340300</v>
      </c>
      <c r="N483" s="17" t="n">
        <f aca="false">SUMIFS(門市年度設定!$F$2:$F$63,門市年度設定!$A$2:$A$63,$B483,門市年度設定!$B$2:$B$63,$D483)</f>
        <v>56000</v>
      </c>
      <c r="O483" s="13" t="n">
        <v>79900</v>
      </c>
      <c r="P483" s="13" t="n">
        <v>25900</v>
      </c>
      <c r="Q483" s="17" t="n">
        <f aca="false">SUMIFS(通路月營運!$N$2:$N$2509,通路月營運!$B$2:$B$2509,$B483,通路月營運!$C$2:$C$2509,$C483,通路月營運!$D$2:$D$2509,$D483)</f>
        <v>261993</v>
      </c>
      <c r="R483" s="14" t="n">
        <f aca="false">SUM(L483:Q483)</f>
        <v>1210893</v>
      </c>
      <c r="S483" s="14" t="n">
        <f aca="false">J483-R483</f>
        <v>119207</v>
      </c>
      <c r="T483" s="15" t="n">
        <f aca="false">IF(J483=0,0,S483/J483)</f>
        <v>0.0896225847680626</v>
      </c>
      <c r="U483" s="14" t="n">
        <f aca="false">IF(H483=0,0,J483/H483)</f>
        <v>47503.5714285714</v>
      </c>
      <c r="V483" s="18" t="n">
        <f aca="false">IF(H483=0,0,K483/H483)</f>
        <v>170.857142857143</v>
      </c>
      <c r="W483" s="14" t="n">
        <f aca="false">IF(K483=0,0,J483/K483)</f>
        <v>278.03093645485</v>
      </c>
      <c r="X483" s="15" t="n">
        <f aca="false">IF(J483=0,0,L483/J483)</f>
        <v>0.335914592887753</v>
      </c>
      <c r="Y483" s="15" t="n">
        <f aca="false">IF(J483=0,0,M483/J483)</f>
        <v>0.255845425156003</v>
      </c>
      <c r="Z483" s="14" t="n">
        <f aca="false">IF(I483=0,0,J483/I483)</f>
        <v>133010</v>
      </c>
    </row>
    <row r="484" customFormat="false" ht="15" hidden="false" customHeight="false" outlineLevel="0" collapsed="false">
      <c r="A484" s="6" t="str">
        <f aca="false">TEXT(B484,"0")&amp;"-"&amp;TEXT(C484,"00")</f>
        <v>2026-02</v>
      </c>
      <c r="B484" s="4" t="n">
        <v>2026</v>
      </c>
      <c r="C484" s="4" t="n">
        <v>2</v>
      </c>
      <c r="D484" s="9" t="s">
        <v>318</v>
      </c>
      <c r="E484" s="12" t="str">
        <f aca="false">INDEX(門市主檔!$B$2:$B$25,MATCH($D484,門市主檔!$A$2:$A$25,0))</f>
        <v>台南中西店</v>
      </c>
      <c r="F484" s="12" t="str">
        <f aca="false">INDEX(門市主檔!$C$2:$C$25,MATCH($D484,門市主檔!$A$2:$A$25,0))</f>
        <v>南區</v>
      </c>
      <c r="G484" s="12" t="str">
        <f aca="false">INDEX(門市主檔!$E$2:$E$25,MATCH($D484,門市主檔!$A$2:$A$25,0))</f>
        <v>標準店</v>
      </c>
      <c r="H484" s="4" t="n">
        <v>28</v>
      </c>
      <c r="I484" s="16" t="n">
        <f aca="false">SUMIFS(門市年度設定!$E$2:$E$63,門市年度設定!$A$2:$A$63,$B484,門市年度設定!$B$2:$B$63,$D484)</f>
        <v>76</v>
      </c>
      <c r="J484" s="17" t="n">
        <f aca="false">SUMIFS(通路月營運!$I$2:$I$2509,通路月營運!$B$2:$B$2509,$B484,通路月營運!$C$2:$C$2509,$C484,通路月營運!$D$2:$D$2509,$D484)</f>
        <v>1867300</v>
      </c>
      <c r="K484" s="16" t="n">
        <f aca="false">SUMIFS(通路月營運!$K$2:$K$2509,通路月營運!$B$2:$B$2509,$B484,通路月營運!$C$2:$C$2509,$C484,通路月營運!$D$2:$D$2509,$D484)</f>
        <v>6532</v>
      </c>
      <c r="L484" s="13" t="n">
        <v>637100</v>
      </c>
      <c r="M484" s="13" t="n">
        <v>456000</v>
      </c>
      <c r="N484" s="17" t="n">
        <f aca="false">SUMIFS(門市年度設定!$F$2:$F$63,門市年度設定!$A$2:$A$63,$B484,門市年度設定!$B$2:$B$63,$D484)</f>
        <v>211000</v>
      </c>
      <c r="O484" s="13" t="n">
        <v>114000</v>
      </c>
      <c r="P484" s="13" t="n">
        <v>48100</v>
      </c>
      <c r="Q484" s="17" t="n">
        <f aca="false">SUMIFS(通路月營運!$N$2:$N$2509,通路月營運!$B$2:$B$2509,$B484,通路月營運!$C$2:$C$2509,$C484,通路月營運!$D$2:$D$2509,$D484)</f>
        <v>215418</v>
      </c>
      <c r="R484" s="14" t="n">
        <f aca="false">SUM(L484:Q484)</f>
        <v>1681618</v>
      </c>
      <c r="S484" s="14" t="n">
        <f aca="false">J484-R484</f>
        <v>185682</v>
      </c>
      <c r="T484" s="15" t="n">
        <f aca="false">IF(J484=0,0,S484/J484)</f>
        <v>0.0994387618486585</v>
      </c>
      <c r="U484" s="14" t="n">
        <f aca="false">IF(H484=0,0,J484/H484)</f>
        <v>66689.2857142857</v>
      </c>
      <c r="V484" s="18" t="n">
        <f aca="false">IF(H484=0,0,K484/H484)</f>
        <v>233.285714285714</v>
      </c>
      <c r="W484" s="14" t="n">
        <f aca="false">IF(K484=0,0,J484/K484)</f>
        <v>285.869565217391</v>
      </c>
      <c r="X484" s="15" t="n">
        <f aca="false">IF(J484=0,0,L484/J484)</f>
        <v>0.341187811278316</v>
      </c>
      <c r="Y484" s="15" t="n">
        <f aca="false">IF(J484=0,0,M484/J484)</f>
        <v>0.244202859744015</v>
      </c>
      <c r="Z484" s="14" t="n">
        <f aca="false">IF(I484=0,0,J484/I484)</f>
        <v>24569.7368421053</v>
      </c>
    </row>
    <row r="485" customFormat="false" ht="15" hidden="false" customHeight="false" outlineLevel="0" collapsed="false">
      <c r="A485" s="6" t="str">
        <f aca="false">TEXT(B485,"0")&amp;"-"&amp;TEXT(C485,"00")</f>
        <v>2026-02</v>
      </c>
      <c r="B485" s="4" t="n">
        <v>2026</v>
      </c>
      <c r="C485" s="4" t="n">
        <v>2</v>
      </c>
      <c r="D485" s="9" t="s">
        <v>323</v>
      </c>
      <c r="E485" s="12" t="str">
        <f aca="false">INDEX(門市主檔!$B$2:$B$25,MATCH($D485,門市主檔!$A$2:$A$25,0))</f>
        <v>台南東寧店</v>
      </c>
      <c r="F485" s="12" t="str">
        <f aca="false">INDEX(門市主檔!$C$2:$C$25,MATCH($D485,門市主檔!$A$2:$A$25,0))</f>
        <v>南區</v>
      </c>
      <c r="G485" s="12" t="str">
        <f aca="false">INDEX(門市主檔!$E$2:$E$25,MATCH($D485,門市主檔!$A$2:$A$25,0))</f>
        <v>小型店</v>
      </c>
      <c r="H485" s="4" t="n">
        <v>28</v>
      </c>
      <c r="I485" s="16" t="n">
        <f aca="false">SUMIFS(門市年度設定!$E$2:$E$63,門市年度設定!$A$2:$A$63,$B485,門市年度設定!$B$2:$B$63,$D485)</f>
        <v>52</v>
      </c>
      <c r="J485" s="17" t="n">
        <f aca="false">SUMIFS(通路月營運!$I$2:$I$2509,通路月營運!$B$2:$B$2509,$B485,通路月營運!$C$2:$C$2509,$C485,通路月營運!$D$2:$D$2509,$D485)</f>
        <v>1446800</v>
      </c>
      <c r="K485" s="16" t="n">
        <f aca="false">SUMIFS(通路月營運!$K$2:$K$2509,通路月營運!$B$2:$B$2509,$B485,通路月營運!$C$2:$C$2509,$C485,通路月營運!$D$2:$D$2509,$D485)</f>
        <v>5142</v>
      </c>
      <c r="L485" s="13" t="n">
        <v>449800</v>
      </c>
      <c r="M485" s="13" t="n">
        <v>397800</v>
      </c>
      <c r="N485" s="17" t="n">
        <f aca="false">SUMIFS(門市年度設定!$F$2:$F$63,門市年度設定!$A$2:$A$63,$B485,門市年度設定!$B$2:$B$63,$D485)</f>
        <v>96000</v>
      </c>
      <c r="O485" s="13" t="n">
        <v>93600</v>
      </c>
      <c r="P485" s="13" t="n">
        <v>27700</v>
      </c>
      <c r="Q485" s="17" t="n">
        <f aca="false">SUMIFS(通路月營運!$N$2:$N$2509,通路月營運!$B$2:$B$2509,$B485,通路月營運!$C$2:$C$2509,$C485,通路月營運!$D$2:$D$2509,$D485)</f>
        <v>203343</v>
      </c>
      <c r="R485" s="14" t="n">
        <f aca="false">SUM(L485:Q485)</f>
        <v>1268243</v>
      </c>
      <c r="S485" s="14" t="n">
        <f aca="false">J485-R485</f>
        <v>178557</v>
      </c>
      <c r="T485" s="15" t="n">
        <f aca="false">IF(J485=0,0,S485/J485)</f>
        <v>0.123415123030135</v>
      </c>
      <c r="U485" s="14" t="n">
        <f aca="false">IF(H485=0,0,J485/H485)</f>
        <v>51671.4285714286</v>
      </c>
      <c r="V485" s="18" t="n">
        <f aca="false">IF(H485=0,0,K485/H485)</f>
        <v>183.642857142857</v>
      </c>
      <c r="W485" s="14" t="n">
        <f aca="false">IF(K485=0,0,J485/K485)</f>
        <v>281.369117075068</v>
      </c>
      <c r="X485" s="15" t="n">
        <f aca="false">IF(J485=0,0,L485/J485)</f>
        <v>0.310893005252972</v>
      </c>
      <c r="Y485" s="15" t="n">
        <f aca="false">IF(J485=0,0,M485/J485)</f>
        <v>0.274951617362455</v>
      </c>
      <c r="Z485" s="14" t="n">
        <f aca="false">IF(I485=0,0,J485/I485)</f>
        <v>27823.0769230769</v>
      </c>
    </row>
    <row r="486" customFormat="false" ht="15" hidden="false" customHeight="false" outlineLevel="0" collapsed="false">
      <c r="A486" s="6" t="str">
        <f aca="false">TEXT(B486,"0")&amp;"-"&amp;TEXT(C486,"00")</f>
        <v>2026-02</v>
      </c>
      <c r="B486" s="4" t="n">
        <v>2026</v>
      </c>
      <c r="C486" s="4" t="n">
        <v>2</v>
      </c>
      <c r="D486" s="9" t="s">
        <v>262</v>
      </c>
      <c r="E486" s="12" t="str">
        <f aca="false">INDEX(門市主檔!$B$2:$B$25,MATCH($D486,門市主檔!$A$2:$A$25,0))</f>
        <v>台北信義旗艦店</v>
      </c>
      <c r="F486" s="12" t="str">
        <f aca="false">INDEX(門市主檔!$C$2:$C$25,MATCH($D486,門市主檔!$A$2:$A$25,0))</f>
        <v>北區</v>
      </c>
      <c r="G486" s="12" t="str">
        <f aca="false">INDEX(門市主檔!$E$2:$E$25,MATCH($D486,門市主檔!$A$2:$A$25,0))</f>
        <v>旗艦店</v>
      </c>
      <c r="H486" s="4" t="n">
        <v>28</v>
      </c>
      <c r="I486" s="16" t="n">
        <f aca="false">SUMIFS(門市年度設定!$E$2:$E$63,門市年度設定!$A$2:$A$63,$B486,門市年度設定!$B$2:$B$63,$D486)</f>
        <v>112</v>
      </c>
      <c r="J486" s="17" t="n">
        <f aca="false">SUMIFS(通路月營運!$I$2:$I$2509,通路月營運!$B$2:$B$2509,$B486,通路月營運!$C$2:$C$2509,$C486,通路月營運!$D$2:$D$2509,$D486)</f>
        <v>3191600</v>
      </c>
      <c r="K486" s="16" t="n">
        <f aca="false">SUMIFS(通路月營運!$K$2:$K$2509,通路月營運!$B$2:$B$2509,$B486,通路月營運!$C$2:$C$2509,$C486,通路月營運!$D$2:$D$2509,$D486)</f>
        <v>11368</v>
      </c>
      <c r="L486" s="13" t="n">
        <v>1095800</v>
      </c>
      <c r="M486" s="13" t="n">
        <v>885300</v>
      </c>
      <c r="N486" s="17" t="n">
        <f aca="false">SUMIFS(門市年度設定!$F$2:$F$63,門市年度設定!$A$2:$A$63,$B486,門市年度設定!$B$2:$B$63,$D486)</f>
        <v>585000</v>
      </c>
      <c r="O486" s="13" t="n">
        <v>156200</v>
      </c>
      <c r="P486" s="13" t="n">
        <v>52800</v>
      </c>
      <c r="Q486" s="17" t="n">
        <f aca="false">SUMIFS(通路月營運!$N$2:$N$2509,通路月營運!$B$2:$B$2509,$B486,通路月營運!$C$2:$C$2509,$C486,通路月營運!$D$2:$D$2509,$D486)</f>
        <v>285832.5</v>
      </c>
      <c r="R486" s="14" t="n">
        <f aca="false">SUM(L486:Q486)</f>
        <v>3060932.5</v>
      </c>
      <c r="S486" s="14" t="n">
        <f aca="false">J486-R486</f>
        <v>130667.5</v>
      </c>
      <c r="T486" s="15" t="n">
        <f aca="false">IF(J486=0,0,S486/J486)</f>
        <v>0.0409410640431132</v>
      </c>
      <c r="U486" s="14" t="n">
        <f aca="false">IF(H486=0,0,J486/H486)</f>
        <v>113985.714285714</v>
      </c>
      <c r="V486" s="18" t="n">
        <f aca="false">IF(H486=0,0,K486/H486)</f>
        <v>406</v>
      </c>
      <c r="W486" s="14" t="n">
        <f aca="false">IF(K486=0,0,J486/K486)</f>
        <v>280.752990851513</v>
      </c>
      <c r="X486" s="15" t="n">
        <f aca="false">IF(J486=0,0,L486/J486)</f>
        <v>0.343338764256172</v>
      </c>
      <c r="Y486" s="15" t="n">
        <f aca="false">IF(J486=0,0,M486/J486)</f>
        <v>0.277384384008021</v>
      </c>
      <c r="Z486" s="14" t="n">
        <f aca="false">IF(I486=0,0,J486/I486)</f>
        <v>28496.4285714286</v>
      </c>
    </row>
    <row r="487" customFormat="false" ht="15" hidden="false" customHeight="false" outlineLevel="0" collapsed="false">
      <c r="A487" s="6" t="str">
        <f aca="false">TEXT(B487,"0")&amp;"-"&amp;TEXT(C487,"00")</f>
        <v>2026-02</v>
      </c>
      <c r="B487" s="4" t="n">
        <v>2026</v>
      </c>
      <c r="C487" s="4" t="n">
        <v>2</v>
      </c>
      <c r="D487" s="9" t="s">
        <v>269</v>
      </c>
      <c r="E487" s="12" t="str">
        <f aca="false">INDEX(門市主檔!$B$2:$B$25,MATCH($D487,門市主檔!$A$2:$A$25,0))</f>
        <v>台北中山店</v>
      </c>
      <c r="F487" s="12" t="str">
        <f aca="false">INDEX(門市主檔!$C$2:$C$25,MATCH($D487,門市主檔!$A$2:$A$25,0))</f>
        <v>北區</v>
      </c>
      <c r="G487" s="12" t="str">
        <f aca="false">INDEX(門市主檔!$E$2:$E$25,MATCH($D487,門市主檔!$A$2:$A$25,0))</f>
        <v>標準店</v>
      </c>
      <c r="H487" s="4" t="n">
        <v>28</v>
      </c>
      <c r="I487" s="16" t="n">
        <f aca="false">SUMIFS(門市年度設定!$E$2:$E$63,門市年度設定!$A$2:$A$63,$B487,門市年度設定!$B$2:$B$63,$D487)</f>
        <v>79</v>
      </c>
      <c r="J487" s="17" t="n">
        <f aca="false">SUMIFS(通路月營運!$I$2:$I$2509,通路月營運!$B$2:$B$2509,$B487,通路月營運!$C$2:$C$2509,$C487,通路月營運!$D$2:$D$2509,$D487)</f>
        <v>2559000</v>
      </c>
      <c r="K487" s="16" t="n">
        <f aca="false">SUMIFS(通路月營運!$K$2:$K$2509,通路月營運!$B$2:$B$2509,$B487,通路月營運!$C$2:$C$2509,$C487,通路月營運!$D$2:$D$2509,$D487)</f>
        <v>9543</v>
      </c>
      <c r="L487" s="13" t="n">
        <v>866800</v>
      </c>
      <c r="M487" s="13" t="n">
        <v>606600</v>
      </c>
      <c r="N487" s="17" t="n">
        <f aca="false">SUMIFS(門市年度設定!$F$2:$F$63,門市年度設定!$A$2:$A$63,$B487,門市年度設定!$B$2:$B$63,$D487)</f>
        <v>274000</v>
      </c>
      <c r="O487" s="13" t="n">
        <v>134500</v>
      </c>
      <c r="P487" s="13" t="n">
        <v>56800</v>
      </c>
      <c r="Q487" s="17" t="n">
        <f aca="false">SUMIFS(通路月營運!$N$2:$N$2509,通路月營運!$B$2:$B$2509,$B487,通路月營運!$C$2:$C$2509,$C487,通路月營運!$D$2:$D$2509,$D487)</f>
        <v>296217</v>
      </c>
      <c r="R487" s="14" t="n">
        <f aca="false">SUM(L487:Q487)</f>
        <v>2234917</v>
      </c>
      <c r="S487" s="14" t="n">
        <f aca="false">J487-R487</f>
        <v>324083</v>
      </c>
      <c r="T487" s="15" t="n">
        <f aca="false">IF(J487=0,0,S487/J487)</f>
        <v>0.126644392340758</v>
      </c>
      <c r="U487" s="14" t="n">
        <f aca="false">IF(H487=0,0,J487/H487)</f>
        <v>91392.8571428571</v>
      </c>
      <c r="V487" s="18" t="n">
        <f aca="false">IF(H487=0,0,K487/H487)</f>
        <v>340.821428571429</v>
      </c>
      <c r="W487" s="14" t="n">
        <f aca="false">IF(K487=0,0,J487/K487)</f>
        <v>268.154668343288</v>
      </c>
      <c r="X487" s="15" t="n">
        <f aca="false">IF(J487=0,0,L487/J487)</f>
        <v>0.338726064869089</v>
      </c>
      <c r="Y487" s="15" t="n">
        <f aca="false">IF(J487=0,0,M487/J487)</f>
        <v>0.23704572098476</v>
      </c>
      <c r="Z487" s="14" t="n">
        <f aca="false">IF(I487=0,0,J487/I487)</f>
        <v>32392.4050632911</v>
      </c>
    </row>
    <row r="488" customFormat="false" ht="15" hidden="false" customHeight="false" outlineLevel="0" collapsed="false">
      <c r="A488" s="6" t="str">
        <f aca="false">TEXT(B488,"0")&amp;"-"&amp;TEXT(C488,"00")</f>
        <v>2026-02</v>
      </c>
      <c r="B488" s="4" t="n">
        <v>2026</v>
      </c>
      <c r="C488" s="4" t="n">
        <v>2</v>
      </c>
      <c r="D488" s="9" t="s">
        <v>273</v>
      </c>
      <c r="E488" s="12" t="str">
        <f aca="false">INDEX(門市主檔!$B$2:$B$25,MATCH($D488,門市主檔!$A$2:$A$25,0))</f>
        <v>台北東門店</v>
      </c>
      <c r="F488" s="12" t="str">
        <f aca="false">INDEX(門市主檔!$C$2:$C$25,MATCH($D488,門市主檔!$A$2:$A$25,0))</f>
        <v>北區</v>
      </c>
      <c r="G488" s="12" t="str">
        <f aca="false">INDEX(門市主檔!$E$2:$E$25,MATCH($D488,門市主檔!$A$2:$A$25,0))</f>
        <v>小型店</v>
      </c>
      <c r="H488" s="4" t="n">
        <v>28</v>
      </c>
      <c r="I488" s="16" t="n">
        <f aca="false">SUMIFS(門市年度設定!$E$2:$E$63,門市年度設定!$A$2:$A$63,$B488,門市年度設定!$B$2:$B$63,$D488)</f>
        <v>54</v>
      </c>
      <c r="J488" s="17" t="n">
        <f aca="false">SUMIFS(通路月營運!$I$2:$I$2509,通路月營運!$B$2:$B$2509,$B488,通路月營運!$C$2:$C$2509,$C488,通路月營運!$D$2:$D$2509,$D488)</f>
        <v>1581100</v>
      </c>
      <c r="K488" s="16" t="n">
        <f aca="false">SUMIFS(通路月營運!$K$2:$K$2509,通路月營運!$B$2:$B$2509,$B488,通路月營運!$C$2:$C$2509,$C488,通路月營運!$D$2:$D$2509,$D488)</f>
        <v>5318</v>
      </c>
      <c r="L488" s="13" t="n">
        <v>538700</v>
      </c>
      <c r="M488" s="13" t="n">
        <v>408800</v>
      </c>
      <c r="N488" s="17" t="n">
        <f aca="false">SUMIFS(門市年度設定!$F$2:$F$63,門市年度設定!$A$2:$A$63,$B488,門市年度設定!$B$2:$B$63,$D488)</f>
        <v>103000</v>
      </c>
      <c r="O488" s="13" t="n">
        <v>98900</v>
      </c>
      <c r="P488" s="13" t="n">
        <v>36300</v>
      </c>
      <c r="Q488" s="17" t="n">
        <f aca="false">SUMIFS(通路月營運!$N$2:$N$2509,通路月營運!$B$2:$B$2509,$B488,通路月營運!$C$2:$C$2509,$C488,通路月營運!$D$2:$D$2509,$D488)</f>
        <v>221904</v>
      </c>
      <c r="R488" s="14" t="n">
        <f aca="false">SUM(L488:Q488)</f>
        <v>1407604</v>
      </c>
      <c r="S488" s="14" t="n">
        <f aca="false">J488-R488</f>
        <v>173496</v>
      </c>
      <c r="T488" s="15" t="n">
        <f aca="false">IF(J488=0,0,S488/J488)</f>
        <v>0.109731199797609</v>
      </c>
      <c r="U488" s="14" t="n">
        <f aca="false">IF(H488=0,0,J488/H488)</f>
        <v>56467.8571428571</v>
      </c>
      <c r="V488" s="18" t="n">
        <f aca="false">IF(H488=0,0,K488/H488)</f>
        <v>189.928571428571</v>
      </c>
      <c r="W488" s="14" t="n">
        <f aca="false">IF(K488=0,0,J488/K488)</f>
        <v>297.311019180143</v>
      </c>
      <c r="X488" s="15" t="n">
        <f aca="false">IF(J488=0,0,L488/J488)</f>
        <v>0.340712162418569</v>
      </c>
      <c r="Y488" s="15" t="n">
        <f aca="false">IF(J488=0,0,M488/J488)</f>
        <v>0.25855417114667</v>
      </c>
      <c r="Z488" s="14" t="n">
        <f aca="false">IF(I488=0,0,J488/I488)</f>
        <v>29279.6296296296</v>
      </c>
    </row>
    <row r="489" customFormat="false" ht="15" hidden="false" customHeight="false" outlineLevel="0" collapsed="false">
      <c r="A489" s="6" t="str">
        <f aca="false">TEXT(B489,"0")&amp;"-"&amp;TEXT(C489,"00")</f>
        <v>2026-02</v>
      </c>
      <c r="B489" s="4" t="n">
        <v>2026</v>
      </c>
      <c r="C489" s="4" t="n">
        <v>2</v>
      </c>
      <c r="D489" s="9" t="s">
        <v>277</v>
      </c>
      <c r="E489" s="12" t="str">
        <f aca="false">INDEX(門市主檔!$B$2:$B$25,MATCH($D489,門市主檔!$A$2:$A$25,0))</f>
        <v>台北松江店</v>
      </c>
      <c r="F489" s="12" t="str">
        <f aca="false">INDEX(門市主檔!$C$2:$C$25,MATCH($D489,門市主檔!$A$2:$A$25,0))</f>
        <v>北區</v>
      </c>
      <c r="G489" s="12" t="str">
        <f aca="false">INDEX(門市主檔!$E$2:$E$25,MATCH($D489,門市主檔!$A$2:$A$25,0))</f>
        <v>外帶專門店</v>
      </c>
      <c r="H489" s="4" t="n">
        <v>28</v>
      </c>
      <c r="I489" s="16" t="n">
        <f aca="false">SUMIFS(門市年度設定!$E$2:$E$63,門市年度設定!$A$2:$A$63,$B489,門市年度設定!$B$2:$B$63,$D489)</f>
        <v>9</v>
      </c>
      <c r="J489" s="17" t="n">
        <f aca="false">SUMIFS(通路月營運!$I$2:$I$2509,通路月營運!$B$2:$B$2509,$B489,通路月營運!$C$2:$C$2509,$C489,通路月營運!$D$2:$D$2509,$D489)</f>
        <v>1365000</v>
      </c>
      <c r="K489" s="16" t="n">
        <f aca="false">SUMIFS(通路月營運!$K$2:$K$2509,通路月營運!$B$2:$B$2509,$B489,通路月營運!$C$2:$C$2509,$C489,通路月營運!$D$2:$D$2509,$D489)</f>
        <v>5130</v>
      </c>
      <c r="L489" s="13" t="n">
        <v>412600</v>
      </c>
      <c r="M489" s="13" t="n">
        <v>328800</v>
      </c>
      <c r="N489" s="17" t="n">
        <f aca="false">SUMIFS(門市年度設定!$F$2:$F$63,門市年度設定!$A$2:$A$63,$B489,門市年度設定!$B$2:$B$63,$D489)</f>
        <v>60000</v>
      </c>
      <c r="O489" s="13" t="n">
        <v>71000</v>
      </c>
      <c r="P489" s="13" t="n">
        <v>23500</v>
      </c>
      <c r="Q489" s="17" t="n">
        <f aca="false">SUMIFS(通路月營運!$N$2:$N$2509,通路月營運!$B$2:$B$2509,$B489,通路月營運!$C$2:$C$2509,$C489,通路月營運!$D$2:$D$2509,$D489)</f>
        <v>275965.5</v>
      </c>
      <c r="R489" s="14" t="n">
        <f aca="false">SUM(L489:Q489)</f>
        <v>1171865.5</v>
      </c>
      <c r="S489" s="14" t="n">
        <f aca="false">J489-R489</f>
        <v>193134.5</v>
      </c>
      <c r="T489" s="15" t="n">
        <f aca="false">IF(J489=0,0,S489/J489)</f>
        <v>0.141490476190476</v>
      </c>
      <c r="U489" s="14" t="n">
        <f aca="false">IF(H489=0,0,J489/H489)</f>
        <v>48750</v>
      </c>
      <c r="V489" s="18" t="n">
        <f aca="false">IF(H489=0,0,K489/H489)</f>
        <v>183.214285714286</v>
      </c>
      <c r="W489" s="14" t="n">
        <f aca="false">IF(K489=0,0,J489/K489)</f>
        <v>266.081871345029</v>
      </c>
      <c r="X489" s="15" t="n">
        <f aca="false">IF(J489=0,0,L489/J489)</f>
        <v>0.302271062271062</v>
      </c>
      <c r="Y489" s="15" t="n">
        <f aca="false">IF(J489=0,0,M489/J489)</f>
        <v>0.240879120879121</v>
      </c>
      <c r="Z489" s="14" t="n">
        <f aca="false">IF(I489=0,0,J489/I489)</f>
        <v>151666.666666667</v>
      </c>
    </row>
    <row r="490" customFormat="false" ht="15" hidden="false" customHeight="false" outlineLevel="0" collapsed="false">
      <c r="A490" s="6" t="str">
        <f aca="false">TEXT(B490,"0")&amp;"-"&amp;TEXT(C490,"00")</f>
        <v>2026-02</v>
      </c>
      <c r="B490" s="4" t="n">
        <v>2026</v>
      </c>
      <c r="C490" s="4" t="n">
        <v>2</v>
      </c>
      <c r="D490" s="9" t="s">
        <v>288</v>
      </c>
      <c r="E490" s="12" t="str">
        <f aca="false">INDEX(門市主檔!$B$2:$B$25,MATCH($D490,門市主檔!$A$2:$A$25,0))</f>
        <v>桃園中壢店</v>
      </c>
      <c r="F490" s="12" t="str">
        <f aca="false">INDEX(門市主檔!$C$2:$C$25,MATCH($D490,門市主檔!$A$2:$A$25,0))</f>
        <v>北區</v>
      </c>
      <c r="G490" s="12" t="str">
        <f aca="false">INDEX(門市主檔!$E$2:$E$25,MATCH($D490,門市主檔!$A$2:$A$25,0))</f>
        <v>標準店</v>
      </c>
      <c r="H490" s="4" t="n">
        <v>28</v>
      </c>
      <c r="I490" s="16" t="n">
        <f aca="false">SUMIFS(門市年度設定!$E$2:$E$63,門市年度設定!$A$2:$A$63,$B490,門市年度設定!$B$2:$B$63,$D490)</f>
        <v>90</v>
      </c>
      <c r="J490" s="17" t="n">
        <f aca="false">SUMIFS(通路月營運!$I$2:$I$2509,通路月營運!$B$2:$B$2509,$B490,通路月營運!$C$2:$C$2509,$C490,通路月營運!$D$2:$D$2509,$D490)</f>
        <v>2204500</v>
      </c>
      <c r="K490" s="16" t="n">
        <f aca="false">SUMIFS(通路月營運!$K$2:$K$2509,通路月營運!$B$2:$B$2509,$B490,通路月營運!$C$2:$C$2509,$C490,通路月營運!$D$2:$D$2509,$D490)</f>
        <v>8393</v>
      </c>
      <c r="L490" s="13" t="n">
        <v>718400</v>
      </c>
      <c r="M490" s="13" t="n">
        <v>588000</v>
      </c>
      <c r="N490" s="17" t="n">
        <f aca="false">SUMIFS(門市年度設定!$F$2:$F$63,門市年度設定!$A$2:$A$63,$B490,門市年度設定!$B$2:$B$63,$D490)</f>
        <v>209000</v>
      </c>
      <c r="O490" s="13" t="n">
        <v>154200</v>
      </c>
      <c r="P490" s="13" t="n">
        <v>36100</v>
      </c>
      <c r="Q490" s="17" t="n">
        <f aca="false">SUMIFS(通路月營運!$N$2:$N$2509,通路月營運!$B$2:$B$2509,$B490,通路月營運!$C$2:$C$2509,$C490,通路月營運!$D$2:$D$2509,$D490)</f>
        <v>247710</v>
      </c>
      <c r="R490" s="14" t="n">
        <f aca="false">SUM(L490:Q490)</f>
        <v>1953410</v>
      </c>
      <c r="S490" s="14" t="n">
        <f aca="false">J490-R490</f>
        <v>251090</v>
      </c>
      <c r="T490" s="15" t="n">
        <f aca="false">IF(J490=0,0,S490/J490)</f>
        <v>0.113898843275119</v>
      </c>
      <c r="U490" s="14" t="n">
        <f aca="false">IF(H490=0,0,J490/H490)</f>
        <v>78732.1428571429</v>
      </c>
      <c r="V490" s="18" t="n">
        <f aca="false">IF(H490=0,0,K490/H490)</f>
        <v>299.75</v>
      </c>
      <c r="W490" s="14" t="n">
        <f aca="false">IF(K490=0,0,J490/K490)</f>
        <v>262.659358989634</v>
      </c>
      <c r="X490" s="15" t="n">
        <f aca="false">IF(J490=0,0,L490/J490)</f>
        <v>0.325878884100703</v>
      </c>
      <c r="Y490" s="15" t="n">
        <f aca="false">IF(J490=0,0,M490/J490)</f>
        <v>0.266727149013382</v>
      </c>
      <c r="Z490" s="14" t="n">
        <f aca="false">IF(I490=0,0,J490/I490)</f>
        <v>24494.4444444444</v>
      </c>
    </row>
    <row r="491" customFormat="false" ht="15" hidden="false" customHeight="false" outlineLevel="0" collapsed="false">
      <c r="A491" s="6" t="str">
        <f aca="false">TEXT(B491,"0")&amp;"-"&amp;TEXT(C491,"00")</f>
        <v>2026-02</v>
      </c>
      <c r="B491" s="4" t="n">
        <v>2026</v>
      </c>
      <c r="C491" s="4" t="n">
        <v>2</v>
      </c>
      <c r="D491" s="9" t="s">
        <v>292</v>
      </c>
      <c r="E491" s="12" t="str">
        <f aca="false">INDEX(門市主檔!$B$2:$B$25,MATCH($D491,門市主檔!$A$2:$A$25,0))</f>
        <v>桃園藝文店</v>
      </c>
      <c r="F491" s="12" t="str">
        <f aca="false">INDEX(門市主檔!$C$2:$C$25,MATCH($D491,門市主檔!$A$2:$A$25,0))</f>
        <v>北區</v>
      </c>
      <c r="G491" s="12" t="str">
        <f aca="false">INDEX(門市主檔!$E$2:$E$25,MATCH($D491,門市主檔!$A$2:$A$25,0))</f>
        <v>標準店</v>
      </c>
      <c r="H491" s="4" t="n">
        <v>28</v>
      </c>
      <c r="I491" s="16" t="n">
        <f aca="false">SUMIFS(門市年度設定!$E$2:$E$63,門市年度設定!$A$2:$A$63,$B491,門市年度設定!$B$2:$B$63,$D491)</f>
        <v>96</v>
      </c>
      <c r="J491" s="17" t="n">
        <f aca="false">SUMIFS(通路月營運!$I$2:$I$2509,通路月營運!$B$2:$B$2509,$B491,通路月營運!$C$2:$C$2509,$C491,通路月營運!$D$2:$D$2509,$D491)</f>
        <v>1990100</v>
      </c>
      <c r="K491" s="16" t="n">
        <f aca="false">SUMIFS(通路月營運!$K$2:$K$2509,通路月營運!$B$2:$B$2509,$B491,通路月營運!$C$2:$C$2509,$C491,通路月營運!$D$2:$D$2509,$D491)</f>
        <v>7102</v>
      </c>
      <c r="L491" s="13" t="n">
        <v>603400</v>
      </c>
      <c r="M491" s="13" t="n">
        <v>527000</v>
      </c>
      <c r="N491" s="17" t="n">
        <f aca="false">SUMIFS(門市年度設定!$F$2:$F$63,門市年度設定!$A$2:$A$63,$B491,門市年度設定!$B$2:$B$63,$D491)</f>
        <v>187000</v>
      </c>
      <c r="O491" s="13" t="n">
        <v>136700</v>
      </c>
      <c r="P491" s="13" t="n">
        <v>48300</v>
      </c>
      <c r="Q491" s="17" t="n">
        <f aca="false">SUMIFS(通路月營運!$N$2:$N$2509,通路月營運!$B$2:$B$2509,$B491,通路月營運!$C$2:$C$2509,$C491,通路月營運!$D$2:$D$2509,$D491)</f>
        <v>226044</v>
      </c>
      <c r="R491" s="14" t="n">
        <f aca="false">SUM(L491:Q491)</f>
        <v>1728444</v>
      </c>
      <c r="S491" s="14" t="n">
        <f aca="false">J491-R491</f>
        <v>261656</v>
      </c>
      <c r="T491" s="15" t="n">
        <f aca="false">IF(J491=0,0,S491/J491)</f>
        <v>0.131478820159791</v>
      </c>
      <c r="U491" s="14" t="n">
        <f aca="false">IF(H491=0,0,J491/H491)</f>
        <v>71075</v>
      </c>
      <c r="V491" s="18" t="n">
        <f aca="false">IF(H491=0,0,K491/H491)</f>
        <v>253.642857142857</v>
      </c>
      <c r="W491" s="14" t="n">
        <f aca="false">IF(K491=0,0,J491/K491)</f>
        <v>280.216840326669</v>
      </c>
      <c r="X491" s="15" t="n">
        <f aca="false">IF(J491=0,0,L491/J491)</f>
        <v>0.303200844178685</v>
      </c>
      <c r="Y491" s="15" t="n">
        <f aca="false">IF(J491=0,0,M491/J491)</f>
        <v>0.264810813526958</v>
      </c>
      <c r="Z491" s="14" t="n">
        <f aca="false">IF(I491=0,0,J491/I491)</f>
        <v>20730.2083333333</v>
      </c>
    </row>
    <row r="492" customFormat="false" ht="15" hidden="false" customHeight="false" outlineLevel="0" collapsed="false">
      <c r="A492" s="6" t="str">
        <f aca="false">TEXT(B492,"0")&amp;"-"&amp;TEXT(C492,"00")</f>
        <v>2026-02</v>
      </c>
      <c r="B492" s="4" t="n">
        <v>2026</v>
      </c>
      <c r="C492" s="4" t="n">
        <v>2</v>
      </c>
      <c r="D492" s="9" t="s">
        <v>315</v>
      </c>
      <c r="E492" s="12" t="str">
        <f aca="false">INDEX(門市主檔!$B$2:$B$25,MATCH($D492,門市主檔!$A$2:$A$25,0))</f>
        <v>雲林斗六店</v>
      </c>
      <c r="F492" s="12" t="str">
        <f aca="false">INDEX(門市主檔!$C$2:$C$25,MATCH($D492,門市主檔!$A$2:$A$25,0))</f>
        <v>中區</v>
      </c>
      <c r="G492" s="12" t="str">
        <f aca="false">INDEX(門市主檔!$E$2:$E$25,MATCH($D492,門市主檔!$A$2:$A$25,0))</f>
        <v>標準店</v>
      </c>
      <c r="H492" s="4" t="n">
        <v>28</v>
      </c>
      <c r="I492" s="16" t="n">
        <f aca="false">SUMIFS(門市年度設定!$E$2:$E$63,門市年度設定!$A$2:$A$63,$B492,門市年度設定!$B$2:$B$63,$D492)</f>
        <v>90</v>
      </c>
      <c r="J492" s="17" t="n">
        <f aca="false">SUMIFS(通路月營運!$I$2:$I$2509,通路月營運!$B$2:$B$2509,$B492,通路月營運!$C$2:$C$2509,$C492,通路月營運!$D$2:$D$2509,$D492)</f>
        <v>1585000</v>
      </c>
      <c r="K492" s="16" t="n">
        <f aca="false">SUMIFS(通路月營運!$K$2:$K$2509,通路月營運!$B$2:$B$2509,$B492,通路月營運!$C$2:$C$2509,$C492,通路月營運!$D$2:$D$2509,$D492)</f>
        <v>5366</v>
      </c>
      <c r="L492" s="13" t="n">
        <v>525300</v>
      </c>
      <c r="M492" s="13" t="n">
        <v>385800</v>
      </c>
      <c r="N492" s="17" t="n">
        <f aca="false">SUMIFS(門市年度設定!$F$2:$F$63,門市年度設定!$A$2:$A$63,$B492,門市年度設定!$B$2:$B$63,$D492)</f>
        <v>170000</v>
      </c>
      <c r="O492" s="13" t="n">
        <v>94000</v>
      </c>
      <c r="P492" s="13" t="n">
        <v>27800</v>
      </c>
      <c r="Q492" s="17" t="n">
        <f aca="false">SUMIFS(通路月營運!$N$2:$N$2509,通路月營運!$B$2:$B$2509,$B492,通路月營運!$C$2:$C$2509,$C492,通路月營運!$D$2:$D$2509,$D492)</f>
        <v>181401</v>
      </c>
      <c r="R492" s="14" t="n">
        <f aca="false">SUM(L492:Q492)</f>
        <v>1384301</v>
      </c>
      <c r="S492" s="14" t="n">
        <f aca="false">J492-R492</f>
        <v>200699</v>
      </c>
      <c r="T492" s="15" t="n">
        <f aca="false">IF(J492=0,0,S492/J492)</f>
        <v>0.126623974763407</v>
      </c>
      <c r="U492" s="14" t="n">
        <f aca="false">IF(H492=0,0,J492/H492)</f>
        <v>56607.1428571429</v>
      </c>
      <c r="V492" s="18" t="n">
        <f aca="false">IF(H492=0,0,K492/H492)</f>
        <v>191.642857142857</v>
      </c>
      <c r="W492" s="14" t="n">
        <f aca="false">IF(K492=0,0,J492/K492)</f>
        <v>295.378307864331</v>
      </c>
      <c r="X492" s="15" t="n">
        <f aca="false">IF(J492=0,0,L492/J492)</f>
        <v>0.331419558359621</v>
      </c>
      <c r="Y492" s="15" t="n">
        <f aca="false">IF(J492=0,0,M492/J492)</f>
        <v>0.243406940063092</v>
      </c>
      <c r="Z492" s="14" t="n">
        <f aca="false">IF(I492=0,0,J492/I492)</f>
        <v>17611.1111111111</v>
      </c>
    </row>
    <row r="493" customFormat="false" ht="15" hidden="false" customHeight="false" outlineLevel="0" collapsed="false">
      <c r="A493" s="6" t="str">
        <f aca="false">TEXT(B493,"0")&amp;"-"&amp;TEXT(C493,"00")</f>
        <v>2026-03</v>
      </c>
      <c r="B493" s="4" t="n">
        <v>2026</v>
      </c>
      <c r="C493" s="4" t="n">
        <v>3</v>
      </c>
      <c r="D493" s="9" t="s">
        <v>294</v>
      </c>
      <c r="E493" s="12" t="str">
        <f aca="false">INDEX(門市主檔!$B$2:$B$25,MATCH($D493,門市主檔!$A$2:$A$25,0))</f>
        <v>新竹巨城店</v>
      </c>
      <c r="F493" s="12" t="str">
        <f aca="false">INDEX(門市主檔!$C$2:$C$25,MATCH($D493,門市主檔!$A$2:$A$25,0))</f>
        <v>北區</v>
      </c>
      <c r="G493" s="12" t="str">
        <f aca="false">INDEX(門市主檔!$E$2:$E$25,MATCH($D493,門市主檔!$A$2:$A$25,0))</f>
        <v>旗艦店</v>
      </c>
      <c r="H493" s="4" t="n">
        <v>31</v>
      </c>
      <c r="I493" s="16" t="n">
        <f aca="false">SUMIFS(門市年度設定!$E$2:$E$63,門市年度設定!$A$2:$A$63,$B493,門市年度設定!$B$2:$B$63,$D493)</f>
        <v>118</v>
      </c>
      <c r="J493" s="17" t="n">
        <f aca="false">SUMIFS(通路月營運!$I$2:$I$2509,通路月營運!$B$2:$B$2509,$B493,通路月營運!$C$2:$C$2509,$C493,通路月營運!$D$2:$D$2509,$D493)</f>
        <v>2433300</v>
      </c>
      <c r="K493" s="16" t="n">
        <f aca="false">SUMIFS(通路月營運!$K$2:$K$2509,通路月營運!$B$2:$B$2509,$B493,通路月營運!$C$2:$C$2509,$C493,通路月營運!$D$2:$D$2509,$D493)</f>
        <v>7973</v>
      </c>
      <c r="L493" s="13" t="n">
        <v>797100</v>
      </c>
      <c r="M493" s="13" t="n">
        <v>592200</v>
      </c>
      <c r="N493" s="17" t="n">
        <f aca="false">SUMIFS(門市年度設定!$F$2:$F$63,門市年度設定!$A$2:$A$63,$B493,門市年度設定!$B$2:$B$63,$D493)</f>
        <v>539000</v>
      </c>
      <c r="O493" s="13" t="n">
        <v>162100</v>
      </c>
      <c r="P493" s="13" t="n">
        <v>63500</v>
      </c>
      <c r="Q493" s="17" t="n">
        <f aca="false">SUMIFS(通路月營運!$N$2:$N$2509,通路月營運!$B$2:$B$2509,$B493,通路月營運!$C$2:$C$2509,$C493,通路月營運!$D$2:$D$2509,$D493)</f>
        <v>235635</v>
      </c>
      <c r="R493" s="14" t="n">
        <f aca="false">SUM(L493:Q493)</f>
        <v>2389535</v>
      </c>
      <c r="S493" s="14" t="n">
        <f aca="false">J493-R493</f>
        <v>43765</v>
      </c>
      <c r="T493" s="15" t="n">
        <f aca="false">IF(J493=0,0,S493/J493)</f>
        <v>0.0179858628200386</v>
      </c>
      <c r="U493" s="14" t="n">
        <f aca="false">IF(H493=0,0,J493/H493)</f>
        <v>78493.5483870968</v>
      </c>
      <c r="V493" s="18" t="n">
        <f aca="false">IF(H493=0,0,K493/H493)</f>
        <v>257.193548387097</v>
      </c>
      <c r="W493" s="14" t="n">
        <f aca="false">IF(K493=0,0,J493/K493)</f>
        <v>305.192524771102</v>
      </c>
      <c r="X493" s="15" t="n">
        <f aca="false">IF(J493=0,0,L493/J493)</f>
        <v>0.327579829860683</v>
      </c>
      <c r="Y493" s="15" t="n">
        <f aca="false">IF(J493=0,0,M493/J493)</f>
        <v>0.243373196893108</v>
      </c>
      <c r="Z493" s="14" t="n">
        <f aca="false">IF(I493=0,0,J493/I493)</f>
        <v>20621.186440678</v>
      </c>
    </row>
    <row r="494" customFormat="false" ht="15" hidden="false" customHeight="false" outlineLevel="0" collapsed="false">
      <c r="A494" s="6" t="str">
        <f aca="false">TEXT(B494,"0")&amp;"-"&amp;TEXT(C494,"00")</f>
        <v>2026-03</v>
      </c>
      <c r="B494" s="4" t="n">
        <v>2026</v>
      </c>
      <c r="C494" s="4" t="n">
        <v>3</v>
      </c>
      <c r="D494" s="9" t="s">
        <v>297</v>
      </c>
      <c r="E494" s="12" t="str">
        <f aca="false">INDEX(門市主檔!$B$2:$B$25,MATCH($D494,門市主檔!$A$2:$A$25,0))</f>
        <v>新竹竹北店</v>
      </c>
      <c r="F494" s="12" t="str">
        <f aca="false">INDEX(門市主檔!$C$2:$C$25,MATCH($D494,門市主檔!$A$2:$A$25,0))</f>
        <v>北區</v>
      </c>
      <c r="G494" s="12" t="str">
        <f aca="false">INDEX(門市主檔!$E$2:$E$25,MATCH($D494,門市主檔!$A$2:$A$25,0))</f>
        <v>標準店</v>
      </c>
      <c r="H494" s="4" t="n">
        <v>31</v>
      </c>
      <c r="I494" s="16" t="n">
        <f aca="false">SUMIFS(門市年度設定!$E$2:$E$63,門市年度設定!$A$2:$A$63,$B494,門市年度設定!$B$2:$B$63,$D494)</f>
        <v>71</v>
      </c>
      <c r="J494" s="17" t="n">
        <f aca="false">SUMIFS(通路月營運!$I$2:$I$2509,通路月營運!$B$2:$B$2509,$B494,通路月營運!$C$2:$C$2509,$C494,通路月營運!$D$2:$D$2509,$D494)</f>
        <v>1827300</v>
      </c>
      <c r="K494" s="16" t="n">
        <f aca="false">SUMIFS(通路月營運!$K$2:$K$2509,通路月營運!$B$2:$B$2509,$B494,通路月營運!$C$2:$C$2509,$C494,通路月營運!$D$2:$D$2509,$D494)</f>
        <v>6362</v>
      </c>
      <c r="L494" s="13" t="n">
        <v>540400</v>
      </c>
      <c r="M494" s="13" t="n">
        <v>432900</v>
      </c>
      <c r="N494" s="17" t="n">
        <f aca="false">SUMIFS(門市年度設定!$F$2:$F$63,門市年度設定!$A$2:$A$63,$B494,門市年度設定!$B$2:$B$63,$D494)</f>
        <v>242000</v>
      </c>
      <c r="O494" s="13" t="n">
        <v>117100</v>
      </c>
      <c r="P494" s="13" t="n">
        <v>34500</v>
      </c>
      <c r="Q494" s="17" t="n">
        <f aca="false">SUMIFS(通路月營運!$N$2:$N$2509,通路月營運!$B$2:$B$2509,$B494,通路月營運!$C$2:$C$2509,$C494,通路月營運!$D$2:$D$2509,$D494)</f>
        <v>194269.5</v>
      </c>
      <c r="R494" s="14" t="n">
        <f aca="false">SUM(L494:Q494)</f>
        <v>1561169.5</v>
      </c>
      <c r="S494" s="14" t="n">
        <f aca="false">J494-R494</f>
        <v>266130.5</v>
      </c>
      <c r="T494" s="15" t="n">
        <f aca="false">IF(J494=0,0,S494/J494)</f>
        <v>0.145641383461938</v>
      </c>
      <c r="U494" s="14" t="n">
        <f aca="false">IF(H494=0,0,J494/H494)</f>
        <v>58945.1612903226</v>
      </c>
      <c r="V494" s="18" t="n">
        <f aca="false">IF(H494=0,0,K494/H494)</f>
        <v>205.225806451613</v>
      </c>
      <c r="W494" s="14" t="n">
        <f aca="false">IF(K494=0,0,J494/K494)</f>
        <v>287.220999685633</v>
      </c>
      <c r="X494" s="15" t="n">
        <f aca="false">IF(J494=0,0,L494/J494)</f>
        <v>0.295736879549061</v>
      </c>
      <c r="Y494" s="15" t="n">
        <f aca="false">IF(J494=0,0,M494/J494)</f>
        <v>0.236906911837137</v>
      </c>
      <c r="Z494" s="14" t="n">
        <f aca="false">IF(I494=0,0,J494/I494)</f>
        <v>25736.6197183099</v>
      </c>
    </row>
    <row r="495" customFormat="false" ht="15" hidden="false" customHeight="false" outlineLevel="0" collapsed="false">
      <c r="A495" s="6" t="str">
        <f aca="false">TEXT(B495,"0")&amp;"-"&amp;TEXT(C495,"00")</f>
        <v>2026-03</v>
      </c>
      <c r="B495" s="4" t="n">
        <v>2026</v>
      </c>
      <c r="C495" s="4" t="n">
        <v>3</v>
      </c>
      <c r="D495" s="9" t="s">
        <v>325</v>
      </c>
      <c r="E495" s="12" t="str">
        <f aca="false">INDEX(門市主檔!$B$2:$B$25,MATCH($D495,門市主檔!$A$2:$A$25,0))</f>
        <v>高雄左營店</v>
      </c>
      <c r="F495" s="12" t="str">
        <f aca="false">INDEX(門市主檔!$C$2:$C$25,MATCH($D495,門市主檔!$A$2:$A$25,0))</f>
        <v>南區</v>
      </c>
      <c r="G495" s="12" t="str">
        <f aca="false">INDEX(門市主檔!$E$2:$E$25,MATCH($D495,門市主檔!$A$2:$A$25,0))</f>
        <v>旗艦店</v>
      </c>
      <c r="H495" s="4" t="n">
        <v>31</v>
      </c>
      <c r="I495" s="16" t="n">
        <f aca="false">SUMIFS(門市年度設定!$E$2:$E$63,門市年度設定!$A$2:$A$63,$B495,門市年度設定!$B$2:$B$63,$D495)</f>
        <v>119</v>
      </c>
      <c r="J495" s="17" t="n">
        <f aca="false">SUMIFS(通路月營運!$I$2:$I$2509,通路月營運!$B$2:$B$2509,$B495,通路月營運!$C$2:$C$2509,$C495,通路月營運!$D$2:$D$2509,$D495)</f>
        <v>2294100</v>
      </c>
      <c r="K495" s="16" t="n">
        <f aca="false">SUMIFS(通路月營運!$K$2:$K$2509,通路月營運!$B$2:$B$2509,$B495,通路月營運!$C$2:$C$2509,$C495,通路月營運!$D$2:$D$2509,$D495)</f>
        <v>7582</v>
      </c>
      <c r="L495" s="13" t="n">
        <v>695900</v>
      </c>
      <c r="M495" s="13" t="n">
        <v>607500</v>
      </c>
      <c r="N495" s="17" t="n">
        <f aca="false">SUMIFS(門市年度設定!$F$2:$F$63,門市年度設定!$A$2:$A$63,$B495,門市年度設定!$B$2:$B$63,$D495)</f>
        <v>498000</v>
      </c>
      <c r="O495" s="13" t="n">
        <v>148600</v>
      </c>
      <c r="P495" s="13" t="n">
        <v>52000</v>
      </c>
      <c r="Q495" s="17" t="n">
        <f aca="false">SUMIFS(通路月營運!$N$2:$N$2509,通路月營運!$B$2:$B$2509,$B495,通路月營運!$C$2:$C$2509,$C495,通路月營運!$D$2:$D$2509,$D495)</f>
        <v>210967.5</v>
      </c>
      <c r="R495" s="14" t="n">
        <f aca="false">SUM(L495:Q495)</f>
        <v>2212967.5</v>
      </c>
      <c r="S495" s="14" t="n">
        <f aca="false">J495-R495</f>
        <v>81132.5</v>
      </c>
      <c r="T495" s="15" t="n">
        <f aca="false">IF(J495=0,0,S495/J495)</f>
        <v>0.0353657207619546</v>
      </c>
      <c r="U495" s="14" t="n">
        <f aca="false">IF(H495=0,0,J495/H495)</f>
        <v>74003.2258064516</v>
      </c>
      <c r="V495" s="18" t="n">
        <f aca="false">IF(H495=0,0,K495/H495)</f>
        <v>244.58064516129</v>
      </c>
      <c r="W495" s="14" t="n">
        <f aca="false">IF(K495=0,0,J495/K495)</f>
        <v>302.571880770245</v>
      </c>
      <c r="X495" s="15" t="n">
        <f aca="false">IF(J495=0,0,L495/J495)</f>
        <v>0.30334335905148</v>
      </c>
      <c r="Y495" s="15" t="n">
        <f aca="false">IF(J495=0,0,M495/J495)</f>
        <v>0.26480972930561</v>
      </c>
      <c r="Z495" s="14" t="n">
        <f aca="false">IF(I495=0,0,J495/I495)</f>
        <v>19278.1512605042</v>
      </c>
    </row>
    <row r="496" customFormat="false" ht="15" hidden="false" customHeight="false" outlineLevel="0" collapsed="false">
      <c r="A496" s="6" t="str">
        <f aca="false">TEXT(B496,"0")&amp;"-"&amp;TEXT(C496,"00")</f>
        <v>2026-03</v>
      </c>
      <c r="B496" s="4" t="n">
        <v>2026</v>
      </c>
      <c r="C496" s="4" t="n">
        <v>3</v>
      </c>
      <c r="D496" s="9" t="s">
        <v>328</v>
      </c>
      <c r="E496" s="12" t="str">
        <f aca="false">INDEX(門市主檔!$B$2:$B$25,MATCH($D496,門市主檔!$A$2:$A$25,0))</f>
        <v>高雄三多店</v>
      </c>
      <c r="F496" s="12" t="str">
        <f aca="false">INDEX(門市主檔!$C$2:$C$25,MATCH($D496,門市主檔!$A$2:$A$25,0))</f>
        <v>南區</v>
      </c>
      <c r="G496" s="12" t="str">
        <f aca="false">INDEX(門市主檔!$E$2:$E$25,MATCH($D496,門市主檔!$A$2:$A$25,0))</f>
        <v>標準店</v>
      </c>
      <c r="H496" s="4" t="n">
        <v>31</v>
      </c>
      <c r="I496" s="16" t="n">
        <f aca="false">SUMIFS(門市年度設定!$E$2:$E$63,門市年度設定!$A$2:$A$63,$B496,門市年度設定!$B$2:$B$63,$D496)</f>
        <v>77</v>
      </c>
      <c r="J496" s="17" t="n">
        <f aca="false">SUMIFS(通路月營運!$I$2:$I$2509,通路月營運!$B$2:$B$2509,$B496,通路月營運!$C$2:$C$2509,$C496,通路月營運!$D$2:$D$2509,$D496)</f>
        <v>1800400</v>
      </c>
      <c r="K496" s="16" t="n">
        <f aca="false">SUMIFS(通路月營運!$K$2:$K$2509,通路月營運!$B$2:$B$2509,$B496,通路月營運!$C$2:$C$2509,$C496,通路月營運!$D$2:$D$2509,$D496)</f>
        <v>6259</v>
      </c>
      <c r="L496" s="13" t="n">
        <v>563000</v>
      </c>
      <c r="M496" s="13" t="n">
        <v>427000</v>
      </c>
      <c r="N496" s="17" t="n">
        <f aca="false">SUMIFS(門市年度設定!$F$2:$F$63,門市年度設定!$A$2:$A$63,$B496,門市年度設定!$B$2:$B$63,$D496)</f>
        <v>221000</v>
      </c>
      <c r="O496" s="13" t="n">
        <v>100200</v>
      </c>
      <c r="P496" s="13" t="n">
        <v>47200</v>
      </c>
      <c r="Q496" s="17" t="n">
        <f aca="false">SUMIFS(通路月營運!$N$2:$N$2509,通路月營運!$B$2:$B$2509,$B496,通路月營運!$C$2:$C$2509,$C496,通路月營運!$D$2:$D$2509,$D496)</f>
        <v>206482.5</v>
      </c>
      <c r="R496" s="14" t="n">
        <f aca="false">SUM(L496:Q496)</f>
        <v>1564882.5</v>
      </c>
      <c r="S496" s="14" t="n">
        <f aca="false">J496-R496</f>
        <v>235517.5</v>
      </c>
      <c r="T496" s="15" t="n">
        <f aca="false">IF(J496=0,0,S496/J496)</f>
        <v>0.130813985780938</v>
      </c>
      <c r="U496" s="14" t="n">
        <f aca="false">IF(H496=0,0,J496/H496)</f>
        <v>58077.4193548387</v>
      </c>
      <c r="V496" s="18" t="n">
        <f aca="false">IF(H496=0,0,K496/H496)</f>
        <v>201.903225806452</v>
      </c>
      <c r="W496" s="14" t="n">
        <f aca="false">IF(K496=0,0,J496/K496)</f>
        <v>287.649784310593</v>
      </c>
      <c r="X496" s="15" t="n">
        <f aca="false">IF(J496=0,0,L496/J496)</f>
        <v>0.312708287047323</v>
      </c>
      <c r="Y496" s="15" t="n">
        <f aca="false">IF(J496=0,0,M496/J496)</f>
        <v>0.237169517884914</v>
      </c>
      <c r="Z496" s="14" t="n">
        <f aca="false">IF(I496=0,0,J496/I496)</f>
        <v>23381.8181818182</v>
      </c>
    </row>
    <row r="497" customFormat="false" ht="15" hidden="false" customHeight="false" outlineLevel="0" collapsed="false">
      <c r="A497" s="6" t="str">
        <f aca="false">TEXT(B497,"0")&amp;"-"&amp;TEXT(C497,"00")</f>
        <v>2026-03</v>
      </c>
      <c r="B497" s="4" t="n">
        <v>2026</v>
      </c>
      <c r="C497" s="4" t="n">
        <v>3</v>
      </c>
      <c r="D497" s="9" t="s">
        <v>330</v>
      </c>
      <c r="E497" s="12" t="str">
        <f aca="false">INDEX(門市主檔!$B$2:$B$25,MATCH($D497,門市主檔!$A$2:$A$25,0))</f>
        <v>高雄鳳山店</v>
      </c>
      <c r="F497" s="12" t="str">
        <f aca="false">INDEX(門市主檔!$C$2:$C$25,MATCH($D497,門市主檔!$A$2:$A$25,0))</f>
        <v>南區</v>
      </c>
      <c r="G497" s="12" t="str">
        <f aca="false">INDEX(門市主檔!$E$2:$E$25,MATCH($D497,門市主檔!$A$2:$A$25,0))</f>
        <v>外帶專門店</v>
      </c>
      <c r="H497" s="4" t="n">
        <v>23</v>
      </c>
      <c r="I497" s="16" t="n">
        <f aca="false">SUMIFS(門市年度設定!$E$2:$E$63,門市年度設定!$A$2:$A$63,$B497,門市年度設定!$B$2:$B$63,$D497)</f>
        <v>10</v>
      </c>
      <c r="J497" s="17" t="n">
        <f aca="false">SUMIFS(通路月營運!$I$2:$I$2509,通路月營運!$B$2:$B$2509,$B497,通路月營運!$C$2:$C$2509,$C497,通路月營運!$D$2:$D$2509,$D497)</f>
        <v>463200</v>
      </c>
      <c r="K497" s="16" t="n">
        <f aca="false">SUMIFS(通路月營運!$K$2:$K$2509,通路月營運!$B$2:$B$2509,$B497,通路月營運!$C$2:$C$2509,$C497,通路月營運!$D$2:$D$2509,$D497)</f>
        <v>1632</v>
      </c>
      <c r="L497" s="13" t="n">
        <v>152400</v>
      </c>
      <c r="M497" s="13" t="n">
        <v>128200</v>
      </c>
      <c r="N497" s="17" t="n">
        <f aca="false">SUMIFS(門市年度設定!$F$2:$F$63,門市年度設定!$A$2:$A$63,$B497,門市年度設定!$B$2:$B$63,$D497)</f>
        <v>53000</v>
      </c>
      <c r="O497" s="13" t="n">
        <v>22200</v>
      </c>
      <c r="P497" s="13" t="n">
        <v>11200</v>
      </c>
      <c r="Q497" s="17" t="n">
        <f aca="false">SUMIFS(通路月營運!$N$2:$N$2509,通路月營運!$B$2:$B$2509,$B497,通路月營運!$C$2:$C$2509,$C497,通路月營運!$D$2:$D$2509,$D497)</f>
        <v>88320</v>
      </c>
      <c r="R497" s="14" t="n">
        <f aca="false">SUM(L497:Q497)</f>
        <v>455320</v>
      </c>
      <c r="S497" s="14" t="n">
        <f aca="false">J497-R497</f>
        <v>7880</v>
      </c>
      <c r="T497" s="15" t="n">
        <f aca="false">IF(J497=0,0,S497/J497)</f>
        <v>0.0170120898100173</v>
      </c>
      <c r="U497" s="14" t="n">
        <f aca="false">IF(H497=0,0,J497/H497)</f>
        <v>20139.1304347826</v>
      </c>
      <c r="V497" s="18" t="n">
        <f aca="false">IF(H497=0,0,K497/H497)</f>
        <v>70.9565217391304</v>
      </c>
      <c r="W497" s="14" t="n">
        <f aca="false">IF(K497=0,0,J497/K497)</f>
        <v>283.823529411765</v>
      </c>
      <c r="X497" s="15" t="n">
        <f aca="false">IF(J497=0,0,L497/J497)</f>
        <v>0.329015544041451</v>
      </c>
      <c r="Y497" s="15" t="n">
        <f aca="false">IF(J497=0,0,M497/J497)</f>
        <v>0.276770293609672</v>
      </c>
      <c r="Z497" s="14" t="n">
        <f aca="false">IF(I497=0,0,J497/I497)</f>
        <v>46320</v>
      </c>
    </row>
    <row r="498" customFormat="false" ht="15" hidden="false" customHeight="false" outlineLevel="0" collapsed="false">
      <c r="A498" s="6" t="str">
        <f aca="false">TEXT(B498,"0")&amp;"-"&amp;TEXT(C498,"00")</f>
        <v>2026-03</v>
      </c>
      <c r="B498" s="4" t="n">
        <v>2026</v>
      </c>
      <c r="C498" s="4" t="n">
        <v>3</v>
      </c>
      <c r="D498" s="9" t="s">
        <v>280</v>
      </c>
      <c r="E498" s="12" t="str">
        <f aca="false">INDEX(門市主檔!$B$2:$B$25,MATCH($D498,門市主檔!$A$2:$A$25,0))</f>
        <v>新北板橋店</v>
      </c>
      <c r="F498" s="12" t="str">
        <f aca="false">INDEX(門市主檔!$C$2:$C$25,MATCH($D498,門市主檔!$A$2:$A$25,0))</f>
        <v>北區</v>
      </c>
      <c r="G498" s="12" t="str">
        <f aca="false">INDEX(門市主檔!$E$2:$E$25,MATCH($D498,門市主檔!$A$2:$A$25,0))</f>
        <v>標準店</v>
      </c>
      <c r="H498" s="4" t="n">
        <v>31</v>
      </c>
      <c r="I498" s="16" t="n">
        <f aca="false">SUMIFS(門市年度設定!$E$2:$E$63,門市年度設定!$A$2:$A$63,$B498,門市年度設定!$B$2:$B$63,$D498)</f>
        <v>99</v>
      </c>
      <c r="J498" s="17" t="n">
        <f aca="false">SUMIFS(通路月營運!$I$2:$I$2509,通路月營運!$B$2:$B$2509,$B498,通路月營運!$C$2:$C$2509,$C498,通路月營運!$D$2:$D$2509,$D498)</f>
        <v>2439100</v>
      </c>
      <c r="K498" s="16" t="n">
        <f aca="false">SUMIFS(通路月營運!$K$2:$K$2509,通路月營運!$B$2:$B$2509,$B498,通路月營運!$C$2:$C$2509,$C498,通路月營運!$D$2:$D$2509,$D498)</f>
        <v>8929</v>
      </c>
      <c r="L498" s="13" t="n">
        <v>794500</v>
      </c>
      <c r="M498" s="13" t="n">
        <v>663500</v>
      </c>
      <c r="N498" s="17" t="n">
        <f aca="false">SUMIFS(門市年度設定!$F$2:$F$63,門市年度設定!$A$2:$A$63,$B498,門市年度設定!$B$2:$B$63,$D498)</f>
        <v>291000</v>
      </c>
      <c r="O498" s="13" t="n">
        <v>136700</v>
      </c>
      <c r="P498" s="13" t="n">
        <v>77100</v>
      </c>
      <c r="Q498" s="17" t="n">
        <f aca="false">SUMIFS(通路月營運!$N$2:$N$2509,通路月營運!$B$2:$B$2509,$B498,通路月營運!$C$2:$C$2509,$C498,通路月營運!$D$2:$D$2509,$D498)</f>
        <v>281002.5</v>
      </c>
      <c r="R498" s="14" t="n">
        <f aca="false">SUM(L498:Q498)</f>
        <v>2243802.5</v>
      </c>
      <c r="S498" s="14" t="n">
        <f aca="false">J498-R498</f>
        <v>195297.5</v>
      </c>
      <c r="T498" s="15" t="n">
        <f aca="false">IF(J498=0,0,S498/J498)</f>
        <v>0.0800694928457218</v>
      </c>
      <c r="U498" s="14" t="n">
        <f aca="false">IF(H498=0,0,J498/H498)</f>
        <v>78680.6451612903</v>
      </c>
      <c r="V498" s="18" t="n">
        <f aca="false">IF(H498=0,0,K498/H498)</f>
        <v>288.032258064516</v>
      </c>
      <c r="W498" s="14" t="n">
        <f aca="false">IF(K498=0,0,J498/K498)</f>
        <v>273.166088027775</v>
      </c>
      <c r="X498" s="15" t="n">
        <f aca="false">IF(J498=0,0,L498/J498)</f>
        <v>0.325734902218031</v>
      </c>
      <c r="Y498" s="15" t="n">
        <f aca="false">IF(J498=0,0,M498/J498)</f>
        <v>0.272026567176418</v>
      </c>
      <c r="Z498" s="14" t="n">
        <f aca="false">IF(I498=0,0,J498/I498)</f>
        <v>24637.3737373737</v>
      </c>
    </row>
    <row r="499" customFormat="false" ht="15" hidden="false" customHeight="false" outlineLevel="0" collapsed="false">
      <c r="A499" s="6" t="str">
        <f aca="false">TEXT(B499,"0")&amp;"-"&amp;TEXT(C499,"00")</f>
        <v>2026-03</v>
      </c>
      <c r="B499" s="4" t="n">
        <v>2026</v>
      </c>
      <c r="C499" s="4" t="n">
        <v>3</v>
      </c>
      <c r="D499" s="9" t="s">
        <v>283</v>
      </c>
      <c r="E499" s="12" t="str">
        <f aca="false">INDEX(門市主檔!$B$2:$B$25,MATCH($D499,門市主檔!$A$2:$A$25,0))</f>
        <v>新北新莊店</v>
      </c>
      <c r="F499" s="12" t="str">
        <f aca="false">INDEX(門市主檔!$C$2:$C$25,MATCH($D499,門市主檔!$A$2:$A$25,0))</f>
        <v>北區</v>
      </c>
      <c r="G499" s="12" t="str">
        <f aca="false">INDEX(門市主檔!$E$2:$E$25,MATCH($D499,門市主檔!$A$2:$A$25,0))</f>
        <v>標準店</v>
      </c>
      <c r="H499" s="4" t="n">
        <v>31</v>
      </c>
      <c r="I499" s="16" t="n">
        <f aca="false">SUMIFS(門市年度設定!$E$2:$E$63,門市年度設定!$A$2:$A$63,$B499,門市年度設定!$B$2:$B$63,$D499)</f>
        <v>75</v>
      </c>
      <c r="J499" s="17" t="n">
        <f aca="false">SUMIFS(通路月營運!$I$2:$I$2509,通路月營運!$B$2:$B$2509,$B499,通路月營運!$C$2:$C$2509,$C499,通路月營運!$D$2:$D$2509,$D499)</f>
        <v>2052700</v>
      </c>
      <c r="K499" s="16" t="n">
        <f aca="false">SUMIFS(通路月營運!$K$2:$K$2509,通路月營運!$B$2:$B$2509,$B499,通路月營運!$C$2:$C$2509,$C499,通路月營運!$D$2:$D$2509,$D499)</f>
        <v>7010</v>
      </c>
      <c r="L499" s="13" t="n">
        <v>658300</v>
      </c>
      <c r="M499" s="13" t="n">
        <v>517900</v>
      </c>
      <c r="N499" s="17" t="n">
        <f aca="false">SUMIFS(門市年度設定!$F$2:$F$63,門市年度設定!$A$2:$A$63,$B499,門市年度設定!$B$2:$B$63,$D499)</f>
        <v>250000</v>
      </c>
      <c r="O499" s="13" t="n">
        <v>132900</v>
      </c>
      <c r="P499" s="13" t="n">
        <v>37100</v>
      </c>
      <c r="Q499" s="17" t="n">
        <f aca="false">SUMIFS(通路月營運!$N$2:$N$2509,通路月營運!$B$2:$B$2509,$B499,通路月營運!$C$2:$C$2509,$C499,通路月營運!$D$2:$D$2509,$D499)</f>
        <v>251401.5</v>
      </c>
      <c r="R499" s="14" t="n">
        <f aca="false">SUM(L499:Q499)</f>
        <v>1847601.5</v>
      </c>
      <c r="S499" s="14" t="n">
        <f aca="false">J499-R499</f>
        <v>205098.5</v>
      </c>
      <c r="T499" s="15" t="n">
        <f aca="false">IF(J499=0,0,S499/J499)</f>
        <v>0.0999164515028986</v>
      </c>
      <c r="U499" s="14" t="n">
        <f aca="false">IF(H499=0,0,J499/H499)</f>
        <v>66216.1290322581</v>
      </c>
      <c r="V499" s="18" t="n">
        <f aca="false">IF(H499=0,0,K499/H499)</f>
        <v>226.129032258065</v>
      </c>
      <c r="W499" s="14" t="n">
        <f aca="false">IF(K499=0,0,J499/K499)</f>
        <v>292.824536376605</v>
      </c>
      <c r="X499" s="15" t="n">
        <f aca="false">IF(J499=0,0,L499/J499)</f>
        <v>0.320699566424709</v>
      </c>
      <c r="Y499" s="15" t="n">
        <f aca="false">IF(J499=0,0,M499/J499)</f>
        <v>0.252301846348711</v>
      </c>
      <c r="Z499" s="14" t="n">
        <f aca="false">IF(I499=0,0,J499/I499)</f>
        <v>27369.3333333333</v>
      </c>
    </row>
    <row r="500" customFormat="false" ht="15" hidden="false" customHeight="false" outlineLevel="0" collapsed="false">
      <c r="A500" s="6" t="str">
        <f aca="false">TEXT(B500,"0")&amp;"-"&amp;TEXT(C500,"00")</f>
        <v>2026-03</v>
      </c>
      <c r="B500" s="4" t="n">
        <v>2026</v>
      </c>
      <c r="C500" s="4" t="n">
        <v>3</v>
      </c>
      <c r="D500" s="9" t="s">
        <v>332</v>
      </c>
      <c r="E500" s="12" t="str">
        <f aca="false">INDEX(門市主檔!$B$2:$B$25,MATCH($D500,門市主檔!$A$2:$A$25,0))</f>
        <v>屏東市區店</v>
      </c>
      <c r="F500" s="12" t="str">
        <f aca="false">INDEX(門市主檔!$C$2:$C$25,MATCH($D500,門市主檔!$A$2:$A$25,0))</f>
        <v>南區</v>
      </c>
      <c r="G500" s="12" t="str">
        <f aca="false">INDEX(門市主檔!$E$2:$E$25,MATCH($D500,門市主檔!$A$2:$A$25,0))</f>
        <v>小型店</v>
      </c>
      <c r="H500" s="4" t="n">
        <v>31</v>
      </c>
      <c r="I500" s="16" t="n">
        <f aca="false">SUMIFS(門市年度設定!$E$2:$E$63,門市年度設定!$A$2:$A$63,$B500,門市年度設定!$B$2:$B$63,$D500)</f>
        <v>45</v>
      </c>
      <c r="J500" s="17" t="n">
        <f aca="false">SUMIFS(通路月營運!$I$2:$I$2509,通路月營運!$B$2:$B$2509,$B500,通路月營運!$C$2:$C$2509,$C500,通路月營運!$D$2:$D$2509,$D500)</f>
        <v>1241000</v>
      </c>
      <c r="K500" s="16" t="n">
        <f aca="false">SUMIFS(通路月營運!$K$2:$K$2509,通路月營運!$B$2:$B$2509,$B500,通路月營運!$C$2:$C$2509,$C500,通路月營運!$D$2:$D$2509,$D500)</f>
        <v>4466</v>
      </c>
      <c r="L500" s="13" t="n">
        <v>389700</v>
      </c>
      <c r="M500" s="13" t="n">
        <v>304200</v>
      </c>
      <c r="N500" s="17" t="n">
        <f aca="false">SUMIFS(門市年度設定!$F$2:$F$63,門市年度設定!$A$2:$A$63,$B500,門市年度設定!$B$2:$B$63,$D500)</f>
        <v>88000</v>
      </c>
      <c r="O500" s="13" t="n">
        <v>76100</v>
      </c>
      <c r="P500" s="13" t="n">
        <v>33300</v>
      </c>
      <c r="Q500" s="17" t="n">
        <f aca="false">SUMIFS(通路月營運!$N$2:$N$2509,通路月營運!$B$2:$B$2509,$B500,通路月營運!$C$2:$C$2509,$C500,通路月營運!$D$2:$D$2509,$D500)</f>
        <v>177537</v>
      </c>
      <c r="R500" s="14" t="n">
        <f aca="false">SUM(L500:Q500)</f>
        <v>1068837</v>
      </c>
      <c r="S500" s="14" t="n">
        <f aca="false">J500-R500</f>
        <v>172163</v>
      </c>
      <c r="T500" s="15" t="n">
        <f aca="false">IF(J500=0,0,S500/J500)</f>
        <v>0.138729250604351</v>
      </c>
      <c r="U500" s="14" t="n">
        <f aca="false">IF(H500=0,0,J500/H500)</f>
        <v>40032.2580645161</v>
      </c>
      <c r="V500" s="18" t="n">
        <f aca="false">IF(H500=0,0,K500/H500)</f>
        <v>144.064516129032</v>
      </c>
      <c r="W500" s="14" t="n">
        <f aca="false">IF(K500=0,0,J500/K500)</f>
        <v>277.877295118674</v>
      </c>
      <c r="X500" s="15" t="n">
        <f aca="false">IF(J500=0,0,L500/J500)</f>
        <v>0.314020950846092</v>
      </c>
      <c r="Y500" s="15" t="n">
        <f aca="false">IF(J500=0,0,M500/J500)</f>
        <v>0.245124899274778</v>
      </c>
      <c r="Z500" s="14" t="n">
        <f aca="false">IF(I500=0,0,J500/I500)</f>
        <v>27577.7777777778</v>
      </c>
    </row>
    <row r="501" customFormat="false" ht="15" hidden="false" customHeight="false" outlineLevel="0" collapsed="false">
      <c r="A501" s="6" t="str">
        <f aca="false">TEXT(B501,"0")&amp;"-"&amp;TEXT(C501,"00")</f>
        <v>2026-03</v>
      </c>
      <c r="B501" s="4" t="n">
        <v>2026</v>
      </c>
      <c r="C501" s="4" t="n">
        <v>3</v>
      </c>
      <c r="D501" s="9" t="s">
        <v>300</v>
      </c>
      <c r="E501" s="12" t="str">
        <f aca="false">INDEX(門市主檔!$B$2:$B$25,MATCH($D501,門市主檔!$A$2:$A$25,0))</f>
        <v>台中逢甲店</v>
      </c>
      <c r="F501" s="12" t="str">
        <f aca="false">INDEX(門市主檔!$C$2:$C$25,MATCH($D501,門市主檔!$A$2:$A$25,0))</f>
        <v>中區</v>
      </c>
      <c r="G501" s="12" t="str">
        <f aca="false">INDEX(門市主檔!$E$2:$E$25,MATCH($D501,門市主檔!$A$2:$A$25,0))</f>
        <v>標準店</v>
      </c>
      <c r="H501" s="4" t="n">
        <v>31</v>
      </c>
      <c r="I501" s="16" t="n">
        <f aca="false">SUMIFS(門市年度設定!$E$2:$E$63,門市年度設定!$A$2:$A$63,$B501,門市年度設定!$B$2:$B$63,$D501)</f>
        <v>83</v>
      </c>
      <c r="J501" s="17" t="n">
        <f aca="false">SUMIFS(通路月營運!$I$2:$I$2509,通路月營運!$B$2:$B$2509,$B501,通路月營運!$C$2:$C$2509,$C501,通路月營運!$D$2:$D$2509,$D501)</f>
        <v>2327800</v>
      </c>
      <c r="K501" s="16" t="n">
        <f aca="false">SUMIFS(通路月營運!$K$2:$K$2509,通路月營運!$B$2:$B$2509,$B501,通路月營運!$C$2:$C$2509,$C501,通路月營運!$D$2:$D$2509,$D501)</f>
        <v>8264</v>
      </c>
      <c r="L501" s="13" t="n">
        <v>743600</v>
      </c>
      <c r="M501" s="13" t="n">
        <v>614100</v>
      </c>
      <c r="N501" s="17" t="n">
        <f aca="false">SUMIFS(門市年度設定!$F$2:$F$63,門市年度設定!$A$2:$A$63,$B501,門市年度設定!$B$2:$B$63,$D501)</f>
        <v>336000</v>
      </c>
      <c r="O501" s="13" t="n">
        <v>121100</v>
      </c>
      <c r="P501" s="13" t="n">
        <v>58200</v>
      </c>
      <c r="Q501" s="17" t="n">
        <f aca="false">SUMIFS(通路月營運!$N$2:$N$2509,通路月營運!$B$2:$B$2509,$B501,通路月營運!$C$2:$C$2509,$C501,通路月營運!$D$2:$D$2509,$D501)</f>
        <v>269065.5</v>
      </c>
      <c r="R501" s="14" t="n">
        <f aca="false">SUM(L501:Q501)</f>
        <v>2142065.5</v>
      </c>
      <c r="S501" s="14" t="n">
        <f aca="false">J501-R501</f>
        <v>185734.5</v>
      </c>
      <c r="T501" s="15" t="n">
        <f aca="false">IF(J501=0,0,S501/J501)</f>
        <v>0.0797897156113068</v>
      </c>
      <c r="U501" s="14" t="n">
        <f aca="false">IF(H501=0,0,J501/H501)</f>
        <v>75090.3225806452</v>
      </c>
      <c r="V501" s="18" t="n">
        <f aca="false">IF(H501=0,0,K501/H501)</f>
        <v>266.58064516129</v>
      </c>
      <c r="W501" s="14" t="n">
        <f aca="false">IF(K501=0,0,J501/K501)</f>
        <v>281.679574056147</v>
      </c>
      <c r="X501" s="15" t="n">
        <f aca="false">IF(J501=0,0,L501/J501)</f>
        <v>0.319443251138414</v>
      </c>
      <c r="Y501" s="15" t="n">
        <f aca="false">IF(J501=0,0,M501/J501)</f>
        <v>0.263811323996907</v>
      </c>
      <c r="Z501" s="14" t="n">
        <f aca="false">IF(I501=0,0,J501/I501)</f>
        <v>28045.7831325301</v>
      </c>
    </row>
    <row r="502" customFormat="false" ht="15" hidden="false" customHeight="false" outlineLevel="0" collapsed="false">
      <c r="A502" s="6" t="str">
        <f aca="false">TEXT(B502,"0")&amp;"-"&amp;TEXT(C502,"00")</f>
        <v>2026-03</v>
      </c>
      <c r="B502" s="4" t="n">
        <v>2026</v>
      </c>
      <c r="C502" s="4" t="n">
        <v>3</v>
      </c>
      <c r="D502" s="9" t="s">
        <v>305</v>
      </c>
      <c r="E502" s="12" t="str">
        <f aca="false">INDEX(門市主檔!$B$2:$B$25,MATCH($D502,門市主檔!$A$2:$A$25,0))</f>
        <v>台中七期店</v>
      </c>
      <c r="F502" s="12" t="str">
        <f aca="false">INDEX(門市主檔!$C$2:$C$25,MATCH($D502,門市主檔!$A$2:$A$25,0))</f>
        <v>中區</v>
      </c>
      <c r="G502" s="12" t="str">
        <f aca="false">INDEX(門市主檔!$E$2:$E$25,MATCH($D502,門市主檔!$A$2:$A$25,0))</f>
        <v>旗艦店</v>
      </c>
      <c r="H502" s="4" t="n">
        <v>31</v>
      </c>
      <c r="I502" s="16" t="n">
        <f aca="false">SUMIFS(門市年度設定!$E$2:$E$63,門市年度設定!$A$2:$A$63,$B502,門市年度設定!$B$2:$B$63,$D502)</f>
        <v>124</v>
      </c>
      <c r="J502" s="17" t="n">
        <f aca="false">SUMIFS(通路月營運!$I$2:$I$2509,通路月營運!$B$2:$B$2509,$B502,通路月營運!$C$2:$C$2509,$C502,通路月營運!$D$2:$D$2509,$D502)</f>
        <v>2389300</v>
      </c>
      <c r="K502" s="16" t="n">
        <f aca="false">SUMIFS(通路月營運!$K$2:$K$2509,通路月營運!$B$2:$B$2509,$B502,通路月營運!$C$2:$C$2509,$C502,通路月營運!$D$2:$D$2509,$D502)</f>
        <v>7867</v>
      </c>
      <c r="L502" s="13" t="n">
        <v>707100</v>
      </c>
      <c r="M502" s="13" t="n">
        <v>581500</v>
      </c>
      <c r="N502" s="17" t="n">
        <f aca="false">SUMIFS(門市年度設定!$F$2:$F$63,門市年度設定!$A$2:$A$63,$B502,門市年度設定!$B$2:$B$63,$D502)</f>
        <v>509000</v>
      </c>
      <c r="O502" s="13" t="n">
        <v>138400</v>
      </c>
      <c r="P502" s="13" t="n">
        <v>46700</v>
      </c>
      <c r="Q502" s="17" t="n">
        <f aca="false">SUMIFS(通路月營運!$N$2:$N$2509,通路月營運!$B$2:$B$2509,$B502,通路月營運!$C$2:$C$2509,$C502,通路月營運!$D$2:$D$2509,$D502)</f>
        <v>236083.5</v>
      </c>
      <c r="R502" s="14" t="n">
        <f aca="false">SUM(L502:Q502)</f>
        <v>2218783.5</v>
      </c>
      <c r="S502" s="14" t="n">
        <f aca="false">J502-R502</f>
        <v>170516.5</v>
      </c>
      <c r="T502" s="15" t="n">
        <f aca="false">IF(J502=0,0,S502/J502)</f>
        <v>0.0713667182856904</v>
      </c>
      <c r="U502" s="14" t="n">
        <f aca="false">IF(H502=0,0,J502/H502)</f>
        <v>77074.1935483871</v>
      </c>
      <c r="V502" s="18" t="n">
        <f aca="false">IF(H502=0,0,K502/H502)</f>
        <v>253.774193548387</v>
      </c>
      <c r="W502" s="14" t="n">
        <f aca="false">IF(K502=0,0,J502/K502)</f>
        <v>303.711707131054</v>
      </c>
      <c r="X502" s="15" t="n">
        <f aca="false">IF(J502=0,0,L502/J502)</f>
        <v>0.295944418867451</v>
      </c>
      <c r="Y502" s="15" t="n">
        <f aca="false">IF(J502=0,0,M502/J502)</f>
        <v>0.243376721215419</v>
      </c>
      <c r="Z502" s="14" t="n">
        <f aca="false">IF(I502=0,0,J502/I502)</f>
        <v>19268.5483870968</v>
      </c>
    </row>
    <row r="503" customFormat="false" ht="15" hidden="false" customHeight="false" outlineLevel="0" collapsed="false">
      <c r="A503" s="6" t="str">
        <f aca="false">TEXT(B503,"0")&amp;"-"&amp;TEXT(C503,"00")</f>
        <v>2026-03</v>
      </c>
      <c r="B503" s="4" t="n">
        <v>2026</v>
      </c>
      <c r="C503" s="4" t="n">
        <v>3</v>
      </c>
      <c r="D503" s="9" t="s">
        <v>307</v>
      </c>
      <c r="E503" s="12" t="str">
        <f aca="false">INDEX(門市主檔!$B$2:$B$25,MATCH($D503,門市主檔!$A$2:$A$25,0))</f>
        <v>台中一中店</v>
      </c>
      <c r="F503" s="12" t="str">
        <f aca="false">INDEX(門市主檔!$C$2:$C$25,MATCH($D503,門市主檔!$A$2:$A$25,0))</f>
        <v>中區</v>
      </c>
      <c r="G503" s="12" t="str">
        <f aca="false">INDEX(門市主檔!$E$2:$E$25,MATCH($D503,門市主檔!$A$2:$A$25,0))</f>
        <v>小型店</v>
      </c>
      <c r="H503" s="4" t="n">
        <v>31</v>
      </c>
      <c r="I503" s="16" t="n">
        <f aca="false">SUMIFS(門市年度設定!$E$2:$E$63,門市年度設定!$A$2:$A$63,$B503,門市年度設定!$B$2:$B$63,$D503)</f>
        <v>52</v>
      </c>
      <c r="J503" s="17" t="n">
        <f aca="false">SUMIFS(通路月營運!$I$2:$I$2509,通路月營運!$B$2:$B$2509,$B503,通路月營運!$C$2:$C$2509,$C503,通路月營運!$D$2:$D$2509,$D503)</f>
        <v>1715200</v>
      </c>
      <c r="K503" s="16" t="n">
        <f aca="false">SUMIFS(通路月營運!$K$2:$K$2509,通路月營運!$B$2:$B$2509,$B503,通路月營運!$C$2:$C$2509,$C503,通路月營運!$D$2:$D$2509,$D503)</f>
        <v>5836</v>
      </c>
      <c r="L503" s="13" t="n">
        <v>539900</v>
      </c>
      <c r="M503" s="13" t="n">
        <v>421800</v>
      </c>
      <c r="N503" s="17" t="n">
        <f aca="false">SUMIFS(門市年度設定!$F$2:$F$63,門市年度設定!$A$2:$A$63,$B503,門市年度設定!$B$2:$B$63,$D503)</f>
        <v>108000</v>
      </c>
      <c r="O503" s="13" t="n">
        <v>96500</v>
      </c>
      <c r="P503" s="13" t="n">
        <v>42200</v>
      </c>
      <c r="Q503" s="17" t="n">
        <f aca="false">SUMIFS(通路月營運!$N$2:$N$2509,通路月營運!$B$2:$B$2509,$B503,通路月營運!$C$2:$C$2509,$C503,通路月營運!$D$2:$D$2509,$D503)</f>
        <v>244087.5</v>
      </c>
      <c r="R503" s="14" t="n">
        <f aca="false">SUM(L503:Q503)</f>
        <v>1452487.5</v>
      </c>
      <c r="S503" s="14" t="n">
        <f aca="false">J503-R503</f>
        <v>262712.5</v>
      </c>
      <c r="T503" s="15" t="n">
        <f aca="false">IF(J503=0,0,S503/J503)</f>
        <v>0.153167269123134</v>
      </c>
      <c r="U503" s="14" t="n">
        <f aca="false">IF(H503=0,0,J503/H503)</f>
        <v>55329.0322580645</v>
      </c>
      <c r="V503" s="18" t="n">
        <f aca="false">IF(H503=0,0,K503/H503)</f>
        <v>188.258064516129</v>
      </c>
      <c r="W503" s="14" t="n">
        <f aca="false">IF(K503=0,0,J503/K503)</f>
        <v>293.899931459904</v>
      </c>
      <c r="X503" s="15" t="n">
        <f aca="false">IF(J503=0,0,L503/J503)</f>
        <v>0.314773787313433</v>
      </c>
      <c r="Y503" s="15" t="n">
        <f aca="false">IF(J503=0,0,M503/J503)</f>
        <v>0.245918843283582</v>
      </c>
      <c r="Z503" s="14" t="n">
        <f aca="false">IF(I503=0,0,J503/I503)</f>
        <v>32984.6153846154</v>
      </c>
    </row>
    <row r="504" customFormat="false" ht="15" hidden="false" customHeight="false" outlineLevel="0" collapsed="false">
      <c r="A504" s="6" t="str">
        <f aca="false">TEXT(B504,"0")&amp;"-"&amp;TEXT(C504,"00")</f>
        <v>2026-03</v>
      </c>
      <c r="B504" s="4" t="n">
        <v>2026</v>
      </c>
      <c r="C504" s="4" t="n">
        <v>3</v>
      </c>
      <c r="D504" s="9" t="s">
        <v>310</v>
      </c>
      <c r="E504" s="12" t="str">
        <f aca="false">INDEX(門市主檔!$B$2:$B$25,MATCH($D504,門市主檔!$A$2:$A$25,0))</f>
        <v>台中大里店</v>
      </c>
      <c r="F504" s="12" t="str">
        <f aca="false">INDEX(門市主檔!$C$2:$C$25,MATCH($D504,門市主檔!$A$2:$A$25,0))</f>
        <v>中區</v>
      </c>
      <c r="G504" s="12" t="str">
        <f aca="false">INDEX(門市主檔!$E$2:$E$25,MATCH($D504,門市主檔!$A$2:$A$25,0))</f>
        <v>外帶專門店</v>
      </c>
      <c r="H504" s="4" t="n">
        <v>31</v>
      </c>
      <c r="I504" s="16" t="n">
        <f aca="false">SUMIFS(門市年度設定!$E$2:$E$63,門市年度設定!$A$2:$A$63,$B504,門市年度設定!$B$2:$B$63,$D504)</f>
        <v>10</v>
      </c>
      <c r="J504" s="17" t="n">
        <f aca="false">SUMIFS(通路月營運!$I$2:$I$2509,通路月營運!$B$2:$B$2509,$B504,通路月營運!$C$2:$C$2509,$C504,通路月營運!$D$2:$D$2509,$D504)</f>
        <v>1159200</v>
      </c>
      <c r="K504" s="16" t="n">
        <f aca="false">SUMIFS(通路月營運!$K$2:$K$2509,通路月營運!$B$2:$B$2509,$B504,通路月營運!$C$2:$C$2509,$C504,通路月營運!$D$2:$D$2509,$D504)</f>
        <v>4354</v>
      </c>
      <c r="L504" s="13" t="n">
        <v>370300</v>
      </c>
      <c r="M504" s="13" t="n">
        <v>302500</v>
      </c>
      <c r="N504" s="17" t="n">
        <f aca="false">SUMIFS(門市年度設定!$F$2:$F$63,門市年度設定!$A$2:$A$63,$B504,門市年度設定!$B$2:$B$63,$D504)</f>
        <v>56000</v>
      </c>
      <c r="O504" s="13" t="n">
        <v>78400</v>
      </c>
      <c r="P504" s="13" t="n">
        <v>22800</v>
      </c>
      <c r="Q504" s="17" t="n">
        <f aca="false">SUMIFS(通路月營運!$N$2:$N$2509,通路月營運!$B$2:$B$2509,$B504,通路月營運!$C$2:$C$2509,$C504,通路月營運!$D$2:$D$2509,$D504)</f>
        <v>225871.5</v>
      </c>
      <c r="R504" s="14" t="n">
        <f aca="false">SUM(L504:Q504)</f>
        <v>1055871.5</v>
      </c>
      <c r="S504" s="14" t="n">
        <f aca="false">J504-R504</f>
        <v>103328.5</v>
      </c>
      <c r="T504" s="15" t="n">
        <f aca="false">IF(J504=0,0,S504/J504)</f>
        <v>0.0891377674258109</v>
      </c>
      <c r="U504" s="14" t="n">
        <f aca="false">IF(H504=0,0,J504/H504)</f>
        <v>37393.5483870968</v>
      </c>
      <c r="V504" s="18" t="n">
        <f aca="false">IF(H504=0,0,K504/H504)</f>
        <v>140.451612903226</v>
      </c>
      <c r="W504" s="14" t="n">
        <f aca="false">IF(K504=0,0,J504/K504)</f>
        <v>266.237942122187</v>
      </c>
      <c r="X504" s="15" t="n">
        <f aca="false">IF(J504=0,0,L504/J504)</f>
        <v>0.319444444444444</v>
      </c>
      <c r="Y504" s="15" t="n">
        <f aca="false">IF(J504=0,0,M504/J504)</f>
        <v>0.260955831608006</v>
      </c>
      <c r="Z504" s="14" t="n">
        <f aca="false">IF(I504=0,0,J504/I504)</f>
        <v>115920</v>
      </c>
    </row>
    <row r="505" customFormat="false" ht="15" hidden="false" customHeight="false" outlineLevel="0" collapsed="false">
      <c r="A505" s="6" t="str">
        <f aca="false">TEXT(B505,"0")&amp;"-"&amp;TEXT(C505,"00")</f>
        <v>2026-03</v>
      </c>
      <c r="B505" s="4" t="n">
        <v>2026</v>
      </c>
      <c r="C505" s="4" t="n">
        <v>3</v>
      </c>
      <c r="D505" s="9" t="s">
        <v>318</v>
      </c>
      <c r="E505" s="12" t="str">
        <f aca="false">INDEX(門市主檔!$B$2:$B$25,MATCH($D505,門市主檔!$A$2:$A$25,0))</f>
        <v>台南中西店</v>
      </c>
      <c r="F505" s="12" t="str">
        <f aca="false">INDEX(門市主檔!$C$2:$C$25,MATCH($D505,門市主檔!$A$2:$A$25,0))</f>
        <v>南區</v>
      </c>
      <c r="G505" s="12" t="str">
        <f aca="false">INDEX(門市主檔!$E$2:$E$25,MATCH($D505,門市主檔!$A$2:$A$25,0))</f>
        <v>標準店</v>
      </c>
      <c r="H505" s="4" t="n">
        <v>31</v>
      </c>
      <c r="I505" s="16" t="n">
        <f aca="false">SUMIFS(門市年度設定!$E$2:$E$63,門市年度設定!$A$2:$A$63,$B505,門市年度設定!$B$2:$B$63,$D505)</f>
        <v>76</v>
      </c>
      <c r="J505" s="17" t="n">
        <f aca="false">SUMIFS(通路月營運!$I$2:$I$2509,通路月營運!$B$2:$B$2509,$B505,通路月營運!$C$2:$C$2509,$C505,通路月營運!$D$2:$D$2509,$D505)</f>
        <v>1666500</v>
      </c>
      <c r="K505" s="16" t="n">
        <f aca="false">SUMIFS(通路月營運!$K$2:$K$2509,通路月營運!$B$2:$B$2509,$B505,通路月營運!$C$2:$C$2509,$C505,通路月營運!$D$2:$D$2509,$D505)</f>
        <v>5376</v>
      </c>
      <c r="L505" s="13" t="n">
        <v>513100</v>
      </c>
      <c r="M505" s="13" t="n">
        <v>420000</v>
      </c>
      <c r="N505" s="17" t="n">
        <f aca="false">SUMIFS(門市年度設定!$F$2:$F$63,門市年度設定!$A$2:$A$63,$B505,門市年度設定!$B$2:$B$63,$D505)</f>
        <v>211000</v>
      </c>
      <c r="O505" s="13" t="n">
        <v>76800</v>
      </c>
      <c r="P505" s="13" t="n">
        <v>41100</v>
      </c>
      <c r="Q505" s="17" t="n">
        <f aca="false">SUMIFS(通路月營運!$N$2:$N$2509,通路月營運!$B$2:$B$2509,$B505,通路月營運!$C$2:$C$2509,$C505,通路月營運!$D$2:$D$2509,$D505)</f>
        <v>184954.5</v>
      </c>
      <c r="R505" s="14" t="n">
        <f aca="false">SUM(L505:Q505)</f>
        <v>1446954.5</v>
      </c>
      <c r="S505" s="14" t="n">
        <f aca="false">J505-R505</f>
        <v>219545.5</v>
      </c>
      <c r="T505" s="15" t="n">
        <f aca="false">IF(J505=0,0,S505/J505)</f>
        <v>0.131740474047405</v>
      </c>
      <c r="U505" s="14" t="n">
        <f aca="false">IF(H505=0,0,J505/H505)</f>
        <v>53758.064516129</v>
      </c>
      <c r="V505" s="18" t="n">
        <f aca="false">IF(H505=0,0,K505/H505)</f>
        <v>173.41935483871</v>
      </c>
      <c r="W505" s="14" t="n">
        <f aca="false">IF(K505=0,0,J505/K505)</f>
        <v>309.988839285714</v>
      </c>
      <c r="X505" s="15" t="n">
        <f aca="false">IF(J505=0,0,L505/J505)</f>
        <v>0.307890789078908</v>
      </c>
      <c r="Y505" s="15" t="n">
        <f aca="false">IF(J505=0,0,M505/J505)</f>
        <v>0.252025202520252</v>
      </c>
      <c r="Z505" s="14" t="n">
        <f aca="false">IF(I505=0,0,J505/I505)</f>
        <v>21927.6315789474</v>
      </c>
    </row>
    <row r="506" customFormat="false" ht="15" hidden="false" customHeight="false" outlineLevel="0" collapsed="false">
      <c r="A506" s="6" t="str">
        <f aca="false">TEXT(B506,"0")&amp;"-"&amp;TEXT(C506,"00")</f>
        <v>2026-03</v>
      </c>
      <c r="B506" s="4" t="n">
        <v>2026</v>
      </c>
      <c r="C506" s="4" t="n">
        <v>3</v>
      </c>
      <c r="D506" s="9" t="s">
        <v>323</v>
      </c>
      <c r="E506" s="12" t="str">
        <f aca="false">INDEX(門市主檔!$B$2:$B$25,MATCH($D506,門市主檔!$A$2:$A$25,0))</f>
        <v>台南東寧店</v>
      </c>
      <c r="F506" s="12" t="str">
        <f aca="false">INDEX(門市主檔!$C$2:$C$25,MATCH($D506,門市主檔!$A$2:$A$25,0))</f>
        <v>南區</v>
      </c>
      <c r="G506" s="12" t="str">
        <f aca="false">INDEX(門市主檔!$E$2:$E$25,MATCH($D506,門市主檔!$A$2:$A$25,0))</f>
        <v>小型店</v>
      </c>
      <c r="H506" s="4" t="n">
        <v>31</v>
      </c>
      <c r="I506" s="16" t="n">
        <f aca="false">SUMIFS(門市年度設定!$E$2:$E$63,門市年度設定!$A$2:$A$63,$B506,門市年度設定!$B$2:$B$63,$D506)</f>
        <v>52</v>
      </c>
      <c r="J506" s="17" t="n">
        <f aca="false">SUMIFS(通路月營運!$I$2:$I$2509,通路月營運!$B$2:$B$2509,$B506,通路月營運!$C$2:$C$2509,$C506,通路月營運!$D$2:$D$2509,$D506)</f>
        <v>1302100</v>
      </c>
      <c r="K506" s="16" t="n">
        <f aca="false">SUMIFS(通路月營運!$K$2:$K$2509,通路月營運!$B$2:$B$2509,$B506,通路月營運!$C$2:$C$2509,$C506,通路月營運!$D$2:$D$2509,$D506)</f>
        <v>4498</v>
      </c>
      <c r="L506" s="13" t="n">
        <v>391200</v>
      </c>
      <c r="M506" s="13" t="n">
        <v>316300</v>
      </c>
      <c r="N506" s="17" t="n">
        <f aca="false">SUMIFS(門市年度設定!$F$2:$F$63,門市年度設定!$A$2:$A$63,$B506,門市年度設定!$B$2:$B$63,$D506)</f>
        <v>96000</v>
      </c>
      <c r="O506" s="13" t="n">
        <v>61600</v>
      </c>
      <c r="P506" s="13" t="n">
        <v>34900</v>
      </c>
      <c r="Q506" s="17" t="n">
        <f aca="false">SUMIFS(通路月營運!$N$2:$N$2509,通路月營運!$B$2:$B$2509,$B506,通路月營運!$C$2:$C$2509,$C506,通路月營運!$D$2:$D$2509,$D506)</f>
        <v>174984</v>
      </c>
      <c r="R506" s="14" t="n">
        <f aca="false">SUM(L506:Q506)</f>
        <v>1074984</v>
      </c>
      <c r="S506" s="14" t="n">
        <f aca="false">J506-R506</f>
        <v>227116</v>
      </c>
      <c r="T506" s="15" t="n">
        <f aca="false">IF(J506=0,0,S506/J506)</f>
        <v>0.174422855387451</v>
      </c>
      <c r="U506" s="14" t="n">
        <f aca="false">IF(H506=0,0,J506/H506)</f>
        <v>42003.2258064516</v>
      </c>
      <c r="V506" s="18" t="n">
        <f aca="false">IF(H506=0,0,K506/H506)</f>
        <v>145.096774193548</v>
      </c>
      <c r="W506" s="14" t="n">
        <f aca="false">IF(K506=0,0,J506/K506)</f>
        <v>289.484215206759</v>
      </c>
      <c r="X506" s="15" t="n">
        <f aca="false">IF(J506=0,0,L506/J506)</f>
        <v>0.300437754396744</v>
      </c>
      <c r="Y506" s="15" t="n">
        <f aca="false">IF(J506=0,0,M506/J506)</f>
        <v>0.242915290684279</v>
      </c>
      <c r="Z506" s="14" t="n">
        <f aca="false">IF(I506=0,0,J506/I506)</f>
        <v>25040.3846153846</v>
      </c>
    </row>
    <row r="507" customFormat="false" ht="15" hidden="false" customHeight="false" outlineLevel="0" collapsed="false">
      <c r="A507" s="6" t="str">
        <f aca="false">TEXT(B507,"0")&amp;"-"&amp;TEXT(C507,"00")</f>
        <v>2026-03</v>
      </c>
      <c r="B507" s="4" t="n">
        <v>2026</v>
      </c>
      <c r="C507" s="4" t="n">
        <v>3</v>
      </c>
      <c r="D507" s="9" t="s">
        <v>262</v>
      </c>
      <c r="E507" s="12" t="str">
        <f aca="false">INDEX(門市主檔!$B$2:$B$25,MATCH($D507,門市主檔!$A$2:$A$25,0))</f>
        <v>台北信義旗艦店</v>
      </c>
      <c r="F507" s="12" t="str">
        <f aca="false">INDEX(門市主檔!$C$2:$C$25,MATCH($D507,門市主檔!$A$2:$A$25,0))</f>
        <v>北區</v>
      </c>
      <c r="G507" s="12" t="str">
        <f aca="false">INDEX(門市主檔!$E$2:$E$25,MATCH($D507,門市主檔!$A$2:$A$25,0))</f>
        <v>旗艦店</v>
      </c>
      <c r="H507" s="4" t="n">
        <v>31</v>
      </c>
      <c r="I507" s="16" t="n">
        <f aca="false">SUMIFS(門市年度設定!$E$2:$E$63,門市年度設定!$A$2:$A$63,$B507,門市年度設定!$B$2:$B$63,$D507)</f>
        <v>112</v>
      </c>
      <c r="J507" s="17" t="n">
        <f aca="false">SUMIFS(通路月營運!$I$2:$I$2509,通路月營運!$B$2:$B$2509,$B507,通路月營運!$C$2:$C$2509,$C507,通路月營運!$D$2:$D$2509,$D507)</f>
        <v>3122000</v>
      </c>
      <c r="K507" s="16" t="n">
        <f aca="false">SUMIFS(通路月營運!$K$2:$K$2509,通路月營運!$B$2:$B$2509,$B507,通路月營運!$C$2:$C$2509,$C507,通路月營運!$D$2:$D$2509,$D507)</f>
        <v>10917</v>
      </c>
      <c r="L507" s="13" t="n">
        <v>1004800</v>
      </c>
      <c r="M507" s="13" t="n">
        <v>791800</v>
      </c>
      <c r="N507" s="17" t="n">
        <f aca="false">SUMIFS(門市年度設定!$F$2:$F$63,門市年度設定!$A$2:$A$63,$B507,門市年度設定!$B$2:$B$63,$D507)</f>
        <v>585000</v>
      </c>
      <c r="O507" s="13" t="n">
        <v>147900</v>
      </c>
      <c r="P507" s="13" t="n">
        <v>66600</v>
      </c>
      <c r="Q507" s="17" t="n">
        <f aca="false">SUMIFS(通路月營運!$N$2:$N$2509,通路月營運!$B$2:$B$2509,$B507,通路月營運!$C$2:$C$2509,$C507,通路月營運!$D$2:$D$2509,$D507)</f>
        <v>317469</v>
      </c>
      <c r="R507" s="14" t="n">
        <f aca="false">SUM(L507:Q507)</f>
        <v>2913569</v>
      </c>
      <c r="S507" s="14" t="n">
        <f aca="false">J507-R507</f>
        <v>208431</v>
      </c>
      <c r="T507" s="15" t="n">
        <f aca="false">IF(J507=0,0,S507/J507)</f>
        <v>0.0667620115310698</v>
      </c>
      <c r="U507" s="14" t="n">
        <f aca="false">IF(H507=0,0,J507/H507)</f>
        <v>100709.677419355</v>
      </c>
      <c r="V507" s="18" t="n">
        <f aca="false">IF(H507=0,0,K507/H507)</f>
        <v>352.161290322581</v>
      </c>
      <c r="W507" s="14" t="n">
        <f aca="false">IF(K507=0,0,J507/K507)</f>
        <v>285.976000732802</v>
      </c>
      <c r="X507" s="15" t="n">
        <f aca="false">IF(J507=0,0,L507/J507)</f>
        <v>0.321844971172325</v>
      </c>
      <c r="Y507" s="15" t="n">
        <f aca="false">IF(J507=0,0,M507/J507)</f>
        <v>0.253619474695708</v>
      </c>
      <c r="Z507" s="14" t="n">
        <f aca="false">IF(I507=0,0,J507/I507)</f>
        <v>27875</v>
      </c>
    </row>
    <row r="508" customFormat="false" ht="15" hidden="false" customHeight="false" outlineLevel="0" collapsed="false">
      <c r="A508" s="6" t="str">
        <f aca="false">TEXT(B508,"0")&amp;"-"&amp;TEXT(C508,"00")</f>
        <v>2026-03</v>
      </c>
      <c r="B508" s="4" t="n">
        <v>2026</v>
      </c>
      <c r="C508" s="4" t="n">
        <v>3</v>
      </c>
      <c r="D508" s="9" t="s">
        <v>269</v>
      </c>
      <c r="E508" s="12" t="str">
        <f aca="false">INDEX(門市主檔!$B$2:$B$25,MATCH($D508,門市主檔!$A$2:$A$25,0))</f>
        <v>台北中山店</v>
      </c>
      <c r="F508" s="12" t="str">
        <f aca="false">INDEX(門市主檔!$C$2:$C$25,MATCH($D508,門市主檔!$A$2:$A$25,0))</f>
        <v>北區</v>
      </c>
      <c r="G508" s="12" t="str">
        <f aca="false">INDEX(門市主檔!$E$2:$E$25,MATCH($D508,門市主檔!$A$2:$A$25,0))</f>
        <v>標準店</v>
      </c>
      <c r="H508" s="4" t="n">
        <v>31</v>
      </c>
      <c r="I508" s="16" t="n">
        <f aca="false">SUMIFS(門市年度設定!$E$2:$E$63,門市年度設定!$A$2:$A$63,$B508,門市年度設定!$B$2:$B$63,$D508)</f>
        <v>79</v>
      </c>
      <c r="J508" s="17" t="n">
        <f aca="false">SUMIFS(通路月營運!$I$2:$I$2509,通路月營運!$B$2:$B$2509,$B508,通路月營運!$C$2:$C$2509,$C508,通路月營運!$D$2:$D$2509,$D508)</f>
        <v>2206700</v>
      </c>
      <c r="K508" s="16" t="n">
        <f aca="false">SUMIFS(通路月營運!$K$2:$K$2509,通路月營運!$B$2:$B$2509,$B508,通路月營運!$C$2:$C$2509,$C508,通路月營運!$D$2:$D$2509,$D508)</f>
        <v>8134</v>
      </c>
      <c r="L508" s="13" t="n">
        <v>662600</v>
      </c>
      <c r="M508" s="13" t="n">
        <v>533800</v>
      </c>
      <c r="N508" s="17" t="n">
        <f aca="false">SUMIFS(門市年度設定!$F$2:$F$63,門市年度設定!$A$2:$A$63,$B508,門市年度設定!$B$2:$B$63,$D508)</f>
        <v>274000</v>
      </c>
      <c r="O508" s="13" t="n">
        <v>106000</v>
      </c>
      <c r="P508" s="13" t="n">
        <v>64000</v>
      </c>
      <c r="Q508" s="17" t="n">
        <f aca="false">SUMIFS(通路月營運!$N$2:$N$2509,通路月營運!$B$2:$B$2509,$B508,通路月營運!$C$2:$C$2509,$C508,通路月營運!$D$2:$D$2509,$D508)</f>
        <v>255541.5</v>
      </c>
      <c r="R508" s="14" t="n">
        <f aca="false">SUM(L508:Q508)</f>
        <v>1895941.5</v>
      </c>
      <c r="S508" s="14" t="n">
        <f aca="false">J508-R508</f>
        <v>310758.5</v>
      </c>
      <c r="T508" s="15" t="n">
        <f aca="false">IF(J508=0,0,S508/J508)</f>
        <v>0.140824987537953</v>
      </c>
      <c r="U508" s="14" t="n">
        <f aca="false">IF(H508=0,0,J508/H508)</f>
        <v>71183.8709677419</v>
      </c>
      <c r="V508" s="18" t="n">
        <f aca="false">IF(H508=0,0,K508/H508)</f>
        <v>262.387096774194</v>
      </c>
      <c r="W508" s="14" t="n">
        <f aca="false">IF(K508=0,0,J508/K508)</f>
        <v>271.293336611753</v>
      </c>
      <c r="X508" s="15" t="n">
        <f aca="false">IF(J508=0,0,L508/J508)</f>
        <v>0.300267367562424</v>
      </c>
      <c r="Y508" s="15" t="n">
        <f aca="false">IF(J508=0,0,M508/J508)</f>
        <v>0.241899669189287</v>
      </c>
      <c r="Z508" s="14" t="n">
        <f aca="false">IF(I508=0,0,J508/I508)</f>
        <v>27932.9113924051</v>
      </c>
    </row>
    <row r="509" customFormat="false" ht="15" hidden="false" customHeight="false" outlineLevel="0" collapsed="false">
      <c r="A509" s="6" t="str">
        <f aca="false">TEXT(B509,"0")&amp;"-"&amp;TEXT(C509,"00")</f>
        <v>2026-03</v>
      </c>
      <c r="B509" s="4" t="n">
        <v>2026</v>
      </c>
      <c r="C509" s="4" t="n">
        <v>3</v>
      </c>
      <c r="D509" s="9" t="s">
        <v>273</v>
      </c>
      <c r="E509" s="12" t="str">
        <f aca="false">INDEX(門市主檔!$B$2:$B$25,MATCH($D509,門市主檔!$A$2:$A$25,0))</f>
        <v>台北東門店</v>
      </c>
      <c r="F509" s="12" t="str">
        <f aca="false">INDEX(門市主檔!$C$2:$C$25,MATCH($D509,門市主檔!$A$2:$A$25,0))</f>
        <v>北區</v>
      </c>
      <c r="G509" s="12" t="str">
        <f aca="false">INDEX(門市主檔!$E$2:$E$25,MATCH($D509,門市主檔!$A$2:$A$25,0))</f>
        <v>小型店</v>
      </c>
      <c r="H509" s="4" t="n">
        <v>31</v>
      </c>
      <c r="I509" s="16" t="n">
        <f aca="false">SUMIFS(門市年度設定!$E$2:$E$63,門市年度設定!$A$2:$A$63,$B509,門市年度設定!$B$2:$B$63,$D509)</f>
        <v>54</v>
      </c>
      <c r="J509" s="17" t="n">
        <f aca="false">SUMIFS(通路月營運!$I$2:$I$2509,通路月營運!$B$2:$B$2509,$B509,通路月營運!$C$2:$C$2509,$C509,通路月營運!$D$2:$D$2509,$D509)</f>
        <v>1430300</v>
      </c>
      <c r="K509" s="16" t="n">
        <f aca="false">SUMIFS(通路月營運!$K$2:$K$2509,通路月營運!$B$2:$B$2509,$B509,通路月營運!$C$2:$C$2509,$C509,通路月營運!$D$2:$D$2509,$D509)</f>
        <v>5191</v>
      </c>
      <c r="L509" s="13" t="n">
        <v>426600</v>
      </c>
      <c r="M509" s="13" t="n">
        <v>358100</v>
      </c>
      <c r="N509" s="17" t="n">
        <f aca="false">SUMIFS(門市年度設定!$F$2:$F$63,門市年度設定!$A$2:$A$63,$B509,門市年度設定!$B$2:$B$63,$D509)</f>
        <v>103000</v>
      </c>
      <c r="O509" s="13" t="n">
        <v>80800</v>
      </c>
      <c r="P509" s="13" t="n">
        <v>44300</v>
      </c>
      <c r="Q509" s="17" t="n">
        <f aca="false">SUMIFS(通路月營運!$N$2:$N$2509,通路月營運!$B$2:$B$2509,$B509,通路月營運!$C$2:$C$2509,$C509,通路月營運!$D$2:$D$2509,$D509)</f>
        <v>200169</v>
      </c>
      <c r="R509" s="14" t="n">
        <f aca="false">SUM(L509:Q509)</f>
        <v>1212969</v>
      </c>
      <c r="S509" s="14" t="n">
        <f aca="false">J509-R509</f>
        <v>217331</v>
      </c>
      <c r="T509" s="15" t="n">
        <f aca="false">IF(J509=0,0,S509/J509)</f>
        <v>0.151947843109837</v>
      </c>
      <c r="U509" s="14" t="n">
        <f aca="false">IF(H509=0,0,J509/H509)</f>
        <v>46138.7096774194</v>
      </c>
      <c r="V509" s="18" t="n">
        <f aca="false">IF(H509=0,0,K509/H509)</f>
        <v>167.451612903226</v>
      </c>
      <c r="W509" s="14" t="n">
        <f aca="false">IF(K509=0,0,J509/K509)</f>
        <v>275.534579079176</v>
      </c>
      <c r="X509" s="15" t="n">
        <f aca="false">IF(J509=0,0,L509/J509)</f>
        <v>0.298259106481158</v>
      </c>
      <c r="Y509" s="15" t="n">
        <f aca="false">IF(J509=0,0,M509/J509)</f>
        <v>0.250367055862407</v>
      </c>
      <c r="Z509" s="14" t="n">
        <f aca="false">IF(I509=0,0,J509/I509)</f>
        <v>26487.037037037</v>
      </c>
    </row>
    <row r="510" customFormat="false" ht="15" hidden="false" customHeight="false" outlineLevel="0" collapsed="false">
      <c r="A510" s="6" t="str">
        <f aca="false">TEXT(B510,"0")&amp;"-"&amp;TEXT(C510,"00")</f>
        <v>2026-03</v>
      </c>
      <c r="B510" s="4" t="n">
        <v>2026</v>
      </c>
      <c r="C510" s="4" t="n">
        <v>3</v>
      </c>
      <c r="D510" s="9" t="s">
        <v>277</v>
      </c>
      <c r="E510" s="12" t="str">
        <f aca="false">INDEX(門市主檔!$B$2:$B$25,MATCH($D510,門市主檔!$A$2:$A$25,0))</f>
        <v>台北松江店</v>
      </c>
      <c r="F510" s="12" t="str">
        <f aca="false">INDEX(門市主檔!$C$2:$C$25,MATCH($D510,門市主檔!$A$2:$A$25,0))</f>
        <v>北區</v>
      </c>
      <c r="G510" s="12" t="str">
        <f aca="false">INDEX(門市主檔!$E$2:$E$25,MATCH($D510,門市主檔!$A$2:$A$25,0))</f>
        <v>外帶專門店</v>
      </c>
      <c r="H510" s="4" t="n">
        <v>31</v>
      </c>
      <c r="I510" s="16" t="n">
        <f aca="false">SUMIFS(門市年度設定!$E$2:$E$63,門市年度設定!$A$2:$A$63,$B510,門市年度設定!$B$2:$B$63,$D510)</f>
        <v>9</v>
      </c>
      <c r="J510" s="17" t="n">
        <f aca="false">SUMIFS(通路月營運!$I$2:$I$2509,通路月營運!$B$2:$B$2509,$B510,通路月營運!$C$2:$C$2509,$C510,通路月營運!$D$2:$D$2509,$D510)</f>
        <v>1325000</v>
      </c>
      <c r="K510" s="16" t="n">
        <f aca="false">SUMIFS(通路月營運!$K$2:$K$2509,通路月營運!$B$2:$B$2509,$B510,通路月營運!$C$2:$C$2509,$C510,通路月營運!$D$2:$D$2509,$D510)</f>
        <v>5188</v>
      </c>
      <c r="L510" s="13" t="n">
        <v>450700</v>
      </c>
      <c r="M510" s="13" t="n">
        <v>362800</v>
      </c>
      <c r="N510" s="17" t="n">
        <f aca="false">SUMIFS(門市年度設定!$F$2:$F$63,門市年度設定!$A$2:$A$63,$B510,門市年度設定!$B$2:$B$63,$D510)</f>
        <v>60000</v>
      </c>
      <c r="O510" s="13" t="n">
        <v>79700</v>
      </c>
      <c r="P510" s="13" t="n">
        <v>33900</v>
      </c>
      <c r="Q510" s="17" t="n">
        <f aca="false">SUMIFS(通路月營運!$N$2:$N$2509,通路月營運!$B$2:$B$2509,$B510,通路月營運!$C$2:$C$2509,$C510,通路月營運!$D$2:$D$2509,$D510)</f>
        <v>277104</v>
      </c>
      <c r="R510" s="14" t="n">
        <f aca="false">SUM(L510:Q510)</f>
        <v>1264204</v>
      </c>
      <c r="S510" s="14" t="n">
        <f aca="false">J510-R510</f>
        <v>60796</v>
      </c>
      <c r="T510" s="15" t="n">
        <f aca="false">IF(J510=0,0,S510/J510)</f>
        <v>0.0458837735849057</v>
      </c>
      <c r="U510" s="14" t="n">
        <f aca="false">IF(H510=0,0,J510/H510)</f>
        <v>42741.935483871</v>
      </c>
      <c r="V510" s="18" t="n">
        <f aca="false">IF(H510=0,0,K510/H510)</f>
        <v>167.354838709677</v>
      </c>
      <c r="W510" s="14" t="n">
        <f aca="false">IF(K510=0,0,J510/K510)</f>
        <v>255.397070161912</v>
      </c>
      <c r="X510" s="15" t="n">
        <f aca="false">IF(J510=0,0,L510/J510)</f>
        <v>0.340150943396226</v>
      </c>
      <c r="Y510" s="15" t="n">
        <f aca="false">IF(J510=0,0,M510/J510)</f>
        <v>0.273811320754717</v>
      </c>
      <c r="Z510" s="14" t="n">
        <f aca="false">IF(I510=0,0,J510/I510)</f>
        <v>147222.222222222</v>
      </c>
    </row>
    <row r="511" customFormat="false" ht="15" hidden="false" customHeight="false" outlineLevel="0" collapsed="false">
      <c r="A511" s="6" t="str">
        <f aca="false">TEXT(B511,"0")&amp;"-"&amp;TEXT(C511,"00")</f>
        <v>2026-03</v>
      </c>
      <c r="B511" s="4" t="n">
        <v>2026</v>
      </c>
      <c r="C511" s="4" t="n">
        <v>3</v>
      </c>
      <c r="D511" s="9" t="s">
        <v>288</v>
      </c>
      <c r="E511" s="12" t="str">
        <f aca="false">INDEX(門市主檔!$B$2:$B$25,MATCH($D511,門市主檔!$A$2:$A$25,0))</f>
        <v>桃園中壢店</v>
      </c>
      <c r="F511" s="12" t="str">
        <f aca="false">INDEX(門市主檔!$C$2:$C$25,MATCH($D511,門市主檔!$A$2:$A$25,0))</f>
        <v>北區</v>
      </c>
      <c r="G511" s="12" t="str">
        <f aca="false">INDEX(門市主檔!$E$2:$E$25,MATCH($D511,門市主檔!$A$2:$A$25,0))</f>
        <v>標準店</v>
      </c>
      <c r="H511" s="4" t="n">
        <v>31</v>
      </c>
      <c r="I511" s="16" t="n">
        <f aca="false">SUMIFS(門市年度設定!$E$2:$E$63,門市年度設定!$A$2:$A$63,$B511,門市年度設定!$B$2:$B$63,$D511)</f>
        <v>90</v>
      </c>
      <c r="J511" s="17" t="n">
        <f aca="false">SUMIFS(通路月營運!$I$2:$I$2509,通路月營運!$B$2:$B$2509,$B511,通路月營運!$C$2:$C$2509,$C511,通路月營運!$D$2:$D$2509,$D511)</f>
        <v>2010400</v>
      </c>
      <c r="K511" s="16" t="n">
        <f aca="false">SUMIFS(通路月營運!$K$2:$K$2509,通路月營運!$B$2:$B$2509,$B511,通路月營運!$C$2:$C$2509,$C511,通路月營運!$D$2:$D$2509,$D511)</f>
        <v>6907</v>
      </c>
      <c r="L511" s="13" t="n">
        <v>675000</v>
      </c>
      <c r="M511" s="13" t="n">
        <v>499900</v>
      </c>
      <c r="N511" s="17" t="n">
        <f aca="false">SUMIFS(門市年度設定!$F$2:$F$63,門市年度設定!$A$2:$A$63,$B511,門市年度設定!$B$2:$B$63,$D511)</f>
        <v>209000</v>
      </c>
      <c r="O511" s="13" t="n">
        <v>124800</v>
      </c>
      <c r="P511" s="13" t="n">
        <v>62600</v>
      </c>
      <c r="Q511" s="17" t="n">
        <f aca="false">SUMIFS(通路月營運!$N$2:$N$2509,通路月營運!$B$2:$B$2509,$B511,通路月營運!$C$2:$C$2509,$C511,通路月營運!$D$2:$D$2509,$D511)</f>
        <v>224457</v>
      </c>
      <c r="R511" s="14" t="n">
        <f aca="false">SUM(L511:Q511)</f>
        <v>1795757</v>
      </c>
      <c r="S511" s="14" t="n">
        <f aca="false">J511-R511</f>
        <v>214643</v>
      </c>
      <c r="T511" s="15" t="n">
        <f aca="false">IF(J511=0,0,S511/J511)</f>
        <v>0.106766315161162</v>
      </c>
      <c r="U511" s="14" t="n">
        <f aca="false">IF(H511=0,0,J511/H511)</f>
        <v>64851.6129032258</v>
      </c>
      <c r="V511" s="18" t="n">
        <f aca="false">IF(H511=0,0,K511/H511)</f>
        <v>222.806451612903</v>
      </c>
      <c r="W511" s="14" t="n">
        <f aca="false">IF(K511=0,0,J511/K511)</f>
        <v>291.067033444332</v>
      </c>
      <c r="X511" s="15" t="n">
        <f aca="false">IF(J511=0,0,L511/J511)</f>
        <v>0.335754078790291</v>
      </c>
      <c r="Y511" s="15" t="n">
        <f aca="false">IF(J511=0,0,M511/J511)</f>
        <v>0.248656983684839</v>
      </c>
      <c r="Z511" s="14" t="n">
        <f aca="false">IF(I511=0,0,J511/I511)</f>
        <v>22337.7777777778</v>
      </c>
    </row>
    <row r="512" customFormat="false" ht="15" hidden="false" customHeight="false" outlineLevel="0" collapsed="false">
      <c r="A512" s="6" t="str">
        <f aca="false">TEXT(B512,"0")&amp;"-"&amp;TEXT(C512,"00")</f>
        <v>2026-03</v>
      </c>
      <c r="B512" s="4" t="n">
        <v>2026</v>
      </c>
      <c r="C512" s="4" t="n">
        <v>3</v>
      </c>
      <c r="D512" s="9" t="s">
        <v>292</v>
      </c>
      <c r="E512" s="12" t="str">
        <f aca="false">INDEX(門市主檔!$B$2:$B$25,MATCH($D512,門市主檔!$A$2:$A$25,0))</f>
        <v>桃園藝文店</v>
      </c>
      <c r="F512" s="12" t="str">
        <f aca="false">INDEX(門市主檔!$C$2:$C$25,MATCH($D512,門市主檔!$A$2:$A$25,0))</f>
        <v>北區</v>
      </c>
      <c r="G512" s="12" t="str">
        <f aca="false">INDEX(門市主檔!$E$2:$E$25,MATCH($D512,門市主檔!$A$2:$A$25,0))</f>
        <v>標準店</v>
      </c>
      <c r="H512" s="4" t="n">
        <v>31</v>
      </c>
      <c r="I512" s="16" t="n">
        <f aca="false">SUMIFS(門市年度設定!$E$2:$E$63,門市年度設定!$A$2:$A$63,$B512,門市年度設定!$B$2:$B$63,$D512)</f>
        <v>96</v>
      </c>
      <c r="J512" s="17" t="n">
        <f aca="false">SUMIFS(通路月營運!$I$2:$I$2509,通路月營運!$B$2:$B$2509,$B512,通路月營運!$C$2:$C$2509,$C512,通路月營運!$D$2:$D$2509,$D512)</f>
        <v>1666500</v>
      </c>
      <c r="K512" s="16" t="n">
        <f aca="false">SUMIFS(通路月營運!$K$2:$K$2509,通路月營運!$B$2:$B$2509,$B512,通路月營運!$C$2:$C$2509,$C512,通路月營運!$D$2:$D$2509,$D512)</f>
        <v>6077</v>
      </c>
      <c r="L512" s="13" t="n">
        <v>497200</v>
      </c>
      <c r="M512" s="13" t="n">
        <v>413100</v>
      </c>
      <c r="N512" s="17" t="n">
        <f aca="false">SUMIFS(門市年度設定!$F$2:$F$63,門市年度設定!$A$2:$A$63,$B512,門市年度設定!$B$2:$B$63,$D512)</f>
        <v>187000</v>
      </c>
      <c r="O512" s="13" t="n">
        <v>104900</v>
      </c>
      <c r="P512" s="13" t="n">
        <v>36800</v>
      </c>
      <c r="Q512" s="17" t="n">
        <f aca="false">SUMIFS(通路月營運!$N$2:$N$2509,通路月營運!$B$2:$B$2509,$B512,通路月營運!$C$2:$C$2509,$C512,通路月營運!$D$2:$D$2509,$D512)</f>
        <v>190336.5</v>
      </c>
      <c r="R512" s="14" t="n">
        <f aca="false">SUM(L512:Q512)</f>
        <v>1429336.5</v>
      </c>
      <c r="S512" s="14" t="n">
        <f aca="false">J512-R512</f>
        <v>237163.5</v>
      </c>
      <c r="T512" s="15" t="n">
        <f aca="false">IF(J512=0,0,S512/J512)</f>
        <v>0.142312331233123</v>
      </c>
      <c r="U512" s="14" t="n">
        <f aca="false">IF(H512=0,0,J512/H512)</f>
        <v>53758.064516129</v>
      </c>
      <c r="V512" s="18" t="n">
        <f aca="false">IF(H512=0,0,K512/H512)</f>
        <v>196.032258064516</v>
      </c>
      <c r="W512" s="14" t="n">
        <f aca="false">IF(K512=0,0,J512/K512)</f>
        <v>274.230705940431</v>
      </c>
      <c r="X512" s="15" t="n">
        <f aca="false">IF(J512=0,0,L512/J512)</f>
        <v>0.298349834983498</v>
      </c>
      <c r="Y512" s="15" t="n">
        <f aca="false">IF(J512=0,0,M512/J512)</f>
        <v>0.247884788478848</v>
      </c>
      <c r="Z512" s="14" t="n">
        <f aca="false">IF(I512=0,0,J512/I512)</f>
        <v>17359.375</v>
      </c>
    </row>
    <row r="513" customFormat="false" ht="15" hidden="false" customHeight="false" outlineLevel="0" collapsed="false">
      <c r="A513" s="6" t="str">
        <f aca="false">TEXT(B513,"0")&amp;"-"&amp;TEXT(C513,"00")</f>
        <v>2026-03</v>
      </c>
      <c r="B513" s="4" t="n">
        <v>2026</v>
      </c>
      <c r="C513" s="4" t="n">
        <v>3</v>
      </c>
      <c r="D513" s="9" t="s">
        <v>315</v>
      </c>
      <c r="E513" s="12" t="str">
        <f aca="false">INDEX(門市主檔!$B$2:$B$25,MATCH($D513,門市主檔!$A$2:$A$25,0))</f>
        <v>雲林斗六店</v>
      </c>
      <c r="F513" s="12" t="str">
        <f aca="false">INDEX(門市主檔!$C$2:$C$25,MATCH($D513,門市主檔!$A$2:$A$25,0))</f>
        <v>中區</v>
      </c>
      <c r="G513" s="12" t="str">
        <f aca="false">INDEX(門市主檔!$E$2:$E$25,MATCH($D513,門市主檔!$A$2:$A$25,0))</f>
        <v>標準店</v>
      </c>
      <c r="H513" s="4" t="n">
        <v>31</v>
      </c>
      <c r="I513" s="16" t="n">
        <f aca="false">SUMIFS(門市年度設定!$E$2:$E$63,門市年度設定!$A$2:$A$63,$B513,門市年度設定!$B$2:$B$63,$D513)</f>
        <v>90</v>
      </c>
      <c r="J513" s="17" t="n">
        <f aca="false">SUMIFS(通路月營運!$I$2:$I$2509,通路月營運!$B$2:$B$2509,$B513,通路月營運!$C$2:$C$2509,$C513,通路月營運!$D$2:$D$2509,$D513)</f>
        <v>1389900</v>
      </c>
      <c r="K513" s="16" t="n">
        <f aca="false">SUMIFS(通路月營運!$K$2:$K$2509,通路月營運!$B$2:$B$2509,$B513,通路月營運!$C$2:$C$2509,$C513,通路月營運!$D$2:$D$2509,$D513)</f>
        <v>5032</v>
      </c>
      <c r="L513" s="13" t="n">
        <v>450100</v>
      </c>
      <c r="M513" s="13" t="n">
        <v>339400</v>
      </c>
      <c r="N513" s="17" t="n">
        <f aca="false">SUMIFS(門市年度設定!$F$2:$F$63,門市年度設定!$A$2:$A$63,$B513,門市年度設定!$B$2:$B$63,$D513)</f>
        <v>170000</v>
      </c>
      <c r="O513" s="13" t="n">
        <v>72700</v>
      </c>
      <c r="P513" s="13" t="n">
        <v>24600</v>
      </c>
      <c r="Q513" s="17" t="n">
        <f aca="false">SUMIFS(通路月營運!$N$2:$N$2509,通路月營運!$B$2:$B$2509,$B513,通路月營運!$C$2:$C$2509,$C513,通路月營運!$D$2:$D$2509,$D513)</f>
        <v>156595.5</v>
      </c>
      <c r="R513" s="14" t="n">
        <f aca="false">SUM(L513:Q513)</f>
        <v>1213395.5</v>
      </c>
      <c r="S513" s="14" t="n">
        <f aca="false">J513-R513</f>
        <v>176504.5</v>
      </c>
      <c r="T513" s="15" t="n">
        <f aca="false">IF(J513=0,0,S513/J513)</f>
        <v>0.126990790704367</v>
      </c>
      <c r="U513" s="14" t="n">
        <f aca="false">IF(H513=0,0,J513/H513)</f>
        <v>44835.4838709677</v>
      </c>
      <c r="V513" s="18" t="n">
        <f aca="false">IF(H513=0,0,K513/H513)</f>
        <v>162.322580645161</v>
      </c>
      <c r="W513" s="14" t="n">
        <f aca="false">IF(K513=0,0,J513/K513)</f>
        <v>276.212241653418</v>
      </c>
      <c r="X513" s="15" t="n">
        <f aca="false">IF(J513=0,0,L513/J513)</f>
        <v>0.32383624721203</v>
      </c>
      <c r="Y513" s="15" t="n">
        <f aca="false">IF(J513=0,0,M513/J513)</f>
        <v>0.244190229512915</v>
      </c>
      <c r="Z513" s="14" t="n">
        <f aca="false">IF(I513=0,0,J513/I513)</f>
        <v>15443.3333333333</v>
      </c>
    </row>
    <row r="514" customFormat="false" ht="15" hidden="false" customHeight="false" outlineLevel="0" collapsed="false">
      <c r="A514" s="6" t="str">
        <f aca="false">TEXT(B514,"0")&amp;"-"&amp;TEXT(C514,"00")</f>
        <v>2026-04</v>
      </c>
      <c r="B514" s="4" t="n">
        <v>2026</v>
      </c>
      <c r="C514" s="4" t="n">
        <v>4</v>
      </c>
      <c r="D514" s="9" t="s">
        <v>294</v>
      </c>
      <c r="E514" s="12" t="str">
        <f aca="false">INDEX(門市主檔!$B$2:$B$25,MATCH($D514,門市主檔!$A$2:$A$25,0))</f>
        <v>新竹巨城店</v>
      </c>
      <c r="F514" s="12" t="str">
        <f aca="false">INDEX(門市主檔!$C$2:$C$25,MATCH($D514,門市主檔!$A$2:$A$25,0))</f>
        <v>北區</v>
      </c>
      <c r="G514" s="12" t="str">
        <f aca="false">INDEX(門市主檔!$E$2:$E$25,MATCH($D514,門市主檔!$A$2:$A$25,0))</f>
        <v>旗艦店</v>
      </c>
      <c r="H514" s="4" t="n">
        <v>30</v>
      </c>
      <c r="I514" s="16" t="n">
        <f aca="false">SUMIFS(門市年度設定!$E$2:$E$63,門市年度設定!$A$2:$A$63,$B514,門市年度設定!$B$2:$B$63,$D514)</f>
        <v>118</v>
      </c>
      <c r="J514" s="17" t="n">
        <f aca="false">SUMIFS(通路月營運!$I$2:$I$2509,通路月營運!$B$2:$B$2509,$B514,通路月營運!$C$2:$C$2509,$C514,通路月營運!$D$2:$D$2509,$D514)</f>
        <v>2668600</v>
      </c>
      <c r="K514" s="16" t="n">
        <f aca="false">SUMIFS(通路月營運!$K$2:$K$2509,通路月營運!$B$2:$B$2509,$B514,通路月營運!$C$2:$C$2509,$C514,通路月營運!$D$2:$D$2509,$D514)</f>
        <v>9364</v>
      </c>
      <c r="L514" s="13" t="n">
        <v>844500</v>
      </c>
      <c r="M514" s="13" t="n">
        <v>678100</v>
      </c>
      <c r="N514" s="17" t="n">
        <f aca="false">SUMIFS(門市年度設定!$F$2:$F$63,門市年度設定!$A$2:$A$63,$B514,門市年度設定!$B$2:$B$63,$D514)</f>
        <v>539000</v>
      </c>
      <c r="O514" s="13" t="n">
        <v>181500</v>
      </c>
      <c r="P514" s="13" t="n">
        <v>83800</v>
      </c>
      <c r="Q514" s="17" t="n">
        <f aca="false">SUMIFS(通路月營運!$N$2:$N$2509,通路月營運!$B$2:$B$2509,$B514,通路月營運!$C$2:$C$2509,$C514,通路月營運!$D$2:$D$2509,$D514)</f>
        <v>261717</v>
      </c>
      <c r="R514" s="14" t="n">
        <f aca="false">SUM(L514:Q514)</f>
        <v>2588617</v>
      </c>
      <c r="S514" s="14" t="n">
        <f aca="false">J514-R514</f>
        <v>79983</v>
      </c>
      <c r="T514" s="15" t="n">
        <f aca="false">IF(J514=0,0,S514/J514)</f>
        <v>0.0299718953758525</v>
      </c>
      <c r="U514" s="14" t="n">
        <f aca="false">IF(H514=0,0,J514/H514)</f>
        <v>88953.3333333333</v>
      </c>
      <c r="V514" s="18" t="n">
        <f aca="false">IF(H514=0,0,K514/H514)</f>
        <v>312.133333333333</v>
      </c>
      <c r="W514" s="14" t="n">
        <f aca="false">IF(K514=0,0,J514/K514)</f>
        <v>284.985049124306</v>
      </c>
      <c r="X514" s="15" t="n">
        <f aca="false">IF(J514=0,0,L514/J514)</f>
        <v>0.316458067900772</v>
      </c>
      <c r="Y514" s="15" t="n">
        <f aca="false">IF(J514=0,0,M514/J514)</f>
        <v>0.254103275125534</v>
      </c>
      <c r="Z514" s="14" t="n">
        <f aca="false">IF(I514=0,0,J514/I514)</f>
        <v>22615.2542372881</v>
      </c>
    </row>
    <row r="515" customFormat="false" ht="15" hidden="false" customHeight="false" outlineLevel="0" collapsed="false">
      <c r="A515" s="6" t="str">
        <f aca="false">TEXT(B515,"0")&amp;"-"&amp;TEXT(C515,"00")</f>
        <v>2026-04</v>
      </c>
      <c r="B515" s="4" t="n">
        <v>2026</v>
      </c>
      <c r="C515" s="4" t="n">
        <v>4</v>
      </c>
      <c r="D515" s="9" t="s">
        <v>297</v>
      </c>
      <c r="E515" s="12" t="str">
        <f aca="false">INDEX(門市主檔!$B$2:$B$25,MATCH($D515,門市主檔!$A$2:$A$25,0))</f>
        <v>新竹竹北店</v>
      </c>
      <c r="F515" s="12" t="str">
        <f aca="false">INDEX(門市主檔!$C$2:$C$25,MATCH($D515,門市主檔!$A$2:$A$25,0))</f>
        <v>北區</v>
      </c>
      <c r="G515" s="12" t="str">
        <f aca="false">INDEX(門市主檔!$E$2:$E$25,MATCH($D515,門市主檔!$A$2:$A$25,0))</f>
        <v>標準店</v>
      </c>
      <c r="H515" s="4" t="n">
        <v>30</v>
      </c>
      <c r="I515" s="16" t="n">
        <f aca="false">SUMIFS(門市年度設定!$E$2:$E$63,門市年度設定!$A$2:$A$63,$B515,門市年度設定!$B$2:$B$63,$D515)</f>
        <v>71</v>
      </c>
      <c r="J515" s="17" t="n">
        <f aca="false">SUMIFS(通路月營運!$I$2:$I$2509,通路月營運!$B$2:$B$2509,$B515,通路月營運!$C$2:$C$2509,$C515,通路月營運!$D$2:$D$2509,$D515)</f>
        <v>1916100</v>
      </c>
      <c r="K515" s="16" t="n">
        <f aca="false">SUMIFS(通路月營運!$K$2:$K$2509,通路月營運!$B$2:$B$2509,$B515,通路月營運!$C$2:$C$2509,$C515,通路月營運!$D$2:$D$2509,$D515)</f>
        <v>6906</v>
      </c>
      <c r="L515" s="13" t="n">
        <v>594200</v>
      </c>
      <c r="M515" s="13" t="n">
        <v>472600</v>
      </c>
      <c r="N515" s="17" t="n">
        <f aca="false">SUMIFS(門市年度設定!$F$2:$F$63,門市年度設定!$A$2:$A$63,$B515,門市年度設定!$B$2:$B$63,$D515)</f>
        <v>242000</v>
      </c>
      <c r="O515" s="13" t="n">
        <v>118800</v>
      </c>
      <c r="P515" s="13" t="n">
        <v>32300</v>
      </c>
      <c r="Q515" s="17" t="n">
        <f aca="false">SUMIFS(通路月營運!$N$2:$N$2509,通路月營運!$B$2:$B$2509,$B515,通路月營運!$C$2:$C$2509,$C515,通路月營運!$D$2:$D$2509,$D515)</f>
        <v>236428.5</v>
      </c>
      <c r="R515" s="14" t="n">
        <f aca="false">SUM(L515:Q515)</f>
        <v>1696328.5</v>
      </c>
      <c r="S515" s="14" t="n">
        <f aca="false">J515-R515</f>
        <v>219771.5</v>
      </c>
      <c r="T515" s="15" t="n">
        <f aca="false">IF(J515=0,0,S515/J515)</f>
        <v>0.11469730181097</v>
      </c>
      <c r="U515" s="14" t="n">
        <f aca="false">IF(H515=0,0,J515/H515)</f>
        <v>63870</v>
      </c>
      <c r="V515" s="18" t="n">
        <f aca="false">IF(H515=0,0,K515/H515)</f>
        <v>230.2</v>
      </c>
      <c r="W515" s="14" t="n">
        <f aca="false">IF(K515=0,0,J515/K515)</f>
        <v>277.45438748914</v>
      </c>
      <c r="X515" s="15" t="n">
        <f aca="false">IF(J515=0,0,L515/J515)</f>
        <v>0.310109075726737</v>
      </c>
      <c r="Y515" s="15" t="n">
        <f aca="false">IF(J515=0,0,M515/J515)</f>
        <v>0.246646834716351</v>
      </c>
      <c r="Z515" s="14" t="n">
        <f aca="false">IF(I515=0,0,J515/I515)</f>
        <v>26987.323943662</v>
      </c>
    </row>
    <row r="516" customFormat="false" ht="15" hidden="false" customHeight="false" outlineLevel="0" collapsed="false">
      <c r="A516" s="6" t="str">
        <f aca="false">TEXT(B516,"0")&amp;"-"&amp;TEXT(C516,"00")</f>
        <v>2026-04</v>
      </c>
      <c r="B516" s="4" t="n">
        <v>2026</v>
      </c>
      <c r="C516" s="4" t="n">
        <v>4</v>
      </c>
      <c r="D516" s="9" t="s">
        <v>325</v>
      </c>
      <c r="E516" s="12" t="str">
        <f aca="false">INDEX(門市主檔!$B$2:$B$25,MATCH($D516,門市主檔!$A$2:$A$25,0))</f>
        <v>高雄左營店</v>
      </c>
      <c r="F516" s="12" t="str">
        <f aca="false">INDEX(門市主檔!$C$2:$C$25,MATCH($D516,門市主檔!$A$2:$A$25,0))</f>
        <v>南區</v>
      </c>
      <c r="G516" s="12" t="str">
        <f aca="false">INDEX(門市主檔!$E$2:$E$25,MATCH($D516,門市主檔!$A$2:$A$25,0))</f>
        <v>旗艦店</v>
      </c>
      <c r="H516" s="4" t="n">
        <v>30</v>
      </c>
      <c r="I516" s="16" t="n">
        <f aca="false">SUMIFS(門市年度設定!$E$2:$E$63,門市年度設定!$A$2:$A$63,$B516,門市年度設定!$B$2:$B$63,$D516)</f>
        <v>119</v>
      </c>
      <c r="J516" s="17" t="n">
        <f aca="false">SUMIFS(通路月營運!$I$2:$I$2509,通路月營運!$B$2:$B$2509,$B516,通路月營運!$C$2:$C$2509,$C516,通路月營運!$D$2:$D$2509,$D516)</f>
        <v>2237700</v>
      </c>
      <c r="K516" s="16" t="n">
        <f aca="false">SUMIFS(通路月營運!$K$2:$K$2509,通路月營運!$B$2:$B$2509,$B516,通路月營運!$C$2:$C$2509,$C516,通路月營運!$D$2:$D$2509,$D516)</f>
        <v>7363</v>
      </c>
      <c r="L516" s="13" t="n">
        <v>685600</v>
      </c>
      <c r="M516" s="13" t="n">
        <v>572700</v>
      </c>
      <c r="N516" s="17" t="n">
        <f aca="false">SUMIFS(門市年度設定!$F$2:$F$63,門市年度設定!$A$2:$A$63,$B516,門市年度設定!$B$2:$B$63,$D516)</f>
        <v>498000</v>
      </c>
      <c r="O516" s="13" t="n">
        <v>148900</v>
      </c>
      <c r="P516" s="13" t="n">
        <v>67500</v>
      </c>
      <c r="Q516" s="17" t="n">
        <f aca="false">SUMIFS(通路月營運!$N$2:$N$2509,通路月營運!$B$2:$B$2509,$B516,通路月營運!$C$2:$C$2509,$C516,通路月營運!$D$2:$D$2509,$D516)</f>
        <v>201273</v>
      </c>
      <c r="R516" s="14" t="n">
        <f aca="false">SUM(L516:Q516)</f>
        <v>2173973</v>
      </c>
      <c r="S516" s="14" t="n">
        <f aca="false">J516-R516</f>
        <v>63727</v>
      </c>
      <c r="T516" s="15" t="n">
        <f aca="false">IF(J516=0,0,S516/J516)</f>
        <v>0.0284787951914913</v>
      </c>
      <c r="U516" s="14" t="n">
        <f aca="false">IF(H516=0,0,J516/H516)</f>
        <v>74590</v>
      </c>
      <c r="V516" s="18" t="n">
        <f aca="false">IF(H516=0,0,K516/H516)</f>
        <v>245.433333333333</v>
      </c>
      <c r="W516" s="14" t="n">
        <f aca="false">IF(K516=0,0,J516/K516)</f>
        <v>303.91144913758</v>
      </c>
      <c r="X516" s="15" t="n">
        <f aca="false">IF(J516=0,0,L516/J516)</f>
        <v>0.306386021361219</v>
      </c>
      <c r="Y516" s="15" t="n">
        <f aca="false">IF(J516=0,0,M516/J516)</f>
        <v>0.255932430620727</v>
      </c>
      <c r="Z516" s="14" t="n">
        <f aca="false">IF(I516=0,0,J516/I516)</f>
        <v>18804.2016806723</v>
      </c>
    </row>
    <row r="517" customFormat="false" ht="15" hidden="false" customHeight="false" outlineLevel="0" collapsed="false">
      <c r="A517" s="6" t="str">
        <f aca="false">TEXT(B517,"0")&amp;"-"&amp;TEXT(C517,"00")</f>
        <v>2026-04</v>
      </c>
      <c r="B517" s="4" t="n">
        <v>2026</v>
      </c>
      <c r="C517" s="4" t="n">
        <v>4</v>
      </c>
      <c r="D517" s="9" t="s">
        <v>328</v>
      </c>
      <c r="E517" s="12" t="str">
        <f aca="false">INDEX(門市主檔!$B$2:$B$25,MATCH($D517,門市主檔!$A$2:$A$25,0))</f>
        <v>高雄三多店</v>
      </c>
      <c r="F517" s="12" t="str">
        <f aca="false">INDEX(門市主檔!$C$2:$C$25,MATCH($D517,門市主檔!$A$2:$A$25,0))</f>
        <v>南區</v>
      </c>
      <c r="G517" s="12" t="str">
        <f aca="false">INDEX(門市主檔!$E$2:$E$25,MATCH($D517,門市主檔!$A$2:$A$25,0))</f>
        <v>標準店</v>
      </c>
      <c r="H517" s="4" t="n">
        <v>30</v>
      </c>
      <c r="I517" s="16" t="n">
        <f aca="false">SUMIFS(門市年度設定!$E$2:$E$63,門市年度設定!$A$2:$A$63,$B517,門市年度設定!$B$2:$B$63,$D517)</f>
        <v>77</v>
      </c>
      <c r="J517" s="17" t="n">
        <f aca="false">SUMIFS(通路月營運!$I$2:$I$2509,通路月營運!$B$2:$B$2509,$B517,通路月營運!$C$2:$C$2509,$C517,通路月營運!$D$2:$D$2509,$D517)</f>
        <v>1819800</v>
      </c>
      <c r="K517" s="16" t="n">
        <f aca="false">SUMIFS(通路月營運!$K$2:$K$2509,通路月營運!$B$2:$B$2509,$B517,通路月營運!$C$2:$C$2509,$C517,通路月營運!$D$2:$D$2509,$D517)</f>
        <v>6238</v>
      </c>
      <c r="L517" s="13" t="n">
        <v>570900</v>
      </c>
      <c r="M517" s="13" t="n">
        <v>458200</v>
      </c>
      <c r="N517" s="17" t="n">
        <f aca="false">SUMIFS(門市年度設定!$F$2:$F$63,門市年度設定!$A$2:$A$63,$B517,門市年度設定!$B$2:$B$63,$D517)</f>
        <v>221000</v>
      </c>
      <c r="O517" s="13" t="n">
        <v>98500</v>
      </c>
      <c r="P517" s="13" t="n">
        <v>47900</v>
      </c>
      <c r="Q517" s="17" t="n">
        <f aca="false">SUMIFS(通路月營運!$N$2:$N$2509,通路月營運!$B$2:$B$2509,$B517,通路月營運!$C$2:$C$2509,$C517,通路月營運!$D$2:$D$2509,$D517)</f>
        <v>206275.5</v>
      </c>
      <c r="R517" s="14" t="n">
        <f aca="false">SUM(L517:Q517)</f>
        <v>1602775.5</v>
      </c>
      <c r="S517" s="14" t="n">
        <f aca="false">J517-R517</f>
        <v>217024.5</v>
      </c>
      <c r="T517" s="15" t="n">
        <f aca="false">IF(J517=0,0,S517/J517)</f>
        <v>0.119257335970986</v>
      </c>
      <c r="U517" s="14" t="n">
        <f aca="false">IF(H517=0,0,J517/H517)</f>
        <v>60660</v>
      </c>
      <c r="V517" s="18" t="n">
        <f aca="false">IF(H517=0,0,K517/H517)</f>
        <v>207.933333333333</v>
      </c>
      <c r="W517" s="14" t="n">
        <f aca="false">IF(K517=0,0,J517/K517)</f>
        <v>291.728117986534</v>
      </c>
      <c r="X517" s="15" t="n">
        <f aca="false">IF(J517=0,0,L517/J517)</f>
        <v>0.31371579294428</v>
      </c>
      <c r="Y517" s="15" t="n">
        <f aca="false">IF(J517=0,0,M517/J517)</f>
        <v>0.25178591053962</v>
      </c>
      <c r="Z517" s="14" t="n">
        <f aca="false">IF(I517=0,0,J517/I517)</f>
        <v>23633.7662337662</v>
      </c>
    </row>
    <row r="518" customFormat="false" ht="15" hidden="false" customHeight="false" outlineLevel="0" collapsed="false">
      <c r="A518" s="6" t="str">
        <f aca="false">TEXT(B518,"0")&amp;"-"&amp;TEXT(C518,"00")</f>
        <v>2026-04</v>
      </c>
      <c r="B518" s="4" t="n">
        <v>2026</v>
      </c>
      <c r="C518" s="4" t="n">
        <v>4</v>
      </c>
      <c r="D518" s="9" t="s">
        <v>330</v>
      </c>
      <c r="E518" s="12" t="str">
        <f aca="false">INDEX(門市主檔!$B$2:$B$25,MATCH($D518,門市主檔!$A$2:$A$25,0))</f>
        <v>高雄鳳山店</v>
      </c>
      <c r="F518" s="12" t="str">
        <f aca="false">INDEX(門市主檔!$C$2:$C$25,MATCH($D518,門市主檔!$A$2:$A$25,0))</f>
        <v>南區</v>
      </c>
      <c r="G518" s="12" t="str">
        <f aca="false">INDEX(門市主檔!$E$2:$E$25,MATCH($D518,門市主檔!$A$2:$A$25,0))</f>
        <v>外帶專門店</v>
      </c>
      <c r="H518" s="4" t="n">
        <v>30</v>
      </c>
      <c r="I518" s="16" t="n">
        <f aca="false">SUMIFS(門市年度設定!$E$2:$E$63,門市年度設定!$A$2:$A$63,$B518,門市年度設定!$B$2:$B$63,$D518)</f>
        <v>10</v>
      </c>
      <c r="J518" s="17" t="n">
        <f aca="false">SUMIFS(通路月營運!$I$2:$I$2509,通路月營運!$B$2:$B$2509,$B518,通路月營運!$C$2:$C$2509,$C518,通路月營運!$D$2:$D$2509,$D518)</f>
        <v>809400</v>
      </c>
      <c r="K518" s="16" t="n">
        <f aca="false">SUMIFS(通路月營運!$K$2:$K$2509,通路月營運!$B$2:$B$2509,$B518,通路月營運!$C$2:$C$2509,$C518,通路月營運!$D$2:$D$2509,$D518)</f>
        <v>3190</v>
      </c>
      <c r="L518" s="13" t="n">
        <v>258400</v>
      </c>
      <c r="M518" s="13" t="n">
        <v>204700</v>
      </c>
      <c r="N518" s="17" t="n">
        <f aca="false">SUMIFS(門市年度設定!$F$2:$F$63,門市年度設定!$A$2:$A$63,$B518,門市年度設定!$B$2:$B$63,$D518)</f>
        <v>53000</v>
      </c>
      <c r="O518" s="13" t="n">
        <v>41300</v>
      </c>
      <c r="P518" s="13" t="n">
        <v>22300</v>
      </c>
      <c r="Q518" s="17" t="n">
        <f aca="false">SUMIFS(通路月營運!$N$2:$N$2509,通路月營運!$B$2:$B$2509,$B518,通路月營運!$C$2:$C$2509,$C518,通路月營運!$D$2:$D$2509,$D518)</f>
        <v>165220.5</v>
      </c>
      <c r="R518" s="14" t="n">
        <f aca="false">SUM(L518:Q518)</f>
        <v>744920.5</v>
      </c>
      <c r="S518" s="14" t="n">
        <f aca="false">J518-R518</f>
        <v>64479.5</v>
      </c>
      <c r="T518" s="15" t="n">
        <f aca="false">IF(J518=0,0,S518/J518)</f>
        <v>0.0796633308623672</v>
      </c>
      <c r="U518" s="14" t="n">
        <f aca="false">IF(H518=0,0,J518/H518)</f>
        <v>26980</v>
      </c>
      <c r="V518" s="18" t="n">
        <f aca="false">IF(H518=0,0,K518/H518)</f>
        <v>106.333333333333</v>
      </c>
      <c r="W518" s="14" t="n">
        <f aca="false">IF(K518=0,0,J518/K518)</f>
        <v>253.730407523511</v>
      </c>
      <c r="X518" s="15" t="n">
        <f aca="false">IF(J518=0,0,L518/J518)</f>
        <v>0.31924882629108</v>
      </c>
      <c r="Y518" s="15" t="n">
        <f aca="false">IF(J518=0,0,M518/J518)</f>
        <v>0.252903385223622</v>
      </c>
      <c r="Z518" s="14" t="n">
        <f aca="false">IF(I518=0,0,J518/I518)</f>
        <v>80940</v>
      </c>
    </row>
    <row r="519" customFormat="false" ht="15" hidden="false" customHeight="false" outlineLevel="0" collapsed="false">
      <c r="A519" s="6" t="str">
        <f aca="false">TEXT(B519,"0")&amp;"-"&amp;TEXT(C519,"00")</f>
        <v>2026-04</v>
      </c>
      <c r="B519" s="4" t="n">
        <v>2026</v>
      </c>
      <c r="C519" s="4" t="n">
        <v>4</v>
      </c>
      <c r="D519" s="9" t="s">
        <v>280</v>
      </c>
      <c r="E519" s="12" t="str">
        <f aca="false">INDEX(門市主檔!$B$2:$B$25,MATCH($D519,門市主檔!$A$2:$A$25,0))</f>
        <v>新北板橋店</v>
      </c>
      <c r="F519" s="12" t="str">
        <f aca="false">INDEX(門市主檔!$C$2:$C$25,MATCH($D519,門市主檔!$A$2:$A$25,0))</f>
        <v>北區</v>
      </c>
      <c r="G519" s="12" t="str">
        <f aca="false">INDEX(門市主檔!$E$2:$E$25,MATCH($D519,門市主檔!$A$2:$A$25,0))</f>
        <v>標準店</v>
      </c>
      <c r="H519" s="4" t="n">
        <v>30</v>
      </c>
      <c r="I519" s="16" t="n">
        <f aca="false">SUMIFS(門市年度設定!$E$2:$E$63,門市年度設定!$A$2:$A$63,$B519,門市年度設定!$B$2:$B$63,$D519)</f>
        <v>99</v>
      </c>
      <c r="J519" s="17" t="n">
        <f aca="false">SUMIFS(通路月營運!$I$2:$I$2509,通路月營運!$B$2:$B$2509,$B519,通路月營運!$C$2:$C$2509,$C519,通路月營運!$D$2:$D$2509,$D519)</f>
        <v>2432100</v>
      </c>
      <c r="K519" s="16" t="n">
        <f aca="false">SUMIFS(通路月營運!$K$2:$K$2509,通路月營運!$B$2:$B$2509,$B519,通路月營運!$C$2:$C$2509,$C519,通路月營運!$D$2:$D$2509,$D519)</f>
        <v>8303</v>
      </c>
      <c r="L519" s="13" t="n">
        <v>728000</v>
      </c>
      <c r="M519" s="13" t="n">
        <v>632700</v>
      </c>
      <c r="N519" s="17" t="n">
        <f aca="false">SUMIFS(門市年度設定!$F$2:$F$63,門市年度設定!$A$2:$A$63,$B519,門市年度設定!$B$2:$B$63,$D519)</f>
        <v>291000</v>
      </c>
      <c r="O519" s="13" t="n">
        <v>152200</v>
      </c>
      <c r="P519" s="13" t="n">
        <v>70800</v>
      </c>
      <c r="Q519" s="17" t="n">
        <f aca="false">SUMIFS(通路月營運!$N$2:$N$2509,通路月營運!$B$2:$B$2509,$B519,通路月營運!$C$2:$C$2509,$C519,通路月營運!$D$2:$D$2509,$D519)</f>
        <v>299598</v>
      </c>
      <c r="R519" s="14" t="n">
        <f aca="false">SUM(L519:Q519)</f>
        <v>2174298</v>
      </c>
      <c r="S519" s="14" t="n">
        <f aca="false">J519-R519</f>
        <v>257802</v>
      </c>
      <c r="T519" s="15" t="n">
        <f aca="false">IF(J519=0,0,S519/J519)</f>
        <v>0.105999753299618</v>
      </c>
      <c r="U519" s="14" t="n">
        <f aca="false">IF(H519=0,0,J519/H519)</f>
        <v>81070</v>
      </c>
      <c r="V519" s="18" t="n">
        <f aca="false">IF(H519=0,0,K519/H519)</f>
        <v>276.766666666667</v>
      </c>
      <c r="W519" s="14" t="n">
        <f aca="false">IF(K519=0,0,J519/K519)</f>
        <v>292.918222329279</v>
      </c>
      <c r="X519" s="15" t="n">
        <f aca="false">IF(J519=0,0,L519/J519)</f>
        <v>0.299329797294519</v>
      </c>
      <c r="Y519" s="15" t="n">
        <f aca="false">IF(J519=0,0,M519/J519)</f>
        <v>0.260145553225608</v>
      </c>
      <c r="Z519" s="14" t="n">
        <f aca="false">IF(I519=0,0,J519/I519)</f>
        <v>24566.6666666667</v>
      </c>
    </row>
    <row r="520" customFormat="false" ht="15" hidden="false" customHeight="false" outlineLevel="0" collapsed="false">
      <c r="A520" s="6" t="str">
        <f aca="false">TEXT(B520,"0")&amp;"-"&amp;TEXT(C520,"00")</f>
        <v>2026-04</v>
      </c>
      <c r="B520" s="4" t="n">
        <v>2026</v>
      </c>
      <c r="C520" s="4" t="n">
        <v>4</v>
      </c>
      <c r="D520" s="9" t="s">
        <v>283</v>
      </c>
      <c r="E520" s="12" t="str">
        <f aca="false">INDEX(門市主檔!$B$2:$B$25,MATCH($D520,門市主檔!$A$2:$A$25,0))</f>
        <v>新北新莊店</v>
      </c>
      <c r="F520" s="12" t="str">
        <f aca="false">INDEX(門市主檔!$C$2:$C$25,MATCH($D520,門市主檔!$A$2:$A$25,0))</f>
        <v>北區</v>
      </c>
      <c r="G520" s="12" t="str">
        <f aca="false">INDEX(門市主檔!$E$2:$E$25,MATCH($D520,門市主檔!$A$2:$A$25,0))</f>
        <v>標準店</v>
      </c>
      <c r="H520" s="4" t="n">
        <v>30</v>
      </c>
      <c r="I520" s="16" t="n">
        <f aca="false">SUMIFS(門市年度設定!$E$2:$E$63,門市年度設定!$A$2:$A$63,$B520,門市年度設定!$B$2:$B$63,$D520)</f>
        <v>75</v>
      </c>
      <c r="J520" s="17" t="n">
        <f aca="false">SUMIFS(通路月營運!$I$2:$I$2509,通路月營運!$B$2:$B$2509,$B520,通路月營運!$C$2:$C$2509,$C520,通路月營運!$D$2:$D$2509,$D520)</f>
        <v>2153400</v>
      </c>
      <c r="K520" s="16" t="n">
        <f aca="false">SUMIFS(通路月營運!$K$2:$K$2509,通路月營運!$B$2:$B$2509,$B520,通路月營運!$C$2:$C$2509,$C520,通路月營運!$D$2:$D$2509,$D520)</f>
        <v>7043</v>
      </c>
      <c r="L520" s="13" t="n">
        <v>688600</v>
      </c>
      <c r="M520" s="13" t="n">
        <v>524400</v>
      </c>
      <c r="N520" s="17" t="n">
        <f aca="false">SUMIFS(門市年度設定!$F$2:$F$63,門市年度設定!$A$2:$A$63,$B520,門市年度設定!$B$2:$B$63,$D520)</f>
        <v>250000</v>
      </c>
      <c r="O520" s="13" t="n">
        <v>118900</v>
      </c>
      <c r="P520" s="13" t="n">
        <v>50500</v>
      </c>
      <c r="Q520" s="17" t="n">
        <f aca="false">SUMIFS(通路月營運!$N$2:$N$2509,通路月營運!$B$2:$B$2509,$B520,通路月營運!$C$2:$C$2509,$C520,通路月營運!$D$2:$D$2509,$D520)</f>
        <v>232668</v>
      </c>
      <c r="R520" s="14" t="n">
        <f aca="false">SUM(L520:Q520)</f>
        <v>1865068</v>
      </c>
      <c r="S520" s="14" t="n">
        <f aca="false">J520-R520</f>
        <v>288332</v>
      </c>
      <c r="T520" s="15" t="n">
        <f aca="false">IF(J520=0,0,S520/J520)</f>
        <v>0.133896164205443</v>
      </c>
      <c r="U520" s="14" t="n">
        <f aca="false">IF(H520=0,0,J520/H520)</f>
        <v>71780</v>
      </c>
      <c r="V520" s="18" t="n">
        <f aca="false">IF(H520=0,0,K520/H520)</f>
        <v>234.766666666667</v>
      </c>
      <c r="W520" s="14" t="n">
        <f aca="false">IF(K520=0,0,J520/K520)</f>
        <v>305.750390458611</v>
      </c>
      <c r="X520" s="15" t="n">
        <f aca="false">IF(J520=0,0,L520/J520)</f>
        <v>0.319773381629052</v>
      </c>
      <c r="Y520" s="15" t="n">
        <f aca="false">IF(J520=0,0,M520/J520)</f>
        <v>0.243521872387852</v>
      </c>
      <c r="Z520" s="14" t="n">
        <f aca="false">IF(I520=0,0,J520/I520)</f>
        <v>28712</v>
      </c>
    </row>
    <row r="521" customFormat="false" ht="15" hidden="false" customHeight="false" outlineLevel="0" collapsed="false">
      <c r="A521" s="6" t="str">
        <f aca="false">TEXT(B521,"0")&amp;"-"&amp;TEXT(C521,"00")</f>
        <v>2026-04</v>
      </c>
      <c r="B521" s="4" t="n">
        <v>2026</v>
      </c>
      <c r="C521" s="4" t="n">
        <v>4</v>
      </c>
      <c r="D521" s="9" t="s">
        <v>332</v>
      </c>
      <c r="E521" s="12" t="str">
        <f aca="false">INDEX(門市主檔!$B$2:$B$25,MATCH($D521,門市主檔!$A$2:$A$25,0))</f>
        <v>屏東市區店</v>
      </c>
      <c r="F521" s="12" t="str">
        <f aca="false">INDEX(門市主檔!$C$2:$C$25,MATCH($D521,門市主檔!$A$2:$A$25,0))</f>
        <v>南區</v>
      </c>
      <c r="G521" s="12" t="str">
        <f aca="false">INDEX(門市主檔!$E$2:$E$25,MATCH($D521,門市主檔!$A$2:$A$25,0))</f>
        <v>小型店</v>
      </c>
      <c r="H521" s="4" t="n">
        <v>30</v>
      </c>
      <c r="I521" s="16" t="n">
        <f aca="false">SUMIFS(門市年度設定!$E$2:$E$63,門市年度設定!$A$2:$A$63,$B521,門市年度設定!$B$2:$B$63,$D521)</f>
        <v>45</v>
      </c>
      <c r="J521" s="17" t="n">
        <f aca="false">SUMIFS(通路月營運!$I$2:$I$2509,通路月營運!$B$2:$B$2509,$B521,通路月營運!$C$2:$C$2509,$C521,通路月營運!$D$2:$D$2509,$D521)</f>
        <v>1294500</v>
      </c>
      <c r="K521" s="16" t="n">
        <f aca="false">SUMIFS(通路月營運!$K$2:$K$2509,通路月營運!$B$2:$B$2509,$B521,通路月營運!$C$2:$C$2509,$C521,通路月營運!$D$2:$D$2509,$D521)</f>
        <v>4730</v>
      </c>
      <c r="L521" s="13" t="n">
        <v>396200</v>
      </c>
      <c r="M521" s="13" t="n">
        <v>328400</v>
      </c>
      <c r="N521" s="17" t="n">
        <f aca="false">SUMIFS(門市年度設定!$F$2:$F$63,門市年度設定!$A$2:$A$63,$B521,門市年度設定!$B$2:$B$63,$D521)</f>
        <v>88000</v>
      </c>
      <c r="O521" s="13" t="n">
        <v>68800</v>
      </c>
      <c r="P521" s="13" t="n">
        <v>31300</v>
      </c>
      <c r="Q521" s="17" t="n">
        <f aca="false">SUMIFS(通路月營運!$N$2:$N$2509,通路月營運!$B$2:$B$2509,$B521,通路月營運!$C$2:$C$2509,$C521,通路月營運!$D$2:$D$2509,$D521)</f>
        <v>177054</v>
      </c>
      <c r="R521" s="14" t="n">
        <f aca="false">SUM(L521:Q521)</f>
        <v>1089754</v>
      </c>
      <c r="S521" s="14" t="n">
        <f aca="false">J521-R521</f>
        <v>204746</v>
      </c>
      <c r="T521" s="15" t="n">
        <f aca="false">IF(J521=0,0,S521/J521)</f>
        <v>0.158166087292391</v>
      </c>
      <c r="U521" s="14" t="n">
        <f aca="false">IF(H521=0,0,J521/H521)</f>
        <v>43150</v>
      </c>
      <c r="V521" s="18" t="n">
        <f aca="false">IF(H521=0,0,K521/H521)</f>
        <v>157.666666666667</v>
      </c>
      <c r="W521" s="14" t="n">
        <f aca="false">IF(K521=0,0,J521/K521)</f>
        <v>273.678646934461</v>
      </c>
      <c r="X521" s="15" t="n">
        <f aca="false">IF(J521=0,0,L521/J521)</f>
        <v>0.306064117419853</v>
      </c>
      <c r="Y521" s="15" t="n">
        <f aca="false">IF(J521=0,0,M521/J521)</f>
        <v>0.253688682889146</v>
      </c>
      <c r="Z521" s="14" t="n">
        <f aca="false">IF(I521=0,0,J521/I521)</f>
        <v>28766.6666666667</v>
      </c>
    </row>
    <row r="522" customFormat="false" ht="15" hidden="false" customHeight="false" outlineLevel="0" collapsed="false">
      <c r="A522" s="6" t="str">
        <f aca="false">TEXT(B522,"0")&amp;"-"&amp;TEXT(C522,"00")</f>
        <v>2026-04</v>
      </c>
      <c r="B522" s="4" t="n">
        <v>2026</v>
      </c>
      <c r="C522" s="4" t="n">
        <v>4</v>
      </c>
      <c r="D522" s="9" t="s">
        <v>300</v>
      </c>
      <c r="E522" s="12" t="str">
        <f aca="false">INDEX(門市主檔!$B$2:$B$25,MATCH($D522,門市主檔!$A$2:$A$25,0))</f>
        <v>台中逢甲店</v>
      </c>
      <c r="F522" s="12" t="str">
        <f aca="false">INDEX(門市主檔!$C$2:$C$25,MATCH($D522,門市主檔!$A$2:$A$25,0))</f>
        <v>中區</v>
      </c>
      <c r="G522" s="12" t="str">
        <f aca="false">INDEX(門市主檔!$E$2:$E$25,MATCH($D522,門市主檔!$A$2:$A$25,0))</f>
        <v>標準店</v>
      </c>
      <c r="H522" s="4" t="n">
        <v>30</v>
      </c>
      <c r="I522" s="16" t="n">
        <f aca="false">SUMIFS(門市年度設定!$E$2:$E$63,門市年度設定!$A$2:$A$63,$B522,門市年度設定!$B$2:$B$63,$D522)</f>
        <v>83</v>
      </c>
      <c r="J522" s="17" t="n">
        <f aca="false">SUMIFS(通路月營運!$I$2:$I$2509,通路月營運!$B$2:$B$2509,$B522,通路月營運!$C$2:$C$2509,$C522,通路月營運!$D$2:$D$2509,$D522)</f>
        <v>2515400</v>
      </c>
      <c r="K522" s="16" t="n">
        <f aca="false">SUMIFS(通路月營運!$K$2:$K$2509,通路月營運!$B$2:$B$2509,$B522,通路月營運!$C$2:$C$2509,$C522,通路月營運!$D$2:$D$2509,$D522)</f>
        <v>8426</v>
      </c>
      <c r="L522" s="13" t="n">
        <v>774800</v>
      </c>
      <c r="M522" s="13" t="n">
        <v>694200</v>
      </c>
      <c r="N522" s="17" t="n">
        <f aca="false">SUMIFS(門市年度設定!$F$2:$F$63,門市年度設定!$A$2:$A$63,$B522,門市年度設定!$B$2:$B$63,$D522)</f>
        <v>336000</v>
      </c>
      <c r="O522" s="13" t="n">
        <v>175800</v>
      </c>
      <c r="P522" s="13" t="n">
        <v>60800</v>
      </c>
      <c r="Q522" s="17" t="n">
        <f aca="false">SUMIFS(通路月營運!$N$2:$N$2509,通路月營運!$B$2:$B$2509,$B522,通路月營運!$C$2:$C$2509,$C522,通路月營運!$D$2:$D$2509,$D522)</f>
        <v>290593.5</v>
      </c>
      <c r="R522" s="14" t="n">
        <f aca="false">SUM(L522:Q522)</f>
        <v>2332193.5</v>
      </c>
      <c r="S522" s="14" t="n">
        <f aca="false">J522-R522</f>
        <v>183206.5</v>
      </c>
      <c r="T522" s="15" t="n">
        <f aca="false">IF(J522=0,0,S522/J522)</f>
        <v>0.0728339429116642</v>
      </c>
      <c r="U522" s="14" t="n">
        <f aca="false">IF(H522=0,0,J522/H522)</f>
        <v>83846.6666666667</v>
      </c>
      <c r="V522" s="18" t="n">
        <f aca="false">IF(H522=0,0,K522/H522)</f>
        <v>280.866666666667</v>
      </c>
      <c r="W522" s="14" t="n">
        <f aca="false">IF(K522=0,0,J522/K522)</f>
        <v>298.528364585806</v>
      </c>
      <c r="X522" s="15" t="n">
        <f aca="false">IF(J522=0,0,L522/J522)</f>
        <v>0.308022580901646</v>
      </c>
      <c r="Y522" s="15" t="n">
        <f aca="false">IF(J522=0,0,M522/J522)</f>
        <v>0.2759799634253</v>
      </c>
      <c r="Z522" s="14" t="n">
        <f aca="false">IF(I522=0,0,J522/I522)</f>
        <v>30306.0240963855</v>
      </c>
    </row>
    <row r="523" customFormat="false" ht="15" hidden="false" customHeight="false" outlineLevel="0" collapsed="false">
      <c r="A523" s="6" t="str">
        <f aca="false">TEXT(B523,"0")&amp;"-"&amp;TEXT(C523,"00")</f>
        <v>2026-04</v>
      </c>
      <c r="B523" s="4" t="n">
        <v>2026</v>
      </c>
      <c r="C523" s="4" t="n">
        <v>4</v>
      </c>
      <c r="D523" s="9" t="s">
        <v>305</v>
      </c>
      <c r="E523" s="12" t="str">
        <f aca="false">INDEX(門市主檔!$B$2:$B$25,MATCH($D523,門市主檔!$A$2:$A$25,0))</f>
        <v>台中七期店</v>
      </c>
      <c r="F523" s="12" t="str">
        <f aca="false">INDEX(門市主檔!$C$2:$C$25,MATCH($D523,門市主檔!$A$2:$A$25,0))</f>
        <v>中區</v>
      </c>
      <c r="G523" s="12" t="str">
        <f aca="false">INDEX(門市主檔!$E$2:$E$25,MATCH($D523,門市主檔!$A$2:$A$25,0))</f>
        <v>旗艦店</v>
      </c>
      <c r="H523" s="4" t="n">
        <v>30</v>
      </c>
      <c r="I523" s="16" t="n">
        <f aca="false">SUMIFS(門市年度設定!$E$2:$E$63,門市年度設定!$A$2:$A$63,$B523,門市年度設定!$B$2:$B$63,$D523)</f>
        <v>124</v>
      </c>
      <c r="J523" s="17" t="n">
        <f aca="false">SUMIFS(通路月營運!$I$2:$I$2509,通路月營運!$B$2:$B$2509,$B523,通路月營運!$C$2:$C$2509,$C523,通路月營運!$D$2:$D$2509,$D523)</f>
        <v>2341200</v>
      </c>
      <c r="K523" s="16" t="n">
        <f aca="false">SUMIFS(通路月營運!$K$2:$K$2509,通路月營運!$B$2:$B$2509,$B523,通路月營運!$C$2:$C$2509,$C523,通路月營運!$D$2:$D$2509,$D523)</f>
        <v>8136</v>
      </c>
      <c r="L523" s="13" t="n">
        <v>763400</v>
      </c>
      <c r="M523" s="13" t="n">
        <v>600000</v>
      </c>
      <c r="N523" s="17" t="n">
        <f aca="false">SUMIFS(門市年度設定!$F$2:$F$63,門市年度設定!$A$2:$A$63,$B523,門市年度設定!$B$2:$B$63,$D523)</f>
        <v>509000</v>
      </c>
      <c r="O523" s="13" t="n">
        <v>152200</v>
      </c>
      <c r="P523" s="13" t="n">
        <v>69900</v>
      </c>
      <c r="Q523" s="17" t="n">
        <f aca="false">SUMIFS(通路月營運!$N$2:$N$2509,通路月營運!$B$2:$B$2509,$B523,通路月營運!$C$2:$C$2509,$C523,通路月營運!$D$2:$D$2509,$D523)</f>
        <v>237601.5</v>
      </c>
      <c r="R523" s="14" t="n">
        <f aca="false">SUM(L523:Q523)</f>
        <v>2332101.5</v>
      </c>
      <c r="S523" s="14" t="n">
        <f aca="false">J523-R523</f>
        <v>9098.5</v>
      </c>
      <c r="T523" s="15" t="n">
        <f aca="false">IF(J523=0,0,S523/J523)</f>
        <v>0.00388625491201093</v>
      </c>
      <c r="U523" s="14" t="n">
        <f aca="false">IF(H523=0,0,J523/H523)</f>
        <v>78040</v>
      </c>
      <c r="V523" s="18" t="n">
        <f aca="false">IF(H523=0,0,K523/H523)</f>
        <v>271.2</v>
      </c>
      <c r="W523" s="14" t="n">
        <f aca="false">IF(K523=0,0,J523/K523)</f>
        <v>287.758112094395</v>
      </c>
      <c r="X523" s="15" t="n">
        <f aca="false">IF(J523=0,0,L523/J523)</f>
        <v>0.326072099777892</v>
      </c>
      <c r="Y523" s="15" t="n">
        <f aca="false">IF(J523=0,0,M523/J523)</f>
        <v>0.256278831368529</v>
      </c>
      <c r="Z523" s="14" t="n">
        <f aca="false">IF(I523=0,0,J523/I523)</f>
        <v>18880.6451612903</v>
      </c>
    </row>
    <row r="524" customFormat="false" ht="15" hidden="false" customHeight="false" outlineLevel="0" collapsed="false">
      <c r="A524" s="6" t="str">
        <f aca="false">TEXT(B524,"0")&amp;"-"&amp;TEXT(C524,"00")</f>
        <v>2026-04</v>
      </c>
      <c r="B524" s="4" t="n">
        <v>2026</v>
      </c>
      <c r="C524" s="4" t="n">
        <v>4</v>
      </c>
      <c r="D524" s="9" t="s">
        <v>307</v>
      </c>
      <c r="E524" s="12" t="str">
        <f aca="false">INDEX(門市主檔!$B$2:$B$25,MATCH($D524,門市主檔!$A$2:$A$25,0))</f>
        <v>台中一中店</v>
      </c>
      <c r="F524" s="12" t="str">
        <f aca="false">INDEX(門市主檔!$C$2:$C$25,MATCH($D524,門市主檔!$A$2:$A$25,0))</f>
        <v>中區</v>
      </c>
      <c r="G524" s="12" t="str">
        <f aca="false">INDEX(門市主檔!$E$2:$E$25,MATCH($D524,門市主檔!$A$2:$A$25,0))</f>
        <v>小型店</v>
      </c>
      <c r="H524" s="4" t="n">
        <v>30</v>
      </c>
      <c r="I524" s="16" t="n">
        <f aca="false">SUMIFS(門市年度設定!$E$2:$E$63,門市年度設定!$A$2:$A$63,$B524,門市年度設定!$B$2:$B$63,$D524)</f>
        <v>52</v>
      </c>
      <c r="J524" s="17" t="n">
        <f aca="false">SUMIFS(通路月營運!$I$2:$I$2509,通路月營運!$B$2:$B$2509,$B524,通路月營運!$C$2:$C$2509,$C524,通路月營運!$D$2:$D$2509,$D524)</f>
        <v>1644900</v>
      </c>
      <c r="K524" s="16" t="n">
        <f aca="false">SUMIFS(通路月營運!$K$2:$K$2509,通路月營運!$B$2:$B$2509,$B524,通路月營運!$C$2:$C$2509,$C524,通路月營運!$D$2:$D$2509,$D524)</f>
        <v>5653</v>
      </c>
      <c r="L524" s="13" t="n">
        <v>535800</v>
      </c>
      <c r="M524" s="13" t="n">
        <v>459900</v>
      </c>
      <c r="N524" s="17" t="n">
        <f aca="false">SUMIFS(門市年度設定!$F$2:$F$63,門市年度設定!$A$2:$A$63,$B524,門市年度設定!$B$2:$B$63,$D524)</f>
        <v>108000</v>
      </c>
      <c r="O524" s="13" t="n">
        <v>87700</v>
      </c>
      <c r="P524" s="13" t="n">
        <v>52700</v>
      </c>
      <c r="Q524" s="17" t="n">
        <f aca="false">SUMIFS(通路月營運!$N$2:$N$2509,通路月營運!$B$2:$B$2509,$B524,通路月營運!$C$2:$C$2509,$C524,通路月營運!$D$2:$D$2509,$D524)</f>
        <v>234462</v>
      </c>
      <c r="R524" s="14" t="n">
        <f aca="false">SUM(L524:Q524)</f>
        <v>1478562</v>
      </c>
      <c r="S524" s="14" t="n">
        <f aca="false">J524-R524</f>
        <v>166338</v>
      </c>
      <c r="T524" s="15" t="n">
        <f aca="false">IF(J524=0,0,S524/J524)</f>
        <v>0.101123472551523</v>
      </c>
      <c r="U524" s="14" t="n">
        <f aca="false">IF(H524=0,0,J524/H524)</f>
        <v>54830</v>
      </c>
      <c r="V524" s="18" t="n">
        <f aca="false">IF(H524=0,0,K524/H524)</f>
        <v>188.433333333333</v>
      </c>
      <c r="W524" s="14" t="n">
        <f aca="false">IF(K524=0,0,J524/K524)</f>
        <v>290.978241641606</v>
      </c>
      <c r="X524" s="15" t="n">
        <f aca="false">IF(J524=0,0,L524/J524)</f>
        <v>0.325734087178552</v>
      </c>
      <c r="Y524" s="15" t="n">
        <f aca="false">IF(J524=0,0,M524/J524)</f>
        <v>0.279591464526719</v>
      </c>
      <c r="Z524" s="14" t="n">
        <f aca="false">IF(I524=0,0,J524/I524)</f>
        <v>31632.6923076923</v>
      </c>
    </row>
    <row r="525" customFormat="false" ht="15" hidden="false" customHeight="false" outlineLevel="0" collapsed="false">
      <c r="A525" s="6" t="str">
        <f aca="false">TEXT(B525,"0")&amp;"-"&amp;TEXT(C525,"00")</f>
        <v>2026-04</v>
      </c>
      <c r="B525" s="4" t="n">
        <v>2026</v>
      </c>
      <c r="C525" s="4" t="n">
        <v>4</v>
      </c>
      <c r="D525" s="9" t="s">
        <v>310</v>
      </c>
      <c r="E525" s="12" t="str">
        <f aca="false">INDEX(門市主檔!$B$2:$B$25,MATCH($D525,門市主檔!$A$2:$A$25,0))</f>
        <v>台中大里店</v>
      </c>
      <c r="F525" s="12" t="str">
        <f aca="false">INDEX(門市主檔!$C$2:$C$25,MATCH($D525,門市主檔!$A$2:$A$25,0))</f>
        <v>中區</v>
      </c>
      <c r="G525" s="12" t="str">
        <f aca="false">INDEX(門市主檔!$E$2:$E$25,MATCH($D525,門市主檔!$A$2:$A$25,0))</f>
        <v>外帶專門店</v>
      </c>
      <c r="H525" s="4" t="n">
        <v>30</v>
      </c>
      <c r="I525" s="16" t="n">
        <f aca="false">SUMIFS(門市年度設定!$E$2:$E$63,門市年度設定!$A$2:$A$63,$B525,門市年度設定!$B$2:$B$63,$D525)</f>
        <v>10</v>
      </c>
      <c r="J525" s="17" t="n">
        <f aca="false">SUMIFS(通路月營運!$I$2:$I$2509,通路月營運!$B$2:$B$2509,$B525,通路月營運!$C$2:$C$2509,$C525,通路月營運!$D$2:$D$2509,$D525)</f>
        <v>1082000</v>
      </c>
      <c r="K525" s="16" t="n">
        <f aca="false">SUMIFS(通路月營運!$K$2:$K$2509,通路月營運!$B$2:$B$2509,$B525,通路月營運!$C$2:$C$2509,$C525,通路月營運!$D$2:$D$2509,$D525)</f>
        <v>3948</v>
      </c>
      <c r="L525" s="13" t="n">
        <v>322800</v>
      </c>
      <c r="M525" s="13" t="n">
        <v>291400</v>
      </c>
      <c r="N525" s="17" t="n">
        <f aca="false">SUMIFS(門市年度設定!$F$2:$F$63,門市年度設定!$A$2:$A$63,$B525,門市年度設定!$B$2:$B$63,$D525)</f>
        <v>56000</v>
      </c>
      <c r="O525" s="13" t="n">
        <v>51800</v>
      </c>
      <c r="P525" s="13" t="n">
        <v>26300</v>
      </c>
      <c r="Q525" s="17" t="n">
        <f aca="false">SUMIFS(通路月營運!$N$2:$N$2509,通路月營運!$B$2:$B$2509,$B525,通路月營運!$C$2:$C$2509,$C525,通路月營運!$D$2:$D$2509,$D525)</f>
        <v>211416</v>
      </c>
      <c r="R525" s="14" t="n">
        <f aca="false">SUM(L525:Q525)</f>
        <v>959716</v>
      </c>
      <c r="S525" s="14" t="n">
        <f aca="false">J525-R525</f>
        <v>122284</v>
      </c>
      <c r="T525" s="15" t="n">
        <f aca="false">IF(J525=0,0,S525/J525)</f>
        <v>0.113016635859519</v>
      </c>
      <c r="U525" s="14" t="n">
        <f aca="false">IF(H525=0,0,J525/H525)</f>
        <v>36066.6666666667</v>
      </c>
      <c r="V525" s="18" t="n">
        <f aca="false">IF(H525=0,0,K525/H525)</f>
        <v>131.6</v>
      </c>
      <c r="W525" s="14" t="n">
        <f aca="false">IF(K525=0,0,J525/K525)</f>
        <v>274.062816616008</v>
      </c>
      <c r="X525" s="15" t="n">
        <f aca="false">IF(J525=0,0,L525/J525)</f>
        <v>0.298336414048059</v>
      </c>
      <c r="Y525" s="15" t="n">
        <f aca="false">IF(J525=0,0,M525/J525)</f>
        <v>0.269316081330869</v>
      </c>
      <c r="Z525" s="14" t="n">
        <f aca="false">IF(I525=0,0,J525/I525)</f>
        <v>108200</v>
      </c>
    </row>
    <row r="526" customFormat="false" ht="15" hidden="false" customHeight="false" outlineLevel="0" collapsed="false">
      <c r="A526" s="6" t="str">
        <f aca="false">TEXT(B526,"0")&amp;"-"&amp;TEXT(C526,"00")</f>
        <v>2026-04</v>
      </c>
      <c r="B526" s="4" t="n">
        <v>2026</v>
      </c>
      <c r="C526" s="4" t="n">
        <v>4</v>
      </c>
      <c r="D526" s="9" t="s">
        <v>318</v>
      </c>
      <c r="E526" s="12" t="str">
        <f aca="false">INDEX(門市主檔!$B$2:$B$25,MATCH($D526,門市主檔!$A$2:$A$25,0))</f>
        <v>台南中西店</v>
      </c>
      <c r="F526" s="12" t="str">
        <f aca="false">INDEX(門市主檔!$C$2:$C$25,MATCH($D526,門市主檔!$A$2:$A$25,0))</f>
        <v>南區</v>
      </c>
      <c r="G526" s="12" t="str">
        <f aca="false">INDEX(門市主檔!$E$2:$E$25,MATCH($D526,門市主檔!$A$2:$A$25,0))</f>
        <v>標準店</v>
      </c>
      <c r="H526" s="4" t="n">
        <v>30</v>
      </c>
      <c r="I526" s="16" t="n">
        <f aca="false">SUMIFS(門市年度設定!$E$2:$E$63,門市年度設定!$A$2:$A$63,$B526,門市年度設定!$B$2:$B$63,$D526)</f>
        <v>76</v>
      </c>
      <c r="J526" s="17" t="n">
        <f aca="false">SUMIFS(通路月營運!$I$2:$I$2509,通路月營運!$B$2:$B$2509,$B526,通路月營運!$C$2:$C$2509,$C526,通路月營運!$D$2:$D$2509,$D526)</f>
        <v>1724900</v>
      </c>
      <c r="K526" s="16" t="n">
        <f aca="false">SUMIFS(通路月營運!$K$2:$K$2509,通路月營運!$B$2:$B$2509,$B526,通路月營運!$C$2:$C$2509,$C526,通路月營運!$D$2:$D$2509,$D526)</f>
        <v>5829</v>
      </c>
      <c r="L526" s="13" t="n">
        <v>578700</v>
      </c>
      <c r="M526" s="13" t="n">
        <v>456700</v>
      </c>
      <c r="N526" s="17" t="n">
        <f aca="false">SUMIFS(門市年度設定!$F$2:$F$63,門市年度設定!$A$2:$A$63,$B526,門市年度設定!$B$2:$B$63,$D526)</f>
        <v>211000</v>
      </c>
      <c r="O526" s="13" t="n">
        <v>115200</v>
      </c>
      <c r="P526" s="13" t="n">
        <v>39900</v>
      </c>
      <c r="Q526" s="17" t="n">
        <f aca="false">SUMIFS(通路月營運!$N$2:$N$2509,通路月營運!$B$2:$B$2509,$B526,通路月營運!$C$2:$C$2509,$C526,通路月營運!$D$2:$D$2509,$D526)</f>
        <v>195442.5</v>
      </c>
      <c r="R526" s="14" t="n">
        <f aca="false">SUM(L526:Q526)</f>
        <v>1596942.5</v>
      </c>
      <c r="S526" s="14" t="n">
        <f aca="false">J526-R526</f>
        <v>127957.5</v>
      </c>
      <c r="T526" s="15" t="n">
        <f aca="false">IF(J526=0,0,S526/J526)</f>
        <v>0.0741825613079019</v>
      </c>
      <c r="U526" s="14" t="n">
        <f aca="false">IF(H526=0,0,J526/H526)</f>
        <v>57496.6666666667</v>
      </c>
      <c r="V526" s="18" t="n">
        <f aca="false">IF(H526=0,0,K526/H526)</f>
        <v>194.3</v>
      </c>
      <c r="W526" s="14" t="n">
        <f aca="false">IF(K526=0,0,J526/K526)</f>
        <v>295.91696688969</v>
      </c>
      <c r="X526" s="15" t="n">
        <f aca="false">IF(J526=0,0,L526/J526)</f>
        <v>0.335497710012175</v>
      </c>
      <c r="Y526" s="15" t="n">
        <f aca="false">IF(J526=0,0,M526/J526)</f>
        <v>0.264768972114326</v>
      </c>
      <c r="Z526" s="14" t="n">
        <f aca="false">IF(I526=0,0,J526/I526)</f>
        <v>22696.0526315789</v>
      </c>
    </row>
    <row r="527" customFormat="false" ht="15" hidden="false" customHeight="false" outlineLevel="0" collapsed="false">
      <c r="A527" s="6" t="str">
        <f aca="false">TEXT(B527,"0")&amp;"-"&amp;TEXT(C527,"00")</f>
        <v>2026-04</v>
      </c>
      <c r="B527" s="4" t="n">
        <v>2026</v>
      </c>
      <c r="C527" s="4" t="n">
        <v>4</v>
      </c>
      <c r="D527" s="9" t="s">
        <v>323</v>
      </c>
      <c r="E527" s="12" t="str">
        <f aca="false">INDEX(門市主檔!$B$2:$B$25,MATCH($D527,門市主檔!$A$2:$A$25,0))</f>
        <v>台南東寧店</v>
      </c>
      <c r="F527" s="12" t="str">
        <f aca="false">INDEX(門市主檔!$C$2:$C$25,MATCH($D527,門市主檔!$A$2:$A$25,0))</f>
        <v>南區</v>
      </c>
      <c r="G527" s="12" t="str">
        <f aca="false">INDEX(門市主檔!$E$2:$E$25,MATCH($D527,門市主檔!$A$2:$A$25,0))</f>
        <v>小型店</v>
      </c>
      <c r="H527" s="4" t="n">
        <v>30</v>
      </c>
      <c r="I527" s="16" t="n">
        <f aca="false">SUMIFS(門市年度設定!$E$2:$E$63,門市年度設定!$A$2:$A$63,$B527,門市年度設定!$B$2:$B$63,$D527)</f>
        <v>52</v>
      </c>
      <c r="J527" s="17" t="n">
        <f aca="false">SUMIFS(通路月營運!$I$2:$I$2509,通路月營運!$B$2:$B$2509,$B527,通路月營運!$C$2:$C$2509,$C527,通路月營運!$D$2:$D$2509,$D527)</f>
        <v>1446100</v>
      </c>
      <c r="K527" s="16" t="n">
        <f aca="false">SUMIFS(通路月營運!$K$2:$K$2509,通路月營運!$B$2:$B$2509,$B527,通路月營運!$C$2:$C$2509,$C527,通路月營運!$D$2:$D$2509,$D527)</f>
        <v>5174</v>
      </c>
      <c r="L527" s="13" t="n">
        <v>493000</v>
      </c>
      <c r="M527" s="13" t="n">
        <v>344600</v>
      </c>
      <c r="N527" s="17" t="n">
        <f aca="false">SUMIFS(門市年度設定!$F$2:$F$63,門市年度設定!$A$2:$A$63,$B527,門市年度設定!$B$2:$B$63,$D527)</f>
        <v>96000</v>
      </c>
      <c r="O527" s="13" t="n">
        <v>78900</v>
      </c>
      <c r="P527" s="13" t="n">
        <v>24900</v>
      </c>
      <c r="Q527" s="17" t="n">
        <f aca="false">SUMIFS(通路月營運!$N$2:$N$2509,通路月營運!$B$2:$B$2509,$B527,通路月營運!$C$2:$C$2509,$C527,通路月營運!$D$2:$D$2509,$D527)</f>
        <v>191130</v>
      </c>
      <c r="R527" s="14" t="n">
        <f aca="false">SUM(L527:Q527)</f>
        <v>1228530</v>
      </c>
      <c r="S527" s="14" t="n">
        <f aca="false">J527-R527</f>
        <v>217570</v>
      </c>
      <c r="T527" s="15" t="n">
        <f aca="false">IF(J527=0,0,S527/J527)</f>
        <v>0.150452942396791</v>
      </c>
      <c r="U527" s="14" t="n">
        <f aca="false">IF(H527=0,0,J527/H527)</f>
        <v>48203.3333333333</v>
      </c>
      <c r="V527" s="18" t="n">
        <f aca="false">IF(H527=0,0,K527/H527)</f>
        <v>172.466666666667</v>
      </c>
      <c r="W527" s="14" t="n">
        <f aca="false">IF(K527=0,0,J527/K527)</f>
        <v>279.493621955934</v>
      </c>
      <c r="X527" s="15" t="n">
        <f aca="false">IF(J527=0,0,L527/J527)</f>
        <v>0.340916949035336</v>
      </c>
      <c r="Y527" s="15" t="n">
        <f aca="false">IF(J527=0,0,M527/J527)</f>
        <v>0.238296106769933</v>
      </c>
      <c r="Z527" s="14" t="n">
        <f aca="false">IF(I527=0,0,J527/I527)</f>
        <v>27809.6153846154</v>
      </c>
    </row>
    <row r="528" customFormat="false" ht="15" hidden="false" customHeight="false" outlineLevel="0" collapsed="false">
      <c r="A528" s="6" t="str">
        <f aca="false">TEXT(B528,"0")&amp;"-"&amp;TEXT(C528,"00")</f>
        <v>2026-04</v>
      </c>
      <c r="B528" s="4" t="n">
        <v>2026</v>
      </c>
      <c r="C528" s="4" t="n">
        <v>4</v>
      </c>
      <c r="D528" s="9" t="s">
        <v>262</v>
      </c>
      <c r="E528" s="12" t="str">
        <f aca="false">INDEX(門市主檔!$B$2:$B$25,MATCH($D528,門市主檔!$A$2:$A$25,0))</f>
        <v>台北信義旗艦店</v>
      </c>
      <c r="F528" s="12" t="str">
        <f aca="false">INDEX(門市主檔!$C$2:$C$25,MATCH($D528,門市主檔!$A$2:$A$25,0))</f>
        <v>北區</v>
      </c>
      <c r="G528" s="12" t="str">
        <f aca="false">INDEX(門市主檔!$E$2:$E$25,MATCH($D528,門市主檔!$A$2:$A$25,0))</f>
        <v>旗艦店</v>
      </c>
      <c r="H528" s="4" t="n">
        <v>30</v>
      </c>
      <c r="I528" s="16" t="n">
        <f aca="false">SUMIFS(門市年度設定!$E$2:$E$63,門市年度設定!$A$2:$A$63,$B528,門市年度設定!$B$2:$B$63,$D528)</f>
        <v>112</v>
      </c>
      <c r="J528" s="17" t="n">
        <f aca="false">SUMIFS(通路月營運!$I$2:$I$2509,通路月營運!$B$2:$B$2509,$B528,通路月營運!$C$2:$C$2509,$C528,通路月營運!$D$2:$D$2509,$D528)</f>
        <v>2973200</v>
      </c>
      <c r="K528" s="16" t="n">
        <f aca="false">SUMIFS(通路月營運!$K$2:$K$2509,通路月營運!$B$2:$B$2509,$B528,通路月營運!$C$2:$C$2509,$C528,通路月營運!$D$2:$D$2509,$D528)</f>
        <v>9823</v>
      </c>
      <c r="L528" s="13" t="n">
        <v>896800</v>
      </c>
      <c r="M528" s="13" t="n">
        <v>773800</v>
      </c>
      <c r="N528" s="17" t="n">
        <f aca="false">SUMIFS(門市年度設定!$F$2:$F$63,門市年度設定!$A$2:$A$63,$B528,門市年度設定!$B$2:$B$63,$D528)</f>
        <v>585000</v>
      </c>
      <c r="O528" s="13" t="n">
        <v>147400</v>
      </c>
      <c r="P528" s="13" t="n">
        <v>85600</v>
      </c>
      <c r="Q528" s="17" t="n">
        <f aca="false">SUMIFS(通路月營運!$N$2:$N$2509,通路月營運!$B$2:$B$2509,$B528,通路月營運!$C$2:$C$2509,$C528,通路月營運!$D$2:$D$2509,$D528)</f>
        <v>278001</v>
      </c>
      <c r="R528" s="14" t="n">
        <f aca="false">SUM(L528:Q528)</f>
        <v>2766601</v>
      </c>
      <c r="S528" s="14" t="n">
        <f aca="false">J528-R528</f>
        <v>206599</v>
      </c>
      <c r="T528" s="15" t="n">
        <f aca="false">IF(J528=0,0,S528/J528)</f>
        <v>0.0694870846226288</v>
      </c>
      <c r="U528" s="14" t="n">
        <f aca="false">IF(H528=0,0,J528/H528)</f>
        <v>99106.6666666667</v>
      </c>
      <c r="V528" s="18" t="n">
        <f aca="false">IF(H528=0,0,K528/H528)</f>
        <v>327.433333333333</v>
      </c>
      <c r="W528" s="14" t="n">
        <f aca="false">IF(K528=0,0,J528/K528)</f>
        <v>302.67738979945</v>
      </c>
      <c r="X528" s="15" t="n">
        <f aca="false">IF(J528=0,0,L528/J528)</f>
        <v>0.301627875689493</v>
      </c>
      <c r="Y528" s="15" t="n">
        <f aca="false">IF(J528=0,0,M528/J528)</f>
        <v>0.260258307547424</v>
      </c>
      <c r="Z528" s="14" t="n">
        <f aca="false">IF(I528=0,0,J528/I528)</f>
        <v>26546.4285714286</v>
      </c>
    </row>
    <row r="529" customFormat="false" ht="15" hidden="false" customHeight="false" outlineLevel="0" collapsed="false">
      <c r="A529" s="6" t="str">
        <f aca="false">TEXT(B529,"0")&amp;"-"&amp;TEXT(C529,"00")</f>
        <v>2026-04</v>
      </c>
      <c r="B529" s="4" t="n">
        <v>2026</v>
      </c>
      <c r="C529" s="4" t="n">
        <v>4</v>
      </c>
      <c r="D529" s="9" t="s">
        <v>269</v>
      </c>
      <c r="E529" s="12" t="str">
        <f aca="false">INDEX(門市主檔!$B$2:$B$25,MATCH($D529,門市主檔!$A$2:$A$25,0))</f>
        <v>台北中山店</v>
      </c>
      <c r="F529" s="12" t="str">
        <f aca="false">INDEX(門市主檔!$C$2:$C$25,MATCH($D529,門市主檔!$A$2:$A$25,0))</f>
        <v>北區</v>
      </c>
      <c r="G529" s="12" t="str">
        <f aca="false">INDEX(門市主檔!$E$2:$E$25,MATCH($D529,門市主檔!$A$2:$A$25,0))</f>
        <v>標準店</v>
      </c>
      <c r="H529" s="4" t="n">
        <v>30</v>
      </c>
      <c r="I529" s="16" t="n">
        <f aca="false">SUMIFS(門市年度設定!$E$2:$E$63,門市年度設定!$A$2:$A$63,$B529,門市年度設定!$B$2:$B$63,$D529)</f>
        <v>79</v>
      </c>
      <c r="J529" s="17" t="n">
        <f aca="false">SUMIFS(通路月營運!$I$2:$I$2509,通路月營運!$B$2:$B$2509,$B529,通路月營運!$C$2:$C$2509,$C529,通路月營運!$D$2:$D$2509,$D529)</f>
        <v>2249300</v>
      </c>
      <c r="K529" s="16" t="n">
        <f aca="false">SUMIFS(通路月營運!$K$2:$K$2509,通路月營運!$B$2:$B$2509,$B529,通路月營運!$C$2:$C$2509,$C529,通路月營運!$D$2:$D$2509,$D529)</f>
        <v>7068</v>
      </c>
      <c r="L529" s="13" t="n">
        <v>772800</v>
      </c>
      <c r="M529" s="13" t="n">
        <v>615000</v>
      </c>
      <c r="N529" s="17" t="n">
        <f aca="false">SUMIFS(門市年度設定!$F$2:$F$63,門市年度設定!$A$2:$A$63,$B529,門市年度設定!$B$2:$B$63,$D529)</f>
        <v>274000</v>
      </c>
      <c r="O529" s="13" t="n">
        <v>133600</v>
      </c>
      <c r="P529" s="13" t="n">
        <v>65500</v>
      </c>
      <c r="Q529" s="17" t="n">
        <f aca="false">SUMIFS(通路月營運!$N$2:$N$2509,通路月營運!$B$2:$B$2509,$B529,通路月營運!$C$2:$C$2509,$C529,通路月營運!$D$2:$D$2509,$D529)</f>
        <v>245364</v>
      </c>
      <c r="R529" s="14" t="n">
        <f aca="false">SUM(L529:Q529)</f>
        <v>2106264</v>
      </c>
      <c r="S529" s="14" t="n">
        <f aca="false">J529-R529</f>
        <v>143036</v>
      </c>
      <c r="T529" s="15" t="n">
        <f aca="false">IF(J529=0,0,S529/J529)</f>
        <v>0.0635913395278531</v>
      </c>
      <c r="U529" s="14" t="n">
        <f aca="false">IF(H529=0,0,J529/H529)</f>
        <v>74976.6666666667</v>
      </c>
      <c r="V529" s="18" t="n">
        <f aca="false">IF(H529=0,0,K529/H529)</f>
        <v>235.6</v>
      </c>
      <c r="W529" s="14" t="n">
        <f aca="false">IF(K529=0,0,J529/K529)</f>
        <v>318.237125070741</v>
      </c>
      <c r="X529" s="15" t="n">
        <f aca="false">IF(J529=0,0,L529/J529)</f>
        <v>0.34357355621749</v>
      </c>
      <c r="Y529" s="15" t="n">
        <f aca="false">IF(J529=0,0,M529/J529)</f>
        <v>0.273418396834571</v>
      </c>
      <c r="Z529" s="14" t="n">
        <f aca="false">IF(I529=0,0,J529/I529)</f>
        <v>28472.1518987342</v>
      </c>
    </row>
    <row r="530" customFormat="false" ht="15" hidden="false" customHeight="false" outlineLevel="0" collapsed="false">
      <c r="A530" s="6" t="str">
        <f aca="false">TEXT(B530,"0")&amp;"-"&amp;TEXT(C530,"00")</f>
        <v>2026-04</v>
      </c>
      <c r="B530" s="4" t="n">
        <v>2026</v>
      </c>
      <c r="C530" s="4" t="n">
        <v>4</v>
      </c>
      <c r="D530" s="9" t="s">
        <v>273</v>
      </c>
      <c r="E530" s="12" t="str">
        <f aca="false">INDEX(門市主檔!$B$2:$B$25,MATCH($D530,門市主檔!$A$2:$A$25,0))</f>
        <v>台北東門店</v>
      </c>
      <c r="F530" s="12" t="str">
        <f aca="false">INDEX(門市主檔!$C$2:$C$25,MATCH($D530,門市主檔!$A$2:$A$25,0))</f>
        <v>北區</v>
      </c>
      <c r="G530" s="12" t="str">
        <f aca="false">INDEX(門市主檔!$E$2:$E$25,MATCH($D530,門市主檔!$A$2:$A$25,0))</f>
        <v>小型店</v>
      </c>
      <c r="H530" s="4" t="n">
        <v>30</v>
      </c>
      <c r="I530" s="16" t="n">
        <f aca="false">SUMIFS(門市年度設定!$E$2:$E$63,門市年度設定!$A$2:$A$63,$B530,門市年度設定!$B$2:$B$63,$D530)</f>
        <v>54</v>
      </c>
      <c r="J530" s="17" t="n">
        <f aca="false">SUMIFS(通路月營運!$I$2:$I$2509,通路月營運!$B$2:$B$2509,$B530,通路月營運!$C$2:$C$2509,$C530,通路月營運!$D$2:$D$2509,$D530)</f>
        <v>1756700</v>
      </c>
      <c r="K530" s="16" t="n">
        <f aca="false">SUMIFS(通路月營運!$K$2:$K$2509,通路月營運!$B$2:$B$2509,$B530,通路月營運!$C$2:$C$2509,$C530,通路月營運!$D$2:$D$2509,$D530)</f>
        <v>6034</v>
      </c>
      <c r="L530" s="13" t="n">
        <v>600900</v>
      </c>
      <c r="M530" s="13" t="n">
        <v>440800</v>
      </c>
      <c r="N530" s="17" t="n">
        <f aca="false">SUMIFS(門市年度設定!$F$2:$F$63,門市年度設定!$A$2:$A$63,$B530,門市年度設定!$B$2:$B$63,$D530)</f>
        <v>103000</v>
      </c>
      <c r="O530" s="13" t="n">
        <v>95900</v>
      </c>
      <c r="P530" s="13" t="n">
        <v>32900</v>
      </c>
      <c r="Q530" s="17" t="n">
        <f aca="false">SUMIFS(通路月營運!$N$2:$N$2509,通路月營運!$B$2:$B$2509,$B530,通路月營運!$C$2:$C$2509,$C530,通路月營運!$D$2:$D$2509,$D530)</f>
        <v>229563</v>
      </c>
      <c r="R530" s="14" t="n">
        <f aca="false">SUM(L530:Q530)</f>
        <v>1503063</v>
      </c>
      <c r="S530" s="14" t="n">
        <f aca="false">J530-R530</f>
        <v>253637</v>
      </c>
      <c r="T530" s="15" t="n">
        <f aca="false">IF(J530=0,0,S530/J530)</f>
        <v>0.144382649285592</v>
      </c>
      <c r="U530" s="14" t="n">
        <f aca="false">IF(H530=0,0,J530/H530)</f>
        <v>58556.6666666667</v>
      </c>
      <c r="V530" s="18" t="n">
        <f aca="false">IF(H530=0,0,K530/H530)</f>
        <v>201.133333333333</v>
      </c>
      <c r="W530" s="14" t="n">
        <f aca="false">IF(K530=0,0,J530/K530)</f>
        <v>291.133576400398</v>
      </c>
      <c r="X530" s="15" t="n">
        <f aca="false">IF(J530=0,0,L530/J530)</f>
        <v>0.342061820458815</v>
      </c>
      <c r="Y530" s="15" t="n">
        <f aca="false">IF(J530=0,0,M530/J530)</f>
        <v>0.250925029885581</v>
      </c>
      <c r="Z530" s="14" t="n">
        <f aca="false">IF(I530=0,0,J530/I530)</f>
        <v>32531.4814814815</v>
      </c>
    </row>
    <row r="531" customFormat="false" ht="15" hidden="false" customHeight="false" outlineLevel="0" collapsed="false">
      <c r="A531" s="6" t="str">
        <f aca="false">TEXT(B531,"0")&amp;"-"&amp;TEXT(C531,"00")</f>
        <v>2026-04</v>
      </c>
      <c r="B531" s="4" t="n">
        <v>2026</v>
      </c>
      <c r="C531" s="4" t="n">
        <v>4</v>
      </c>
      <c r="D531" s="9" t="s">
        <v>277</v>
      </c>
      <c r="E531" s="12" t="str">
        <f aca="false">INDEX(門市主檔!$B$2:$B$25,MATCH($D531,門市主檔!$A$2:$A$25,0))</f>
        <v>台北松江店</v>
      </c>
      <c r="F531" s="12" t="str">
        <f aca="false">INDEX(門市主檔!$C$2:$C$25,MATCH($D531,門市主檔!$A$2:$A$25,0))</f>
        <v>北區</v>
      </c>
      <c r="G531" s="12" t="str">
        <f aca="false">INDEX(門市主檔!$E$2:$E$25,MATCH($D531,門市主檔!$A$2:$A$25,0))</f>
        <v>外帶專門店</v>
      </c>
      <c r="H531" s="4" t="n">
        <v>30</v>
      </c>
      <c r="I531" s="16" t="n">
        <f aca="false">SUMIFS(門市年度設定!$E$2:$E$63,門市年度設定!$A$2:$A$63,$B531,門市年度設定!$B$2:$B$63,$D531)</f>
        <v>9</v>
      </c>
      <c r="J531" s="17" t="n">
        <f aca="false">SUMIFS(通路月營運!$I$2:$I$2509,通路月營運!$B$2:$B$2509,$B531,通路月營運!$C$2:$C$2509,$C531,通路月營運!$D$2:$D$2509,$D531)</f>
        <v>1220300</v>
      </c>
      <c r="K531" s="16" t="n">
        <f aca="false">SUMIFS(通路月營運!$K$2:$K$2509,通路月營運!$B$2:$B$2509,$B531,通路月營運!$C$2:$C$2509,$C531,通路月營運!$D$2:$D$2509,$D531)</f>
        <v>4500</v>
      </c>
      <c r="L531" s="13" t="n">
        <v>398800</v>
      </c>
      <c r="M531" s="13" t="n">
        <v>300400</v>
      </c>
      <c r="N531" s="17" t="n">
        <f aca="false">SUMIFS(門市年度設定!$F$2:$F$63,門市年度設定!$A$2:$A$63,$B531,門市年度設定!$B$2:$B$63,$D531)</f>
        <v>60000</v>
      </c>
      <c r="O531" s="13" t="n">
        <v>84600</v>
      </c>
      <c r="P531" s="13" t="n">
        <v>35800</v>
      </c>
      <c r="Q531" s="17" t="n">
        <f aca="false">SUMIFS(通路月營運!$N$2:$N$2509,通路月營運!$B$2:$B$2509,$B531,通路月營運!$C$2:$C$2509,$C531,通路月營運!$D$2:$D$2509,$D531)</f>
        <v>244467</v>
      </c>
      <c r="R531" s="14" t="n">
        <f aca="false">SUM(L531:Q531)</f>
        <v>1124067</v>
      </c>
      <c r="S531" s="14" t="n">
        <f aca="false">J531-R531</f>
        <v>96233</v>
      </c>
      <c r="T531" s="15" t="n">
        <f aca="false">IF(J531=0,0,S531/J531)</f>
        <v>0.0788601163648283</v>
      </c>
      <c r="U531" s="14" t="n">
        <f aca="false">IF(H531=0,0,J531/H531)</f>
        <v>40676.6666666667</v>
      </c>
      <c r="V531" s="18" t="n">
        <f aca="false">IF(H531=0,0,K531/H531)</f>
        <v>150</v>
      </c>
      <c r="W531" s="14" t="n">
        <f aca="false">IF(K531=0,0,J531/K531)</f>
        <v>271.177777777778</v>
      </c>
      <c r="X531" s="15" t="n">
        <f aca="false">IF(J531=0,0,L531/J531)</f>
        <v>0.326804884044907</v>
      </c>
      <c r="Y531" s="15" t="n">
        <f aca="false">IF(J531=0,0,M531/J531)</f>
        <v>0.246168974842252</v>
      </c>
      <c r="Z531" s="14" t="n">
        <f aca="false">IF(I531=0,0,J531/I531)</f>
        <v>135588.888888889</v>
      </c>
    </row>
    <row r="532" customFormat="false" ht="15" hidden="false" customHeight="false" outlineLevel="0" collapsed="false">
      <c r="A532" s="6" t="str">
        <f aca="false">TEXT(B532,"0")&amp;"-"&amp;TEXT(C532,"00")</f>
        <v>2026-04</v>
      </c>
      <c r="B532" s="4" t="n">
        <v>2026</v>
      </c>
      <c r="C532" s="4" t="n">
        <v>4</v>
      </c>
      <c r="D532" s="9" t="s">
        <v>288</v>
      </c>
      <c r="E532" s="12" t="str">
        <f aca="false">INDEX(門市主檔!$B$2:$B$25,MATCH($D532,門市主檔!$A$2:$A$25,0))</f>
        <v>桃園中壢店</v>
      </c>
      <c r="F532" s="12" t="str">
        <f aca="false">INDEX(門市主檔!$C$2:$C$25,MATCH($D532,門市主檔!$A$2:$A$25,0))</f>
        <v>北區</v>
      </c>
      <c r="G532" s="12" t="str">
        <f aca="false">INDEX(門市主檔!$E$2:$E$25,MATCH($D532,門市主檔!$A$2:$A$25,0))</f>
        <v>標準店</v>
      </c>
      <c r="H532" s="4" t="n">
        <v>30</v>
      </c>
      <c r="I532" s="16" t="n">
        <f aca="false">SUMIFS(門市年度設定!$E$2:$E$63,門市年度設定!$A$2:$A$63,$B532,門市年度設定!$B$2:$B$63,$D532)</f>
        <v>90</v>
      </c>
      <c r="J532" s="17" t="n">
        <f aca="false">SUMIFS(通路月營運!$I$2:$I$2509,通路月營運!$B$2:$B$2509,$B532,通路月營運!$C$2:$C$2509,$C532,通路月營運!$D$2:$D$2509,$D532)</f>
        <v>1870800</v>
      </c>
      <c r="K532" s="16" t="n">
        <f aca="false">SUMIFS(通路月營運!$K$2:$K$2509,通路月營運!$B$2:$B$2509,$B532,通路月營運!$C$2:$C$2509,$C532,通路月營運!$D$2:$D$2509,$D532)</f>
        <v>6610</v>
      </c>
      <c r="L532" s="13" t="n">
        <v>592800</v>
      </c>
      <c r="M532" s="13" t="n">
        <v>466500</v>
      </c>
      <c r="N532" s="17" t="n">
        <f aca="false">SUMIFS(門市年度設定!$F$2:$F$63,門市年度設定!$A$2:$A$63,$B532,門市年度設定!$B$2:$B$63,$D532)</f>
        <v>209000</v>
      </c>
      <c r="O532" s="13" t="n">
        <v>99100</v>
      </c>
      <c r="P532" s="13" t="n">
        <v>37100</v>
      </c>
      <c r="Q532" s="17" t="n">
        <f aca="false">SUMIFS(通路月營運!$N$2:$N$2509,通路月營運!$B$2:$B$2509,$B532,通路月營運!$C$2:$C$2509,$C532,通路月營運!$D$2:$D$2509,$D532)</f>
        <v>208552.5</v>
      </c>
      <c r="R532" s="14" t="n">
        <f aca="false">SUM(L532:Q532)</f>
        <v>1613052.5</v>
      </c>
      <c r="S532" s="14" t="n">
        <f aca="false">J532-R532</f>
        <v>257747.5</v>
      </c>
      <c r="T532" s="15" t="n">
        <f aca="false">IF(J532=0,0,S532/J532)</f>
        <v>0.137773946974556</v>
      </c>
      <c r="U532" s="14" t="n">
        <f aca="false">IF(H532=0,0,J532/H532)</f>
        <v>62360</v>
      </c>
      <c r="V532" s="18" t="n">
        <f aca="false">IF(H532=0,0,K532/H532)</f>
        <v>220.333333333333</v>
      </c>
      <c r="W532" s="14" t="n">
        <f aca="false">IF(K532=0,0,J532/K532)</f>
        <v>283.025718608169</v>
      </c>
      <c r="X532" s="15" t="n">
        <f aca="false">IF(J532=0,0,L532/J532)</f>
        <v>0.31686978832585</v>
      </c>
      <c r="Y532" s="15" t="n">
        <f aca="false">IF(J532=0,0,M532/J532)</f>
        <v>0.249358563181527</v>
      </c>
      <c r="Z532" s="14" t="n">
        <f aca="false">IF(I532=0,0,J532/I532)</f>
        <v>20786.6666666667</v>
      </c>
    </row>
    <row r="533" customFormat="false" ht="15" hidden="false" customHeight="false" outlineLevel="0" collapsed="false">
      <c r="A533" s="6" t="str">
        <f aca="false">TEXT(B533,"0")&amp;"-"&amp;TEXT(C533,"00")</f>
        <v>2026-04</v>
      </c>
      <c r="B533" s="4" t="n">
        <v>2026</v>
      </c>
      <c r="C533" s="4" t="n">
        <v>4</v>
      </c>
      <c r="D533" s="9" t="s">
        <v>292</v>
      </c>
      <c r="E533" s="12" t="str">
        <f aca="false">INDEX(門市主檔!$B$2:$B$25,MATCH($D533,門市主檔!$A$2:$A$25,0))</f>
        <v>桃園藝文店</v>
      </c>
      <c r="F533" s="12" t="str">
        <f aca="false">INDEX(門市主檔!$C$2:$C$25,MATCH($D533,門市主檔!$A$2:$A$25,0))</f>
        <v>北區</v>
      </c>
      <c r="G533" s="12" t="str">
        <f aca="false">INDEX(門市主檔!$E$2:$E$25,MATCH($D533,門市主檔!$A$2:$A$25,0))</f>
        <v>標準店</v>
      </c>
      <c r="H533" s="4" t="n">
        <v>30</v>
      </c>
      <c r="I533" s="16" t="n">
        <f aca="false">SUMIFS(門市年度設定!$E$2:$E$63,門市年度設定!$A$2:$A$63,$B533,門市年度設定!$B$2:$B$63,$D533)</f>
        <v>96</v>
      </c>
      <c r="J533" s="17" t="n">
        <f aca="false">SUMIFS(通路月營運!$I$2:$I$2509,通路月營運!$B$2:$B$2509,$B533,通路月營運!$C$2:$C$2509,$C533,通路月營運!$D$2:$D$2509,$D533)</f>
        <v>1813800</v>
      </c>
      <c r="K533" s="16" t="n">
        <f aca="false">SUMIFS(通路月營運!$K$2:$K$2509,通路月營運!$B$2:$B$2509,$B533,通路月營運!$C$2:$C$2509,$C533,通路月營運!$D$2:$D$2509,$D533)</f>
        <v>6307</v>
      </c>
      <c r="L533" s="13" t="n">
        <v>604800</v>
      </c>
      <c r="M533" s="13" t="n">
        <v>448900</v>
      </c>
      <c r="N533" s="17" t="n">
        <f aca="false">SUMIFS(門市年度設定!$F$2:$F$63,門市年度設定!$A$2:$A$63,$B533,門市年度設定!$B$2:$B$63,$D533)</f>
        <v>187000</v>
      </c>
      <c r="O533" s="13" t="n">
        <v>86500</v>
      </c>
      <c r="P533" s="13" t="n">
        <v>31300</v>
      </c>
      <c r="Q533" s="17" t="n">
        <f aca="false">SUMIFS(通路月營運!$N$2:$N$2509,通路月營運!$B$2:$B$2509,$B533,通路月營運!$C$2:$C$2509,$C533,通路月營運!$D$2:$D$2509,$D533)</f>
        <v>193441.5</v>
      </c>
      <c r="R533" s="14" t="n">
        <f aca="false">SUM(L533:Q533)</f>
        <v>1551941.5</v>
      </c>
      <c r="S533" s="14" t="n">
        <f aca="false">J533-R533</f>
        <v>261858.5</v>
      </c>
      <c r="T533" s="15" t="n">
        <f aca="false">IF(J533=0,0,S533/J533)</f>
        <v>0.144370106957768</v>
      </c>
      <c r="U533" s="14" t="n">
        <f aca="false">IF(H533=0,0,J533/H533)</f>
        <v>60460</v>
      </c>
      <c r="V533" s="18" t="n">
        <f aca="false">IF(H533=0,0,K533/H533)</f>
        <v>210.233333333333</v>
      </c>
      <c r="W533" s="14" t="n">
        <f aca="false">IF(K533=0,0,J533/K533)</f>
        <v>287.585222768353</v>
      </c>
      <c r="X533" s="15" t="n">
        <f aca="false">IF(J533=0,0,L533/J533)</f>
        <v>0.333443599073768</v>
      </c>
      <c r="Y533" s="15" t="n">
        <f aca="false">IF(J533=0,0,M533/J533)</f>
        <v>0.247491454405116</v>
      </c>
      <c r="Z533" s="14" t="n">
        <f aca="false">IF(I533=0,0,J533/I533)</f>
        <v>18893.75</v>
      </c>
    </row>
    <row r="534" customFormat="false" ht="15" hidden="false" customHeight="false" outlineLevel="0" collapsed="false">
      <c r="A534" s="6" t="str">
        <f aca="false">TEXT(B534,"0")&amp;"-"&amp;TEXT(C534,"00")</f>
        <v>2026-04</v>
      </c>
      <c r="B534" s="4" t="n">
        <v>2026</v>
      </c>
      <c r="C534" s="4" t="n">
        <v>4</v>
      </c>
      <c r="D534" s="9" t="s">
        <v>315</v>
      </c>
      <c r="E534" s="12" t="str">
        <f aca="false">INDEX(門市主檔!$B$2:$B$25,MATCH($D534,門市主檔!$A$2:$A$25,0))</f>
        <v>雲林斗六店</v>
      </c>
      <c r="F534" s="12" t="str">
        <f aca="false">INDEX(門市主檔!$C$2:$C$25,MATCH($D534,門市主檔!$A$2:$A$25,0))</f>
        <v>中區</v>
      </c>
      <c r="G534" s="12" t="str">
        <f aca="false">INDEX(門市主檔!$E$2:$E$25,MATCH($D534,門市主檔!$A$2:$A$25,0))</f>
        <v>標準店</v>
      </c>
      <c r="H534" s="4" t="n">
        <v>30</v>
      </c>
      <c r="I534" s="16" t="n">
        <f aca="false">SUMIFS(門市年度設定!$E$2:$E$63,門市年度設定!$A$2:$A$63,$B534,門市年度設定!$B$2:$B$63,$D534)</f>
        <v>90</v>
      </c>
      <c r="J534" s="17" t="n">
        <f aca="false">SUMIFS(通路月營運!$I$2:$I$2509,通路月營運!$B$2:$B$2509,$B534,通路月營運!$C$2:$C$2509,$C534,通路月營運!$D$2:$D$2509,$D534)</f>
        <v>1458800</v>
      </c>
      <c r="K534" s="16" t="n">
        <f aca="false">SUMIFS(通路月營運!$K$2:$K$2509,通路月營運!$B$2:$B$2509,$B534,通路月營運!$C$2:$C$2509,$C534,通路月營運!$D$2:$D$2509,$D534)</f>
        <v>4917</v>
      </c>
      <c r="L534" s="13" t="n">
        <v>488900</v>
      </c>
      <c r="M534" s="13" t="n">
        <v>401600</v>
      </c>
      <c r="N534" s="17" t="n">
        <f aca="false">SUMIFS(門市年度設定!$F$2:$F$63,門市年度設定!$A$2:$A$63,$B534,門市年度設定!$B$2:$B$63,$D534)</f>
        <v>170000</v>
      </c>
      <c r="O534" s="13" t="n">
        <v>73700</v>
      </c>
      <c r="P534" s="13" t="n">
        <v>33000</v>
      </c>
      <c r="Q534" s="17" t="n">
        <f aca="false">SUMIFS(通路月營運!$N$2:$N$2509,通路月營運!$B$2:$B$2509,$B534,通路月營運!$C$2:$C$2509,$C534,通路月營運!$D$2:$D$2509,$D534)</f>
        <v>168532.5</v>
      </c>
      <c r="R534" s="14" t="n">
        <f aca="false">SUM(L534:Q534)</f>
        <v>1335732.5</v>
      </c>
      <c r="S534" s="14" t="n">
        <f aca="false">J534-R534</f>
        <v>123067.5</v>
      </c>
      <c r="T534" s="15" t="n">
        <f aca="false">IF(J534=0,0,S534/J534)</f>
        <v>0.0843621469701124</v>
      </c>
      <c r="U534" s="14" t="n">
        <f aca="false">IF(H534=0,0,J534/H534)</f>
        <v>48626.6666666667</v>
      </c>
      <c r="V534" s="18" t="n">
        <f aca="false">IF(H534=0,0,K534/H534)</f>
        <v>163.9</v>
      </c>
      <c r="W534" s="14" t="n">
        <f aca="false">IF(K534=0,0,J534/K534)</f>
        <v>296.684970510474</v>
      </c>
      <c r="X534" s="15" t="n">
        <f aca="false">IF(J534=0,0,L534/J534)</f>
        <v>0.335138469975322</v>
      </c>
      <c r="Y534" s="15" t="n">
        <f aca="false">IF(J534=0,0,M534/J534)</f>
        <v>0.275294762818755</v>
      </c>
      <c r="Z534" s="14" t="n">
        <f aca="false">IF(I534=0,0,J534/I534)</f>
        <v>16208.8888888889</v>
      </c>
    </row>
    <row r="535" customFormat="false" ht="15" hidden="false" customHeight="false" outlineLevel="0" collapsed="false">
      <c r="A535" s="6" t="str">
        <f aca="false">TEXT(B535,"0")&amp;"-"&amp;TEXT(C535,"00")</f>
        <v>2026-05</v>
      </c>
      <c r="B535" s="4" t="n">
        <v>2026</v>
      </c>
      <c r="C535" s="4" t="n">
        <v>5</v>
      </c>
      <c r="D535" s="9" t="s">
        <v>294</v>
      </c>
      <c r="E535" s="12" t="str">
        <f aca="false">INDEX(門市主檔!$B$2:$B$25,MATCH($D535,門市主檔!$A$2:$A$25,0))</f>
        <v>新竹巨城店</v>
      </c>
      <c r="F535" s="12" t="str">
        <f aca="false">INDEX(門市主檔!$C$2:$C$25,MATCH($D535,門市主檔!$A$2:$A$25,0))</f>
        <v>北區</v>
      </c>
      <c r="G535" s="12" t="str">
        <f aca="false">INDEX(門市主檔!$E$2:$E$25,MATCH($D535,門市主檔!$A$2:$A$25,0))</f>
        <v>旗艦店</v>
      </c>
      <c r="H535" s="4" t="n">
        <v>31</v>
      </c>
      <c r="I535" s="16" t="n">
        <f aca="false">SUMIFS(門市年度設定!$E$2:$E$63,門市年度設定!$A$2:$A$63,$B535,門市年度設定!$B$2:$B$63,$D535)</f>
        <v>118</v>
      </c>
      <c r="J535" s="17" t="n">
        <f aca="false">SUMIFS(通路月營運!$I$2:$I$2509,通路月營運!$B$2:$B$2509,$B535,通路月營運!$C$2:$C$2509,$C535,通路月營運!$D$2:$D$2509,$D535)</f>
        <v>2762900</v>
      </c>
      <c r="K535" s="16" t="n">
        <f aca="false">SUMIFS(通路月營運!$K$2:$K$2509,通路月營運!$B$2:$B$2509,$B535,通路月營運!$C$2:$C$2509,$C535,通路月營運!$D$2:$D$2509,$D535)</f>
        <v>9199</v>
      </c>
      <c r="L535" s="13" t="n">
        <v>820500</v>
      </c>
      <c r="M535" s="13" t="n">
        <v>677400</v>
      </c>
      <c r="N535" s="17" t="n">
        <f aca="false">SUMIFS(門市年度設定!$F$2:$F$63,門市年度設定!$A$2:$A$63,$B535,門市年度設定!$B$2:$B$63,$D535)</f>
        <v>539000</v>
      </c>
      <c r="O535" s="13" t="n">
        <v>153200</v>
      </c>
      <c r="P535" s="13" t="n">
        <v>90500</v>
      </c>
      <c r="Q535" s="17" t="n">
        <f aca="false">SUMIFS(通路月營運!$N$2:$N$2509,通路月營運!$B$2:$B$2509,$B535,通路月營運!$C$2:$C$2509,$C535,通路月營運!$D$2:$D$2509,$D535)</f>
        <v>289420.5</v>
      </c>
      <c r="R535" s="14" t="n">
        <f aca="false">SUM(L535:Q535)</f>
        <v>2570020.5</v>
      </c>
      <c r="S535" s="14" t="n">
        <f aca="false">J535-R535</f>
        <v>192879.5</v>
      </c>
      <c r="T535" s="15" t="n">
        <f aca="false">IF(J535=0,0,S535/J535)</f>
        <v>0.0698105251728257</v>
      </c>
      <c r="U535" s="14" t="n">
        <f aca="false">IF(H535=0,0,J535/H535)</f>
        <v>89125.8064516129</v>
      </c>
      <c r="V535" s="18" t="n">
        <f aca="false">IF(H535=0,0,K535/H535)</f>
        <v>296.741935483871</v>
      </c>
      <c r="W535" s="14" t="n">
        <f aca="false">IF(K535=0,0,J535/K535)</f>
        <v>300.34786389825</v>
      </c>
      <c r="X535" s="15" t="n">
        <f aca="false">IF(J535=0,0,L535/J535)</f>
        <v>0.296970574396467</v>
      </c>
      <c r="Y535" s="15" t="n">
        <f aca="false">IF(J535=0,0,M535/J535)</f>
        <v>0.245177168916718</v>
      </c>
      <c r="Z535" s="14" t="n">
        <f aca="false">IF(I535=0,0,J535/I535)</f>
        <v>23414.406779661</v>
      </c>
    </row>
    <row r="536" customFormat="false" ht="15" hidden="false" customHeight="false" outlineLevel="0" collapsed="false">
      <c r="A536" s="6" t="str">
        <f aca="false">TEXT(B536,"0")&amp;"-"&amp;TEXT(C536,"00")</f>
        <v>2026-05</v>
      </c>
      <c r="B536" s="4" t="n">
        <v>2026</v>
      </c>
      <c r="C536" s="4" t="n">
        <v>5</v>
      </c>
      <c r="D536" s="9" t="s">
        <v>297</v>
      </c>
      <c r="E536" s="12" t="str">
        <f aca="false">INDEX(門市主檔!$B$2:$B$25,MATCH($D536,門市主檔!$A$2:$A$25,0))</f>
        <v>新竹竹北店</v>
      </c>
      <c r="F536" s="12" t="str">
        <f aca="false">INDEX(門市主檔!$C$2:$C$25,MATCH($D536,門市主檔!$A$2:$A$25,0))</f>
        <v>北區</v>
      </c>
      <c r="G536" s="12" t="str">
        <f aca="false">INDEX(門市主檔!$E$2:$E$25,MATCH($D536,門市主檔!$A$2:$A$25,0))</f>
        <v>標準店</v>
      </c>
      <c r="H536" s="4" t="n">
        <v>31</v>
      </c>
      <c r="I536" s="16" t="n">
        <f aca="false">SUMIFS(門市年度設定!$E$2:$E$63,門市年度設定!$A$2:$A$63,$B536,門市年度設定!$B$2:$B$63,$D536)</f>
        <v>71</v>
      </c>
      <c r="J536" s="17" t="n">
        <f aca="false">SUMIFS(通路月營運!$I$2:$I$2509,通路月營運!$B$2:$B$2509,$B536,通路月營運!$C$2:$C$2509,$C536,通路月營運!$D$2:$D$2509,$D536)</f>
        <v>1822700</v>
      </c>
      <c r="K536" s="16" t="n">
        <f aca="false">SUMIFS(通路月營運!$K$2:$K$2509,通路月營運!$B$2:$B$2509,$B536,通路月營運!$C$2:$C$2509,$C536,通路月營運!$D$2:$D$2509,$D536)</f>
        <v>6135</v>
      </c>
      <c r="L536" s="13" t="n">
        <v>538000</v>
      </c>
      <c r="M536" s="13" t="n">
        <v>453600</v>
      </c>
      <c r="N536" s="17" t="n">
        <f aca="false">SUMIFS(門市年度設定!$F$2:$F$63,門市年度設定!$A$2:$A$63,$B536,門市年度設定!$B$2:$B$63,$D536)</f>
        <v>242000</v>
      </c>
      <c r="O536" s="13" t="n">
        <v>126900</v>
      </c>
      <c r="P536" s="13" t="n">
        <v>55200</v>
      </c>
      <c r="Q536" s="17" t="n">
        <f aca="false">SUMIFS(通路月營運!$N$2:$N$2509,通路月營運!$B$2:$B$2509,$B536,通路月營運!$C$2:$C$2509,$C536,通路月營運!$D$2:$D$2509,$D536)</f>
        <v>205620</v>
      </c>
      <c r="R536" s="14" t="n">
        <f aca="false">SUM(L536:Q536)</f>
        <v>1621320</v>
      </c>
      <c r="S536" s="14" t="n">
        <f aca="false">J536-R536</f>
        <v>201380</v>
      </c>
      <c r="T536" s="15" t="n">
        <f aca="false">IF(J536=0,0,S536/J536)</f>
        <v>0.110484446151314</v>
      </c>
      <c r="U536" s="14" t="n">
        <f aca="false">IF(H536=0,0,J536/H536)</f>
        <v>58796.7741935484</v>
      </c>
      <c r="V536" s="18" t="n">
        <f aca="false">IF(H536=0,0,K536/H536)</f>
        <v>197.903225806452</v>
      </c>
      <c r="W536" s="14" t="n">
        <f aca="false">IF(K536=0,0,J536/K536)</f>
        <v>297.098614506927</v>
      </c>
      <c r="X536" s="15" t="n">
        <f aca="false">IF(J536=0,0,L536/J536)</f>
        <v>0.295166511219619</v>
      </c>
      <c r="Y536" s="15" t="n">
        <f aca="false">IF(J536=0,0,M536/J536)</f>
        <v>0.248861578976244</v>
      </c>
      <c r="Z536" s="14" t="n">
        <f aca="false">IF(I536=0,0,J536/I536)</f>
        <v>25671.8309859155</v>
      </c>
    </row>
    <row r="537" customFormat="false" ht="15" hidden="false" customHeight="false" outlineLevel="0" collapsed="false">
      <c r="A537" s="6" t="str">
        <f aca="false">TEXT(B537,"0")&amp;"-"&amp;TEXT(C537,"00")</f>
        <v>2026-05</v>
      </c>
      <c r="B537" s="4" t="n">
        <v>2026</v>
      </c>
      <c r="C537" s="4" t="n">
        <v>5</v>
      </c>
      <c r="D537" s="9" t="s">
        <v>325</v>
      </c>
      <c r="E537" s="12" t="str">
        <f aca="false">INDEX(門市主檔!$B$2:$B$25,MATCH($D537,門市主檔!$A$2:$A$25,0))</f>
        <v>高雄左營店</v>
      </c>
      <c r="F537" s="12" t="str">
        <f aca="false">INDEX(門市主檔!$C$2:$C$25,MATCH($D537,門市主檔!$A$2:$A$25,0))</f>
        <v>南區</v>
      </c>
      <c r="G537" s="12" t="str">
        <f aca="false">INDEX(門市主檔!$E$2:$E$25,MATCH($D537,門市主檔!$A$2:$A$25,0))</f>
        <v>旗艦店</v>
      </c>
      <c r="H537" s="4" t="n">
        <v>31</v>
      </c>
      <c r="I537" s="16" t="n">
        <f aca="false">SUMIFS(門市年度設定!$E$2:$E$63,門市年度設定!$A$2:$A$63,$B537,門市年度設定!$B$2:$B$63,$D537)</f>
        <v>119</v>
      </c>
      <c r="J537" s="17" t="n">
        <f aca="false">SUMIFS(通路月營運!$I$2:$I$2509,通路月營運!$B$2:$B$2509,$B537,通路月營運!$C$2:$C$2509,$C537,通路月營運!$D$2:$D$2509,$D537)</f>
        <v>2286600</v>
      </c>
      <c r="K537" s="16" t="n">
        <f aca="false">SUMIFS(通路月營運!$K$2:$K$2509,通路月營運!$B$2:$B$2509,$B537,通路月營運!$C$2:$C$2509,$C537,通路月營運!$D$2:$D$2509,$D537)</f>
        <v>8023</v>
      </c>
      <c r="L537" s="13" t="n">
        <v>751900</v>
      </c>
      <c r="M537" s="13" t="n">
        <v>592100</v>
      </c>
      <c r="N537" s="17" t="n">
        <f aca="false">SUMIFS(門市年度設定!$F$2:$F$63,門市年度設定!$A$2:$A$63,$B537,門市年度設定!$B$2:$B$63,$D537)</f>
        <v>498000</v>
      </c>
      <c r="O537" s="13" t="n">
        <v>130600</v>
      </c>
      <c r="P537" s="13" t="n">
        <v>45800</v>
      </c>
      <c r="Q537" s="17" t="n">
        <f aca="false">SUMIFS(通路月營運!$N$2:$N$2509,通路月營運!$B$2:$B$2509,$B537,通路月營運!$C$2:$C$2509,$C537,通路月營運!$D$2:$D$2509,$D537)</f>
        <v>218109</v>
      </c>
      <c r="R537" s="14" t="n">
        <f aca="false">SUM(L537:Q537)</f>
        <v>2236509</v>
      </c>
      <c r="S537" s="14" t="n">
        <f aca="false">J537-R537</f>
        <v>50091</v>
      </c>
      <c r="T537" s="15" t="n">
        <f aca="false">IF(J537=0,0,S537/J537)</f>
        <v>0.0219063237995277</v>
      </c>
      <c r="U537" s="14" t="n">
        <f aca="false">IF(H537=0,0,J537/H537)</f>
        <v>73761.2903225807</v>
      </c>
      <c r="V537" s="18" t="n">
        <f aca="false">IF(H537=0,0,K537/H537)</f>
        <v>258.806451612903</v>
      </c>
      <c r="W537" s="14" t="n">
        <f aca="false">IF(K537=0,0,J537/K537)</f>
        <v>285.005608874486</v>
      </c>
      <c r="X537" s="15" t="n">
        <f aca="false">IF(J537=0,0,L537/J537)</f>
        <v>0.328828828828829</v>
      </c>
      <c r="Y537" s="15" t="n">
        <f aca="false">IF(J537=0,0,M537/J537)</f>
        <v>0.258943409428846</v>
      </c>
      <c r="Z537" s="14" t="n">
        <f aca="false">IF(I537=0,0,J537/I537)</f>
        <v>19215.1260504202</v>
      </c>
    </row>
    <row r="538" customFormat="false" ht="15" hidden="false" customHeight="false" outlineLevel="0" collapsed="false">
      <c r="A538" s="6" t="str">
        <f aca="false">TEXT(B538,"0")&amp;"-"&amp;TEXT(C538,"00")</f>
        <v>2026-05</v>
      </c>
      <c r="B538" s="4" t="n">
        <v>2026</v>
      </c>
      <c r="C538" s="4" t="n">
        <v>5</v>
      </c>
      <c r="D538" s="9" t="s">
        <v>328</v>
      </c>
      <c r="E538" s="12" t="str">
        <f aca="false">INDEX(門市主檔!$B$2:$B$25,MATCH($D538,門市主檔!$A$2:$A$25,0))</f>
        <v>高雄三多店</v>
      </c>
      <c r="F538" s="12" t="str">
        <f aca="false">INDEX(門市主檔!$C$2:$C$25,MATCH($D538,門市主檔!$A$2:$A$25,0))</f>
        <v>南區</v>
      </c>
      <c r="G538" s="12" t="str">
        <f aca="false">INDEX(門市主檔!$E$2:$E$25,MATCH($D538,門市主檔!$A$2:$A$25,0))</f>
        <v>標準店</v>
      </c>
      <c r="H538" s="4" t="n">
        <v>31</v>
      </c>
      <c r="I538" s="16" t="n">
        <f aca="false">SUMIFS(門市年度設定!$E$2:$E$63,門市年度設定!$A$2:$A$63,$B538,門市年度設定!$B$2:$B$63,$D538)</f>
        <v>77</v>
      </c>
      <c r="J538" s="17" t="n">
        <f aca="false">SUMIFS(通路月營運!$I$2:$I$2509,通路月營運!$B$2:$B$2509,$B538,通路月營運!$C$2:$C$2509,$C538,通路月營運!$D$2:$D$2509,$D538)</f>
        <v>2129000</v>
      </c>
      <c r="K538" s="16" t="n">
        <f aca="false">SUMIFS(通路月營運!$K$2:$K$2509,通路月營運!$B$2:$B$2509,$B538,通路月營運!$C$2:$C$2509,$C538,通路月營運!$D$2:$D$2509,$D538)</f>
        <v>7306</v>
      </c>
      <c r="L538" s="13" t="n">
        <v>696500</v>
      </c>
      <c r="M538" s="13" t="n">
        <v>509300</v>
      </c>
      <c r="N538" s="17" t="n">
        <f aca="false">SUMIFS(門市年度設定!$F$2:$F$63,門市年度設定!$A$2:$A$63,$B538,門市年度設定!$B$2:$B$63,$D538)</f>
        <v>221000</v>
      </c>
      <c r="O538" s="13" t="n">
        <v>127400</v>
      </c>
      <c r="P538" s="13" t="n">
        <v>59600</v>
      </c>
      <c r="Q538" s="17" t="n">
        <f aca="false">SUMIFS(通路月營運!$N$2:$N$2509,通路月營運!$B$2:$B$2509,$B538,通路月營運!$C$2:$C$2509,$C538,通路月營運!$D$2:$D$2509,$D538)</f>
        <v>234082.5</v>
      </c>
      <c r="R538" s="14" t="n">
        <f aca="false">SUM(L538:Q538)</f>
        <v>1847882.5</v>
      </c>
      <c r="S538" s="14" t="n">
        <f aca="false">J538-R538</f>
        <v>281117.5</v>
      </c>
      <c r="T538" s="15" t="n">
        <f aca="false">IF(J538=0,0,S538/J538)</f>
        <v>0.132042038515735</v>
      </c>
      <c r="U538" s="14" t="n">
        <f aca="false">IF(H538=0,0,J538/H538)</f>
        <v>68677.4193548387</v>
      </c>
      <c r="V538" s="18" t="n">
        <f aca="false">IF(H538=0,0,K538/H538)</f>
        <v>235.677419354839</v>
      </c>
      <c r="W538" s="14" t="n">
        <f aca="false">IF(K538=0,0,J538/K538)</f>
        <v>291.404325212154</v>
      </c>
      <c r="X538" s="15" t="n">
        <f aca="false">IF(J538=0,0,L538/J538)</f>
        <v>0.327148896195397</v>
      </c>
      <c r="Y538" s="15" t="n">
        <f aca="false">IF(J538=0,0,M538/J538)</f>
        <v>0.239220291216534</v>
      </c>
      <c r="Z538" s="14" t="n">
        <f aca="false">IF(I538=0,0,J538/I538)</f>
        <v>27649.3506493507</v>
      </c>
    </row>
    <row r="539" customFormat="false" ht="15" hidden="false" customHeight="false" outlineLevel="0" collapsed="false">
      <c r="A539" s="6" t="str">
        <f aca="false">TEXT(B539,"0")&amp;"-"&amp;TEXT(C539,"00")</f>
        <v>2026-05</v>
      </c>
      <c r="B539" s="4" t="n">
        <v>2026</v>
      </c>
      <c r="C539" s="4" t="n">
        <v>5</v>
      </c>
      <c r="D539" s="9" t="s">
        <v>330</v>
      </c>
      <c r="E539" s="12" t="str">
        <f aca="false">INDEX(門市主檔!$B$2:$B$25,MATCH($D539,門市主檔!$A$2:$A$25,0))</f>
        <v>高雄鳳山店</v>
      </c>
      <c r="F539" s="12" t="str">
        <f aca="false">INDEX(門市主檔!$C$2:$C$25,MATCH($D539,門市主檔!$A$2:$A$25,0))</f>
        <v>南區</v>
      </c>
      <c r="G539" s="12" t="str">
        <f aca="false">INDEX(門市主檔!$E$2:$E$25,MATCH($D539,門市主檔!$A$2:$A$25,0))</f>
        <v>外帶專門店</v>
      </c>
      <c r="H539" s="4" t="n">
        <v>31</v>
      </c>
      <c r="I539" s="16" t="n">
        <f aca="false">SUMIFS(門市年度設定!$E$2:$E$63,門市年度設定!$A$2:$A$63,$B539,門市年度設定!$B$2:$B$63,$D539)</f>
        <v>10</v>
      </c>
      <c r="J539" s="17" t="n">
        <f aca="false">SUMIFS(通路月營運!$I$2:$I$2509,通路月營運!$B$2:$B$2509,$B539,通路月營運!$C$2:$C$2509,$C539,通路月營運!$D$2:$D$2509,$D539)</f>
        <v>937600</v>
      </c>
      <c r="K539" s="16" t="n">
        <f aca="false">SUMIFS(通路月營運!$K$2:$K$2509,通路月營運!$B$2:$B$2509,$B539,通路月營運!$C$2:$C$2509,$C539,通路月營運!$D$2:$D$2509,$D539)</f>
        <v>3444</v>
      </c>
      <c r="L539" s="13" t="n">
        <v>289800</v>
      </c>
      <c r="M539" s="13" t="n">
        <v>237000</v>
      </c>
      <c r="N539" s="17" t="n">
        <f aca="false">SUMIFS(門市年度設定!$F$2:$F$63,門市年度設定!$A$2:$A$63,$B539,門市年度設定!$B$2:$B$63,$D539)</f>
        <v>53000</v>
      </c>
      <c r="O539" s="13" t="n">
        <v>52200</v>
      </c>
      <c r="P539" s="13" t="n">
        <v>31800</v>
      </c>
      <c r="Q539" s="17" t="n">
        <f aca="false">SUMIFS(通路月營運!$N$2:$N$2509,通路月營運!$B$2:$B$2509,$B539,通路月營運!$C$2:$C$2509,$C539,通路月營運!$D$2:$D$2509,$D539)</f>
        <v>190302</v>
      </c>
      <c r="R539" s="14" t="n">
        <f aca="false">SUM(L539:Q539)</f>
        <v>854102</v>
      </c>
      <c r="S539" s="14" t="n">
        <f aca="false">J539-R539</f>
        <v>83498</v>
      </c>
      <c r="T539" s="15" t="n">
        <f aca="false">IF(J539=0,0,S539/J539)</f>
        <v>0.0890550341296928</v>
      </c>
      <c r="U539" s="14" t="n">
        <f aca="false">IF(H539=0,0,J539/H539)</f>
        <v>30245.1612903226</v>
      </c>
      <c r="V539" s="18" t="n">
        <f aca="false">IF(H539=0,0,K539/H539)</f>
        <v>111.096774193548</v>
      </c>
      <c r="W539" s="14" t="n">
        <f aca="false">IF(K539=0,0,J539/K539)</f>
        <v>272.241579558653</v>
      </c>
      <c r="X539" s="15" t="n">
        <f aca="false">IF(J539=0,0,L539/J539)</f>
        <v>0.309087030716724</v>
      </c>
      <c r="Y539" s="15" t="n">
        <f aca="false">IF(J539=0,0,M539/J539)</f>
        <v>0.252773037542662</v>
      </c>
      <c r="Z539" s="14" t="n">
        <f aca="false">IF(I539=0,0,J539/I539)</f>
        <v>93760</v>
      </c>
    </row>
    <row r="540" customFormat="false" ht="15" hidden="false" customHeight="false" outlineLevel="0" collapsed="false">
      <c r="A540" s="6" t="str">
        <f aca="false">TEXT(B540,"0")&amp;"-"&amp;TEXT(C540,"00")</f>
        <v>2026-05</v>
      </c>
      <c r="B540" s="4" t="n">
        <v>2026</v>
      </c>
      <c r="C540" s="4" t="n">
        <v>5</v>
      </c>
      <c r="D540" s="9" t="s">
        <v>280</v>
      </c>
      <c r="E540" s="12" t="str">
        <f aca="false">INDEX(門市主檔!$B$2:$B$25,MATCH($D540,門市主檔!$A$2:$A$25,0))</f>
        <v>新北板橋店</v>
      </c>
      <c r="F540" s="12" t="str">
        <f aca="false">INDEX(門市主檔!$C$2:$C$25,MATCH($D540,門市主檔!$A$2:$A$25,0))</f>
        <v>北區</v>
      </c>
      <c r="G540" s="12" t="str">
        <f aca="false">INDEX(門市主檔!$E$2:$E$25,MATCH($D540,門市主檔!$A$2:$A$25,0))</f>
        <v>標準店</v>
      </c>
      <c r="H540" s="4" t="n">
        <v>31</v>
      </c>
      <c r="I540" s="16" t="n">
        <f aca="false">SUMIFS(門市年度設定!$E$2:$E$63,門市年度設定!$A$2:$A$63,$B540,門市年度設定!$B$2:$B$63,$D540)</f>
        <v>99</v>
      </c>
      <c r="J540" s="17" t="n">
        <f aca="false">SUMIFS(通路月營運!$I$2:$I$2509,通路月營運!$B$2:$B$2509,$B540,通路月營運!$C$2:$C$2509,$C540,通路月營運!$D$2:$D$2509,$D540)</f>
        <v>2296700</v>
      </c>
      <c r="K540" s="16" t="n">
        <f aca="false">SUMIFS(通路月營運!$K$2:$K$2509,通路月營運!$B$2:$B$2509,$B540,通路月營運!$C$2:$C$2509,$C540,通路月營運!$D$2:$D$2509,$D540)</f>
        <v>7787</v>
      </c>
      <c r="L540" s="13" t="n">
        <v>766400</v>
      </c>
      <c r="M540" s="13" t="n">
        <v>623900</v>
      </c>
      <c r="N540" s="17" t="n">
        <f aca="false">SUMIFS(門市年度設定!$F$2:$F$63,門市年度設定!$A$2:$A$63,$B540,門市年度設定!$B$2:$B$63,$D540)</f>
        <v>291000</v>
      </c>
      <c r="O540" s="13" t="n">
        <v>140800</v>
      </c>
      <c r="P540" s="13" t="n">
        <v>52900</v>
      </c>
      <c r="Q540" s="17" t="n">
        <f aca="false">SUMIFS(通路月營運!$N$2:$N$2509,通路月營運!$B$2:$B$2509,$B540,通路月營運!$C$2:$C$2509,$C540,通路月營運!$D$2:$D$2509,$D540)</f>
        <v>272377.5</v>
      </c>
      <c r="R540" s="14" t="n">
        <f aca="false">SUM(L540:Q540)</f>
        <v>2147377.5</v>
      </c>
      <c r="S540" s="14" t="n">
        <f aca="false">J540-R540</f>
        <v>149322.5</v>
      </c>
      <c r="T540" s="15" t="n">
        <f aca="false">IF(J540=0,0,S540/J540)</f>
        <v>0.0650161100709714</v>
      </c>
      <c r="U540" s="14" t="n">
        <f aca="false">IF(H540=0,0,J540/H540)</f>
        <v>74087.0967741936</v>
      </c>
      <c r="V540" s="18" t="n">
        <f aca="false">IF(H540=0,0,K540/H540)</f>
        <v>251.193548387097</v>
      </c>
      <c r="W540" s="14" t="n">
        <f aca="false">IF(K540=0,0,J540/K540)</f>
        <v>294.940285090536</v>
      </c>
      <c r="X540" s="15" t="n">
        <f aca="false">IF(J540=0,0,L540/J540)</f>
        <v>0.333696172769626</v>
      </c>
      <c r="Y540" s="15" t="n">
        <f aca="false">IF(J540=0,0,M540/J540)</f>
        <v>0.271650629163583</v>
      </c>
      <c r="Z540" s="14" t="n">
        <f aca="false">IF(I540=0,0,J540/I540)</f>
        <v>23198.9898989899</v>
      </c>
    </row>
    <row r="541" customFormat="false" ht="15" hidden="false" customHeight="false" outlineLevel="0" collapsed="false">
      <c r="A541" s="6" t="str">
        <f aca="false">TEXT(B541,"0")&amp;"-"&amp;TEXT(C541,"00")</f>
        <v>2026-05</v>
      </c>
      <c r="B541" s="4" t="n">
        <v>2026</v>
      </c>
      <c r="C541" s="4" t="n">
        <v>5</v>
      </c>
      <c r="D541" s="9" t="s">
        <v>283</v>
      </c>
      <c r="E541" s="12" t="str">
        <f aca="false">INDEX(門市主檔!$B$2:$B$25,MATCH($D541,門市主檔!$A$2:$A$25,0))</f>
        <v>新北新莊店</v>
      </c>
      <c r="F541" s="12" t="str">
        <f aca="false">INDEX(門市主檔!$C$2:$C$25,MATCH($D541,門市主檔!$A$2:$A$25,0))</f>
        <v>北區</v>
      </c>
      <c r="G541" s="12" t="str">
        <f aca="false">INDEX(門市主檔!$E$2:$E$25,MATCH($D541,門市主檔!$A$2:$A$25,0))</f>
        <v>標準店</v>
      </c>
      <c r="H541" s="4" t="n">
        <v>31</v>
      </c>
      <c r="I541" s="16" t="n">
        <f aca="false">SUMIFS(門市年度設定!$E$2:$E$63,門市年度設定!$A$2:$A$63,$B541,門市年度設定!$B$2:$B$63,$D541)</f>
        <v>75</v>
      </c>
      <c r="J541" s="17" t="n">
        <f aca="false">SUMIFS(通路月營運!$I$2:$I$2509,通路月營運!$B$2:$B$2509,$B541,通路月營運!$C$2:$C$2509,$C541,通路月營運!$D$2:$D$2509,$D541)</f>
        <v>2067600</v>
      </c>
      <c r="K541" s="16" t="n">
        <f aca="false">SUMIFS(通路月營運!$K$2:$K$2509,通路月營運!$B$2:$B$2509,$B541,通路月營運!$C$2:$C$2509,$C541,通路月營運!$D$2:$D$2509,$D541)</f>
        <v>6746</v>
      </c>
      <c r="L541" s="13" t="n">
        <v>666700</v>
      </c>
      <c r="M541" s="13" t="n">
        <v>555800</v>
      </c>
      <c r="N541" s="17" t="n">
        <f aca="false">SUMIFS(門市年度設定!$F$2:$F$63,門市年度設定!$A$2:$A$63,$B541,門市年度設定!$B$2:$B$63,$D541)</f>
        <v>250000</v>
      </c>
      <c r="O541" s="13" t="n">
        <v>119900</v>
      </c>
      <c r="P541" s="13" t="n">
        <v>69800</v>
      </c>
      <c r="Q541" s="17" t="n">
        <f aca="false">SUMIFS(通路月營運!$N$2:$N$2509,通路月營運!$B$2:$B$2509,$B541,通路月營運!$C$2:$C$2509,$C541,通路月營運!$D$2:$D$2509,$D541)</f>
        <v>236980.5</v>
      </c>
      <c r="R541" s="14" t="n">
        <f aca="false">SUM(L541:Q541)</f>
        <v>1899180.5</v>
      </c>
      <c r="S541" s="14" t="n">
        <f aca="false">J541-R541</f>
        <v>168419.5</v>
      </c>
      <c r="T541" s="15" t="n">
        <f aca="false">IF(J541=0,0,S541/J541)</f>
        <v>0.0814565196362933</v>
      </c>
      <c r="U541" s="14" t="n">
        <f aca="false">IF(H541=0,0,J541/H541)</f>
        <v>66696.7741935484</v>
      </c>
      <c r="V541" s="18" t="n">
        <f aca="false">IF(H541=0,0,K541/H541)</f>
        <v>217.612903225806</v>
      </c>
      <c r="W541" s="14" t="n">
        <f aca="false">IF(K541=0,0,J541/K541)</f>
        <v>306.492736436407</v>
      </c>
      <c r="X541" s="15" t="n">
        <f aca="false">IF(J541=0,0,L541/J541)</f>
        <v>0.322451151093055</v>
      </c>
      <c r="Y541" s="15" t="n">
        <f aca="false">IF(J541=0,0,M541/J541)</f>
        <v>0.268814083962082</v>
      </c>
      <c r="Z541" s="14" t="n">
        <f aca="false">IF(I541=0,0,J541/I541)</f>
        <v>27568</v>
      </c>
    </row>
    <row r="542" customFormat="false" ht="15" hidden="false" customHeight="false" outlineLevel="0" collapsed="false">
      <c r="A542" s="6" t="str">
        <f aca="false">TEXT(B542,"0")&amp;"-"&amp;TEXT(C542,"00")</f>
        <v>2026-05</v>
      </c>
      <c r="B542" s="4" t="n">
        <v>2026</v>
      </c>
      <c r="C542" s="4" t="n">
        <v>5</v>
      </c>
      <c r="D542" s="9" t="s">
        <v>332</v>
      </c>
      <c r="E542" s="12" t="str">
        <f aca="false">INDEX(門市主檔!$B$2:$B$25,MATCH($D542,門市主檔!$A$2:$A$25,0))</f>
        <v>屏東市區店</v>
      </c>
      <c r="F542" s="12" t="str">
        <f aca="false">INDEX(門市主檔!$C$2:$C$25,MATCH($D542,門市主檔!$A$2:$A$25,0))</f>
        <v>南區</v>
      </c>
      <c r="G542" s="12" t="str">
        <f aca="false">INDEX(門市主檔!$E$2:$E$25,MATCH($D542,門市主檔!$A$2:$A$25,0))</f>
        <v>小型店</v>
      </c>
      <c r="H542" s="4" t="n">
        <v>31</v>
      </c>
      <c r="I542" s="16" t="n">
        <f aca="false">SUMIFS(門市年度設定!$E$2:$E$63,門市年度設定!$A$2:$A$63,$B542,門市年度設定!$B$2:$B$63,$D542)</f>
        <v>45</v>
      </c>
      <c r="J542" s="17" t="n">
        <f aca="false">SUMIFS(通路月營運!$I$2:$I$2509,通路月營運!$B$2:$B$2509,$B542,通路月營運!$C$2:$C$2509,$C542,通路月營運!$D$2:$D$2509,$D542)</f>
        <v>1368500</v>
      </c>
      <c r="K542" s="16" t="n">
        <f aca="false">SUMIFS(通路月營運!$K$2:$K$2509,通路月營運!$B$2:$B$2509,$B542,通路月營運!$C$2:$C$2509,$C542,通路月營運!$D$2:$D$2509,$D542)</f>
        <v>5039</v>
      </c>
      <c r="L542" s="13" t="n">
        <v>460200</v>
      </c>
      <c r="M542" s="13" t="n">
        <v>326600</v>
      </c>
      <c r="N542" s="17" t="n">
        <f aca="false">SUMIFS(門市年度設定!$F$2:$F$63,門市年度設定!$A$2:$A$63,$B542,門市年度設定!$B$2:$B$63,$D542)</f>
        <v>88000</v>
      </c>
      <c r="O542" s="13" t="n">
        <v>65000</v>
      </c>
      <c r="P542" s="13" t="n">
        <v>31800</v>
      </c>
      <c r="Q542" s="17" t="n">
        <f aca="false">SUMIFS(通路月營運!$N$2:$N$2509,通路月營運!$B$2:$B$2509,$B542,通路月營運!$C$2:$C$2509,$C542,通路月營運!$D$2:$D$2509,$D542)</f>
        <v>181470</v>
      </c>
      <c r="R542" s="14" t="n">
        <f aca="false">SUM(L542:Q542)</f>
        <v>1153070</v>
      </c>
      <c r="S542" s="14" t="n">
        <f aca="false">J542-R542</f>
        <v>215430</v>
      </c>
      <c r="T542" s="15" t="n">
        <f aca="false">IF(J542=0,0,S542/J542)</f>
        <v>0.157420533430764</v>
      </c>
      <c r="U542" s="14" t="n">
        <f aca="false">IF(H542=0,0,J542/H542)</f>
        <v>44145.1612903226</v>
      </c>
      <c r="V542" s="18" t="n">
        <f aca="false">IF(H542=0,0,K542/H542)</f>
        <v>162.548387096774</v>
      </c>
      <c r="W542" s="14" t="n">
        <f aca="false">IF(K542=0,0,J542/K542)</f>
        <v>271.581663028379</v>
      </c>
      <c r="X542" s="15" t="n">
        <f aca="false">IF(J542=0,0,L542/J542)</f>
        <v>0.3362805991962</v>
      </c>
      <c r="Y542" s="15" t="n">
        <f aca="false">IF(J542=0,0,M542/J542)</f>
        <v>0.238655462184874</v>
      </c>
      <c r="Z542" s="14" t="n">
        <f aca="false">IF(I542=0,0,J542/I542)</f>
        <v>30411.1111111111</v>
      </c>
    </row>
    <row r="543" customFormat="false" ht="15" hidden="false" customHeight="false" outlineLevel="0" collapsed="false">
      <c r="A543" s="6" t="str">
        <f aca="false">TEXT(B543,"0")&amp;"-"&amp;TEXT(C543,"00")</f>
        <v>2026-05</v>
      </c>
      <c r="B543" s="4" t="n">
        <v>2026</v>
      </c>
      <c r="C543" s="4" t="n">
        <v>5</v>
      </c>
      <c r="D543" s="9" t="s">
        <v>300</v>
      </c>
      <c r="E543" s="12" t="str">
        <f aca="false">INDEX(門市主檔!$B$2:$B$25,MATCH($D543,門市主檔!$A$2:$A$25,0))</f>
        <v>台中逢甲店</v>
      </c>
      <c r="F543" s="12" t="str">
        <f aca="false">INDEX(門市主檔!$C$2:$C$25,MATCH($D543,門市主檔!$A$2:$A$25,0))</f>
        <v>中區</v>
      </c>
      <c r="G543" s="12" t="str">
        <f aca="false">INDEX(門市主檔!$E$2:$E$25,MATCH($D543,門市主檔!$A$2:$A$25,0))</f>
        <v>標準店</v>
      </c>
      <c r="H543" s="4" t="n">
        <v>31</v>
      </c>
      <c r="I543" s="16" t="n">
        <f aca="false">SUMIFS(門市年度設定!$E$2:$E$63,門市年度設定!$A$2:$A$63,$B543,門市年度設定!$B$2:$B$63,$D543)</f>
        <v>83</v>
      </c>
      <c r="J543" s="17" t="n">
        <f aca="false">SUMIFS(通路月營運!$I$2:$I$2509,通路月營運!$B$2:$B$2509,$B543,通路月營運!$C$2:$C$2509,$C543,通路月營運!$D$2:$D$2509,$D543)</f>
        <v>2555700</v>
      </c>
      <c r="K543" s="16" t="n">
        <f aca="false">SUMIFS(通路月營運!$K$2:$K$2509,通路月營運!$B$2:$B$2509,$B543,通路月營運!$C$2:$C$2509,$C543,通路月營運!$D$2:$D$2509,$D543)</f>
        <v>8994</v>
      </c>
      <c r="L543" s="13" t="n">
        <v>810200</v>
      </c>
      <c r="M543" s="13" t="n">
        <v>635400</v>
      </c>
      <c r="N543" s="17" t="n">
        <f aca="false">SUMIFS(門市年度設定!$F$2:$F$63,門市年度設定!$A$2:$A$63,$B543,門市年度設定!$B$2:$B$63,$D543)</f>
        <v>336000</v>
      </c>
      <c r="O543" s="13" t="n">
        <v>157500</v>
      </c>
      <c r="P543" s="13" t="n">
        <v>83600</v>
      </c>
      <c r="Q543" s="17" t="n">
        <f aca="false">SUMIFS(通路月營運!$N$2:$N$2509,通路月營運!$B$2:$B$2509,$B543,通路月營運!$C$2:$C$2509,$C543,通路月營運!$D$2:$D$2509,$D543)</f>
        <v>264615</v>
      </c>
      <c r="R543" s="14" t="n">
        <f aca="false">SUM(L543:Q543)</f>
        <v>2287315</v>
      </c>
      <c r="S543" s="14" t="n">
        <f aca="false">J543-R543</f>
        <v>268385</v>
      </c>
      <c r="T543" s="15" t="n">
        <f aca="false">IF(J543=0,0,S543/J543)</f>
        <v>0.105014281801463</v>
      </c>
      <c r="U543" s="14" t="n">
        <f aca="false">IF(H543=0,0,J543/H543)</f>
        <v>82441.935483871</v>
      </c>
      <c r="V543" s="18" t="n">
        <f aca="false">IF(H543=0,0,K543/H543)</f>
        <v>290.129032258065</v>
      </c>
      <c r="W543" s="14" t="n">
        <f aca="false">IF(K543=0,0,J543/K543)</f>
        <v>284.15610406938</v>
      </c>
      <c r="X543" s="15" t="n">
        <f aca="false">IF(J543=0,0,L543/J543)</f>
        <v>0.317016864264194</v>
      </c>
      <c r="Y543" s="15" t="n">
        <f aca="false">IF(J543=0,0,M543/J543)</f>
        <v>0.248620730132645</v>
      </c>
      <c r="Z543" s="14" t="n">
        <f aca="false">IF(I543=0,0,J543/I543)</f>
        <v>30791.5662650602</v>
      </c>
    </row>
    <row r="544" customFormat="false" ht="15" hidden="false" customHeight="false" outlineLevel="0" collapsed="false">
      <c r="A544" s="6" t="str">
        <f aca="false">TEXT(B544,"0")&amp;"-"&amp;TEXT(C544,"00")</f>
        <v>2026-05</v>
      </c>
      <c r="B544" s="4" t="n">
        <v>2026</v>
      </c>
      <c r="C544" s="4" t="n">
        <v>5</v>
      </c>
      <c r="D544" s="9" t="s">
        <v>305</v>
      </c>
      <c r="E544" s="12" t="str">
        <f aca="false">INDEX(門市主檔!$B$2:$B$25,MATCH($D544,門市主檔!$A$2:$A$25,0))</f>
        <v>台中七期店</v>
      </c>
      <c r="F544" s="12" t="str">
        <f aca="false">INDEX(門市主檔!$C$2:$C$25,MATCH($D544,門市主檔!$A$2:$A$25,0))</f>
        <v>中區</v>
      </c>
      <c r="G544" s="12" t="str">
        <f aca="false">INDEX(門市主檔!$E$2:$E$25,MATCH($D544,門市主檔!$A$2:$A$25,0))</f>
        <v>旗艦店</v>
      </c>
      <c r="H544" s="4" t="n">
        <v>31</v>
      </c>
      <c r="I544" s="16" t="n">
        <f aca="false">SUMIFS(門市年度設定!$E$2:$E$63,門市年度設定!$A$2:$A$63,$B544,門市年度設定!$B$2:$B$63,$D544)</f>
        <v>124</v>
      </c>
      <c r="J544" s="17" t="n">
        <f aca="false">SUMIFS(通路月營運!$I$2:$I$2509,通路月營運!$B$2:$B$2509,$B544,通路月營運!$C$2:$C$2509,$C544,通路月營運!$D$2:$D$2509,$D544)</f>
        <v>2670200</v>
      </c>
      <c r="K544" s="16" t="n">
        <f aca="false">SUMIFS(通路月營運!$K$2:$K$2509,通路月營運!$B$2:$B$2509,$B544,通路月營運!$C$2:$C$2509,$C544,通路月營運!$D$2:$D$2509,$D544)</f>
        <v>8800</v>
      </c>
      <c r="L544" s="13" t="n">
        <v>919000</v>
      </c>
      <c r="M544" s="13" t="n">
        <v>714600</v>
      </c>
      <c r="N544" s="17" t="n">
        <f aca="false">SUMIFS(門市年度設定!$F$2:$F$63,門市年度設定!$A$2:$A$63,$B544,門市年度設定!$B$2:$B$63,$D544)</f>
        <v>509000</v>
      </c>
      <c r="O544" s="13" t="n">
        <v>129100</v>
      </c>
      <c r="P544" s="13" t="n">
        <v>43000</v>
      </c>
      <c r="Q544" s="17" t="n">
        <f aca="false">SUMIFS(通路月營運!$N$2:$N$2509,通路月營運!$B$2:$B$2509,$B544,通路月營運!$C$2:$C$2509,$C544,通路月營運!$D$2:$D$2509,$D544)</f>
        <v>262062</v>
      </c>
      <c r="R544" s="14" t="n">
        <f aca="false">SUM(L544:Q544)</f>
        <v>2576762</v>
      </c>
      <c r="S544" s="14" t="n">
        <f aca="false">J544-R544</f>
        <v>93438</v>
      </c>
      <c r="T544" s="15" t="n">
        <f aca="false">IF(J544=0,0,S544/J544)</f>
        <v>0.0349928844281327</v>
      </c>
      <c r="U544" s="14" t="n">
        <f aca="false">IF(H544=0,0,J544/H544)</f>
        <v>86135.4838709677</v>
      </c>
      <c r="V544" s="18" t="n">
        <f aca="false">IF(H544=0,0,K544/H544)</f>
        <v>283.870967741936</v>
      </c>
      <c r="W544" s="14" t="n">
        <f aca="false">IF(K544=0,0,J544/K544)</f>
        <v>303.431818181818</v>
      </c>
      <c r="X544" s="15" t="n">
        <f aca="false">IF(J544=0,0,L544/J544)</f>
        <v>0.344168976106659</v>
      </c>
      <c r="Y544" s="15" t="n">
        <f aca="false">IF(J544=0,0,M544/J544)</f>
        <v>0.26762040296607</v>
      </c>
      <c r="Z544" s="14" t="n">
        <f aca="false">IF(I544=0,0,J544/I544)</f>
        <v>21533.8709677419</v>
      </c>
    </row>
    <row r="545" customFormat="false" ht="15" hidden="false" customHeight="false" outlineLevel="0" collapsed="false">
      <c r="A545" s="6" t="str">
        <f aca="false">TEXT(B545,"0")&amp;"-"&amp;TEXT(C545,"00")</f>
        <v>2026-05</v>
      </c>
      <c r="B545" s="4" t="n">
        <v>2026</v>
      </c>
      <c r="C545" s="4" t="n">
        <v>5</v>
      </c>
      <c r="D545" s="9" t="s">
        <v>307</v>
      </c>
      <c r="E545" s="12" t="str">
        <f aca="false">INDEX(門市主檔!$B$2:$B$25,MATCH($D545,門市主檔!$A$2:$A$25,0))</f>
        <v>台中一中店</v>
      </c>
      <c r="F545" s="12" t="str">
        <f aca="false">INDEX(門市主檔!$C$2:$C$25,MATCH($D545,門市主檔!$A$2:$A$25,0))</f>
        <v>中區</v>
      </c>
      <c r="G545" s="12" t="str">
        <f aca="false">INDEX(門市主檔!$E$2:$E$25,MATCH($D545,門市主檔!$A$2:$A$25,0))</f>
        <v>小型店</v>
      </c>
      <c r="H545" s="4" t="n">
        <v>31</v>
      </c>
      <c r="I545" s="16" t="n">
        <f aca="false">SUMIFS(門市年度設定!$E$2:$E$63,門市年度設定!$A$2:$A$63,$B545,門市年度設定!$B$2:$B$63,$D545)</f>
        <v>52</v>
      </c>
      <c r="J545" s="17" t="n">
        <f aca="false">SUMIFS(通路月營運!$I$2:$I$2509,通路月營運!$B$2:$B$2509,$B545,通路月營運!$C$2:$C$2509,$C545,通路月營運!$D$2:$D$2509,$D545)</f>
        <v>1718400</v>
      </c>
      <c r="K545" s="16" t="n">
        <f aca="false">SUMIFS(通路月營運!$K$2:$K$2509,通路月營運!$B$2:$B$2509,$B545,通路月營運!$C$2:$C$2509,$C545,通路月營運!$D$2:$D$2509,$D545)</f>
        <v>6053</v>
      </c>
      <c r="L545" s="13" t="n">
        <v>577300</v>
      </c>
      <c r="M545" s="13" t="n">
        <v>462500</v>
      </c>
      <c r="N545" s="17" t="n">
        <f aca="false">SUMIFS(門市年度設定!$F$2:$F$63,門市年度設定!$A$2:$A$63,$B545,門市年度設定!$B$2:$B$63,$D545)</f>
        <v>108000</v>
      </c>
      <c r="O545" s="13" t="n">
        <v>90300</v>
      </c>
      <c r="P545" s="13" t="n">
        <v>40900</v>
      </c>
      <c r="Q545" s="17" t="n">
        <f aca="false">SUMIFS(通路月營運!$N$2:$N$2509,通路月營運!$B$2:$B$2509,$B545,通路月營運!$C$2:$C$2509,$C545,通路月營運!$D$2:$D$2509,$D545)</f>
        <v>252367.5</v>
      </c>
      <c r="R545" s="14" t="n">
        <f aca="false">SUM(L545:Q545)</f>
        <v>1531367.5</v>
      </c>
      <c r="S545" s="14" t="n">
        <f aca="false">J545-R545</f>
        <v>187032.5</v>
      </c>
      <c r="T545" s="15" t="n">
        <f aca="false">IF(J545=0,0,S545/J545)</f>
        <v>0.108841073091248</v>
      </c>
      <c r="U545" s="14" t="n">
        <f aca="false">IF(H545=0,0,J545/H545)</f>
        <v>55432.2580645161</v>
      </c>
      <c r="V545" s="18" t="n">
        <f aca="false">IF(H545=0,0,K545/H545)</f>
        <v>195.258064516129</v>
      </c>
      <c r="W545" s="14" t="n">
        <f aca="false">IF(K545=0,0,J545/K545)</f>
        <v>283.892284817446</v>
      </c>
      <c r="X545" s="15" t="n">
        <f aca="false">IF(J545=0,0,L545/J545)</f>
        <v>0.335952048417132</v>
      </c>
      <c r="Y545" s="15" t="n">
        <f aca="false">IF(J545=0,0,M545/J545)</f>
        <v>0.269145716945996</v>
      </c>
      <c r="Z545" s="14" t="n">
        <f aca="false">IF(I545=0,0,J545/I545)</f>
        <v>33046.1538461538</v>
      </c>
    </row>
    <row r="546" customFormat="false" ht="15" hidden="false" customHeight="false" outlineLevel="0" collapsed="false">
      <c r="A546" s="6" t="str">
        <f aca="false">TEXT(B546,"0")&amp;"-"&amp;TEXT(C546,"00")</f>
        <v>2026-05</v>
      </c>
      <c r="B546" s="4" t="n">
        <v>2026</v>
      </c>
      <c r="C546" s="4" t="n">
        <v>5</v>
      </c>
      <c r="D546" s="9" t="s">
        <v>310</v>
      </c>
      <c r="E546" s="12" t="str">
        <f aca="false">INDEX(門市主檔!$B$2:$B$25,MATCH($D546,門市主檔!$A$2:$A$25,0))</f>
        <v>台中大里店</v>
      </c>
      <c r="F546" s="12" t="str">
        <f aca="false">INDEX(門市主檔!$C$2:$C$25,MATCH($D546,門市主檔!$A$2:$A$25,0))</f>
        <v>中區</v>
      </c>
      <c r="G546" s="12" t="str">
        <f aca="false">INDEX(門市主檔!$E$2:$E$25,MATCH($D546,門市主檔!$A$2:$A$25,0))</f>
        <v>外帶專門店</v>
      </c>
      <c r="H546" s="4" t="n">
        <v>31</v>
      </c>
      <c r="I546" s="16" t="n">
        <f aca="false">SUMIFS(門市年度設定!$E$2:$E$63,門市年度設定!$A$2:$A$63,$B546,門市年度設定!$B$2:$B$63,$D546)</f>
        <v>10</v>
      </c>
      <c r="J546" s="17" t="n">
        <f aca="false">SUMIFS(通路月營運!$I$2:$I$2509,通路月營運!$B$2:$B$2509,$B546,通路月營運!$C$2:$C$2509,$C546,通路月營運!$D$2:$D$2509,$D546)</f>
        <v>1243300</v>
      </c>
      <c r="K546" s="16" t="n">
        <f aca="false">SUMIFS(通路月營運!$K$2:$K$2509,通路月營運!$B$2:$B$2509,$B546,通路月營運!$C$2:$C$2509,$C546,通路月營運!$D$2:$D$2509,$D546)</f>
        <v>4637</v>
      </c>
      <c r="L546" s="13" t="n">
        <v>400800</v>
      </c>
      <c r="M546" s="13" t="n">
        <v>309800</v>
      </c>
      <c r="N546" s="17" t="n">
        <f aca="false">SUMIFS(門市年度設定!$F$2:$F$63,門市年度設定!$A$2:$A$63,$B546,門市年度設定!$B$2:$B$63,$D546)</f>
        <v>56000</v>
      </c>
      <c r="O546" s="13" t="n">
        <v>58400</v>
      </c>
      <c r="P546" s="13" t="n">
        <v>24300</v>
      </c>
      <c r="Q546" s="17" t="n">
        <f aca="false">SUMIFS(通路月營運!$N$2:$N$2509,通路月營運!$B$2:$B$2509,$B546,通路月營運!$C$2:$C$2509,$C546,通路月營運!$D$2:$D$2509,$D546)</f>
        <v>248986.5</v>
      </c>
      <c r="R546" s="14" t="n">
        <f aca="false">SUM(L546:Q546)</f>
        <v>1098286.5</v>
      </c>
      <c r="S546" s="14" t="n">
        <f aca="false">J546-R546</f>
        <v>145013.5</v>
      </c>
      <c r="T546" s="15" t="n">
        <f aca="false">IF(J546=0,0,S546/J546)</f>
        <v>0.116635968792729</v>
      </c>
      <c r="U546" s="14" t="n">
        <f aca="false">IF(H546=0,0,J546/H546)</f>
        <v>40106.4516129032</v>
      </c>
      <c r="V546" s="18" t="n">
        <f aca="false">IF(H546=0,0,K546/H546)</f>
        <v>149.58064516129</v>
      </c>
      <c r="W546" s="14" t="n">
        <f aca="false">IF(K546=0,0,J546/K546)</f>
        <v>268.125943497951</v>
      </c>
      <c r="X546" s="15" t="n">
        <f aca="false">IF(J546=0,0,L546/J546)</f>
        <v>0.322367891900587</v>
      </c>
      <c r="Y546" s="15" t="n">
        <f aca="false">IF(J546=0,0,M546/J546)</f>
        <v>0.249175581114775</v>
      </c>
      <c r="Z546" s="14" t="n">
        <f aca="false">IF(I546=0,0,J546/I546)</f>
        <v>124330</v>
      </c>
    </row>
    <row r="547" customFormat="false" ht="15" hidden="false" customHeight="false" outlineLevel="0" collapsed="false">
      <c r="A547" s="6" t="str">
        <f aca="false">TEXT(B547,"0")&amp;"-"&amp;TEXT(C547,"00")</f>
        <v>2026-05</v>
      </c>
      <c r="B547" s="4" t="n">
        <v>2026</v>
      </c>
      <c r="C547" s="4" t="n">
        <v>5</v>
      </c>
      <c r="D547" s="9" t="s">
        <v>318</v>
      </c>
      <c r="E547" s="12" t="str">
        <f aca="false">INDEX(門市主檔!$B$2:$B$25,MATCH($D547,門市主檔!$A$2:$A$25,0))</f>
        <v>台南中西店</v>
      </c>
      <c r="F547" s="12" t="str">
        <f aca="false">INDEX(門市主檔!$C$2:$C$25,MATCH($D547,門市主檔!$A$2:$A$25,0))</f>
        <v>南區</v>
      </c>
      <c r="G547" s="12" t="str">
        <f aca="false">INDEX(門市主檔!$E$2:$E$25,MATCH($D547,門市主檔!$A$2:$A$25,0))</f>
        <v>標準店</v>
      </c>
      <c r="H547" s="4" t="n">
        <v>31</v>
      </c>
      <c r="I547" s="16" t="n">
        <f aca="false">SUMIFS(門市年度設定!$E$2:$E$63,門市年度設定!$A$2:$A$63,$B547,門市年度設定!$B$2:$B$63,$D547)</f>
        <v>76</v>
      </c>
      <c r="J547" s="17" t="n">
        <f aca="false">SUMIFS(通路月營運!$I$2:$I$2509,通路月營運!$B$2:$B$2509,$B547,通路月營運!$C$2:$C$2509,$C547,通路月營運!$D$2:$D$2509,$D547)</f>
        <v>1938200</v>
      </c>
      <c r="K547" s="16" t="n">
        <f aca="false">SUMIFS(通路月營運!$K$2:$K$2509,通路月營運!$B$2:$B$2509,$B547,通路月營運!$C$2:$C$2509,$C547,通路月營運!$D$2:$D$2509,$D547)</f>
        <v>7188</v>
      </c>
      <c r="L547" s="13" t="n">
        <v>639000</v>
      </c>
      <c r="M547" s="13" t="n">
        <v>478800</v>
      </c>
      <c r="N547" s="17" t="n">
        <f aca="false">SUMIFS(門市年度設定!$F$2:$F$63,門市年度設定!$A$2:$A$63,$B547,門市年度設定!$B$2:$B$63,$D547)</f>
        <v>211000</v>
      </c>
      <c r="O547" s="13" t="n">
        <v>131000</v>
      </c>
      <c r="P547" s="13" t="n">
        <v>44400</v>
      </c>
      <c r="Q547" s="17" t="n">
        <f aca="false">SUMIFS(通路月營運!$N$2:$N$2509,通路月營運!$B$2:$B$2509,$B547,通路月營運!$C$2:$C$2509,$C547,通路月營運!$D$2:$D$2509,$D547)</f>
        <v>207069</v>
      </c>
      <c r="R547" s="14" t="n">
        <f aca="false">SUM(L547:Q547)</f>
        <v>1711269</v>
      </c>
      <c r="S547" s="14" t="n">
        <f aca="false">J547-R547</f>
        <v>226931</v>
      </c>
      <c r="T547" s="15" t="n">
        <f aca="false">IF(J547=0,0,S547/J547)</f>
        <v>0.117083376328552</v>
      </c>
      <c r="U547" s="14" t="n">
        <f aca="false">IF(H547=0,0,J547/H547)</f>
        <v>62522.5806451613</v>
      </c>
      <c r="V547" s="18" t="n">
        <f aca="false">IF(H547=0,0,K547/H547)</f>
        <v>231.870967741936</v>
      </c>
      <c r="W547" s="14" t="n">
        <f aca="false">IF(K547=0,0,J547/K547)</f>
        <v>269.643850862549</v>
      </c>
      <c r="X547" s="15" t="n">
        <f aca="false">IF(J547=0,0,L547/J547)</f>
        <v>0.329687338767929</v>
      </c>
      <c r="Y547" s="15" t="n">
        <f aca="false">IF(J547=0,0,M547/J547)</f>
        <v>0.247033329893716</v>
      </c>
      <c r="Z547" s="14" t="n">
        <f aca="false">IF(I547=0,0,J547/I547)</f>
        <v>25502.6315789474</v>
      </c>
    </row>
    <row r="548" customFormat="false" ht="15" hidden="false" customHeight="false" outlineLevel="0" collapsed="false">
      <c r="A548" s="6" t="str">
        <f aca="false">TEXT(B548,"0")&amp;"-"&amp;TEXT(C548,"00")</f>
        <v>2026-05</v>
      </c>
      <c r="B548" s="4" t="n">
        <v>2026</v>
      </c>
      <c r="C548" s="4" t="n">
        <v>5</v>
      </c>
      <c r="D548" s="9" t="s">
        <v>323</v>
      </c>
      <c r="E548" s="12" t="str">
        <f aca="false">INDEX(門市主檔!$B$2:$B$25,MATCH($D548,門市主檔!$A$2:$A$25,0))</f>
        <v>台南東寧店</v>
      </c>
      <c r="F548" s="12" t="str">
        <f aca="false">INDEX(門市主檔!$C$2:$C$25,MATCH($D548,門市主檔!$A$2:$A$25,0))</f>
        <v>南區</v>
      </c>
      <c r="G548" s="12" t="str">
        <f aca="false">INDEX(門市主檔!$E$2:$E$25,MATCH($D548,門市主檔!$A$2:$A$25,0))</f>
        <v>小型店</v>
      </c>
      <c r="H548" s="4" t="n">
        <v>31</v>
      </c>
      <c r="I548" s="16" t="n">
        <f aca="false">SUMIFS(門市年度設定!$E$2:$E$63,門市年度設定!$A$2:$A$63,$B548,門市年度設定!$B$2:$B$63,$D548)</f>
        <v>52</v>
      </c>
      <c r="J548" s="17" t="n">
        <f aca="false">SUMIFS(通路月營運!$I$2:$I$2509,通路月營運!$B$2:$B$2509,$B548,通路月營運!$C$2:$C$2509,$C548,通路月營運!$D$2:$D$2509,$D548)</f>
        <v>1424300</v>
      </c>
      <c r="K548" s="16" t="n">
        <f aca="false">SUMIFS(通路月營運!$K$2:$K$2509,通路月營運!$B$2:$B$2509,$B548,通路月營運!$C$2:$C$2509,$C548,通路月營運!$D$2:$D$2509,$D548)</f>
        <v>4970</v>
      </c>
      <c r="L548" s="13" t="n">
        <v>485100</v>
      </c>
      <c r="M548" s="13" t="n">
        <v>346100</v>
      </c>
      <c r="N548" s="17" t="n">
        <f aca="false">SUMIFS(門市年度設定!$F$2:$F$63,門市年度設定!$A$2:$A$63,$B548,門市年度設定!$B$2:$B$63,$D548)</f>
        <v>96000</v>
      </c>
      <c r="O548" s="13" t="n">
        <v>81800</v>
      </c>
      <c r="P548" s="13" t="n">
        <v>30500</v>
      </c>
      <c r="Q548" s="17" t="n">
        <f aca="false">SUMIFS(通路月營運!$N$2:$N$2509,通路月營運!$B$2:$B$2509,$B548,通路月營運!$C$2:$C$2509,$C548,通路月營運!$D$2:$D$2509,$D548)</f>
        <v>195891</v>
      </c>
      <c r="R548" s="14" t="n">
        <f aca="false">SUM(L548:Q548)</f>
        <v>1235391</v>
      </c>
      <c r="S548" s="14" t="n">
        <f aca="false">J548-R548</f>
        <v>188909</v>
      </c>
      <c r="T548" s="15" t="n">
        <f aca="false">IF(J548=0,0,S548/J548)</f>
        <v>0.132632872288142</v>
      </c>
      <c r="U548" s="14" t="n">
        <f aca="false">IF(H548=0,0,J548/H548)</f>
        <v>45945.1612903226</v>
      </c>
      <c r="V548" s="18" t="n">
        <f aca="false">IF(H548=0,0,K548/H548)</f>
        <v>160.322580645161</v>
      </c>
      <c r="W548" s="14" t="n">
        <f aca="false">IF(K548=0,0,J548/K548)</f>
        <v>286.579476861167</v>
      </c>
      <c r="X548" s="15" t="n">
        <f aca="false">IF(J548=0,0,L548/J548)</f>
        <v>0.34058835919399</v>
      </c>
      <c r="Y548" s="15" t="n">
        <f aca="false">IF(J548=0,0,M548/J548)</f>
        <v>0.242996559713544</v>
      </c>
      <c r="Z548" s="14" t="n">
        <f aca="false">IF(I548=0,0,J548/I548)</f>
        <v>27390.3846153846</v>
      </c>
    </row>
    <row r="549" customFormat="false" ht="15" hidden="false" customHeight="false" outlineLevel="0" collapsed="false">
      <c r="A549" s="6" t="str">
        <f aca="false">TEXT(B549,"0")&amp;"-"&amp;TEXT(C549,"00")</f>
        <v>2026-05</v>
      </c>
      <c r="B549" s="4" t="n">
        <v>2026</v>
      </c>
      <c r="C549" s="4" t="n">
        <v>5</v>
      </c>
      <c r="D549" s="9" t="s">
        <v>262</v>
      </c>
      <c r="E549" s="12" t="str">
        <f aca="false">INDEX(門市主檔!$B$2:$B$25,MATCH($D549,門市主檔!$A$2:$A$25,0))</f>
        <v>台北信義旗艦店</v>
      </c>
      <c r="F549" s="12" t="str">
        <f aca="false">INDEX(門市主檔!$C$2:$C$25,MATCH($D549,門市主檔!$A$2:$A$25,0))</f>
        <v>北區</v>
      </c>
      <c r="G549" s="12" t="str">
        <f aca="false">INDEX(門市主檔!$E$2:$E$25,MATCH($D549,門市主檔!$A$2:$A$25,0))</f>
        <v>旗艦店</v>
      </c>
      <c r="H549" s="4" t="n">
        <v>31</v>
      </c>
      <c r="I549" s="16" t="n">
        <f aca="false">SUMIFS(門市年度設定!$E$2:$E$63,門市年度設定!$A$2:$A$63,$B549,門市年度設定!$B$2:$B$63,$D549)</f>
        <v>112</v>
      </c>
      <c r="J549" s="17" t="n">
        <f aca="false">SUMIFS(通路月營運!$I$2:$I$2509,通路月營運!$B$2:$B$2509,$B549,通路月營運!$C$2:$C$2509,$C549,通路月營運!$D$2:$D$2509,$D549)</f>
        <v>3136100</v>
      </c>
      <c r="K549" s="16" t="n">
        <f aca="false">SUMIFS(通路月營運!$K$2:$K$2509,通路月營運!$B$2:$B$2509,$B549,通路月營運!$C$2:$C$2509,$C549,通路月營運!$D$2:$D$2509,$D549)</f>
        <v>11088</v>
      </c>
      <c r="L549" s="13" t="n">
        <v>934500</v>
      </c>
      <c r="M549" s="13" t="n">
        <v>757500</v>
      </c>
      <c r="N549" s="17" t="n">
        <f aca="false">SUMIFS(門市年度設定!$F$2:$F$63,門市年度設定!$A$2:$A$63,$B549,門市年度設定!$B$2:$B$63,$D549)</f>
        <v>585000</v>
      </c>
      <c r="O549" s="13" t="n">
        <v>197700</v>
      </c>
      <c r="P549" s="13" t="n">
        <v>56700</v>
      </c>
      <c r="Q549" s="17" t="n">
        <f aca="false">SUMIFS(通路月營運!$N$2:$N$2509,通路月營運!$B$2:$B$2509,$B549,通路月營運!$C$2:$C$2509,$C549,通路月營運!$D$2:$D$2509,$D549)</f>
        <v>322402.5</v>
      </c>
      <c r="R549" s="14" t="n">
        <f aca="false">SUM(L549:Q549)</f>
        <v>2853802.5</v>
      </c>
      <c r="S549" s="14" t="n">
        <f aca="false">J549-R549</f>
        <v>282297.5</v>
      </c>
      <c r="T549" s="15" t="n">
        <f aca="false">IF(J549=0,0,S549/J549)</f>
        <v>0.0900154650680782</v>
      </c>
      <c r="U549" s="14" t="n">
        <f aca="false">IF(H549=0,0,J549/H549)</f>
        <v>101164.516129032</v>
      </c>
      <c r="V549" s="18" t="n">
        <f aca="false">IF(H549=0,0,K549/H549)</f>
        <v>357.677419354839</v>
      </c>
      <c r="W549" s="14" t="n">
        <f aca="false">IF(K549=0,0,J549/K549)</f>
        <v>282.837301587302</v>
      </c>
      <c r="X549" s="15" t="n">
        <f aca="false">IF(J549=0,0,L549/J549)</f>
        <v>0.297981569465259</v>
      </c>
      <c r="Y549" s="15" t="n">
        <f aca="false">IF(J549=0,0,M549/J549)</f>
        <v>0.241542042664456</v>
      </c>
      <c r="Z549" s="14" t="n">
        <f aca="false">IF(I549=0,0,J549/I549)</f>
        <v>28000.8928571429</v>
      </c>
    </row>
    <row r="550" customFormat="false" ht="15" hidden="false" customHeight="false" outlineLevel="0" collapsed="false">
      <c r="A550" s="6" t="str">
        <f aca="false">TEXT(B550,"0")&amp;"-"&amp;TEXT(C550,"00")</f>
        <v>2026-05</v>
      </c>
      <c r="B550" s="4" t="n">
        <v>2026</v>
      </c>
      <c r="C550" s="4" t="n">
        <v>5</v>
      </c>
      <c r="D550" s="9" t="s">
        <v>269</v>
      </c>
      <c r="E550" s="12" t="str">
        <f aca="false">INDEX(門市主檔!$B$2:$B$25,MATCH($D550,門市主檔!$A$2:$A$25,0))</f>
        <v>台北中山店</v>
      </c>
      <c r="F550" s="12" t="str">
        <f aca="false">INDEX(門市主檔!$C$2:$C$25,MATCH($D550,門市主檔!$A$2:$A$25,0))</f>
        <v>北區</v>
      </c>
      <c r="G550" s="12" t="str">
        <f aca="false">INDEX(門市主檔!$E$2:$E$25,MATCH($D550,門市主檔!$A$2:$A$25,0))</f>
        <v>標準店</v>
      </c>
      <c r="H550" s="4" t="n">
        <v>31</v>
      </c>
      <c r="I550" s="16" t="n">
        <f aca="false">SUMIFS(門市年度設定!$E$2:$E$63,門市年度設定!$A$2:$A$63,$B550,門市年度設定!$B$2:$B$63,$D550)</f>
        <v>79</v>
      </c>
      <c r="J550" s="17" t="n">
        <f aca="false">SUMIFS(通路月營運!$I$2:$I$2509,通路月營運!$B$2:$B$2509,$B550,通路月營運!$C$2:$C$2509,$C550,通路月營運!$D$2:$D$2509,$D550)</f>
        <v>2505300</v>
      </c>
      <c r="K550" s="16" t="n">
        <f aca="false">SUMIFS(通路月營運!$K$2:$K$2509,通路月營運!$B$2:$B$2509,$B550,通路月營運!$C$2:$C$2509,$C550,通路月營運!$D$2:$D$2509,$D550)</f>
        <v>8238</v>
      </c>
      <c r="L550" s="13" t="n">
        <v>780600</v>
      </c>
      <c r="M550" s="13" t="n">
        <v>617500</v>
      </c>
      <c r="N550" s="17" t="n">
        <f aca="false">SUMIFS(門市年度設定!$F$2:$F$63,門市年度設定!$A$2:$A$63,$B550,門市年度設定!$B$2:$B$63,$D550)</f>
        <v>274000</v>
      </c>
      <c r="O550" s="13" t="n">
        <v>129100</v>
      </c>
      <c r="P550" s="13" t="n">
        <v>66100</v>
      </c>
      <c r="Q550" s="17" t="n">
        <f aca="false">SUMIFS(通路月營運!$N$2:$N$2509,通路月營運!$B$2:$B$2509,$B550,通路月營運!$C$2:$C$2509,$C550,通路月營運!$D$2:$D$2509,$D550)</f>
        <v>286177.5</v>
      </c>
      <c r="R550" s="14" t="n">
        <f aca="false">SUM(L550:Q550)</f>
        <v>2153477.5</v>
      </c>
      <c r="S550" s="14" t="n">
        <f aca="false">J550-R550</f>
        <v>351822.5</v>
      </c>
      <c r="T550" s="15" t="n">
        <f aca="false">IF(J550=0,0,S550/J550)</f>
        <v>0.14043128567437</v>
      </c>
      <c r="U550" s="14" t="n">
        <f aca="false">IF(H550=0,0,J550/H550)</f>
        <v>80816.1290322581</v>
      </c>
      <c r="V550" s="18" t="n">
        <f aca="false">IF(H550=0,0,K550/H550)</f>
        <v>265.741935483871</v>
      </c>
      <c r="W550" s="14" t="n">
        <f aca="false">IF(K550=0,0,J550/K550)</f>
        <v>304.115076474873</v>
      </c>
      <c r="X550" s="15" t="n">
        <f aca="false">IF(J550=0,0,L550/J550)</f>
        <v>0.311579451562687</v>
      </c>
      <c r="Y550" s="15" t="n">
        <f aca="false">IF(J550=0,0,M550/J550)</f>
        <v>0.246477467768331</v>
      </c>
      <c r="Z550" s="14" t="n">
        <f aca="false">IF(I550=0,0,J550/I550)</f>
        <v>31712.6582278481</v>
      </c>
    </row>
    <row r="551" customFormat="false" ht="15" hidden="false" customHeight="false" outlineLevel="0" collapsed="false">
      <c r="A551" s="6" t="str">
        <f aca="false">TEXT(B551,"0")&amp;"-"&amp;TEXT(C551,"00")</f>
        <v>2026-05</v>
      </c>
      <c r="B551" s="4" t="n">
        <v>2026</v>
      </c>
      <c r="C551" s="4" t="n">
        <v>5</v>
      </c>
      <c r="D551" s="9" t="s">
        <v>273</v>
      </c>
      <c r="E551" s="12" t="str">
        <f aca="false">INDEX(門市主檔!$B$2:$B$25,MATCH($D551,門市主檔!$A$2:$A$25,0))</f>
        <v>台北東門店</v>
      </c>
      <c r="F551" s="12" t="str">
        <f aca="false">INDEX(門市主檔!$C$2:$C$25,MATCH($D551,門市主檔!$A$2:$A$25,0))</f>
        <v>北區</v>
      </c>
      <c r="G551" s="12" t="str">
        <f aca="false">INDEX(門市主檔!$E$2:$E$25,MATCH($D551,門市主檔!$A$2:$A$25,0))</f>
        <v>小型店</v>
      </c>
      <c r="H551" s="4" t="n">
        <v>31</v>
      </c>
      <c r="I551" s="16" t="n">
        <f aca="false">SUMIFS(門市年度設定!$E$2:$E$63,門市年度設定!$A$2:$A$63,$B551,門市年度設定!$B$2:$B$63,$D551)</f>
        <v>54</v>
      </c>
      <c r="J551" s="17" t="n">
        <f aca="false">SUMIFS(通路月營運!$I$2:$I$2509,通路月營運!$B$2:$B$2509,$B551,通路月營運!$C$2:$C$2509,$C551,通路月營運!$D$2:$D$2509,$D551)</f>
        <v>1607100</v>
      </c>
      <c r="K551" s="16" t="n">
        <f aca="false">SUMIFS(通路月營運!$K$2:$K$2509,通路月營運!$B$2:$B$2509,$B551,通路月營運!$C$2:$C$2509,$C551,通路月營運!$D$2:$D$2509,$D551)</f>
        <v>5481</v>
      </c>
      <c r="L551" s="13" t="n">
        <v>538800</v>
      </c>
      <c r="M551" s="13" t="n">
        <v>412500</v>
      </c>
      <c r="N551" s="17" t="n">
        <f aca="false">SUMIFS(門市年度設定!$F$2:$F$63,門市年度設定!$A$2:$A$63,$B551,門市年度設定!$B$2:$B$63,$D551)</f>
        <v>103000</v>
      </c>
      <c r="O551" s="13" t="n">
        <v>107300</v>
      </c>
      <c r="P551" s="13" t="n">
        <v>35900</v>
      </c>
      <c r="Q551" s="17" t="n">
        <f aca="false">SUMIFS(通路月營運!$N$2:$N$2509,通路月營運!$B$2:$B$2509,$B551,通路月營運!$C$2:$C$2509,$C551,通路月營運!$D$2:$D$2509,$D551)</f>
        <v>226975.5</v>
      </c>
      <c r="R551" s="14" t="n">
        <f aca="false">SUM(L551:Q551)</f>
        <v>1424475.5</v>
      </c>
      <c r="S551" s="14" t="n">
        <f aca="false">J551-R551</f>
        <v>182624.5</v>
      </c>
      <c r="T551" s="15" t="n">
        <f aca="false">IF(J551=0,0,S551/J551)</f>
        <v>0.113636052516956</v>
      </c>
      <c r="U551" s="14" t="n">
        <f aca="false">IF(H551=0,0,J551/H551)</f>
        <v>51841.935483871</v>
      </c>
      <c r="V551" s="18" t="n">
        <f aca="false">IF(H551=0,0,K551/H551)</f>
        <v>176.806451612903</v>
      </c>
      <c r="W551" s="14" t="n">
        <f aca="false">IF(K551=0,0,J551/K551)</f>
        <v>293.212917350848</v>
      </c>
      <c r="X551" s="15" t="n">
        <f aca="false">IF(J551=0,0,L551/J551)</f>
        <v>0.335262273660631</v>
      </c>
      <c r="Y551" s="15" t="n">
        <f aca="false">IF(J551=0,0,M551/J551)</f>
        <v>0.256673511293634</v>
      </c>
      <c r="Z551" s="14" t="n">
        <f aca="false">IF(I551=0,0,J551/I551)</f>
        <v>29761.1111111111</v>
      </c>
    </row>
    <row r="552" customFormat="false" ht="15" hidden="false" customHeight="false" outlineLevel="0" collapsed="false">
      <c r="A552" s="6" t="str">
        <f aca="false">TEXT(B552,"0")&amp;"-"&amp;TEXT(C552,"00")</f>
        <v>2026-05</v>
      </c>
      <c r="B552" s="4" t="n">
        <v>2026</v>
      </c>
      <c r="C552" s="4" t="n">
        <v>5</v>
      </c>
      <c r="D552" s="9" t="s">
        <v>277</v>
      </c>
      <c r="E552" s="12" t="str">
        <f aca="false">INDEX(門市主檔!$B$2:$B$25,MATCH($D552,門市主檔!$A$2:$A$25,0))</f>
        <v>台北松江店</v>
      </c>
      <c r="F552" s="12" t="str">
        <f aca="false">INDEX(門市主檔!$C$2:$C$25,MATCH($D552,門市主檔!$A$2:$A$25,0))</f>
        <v>北區</v>
      </c>
      <c r="G552" s="12" t="str">
        <f aca="false">INDEX(門市主檔!$E$2:$E$25,MATCH($D552,門市主檔!$A$2:$A$25,0))</f>
        <v>外帶專門店</v>
      </c>
      <c r="H552" s="4" t="n">
        <v>31</v>
      </c>
      <c r="I552" s="16" t="n">
        <f aca="false">SUMIFS(門市年度設定!$E$2:$E$63,門市年度設定!$A$2:$A$63,$B552,門市年度設定!$B$2:$B$63,$D552)</f>
        <v>9</v>
      </c>
      <c r="J552" s="17" t="n">
        <f aca="false">SUMIFS(通路月營運!$I$2:$I$2509,通路月營運!$B$2:$B$2509,$B552,通路月營運!$C$2:$C$2509,$C552,通路月營運!$D$2:$D$2509,$D552)</f>
        <v>1277300</v>
      </c>
      <c r="K552" s="16" t="n">
        <f aca="false">SUMIFS(通路月營運!$K$2:$K$2509,通路月營運!$B$2:$B$2509,$B552,通路月營運!$C$2:$C$2509,$C552,通路月營運!$D$2:$D$2509,$D552)</f>
        <v>4797</v>
      </c>
      <c r="L552" s="13" t="n">
        <v>404900</v>
      </c>
      <c r="M552" s="13" t="n">
        <v>314700</v>
      </c>
      <c r="N552" s="17" t="n">
        <f aca="false">SUMIFS(門市年度設定!$F$2:$F$63,門市年度設定!$A$2:$A$63,$B552,門市年度設定!$B$2:$B$63,$D552)</f>
        <v>60000</v>
      </c>
      <c r="O552" s="13" t="n">
        <v>86300</v>
      </c>
      <c r="P552" s="13" t="n">
        <v>39200</v>
      </c>
      <c r="Q552" s="17" t="n">
        <f aca="false">SUMIFS(通路月營運!$N$2:$N$2509,通路月營運!$B$2:$B$2509,$B552,通路月營運!$C$2:$C$2509,$C552,通路月營運!$D$2:$D$2509,$D552)</f>
        <v>241224</v>
      </c>
      <c r="R552" s="14" t="n">
        <f aca="false">SUM(L552:Q552)</f>
        <v>1146324</v>
      </c>
      <c r="S552" s="14" t="n">
        <f aca="false">J552-R552</f>
        <v>130976</v>
      </c>
      <c r="T552" s="15" t="n">
        <f aca="false">IF(J552=0,0,S552/J552)</f>
        <v>0.102541298050575</v>
      </c>
      <c r="U552" s="14" t="n">
        <f aca="false">IF(H552=0,0,J552/H552)</f>
        <v>41203.2258064516</v>
      </c>
      <c r="V552" s="18" t="n">
        <f aca="false">IF(H552=0,0,K552/H552)</f>
        <v>154.741935483871</v>
      </c>
      <c r="W552" s="14" t="n">
        <f aca="false">IF(K552=0,0,J552/K552)</f>
        <v>266.270585782781</v>
      </c>
      <c r="X552" s="15" t="n">
        <f aca="false">IF(J552=0,0,L552/J552)</f>
        <v>0.316996790104126</v>
      </c>
      <c r="Y552" s="15" t="n">
        <f aca="false">IF(J552=0,0,M552/J552)</f>
        <v>0.246379080873718</v>
      </c>
      <c r="Z552" s="14" t="n">
        <f aca="false">IF(I552=0,0,J552/I552)</f>
        <v>141922.222222222</v>
      </c>
    </row>
    <row r="553" customFormat="false" ht="15" hidden="false" customHeight="false" outlineLevel="0" collapsed="false">
      <c r="A553" s="6" t="str">
        <f aca="false">TEXT(B553,"0")&amp;"-"&amp;TEXT(C553,"00")</f>
        <v>2026-05</v>
      </c>
      <c r="B553" s="4" t="n">
        <v>2026</v>
      </c>
      <c r="C553" s="4" t="n">
        <v>5</v>
      </c>
      <c r="D553" s="9" t="s">
        <v>288</v>
      </c>
      <c r="E553" s="12" t="str">
        <f aca="false">INDEX(門市主檔!$B$2:$B$25,MATCH($D553,門市主檔!$A$2:$A$25,0))</f>
        <v>桃園中壢店</v>
      </c>
      <c r="F553" s="12" t="str">
        <f aca="false">INDEX(門市主檔!$C$2:$C$25,MATCH($D553,門市主檔!$A$2:$A$25,0))</f>
        <v>北區</v>
      </c>
      <c r="G553" s="12" t="str">
        <f aca="false">INDEX(門市主檔!$E$2:$E$25,MATCH($D553,門市主檔!$A$2:$A$25,0))</f>
        <v>標準店</v>
      </c>
      <c r="H553" s="4" t="n">
        <v>31</v>
      </c>
      <c r="I553" s="16" t="n">
        <f aca="false">SUMIFS(門市年度設定!$E$2:$E$63,門市年度設定!$A$2:$A$63,$B553,門市年度設定!$B$2:$B$63,$D553)</f>
        <v>90</v>
      </c>
      <c r="J553" s="17" t="n">
        <f aca="false">SUMIFS(通路月營運!$I$2:$I$2509,通路月營運!$B$2:$B$2509,$B553,通路月營運!$C$2:$C$2509,$C553,通路月營運!$D$2:$D$2509,$D553)</f>
        <v>2114300</v>
      </c>
      <c r="K553" s="16" t="n">
        <f aca="false">SUMIFS(通路月營運!$K$2:$K$2509,通路月營運!$B$2:$B$2509,$B553,通路月營運!$C$2:$C$2509,$C553,通路月營運!$D$2:$D$2509,$D553)</f>
        <v>7316</v>
      </c>
      <c r="L553" s="13" t="n">
        <v>673800</v>
      </c>
      <c r="M553" s="13" t="n">
        <v>507000</v>
      </c>
      <c r="N553" s="17" t="n">
        <f aca="false">SUMIFS(門市年度設定!$F$2:$F$63,門市年度設定!$A$2:$A$63,$B553,門市年度設定!$B$2:$B$63,$D553)</f>
        <v>209000</v>
      </c>
      <c r="O553" s="13" t="n">
        <v>97700</v>
      </c>
      <c r="P553" s="13" t="n">
        <v>58800</v>
      </c>
      <c r="Q553" s="17" t="n">
        <f aca="false">SUMIFS(通路月營運!$N$2:$N$2509,通路月營運!$B$2:$B$2509,$B553,通路月營運!$C$2:$C$2509,$C553,通路月營運!$D$2:$D$2509,$D553)</f>
        <v>241396.5</v>
      </c>
      <c r="R553" s="14" t="n">
        <f aca="false">SUM(L553:Q553)</f>
        <v>1787696.5</v>
      </c>
      <c r="S553" s="14" t="n">
        <f aca="false">J553-R553</f>
        <v>326603.5</v>
      </c>
      <c r="T553" s="15" t="n">
        <f aca="false">IF(J553=0,0,S553/J553)</f>
        <v>0.154473584637942</v>
      </c>
      <c r="U553" s="14" t="n">
        <f aca="false">IF(H553=0,0,J553/H553)</f>
        <v>68203.2258064516</v>
      </c>
      <c r="V553" s="18" t="n">
        <f aca="false">IF(H553=0,0,K553/H553)</f>
        <v>236</v>
      </c>
      <c r="W553" s="14" t="n">
        <f aca="false">IF(K553=0,0,J553/K553)</f>
        <v>288.996719518863</v>
      </c>
      <c r="X553" s="15" t="n">
        <f aca="false">IF(J553=0,0,L553/J553)</f>
        <v>0.318687035898406</v>
      </c>
      <c r="Y553" s="15" t="n">
        <f aca="false">IF(J553=0,0,M553/J553)</f>
        <v>0.239795677056236</v>
      </c>
      <c r="Z553" s="14" t="n">
        <f aca="false">IF(I553=0,0,J553/I553)</f>
        <v>23492.2222222222</v>
      </c>
    </row>
    <row r="554" customFormat="false" ht="15" hidden="false" customHeight="false" outlineLevel="0" collapsed="false">
      <c r="A554" s="6" t="str">
        <f aca="false">TEXT(B554,"0")&amp;"-"&amp;TEXT(C554,"00")</f>
        <v>2026-05</v>
      </c>
      <c r="B554" s="4" t="n">
        <v>2026</v>
      </c>
      <c r="C554" s="4" t="n">
        <v>5</v>
      </c>
      <c r="D554" s="9" t="s">
        <v>292</v>
      </c>
      <c r="E554" s="12" t="str">
        <f aca="false">INDEX(門市主檔!$B$2:$B$25,MATCH($D554,門市主檔!$A$2:$A$25,0))</f>
        <v>桃園藝文店</v>
      </c>
      <c r="F554" s="12" t="str">
        <f aca="false">INDEX(門市主檔!$C$2:$C$25,MATCH($D554,門市主檔!$A$2:$A$25,0))</f>
        <v>北區</v>
      </c>
      <c r="G554" s="12" t="str">
        <f aca="false">INDEX(門市主檔!$E$2:$E$25,MATCH($D554,門市主檔!$A$2:$A$25,0))</f>
        <v>標準店</v>
      </c>
      <c r="H554" s="4" t="n">
        <v>31</v>
      </c>
      <c r="I554" s="16" t="n">
        <f aca="false">SUMIFS(門市年度設定!$E$2:$E$63,門市年度設定!$A$2:$A$63,$B554,門市年度設定!$B$2:$B$63,$D554)</f>
        <v>96</v>
      </c>
      <c r="J554" s="17" t="n">
        <f aca="false">SUMIFS(通路月營運!$I$2:$I$2509,通路月營運!$B$2:$B$2509,$B554,通路月營運!$C$2:$C$2509,$C554,通路月營運!$D$2:$D$2509,$D554)</f>
        <v>1859400</v>
      </c>
      <c r="K554" s="16" t="n">
        <f aca="false">SUMIFS(通路月營運!$K$2:$K$2509,通路月營運!$B$2:$B$2509,$B554,通路月營運!$C$2:$C$2509,$C554,通路月營運!$D$2:$D$2509,$D554)</f>
        <v>6408</v>
      </c>
      <c r="L554" s="13" t="n">
        <v>631000</v>
      </c>
      <c r="M554" s="13" t="n">
        <v>501300</v>
      </c>
      <c r="N554" s="17" t="n">
        <f aca="false">SUMIFS(門市年度設定!$F$2:$F$63,門市年度設定!$A$2:$A$63,$B554,門市年度設定!$B$2:$B$63,$D554)</f>
        <v>187000</v>
      </c>
      <c r="O554" s="13" t="n">
        <v>130100</v>
      </c>
      <c r="P554" s="13" t="n">
        <v>53200</v>
      </c>
      <c r="Q554" s="17" t="n">
        <f aca="false">SUMIFS(通路月營運!$N$2:$N$2509,通路月營運!$B$2:$B$2509,$B554,通路月營運!$C$2:$C$2509,$C554,通路月營運!$D$2:$D$2509,$D554)</f>
        <v>212554.5</v>
      </c>
      <c r="R554" s="14" t="n">
        <f aca="false">SUM(L554:Q554)</f>
        <v>1715154.5</v>
      </c>
      <c r="S554" s="14" t="n">
        <f aca="false">J554-R554</f>
        <v>144245.5</v>
      </c>
      <c r="T554" s="15" t="n">
        <f aca="false">IF(J554=0,0,S554/J554)</f>
        <v>0.0775763687210928</v>
      </c>
      <c r="U554" s="14" t="n">
        <f aca="false">IF(H554=0,0,J554/H554)</f>
        <v>59980.6451612903</v>
      </c>
      <c r="V554" s="18" t="n">
        <f aca="false">IF(H554=0,0,K554/H554)</f>
        <v>206.709677419355</v>
      </c>
      <c r="W554" s="14" t="n">
        <f aca="false">IF(K554=0,0,J554/K554)</f>
        <v>290.168539325843</v>
      </c>
      <c r="X554" s="15" t="n">
        <f aca="false">IF(J554=0,0,L554/J554)</f>
        <v>0.339356781757556</v>
      </c>
      <c r="Y554" s="15" t="n">
        <f aca="false">IF(J554=0,0,M554/J554)</f>
        <v>0.269603097773475</v>
      </c>
      <c r="Z554" s="14" t="n">
        <f aca="false">IF(I554=0,0,J554/I554)</f>
        <v>19368.75</v>
      </c>
    </row>
    <row r="555" customFormat="false" ht="15" hidden="false" customHeight="false" outlineLevel="0" collapsed="false">
      <c r="A555" s="6" t="str">
        <f aca="false">TEXT(B555,"0")&amp;"-"&amp;TEXT(C555,"00")</f>
        <v>2026-05</v>
      </c>
      <c r="B555" s="4" t="n">
        <v>2026</v>
      </c>
      <c r="C555" s="4" t="n">
        <v>5</v>
      </c>
      <c r="D555" s="9" t="s">
        <v>315</v>
      </c>
      <c r="E555" s="12" t="str">
        <f aca="false">INDEX(門市主檔!$B$2:$B$25,MATCH($D555,門市主檔!$A$2:$A$25,0))</f>
        <v>雲林斗六店</v>
      </c>
      <c r="F555" s="12" t="str">
        <f aca="false">INDEX(門市主檔!$C$2:$C$25,MATCH($D555,門市主檔!$A$2:$A$25,0))</f>
        <v>中區</v>
      </c>
      <c r="G555" s="12" t="str">
        <f aca="false">INDEX(門市主檔!$E$2:$E$25,MATCH($D555,門市主檔!$A$2:$A$25,0))</f>
        <v>標準店</v>
      </c>
      <c r="H555" s="4" t="n">
        <v>31</v>
      </c>
      <c r="I555" s="16" t="n">
        <f aca="false">SUMIFS(門市年度設定!$E$2:$E$63,門市年度設定!$A$2:$A$63,$B555,門市年度設定!$B$2:$B$63,$D555)</f>
        <v>90</v>
      </c>
      <c r="J555" s="17" t="n">
        <f aca="false">SUMIFS(通路月營運!$I$2:$I$2509,通路月營運!$B$2:$B$2509,$B555,通路月營運!$C$2:$C$2509,$C555,通路月營運!$D$2:$D$2509,$D555)</f>
        <v>1560100</v>
      </c>
      <c r="K555" s="16" t="n">
        <f aca="false">SUMIFS(通路月營運!$K$2:$K$2509,通路月營運!$B$2:$B$2509,$B555,通路月營運!$C$2:$C$2509,$C555,通路月營運!$D$2:$D$2509,$D555)</f>
        <v>5747</v>
      </c>
      <c r="L555" s="13" t="n">
        <v>509500</v>
      </c>
      <c r="M555" s="13" t="n">
        <v>392400</v>
      </c>
      <c r="N555" s="17" t="n">
        <f aca="false">SUMIFS(門市年度設定!$F$2:$F$63,門市年度設定!$A$2:$A$63,$B555,門市年度設定!$B$2:$B$63,$D555)</f>
        <v>170000</v>
      </c>
      <c r="O555" s="13" t="n">
        <v>86700</v>
      </c>
      <c r="P555" s="13" t="n">
        <v>33800</v>
      </c>
      <c r="Q555" s="17" t="n">
        <f aca="false">SUMIFS(通路月營運!$N$2:$N$2509,通路月營運!$B$2:$B$2509,$B555,通路月營運!$C$2:$C$2509,$C555,通路月營運!$D$2:$D$2509,$D555)</f>
        <v>181849.5</v>
      </c>
      <c r="R555" s="14" t="n">
        <f aca="false">SUM(L555:Q555)</f>
        <v>1374249.5</v>
      </c>
      <c r="S555" s="14" t="n">
        <f aca="false">J555-R555</f>
        <v>185850.5</v>
      </c>
      <c r="T555" s="15" t="n">
        <f aca="false">IF(J555=0,0,S555/J555)</f>
        <v>0.119127299532081</v>
      </c>
      <c r="U555" s="14" t="n">
        <f aca="false">IF(H555=0,0,J555/H555)</f>
        <v>50325.8064516129</v>
      </c>
      <c r="V555" s="18" t="n">
        <f aca="false">IF(H555=0,0,K555/H555)</f>
        <v>185.387096774194</v>
      </c>
      <c r="W555" s="14" t="n">
        <f aca="false">IF(K555=0,0,J555/K555)</f>
        <v>271.463372194188</v>
      </c>
      <c r="X555" s="15" t="n">
        <f aca="false">IF(J555=0,0,L555/J555)</f>
        <v>0.326581629382732</v>
      </c>
      <c r="Y555" s="15" t="n">
        <f aca="false">IF(J555=0,0,M555/J555)</f>
        <v>0.251522338311647</v>
      </c>
      <c r="Z555" s="14" t="n">
        <f aca="false">IF(I555=0,0,J555/I555)</f>
        <v>17334.4444444444</v>
      </c>
    </row>
    <row r="556" customFormat="false" ht="15" hidden="false" customHeight="false" outlineLevel="0" collapsed="false">
      <c r="A556" s="6" t="str">
        <f aca="false">TEXT(B556,"0")&amp;"-"&amp;TEXT(C556,"00")</f>
        <v>2026-06</v>
      </c>
      <c r="B556" s="4" t="n">
        <v>2026</v>
      </c>
      <c r="C556" s="4" t="n">
        <v>6</v>
      </c>
      <c r="D556" s="9" t="s">
        <v>294</v>
      </c>
      <c r="E556" s="12" t="str">
        <f aca="false">INDEX(門市主檔!$B$2:$B$25,MATCH($D556,門市主檔!$A$2:$A$25,0))</f>
        <v>新竹巨城店</v>
      </c>
      <c r="F556" s="12" t="str">
        <f aca="false">INDEX(門市主檔!$C$2:$C$25,MATCH($D556,門市主檔!$A$2:$A$25,0))</f>
        <v>北區</v>
      </c>
      <c r="G556" s="12" t="str">
        <f aca="false">INDEX(門市主檔!$E$2:$E$25,MATCH($D556,門市主檔!$A$2:$A$25,0))</f>
        <v>旗艦店</v>
      </c>
      <c r="H556" s="4" t="n">
        <v>30</v>
      </c>
      <c r="I556" s="16" t="n">
        <f aca="false">SUMIFS(門市年度設定!$E$2:$E$63,門市年度設定!$A$2:$A$63,$B556,門市年度設定!$B$2:$B$63,$D556)</f>
        <v>118</v>
      </c>
      <c r="J556" s="17" t="n">
        <f aca="false">SUMIFS(通路月營運!$I$2:$I$2509,通路月營運!$B$2:$B$2509,$B556,通路月營運!$C$2:$C$2509,$C556,通路月營運!$D$2:$D$2509,$D556)</f>
        <v>2648600</v>
      </c>
      <c r="K556" s="16" t="n">
        <f aca="false">SUMIFS(通路月營運!$K$2:$K$2509,通路月營運!$B$2:$B$2509,$B556,通路月營運!$C$2:$C$2509,$C556,通路月營運!$D$2:$D$2509,$D556)</f>
        <v>9206</v>
      </c>
      <c r="L556" s="13" t="n">
        <v>820900</v>
      </c>
      <c r="M556" s="13" t="n">
        <v>631400</v>
      </c>
      <c r="N556" s="17" t="n">
        <f aca="false">SUMIFS(門市年度設定!$F$2:$F$63,門市年度設定!$A$2:$A$63,$B556,門市年度設定!$B$2:$B$63,$D556)</f>
        <v>539000</v>
      </c>
      <c r="O556" s="13" t="n">
        <v>129000</v>
      </c>
      <c r="P556" s="13" t="n">
        <v>88900</v>
      </c>
      <c r="Q556" s="17" t="n">
        <f aca="false">SUMIFS(通路月營運!$N$2:$N$2509,通路月營運!$B$2:$B$2509,$B556,通路月營運!$C$2:$C$2509,$C556,通路月營運!$D$2:$D$2509,$D556)</f>
        <v>249814.5</v>
      </c>
      <c r="R556" s="14" t="n">
        <f aca="false">SUM(L556:Q556)</f>
        <v>2459014.5</v>
      </c>
      <c r="S556" s="14" t="n">
        <f aca="false">J556-R556</f>
        <v>189585.5</v>
      </c>
      <c r="T556" s="15" t="n">
        <f aca="false">IF(J556=0,0,S556/J556)</f>
        <v>0.0715795137053538</v>
      </c>
      <c r="U556" s="14" t="n">
        <f aca="false">IF(H556=0,0,J556/H556)</f>
        <v>88286.6666666667</v>
      </c>
      <c r="V556" s="18" t="n">
        <f aca="false">IF(H556=0,0,K556/H556)</f>
        <v>306.866666666667</v>
      </c>
      <c r="W556" s="14" t="n">
        <f aca="false">IF(K556=0,0,J556/K556)</f>
        <v>287.703671518575</v>
      </c>
      <c r="X556" s="15" t="n">
        <f aca="false">IF(J556=0,0,L556/J556)</f>
        <v>0.309937325379446</v>
      </c>
      <c r="Y556" s="15" t="n">
        <f aca="false">IF(J556=0,0,M556/J556)</f>
        <v>0.238390092879257</v>
      </c>
      <c r="Z556" s="14" t="n">
        <f aca="false">IF(I556=0,0,J556/I556)</f>
        <v>22445.7627118644</v>
      </c>
    </row>
    <row r="557" customFormat="false" ht="15" hidden="false" customHeight="false" outlineLevel="0" collapsed="false">
      <c r="A557" s="6" t="str">
        <f aca="false">TEXT(B557,"0")&amp;"-"&amp;TEXT(C557,"00")</f>
        <v>2026-06</v>
      </c>
      <c r="B557" s="4" t="n">
        <v>2026</v>
      </c>
      <c r="C557" s="4" t="n">
        <v>6</v>
      </c>
      <c r="D557" s="9" t="s">
        <v>297</v>
      </c>
      <c r="E557" s="12" t="str">
        <f aca="false">INDEX(門市主檔!$B$2:$B$25,MATCH($D557,門市主檔!$A$2:$A$25,0))</f>
        <v>新竹竹北店</v>
      </c>
      <c r="F557" s="12" t="str">
        <f aca="false">INDEX(門市主檔!$C$2:$C$25,MATCH($D557,門市主檔!$A$2:$A$25,0))</f>
        <v>北區</v>
      </c>
      <c r="G557" s="12" t="str">
        <f aca="false">INDEX(門市主檔!$E$2:$E$25,MATCH($D557,門市主檔!$A$2:$A$25,0))</f>
        <v>標準店</v>
      </c>
      <c r="H557" s="4" t="n">
        <v>30</v>
      </c>
      <c r="I557" s="16" t="n">
        <f aca="false">SUMIFS(門市年度設定!$E$2:$E$63,門市年度設定!$A$2:$A$63,$B557,門市年度設定!$B$2:$B$63,$D557)</f>
        <v>71</v>
      </c>
      <c r="J557" s="17" t="n">
        <f aca="false">SUMIFS(通路月營運!$I$2:$I$2509,通路月營運!$B$2:$B$2509,$B557,通路月營運!$C$2:$C$2509,$C557,通路月營運!$D$2:$D$2509,$D557)</f>
        <v>2104300</v>
      </c>
      <c r="K557" s="16" t="n">
        <f aca="false">SUMIFS(通路月營運!$K$2:$K$2509,通路月營運!$B$2:$B$2509,$B557,通路月營運!$C$2:$C$2509,$C557,通路月營運!$D$2:$D$2509,$D557)</f>
        <v>7176</v>
      </c>
      <c r="L557" s="13" t="n">
        <v>702600</v>
      </c>
      <c r="M557" s="13" t="n">
        <v>524200</v>
      </c>
      <c r="N557" s="17" t="n">
        <f aca="false">SUMIFS(門市年度設定!$F$2:$F$63,門市年度設定!$A$2:$A$63,$B557,門市年度設定!$B$2:$B$63,$D557)</f>
        <v>242000</v>
      </c>
      <c r="O557" s="13" t="n">
        <v>112000</v>
      </c>
      <c r="P557" s="13" t="n">
        <v>37500</v>
      </c>
      <c r="Q557" s="17" t="n">
        <f aca="false">SUMIFS(通路月營運!$N$2:$N$2509,通路月營運!$B$2:$B$2509,$B557,通路月營運!$C$2:$C$2509,$C557,通路月營運!$D$2:$D$2509,$D557)</f>
        <v>237256.5</v>
      </c>
      <c r="R557" s="14" t="n">
        <f aca="false">SUM(L557:Q557)</f>
        <v>1855556.5</v>
      </c>
      <c r="S557" s="14" t="n">
        <f aca="false">J557-R557</f>
        <v>248743.5</v>
      </c>
      <c r="T557" s="15" t="n">
        <f aca="false">IF(J557=0,0,S557/J557)</f>
        <v>0.118207242313358</v>
      </c>
      <c r="U557" s="14" t="n">
        <f aca="false">IF(H557=0,0,J557/H557)</f>
        <v>70143.3333333333</v>
      </c>
      <c r="V557" s="18" t="n">
        <f aca="false">IF(H557=0,0,K557/H557)</f>
        <v>239.2</v>
      </c>
      <c r="W557" s="14" t="n">
        <f aca="false">IF(K557=0,0,J557/K557)</f>
        <v>293.241360089186</v>
      </c>
      <c r="X557" s="15" t="n">
        <f aca="false">IF(J557=0,0,L557/J557)</f>
        <v>0.333887753647294</v>
      </c>
      <c r="Y557" s="15" t="n">
        <f aca="false">IF(J557=0,0,M557/J557)</f>
        <v>0.249108967352564</v>
      </c>
      <c r="Z557" s="14" t="n">
        <f aca="false">IF(I557=0,0,J557/I557)</f>
        <v>29638.0281690141</v>
      </c>
    </row>
    <row r="558" customFormat="false" ht="15" hidden="false" customHeight="false" outlineLevel="0" collapsed="false">
      <c r="A558" s="6" t="str">
        <f aca="false">TEXT(B558,"0")&amp;"-"&amp;TEXT(C558,"00")</f>
        <v>2026-06</v>
      </c>
      <c r="B558" s="4" t="n">
        <v>2026</v>
      </c>
      <c r="C558" s="4" t="n">
        <v>6</v>
      </c>
      <c r="D558" s="9" t="s">
        <v>335</v>
      </c>
      <c r="E558" s="12" t="str">
        <f aca="false">INDEX(門市主檔!$B$2:$B$25,MATCH($D558,門市主檔!$A$2:$A$25,0))</f>
        <v>花蓮中正店</v>
      </c>
      <c r="F558" s="12" t="str">
        <f aca="false">INDEX(門市主檔!$C$2:$C$25,MATCH($D558,門市主檔!$A$2:$A$25,0))</f>
        <v>東區</v>
      </c>
      <c r="G558" s="12" t="str">
        <f aca="false">INDEX(門市主檔!$E$2:$E$25,MATCH($D558,門市主檔!$A$2:$A$25,0))</f>
        <v>標準店</v>
      </c>
      <c r="H558" s="4" t="n">
        <v>30</v>
      </c>
      <c r="I558" s="16" t="n">
        <f aca="false">SUMIFS(門市年度設定!$E$2:$E$63,門市年度設定!$A$2:$A$63,$B558,門市年度設定!$B$2:$B$63,$D558)</f>
        <v>95</v>
      </c>
      <c r="J558" s="17" t="n">
        <f aca="false">SUMIFS(通路月營運!$I$2:$I$2509,通路月營運!$B$2:$B$2509,$B558,通路月營運!$C$2:$C$2509,$C558,通路月營運!$D$2:$D$2509,$D558)</f>
        <v>922700</v>
      </c>
      <c r="K558" s="16" t="n">
        <f aca="false">SUMIFS(通路月營運!$K$2:$K$2509,通路月營運!$B$2:$B$2509,$B558,通路月營運!$C$2:$C$2509,$C558,通路月營運!$D$2:$D$2509,$D558)</f>
        <v>3268</v>
      </c>
      <c r="L558" s="13" t="n">
        <v>287800</v>
      </c>
      <c r="M558" s="13" t="n">
        <v>230700</v>
      </c>
      <c r="N558" s="17" t="n">
        <f aca="false">SUMIFS(門市年度設定!$F$2:$F$63,門市年度設定!$A$2:$A$63,$B558,門市年度設定!$B$2:$B$63,$D558)</f>
        <v>167000</v>
      </c>
      <c r="O558" s="13" t="n">
        <v>48000</v>
      </c>
      <c r="P558" s="13" t="n">
        <v>31100</v>
      </c>
      <c r="Q558" s="17" t="n">
        <f aca="false">SUMIFS(通路月營運!$N$2:$N$2509,通路月營運!$B$2:$B$2509,$B558,通路月營運!$C$2:$C$2509,$C558,通路月營運!$D$2:$D$2509,$D558)</f>
        <v>103776</v>
      </c>
      <c r="R558" s="14" t="n">
        <f aca="false">SUM(L558:Q558)</f>
        <v>868376</v>
      </c>
      <c r="S558" s="14" t="n">
        <f aca="false">J558-R558</f>
        <v>54324</v>
      </c>
      <c r="T558" s="15" t="n">
        <f aca="false">IF(J558=0,0,S558/J558)</f>
        <v>0.0588750406415953</v>
      </c>
      <c r="U558" s="14" t="n">
        <f aca="false">IF(H558=0,0,J558/H558)</f>
        <v>30756.6666666667</v>
      </c>
      <c r="V558" s="18" t="n">
        <f aca="false">IF(H558=0,0,K558/H558)</f>
        <v>108.933333333333</v>
      </c>
      <c r="W558" s="14" t="n">
        <f aca="false">IF(K558=0,0,J558/K558)</f>
        <v>282.34394124847</v>
      </c>
      <c r="X558" s="15" t="n">
        <f aca="false">IF(J558=0,0,L558/J558)</f>
        <v>0.311910696867888</v>
      </c>
      <c r="Y558" s="15" t="n">
        <f aca="false">IF(J558=0,0,M558/J558)</f>
        <v>0.250027094396879</v>
      </c>
      <c r="Z558" s="14" t="n">
        <f aca="false">IF(I558=0,0,J558/I558)</f>
        <v>9712.63157894737</v>
      </c>
    </row>
    <row r="559" customFormat="false" ht="15" hidden="false" customHeight="false" outlineLevel="0" collapsed="false">
      <c r="A559" s="6" t="str">
        <f aca="false">TEXT(B559,"0")&amp;"-"&amp;TEXT(C559,"00")</f>
        <v>2026-06</v>
      </c>
      <c r="B559" s="4" t="n">
        <v>2026</v>
      </c>
      <c r="C559" s="4" t="n">
        <v>6</v>
      </c>
      <c r="D559" s="9" t="s">
        <v>325</v>
      </c>
      <c r="E559" s="12" t="str">
        <f aca="false">INDEX(門市主檔!$B$2:$B$25,MATCH($D559,門市主檔!$A$2:$A$25,0))</f>
        <v>高雄左營店</v>
      </c>
      <c r="F559" s="12" t="str">
        <f aca="false">INDEX(門市主檔!$C$2:$C$25,MATCH($D559,門市主檔!$A$2:$A$25,0))</f>
        <v>南區</v>
      </c>
      <c r="G559" s="12" t="str">
        <f aca="false">INDEX(門市主檔!$E$2:$E$25,MATCH($D559,門市主檔!$A$2:$A$25,0))</f>
        <v>旗艦店</v>
      </c>
      <c r="H559" s="4" t="n">
        <v>30</v>
      </c>
      <c r="I559" s="16" t="n">
        <f aca="false">SUMIFS(門市年度設定!$E$2:$E$63,門市年度設定!$A$2:$A$63,$B559,門市年度設定!$B$2:$B$63,$D559)</f>
        <v>119</v>
      </c>
      <c r="J559" s="17" t="n">
        <f aca="false">SUMIFS(通路月營運!$I$2:$I$2509,通路月營運!$B$2:$B$2509,$B559,通路月營運!$C$2:$C$2509,$C559,通路月營運!$D$2:$D$2509,$D559)</f>
        <v>2140300</v>
      </c>
      <c r="K559" s="16" t="n">
        <f aca="false">SUMIFS(通路月營運!$K$2:$K$2509,通路月營運!$B$2:$B$2509,$B559,通路月營運!$C$2:$C$2509,$C559,通路月營運!$D$2:$D$2509,$D559)</f>
        <v>7345</v>
      </c>
      <c r="L559" s="13" t="n">
        <v>726300</v>
      </c>
      <c r="M559" s="13" t="n">
        <v>546400</v>
      </c>
      <c r="N559" s="17" t="n">
        <f aca="false">SUMIFS(門市年度設定!$F$2:$F$63,門市年度設定!$A$2:$A$63,$B559,門市年度設定!$B$2:$B$63,$D559)</f>
        <v>498000</v>
      </c>
      <c r="O559" s="13" t="n">
        <v>117000</v>
      </c>
      <c r="P559" s="13" t="n">
        <v>67400</v>
      </c>
      <c r="Q559" s="17" t="n">
        <f aca="false">SUMIFS(通路月營運!$N$2:$N$2509,通路月營運!$B$2:$B$2509,$B559,通路月營運!$C$2:$C$2509,$C559,通路月營運!$D$2:$D$2509,$D559)</f>
        <v>203722.5</v>
      </c>
      <c r="R559" s="14" t="n">
        <f aca="false">SUM(L559:Q559)</f>
        <v>2158822.5</v>
      </c>
      <c r="S559" s="14" t="n">
        <f aca="false">J559-R559</f>
        <v>-18522.5</v>
      </c>
      <c r="T559" s="15" t="n">
        <f aca="false">IF(J559=0,0,S559/J559)</f>
        <v>-0.00865416063168715</v>
      </c>
      <c r="U559" s="14" t="n">
        <f aca="false">IF(H559=0,0,J559/H559)</f>
        <v>71343.3333333333</v>
      </c>
      <c r="V559" s="18" t="n">
        <f aca="false">IF(H559=0,0,K559/H559)</f>
        <v>244.833333333333</v>
      </c>
      <c r="W559" s="14" t="n">
        <f aca="false">IF(K559=0,0,J559/K559)</f>
        <v>291.39550714772</v>
      </c>
      <c r="X559" s="15" t="n">
        <f aca="false">IF(J559=0,0,L559/J559)</f>
        <v>0.339344951642293</v>
      </c>
      <c r="Y559" s="15" t="n">
        <f aca="false">IF(J559=0,0,M559/J559)</f>
        <v>0.255291314301733</v>
      </c>
      <c r="Z559" s="14" t="n">
        <f aca="false">IF(I559=0,0,J559/I559)</f>
        <v>17985.7142857143</v>
      </c>
    </row>
    <row r="560" customFormat="false" ht="15" hidden="false" customHeight="false" outlineLevel="0" collapsed="false">
      <c r="A560" s="6" t="str">
        <f aca="false">TEXT(B560,"0")&amp;"-"&amp;TEXT(C560,"00")</f>
        <v>2026-06</v>
      </c>
      <c r="B560" s="4" t="n">
        <v>2026</v>
      </c>
      <c r="C560" s="4" t="n">
        <v>6</v>
      </c>
      <c r="D560" s="9" t="s">
        <v>328</v>
      </c>
      <c r="E560" s="12" t="str">
        <f aca="false">INDEX(門市主檔!$B$2:$B$25,MATCH($D560,門市主檔!$A$2:$A$25,0))</f>
        <v>高雄三多店</v>
      </c>
      <c r="F560" s="12" t="str">
        <f aca="false">INDEX(門市主檔!$C$2:$C$25,MATCH($D560,門市主檔!$A$2:$A$25,0))</f>
        <v>南區</v>
      </c>
      <c r="G560" s="12" t="str">
        <f aca="false">INDEX(門市主檔!$E$2:$E$25,MATCH($D560,門市主檔!$A$2:$A$25,0))</f>
        <v>標準店</v>
      </c>
      <c r="H560" s="4" t="n">
        <v>30</v>
      </c>
      <c r="I560" s="16" t="n">
        <f aca="false">SUMIFS(門市年度設定!$E$2:$E$63,門市年度設定!$A$2:$A$63,$B560,門市年度設定!$B$2:$B$63,$D560)</f>
        <v>77</v>
      </c>
      <c r="J560" s="17" t="n">
        <f aca="false">SUMIFS(通路月營運!$I$2:$I$2509,通路月營運!$B$2:$B$2509,$B560,通路月營運!$C$2:$C$2509,$C560,通路月營運!$D$2:$D$2509,$D560)</f>
        <v>2059400</v>
      </c>
      <c r="K560" s="16" t="n">
        <f aca="false">SUMIFS(通路月營運!$K$2:$K$2509,通路月營運!$B$2:$B$2509,$B560,通路月營運!$C$2:$C$2509,$C560,通路月營運!$D$2:$D$2509,$D560)</f>
        <v>6845</v>
      </c>
      <c r="L560" s="13" t="n">
        <v>659900</v>
      </c>
      <c r="M560" s="13" t="n">
        <v>529100</v>
      </c>
      <c r="N560" s="17" t="n">
        <f aca="false">SUMIFS(門市年度設定!$F$2:$F$63,門市年度設定!$A$2:$A$63,$B560,門市年度設定!$B$2:$B$63,$D560)</f>
        <v>221000</v>
      </c>
      <c r="O560" s="13" t="n">
        <v>100900</v>
      </c>
      <c r="P560" s="13" t="n">
        <v>36400</v>
      </c>
      <c r="Q560" s="17" t="n">
        <f aca="false">SUMIFS(通路月營運!$N$2:$N$2509,通路月營運!$B$2:$B$2509,$B560,通路月營運!$C$2:$C$2509,$C560,通路月營運!$D$2:$D$2509,$D560)</f>
        <v>226803</v>
      </c>
      <c r="R560" s="14" t="n">
        <f aca="false">SUM(L560:Q560)</f>
        <v>1774103</v>
      </c>
      <c r="S560" s="14" t="n">
        <f aca="false">J560-R560</f>
        <v>285297</v>
      </c>
      <c r="T560" s="15" t="n">
        <f aca="false">IF(J560=0,0,S560/J560)</f>
        <v>0.138534039040497</v>
      </c>
      <c r="U560" s="14" t="n">
        <f aca="false">IF(H560=0,0,J560/H560)</f>
        <v>68646.6666666667</v>
      </c>
      <c r="V560" s="18" t="n">
        <f aca="false">IF(H560=0,0,K560/H560)</f>
        <v>228.166666666667</v>
      </c>
      <c r="W560" s="14" t="n">
        <f aca="false">IF(K560=0,0,J560/K560)</f>
        <v>300.861943024105</v>
      </c>
      <c r="X560" s="15" t="n">
        <f aca="false">IF(J560=0,0,L560/J560)</f>
        <v>0.320433135864815</v>
      </c>
      <c r="Y560" s="15" t="n">
        <f aca="false">IF(J560=0,0,M560/J560)</f>
        <v>0.256919491113917</v>
      </c>
      <c r="Z560" s="14" t="n">
        <f aca="false">IF(I560=0,0,J560/I560)</f>
        <v>26745.4545454545</v>
      </c>
    </row>
    <row r="561" customFormat="false" ht="15" hidden="false" customHeight="false" outlineLevel="0" collapsed="false">
      <c r="A561" s="6" t="str">
        <f aca="false">TEXT(B561,"0")&amp;"-"&amp;TEXT(C561,"00")</f>
        <v>2026-06</v>
      </c>
      <c r="B561" s="4" t="n">
        <v>2026</v>
      </c>
      <c r="C561" s="4" t="n">
        <v>6</v>
      </c>
      <c r="D561" s="9" t="s">
        <v>330</v>
      </c>
      <c r="E561" s="12" t="str">
        <f aca="false">INDEX(門市主檔!$B$2:$B$25,MATCH($D561,門市主檔!$A$2:$A$25,0))</f>
        <v>高雄鳳山店</v>
      </c>
      <c r="F561" s="12" t="str">
        <f aca="false">INDEX(門市主檔!$C$2:$C$25,MATCH($D561,門市主檔!$A$2:$A$25,0))</f>
        <v>南區</v>
      </c>
      <c r="G561" s="12" t="str">
        <f aca="false">INDEX(門市主檔!$E$2:$E$25,MATCH($D561,門市主檔!$A$2:$A$25,0))</f>
        <v>外帶專門店</v>
      </c>
      <c r="H561" s="4" t="n">
        <v>30</v>
      </c>
      <c r="I561" s="16" t="n">
        <f aca="false">SUMIFS(門市年度設定!$E$2:$E$63,門市年度設定!$A$2:$A$63,$B561,門市年度設定!$B$2:$B$63,$D561)</f>
        <v>10</v>
      </c>
      <c r="J561" s="17" t="n">
        <f aca="false">SUMIFS(通路月營運!$I$2:$I$2509,通路月營運!$B$2:$B$2509,$B561,通路月營運!$C$2:$C$2509,$C561,通路月營運!$D$2:$D$2509,$D561)</f>
        <v>1149800</v>
      </c>
      <c r="K561" s="16" t="n">
        <f aca="false">SUMIFS(通路月營運!$K$2:$K$2509,通路月營運!$B$2:$B$2509,$B561,通路月營運!$C$2:$C$2509,$C561,通路月營運!$D$2:$D$2509,$D561)</f>
        <v>4245</v>
      </c>
      <c r="L561" s="13" t="n">
        <v>349000</v>
      </c>
      <c r="M561" s="13" t="n">
        <v>290200</v>
      </c>
      <c r="N561" s="17" t="n">
        <f aca="false">SUMIFS(門市年度設定!$F$2:$F$63,門市年度設定!$A$2:$A$63,$B561,門市年度設定!$B$2:$B$63,$D561)</f>
        <v>53000</v>
      </c>
      <c r="O561" s="13" t="n">
        <v>54200</v>
      </c>
      <c r="P561" s="13" t="n">
        <v>28300</v>
      </c>
      <c r="Q561" s="17" t="n">
        <f aca="false">SUMIFS(通路月營運!$N$2:$N$2509,通路月營運!$B$2:$B$2509,$B561,通路月營運!$C$2:$C$2509,$C561,通路月營運!$D$2:$D$2509,$D561)</f>
        <v>225078</v>
      </c>
      <c r="R561" s="14" t="n">
        <f aca="false">SUM(L561:Q561)</f>
        <v>999778</v>
      </c>
      <c r="S561" s="14" t="n">
        <f aca="false">J561-R561</f>
        <v>150022</v>
      </c>
      <c r="T561" s="15" t="n">
        <f aca="false">IF(J561=0,0,S561/J561)</f>
        <v>0.130476604626892</v>
      </c>
      <c r="U561" s="14" t="n">
        <f aca="false">IF(H561=0,0,J561/H561)</f>
        <v>38326.6666666667</v>
      </c>
      <c r="V561" s="18" t="n">
        <f aca="false">IF(H561=0,0,K561/H561)</f>
        <v>141.5</v>
      </c>
      <c r="W561" s="14" t="n">
        <f aca="false">IF(K561=0,0,J561/K561)</f>
        <v>270.859835100118</v>
      </c>
      <c r="X561" s="15" t="n">
        <f aca="false">IF(J561=0,0,L561/J561)</f>
        <v>0.303531048878066</v>
      </c>
      <c r="Y561" s="15" t="n">
        <f aca="false">IF(J561=0,0,M561/J561)</f>
        <v>0.252391720299182</v>
      </c>
      <c r="Z561" s="14" t="n">
        <f aca="false">IF(I561=0,0,J561/I561)</f>
        <v>114980</v>
      </c>
    </row>
    <row r="562" customFormat="false" ht="15" hidden="false" customHeight="false" outlineLevel="0" collapsed="false">
      <c r="A562" s="6" t="str">
        <f aca="false">TEXT(B562,"0")&amp;"-"&amp;TEXT(C562,"00")</f>
        <v>2026-06</v>
      </c>
      <c r="B562" s="4" t="n">
        <v>2026</v>
      </c>
      <c r="C562" s="4" t="n">
        <v>6</v>
      </c>
      <c r="D562" s="9" t="s">
        <v>280</v>
      </c>
      <c r="E562" s="12" t="str">
        <f aca="false">INDEX(門市主檔!$B$2:$B$25,MATCH($D562,門市主檔!$A$2:$A$25,0))</f>
        <v>新北板橋店</v>
      </c>
      <c r="F562" s="12" t="str">
        <f aca="false">INDEX(門市主檔!$C$2:$C$25,MATCH($D562,門市主檔!$A$2:$A$25,0))</f>
        <v>北區</v>
      </c>
      <c r="G562" s="12" t="str">
        <f aca="false">INDEX(門市主檔!$E$2:$E$25,MATCH($D562,門市主檔!$A$2:$A$25,0))</f>
        <v>標準店</v>
      </c>
      <c r="H562" s="4" t="n">
        <v>30</v>
      </c>
      <c r="I562" s="16" t="n">
        <f aca="false">SUMIFS(門市年度設定!$E$2:$E$63,門市年度設定!$A$2:$A$63,$B562,門市年度設定!$B$2:$B$63,$D562)</f>
        <v>99</v>
      </c>
      <c r="J562" s="17" t="n">
        <f aca="false">SUMIFS(通路月營運!$I$2:$I$2509,通路月營運!$B$2:$B$2509,$B562,通路月營運!$C$2:$C$2509,$C562,通路月營運!$D$2:$D$2509,$D562)</f>
        <v>2376100</v>
      </c>
      <c r="K562" s="16" t="n">
        <f aca="false">SUMIFS(通路月營運!$K$2:$K$2509,通路月營運!$B$2:$B$2509,$B562,通路月營運!$C$2:$C$2509,$C562,通路月營運!$D$2:$D$2509,$D562)</f>
        <v>7851</v>
      </c>
      <c r="L562" s="13" t="n">
        <v>747500</v>
      </c>
      <c r="M562" s="13" t="n">
        <v>658800</v>
      </c>
      <c r="N562" s="17" t="n">
        <f aca="false">SUMIFS(門市年度設定!$F$2:$F$63,門市年度設定!$A$2:$A$63,$B562,門市年度設定!$B$2:$B$63,$D562)</f>
        <v>291000</v>
      </c>
      <c r="O562" s="13" t="n">
        <v>113800</v>
      </c>
      <c r="P562" s="13" t="n">
        <v>41500</v>
      </c>
      <c r="Q562" s="17" t="n">
        <f aca="false">SUMIFS(通路月營運!$N$2:$N$2509,通路月營運!$B$2:$B$2509,$B562,通路月營運!$C$2:$C$2509,$C562,通路月營運!$D$2:$D$2509,$D562)</f>
        <v>280692</v>
      </c>
      <c r="R562" s="14" t="n">
        <f aca="false">SUM(L562:Q562)</f>
        <v>2133292</v>
      </c>
      <c r="S562" s="14" t="n">
        <f aca="false">J562-R562</f>
        <v>242808</v>
      </c>
      <c r="T562" s="15" t="n">
        <f aca="false">IF(J562=0,0,S562/J562)</f>
        <v>0.10218761836623</v>
      </c>
      <c r="U562" s="14" t="n">
        <f aca="false">IF(H562=0,0,J562/H562)</f>
        <v>79203.3333333333</v>
      </c>
      <c r="V562" s="18" t="n">
        <f aca="false">IF(H562=0,0,K562/H562)</f>
        <v>261.7</v>
      </c>
      <c r="W562" s="14" t="n">
        <f aca="false">IF(K562=0,0,J562/K562)</f>
        <v>302.649344032607</v>
      </c>
      <c r="X562" s="15" t="n">
        <f aca="false">IF(J562=0,0,L562/J562)</f>
        <v>0.314591136736669</v>
      </c>
      <c r="Y562" s="15" t="n">
        <f aca="false">IF(J562=0,0,M562/J562)</f>
        <v>0.277261058036278</v>
      </c>
      <c r="Z562" s="14" t="n">
        <f aca="false">IF(I562=0,0,J562/I562)</f>
        <v>24001.0101010101</v>
      </c>
    </row>
    <row r="563" customFormat="false" ht="15" hidden="false" customHeight="false" outlineLevel="0" collapsed="false">
      <c r="A563" s="6" t="str">
        <f aca="false">TEXT(B563,"0")&amp;"-"&amp;TEXT(C563,"00")</f>
        <v>2026-06</v>
      </c>
      <c r="B563" s="4" t="n">
        <v>2026</v>
      </c>
      <c r="C563" s="4" t="n">
        <v>6</v>
      </c>
      <c r="D563" s="9" t="s">
        <v>283</v>
      </c>
      <c r="E563" s="12" t="str">
        <f aca="false">INDEX(門市主檔!$B$2:$B$25,MATCH($D563,門市主檔!$A$2:$A$25,0))</f>
        <v>新北新莊店</v>
      </c>
      <c r="F563" s="12" t="str">
        <f aca="false">INDEX(門市主檔!$C$2:$C$25,MATCH($D563,門市主檔!$A$2:$A$25,0))</f>
        <v>北區</v>
      </c>
      <c r="G563" s="12" t="str">
        <f aca="false">INDEX(門市主檔!$E$2:$E$25,MATCH($D563,門市主檔!$A$2:$A$25,0))</f>
        <v>標準店</v>
      </c>
      <c r="H563" s="4" t="n">
        <v>30</v>
      </c>
      <c r="I563" s="16" t="n">
        <f aca="false">SUMIFS(門市年度設定!$E$2:$E$63,門市年度設定!$A$2:$A$63,$B563,門市年度設定!$B$2:$B$63,$D563)</f>
        <v>75</v>
      </c>
      <c r="J563" s="17" t="n">
        <f aca="false">SUMIFS(通路月營運!$I$2:$I$2509,通路月營運!$B$2:$B$2509,$B563,通路月營運!$C$2:$C$2509,$C563,通路月營運!$D$2:$D$2509,$D563)</f>
        <v>2127600</v>
      </c>
      <c r="K563" s="16" t="n">
        <f aca="false">SUMIFS(通路月營運!$K$2:$K$2509,通路月營運!$B$2:$B$2509,$B563,通路月營運!$C$2:$C$2509,$C563,通路月營運!$D$2:$D$2509,$D563)</f>
        <v>7485</v>
      </c>
      <c r="L563" s="13" t="n">
        <v>716200</v>
      </c>
      <c r="M563" s="13" t="n">
        <v>588200</v>
      </c>
      <c r="N563" s="17" t="n">
        <f aca="false">SUMIFS(門市年度設定!$F$2:$F$63,門市年度設定!$A$2:$A$63,$B563,門市年度設定!$B$2:$B$63,$D563)</f>
        <v>250000</v>
      </c>
      <c r="O563" s="13" t="n">
        <v>98800</v>
      </c>
      <c r="P563" s="13" t="n">
        <v>43400</v>
      </c>
      <c r="Q563" s="17" t="n">
        <f aca="false">SUMIFS(通路月營運!$N$2:$N$2509,通路月營運!$B$2:$B$2509,$B563,通路月營運!$C$2:$C$2509,$C563,通路月營運!$D$2:$D$2509,$D563)</f>
        <v>240637.5</v>
      </c>
      <c r="R563" s="14" t="n">
        <f aca="false">SUM(L563:Q563)</f>
        <v>1937237.5</v>
      </c>
      <c r="S563" s="14" t="n">
        <f aca="false">J563-R563</f>
        <v>190362.5</v>
      </c>
      <c r="T563" s="15" t="n">
        <f aca="false">IF(J563=0,0,S563/J563)</f>
        <v>0.0894728802406467</v>
      </c>
      <c r="U563" s="14" t="n">
        <f aca="false">IF(H563=0,0,J563/H563)</f>
        <v>70920</v>
      </c>
      <c r="V563" s="18" t="n">
        <f aca="false">IF(H563=0,0,K563/H563)</f>
        <v>249.5</v>
      </c>
      <c r="W563" s="14" t="n">
        <f aca="false">IF(K563=0,0,J563/K563)</f>
        <v>284.248496993988</v>
      </c>
      <c r="X563" s="15" t="n">
        <f aca="false">IF(J563=0,0,L563/J563)</f>
        <v>0.336623425455913</v>
      </c>
      <c r="Y563" s="15" t="n">
        <f aca="false">IF(J563=0,0,M563/J563)</f>
        <v>0.276461740928746</v>
      </c>
      <c r="Z563" s="14" t="n">
        <f aca="false">IF(I563=0,0,J563/I563)</f>
        <v>28368</v>
      </c>
    </row>
    <row r="564" customFormat="false" ht="15" hidden="false" customHeight="false" outlineLevel="0" collapsed="false">
      <c r="A564" s="6" t="str">
        <f aca="false">TEXT(B564,"0")&amp;"-"&amp;TEXT(C564,"00")</f>
        <v>2026-06</v>
      </c>
      <c r="B564" s="4" t="n">
        <v>2026</v>
      </c>
      <c r="C564" s="4" t="n">
        <v>6</v>
      </c>
      <c r="D564" s="9" t="s">
        <v>332</v>
      </c>
      <c r="E564" s="12" t="str">
        <f aca="false">INDEX(門市主檔!$B$2:$B$25,MATCH($D564,門市主檔!$A$2:$A$25,0))</f>
        <v>屏東市區店</v>
      </c>
      <c r="F564" s="12" t="str">
        <f aca="false">INDEX(門市主檔!$C$2:$C$25,MATCH($D564,門市主檔!$A$2:$A$25,0))</f>
        <v>南區</v>
      </c>
      <c r="G564" s="12" t="str">
        <f aca="false">INDEX(門市主檔!$E$2:$E$25,MATCH($D564,門市主檔!$A$2:$A$25,0))</f>
        <v>小型店</v>
      </c>
      <c r="H564" s="4" t="n">
        <v>30</v>
      </c>
      <c r="I564" s="16" t="n">
        <f aca="false">SUMIFS(門市年度設定!$E$2:$E$63,門市年度設定!$A$2:$A$63,$B564,門市年度設定!$B$2:$B$63,$D564)</f>
        <v>45</v>
      </c>
      <c r="J564" s="17" t="n">
        <f aca="false">SUMIFS(通路月營運!$I$2:$I$2509,通路月營運!$B$2:$B$2509,$B564,通路月營運!$C$2:$C$2509,$C564,通路月營運!$D$2:$D$2509,$D564)</f>
        <v>1277800</v>
      </c>
      <c r="K564" s="16" t="n">
        <f aca="false">SUMIFS(通路月營運!$K$2:$K$2509,通路月營運!$B$2:$B$2509,$B564,通路月營運!$C$2:$C$2509,$C564,通路月營運!$D$2:$D$2509,$D564)</f>
        <v>4744</v>
      </c>
      <c r="L564" s="13" t="n">
        <v>391800</v>
      </c>
      <c r="M564" s="13" t="n">
        <v>327500</v>
      </c>
      <c r="N564" s="17" t="n">
        <f aca="false">SUMIFS(門市年度設定!$F$2:$F$63,門市年度設定!$A$2:$A$63,$B564,門市年度設定!$B$2:$B$63,$D564)</f>
        <v>88000</v>
      </c>
      <c r="O564" s="13" t="n">
        <v>76000</v>
      </c>
      <c r="P564" s="13" t="n">
        <v>40900</v>
      </c>
      <c r="Q564" s="17" t="n">
        <f aca="false">SUMIFS(通路月營運!$N$2:$N$2509,通路月營運!$B$2:$B$2509,$B564,通路月營運!$C$2:$C$2509,$C564,通路月營運!$D$2:$D$2509,$D564)</f>
        <v>179158.5</v>
      </c>
      <c r="R564" s="14" t="n">
        <f aca="false">SUM(L564:Q564)</f>
        <v>1103358.5</v>
      </c>
      <c r="S564" s="14" t="n">
        <f aca="false">J564-R564</f>
        <v>174441.5</v>
      </c>
      <c r="T564" s="15" t="n">
        <f aca="false">IF(J564=0,0,S564/J564)</f>
        <v>0.13651706057286</v>
      </c>
      <c r="U564" s="14" t="n">
        <f aca="false">IF(H564=0,0,J564/H564)</f>
        <v>42593.3333333333</v>
      </c>
      <c r="V564" s="18" t="n">
        <f aca="false">IF(H564=0,0,K564/H564)</f>
        <v>158.133333333333</v>
      </c>
      <c r="W564" s="14" t="n">
        <f aca="false">IF(K564=0,0,J564/K564)</f>
        <v>269.350758853288</v>
      </c>
      <c r="X564" s="15" t="n">
        <f aca="false">IF(J564=0,0,L564/J564)</f>
        <v>0.306620754421662</v>
      </c>
      <c r="Y564" s="15" t="n">
        <f aca="false">IF(J564=0,0,M564/J564)</f>
        <v>0.256299890436688</v>
      </c>
      <c r="Z564" s="14" t="n">
        <f aca="false">IF(I564=0,0,J564/I564)</f>
        <v>28395.5555555556</v>
      </c>
    </row>
    <row r="565" customFormat="false" ht="15" hidden="false" customHeight="false" outlineLevel="0" collapsed="false">
      <c r="A565" s="6" t="str">
        <f aca="false">TEXT(B565,"0")&amp;"-"&amp;TEXT(C565,"00")</f>
        <v>2026-06</v>
      </c>
      <c r="B565" s="4" t="n">
        <v>2026</v>
      </c>
      <c r="C565" s="4" t="n">
        <v>6</v>
      </c>
      <c r="D565" s="9" t="s">
        <v>300</v>
      </c>
      <c r="E565" s="12" t="str">
        <f aca="false">INDEX(門市主檔!$B$2:$B$25,MATCH($D565,門市主檔!$A$2:$A$25,0))</f>
        <v>台中逢甲店</v>
      </c>
      <c r="F565" s="12" t="str">
        <f aca="false">INDEX(門市主檔!$C$2:$C$25,MATCH($D565,門市主檔!$A$2:$A$25,0))</f>
        <v>中區</v>
      </c>
      <c r="G565" s="12" t="str">
        <f aca="false">INDEX(門市主檔!$E$2:$E$25,MATCH($D565,門市主檔!$A$2:$A$25,0))</f>
        <v>標準店</v>
      </c>
      <c r="H565" s="4" t="n">
        <v>30</v>
      </c>
      <c r="I565" s="16" t="n">
        <f aca="false">SUMIFS(門市年度設定!$E$2:$E$63,門市年度設定!$A$2:$A$63,$B565,門市年度設定!$B$2:$B$63,$D565)</f>
        <v>83</v>
      </c>
      <c r="J565" s="17" t="n">
        <f aca="false">SUMIFS(通路月營運!$I$2:$I$2509,通路月營運!$B$2:$B$2509,$B565,通路月營運!$C$2:$C$2509,$C565,通路月營運!$D$2:$D$2509,$D565)</f>
        <v>2472900</v>
      </c>
      <c r="K565" s="16" t="n">
        <f aca="false">SUMIFS(通路月營運!$K$2:$K$2509,通路月營運!$B$2:$B$2509,$B565,通路月營運!$C$2:$C$2509,$C565,通路月營運!$D$2:$D$2509,$D565)</f>
        <v>8374</v>
      </c>
      <c r="L565" s="13" t="n">
        <v>788000</v>
      </c>
      <c r="M565" s="13" t="n">
        <v>682400</v>
      </c>
      <c r="N565" s="17" t="n">
        <f aca="false">SUMIFS(門市年度設定!$F$2:$F$63,門市年度設定!$A$2:$A$63,$B565,門市年度設定!$B$2:$B$63,$D565)</f>
        <v>336000</v>
      </c>
      <c r="O565" s="13" t="n">
        <v>147000</v>
      </c>
      <c r="P565" s="13" t="n">
        <v>43300</v>
      </c>
      <c r="Q565" s="17" t="n">
        <f aca="false">SUMIFS(通路月營運!$N$2:$N$2509,通路月營運!$B$2:$B$2509,$B565,通路月營運!$C$2:$C$2509,$C565,通路月營運!$D$2:$D$2509,$D565)</f>
        <v>286902</v>
      </c>
      <c r="R565" s="14" t="n">
        <f aca="false">SUM(L565:Q565)</f>
        <v>2283602</v>
      </c>
      <c r="S565" s="14" t="n">
        <f aca="false">J565-R565</f>
        <v>189298</v>
      </c>
      <c r="T565" s="15" t="n">
        <f aca="false">IF(J565=0,0,S565/J565)</f>
        <v>0.0765489910631243</v>
      </c>
      <c r="U565" s="14" t="n">
        <f aca="false">IF(H565=0,0,J565/H565)</f>
        <v>82430</v>
      </c>
      <c r="V565" s="18" t="n">
        <f aca="false">IF(H565=0,0,K565/H565)</f>
        <v>279.133333333333</v>
      </c>
      <c r="W565" s="14" t="n">
        <f aca="false">IF(K565=0,0,J565/K565)</f>
        <v>295.306902316695</v>
      </c>
      <c r="X565" s="15" t="n">
        <f aca="false">IF(J565=0,0,L565/J565)</f>
        <v>0.318654211654333</v>
      </c>
      <c r="Y565" s="15" t="n">
        <f aca="false">IF(J565=0,0,M565/J565)</f>
        <v>0.275951312224514</v>
      </c>
      <c r="Z565" s="14" t="n">
        <f aca="false">IF(I565=0,0,J565/I565)</f>
        <v>29793.9759036145</v>
      </c>
    </row>
    <row r="566" customFormat="false" ht="15" hidden="false" customHeight="false" outlineLevel="0" collapsed="false">
      <c r="A566" s="6" t="str">
        <f aca="false">TEXT(B566,"0")&amp;"-"&amp;TEXT(C566,"00")</f>
        <v>2026-06</v>
      </c>
      <c r="B566" s="4" t="n">
        <v>2026</v>
      </c>
      <c r="C566" s="4" t="n">
        <v>6</v>
      </c>
      <c r="D566" s="9" t="s">
        <v>305</v>
      </c>
      <c r="E566" s="12" t="str">
        <f aca="false">INDEX(門市主檔!$B$2:$B$25,MATCH($D566,門市主檔!$A$2:$A$25,0))</f>
        <v>台中七期店</v>
      </c>
      <c r="F566" s="12" t="str">
        <f aca="false">INDEX(門市主檔!$C$2:$C$25,MATCH($D566,門市主檔!$A$2:$A$25,0))</f>
        <v>中區</v>
      </c>
      <c r="G566" s="12" t="str">
        <f aca="false">INDEX(門市主檔!$E$2:$E$25,MATCH($D566,門市主檔!$A$2:$A$25,0))</f>
        <v>旗艦店</v>
      </c>
      <c r="H566" s="4" t="n">
        <v>30</v>
      </c>
      <c r="I566" s="16" t="n">
        <f aca="false">SUMIFS(門市年度設定!$E$2:$E$63,門市年度設定!$A$2:$A$63,$B566,門市年度設定!$B$2:$B$63,$D566)</f>
        <v>124</v>
      </c>
      <c r="J566" s="17" t="n">
        <f aca="false">SUMIFS(通路月營運!$I$2:$I$2509,通路月營運!$B$2:$B$2509,$B566,通路月營運!$C$2:$C$2509,$C566,通路月營運!$D$2:$D$2509,$D566)</f>
        <v>2502600</v>
      </c>
      <c r="K566" s="16" t="n">
        <f aca="false">SUMIFS(通路月營運!$K$2:$K$2509,通路月營運!$B$2:$B$2509,$B566,通路月營運!$C$2:$C$2509,$C566,通路月營運!$D$2:$D$2509,$D566)</f>
        <v>8100</v>
      </c>
      <c r="L566" s="13" t="n">
        <v>762700</v>
      </c>
      <c r="M566" s="13" t="n">
        <v>606700</v>
      </c>
      <c r="N566" s="17" t="n">
        <f aca="false">SUMIFS(門市年度設定!$F$2:$F$63,門市年度設定!$A$2:$A$63,$B566,門市年度設定!$B$2:$B$63,$D566)</f>
        <v>509000</v>
      </c>
      <c r="O566" s="13" t="n">
        <v>116200</v>
      </c>
      <c r="P566" s="13" t="n">
        <v>46000</v>
      </c>
      <c r="Q566" s="17" t="n">
        <f aca="false">SUMIFS(通路月營運!$N$2:$N$2509,通路月營運!$B$2:$B$2509,$B566,通路月營運!$C$2:$C$2509,$C566,通路月營運!$D$2:$D$2509,$D566)</f>
        <v>246606</v>
      </c>
      <c r="R566" s="14" t="n">
        <f aca="false">SUM(L566:Q566)</f>
        <v>2287206</v>
      </c>
      <c r="S566" s="14" t="n">
        <f aca="false">J566-R566</f>
        <v>215394</v>
      </c>
      <c r="T566" s="15" t="n">
        <f aca="false">IF(J566=0,0,S566/J566)</f>
        <v>0.0860680891872453</v>
      </c>
      <c r="U566" s="14" t="n">
        <f aca="false">IF(H566=0,0,J566/H566)</f>
        <v>83420</v>
      </c>
      <c r="V566" s="18" t="n">
        <f aca="false">IF(H566=0,0,K566/H566)</f>
        <v>270</v>
      </c>
      <c r="W566" s="14" t="n">
        <f aca="false">IF(K566=0,0,J566/K566)</f>
        <v>308.962962962963</v>
      </c>
      <c r="X566" s="15" t="n">
        <f aca="false">IF(J566=0,0,L566/J566)</f>
        <v>0.304763046431711</v>
      </c>
      <c r="Y566" s="15" t="n">
        <f aca="false">IF(J566=0,0,M566/J566)</f>
        <v>0.24242787500999</v>
      </c>
      <c r="Z566" s="14" t="n">
        <f aca="false">IF(I566=0,0,J566/I566)</f>
        <v>20182.2580645161</v>
      </c>
    </row>
    <row r="567" customFormat="false" ht="15" hidden="false" customHeight="false" outlineLevel="0" collapsed="false">
      <c r="A567" s="6" t="str">
        <f aca="false">TEXT(B567,"0")&amp;"-"&amp;TEXT(C567,"00")</f>
        <v>2026-06</v>
      </c>
      <c r="B567" s="4" t="n">
        <v>2026</v>
      </c>
      <c r="C567" s="4" t="n">
        <v>6</v>
      </c>
      <c r="D567" s="9" t="s">
        <v>307</v>
      </c>
      <c r="E567" s="12" t="str">
        <f aca="false">INDEX(門市主檔!$B$2:$B$25,MATCH($D567,門市主檔!$A$2:$A$25,0))</f>
        <v>台中一中店</v>
      </c>
      <c r="F567" s="12" t="str">
        <f aca="false">INDEX(門市主檔!$C$2:$C$25,MATCH($D567,門市主檔!$A$2:$A$25,0))</f>
        <v>中區</v>
      </c>
      <c r="G567" s="12" t="str">
        <f aca="false">INDEX(門市主檔!$E$2:$E$25,MATCH($D567,門市主檔!$A$2:$A$25,0))</f>
        <v>小型店</v>
      </c>
      <c r="H567" s="4" t="n">
        <v>30</v>
      </c>
      <c r="I567" s="16" t="n">
        <f aca="false">SUMIFS(門市年度設定!$E$2:$E$63,門市年度設定!$A$2:$A$63,$B567,門市年度設定!$B$2:$B$63,$D567)</f>
        <v>52</v>
      </c>
      <c r="J567" s="17" t="n">
        <f aca="false">SUMIFS(通路月營運!$I$2:$I$2509,通路月營運!$B$2:$B$2509,$B567,通路月營運!$C$2:$C$2509,$C567,通路月營運!$D$2:$D$2509,$D567)</f>
        <v>1690300</v>
      </c>
      <c r="K567" s="16" t="n">
        <f aca="false">SUMIFS(通路月營運!$K$2:$K$2509,通路月營運!$B$2:$B$2509,$B567,通路月營運!$C$2:$C$2509,$C567,通路月營運!$D$2:$D$2509,$D567)</f>
        <v>6008</v>
      </c>
      <c r="L567" s="13" t="n">
        <v>545200</v>
      </c>
      <c r="M567" s="13" t="n">
        <v>461000</v>
      </c>
      <c r="N567" s="17" t="n">
        <f aca="false">SUMIFS(門市年度設定!$F$2:$F$63,門市年度設定!$A$2:$A$63,$B567,門市年度設定!$B$2:$B$63,$D567)</f>
        <v>108000</v>
      </c>
      <c r="O567" s="13" t="n">
        <v>108300</v>
      </c>
      <c r="P567" s="13" t="n">
        <v>32700</v>
      </c>
      <c r="Q567" s="17" t="n">
        <f aca="false">SUMIFS(通路月營運!$N$2:$N$2509,通路月營運!$B$2:$B$2509,$B567,通路月營運!$C$2:$C$2509,$C567,通路月營運!$D$2:$D$2509,$D567)</f>
        <v>233323.5</v>
      </c>
      <c r="R567" s="14" t="n">
        <f aca="false">SUM(L567:Q567)</f>
        <v>1488523.5</v>
      </c>
      <c r="S567" s="14" t="n">
        <f aca="false">J567-R567</f>
        <v>201776.5</v>
      </c>
      <c r="T567" s="15" t="n">
        <f aca="false">IF(J567=0,0,S567/J567)</f>
        <v>0.119373188191445</v>
      </c>
      <c r="U567" s="14" t="n">
        <f aca="false">IF(H567=0,0,J567/H567)</f>
        <v>56343.3333333333</v>
      </c>
      <c r="V567" s="18" t="n">
        <f aca="false">IF(H567=0,0,K567/H567)</f>
        <v>200.266666666667</v>
      </c>
      <c r="W567" s="14" t="n">
        <f aca="false">IF(K567=0,0,J567/K567)</f>
        <v>281.34154460719</v>
      </c>
      <c r="X567" s="15" t="n">
        <f aca="false">IF(J567=0,0,L567/J567)</f>
        <v>0.322546293557357</v>
      </c>
      <c r="Y567" s="15" t="n">
        <f aca="false">IF(J567=0,0,M567/J567)</f>
        <v>0.272732651008697</v>
      </c>
      <c r="Z567" s="14" t="n">
        <f aca="false">IF(I567=0,0,J567/I567)</f>
        <v>32505.7692307692</v>
      </c>
    </row>
    <row r="568" customFormat="false" ht="15" hidden="false" customHeight="false" outlineLevel="0" collapsed="false">
      <c r="A568" s="6" t="str">
        <f aca="false">TEXT(B568,"0")&amp;"-"&amp;TEXT(C568,"00")</f>
        <v>2026-06</v>
      </c>
      <c r="B568" s="4" t="n">
        <v>2026</v>
      </c>
      <c r="C568" s="4" t="n">
        <v>6</v>
      </c>
      <c r="D568" s="9" t="s">
        <v>310</v>
      </c>
      <c r="E568" s="12" t="str">
        <f aca="false">INDEX(門市主檔!$B$2:$B$25,MATCH($D568,門市主檔!$A$2:$A$25,0))</f>
        <v>台中大里店</v>
      </c>
      <c r="F568" s="12" t="str">
        <f aca="false">INDEX(門市主檔!$C$2:$C$25,MATCH($D568,門市主檔!$A$2:$A$25,0))</f>
        <v>中區</v>
      </c>
      <c r="G568" s="12" t="str">
        <f aca="false">INDEX(門市主檔!$E$2:$E$25,MATCH($D568,門市主檔!$A$2:$A$25,0))</f>
        <v>外帶專門店</v>
      </c>
      <c r="H568" s="4" t="n">
        <v>30</v>
      </c>
      <c r="I568" s="16" t="n">
        <f aca="false">SUMIFS(門市年度設定!$E$2:$E$63,門市年度設定!$A$2:$A$63,$B568,門市年度設定!$B$2:$B$63,$D568)</f>
        <v>10</v>
      </c>
      <c r="J568" s="17" t="n">
        <f aca="false">SUMIFS(通路月營運!$I$2:$I$2509,通路月營運!$B$2:$B$2509,$B568,通路月營運!$C$2:$C$2509,$C568,通路月營運!$D$2:$D$2509,$D568)</f>
        <v>1185100</v>
      </c>
      <c r="K568" s="16" t="n">
        <f aca="false">SUMIFS(通路月營運!$K$2:$K$2509,通路月營運!$B$2:$B$2509,$B568,通路月營運!$C$2:$C$2509,$C568,通路月營運!$D$2:$D$2509,$D568)</f>
        <v>4514</v>
      </c>
      <c r="L568" s="13" t="n">
        <v>373800</v>
      </c>
      <c r="M568" s="13" t="n">
        <v>300200</v>
      </c>
      <c r="N568" s="17" t="n">
        <f aca="false">SUMIFS(門市年度設定!$F$2:$F$63,門市年度設定!$A$2:$A$63,$B568,門市年度設定!$B$2:$B$63,$D568)</f>
        <v>56000</v>
      </c>
      <c r="O568" s="13" t="n">
        <v>79000</v>
      </c>
      <c r="P568" s="13" t="n">
        <v>39600</v>
      </c>
      <c r="Q568" s="17" t="n">
        <f aca="false">SUMIFS(通路月營運!$N$2:$N$2509,通路月營運!$B$2:$B$2509,$B568,通路月營運!$C$2:$C$2509,$C568,通路月營運!$D$2:$D$2509,$D568)</f>
        <v>234220.5</v>
      </c>
      <c r="R568" s="14" t="n">
        <f aca="false">SUM(L568:Q568)</f>
        <v>1082820.5</v>
      </c>
      <c r="S568" s="14" t="n">
        <f aca="false">J568-R568</f>
        <v>102279.5</v>
      </c>
      <c r="T568" s="15" t="n">
        <f aca="false">IF(J568=0,0,S568/J568)</f>
        <v>0.0863045312631846</v>
      </c>
      <c r="U568" s="14" t="n">
        <f aca="false">IF(H568=0,0,J568/H568)</f>
        <v>39503.3333333333</v>
      </c>
      <c r="V568" s="18" t="n">
        <f aca="false">IF(H568=0,0,K568/H568)</f>
        <v>150.466666666667</v>
      </c>
      <c r="W568" s="14" t="n">
        <f aca="false">IF(K568=0,0,J568/K568)</f>
        <v>262.538768276473</v>
      </c>
      <c r="X568" s="15" t="n">
        <f aca="false">IF(J568=0,0,L568/J568)</f>
        <v>0.315416420555227</v>
      </c>
      <c r="Y568" s="15" t="n">
        <f aca="false">IF(J568=0,0,M568/J568)</f>
        <v>0.253311956796895</v>
      </c>
      <c r="Z568" s="14" t="n">
        <f aca="false">IF(I568=0,0,J568/I568)</f>
        <v>118510</v>
      </c>
    </row>
    <row r="569" customFormat="false" ht="15" hidden="false" customHeight="false" outlineLevel="0" collapsed="false">
      <c r="A569" s="6" t="str">
        <f aca="false">TEXT(B569,"0")&amp;"-"&amp;TEXT(C569,"00")</f>
        <v>2026-06</v>
      </c>
      <c r="B569" s="4" t="n">
        <v>2026</v>
      </c>
      <c r="C569" s="4" t="n">
        <v>6</v>
      </c>
      <c r="D569" s="9" t="s">
        <v>318</v>
      </c>
      <c r="E569" s="12" t="str">
        <f aca="false">INDEX(門市主檔!$B$2:$B$25,MATCH($D569,門市主檔!$A$2:$A$25,0))</f>
        <v>台南中西店</v>
      </c>
      <c r="F569" s="12" t="str">
        <f aca="false">INDEX(門市主檔!$C$2:$C$25,MATCH($D569,門市主檔!$A$2:$A$25,0))</f>
        <v>南區</v>
      </c>
      <c r="G569" s="12" t="str">
        <f aca="false">INDEX(門市主檔!$E$2:$E$25,MATCH($D569,門市主檔!$A$2:$A$25,0))</f>
        <v>標準店</v>
      </c>
      <c r="H569" s="4" t="n">
        <v>30</v>
      </c>
      <c r="I569" s="16" t="n">
        <f aca="false">SUMIFS(門市年度設定!$E$2:$E$63,門市年度設定!$A$2:$A$63,$B569,門市年度設定!$B$2:$B$63,$D569)</f>
        <v>76</v>
      </c>
      <c r="J569" s="17" t="n">
        <f aca="false">SUMIFS(通路月營運!$I$2:$I$2509,通路月營運!$B$2:$B$2509,$B569,通路月營運!$C$2:$C$2509,$C569,通路月營運!$D$2:$D$2509,$D569)</f>
        <v>1750600</v>
      </c>
      <c r="K569" s="16" t="n">
        <f aca="false">SUMIFS(通路月營運!$K$2:$K$2509,通路月營運!$B$2:$B$2509,$B569,通路月營運!$C$2:$C$2509,$C569,通路月營運!$D$2:$D$2509,$D569)</f>
        <v>5930</v>
      </c>
      <c r="L569" s="13" t="n">
        <v>601600</v>
      </c>
      <c r="M569" s="13" t="n">
        <v>440300</v>
      </c>
      <c r="N569" s="17" t="n">
        <f aca="false">SUMIFS(門市年度設定!$F$2:$F$63,門市年度設定!$A$2:$A$63,$B569,門市年度設定!$B$2:$B$63,$D569)</f>
        <v>211000</v>
      </c>
      <c r="O569" s="13" t="n">
        <v>92700</v>
      </c>
      <c r="P569" s="13" t="n">
        <v>34600</v>
      </c>
      <c r="Q569" s="17" t="n">
        <f aca="false">SUMIFS(通路月營運!$N$2:$N$2509,通路月營運!$B$2:$B$2509,$B569,通路月營運!$C$2:$C$2509,$C569,通路月營運!$D$2:$D$2509,$D569)</f>
        <v>190888.5</v>
      </c>
      <c r="R569" s="14" t="n">
        <f aca="false">SUM(L569:Q569)</f>
        <v>1571088.5</v>
      </c>
      <c r="S569" s="14" t="n">
        <f aca="false">J569-R569</f>
        <v>179511.5</v>
      </c>
      <c r="T569" s="15" t="n">
        <f aca="false">IF(J569=0,0,S569/J569)</f>
        <v>0.102542842454016</v>
      </c>
      <c r="U569" s="14" t="n">
        <f aca="false">IF(H569=0,0,J569/H569)</f>
        <v>58353.3333333333</v>
      </c>
      <c r="V569" s="18" t="n">
        <f aca="false">IF(H569=0,0,K569/H569)</f>
        <v>197.666666666667</v>
      </c>
      <c r="W569" s="14" t="n">
        <f aca="false">IF(K569=0,0,J569/K569)</f>
        <v>295.210792580101</v>
      </c>
      <c r="X569" s="15" t="n">
        <f aca="false">IF(J569=0,0,L569/J569)</f>
        <v>0.343653604478465</v>
      </c>
      <c r="Y569" s="15" t="n">
        <f aca="false">IF(J569=0,0,M569/J569)</f>
        <v>0.251513766708557</v>
      </c>
      <c r="Z569" s="14" t="n">
        <f aca="false">IF(I569=0,0,J569/I569)</f>
        <v>23034.2105263158</v>
      </c>
    </row>
    <row r="570" customFormat="false" ht="15" hidden="false" customHeight="false" outlineLevel="0" collapsed="false">
      <c r="A570" s="6" t="str">
        <f aca="false">TEXT(B570,"0")&amp;"-"&amp;TEXT(C570,"00")</f>
        <v>2026-06</v>
      </c>
      <c r="B570" s="4" t="n">
        <v>2026</v>
      </c>
      <c r="C570" s="4" t="n">
        <v>6</v>
      </c>
      <c r="D570" s="9" t="s">
        <v>323</v>
      </c>
      <c r="E570" s="12" t="str">
        <f aca="false">INDEX(門市主檔!$B$2:$B$25,MATCH($D570,門市主檔!$A$2:$A$25,0))</f>
        <v>台南東寧店</v>
      </c>
      <c r="F570" s="12" t="str">
        <f aca="false">INDEX(門市主檔!$C$2:$C$25,MATCH($D570,門市主檔!$A$2:$A$25,0))</f>
        <v>南區</v>
      </c>
      <c r="G570" s="12" t="str">
        <f aca="false">INDEX(門市主檔!$E$2:$E$25,MATCH($D570,門市主檔!$A$2:$A$25,0))</f>
        <v>小型店</v>
      </c>
      <c r="H570" s="4" t="n">
        <v>30</v>
      </c>
      <c r="I570" s="16" t="n">
        <f aca="false">SUMIFS(門市年度設定!$E$2:$E$63,門市年度設定!$A$2:$A$63,$B570,門市年度設定!$B$2:$B$63,$D570)</f>
        <v>52</v>
      </c>
      <c r="J570" s="17" t="n">
        <f aca="false">SUMIFS(通路月營運!$I$2:$I$2509,通路月營運!$B$2:$B$2509,$B570,通路月營運!$C$2:$C$2509,$C570,通路月營運!$D$2:$D$2509,$D570)</f>
        <v>1433900</v>
      </c>
      <c r="K570" s="16" t="n">
        <f aca="false">SUMIFS(通路月營運!$K$2:$K$2509,通路月營運!$B$2:$B$2509,$B570,通路月營運!$C$2:$C$2509,$C570,通路月營運!$D$2:$D$2509,$D570)</f>
        <v>5213</v>
      </c>
      <c r="L570" s="13" t="n">
        <v>424500</v>
      </c>
      <c r="M570" s="13" t="n">
        <v>381200</v>
      </c>
      <c r="N570" s="17" t="n">
        <f aca="false">SUMIFS(門市年度設定!$F$2:$F$63,門市年度設定!$A$2:$A$63,$B570,門市年度設定!$B$2:$B$63,$D570)</f>
        <v>96000</v>
      </c>
      <c r="O570" s="13" t="n">
        <v>73300</v>
      </c>
      <c r="P570" s="13" t="n">
        <v>42300</v>
      </c>
      <c r="Q570" s="17" t="n">
        <f aca="false">SUMIFS(通路月營運!$N$2:$N$2509,通路月營運!$B$2:$B$2509,$B570,通路月營運!$C$2:$C$2509,$C570,通路月營運!$D$2:$D$2509,$D570)</f>
        <v>210553.5</v>
      </c>
      <c r="R570" s="14" t="n">
        <f aca="false">SUM(L570:Q570)</f>
        <v>1227853.5</v>
      </c>
      <c r="S570" s="14" t="n">
        <f aca="false">J570-R570</f>
        <v>206046.5</v>
      </c>
      <c r="T570" s="15" t="n">
        <f aca="false">IF(J570=0,0,S570/J570)</f>
        <v>0.143696561824395</v>
      </c>
      <c r="U570" s="14" t="n">
        <f aca="false">IF(H570=0,0,J570/H570)</f>
        <v>47796.6666666667</v>
      </c>
      <c r="V570" s="18" t="n">
        <f aca="false">IF(H570=0,0,K570/H570)</f>
        <v>173.766666666667</v>
      </c>
      <c r="W570" s="14" t="n">
        <f aca="false">IF(K570=0,0,J570/K570)</f>
        <v>275.062344139651</v>
      </c>
      <c r="X570" s="15" t="n">
        <f aca="false">IF(J570=0,0,L570/J570)</f>
        <v>0.296045749354906</v>
      </c>
      <c r="Y570" s="15" t="n">
        <f aca="false">IF(J570=0,0,M570/J570)</f>
        <v>0.265848385522003</v>
      </c>
      <c r="Z570" s="14" t="n">
        <f aca="false">IF(I570=0,0,J570/I570)</f>
        <v>27575</v>
      </c>
    </row>
    <row r="571" customFormat="false" ht="15" hidden="false" customHeight="false" outlineLevel="0" collapsed="false">
      <c r="A571" s="6" t="str">
        <f aca="false">TEXT(B571,"0")&amp;"-"&amp;TEXT(C571,"00")</f>
        <v>2026-06</v>
      </c>
      <c r="B571" s="4" t="n">
        <v>2026</v>
      </c>
      <c r="C571" s="4" t="n">
        <v>6</v>
      </c>
      <c r="D571" s="9" t="s">
        <v>262</v>
      </c>
      <c r="E571" s="12" t="str">
        <f aca="false">INDEX(門市主檔!$B$2:$B$25,MATCH($D571,門市主檔!$A$2:$A$25,0))</f>
        <v>台北信義旗艦店</v>
      </c>
      <c r="F571" s="12" t="str">
        <f aca="false">INDEX(門市主檔!$C$2:$C$25,MATCH($D571,門市主檔!$A$2:$A$25,0))</f>
        <v>北區</v>
      </c>
      <c r="G571" s="12" t="str">
        <f aca="false">INDEX(門市主檔!$E$2:$E$25,MATCH($D571,門市主檔!$A$2:$A$25,0))</f>
        <v>旗艦店</v>
      </c>
      <c r="H571" s="4" t="n">
        <v>30</v>
      </c>
      <c r="I571" s="16" t="n">
        <f aca="false">SUMIFS(門市年度設定!$E$2:$E$63,門市年度設定!$A$2:$A$63,$B571,門市年度設定!$B$2:$B$63,$D571)</f>
        <v>112</v>
      </c>
      <c r="J571" s="17" t="n">
        <f aca="false">SUMIFS(通路月營運!$I$2:$I$2509,通路月營運!$B$2:$B$2509,$B571,通路月營運!$C$2:$C$2509,$C571,通路月營運!$D$2:$D$2509,$D571)</f>
        <v>2955900</v>
      </c>
      <c r="K571" s="16" t="n">
        <f aca="false">SUMIFS(通路月營運!$K$2:$K$2509,通路月營運!$B$2:$B$2509,$B571,通路月營運!$C$2:$C$2509,$C571,通路月營運!$D$2:$D$2509,$D571)</f>
        <v>10017</v>
      </c>
      <c r="L571" s="13" t="n">
        <v>905000</v>
      </c>
      <c r="M571" s="13" t="n">
        <v>786900</v>
      </c>
      <c r="N571" s="17" t="n">
        <f aca="false">SUMIFS(門市年度設定!$F$2:$F$63,門市年度設定!$A$2:$A$63,$B571,門市年度設定!$B$2:$B$63,$D571)</f>
        <v>585000</v>
      </c>
      <c r="O571" s="13" t="n">
        <v>178500</v>
      </c>
      <c r="P571" s="13" t="n">
        <v>78000</v>
      </c>
      <c r="Q571" s="17" t="n">
        <f aca="false">SUMIFS(通路月營運!$N$2:$N$2509,通路月營運!$B$2:$B$2509,$B571,通路月營運!$C$2:$C$2509,$C571,通路月營運!$D$2:$D$2509,$D571)</f>
        <v>292767</v>
      </c>
      <c r="R571" s="14" t="n">
        <f aca="false">SUM(L571:Q571)</f>
        <v>2826167</v>
      </c>
      <c r="S571" s="14" t="n">
        <f aca="false">J571-R571</f>
        <v>129733</v>
      </c>
      <c r="T571" s="15" t="n">
        <f aca="false">IF(J571=0,0,S571/J571)</f>
        <v>0.0438895091173585</v>
      </c>
      <c r="U571" s="14" t="n">
        <f aca="false">IF(H571=0,0,J571/H571)</f>
        <v>98530</v>
      </c>
      <c r="V571" s="18" t="n">
        <f aca="false">IF(H571=0,0,K571/H571)</f>
        <v>333.9</v>
      </c>
      <c r="W571" s="14" t="n">
        <f aca="false">IF(K571=0,0,J571/K571)</f>
        <v>295.088349805331</v>
      </c>
      <c r="X571" s="15" t="n">
        <f aca="false">IF(J571=0,0,L571/J571)</f>
        <v>0.306167326364221</v>
      </c>
      <c r="Y571" s="15" t="n">
        <f aca="false">IF(J571=0,0,M571/J571)</f>
        <v>0.266213336039785</v>
      </c>
      <c r="Z571" s="14" t="n">
        <f aca="false">IF(I571=0,0,J571/I571)</f>
        <v>26391.9642857143</v>
      </c>
    </row>
    <row r="572" customFormat="false" ht="15" hidden="false" customHeight="false" outlineLevel="0" collapsed="false">
      <c r="A572" s="6" t="str">
        <f aca="false">TEXT(B572,"0")&amp;"-"&amp;TEXT(C572,"00")</f>
        <v>2026-06</v>
      </c>
      <c r="B572" s="4" t="n">
        <v>2026</v>
      </c>
      <c r="C572" s="4" t="n">
        <v>6</v>
      </c>
      <c r="D572" s="9" t="s">
        <v>269</v>
      </c>
      <c r="E572" s="12" t="str">
        <f aca="false">INDEX(門市主檔!$B$2:$B$25,MATCH($D572,門市主檔!$A$2:$A$25,0))</f>
        <v>台北中山店</v>
      </c>
      <c r="F572" s="12" t="str">
        <f aca="false">INDEX(門市主檔!$C$2:$C$25,MATCH($D572,門市主檔!$A$2:$A$25,0))</f>
        <v>北區</v>
      </c>
      <c r="G572" s="12" t="str">
        <f aca="false">INDEX(門市主檔!$E$2:$E$25,MATCH($D572,門市主檔!$A$2:$A$25,0))</f>
        <v>標準店</v>
      </c>
      <c r="H572" s="4" t="n">
        <v>30</v>
      </c>
      <c r="I572" s="16" t="n">
        <f aca="false">SUMIFS(門市年度設定!$E$2:$E$63,門市年度設定!$A$2:$A$63,$B572,門市年度設定!$B$2:$B$63,$D572)</f>
        <v>79</v>
      </c>
      <c r="J572" s="17" t="n">
        <f aca="false">SUMIFS(通路月營運!$I$2:$I$2509,通路月營運!$B$2:$B$2509,$B572,通路月營運!$C$2:$C$2509,$C572,通路月營運!$D$2:$D$2509,$D572)</f>
        <v>2338600</v>
      </c>
      <c r="K572" s="16" t="n">
        <f aca="false">SUMIFS(通路月營運!$K$2:$K$2509,通路月營運!$B$2:$B$2509,$B572,通路月營運!$C$2:$C$2509,$C572,通路月營運!$D$2:$D$2509,$D572)</f>
        <v>8116</v>
      </c>
      <c r="L572" s="13" t="n">
        <v>742100</v>
      </c>
      <c r="M572" s="13" t="n">
        <v>606100</v>
      </c>
      <c r="N572" s="17" t="n">
        <f aca="false">SUMIFS(門市年度設定!$F$2:$F$63,門市年度設定!$A$2:$A$63,$B572,門市年度設定!$B$2:$B$63,$D572)</f>
        <v>274000</v>
      </c>
      <c r="O572" s="13" t="n">
        <v>144200</v>
      </c>
      <c r="P572" s="13" t="n">
        <v>45900</v>
      </c>
      <c r="Q572" s="17" t="n">
        <f aca="false">SUMIFS(通路月營運!$N$2:$N$2509,通路月營運!$B$2:$B$2509,$B572,通路月營運!$C$2:$C$2509,$C572,通路月營運!$D$2:$D$2509,$D572)</f>
        <v>273723</v>
      </c>
      <c r="R572" s="14" t="n">
        <f aca="false">SUM(L572:Q572)</f>
        <v>2086023</v>
      </c>
      <c r="S572" s="14" t="n">
        <f aca="false">J572-R572</f>
        <v>252577</v>
      </c>
      <c r="T572" s="15" t="n">
        <f aca="false">IF(J572=0,0,S572/J572)</f>
        <v>0.108003506371333</v>
      </c>
      <c r="U572" s="14" t="n">
        <f aca="false">IF(H572=0,0,J572/H572)</f>
        <v>77953.3333333333</v>
      </c>
      <c r="V572" s="18" t="n">
        <f aca="false">IF(H572=0,0,K572/H572)</f>
        <v>270.533333333333</v>
      </c>
      <c r="W572" s="14" t="n">
        <f aca="false">IF(K572=0,0,J572/K572)</f>
        <v>288.146870379497</v>
      </c>
      <c r="X572" s="15" t="n">
        <f aca="false">IF(J572=0,0,L572/J572)</f>
        <v>0.317326605661507</v>
      </c>
      <c r="Y572" s="15" t="n">
        <f aca="false">IF(J572=0,0,M572/J572)</f>
        <v>0.259172154280339</v>
      </c>
      <c r="Z572" s="14" t="n">
        <f aca="false">IF(I572=0,0,J572/I572)</f>
        <v>29602.5316455696</v>
      </c>
    </row>
    <row r="573" customFormat="false" ht="15" hidden="false" customHeight="false" outlineLevel="0" collapsed="false">
      <c r="A573" s="6" t="str">
        <f aca="false">TEXT(B573,"0")&amp;"-"&amp;TEXT(C573,"00")</f>
        <v>2026-06</v>
      </c>
      <c r="B573" s="4" t="n">
        <v>2026</v>
      </c>
      <c r="C573" s="4" t="n">
        <v>6</v>
      </c>
      <c r="D573" s="9" t="s">
        <v>273</v>
      </c>
      <c r="E573" s="12" t="str">
        <f aca="false">INDEX(門市主檔!$B$2:$B$25,MATCH($D573,門市主檔!$A$2:$A$25,0))</f>
        <v>台北東門店</v>
      </c>
      <c r="F573" s="12" t="str">
        <f aca="false">INDEX(門市主檔!$C$2:$C$25,MATCH($D573,門市主檔!$A$2:$A$25,0))</f>
        <v>北區</v>
      </c>
      <c r="G573" s="12" t="str">
        <f aca="false">INDEX(門市主檔!$E$2:$E$25,MATCH($D573,門市主檔!$A$2:$A$25,0))</f>
        <v>小型店</v>
      </c>
      <c r="H573" s="4" t="n">
        <v>30</v>
      </c>
      <c r="I573" s="16" t="n">
        <f aca="false">SUMIFS(門市年度設定!$E$2:$E$63,門市年度設定!$A$2:$A$63,$B573,門市年度設定!$B$2:$B$63,$D573)</f>
        <v>54</v>
      </c>
      <c r="J573" s="17" t="n">
        <f aca="false">SUMIFS(通路月營運!$I$2:$I$2509,通路月營運!$B$2:$B$2509,$B573,通路月營運!$C$2:$C$2509,$C573,通路月營運!$D$2:$D$2509,$D573)</f>
        <v>1606200</v>
      </c>
      <c r="K573" s="16" t="n">
        <f aca="false">SUMIFS(通路月營運!$K$2:$K$2509,通路月營運!$B$2:$B$2509,$B573,通路月營運!$C$2:$C$2509,$C573,通路月營運!$D$2:$D$2509,$D573)</f>
        <v>6125</v>
      </c>
      <c r="L573" s="13" t="n">
        <v>510800</v>
      </c>
      <c r="M573" s="13" t="n">
        <v>400000</v>
      </c>
      <c r="N573" s="17" t="n">
        <f aca="false">SUMIFS(門市年度設定!$F$2:$F$63,門市年度設定!$A$2:$A$63,$B573,門市年度設定!$B$2:$B$63,$D573)</f>
        <v>103000</v>
      </c>
      <c r="O573" s="13" t="n">
        <v>84100</v>
      </c>
      <c r="P573" s="13" t="n">
        <v>32300</v>
      </c>
      <c r="Q573" s="17" t="n">
        <f aca="false">SUMIFS(通路月營運!$N$2:$N$2509,通路月營運!$B$2:$B$2509,$B573,通路月營運!$C$2:$C$2509,$C573,通路月營運!$D$2:$D$2509,$D573)</f>
        <v>235186.5</v>
      </c>
      <c r="R573" s="14" t="n">
        <f aca="false">SUM(L573:Q573)</f>
        <v>1365386.5</v>
      </c>
      <c r="S573" s="14" t="n">
        <f aca="false">J573-R573</f>
        <v>240813.5</v>
      </c>
      <c r="T573" s="15" t="n">
        <f aca="false">IF(J573=0,0,S573/J573)</f>
        <v>0.149927468559333</v>
      </c>
      <c r="U573" s="14" t="n">
        <f aca="false">IF(H573=0,0,J573/H573)</f>
        <v>53540</v>
      </c>
      <c r="V573" s="18" t="n">
        <f aca="false">IF(H573=0,0,K573/H573)</f>
        <v>204.166666666667</v>
      </c>
      <c r="W573" s="14" t="n">
        <f aca="false">IF(K573=0,0,J573/K573)</f>
        <v>262.236734693878</v>
      </c>
      <c r="X573" s="15" t="n">
        <f aca="false">IF(J573=0,0,L573/J573)</f>
        <v>0.318017681484249</v>
      </c>
      <c r="Y573" s="15" t="n">
        <f aca="false">IF(J573=0,0,M573/J573)</f>
        <v>0.249034989416013</v>
      </c>
      <c r="Z573" s="14" t="n">
        <f aca="false">IF(I573=0,0,J573/I573)</f>
        <v>29744.4444444444</v>
      </c>
    </row>
    <row r="574" customFormat="false" ht="15" hidden="false" customHeight="false" outlineLevel="0" collapsed="false">
      <c r="A574" s="6" t="str">
        <f aca="false">TEXT(B574,"0")&amp;"-"&amp;TEXT(C574,"00")</f>
        <v>2026-06</v>
      </c>
      <c r="B574" s="4" t="n">
        <v>2026</v>
      </c>
      <c r="C574" s="4" t="n">
        <v>6</v>
      </c>
      <c r="D574" s="9" t="s">
        <v>277</v>
      </c>
      <c r="E574" s="12" t="str">
        <f aca="false">INDEX(門市主檔!$B$2:$B$25,MATCH($D574,門市主檔!$A$2:$A$25,0))</f>
        <v>台北松江店</v>
      </c>
      <c r="F574" s="12" t="str">
        <f aca="false">INDEX(門市主檔!$C$2:$C$25,MATCH($D574,門市主檔!$A$2:$A$25,0))</f>
        <v>北區</v>
      </c>
      <c r="G574" s="12" t="str">
        <f aca="false">INDEX(門市主檔!$E$2:$E$25,MATCH($D574,門市主檔!$A$2:$A$25,0))</f>
        <v>外帶專門店</v>
      </c>
      <c r="H574" s="4" t="n">
        <v>30</v>
      </c>
      <c r="I574" s="16" t="n">
        <f aca="false">SUMIFS(門市年度設定!$E$2:$E$63,門市年度設定!$A$2:$A$63,$B574,門市年度設定!$B$2:$B$63,$D574)</f>
        <v>9</v>
      </c>
      <c r="J574" s="17" t="n">
        <f aca="false">SUMIFS(通路月營運!$I$2:$I$2509,通路月營運!$B$2:$B$2509,$B574,通路月營運!$C$2:$C$2509,$C574,通路月營運!$D$2:$D$2509,$D574)</f>
        <v>1260400</v>
      </c>
      <c r="K574" s="16" t="n">
        <f aca="false">SUMIFS(通路月營運!$K$2:$K$2509,通路月營運!$B$2:$B$2509,$B574,通路月營運!$C$2:$C$2509,$C574,通路月營運!$D$2:$D$2509,$D574)</f>
        <v>4601</v>
      </c>
      <c r="L574" s="13" t="n">
        <v>401000</v>
      </c>
      <c r="M574" s="13" t="n">
        <v>300400</v>
      </c>
      <c r="N574" s="17" t="n">
        <f aca="false">SUMIFS(門市年度設定!$F$2:$F$63,門市年度設定!$A$2:$A$63,$B574,門市年度設定!$B$2:$B$63,$D574)</f>
        <v>60000</v>
      </c>
      <c r="O574" s="13" t="n">
        <v>86700</v>
      </c>
      <c r="P574" s="13" t="n">
        <v>39600</v>
      </c>
      <c r="Q574" s="17" t="n">
        <f aca="false">SUMIFS(通路月營運!$N$2:$N$2509,通路月營運!$B$2:$B$2509,$B574,通路月營運!$C$2:$C$2509,$C574,通路月營運!$D$2:$D$2509,$D574)</f>
        <v>259888.5</v>
      </c>
      <c r="R574" s="14" t="n">
        <f aca="false">SUM(L574:Q574)</f>
        <v>1147588.5</v>
      </c>
      <c r="S574" s="14" t="n">
        <f aca="false">J574-R574</f>
        <v>112811.5</v>
      </c>
      <c r="T574" s="15" t="n">
        <f aca="false">IF(J574=0,0,S574/J574)</f>
        <v>0.0895045223738496</v>
      </c>
      <c r="U574" s="14" t="n">
        <f aca="false">IF(H574=0,0,J574/H574)</f>
        <v>42013.3333333333</v>
      </c>
      <c r="V574" s="18" t="n">
        <f aca="false">IF(H574=0,0,K574/H574)</f>
        <v>153.366666666667</v>
      </c>
      <c r="W574" s="14" t="n">
        <f aca="false">IF(K574=0,0,J574/K574)</f>
        <v>273.940447728755</v>
      </c>
      <c r="X574" s="15" t="n">
        <f aca="false">IF(J574=0,0,L574/J574)</f>
        <v>0.318152967311964</v>
      </c>
      <c r="Y574" s="15" t="n">
        <f aca="false">IF(J574=0,0,M574/J574)</f>
        <v>0.238337035861631</v>
      </c>
      <c r="Z574" s="14" t="n">
        <f aca="false">IF(I574=0,0,J574/I574)</f>
        <v>140044.444444444</v>
      </c>
    </row>
    <row r="575" customFormat="false" ht="15" hidden="false" customHeight="false" outlineLevel="0" collapsed="false">
      <c r="A575" s="6" t="str">
        <f aca="false">TEXT(B575,"0")&amp;"-"&amp;TEXT(C575,"00")</f>
        <v>2026-06</v>
      </c>
      <c r="B575" s="4" t="n">
        <v>2026</v>
      </c>
      <c r="C575" s="4" t="n">
        <v>6</v>
      </c>
      <c r="D575" s="9" t="s">
        <v>288</v>
      </c>
      <c r="E575" s="12" t="str">
        <f aca="false">INDEX(門市主檔!$B$2:$B$25,MATCH($D575,門市主檔!$A$2:$A$25,0))</f>
        <v>桃園中壢店</v>
      </c>
      <c r="F575" s="12" t="str">
        <f aca="false">INDEX(門市主檔!$C$2:$C$25,MATCH($D575,門市主檔!$A$2:$A$25,0))</f>
        <v>北區</v>
      </c>
      <c r="G575" s="12" t="str">
        <f aca="false">INDEX(門市主檔!$E$2:$E$25,MATCH($D575,門市主檔!$A$2:$A$25,0))</f>
        <v>標準店</v>
      </c>
      <c r="H575" s="4" t="n">
        <v>30</v>
      </c>
      <c r="I575" s="16" t="n">
        <f aca="false">SUMIFS(門市年度設定!$E$2:$E$63,門市年度設定!$A$2:$A$63,$B575,門市年度設定!$B$2:$B$63,$D575)</f>
        <v>90</v>
      </c>
      <c r="J575" s="17" t="n">
        <f aca="false">SUMIFS(通路月營運!$I$2:$I$2509,通路月營運!$B$2:$B$2509,$B575,通路月營運!$C$2:$C$2509,$C575,通路月營運!$D$2:$D$2509,$D575)</f>
        <v>1912700</v>
      </c>
      <c r="K575" s="16" t="n">
        <f aca="false">SUMIFS(通路月營運!$K$2:$K$2509,通路月營運!$B$2:$B$2509,$B575,通路月營運!$C$2:$C$2509,$C575,通路月營運!$D$2:$D$2509,$D575)</f>
        <v>6554</v>
      </c>
      <c r="L575" s="13" t="n">
        <v>641800</v>
      </c>
      <c r="M575" s="13" t="n">
        <v>450100</v>
      </c>
      <c r="N575" s="17" t="n">
        <f aca="false">SUMIFS(門市年度設定!$F$2:$F$63,門市年度設定!$A$2:$A$63,$B575,門市年度設定!$B$2:$B$63,$D575)</f>
        <v>209000</v>
      </c>
      <c r="O575" s="13" t="n">
        <v>116500</v>
      </c>
      <c r="P575" s="13" t="n">
        <v>47100</v>
      </c>
      <c r="Q575" s="17" t="n">
        <f aca="false">SUMIFS(通路月營運!$N$2:$N$2509,通路月營運!$B$2:$B$2509,$B575,通路月營運!$C$2:$C$2509,$C575,通路月營運!$D$2:$D$2509,$D575)</f>
        <v>204447</v>
      </c>
      <c r="R575" s="14" t="n">
        <f aca="false">SUM(L575:Q575)</f>
        <v>1668947</v>
      </c>
      <c r="S575" s="14" t="n">
        <f aca="false">J575-R575</f>
        <v>243753</v>
      </c>
      <c r="T575" s="15" t="n">
        <f aca="false">IF(J575=0,0,S575/J575)</f>
        <v>0.127439222042139</v>
      </c>
      <c r="U575" s="14" t="n">
        <f aca="false">IF(H575=0,0,J575/H575)</f>
        <v>63756.6666666667</v>
      </c>
      <c r="V575" s="18" t="n">
        <f aca="false">IF(H575=0,0,K575/H575)</f>
        <v>218.466666666667</v>
      </c>
      <c r="W575" s="14" t="n">
        <f aca="false">IF(K575=0,0,J575/K575)</f>
        <v>291.837046078731</v>
      </c>
      <c r="X575" s="15" t="n">
        <f aca="false">IF(J575=0,0,L575/J575)</f>
        <v>0.335546609504888</v>
      </c>
      <c r="Y575" s="15" t="n">
        <f aca="false">IF(J575=0,0,M575/J575)</f>
        <v>0.235321796413447</v>
      </c>
      <c r="Z575" s="14" t="n">
        <f aca="false">IF(I575=0,0,J575/I575)</f>
        <v>21252.2222222222</v>
      </c>
    </row>
    <row r="576" customFormat="false" ht="15" hidden="false" customHeight="false" outlineLevel="0" collapsed="false">
      <c r="A576" s="6" t="str">
        <f aca="false">TEXT(B576,"0")&amp;"-"&amp;TEXT(C576,"00")</f>
        <v>2026-06</v>
      </c>
      <c r="B576" s="4" t="n">
        <v>2026</v>
      </c>
      <c r="C576" s="4" t="n">
        <v>6</v>
      </c>
      <c r="D576" s="9" t="s">
        <v>292</v>
      </c>
      <c r="E576" s="12" t="str">
        <f aca="false">INDEX(門市主檔!$B$2:$B$25,MATCH($D576,門市主檔!$A$2:$A$25,0))</f>
        <v>桃園藝文店</v>
      </c>
      <c r="F576" s="12" t="str">
        <f aca="false">INDEX(門市主檔!$C$2:$C$25,MATCH($D576,門市主檔!$A$2:$A$25,0))</f>
        <v>北區</v>
      </c>
      <c r="G576" s="12" t="str">
        <f aca="false">INDEX(門市主檔!$E$2:$E$25,MATCH($D576,門市主檔!$A$2:$A$25,0))</f>
        <v>標準店</v>
      </c>
      <c r="H576" s="4" t="n">
        <v>30</v>
      </c>
      <c r="I576" s="16" t="n">
        <f aca="false">SUMIFS(門市年度設定!$E$2:$E$63,門市年度設定!$A$2:$A$63,$B576,門市年度設定!$B$2:$B$63,$D576)</f>
        <v>96</v>
      </c>
      <c r="J576" s="17" t="n">
        <f aca="false">SUMIFS(通路月營運!$I$2:$I$2509,通路月營運!$B$2:$B$2509,$B576,通路月營運!$C$2:$C$2509,$C576,通路月營運!$D$2:$D$2509,$D576)</f>
        <v>1721400</v>
      </c>
      <c r="K576" s="16" t="n">
        <f aca="false">SUMIFS(通路月營運!$K$2:$K$2509,通路月營運!$B$2:$B$2509,$B576,通路月營運!$C$2:$C$2509,$C576,通路月營運!$D$2:$D$2509,$D576)</f>
        <v>5937</v>
      </c>
      <c r="L576" s="13" t="n">
        <v>582200</v>
      </c>
      <c r="M576" s="13" t="n">
        <v>437400</v>
      </c>
      <c r="N576" s="17" t="n">
        <f aca="false">SUMIFS(門市年度設定!$F$2:$F$63,門市年度設定!$A$2:$A$63,$B576,門市年度設定!$B$2:$B$63,$D576)</f>
        <v>187000</v>
      </c>
      <c r="O576" s="13" t="n">
        <v>111300</v>
      </c>
      <c r="P576" s="13" t="n">
        <v>53900</v>
      </c>
      <c r="Q576" s="17" t="n">
        <f aca="false">SUMIFS(通路月營運!$N$2:$N$2509,通路月營運!$B$2:$B$2509,$B576,通路月營運!$C$2:$C$2509,$C576,通路月營運!$D$2:$D$2509,$D576)</f>
        <v>203377.5</v>
      </c>
      <c r="R576" s="14" t="n">
        <f aca="false">SUM(L576:Q576)</f>
        <v>1575177.5</v>
      </c>
      <c r="S576" s="14" t="n">
        <f aca="false">J576-R576</f>
        <v>146222.5</v>
      </c>
      <c r="T576" s="15" t="n">
        <f aca="false">IF(J576=0,0,S576/J576)</f>
        <v>0.0849439409782735</v>
      </c>
      <c r="U576" s="14" t="n">
        <f aca="false">IF(H576=0,0,J576/H576)</f>
        <v>57380</v>
      </c>
      <c r="V576" s="18" t="n">
        <f aca="false">IF(H576=0,0,K576/H576)</f>
        <v>197.9</v>
      </c>
      <c r="W576" s="14" t="n">
        <f aca="false">IF(K576=0,0,J576/K576)</f>
        <v>289.944416371905</v>
      </c>
      <c r="X576" s="15" t="n">
        <f aca="false">IF(J576=0,0,L576/J576)</f>
        <v>0.338213082374811</v>
      </c>
      <c r="Y576" s="15" t="n">
        <f aca="false">IF(J576=0,0,M576/J576)</f>
        <v>0.254095503659812</v>
      </c>
      <c r="Z576" s="14" t="n">
        <f aca="false">IF(I576=0,0,J576/I576)</f>
        <v>17931.25</v>
      </c>
    </row>
    <row r="577" customFormat="false" ht="15" hidden="false" customHeight="false" outlineLevel="0" collapsed="false">
      <c r="A577" s="6" t="str">
        <f aca="false">TEXT(B577,"0")&amp;"-"&amp;TEXT(C577,"00")</f>
        <v>2026-06</v>
      </c>
      <c r="B577" s="4" t="n">
        <v>2026</v>
      </c>
      <c r="C577" s="4" t="n">
        <v>6</v>
      </c>
      <c r="D577" s="9" t="s">
        <v>315</v>
      </c>
      <c r="E577" s="12" t="str">
        <f aca="false">INDEX(門市主檔!$B$2:$B$25,MATCH($D577,門市主檔!$A$2:$A$25,0))</f>
        <v>雲林斗六店</v>
      </c>
      <c r="F577" s="12" t="str">
        <f aca="false">INDEX(門市主檔!$C$2:$C$25,MATCH($D577,門市主檔!$A$2:$A$25,0))</f>
        <v>中區</v>
      </c>
      <c r="G577" s="12" t="str">
        <f aca="false">INDEX(門市主檔!$E$2:$E$25,MATCH($D577,門市主檔!$A$2:$A$25,0))</f>
        <v>標準店</v>
      </c>
      <c r="H577" s="4" t="n">
        <v>30</v>
      </c>
      <c r="I577" s="16" t="n">
        <f aca="false">SUMIFS(門市年度設定!$E$2:$E$63,門市年度設定!$A$2:$A$63,$B577,門市年度設定!$B$2:$B$63,$D577)</f>
        <v>90</v>
      </c>
      <c r="J577" s="17" t="n">
        <f aca="false">SUMIFS(通路月營運!$I$2:$I$2509,通路月營運!$B$2:$B$2509,$B577,通路月營運!$C$2:$C$2509,$C577,通路月營運!$D$2:$D$2509,$D577)</f>
        <v>1609000</v>
      </c>
      <c r="K577" s="16" t="n">
        <f aca="false">SUMIFS(通路月營運!$K$2:$K$2509,通路月營運!$B$2:$B$2509,$B577,通路月營運!$C$2:$C$2509,$C577,通路月營運!$D$2:$D$2509,$D577)</f>
        <v>5884</v>
      </c>
      <c r="L577" s="13" t="n">
        <v>546300</v>
      </c>
      <c r="M577" s="13" t="n">
        <v>388900</v>
      </c>
      <c r="N577" s="17" t="n">
        <f aca="false">SUMIFS(門市年度設定!$F$2:$F$63,門市年度設定!$A$2:$A$63,$B577,門市年度設定!$B$2:$B$63,$D577)</f>
        <v>170000</v>
      </c>
      <c r="O577" s="13" t="n">
        <v>75300</v>
      </c>
      <c r="P577" s="13" t="n">
        <v>51600</v>
      </c>
      <c r="Q577" s="17" t="n">
        <f aca="false">SUMIFS(通路月營運!$N$2:$N$2509,通路月營運!$B$2:$B$2509,$B577,通路月營運!$C$2:$C$2509,$C577,通路月營運!$D$2:$D$2509,$D577)</f>
        <v>188611.5</v>
      </c>
      <c r="R577" s="14" t="n">
        <f aca="false">SUM(L577:Q577)</f>
        <v>1420711.5</v>
      </c>
      <c r="S577" s="14" t="n">
        <f aca="false">J577-R577</f>
        <v>188288.5</v>
      </c>
      <c r="T577" s="15" t="n">
        <f aca="false">IF(J577=0,0,S577/J577)</f>
        <v>0.117022063393412</v>
      </c>
      <c r="U577" s="14" t="n">
        <f aca="false">IF(H577=0,0,J577/H577)</f>
        <v>53633.3333333333</v>
      </c>
      <c r="V577" s="18" t="n">
        <f aca="false">IF(H577=0,0,K577/H577)</f>
        <v>196.133333333333</v>
      </c>
      <c r="W577" s="14" t="n">
        <f aca="false">IF(K577=0,0,J577/K577)</f>
        <v>273.453433038749</v>
      </c>
      <c r="X577" s="15" t="n">
        <f aca="false">IF(J577=0,0,L577/J577)</f>
        <v>0.33952765692977</v>
      </c>
      <c r="Y577" s="15" t="n">
        <f aca="false">IF(J577=0,0,M577/J577)</f>
        <v>0.241702921068987</v>
      </c>
      <c r="Z577" s="14" t="n">
        <f aca="false">IF(I577=0,0,J577/I577)</f>
        <v>17877.7777777778</v>
      </c>
    </row>
    <row r="578" customFormat="false" ht="15" hidden="false" customHeight="false" outlineLevel="0" collapsed="false">
      <c r="A578" s="6" t="str">
        <f aca="false">TEXT(B578,"0")&amp;"-"&amp;TEXT(C578,"00")</f>
        <v>2026-07</v>
      </c>
      <c r="B578" s="4" t="n">
        <v>2026</v>
      </c>
      <c r="C578" s="4" t="n">
        <v>7</v>
      </c>
      <c r="D578" s="9" t="s">
        <v>294</v>
      </c>
      <c r="E578" s="12" t="str">
        <f aca="false">INDEX(門市主檔!$B$2:$B$25,MATCH($D578,門市主檔!$A$2:$A$25,0))</f>
        <v>新竹巨城店</v>
      </c>
      <c r="F578" s="12" t="str">
        <f aca="false">INDEX(門市主檔!$C$2:$C$25,MATCH($D578,門市主檔!$A$2:$A$25,0))</f>
        <v>北區</v>
      </c>
      <c r="G578" s="12" t="str">
        <f aca="false">INDEX(門市主檔!$E$2:$E$25,MATCH($D578,門市主檔!$A$2:$A$25,0))</f>
        <v>旗艦店</v>
      </c>
      <c r="H578" s="4" t="n">
        <v>31</v>
      </c>
      <c r="I578" s="16" t="n">
        <f aca="false">SUMIFS(門市年度設定!$E$2:$E$63,門市年度設定!$A$2:$A$63,$B578,門市年度設定!$B$2:$B$63,$D578)</f>
        <v>118</v>
      </c>
      <c r="J578" s="17" t="n">
        <f aca="false">SUMIFS(通路月營運!$I$2:$I$2509,通路月營運!$B$2:$B$2509,$B578,通路月營運!$C$2:$C$2509,$C578,通路月營運!$D$2:$D$2509,$D578)</f>
        <v>3081300</v>
      </c>
      <c r="K578" s="16" t="n">
        <f aca="false">SUMIFS(通路月營運!$K$2:$K$2509,通路月營運!$B$2:$B$2509,$B578,通路月營運!$C$2:$C$2509,$C578,通路月營運!$D$2:$D$2509,$D578)</f>
        <v>10695</v>
      </c>
      <c r="L578" s="13" t="n">
        <v>948200</v>
      </c>
      <c r="M578" s="13" t="n">
        <v>762000</v>
      </c>
      <c r="N578" s="17" t="n">
        <f aca="false">SUMIFS(門市年度設定!$F$2:$F$63,門市年度設定!$A$2:$A$63,$B578,門市年度設定!$B$2:$B$63,$D578)</f>
        <v>539000</v>
      </c>
      <c r="O578" s="13" t="n">
        <v>184600</v>
      </c>
      <c r="P578" s="13" t="n">
        <v>103100</v>
      </c>
      <c r="Q578" s="17" t="n">
        <f aca="false">SUMIFS(通路月營運!$N$2:$N$2509,通路月營運!$B$2:$B$2509,$B578,通路月營運!$C$2:$C$2509,$C578,通路月營運!$D$2:$D$2509,$D578)</f>
        <v>292318.5</v>
      </c>
      <c r="R578" s="14" t="n">
        <f aca="false">SUM(L578:Q578)</f>
        <v>2829218.5</v>
      </c>
      <c r="S578" s="14" t="n">
        <f aca="false">J578-R578</f>
        <v>252081.5</v>
      </c>
      <c r="T578" s="15" t="n">
        <f aca="false">IF(J578=0,0,S578/J578)</f>
        <v>0.0818101126148054</v>
      </c>
      <c r="U578" s="14" t="n">
        <f aca="false">IF(H578=0,0,J578/H578)</f>
        <v>99396.7741935484</v>
      </c>
      <c r="V578" s="18" t="n">
        <f aca="false">IF(H578=0,0,K578/H578)</f>
        <v>345</v>
      </c>
      <c r="W578" s="14" t="n">
        <f aca="false">IF(K578=0,0,J578/K578)</f>
        <v>288.106591865358</v>
      </c>
      <c r="X578" s="15" t="n">
        <f aca="false">IF(J578=0,0,L578/J578)</f>
        <v>0.30772725797553</v>
      </c>
      <c r="Y578" s="15" t="n">
        <f aca="false">IF(J578=0,0,M578/J578)</f>
        <v>0.24729821828449</v>
      </c>
      <c r="Z578" s="14" t="n">
        <f aca="false">IF(I578=0,0,J578/I578)</f>
        <v>26112.7118644068</v>
      </c>
    </row>
    <row r="579" customFormat="false" ht="15" hidden="false" customHeight="false" outlineLevel="0" collapsed="false">
      <c r="A579" s="6" t="str">
        <f aca="false">TEXT(B579,"0")&amp;"-"&amp;TEXT(C579,"00")</f>
        <v>2026-07</v>
      </c>
      <c r="B579" s="4" t="n">
        <v>2026</v>
      </c>
      <c r="C579" s="4" t="n">
        <v>7</v>
      </c>
      <c r="D579" s="9" t="s">
        <v>297</v>
      </c>
      <c r="E579" s="12" t="str">
        <f aca="false">INDEX(門市主檔!$B$2:$B$25,MATCH($D579,門市主檔!$A$2:$A$25,0))</f>
        <v>新竹竹北店</v>
      </c>
      <c r="F579" s="12" t="str">
        <f aca="false">INDEX(門市主檔!$C$2:$C$25,MATCH($D579,門市主檔!$A$2:$A$25,0))</f>
        <v>北區</v>
      </c>
      <c r="G579" s="12" t="str">
        <f aca="false">INDEX(門市主檔!$E$2:$E$25,MATCH($D579,門市主檔!$A$2:$A$25,0))</f>
        <v>標準店</v>
      </c>
      <c r="H579" s="4" t="n">
        <v>31</v>
      </c>
      <c r="I579" s="16" t="n">
        <f aca="false">SUMIFS(門市年度設定!$E$2:$E$63,門市年度設定!$A$2:$A$63,$B579,門市年度設定!$B$2:$B$63,$D579)</f>
        <v>71</v>
      </c>
      <c r="J579" s="17" t="n">
        <f aca="false">SUMIFS(通路月營運!$I$2:$I$2509,通路月營運!$B$2:$B$2509,$B579,通路月營運!$C$2:$C$2509,$C579,通路月營運!$D$2:$D$2509,$D579)</f>
        <v>2038400</v>
      </c>
      <c r="K579" s="16" t="n">
        <f aca="false">SUMIFS(通路月營運!$K$2:$K$2509,通路月營運!$B$2:$B$2509,$B579,通路月營運!$C$2:$C$2509,$C579,通路月營運!$D$2:$D$2509,$D579)</f>
        <v>7070</v>
      </c>
      <c r="L579" s="13" t="n">
        <v>657400</v>
      </c>
      <c r="M579" s="13" t="n">
        <v>569800</v>
      </c>
      <c r="N579" s="17" t="n">
        <f aca="false">SUMIFS(門市年度設定!$F$2:$F$63,門市年度設定!$A$2:$A$63,$B579,門市年度設定!$B$2:$B$63,$D579)</f>
        <v>242000</v>
      </c>
      <c r="O579" s="13" t="n">
        <v>110300</v>
      </c>
      <c r="P579" s="13" t="n">
        <v>52700</v>
      </c>
      <c r="Q579" s="17" t="n">
        <f aca="false">SUMIFS(通路月營運!$N$2:$N$2509,通路月營運!$B$2:$B$2509,$B579,通路月營運!$C$2:$C$2509,$C579,通路月營運!$D$2:$D$2509,$D579)</f>
        <v>249400.5</v>
      </c>
      <c r="R579" s="14" t="n">
        <f aca="false">SUM(L579:Q579)</f>
        <v>1881600.5</v>
      </c>
      <c r="S579" s="14" t="n">
        <f aca="false">J579-R579</f>
        <v>156799.5</v>
      </c>
      <c r="T579" s="15" t="n">
        <f aca="false">IF(J579=0,0,S579/J579)</f>
        <v>0.0769228316326531</v>
      </c>
      <c r="U579" s="14" t="n">
        <f aca="false">IF(H579=0,0,J579/H579)</f>
        <v>65754.8387096774</v>
      </c>
      <c r="V579" s="18" t="n">
        <f aca="false">IF(H579=0,0,K579/H579)</f>
        <v>228.064516129032</v>
      </c>
      <c r="W579" s="14" t="n">
        <f aca="false">IF(K579=0,0,J579/K579)</f>
        <v>288.316831683168</v>
      </c>
      <c r="X579" s="15" t="n">
        <f aca="false">IF(J579=0,0,L579/J579)</f>
        <v>0.322507849293564</v>
      </c>
      <c r="Y579" s="15" t="n">
        <f aca="false">IF(J579=0,0,M579/J579)</f>
        <v>0.279532967032967</v>
      </c>
      <c r="Z579" s="14" t="n">
        <f aca="false">IF(I579=0,0,J579/I579)</f>
        <v>28709.8591549296</v>
      </c>
    </row>
    <row r="580" customFormat="false" ht="15" hidden="false" customHeight="false" outlineLevel="0" collapsed="false">
      <c r="A580" s="6" t="str">
        <f aca="false">TEXT(B580,"0")&amp;"-"&amp;TEXT(C580,"00")</f>
        <v>2026-07</v>
      </c>
      <c r="B580" s="4" t="n">
        <v>2026</v>
      </c>
      <c r="C580" s="4" t="n">
        <v>7</v>
      </c>
      <c r="D580" s="9" t="s">
        <v>335</v>
      </c>
      <c r="E580" s="12" t="str">
        <f aca="false">INDEX(門市主檔!$B$2:$B$25,MATCH($D580,門市主檔!$A$2:$A$25,0))</f>
        <v>花蓮中正店</v>
      </c>
      <c r="F580" s="12" t="str">
        <f aca="false">INDEX(門市主檔!$C$2:$C$25,MATCH($D580,門市主檔!$A$2:$A$25,0))</f>
        <v>東區</v>
      </c>
      <c r="G580" s="12" t="str">
        <f aca="false">INDEX(門市主檔!$E$2:$E$25,MATCH($D580,門市主檔!$A$2:$A$25,0))</f>
        <v>標準店</v>
      </c>
      <c r="H580" s="4" t="n">
        <v>31</v>
      </c>
      <c r="I580" s="16" t="n">
        <f aca="false">SUMIFS(門市年度設定!$E$2:$E$63,門市年度設定!$A$2:$A$63,$B580,門市年度設定!$B$2:$B$63,$D580)</f>
        <v>95</v>
      </c>
      <c r="J580" s="17" t="n">
        <f aca="false">SUMIFS(通路月營運!$I$2:$I$2509,通路月營運!$B$2:$B$2509,$B580,通路月營運!$C$2:$C$2509,$C580,通路月營運!$D$2:$D$2509,$D580)</f>
        <v>1299100</v>
      </c>
      <c r="K580" s="16" t="n">
        <f aca="false">SUMIFS(通路月營運!$K$2:$K$2509,通路月營運!$B$2:$B$2509,$B580,通路月營運!$C$2:$C$2509,$C580,通路月營運!$D$2:$D$2509,$D580)</f>
        <v>4099</v>
      </c>
      <c r="L580" s="13" t="n">
        <v>392100</v>
      </c>
      <c r="M580" s="13" t="n">
        <v>361900</v>
      </c>
      <c r="N580" s="17" t="n">
        <f aca="false">SUMIFS(門市年度設定!$F$2:$F$63,門市年度設定!$A$2:$A$63,$B580,門市年度設定!$B$2:$B$63,$D580)</f>
        <v>167000</v>
      </c>
      <c r="O580" s="13" t="n">
        <v>61500</v>
      </c>
      <c r="P580" s="13" t="n">
        <v>38000</v>
      </c>
      <c r="Q580" s="17" t="n">
        <f aca="false">SUMIFS(通路月營運!$N$2:$N$2509,通路月營運!$B$2:$B$2509,$B580,通路月營運!$C$2:$C$2509,$C580,通路月營運!$D$2:$D$2509,$D580)</f>
        <v>142381.5</v>
      </c>
      <c r="R580" s="14" t="n">
        <f aca="false">SUM(L580:Q580)</f>
        <v>1162881.5</v>
      </c>
      <c r="S580" s="14" t="n">
        <f aca="false">J580-R580</f>
        <v>136218.5</v>
      </c>
      <c r="T580" s="15" t="n">
        <f aca="false">IF(J580=0,0,S580/J580)</f>
        <v>0.104856054191363</v>
      </c>
      <c r="U580" s="14" t="n">
        <f aca="false">IF(H580=0,0,J580/H580)</f>
        <v>41906.4516129032</v>
      </c>
      <c r="V580" s="18" t="n">
        <f aca="false">IF(H580=0,0,K580/H580)</f>
        <v>132.225806451613</v>
      </c>
      <c r="W580" s="14" t="n">
        <f aca="false">IF(K580=0,0,J580/K580)</f>
        <v>316.930958770432</v>
      </c>
      <c r="X580" s="15" t="n">
        <f aca="false">IF(J580=0,0,L580/J580)</f>
        <v>0.301824339927642</v>
      </c>
      <c r="Y580" s="15" t="n">
        <f aca="false">IF(J580=0,0,M580/J580)</f>
        <v>0.278577476714649</v>
      </c>
      <c r="Z580" s="14" t="n">
        <f aca="false">IF(I580=0,0,J580/I580)</f>
        <v>13674.7368421053</v>
      </c>
    </row>
    <row r="581" customFormat="false" ht="15" hidden="false" customHeight="false" outlineLevel="0" collapsed="false">
      <c r="A581" s="6" t="str">
        <f aca="false">TEXT(B581,"0")&amp;"-"&amp;TEXT(C581,"00")</f>
        <v>2026-07</v>
      </c>
      <c r="B581" s="4" t="n">
        <v>2026</v>
      </c>
      <c r="C581" s="4" t="n">
        <v>7</v>
      </c>
      <c r="D581" s="9" t="s">
        <v>325</v>
      </c>
      <c r="E581" s="12" t="str">
        <f aca="false">INDEX(門市主檔!$B$2:$B$25,MATCH($D581,門市主檔!$A$2:$A$25,0))</f>
        <v>高雄左營店</v>
      </c>
      <c r="F581" s="12" t="str">
        <f aca="false">INDEX(門市主檔!$C$2:$C$25,MATCH($D581,門市主檔!$A$2:$A$25,0))</f>
        <v>南區</v>
      </c>
      <c r="G581" s="12" t="str">
        <f aca="false">INDEX(門市主檔!$E$2:$E$25,MATCH($D581,門市主檔!$A$2:$A$25,0))</f>
        <v>旗艦店</v>
      </c>
      <c r="H581" s="4" t="n">
        <v>31</v>
      </c>
      <c r="I581" s="16" t="n">
        <f aca="false">SUMIFS(門市年度設定!$E$2:$E$63,門市年度設定!$A$2:$A$63,$B581,門市年度設定!$B$2:$B$63,$D581)</f>
        <v>119</v>
      </c>
      <c r="J581" s="17" t="n">
        <f aca="false">SUMIFS(通路月營運!$I$2:$I$2509,通路月營運!$B$2:$B$2509,$B581,通路月營運!$C$2:$C$2509,$C581,通路月營運!$D$2:$D$2509,$D581)</f>
        <v>2621800</v>
      </c>
      <c r="K581" s="16" t="n">
        <f aca="false">SUMIFS(通路月營運!$K$2:$K$2509,通路月營運!$B$2:$B$2509,$B581,通路月營運!$C$2:$C$2509,$C581,通路月營運!$D$2:$D$2509,$D581)</f>
        <v>8879</v>
      </c>
      <c r="L581" s="13" t="n">
        <v>893500</v>
      </c>
      <c r="M581" s="13" t="n">
        <v>676400</v>
      </c>
      <c r="N581" s="17" t="n">
        <f aca="false">SUMIFS(門市年度設定!$F$2:$F$63,門市年度設定!$A$2:$A$63,$B581,門市年度設定!$B$2:$B$63,$D581)</f>
        <v>498000</v>
      </c>
      <c r="O581" s="13" t="n">
        <v>148800</v>
      </c>
      <c r="P581" s="13" t="n">
        <v>62500</v>
      </c>
      <c r="Q581" s="17" t="n">
        <f aca="false">SUMIFS(通路月營運!$N$2:$N$2509,通路月營運!$B$2:$B$2509,$B581,通路月營運!$C$2:$C$2509,$C581,通路月營運!$D$2:$D$2509,$D581)</f>
        <v>247537.5</v>
      </c>
      <c r="R581" s="14" t="n">
        <f aca="false">SUM(L581:Q581)</f>
        <v>2526737.5</v>
      </c>
      <c r="S581" s="14" t="n">
        <f aca="false">J581-R581</f>
        <v>95062.5</v>
      </c>
      <c r="T581" s="15" t="n">
        <f aca="false">IF(J581=0,0,S581/J581)</f>
        <v>0.0362584865359677</v>
      </c>
      <c r="U581" s="14" t="n">
        <f aca="false">IF(H581=0,0,J581/H581)</f>
        <v>84574.1935483871</v>
      </c>
      <c r="V581" s="18" t="n">
        <f aca="false">IF(H581=0,0,K581/H581)</f>
        <v>286.41935483871</v>
      </c>
      <c r="W581" s="14" t="n">
        <f aca="false">IF(K581=0,0,J581/K581)</f>
        <v>295.281000112625</v>
      </c>
      <c r="X581" s="15" t="n">
        <f aca="false">IF(J581=0,0,L581/J581)</f>
        <v>0.340796399420246</v>
      </c>
      <c r="Y581" s="15" t="n">
        <f aca="false">IF(J581=0,0,M581/J581)</f>
        <v>0.257990693416737</v>
      </c>
      <c r="Z581" s="14" t="n">
        <f aca="false">IF(I581=0,0,J581/I581)</f>
        <v>22031.9327731092</v>
      </c>
    </row>
    <row r="582" customFormat="false" ht="15" hidden="false" customHeight="false" outlineLevel="0" collapsed="false">
      <c r="A582" s="6" t="str">
        <f aca="false">TEXT(B582,"0")&amp;"-"&amp;TEXT(C582,"00")</f>
        <v>2026-07</v>
      </c>
      <c r="B582" s="4" t="n">
        <v>2026</v>
      </c>
      <c r="C582" s="4" t="n">
        <v>7</v>
      </c>
      <c r="D582" s="9" t="s">
        <v>328</v>
      </c>
      <c r="E582" s="12" t="str">
        <f aca="false">INDEX(門市主檔!$B$2:$B$25,MATCH($D582,門市主檔!$A$2:$A$25,0))</f>
        <v>高雄三多店</v>
      </c>
      <c r="F582" s="12" t="str">
        <f aca="false">INDEX(門市主檔!$C$2:$C$25,MATCH($D582,門市主檔!$A$2:$A$25,0))</f>
        <v>南區</v>
      </c>
      <c r="G582" s="12" t="str">
        <f aca="false">INDEX(門市主檔!$E$2:$E$25,MATCH($D582,門市主檔!$A$2:$A$25,0))</f>
        <v>標準店</v>
      </c>
      <c r="H582" s="4" t="n">
        <v>31</v>
      </c>
      <c r="I582" s="16" t="n">
        <f aca="false">SUMIFS(門市年度設定!$E$2:$E$63,門市年度設定!$A$2:$A$63,$B582,門市年度設定!$B$2:$B$63,$D582)</f>
        <v>77</v>
      </c>
      <c r="J582" s="17" t="n">
        <f aca="false">SUMIFS(通路月營運!$I$2:$I$2509,通路月營運!$B$2:$B$2509,$B582,通路月營運!$C$2:$C$2509,$C582,通路月營運!$D$2:$D$2509,$D582)</f>
        <v>2151600</v>
      </c>
      <c r="K582" s="16" t="n">
        <f aca="false">SUMIFS(通路月營運!$K$2:$K$2509,通路月營運!$B$2:$B$2509,$B582,通路月營運!$C$2:$C$2509,$C582,通路月營運!$D$2:$D$2509,$D582)</f>
        <v>6879</v>
      </c>
      <c r="L582" s="13" t="n">
        <v>713900</v>
      </c>
      <c r="M582" s="13" t="n">
        <v>566900</v>
      </c>
      <c r="N582" s="17" t="n">
        <f aca="false">SUMIFS(門市年度設定!$F$2:$F$63,門市年度設定!$A$2:$A$63,$B582,門市年度設定!$B$2:$B$63,$D582)</f>
        <v>221000</v>
      </c>
      <c r="O582" s="13" t="n">
        <v>147200</v>
      </c>
      <c r="P582" s="13" t="n">
        <v>44500</v>
      </c>
      <c r="Q582" s="17" t="n">
        <f aca="false">SUMIFS(通路月營運!$N$2:$N$2509,通路月營運!$B$2:$B$2509,$B582,通路月營運!$C$2:$C$2509,$C582,通路月營運!$D$2:$D$2509,$D582)</f>
        <v>251125.5</v>
      </c>
      <c r="R582" s="14" t="n">
        <f aca="false">SUM(L582:Q582)</f>
        <v>1944625.5</v>
      </c>
      <c r="S582" s="14" t="n">
        <f aca="false">J582-R582</f>
        <v>206974.5</v>
      </c>
      <c r="T582" s="15" t="n">
        <f aca="false">IF(J582=0,0,S582/J582)</f>
        <v>0.0961956218627998</v>
      </c>
      <c r="U582" s="14" t="n">
        <f aca="false">IF(H582=0,0,J582/H582)</f>
        <v>69406.4516129032</v>
      </c>
      <c r="V582" s="18" t="n">
        <f aca="false">IF(H582=0,0,K582/H582)</f>
        <v>221.903225806452</v>
      </c>
      <c r="W582" s="14" t="n">
        <f aca="false">IF(K582=0,0,J582/K582)</f>
        <v>312.778020061055</v>
      </c>
      <c r="X582" s="15" t="n">
        <f aca="false">IF(J582=0,0,L582/J582)</f>
        <v>0.331799591002045</v>
      </c>
      <c r="Y582" s="15" t="n">
        <f aca="false">IF(J582=0,0,M582/J582)</f>
        <v>0.263478341699201</v>
      </c>
      <c r="Z582" s="14" t="n">
        <f aca="false">IF(I582=0,0,J582/I582)</f>
        <v>27942.8571428571</v>
      </c>
    </row>
    <row r="583" customFormat="false" ht="15" hidden="false" customHeight="false" outlineLevel="0" collapsed="false">
      <c r="A583" s="6" t="str">
        <f aca="false">TEXT(B583,"0")&amp;"-"&amp;TEXT(C583,"00")</f>
        <v>2026-07</v>
      </c>
      <c r="B583" s="4" t="n">
        <v>2026</v>
      </c>
      <c r="C583" s="4" t="n">
        <v>7</v>
      </c>
      <c r="D583" s="9" t="s">
        <v>330</v>
      </c>
      <c r="E583" s="12" t="str">
        <f aca="false">INDEX(門市主檔!$B$2:$B$25,MATCH($D583,門市主檔!$A$2:$A$25,0))</f>
        <v>高雄鳳山店</v>
      </c>
      <c r="F583" s="12" t="str">
        <f aca="false">INDEX(門市主檔!$C$2:$C$25,MATCH($D583,門市主檔!$A$2:$A$25,0))</f>
        <v>南區</v>
      </c>
      <c r="G583" s="12" t="str">
        <f aca="false">INDEX(門市主檔!$E$2:$E$25,MATCH($D583,門市主檔!$A$2:$A$25,0))</f>
        <v>外帶專門店</v>
      </c>
      <c r="H583" s="4" t="n">
        <v>31</v>
      </c>
      <c r="I583" s="16" t="n">
        <f aca="false">SUMIFS(門市年度設定!$E$2:$E$63,門市年度設定!$A$2:$A$63,$B583,門市年度設定!$B$2:$B$63,$D583)</f>
        <v>10</v>
      </c>
      <c r="J583" s="17" t="n">
        <f aca="false">SUMIFS(通路月營運!$I$2:$I$2509,通路月營運!$B$2:$B$2509,$B583,通路月營運!$C$2:$C$2509,$C583,通路月營運!$D$2:$D$2509,$D583)</f>
        <v>1357000</v>
      </c>
      <c r="K583" s="16" t="n">
        <f aca="false">SUMIFS(通路月營運!$K$2:$K$2509,通路月營運!$B$2:$B$2509,$B583,通路月營運!$C$2:$C$2509,$C583,通路月營運!$D$2:$D$2509,$D583)</f>
        <v>4900</v>
      </c>
      <c r="L583" s="13" t="n">
        <v>403000</v>
      </c>
      <c r="M583" s="13" t="n">
        <v>336800</v>
      </c>
      <c r="N583" s="17" t="n">
        <f aca="false">SUMIFS(門市年度設定!$F$2:$F$63,門市年度設定!$A$2:$A$63,$B583,門市年度設定!$B$2:$B$63,$D583)</f>
        <v>53000</v>
      </c>
      <c r="O583" s="13" t="n">
        <v>78100</v>
      </c>
      <c r="P583" s="13" t="n">
        <v>24500</v>
      </c>
      <c r="Q583" s="17" t="n">
        <f aca="false">SUMIFS(通路月營運!$N$2:$N$2509,通路月營運!$B$2:$B$2509,$B583,通路月營運!$C$2:$C$2509,$C583,通路月營運!$D$2:$D$2509,$D583)</f>
        <v>271308</v>
      </c>
      <c r="R583" s="14" t="n">
        <f aca="false">SUM(L583:Q583)</f>
        <v>1166708</v>
      </c>
      <c r="S583" s="14" t="n">
        <f aca="false">J583-R583</f>
        <v>190292</v>
      </c>
      <c r="T583" s="15" t="n">
        <f aca="false">IF(J583=0,0,S583/J583)</f>
        <v>0.140229918938836</v>
      </c>
      <c r="U583" s="14" t="n">
        <f aca="false">IF(H583=0,0,J583/H583)</f>
        <v>43774.1935483871</v>
      </c>
      <c r="V583" s="18" t="n">
        <f aca="false">IF(H583=0,0,K583/H583)</f>
        <v>158.064516129032</v>
      </c>
      <c r="W583" s="14" t="n">
        <f aca="false">IF(K583=0,0,J583/K583)</f>
        <v>276.938775510204</v>
      </c>
      <c r="X583" s="15" t="n">
        <f aca="false">IF(J583=0,0,L583/J583)</f>
        <v>0.296978629329403</v>
      </c>
      <c r="Y583" s="15" t="n">
        <f aca="false">IF(J583=0,0,M583/J583)</f>
        <v>0.248194546794399</v>
      </c>
      <c r="Z583" s="14" t="n">
        <f aca="false">IF(I583=0,0,J583/I583)</f>
        <v>135700</v>
      </c>
    </row>
    <row r="584" customFormat="false" ht="15" hidden="false" customHeight="false" outlineLevel="0" collapsed="false">
      <c r="A584" s="6" t="str">
        <f aca="false">TEXT(B584,"0")&amp;"-"&amp;TEXT(C584,"00")</f>
        <v>2026-07</v>
      </c>
      <c r="B584" s="4" t="n">
        <v>2026</v>
      </c>
      <c r="C584" s="4" t="n">
        <v>7</v>
      </c>
      <c r="D584" s="9" t="s">
        <v>280</v>
      </c>
      <c r="E584" s="12" t="str">
        <f aca="false">INDEX(門市主檔!$B$2:$B$25,MATCH($D584,門市主檔!$A$2:$A$25,0))</f>
        <v>新北板橋店</v>
      </c>
      <c r="F584" s="12" t="str">
        <f aca="false">INDEX(門市主檔!$C$2:$C$25,MATCH($D584,門市主檔!$A$2:$A$25,0))</f>
        <v>北區</v>
      </c>
      <c r="G584" s="12" t="str">
        <f aca="false">INDEX(門市主檔!$E$2:$E$25,MATCH($D584,門市主檔!$A$2:$A$25,0))</f>
        <v>標準店</v>
      </c>
      <c r="H584" s="4" t="n">
        <v>31</v>
      </c>
      <c r="I584" s="16" t="n">
        <f aca="false">SUMIFS(門市年度設定!$E$2:$E$63,門市年度設定!$A$2:$A$63,$B584,門市年度設定!$B$2:$B$63,$D584)</f>
        <v>99</v>
      </c>
      <c r="J584" s="17" t="n">
        <f aca="false">SUMIFS(通路月營運!$I$2:$I$2509,通路月營運!$B$2:$B$2509,$B584,通路月營運!$C$2:$C$2509,$C584,通路月營運!$D$2:$D$2509,$D584)</f>
        <v>2825300</v>
      </c>
      <c r="K584" s="16" t="n">
        <f aca="false">SUMIFS(通路月營運!$K$2:$K$2509,通路月營運!$B$2:$B$2509,$B584,通路月營運!$C$2:$C$2509,$C584,通路月營運!$D$2:$D$2509,$D584)</f>
        <v>9994</v>
      </c>
      <c r="L584" s="13" t="n">
        <v>948600</v>
      </c>
      <c r="M584" s="13" t="n">
        <v>737000</v>
      </c>
      <c r="N584" s="17" t="n">
        <f aca="false">SUMIFS(門市年度設定!$F$2:$F$63,門市年度設定!$A$2:$A$63,$B584,門市年度設定!$B$2:$B$63,$D584)</f>
        <v>291000</v>
      </c>
      <c r="O584" s="13" t="n">
        <v>196700</v>
      </c>
      <c r="P584" s="13" t="n">
        <v>96000</v>
      </c>
      <c r="Q584" s="17" t="n">
        <f aca="false">SUMIFS(通路月營運!$N$2:$N$2509,通路月營運!$B$2:$B$2509,$B584,通路月營運!$C$2:$C$2509,$C584,通路月營運!$D$2:$D$2509,$D584)</f>
        <v>326404.5</v>
      </c>
      <c r="R584" s="14" t="n">
        <f aca="false">SUM(L584:Q584)</f>
        <v>2595704.5</v>
      </c>
      <c r="S584" s="14" t="n">
        <f aca="false">J584-R584</f>
        <v>229595.5</v>
      </c>
      <c r="T584" s="15" t="n">
        <f aca="false">IF(J584=0,0,S584/J584)</f>
        <v>0.0812641135454642</v>
      </c>
      <c r="U584" s="14" t="n">
        <f aca="false">IF(H584=0,0,J584/H584)</f>
        <v>91138.7096774194</v>
      </c>
      <c r="V584" s="18" t="n">
        <f aca="false">IF(H584=0,0,K584/H584)</f>
        <v>322.387096774194</v>
      </c>
      <c r="W584" s="14" t="n">
        <f aca="false">IF(K584=0,0,J584/K584)</f>
        <v>282.699619771863</v>
      </c>
      <c r="X584" s="15" t="n">
        <f aca="false">IF(J584=0,0,L584/J584)</f>
        <v>0.335751955544544</v>
      </c>
      <c r="Y584" s="15" t="n">
        <f aca="false">IF(J584=0,0,M584/J584)</f>
        <v>0.26085725409691</v>
      </c>
      <c r="Z584" s="14" t="n">
        <f aca="false">IF(I584=0,0,J584/I584)</f>
        <v>28538.3838383838</v>
      </c>
    </row>
    <row r="585" customFormat="false" ht="15" hidden="false" customHeight="false" outlineLevel="0" collapsed="false">
      <c r="A585" s="6" t="str">
        <f aca="false">TEXT(B585,"0")&amp;"-"&amp;TEXT(C585,"00")</f>
        <v>2026-07</v>
      </c>
      <c r="B585" s="4" t="n">
        <v>2026</v>
      </c>
      <c r="C585" s="4" t="n">
        <v>7</v>
      </c>
      <c r="D585" s="9" t="s">
        <v>283</v>
      </c>
      <c r="E585" s="12" t="str">
        <f aca="false">INDEX(門市主檔!$B$2:$B$25,MATCH($D585,門市主檔!$A$2:$A$25,0))</f>
        <v>新北新莊店</v>
      </c>
      <c r="F585" s="12" t="str">
        <f aca="false">INDEX(門市主檔!$C$2:$C$25,MATCH($D585,門市主檔!$A$2:$A$25,0))</f>
        <v>北區</v>
      </c>
      <c r="G585" s="12" t="str">
        <f aca="false">INDEX(門市主檔!$E$2:$E$25,MATCH($D585,門市主檔!$A$2:$A$25,0))</f>
        <v>標準店</v>
      </c>
      <c r="H585" s="4" t="n">
        <v>31</v>
      </c>
      <c r="I585" s="16" t="n">
        <f aca="false">SUMIFS(門市年度設定!$E$2:$E$63,門市年度設定!$A$2:$A$63,$B585,門市年度設定!$B$2:$B$63,$D585)</f>
        <v>75</v>
      </c>
      <c r="J585" s="17" t="n">
        <f aca="false">SUMIFS(通路月營運!$I$2:$I$2509,通路月營運!$B$2:$B$2509,$B585,通路月營運!$C$2:$C$2509,$C585,通路月營運!$D$2:$D$2509,$D585)</f>
        <v>2535700</v>
      </c>
      <c r="K585" s="16" t="n">
        <f aca="false">SUMIFS(通路月營運!$K$2:$K$2509,通路月營運!$B$2:$B$2509,$B585,通路月營運!$C$2:$C$2509,$C585,通路月營運!$D$2:$D$2509,$D585)</f>
        <v>9451</v>
      </c>
      <c r="L585" s="13" t="n">
        <v>813000</v>
      </c>
      <c r="M585" s="13" t="n">
        <v>643600</v>
      </c>
      <c r="N585" s="17" t="n">
        <f aca="false">SUMIFS(門市年度設定!$F$2:$F$63,門市年度設定!$A$2:$A$63,$B585,門市年度設定!$B$2:$B$63,$D585)</f>
        <v>250000</v>
      </c>
      <c r="O585" s="13" t="n">
        <v>120700</v>
      </c>
      <c r="P585" s="13" t="n">
        <v>45900</v>
      </c>
      <c r="Q585" s="17" t="n">
        <f aca="false">SUMIFS(通路月營運!$N$2:$N$2509,通路月營運!$B$2:$B$2509,$B585,通路月營運!$C$2:$C$2509,$C585,通路月營運!$D$2:$D$2509,$D585)</f>
        <v>278173.5</v>
      </c>
      <c r="R585" s="14" t="n">
        <f aca="false">SUM(L585:Q585)</f>
        <v>2151373.5</v>
      </c>
      <c r="S585" s="14" t="n">
        <f aca="false">J585-R585</f>
        <v>384326.5</v>
      </c>
      <c r="T585" s="15" t="n">
        <f aca="false">IF(J585=0,0,S585/J585)</f>
        <v>0.151566234175967</v>
      </c>
      <c r="U585" s="14" t="n">
        <f aca="false">IF(H585=0,0,J585/H585)</f>
        <v>81796.7741935484</v>
      </c>
      <c r="V585" s="18" t="n">
        <f aca="false">IF(H585=0,0,K585/H585)</f>
        <v>304.870967741936</v>
      </c>
      <c r="W585" s="14" t="n">
        <f aca="false">IF(K585=0,0,J585/K585)</f>
        <v>268.2996508306</v>
      </c>
      <c r="X585" s="15" t="n">
        <f aca="false">IF(J585=0,0,L585/J585)</f>
        <v>0.320621524628308</v>
      </c>
      <c r="Y585" s="15" t="n">
        <f aca="false">IF(J585=0,0,M585/J585)</f>
        <v>0.253815514453603</v>
      </c>
      <c r="Z585" s="14" t="n">
        <f aca="false">IF(I585=0,0,J585/I585)</f>
        <v>33809.3333333333</v>
      </c>
    </row>
    <row r="586" customFormat="false" ht="15" hidden="false" customHeight="false" outlineLevel="0" collapsed="false">
      <c r="A586" s="6" t="str">
        <f aca="false">TEXT(B586,"0")&amp;"-"&amp;TEXT(C586,"00")</f>
        <v>2026-07</v>
      </c>
      <c r="B586" s="4" t="n">
        <v>2026</v>
      </c>
      <c r="C586" s="4" t="n">
        <v>7</v>
      </c>
      <c r="D586" s="9" t="s">
        <v>332</v>
      </c>
      <c r="E586" s="12" t="str">
        <f aca="false">INDEX(門市主檔!$B$2:$B$25,MATCH($D586,門市主檔!$A$2:$A$25,0))</f>
        <v>屏東市區店</v>
      </c>
      <c r="F586" s="12" t="str">
        <f aca="false">INDEX(門市主檔!$C$2:$C$25,MATCH($D586,門市主檔!$A$2:$A$25,0))</f>
        <v>南區</v>
      </c>
      <c r="G586" s="12" t="str">
        <f aca="false">INDEX(門市主檔!$E$2:$E$25,MATCH($D586,門市主檔!$A$2:$A$25,0))</f>
        <v>小型店</v>
      </c>
      <c r="H586" s="4" t="n">
        <v>31</v>
      </c>
      <c r="I586" s="16" t="n">
        <f aca="false">SUMIFS(門市年度設定!$E$2:$E$63,門市年度設定!$A$2:$A$63,$B586,門市年度設定!$B$2:$B$63,$D586)</f>
        <v>45</v>
      </c>
      <c r="J586" s="17" t="n">
        <f aca="false">SUMIFS(通路月營運!$I$2:$I$2509,通路月營運!$B$2:$B$2509,$B586,通路月營運!$C$2:$C$2509,$C586,通路月營運!$D$2:$D$2509,$D586)</f>
        <v>1558000</v>
      </c>
      <c r="K586" s="16" t="n">
        <f aca="false">SUMIFS(通路月營運!$K$2:$K$2509,通路月營運!$B$2:$B$2509,$B586,通路月營運!$C$2:$C$2509,$C586,通路月營運!$D$2:$D$2509,$D586)</f>
        <v>5279</v>
      </c>
      <c r="L586" s="13" t="n">
        <v>471100</v>
      </c>
      <c r="M586" s="13" t="n">
        <v>409200</v>
      </c>
      <c r="N586" s="17" t="n">
        <f aca="false">SUMIFS(門市年度設定!$F$2:$F$63,門市年度設定!$A$2:$A$63,$B586,門市年度設定!$B$2:$B$63,$D586)</f>
        <v>88000</v>
      </c>
      <c r="O586" s="13" t="n">
        <v>83200</v>
      </c>
      <c r="P586" s="13" t="n">
        <v>27100</v>
      </c>
      <c r="Q586" s="17" t="n">
        <f aca="false">SUMIFS(通路月營運!$N$2:$N$2509,通路月營運!$B$2:$B$2509,$B586,通路月營運!$C$2:$C$2509,$C586,通路月營運!$D$2:$D$2509,$D586)</f>
        <v>206758.5</v>
      </c>
      <c r="R586" s="14" t="n">
        <f aca="false">SUM(L586:Q586)</f>
        <v>1285358.5</v>
      </c>
      <c r="S586" s="14" t="n">
        <f aca="false">J586-R586</f>
        <v>272641.5</v>
      </c>
      <c r="T586" s="15" t="n">
        <f aca="false">IF(J586=0,0,S586/J586)</f>
        <v>0.174994544287548</v>
      </c>
      <c r="U586" s="14" t="n">
        <f aca="false">IF(H586=0,0,J586/H586)</f>
        <v>50258.064516129</v>
      </c>
      <c r="V586" s="18" t="n">
        <f aca="false">IF(H586=0,0,K586/H586)</f>
        <v>170.290322580645</v>
      </c>
      <c r="W586" s="14" t="n">
        <f aca="false">IF(K586=0,0,J586/K586)</f>
        <v>295.131653722296</v>
      </c>
      <c r="X586" s="15" t="n">
        <f aca="false">IF(J586=0,0,L586/J586)</f>
        <v>0.302374839537869</v>
      </c>
      <c r="Y586" s="15" t="n">
        <f aca="false">IF(J586=0,0,M586/J586)</f>
        <v>0.262644415917843</v>
      </c>
      <c r="Z586" s="14" t="n">
        <f aca="false">IF(I586=0,0,J586/I586)</f>
        <v>34622.2222222222</v>
      </c>
    </row>
    <row r="587" customFormat="false" ht="15" hidden="false" customHeight="false" outlineLevel="0" collapsed="false">
      <c r="A587" s="6" t="str">
        <f aca="false">TEXT(B587,"0")&amp;"-"&amp;TEXT(C587,"00")</f>
        <v>2026-07</v>
      </c>
      <c r="B587" s="4" t="n">
        <v>2026</v>
      </c>
      <c r="C587" s="4" t="n">
        <v>7</v>
      </c>
      <c r="D587" s="9" t="s">
        <v>300</v>
      </c>
      <c r="E587" s="12" t="str">
        <f aca="false">INDEX(門市主檔!$B$2:$B$25,MATCH($D587,門市主檔!$A$2:$A$25,0))</f>
        <v>台中逢甲店</v>
      </c>
      <c r="F587" s="12" t="str">
        <f aca="false">INDEX(門市主檔!$C$2:$C$25,MATCH($D587,門市主檔!$A$2:$A$25,0))</f>
        <v>中區</v>
      </c>
      <c r="G587" s="12" t="str">
        <f aca="false">INDEX(門市主檔!$E$2:$E$25,MATCH($D587,門市主檔!$A$2:$A$25,0))</f>
        <v>標準店</v>
      </c>
      <c r="H587" s="4" t="n">
        <v>31</v>
      </c>
      <c r="I587" s="16" t="n">
        <f aca="false">SUMIFS(門市年度設定!$E$2:$E$63,門市年度設定!$A$2:$A$63,$B587,門市年度設定!$B$2:$B$63,$D587)</f>
        <v>83</v>
      </c>
      <c r="J587" s="17" t="n">
        <f aca="false">SUMIFS(通路月營運!$I$2:$I$2509,通路月營運!$B$2:$B$2509,$B587,通路月營運!$C$2:$C$2509,$C587,通路月營運!$D$2:$D$2509,$D587)</f>
        <v>2968300</v>
      </c>
      <c r="K587" s="16" t="n">
        <f aca="false">SUMIFS(通路月營運!$K$2:$K$2509,通路月營運!$B$2:$B$2509,$B587,通路月營運!$C$2:$C$2509,$C587,通路月營運!$D$2:$D$2509,$D587)</f>
        <v>10480</v>
      </c>
      <c r="L587" s="13" t="n">
        <v>971800</v>
      </c>
      <c r="M587" s="13" t="n">
        <v>812100</v>
      </c>
      <c r="N587" s="17" t="n">
        <f aca="false">SUMIFS(門市年度設定!$F$2:$F$63,門市年度設定!$A$2:$A$63,$B587,門市年度設定!$B$2:$B$63,$D587)</f>
        <v>336000</v>
      </c>
      <c r="O587" s="13" t="n">
        <v>174700</v>
      </c>
      <c r="P587" s="13" t="n">
        <v>52500</v>
      </c>
      <c r="Q587" s="17" t="n">
        <f aca="false">SUMIFS(通路月營運!$N$2:$N$2509,通路月營運!$B$2:$B$2509,$B587,通路月營運!$C$2:$C$2509,$C587,通路月營運!$D$2:$D$2509,$D587)</f>
        <v>362077.5</v>
      </c>
      <c r="R587" s="14" t="n">
        <f aca="false">SUM(L587:Q587)</f>
        <v>2709177.5</v>
      </c>
      <c r="S587" s="14" t="n">
        <f aca="false">J587-R587</f>
        <v>259122.5</v>
      </c>
      <c r="T587" s="15" t="n">
        <f aca="false">IF(J587=0,0,S587/J587)</f>
        <v>0.0872966007479028</v>
      </c>
      <c r="U587" s="14" t="n">
        <f aca="false">IF(H587=0,0,J587/H587)</f>
        <v>95751.6129032258</v>
      </c>
      <c r="V587" s="18" t="n">
        <f aca="false">IF(H587=0,0,K587/H587)</f>
        <v>338.064516129032</v>
      </c>
      <c r="W587" s="14" t="n">
        <f aca="false">IF(K587=0,0,J587/K587)</f>
        <v>283.234732824427</v>
      </c>
      <c r="X587" s="15" t="n">
        <f aca="false">IF(J587=0,0,L587/J587)</f>
        <v>0.327392783748273</v>
      </c>
      <c r="Y587" s="15" t="n">
        <f aca="false">IF(J587=0,0,M587/J587)</f>
        <v>0.273590944311559</v>
      </c>
      <c r="Z587" s="14" t="n">
        <f aca="false">IF(I587=0,0,J587/I587)</f>
        <v>35762.6506024096</v>
      </c>
    </row>
    <row r="588" customFormat="false" ht="15" hidden="false" customHeight="false" outlineLevel="0" collapsed="false">
      <c r="A588" s="6" t="str">
        <f aca="false">TEXT(B588,"0")&amp;"-"&amp;TEXT(C588,"00")</f>
        <v>2026-07</v>
      </c>
      <c r="B588" s="4" t="n">
        <v>2026</v>
      </c>
      <c r="C588" s="4" t="n">
        <v>7</v>
      </c>
      <c r="D588" s="9" t="s">
        <v>305</v>
      </c>
      <c r="E588" s="12" t="str">
        <f aca="false">INDEX(門市主檔!$B$2:$B$25,MATCH($D588,門市主檔!$A$2:$A$25,0))</f>
        <v>台中七期店</v>
      </c>
      <c r="F588" s="12" t="str">
        <f aca="false">INDEX(門市主檔!$C$2:$C$25,MATCH($D588,門市主檔!$A$2:$A$25,0))</f>
        <v>中區</v>
      </c>
      <c r="G588" s="12" t="str">
        <f aca="false">INDEX(門市主檔!$E$2:$E$25,MATCH($D588,門市主檔!$A$2:$A$25,0))</f>
        <v>旗艦店</v>
      </c>
      <c r="H588" s="4" t="n">
        <v>31</v>
      </c>
      <c r="I588" s="16" t="n">
        <f aca="false">SUMIFS(門市年度設定!$E$2:$E$63,門市年度設定!$A$2:$A$63,$B588,門市年度設定!$B$2:$B$63,$D588)</f>
        <v>124</v>
      </c>
      <c r="J588" s="17" t="n">
        <f aca="false">SUMIFS(通路月營運!$I$2:$I$2509,通路月營運!$B$2:$B$2509,$B588,通路月營運!$C$2:$C$2509,$C588,通路月營運!$D$2:$D$2509,$D588)</f>
        <v>2830000</v>
      </c>
      <c r="K588" s="16" t="n">
        <f aca="false">SUMIFS(通路月營運!$K$2:$K$2509,通路月營運!$B$2:$B$2509,$B588,通路月營運!$C$2:$C$2509,$C588,通路月營運!$D$2:$D$2509,$D588)</f>
        <v>9585</v>
      </c>
      <c r="L588" s="13" t="n">
        <v>957300</v>
      </c>
      <c r="M588" s="13" t="n">
        <v>720000</v>
      </c>
      <c r="N588" s="17" t="n">
        <f aca="false">SUMIFS(門市年度設定!$F$2:$F$63,門市年度設定!$A$2:$A$63,$B588,門市年度設定!$B$2:$B$63,$D588)</f>
        <v>509000</v>
      </c>
      <c r="O588" s="13" t="n">
        <v>182000</v>
      </c>
      <c r="P588" s="13" t="n">
        <v>73600</v>
      </c>
      <c r="Q588" s="17" t="n">
        <f aca="false">SUMIFS(通路月營運!$N$2:$N$2509,通路月營運!$B$2:$B$2509,$B588,通路月營運!$C$2:$C$2509,$C588,通路月營運!$D$2:$D$2509,$D588)</f>
        <v>279208.5</v>
      </c>
      <c r="R588" s="14" t="n">
        <f aca="false">SUM(L588:Q588)</f>
        <v>2721108.5</v>
      </c>
      <c r="S588" s="14" t="n">
        <f aca="false">J588-R588</f>
        <v>108891.5</v>
      </c>
      <c r="T588" s="15" t="n">
        <f aca="false">IF(J588=0,0,S588/J588)</f>
        <v>0.0384775618374558</v>
      </c>
      <c r="U588" s="14" t="n">
        <f aca="false">IF(H588=0,0,J588/H588)</f>
        <v>91290.3225806452</v>
      </c>
      <c r="V588" s="18" t="n">
        <f aca="false">IF(H588=0,0,K588/H588)</f>
        <v>309.193548387097</v>
      </c>
      <c r="W588" s="14" t="n">
        <f aca="false">IF(K588=0,0,J588/K588)</f>
        <v>295.252999478352</v>
      </c>
      <c r="X588" s="15" t="n">
        <f aca="false">IF(J588=0,0,L588/J588)</f>
        <v>0.338268551236749</v>
      </c>
      <c r="Y588" s="15" t="n">
        <f aca="false">IF(J588=0,0,M588/J588)</f>
        <v>0.254416961130742</v>
      </c>
      <c r="Z588" s="14" t="n">
        <f aca="false">IF(I588=0,0,J588/I588)</f>
        <v>22822.5806451613</v>
      </c>
    </row>
    <row r="589" customFormat="false" ht="15" hidden="false" customHeight="false" outlineLevel="0" collapsed="false">
      <c r="A589" s="6" t="str">
        <f aca="false">TEXT(B589,"0")&amp;"-"&amp;TEXT(C589,"00")</f>
        <v>2026-07</v>
      </c>
      <c r="B589" s="4" t="n">
        <v>2026</v>
      </c>
      <c r="C589" s="4" t="n">
        <v>7</v>
      </c>
      <c r="D589" s="9" t="s">
        <v>307</v>
      </c>
      <c r="E589" s="12" t="str">
        <f aca="false">INDEX(門市主檔!$B$2:$B$25,MATCH($D589,門市主檔!$A$2:$A$25,0))</f>
        <v>台中一中店</v>
      </c>
      <c r="F589" s="12" t="str">
        <f aca="false">INDEX(門市主檔!$C$2:$C$25,MATCH($D589,門市主檔!$A$2:$A$25,0))</f>
        <v>中區</v>
      </c>
      <c r="G589" s="12" t="str">
        <f aca="false">INDEX(門市主檔!$E$2:$E$25,MATCH($D589,門市主檔!$A$2:$A$25,0))</f>
        <v>小型店</v>
      </c>
      <c r="H589" s="4" t="n">
        <v>31</v>
      </c>
      <c r="I589" s="16" t="n">
        <f aca="false">SUMIFS(門市年度設定!$E$2:$E$63,門市年度設定!$A$2:$A$63,$B589,門市年度設定!$B$2:$B$63,$D589)</f>
        <v>52</v>
      </c>
      <c r="J589" s="17" t="n">
        <f aca="false">SUMIFS(通路月營運!$I$2:$I$2509,通路月營運!$B$2:$B$2509,$B589,通路月營運!$C$2:$C$2509,$C589,通路月營運!$D$2:$D$2509,$D589)</f>
        <v>2017300</v>
      </c>
      <c r="K589" s="16" t="n">
        <f aca="false">SUMIFS(通路月營運!$K$2:$K$2509,通路月營運!$B$2:$B$2509,$B589,通路月營運!$C$2:$C$2509,$C589,通路月營運!$D$2:$D$2509,$D589)</f>
        <v>7672</v>
      </c>
      <c r="L589" s="13" t="n">
        <v>631700</v>
      </c>
      <c r="M589" s="13" t="n">
        <v>481100</v>
      </c>
      <c r="N589" s="17" t="n">
        <f aca="false">SUMIFS(門市年度設定!$F$2:$F$63,門市年度設定!$A$2:$A$63,$B589,門市年度設定!$B$2:$B$63,$D589)</f>
        <v>108000</v>
      </c>
      <c r="O589" s="13" t="n">
        <v>107000</v>
      </c>
      <c r="P589" s="13" t="n">
        <v>68200</v>
      </c>
      <c r="Q589" s="17" t="n">
        <f aca="false">SUMIFS(通路月營運!$N$2:$N$2509,通路月營運!$B$2:$B$2509,$B589,通路月營運!$C$2:$C$2509,$C589,通路月營運!$D$2:$D$2509,$D589)</f>
        <v>270169.5</v>
      </c>
      <c r="R589" s="14" t="n">
        <f aca="false">SUM(L589:Q589)</f>
        <v>1666169.5</v>
      </c>
      <c r="S589" s="14" t="n">
        <f aca="false">J589-R589</f>
        <v>351130.5</v>
      </c>
      <c r="T589" s="15" t="n">
        <f aca="false">IF(J589=0,0,S589/J589)</f>
        <v>0.174059634164477</v>
      </c>
      <c r="U589" s="14" t="n">
        <f aca="false">IF(H589=0,0,J589/H589)</f>
        <v>65074.1935483871</v>
      </c>
      <c r="V589" s="18" t="n">
        <f aca="false">IF(H589=0,0,K589/H589)</f>
        <v>247.483870967742</v>
      </c>
      <c r="W589" s="14" t="n">
        <f aca="false">IF(K589=0,0,J589/K589)</f>
        <v>262.943169968717</v>
      </c>
      <c r="X589" s="15" t="n">
        <f aca="false">IF(J589=0,0,L589/J589)</f>
        <v>0.313141327516978</v>
      </c>
      <c r="Y589" s="15" t="n">
        <f aca="false">IF(J589=0,0,M589/J589)</f>
        <v>0.238487086700045</v>
      </c>
      <c r="Z589" s="14" t="n">
        <f aca="false">IF(I589=0,0,J589/I589)</f>
        <v>38794.2307692308</v>
      </c>
    </row>
    <row r="590" customFormat="false" ht="15" hidden="false" customHeight="false" outlineLevel="0" collapsed="false">
      <c r="A590" s="6" t="str">
        <f aca="false">TEXT(B590,"0")&amp;"-"&amp;TEXT(C590,"00")</f>
        <v>2026-07</v>
      </c>
      <c r="B590" s="4" t="n">
        <v>2026</v>
      </c>
      <c r="C590" s="4" t="n">
        <v>7</v>
      </c>
      <c r="D590" s="9" t="s">
        <v>310</v>
      </c>
      <c r="E590" s="12" t="str">
        <f aca="false">INDEX(門市主檔!$B$2:$B$25,MATCH($D590,門市主檔!$A$2:$A$25,0))</f>
        <v>台中大里店</v>
      </c>
      <c r="F590" s="12" t="str">
        <f aca="false">INDEX(門市主檔!$C$2:$C$25,MATCH($D590,門市主檔!$A$2:$A$25,0))</f>
        <v>中區</v>
      </c>
      <c r="G590" s="12" t="str">
        <f aca="false">INDEX(門市主檔!$E$2:$E$25,MATCH($D590,門市主檔!$A$2:$A$25,0))</f>
        <v>外帶專門店</v>
      </c>
      <c r="H590" s="4" t="n">
        <v>31</v>
      </c>
      <c r="I590" s="16" t="n">
        <f aca="false">SUMIFS(門市年度設定!$E$2:$E$63,門市年度設定!$A$2:$A$63,$B590,門市年度設定!$B$2:$B$63,$D590)</f>
        <v>10</v>
      </c>
      <c r="J590" s="17" t="n">
        <f aca="false">SUMIFS(通路月營運!$I$2:$I$2509,通路月營運!$B$2:$B$2509,$B590,通路月營運!$C$2:$C$2509,$C590,通路月營運!$D$2:$D$2509,$D590)</f>
        <v>1317100</v>
      </c>
      <c r="K590" s="16" t="n">
        <f aca="false">SUMIFS(通路月營運!$K$2:$K$2509,通路月營運!$B$2:$B$2509,$B590,通路月營運!$C$2:$C$2509,$C590,通路月營運!$D$2:$D$2509,$D590)</f>
        <v>4913</v>
      </c>
      <c r="L590" s="13" t="n">
        <v>407800</v>
      </c>
      <c r="M590" s="13" t="n">
        <v>336900</v>
      </c>
      <c r="N590" s="17" t="n">
        <f aca="false">SUMIFS(門市年度設定!$F$2:$F$63,門市年度設定!$A$2:$A$63,$B590,門市年度設定!$B$2:$B$63,$D590)</f>
        <v>56000</v>
      </c>
      <c r="O590" s="13" t="n">
        <v>84800</v>
      </c>
      <c r="P590" s="13" t="n">
        <v>40700</v>
      </c>
      <c r="Q590" s="17" t="n">
        <f aca="false">SUMIFS(通路月營運!$N$2:$N$2509,通路月營運!$B$2:$B$2509,$B590,通路月營運!$C$2:$C$2509,$C590,通路月營運!$D$2:$D$2509,$D590)</f>
        <v>269548.5</v>
      </c>
      <c r="R590" s="14" t="n">
        <f aca="false">SUM(L590:Q590)</f>
        <v>1195748.5</v>
      </c>
      <c r="S590" s="14" t="n">
        <f aca="false">J590-R590</f>
        <v>121351.5</v>
      </c>
      <c r="T590" s="15" t="n">
        <f aca="false">IF(J590=0,0,S590/J590)</f>
        <v>0.0921353731683244</v>
      </c>
      <c r="U590" s="14" t="n">
        <f aca="false">IF(H590=0,0,J590/H590)</f>
        <v>42487.0967741935</v>
      </c>
      <c r="V590" s="18" t="n">
        <f aca="false">IF(H590=0,0,K590/H590)</f>
        <v>158.483870967742</v>
      </c>
      <c r="W590" s="14" t="n">
        <f aca="false">IF(K590=0,0,J590/K590)</f>
        <v>268.084673315693</v>
      </c>
      <c r="X590" s="15" t="n">
        <f aca="false">IF(J590=0,0,L590/J590)</f>
        <v>0.309619618859616</v>
      </c>
      <c r="Y590" s="15" t="n">
        <f aca="false">IF(J590=0,0,M590/J590)</f>
        <v>0.255789233923013</v>
      </c>
      <c r="Z590" s="14" t="n">
        <f aca="false">IF(I590=0,0,J590/I590)</f>
        <v>131710</v>
      </c>
    </row>
    <row r="591" customFormat="false" ht="15" hidden="false" customHeight="false" outlineLevel="0" collapsed="false">
      <c r="A591" s="6" t="str">
        <f aca="false">TEXT(B591,"0")&amp;"-"&amp;TEXT(C591,"00")</f>
        <v>2026-07</v>
      </c>
      <c r="B591" s="4" t="n">
        <v>2026</v>
      </c>
      <c r="C591" s="4" t="n">
        <v>7</v>
      </c>
      <c r="D591" s="9" t="s">
        <v>318</v>
      </c>
      <c r="E591" s="12" t="str">
        <f aca="false">INDEX(門市主檔!$B$2:$B$25,MATCH($D591,門市主檔!$A$2:$A$25,0))</f>
        <v>台南中西店</v>
      </c>
      <c r="F591" s="12" t="str">
        <f aca="false">INDEX(門市主檔!$C$2:$C$25,MATCH($D591,門市主檔!$A$2:$A$25,0))</f>
        <v>南區</v>
      </c>
      <c r="G591" s="12" t="str">
        <f aca="false">INDEX(門市主檔!$E$2:$E$25,MATCH($D591,門市主檔!$A$2:$A$25,0))</f>
        <v>標準店</v>
      </c>
      <c r="H591" s="4" t="n">
        <v>31</v>
      </c>
      <c r="I591" s="16" t="n">
        <f aca="false">SUMIFS(門市年度設定!$E$2:$E$63,門市年度設定!$A$2:$A$63,$B591,門市年度設定!$B$2:$B$63,$D591)</f>
        <v>76</v>
      </c>
      <c r="J591" s="17" t="n">
        <f aca="false">SUMIFS(通路月營運!$I$2:$I$2509,通路月營運!$B$2:$B$2509,$B591,通路月營運!$C$2:$C$2509,$C591,通路月營運!$D$2:$D$2509,$D591)</f>
        <v>1961800</v>
      </c>
      <c r="K591" s="16" t="n">
        <f aca="false">SUMIFS(通路月營運!$K$2:$K$2509,通路月營運!$B$2:$B$2509,$B591,通路月營運!$C$2:$C$2509,$C591,通路月營運!$D$2:$D$2509,$D591)</f>
        <v>6892</v>
      </c>
      <c r="L591" s="13" t="n">
        <v>632500</v>
      </c>
      <c r="M591" s="13" t="n">
        <v>500800</v>
      </c>
      <c r="N591" s="17" t="n">
        <f aca="false">SUMIFS(門市年度設定!$F$2:$F$63,門市年度設定!$A$2:$A$63,$B591,門市年度設定!$B$2:$B$63,$D591)</f>
        <v>211000</v>
      </c>
      <c r="O591" s="13" t="n">
        <v>107100</v>
      </c>
      <c r="P591" s="13" t="n">
        <v>64200</v>
      </c>
      <c r="Q591" s="17" t="n">
        <f aca="false">SUMIFS(通路月營運!$N$2:$N$2509,通路月營運!$B$2:$B$2509,$B591,通路月營運!$C$2:$C$2509,$C591,通路月營運!$D$2:$D$2509,$D591)</f>
        <v>232737</v>
      </c>
      <c r="R591" s="14" t="n">
        <f aca="false">SUM(L591:Q591)</f>
        <v>1748337</v>
      </c>
      <c r="S591" s="14" t="n">
        <f aca="false">J591-R591</f>
        <v>213463</v>
      </c>
      <c r="T591" s="15" t="n">
        <f aca="false">IF(J591=0,0,S591/J591)</f>
        <v>0.108809766540932</v>
      </c>
      <c r="U591" s="14" t="n">
        <f aca="false">IF(H591=0,0,J591/H591)</f>
        <v>63283.8709677419</v>
      </c>
      <c r="V591" s="18" t="n">
        <f aca="false">IF(H591=0,0,K591/H591)</f>
        <v>222.322580645161</v>
      </c>
      <c r="W591" s="14" t="n">
        <f aca="false">IF(K591=0,0,J591/K591)</f>
        <v>284.648868253047</v>
      </c>
      <c r="X591" s="15" t="n">
        <f aca="false">IF(J591=0,0,L591/J591)</f>
        <v>0.322407992659802</v>
      </c>
      <c r="Y591" s="15" t="n">
        <f aca="false">IF(J591=0,0,M591/J591)</f>
        <v>0.255275767152615</v>
      </c>
      <c r="Z591" s="14" t="n">
        <f aca="false">IF(I591=0,0,J591/I591)</f>
        <v>25813.1578947368</v>
      </c>
    </row>
    <row r="592" customFormat="false" ht="15" hidden="false" customHeight="false" outlineLevel="0" collapsed="false">
      <c r="A592" s="6" t="str">
        <f aca="false">TEXT(B592,"0")&amp;"-"&amp;TEXT(C592,"00")</f>
        <v>2026-07</v>
      </c>
      <c r="B592" s="4" t="n">
        <v>2026</v>
      </c>
      <c r="C592" s="4" t="n">
        <v>7</v>
      </c>
      <c r="D592" s="9" t="s">
        <v>323</v>
      </c>
      <c r="E592" s="12" t="str">
        <f aca="false">INDEX(門市主檔!$B$2:$B$25,MATCH($D592,門市主檔!$A$2:$A$25,0))</f>
        <v>台南東寧店</v>
      </c>
      <c r="F592" s="12" t="str">
        <f aca="false">INDEX(門市主檔!$C$2:$C$25,MATCH($D592,門市主檔!$A$2:$A$25,0))</f>
        <v>南區</v>
      </c>
      <c r="G592" s="12" t="str">
        <f aca="false">INDEX(門市主檔!$E$2:$E$25,MATCH($D592,門市主檔!$A$2:$A$25,0))</f>
        <v>小型店</v>
      </c>
      <c r="H592" s="4" t="n">
        <v>31</v>
      </c>
      <c r="I592" s="16" t="n">
        <f aca="false">SUMIFS(門市年度設定!$E$2:$E$63,門市年度設定!$A$2:$A$63,$B592,門市年度設定!$B$2:$B$63,$D592)</f>
        <v>52</v>
      </c>
      <c r="J592" s="17" t="n">
        <f aca="false">SUMIFS(通路月營運!$I$2:$I$2509,通路月營運!$B$2:$B$2509,$B592,通路月營運!$C$2:$C$2509,$C592,通路月營運!$D$2:$D$2509,$D592)</f>
        <v>1646600</v>
      </c>
      <c r="K592" s="16" t="n">
        <f aca="false">SUMIFS(通路月營運!$K$2:$K$2509,通路月營運!$B$2:$B$2509,$B592,通路月營運!$C$2:$C$2509,$C592,通路月營運!$D$2:$D$2509,$D592)</f>
        <v>5900</v>
      </c>
      <c r="L592" s="13" t="n">
        <v>534400</v>
      </c>
      <c r="M592" s="13" t="n">
        <v>406500</v>
      </c>
      <c r="N592" s="17" t="n">
        <f aca="false">SUMIFS(門市年度設定!$F$2:$F$63,門市年度設定!$A$2:$A$63,$B592,門市年度設定!$B$2:$B$63,$D592)</f>
        <v>96000</v>
      </c>
      <c r="O592" s="13" t="n">
        <v>106600</v>
      </c>
      <c r="P592" s="13" t="n">
        <v>38200</v>
      </c>
      <c r="Q592" s="17" t="n">
        <f aca="false">SUMIFS(通路月營運!$N$2:$N$2509,通路月營運!$B$2:$B$2509,$B592,通路月營運!$C$2:$C$2509,$C592,通路月營運!$D$2:$D$2509,$D592)</f>
        <v>224871</v>
      </c>
      <c r="R592" s="14" t="n">
        <f aca="false">SUM(L592:Q592)</f>
        <v>1406571</v>
      </c>
      <c r="S592" s="14" t="n">
        <f aca="false">J592-R592</f>
        <v>240029</v>
      </c>
      <c r="T592" s="15" t="n">
        <f aca="false">IF(J592=0,0,S592/J592)</f>
        <v>0.145772500910968</v>
      </c>
      <c r="U592" s="14" t="n">
        <f aca="false">IF(H592=0,0,J592/H592)</f>
        <v>53116.1290322581</v>
      </c>
      <c r="V592" s="18" t="n">
        <f aca="false">IF(H592=0,0,K592/H592)</f>
        <v>190.322580645161</v>
      </c>
      <c r="W592" s="14" t="n">
        <f aca="false">IF(K592=0,0,J592/K592)</f>
        <v>279.084745762712</v>
      </c>
      <c r="X592" s="15" t="n">
        <f aca="false">IF(J592=0,0,L592/J592)</f>
        <v>0.324547552532491</v>
      </c>
      <c r="Y592" s="15" t="n">
        <f aca="false">IF(J592=0,0,M592/J592)</f>
        <v>0.246872343009838</v>
      </c>
      <c r="Z592" s="14" t="n">
        <f aca="false">IF(I592=0,0,J592/I592)</f>
        <v>31665.3846153846</v>
      </c>
    </row>
    <row r="593" customFormat="false" ht="15" hidden="false" customHeight="false" outlineLevel="0" collapsed="false">
      <c r="A593" s="6" t="str">
        <f aca="false">TEXT(B593,"0")&amp;"-"&amp;TEXT(C593,"00")</f>
        <v>2026-07</v>
      </c>
      <c r="B593" s="4" t="n">
        <v>2026</v>
      </c>
      <c r="C593" s="4" t="n">
        <v>7</v>
      </c>
      <c r="D593" s="9" t="s">
        <v>262</v>
      </c>
      <c r="E593" s="12" t="str">
        <f aca="false">INDEX(門市主檔!$B$2:$B$25,MATCH($D593,門市主檔!$A$2:$A$25,0))</f>
        <v>台北信義旗艦店</v>
      </c>
      <c r="F593" s="12" t="str">
        <f aca="false">INDEX(門市主檔!$C$2:$C$25,MATCH($D593,門市主檔!$A$2:$A$25,0))</f>
        <v>北區</v>
      </c>
      <c r="G593" s="12" t="str">
        <f aca="false">INDEX(門市主檔!$E$2:$E$25,MATCH($D593,門市主檔!$A$2:$A$25,0))</f>
        <v>旗艦店</v>
      </c>
      <c r="H593" s="4" t="n">
        <v>31</v>
      </c>
      <c r="I593" s="16" t="n">
        <f aca="false">SUMIFS(門市年度設定!$E$2:$E$63,門市年度設定!$A$2:$A$63,$B593,門市年度設定!$B$2:$B$63,$D593)</f>
        <v>112</v>
      </c>
      <c r="J593" s="17" t="n">
        <f aca="false">SUMIFS(通路月營運!$I$2:$I$2509,通路月營運!$B$2:$B$2509,$B593,通路月營運!$C$2:$C$2509,$C593,通路月營運!$D$2:$D$2509,$D593)</f>
        <v>3911100</v>
      </c>
      <c r="K593" s="16" t="n">
        <f aca="false">SUMIFS(通路月營運!$K$2:$K$2509,通路月營運!$B$2:$B$2509,$B593,通路月營運!$C$2:$C$2509,$C593,通路月營運!$D$2:$D$2509,$D593)</f>
        <v>13379</v>
      </c>
      <c r="L593" s="13" t="n">
        <v>1335300</v>
      </c>
      <c r="M593" s="13" t="n">
        <v>1045100</v>
      </c>
      <c r="N593" s="17" t="n">
        <f aca="false">SUMIFS(門市年度設定!$F$2:$F$63,門市年度設定!$A$2:$A$63,$B593,門市年度設定!$B$2:$B$63,$D593)</f>
        <v>585000</v>
      </c>
      <c r="O593" s="13" t="n">
        <v>195500</v>
      </c>
      <c r="P593" s="13" t="n">
        <v>125500</v>
      </c>
      <c r="Q593" s="17" t="n">
        <f aca="false">SUMIFS(通路月營運!$N$2:$N$2509,通路月營運!$B$2:$B$2509,$B593,通路月營運!$C$2:$C$2509,$C593,通路月營運!$D$2:$D$2509,$D593)</f>
        <v>380742</v>
      </c>
      <c r="R593" s="14" t="n">
        <f aca="false">SUM(L593:Q593)</f>
        <v>3667142</v>
      </c>
      <c r="S593" s="14" t="n">
        <f aca="false">J593-R593</f>
        <v>243958</v>
      </c>
      <c r="T593" s="15" t="n">
        <f aca="false">IF(J593=0,0,S593/J593)</f>
        <v>0.0623758022039835</v>
      </c>
      <c r="U593" s="14" t="n">
        <f aca="false">IF(H593=0,0,J593/H593)</f>
        <v>126164.516129032</v>
      </c>
      <c r="V593" s="18" t="n">
        <f aca="false">IF(H593=0,0,K593/H593)</f>
        <v>431.58064516129</v>
      </c>
      <c r="W593" s="14" t="n">
        <f aca="false">IF(K593=0,0,J593/K593)</f>
        <v>292.33126541595</v>
      </c>
      <c r="X593" s="15" t="n">
        <f aca="false">IF(J593=0,0,L593/J593)</f>
        <v>0.341412901741198</v>
      </c>
      <c r="Y593" s="15" t="n">
        <f aca="false">IF(J593=0,0,M593/J593)</f>
        <v>0.267213827312009</v>
      </c>
      <c r="Z593" s="14" t="n">
        <f aca="false">IF(I593=0,0,J593/I593)</f>
        <v>34920.5357142857</v>
      </c>
    </row>
    <row r="594" customFormat="false" ht="15" hidden="false" customHeight="false" outlineLevel="0" collapsed="false">
      <c r="A594" s="6" t="str">
        <f aca="false">TEXT(B594,"0")&amp;"-"&amp;TEXT(C594,"00")</f>
        <v>2026-07</v>
      </c>
      <c r="B594" s="4" t="n">
        <v>2026</v>
      </c>
      <c r="C594" s="4" t="n">
        <v>7</v>
      </c>
      <c r="D594" s="9" t="s">
        <v>269</v>
      </c>
      <c r="E594" s="12" t="str">
        <f aca="false">INDEX(門市主檔!$B$2:$B$25,MATCH($D594,門市主檔!$A$2:$A$25,0))</f>
        <v>台北中山店</v>
      </c>
      <c r="F594" s="12" t="str">
        <f aca="false">INDEX(門市主檔!$C$2:$C$25,MATCH($D594,門市主檔!$A$2:$A$25,0))</f>
        <v>北區</v>
      </c>
      <c r="G594" s="12" t="str">
        <f aca="false">INDEX(門市主檔!$E$2:$E$25,MATCH($D594,門市主檔!$A$2:$A$25,0))</f>
        <v>標準店</v>
      </c>
      <c r="H594" s="4" t="n">
        <v>31</v>
      </c>
      <c r="I594" s="16" t="n">
        <f aca="false">SUMIFS(門市年度設定!$E$2:$E$63,門市年度設定!$A$2:$A$63,$B594,門市年度設定!$B$2:$B$63,$D594)</f>
        <v>79</v>
      </c>
      <c r="J594" s="17" t="n">
        <f aca="false">SUMIFS(通路月營運!$I$2:$I$2509,通路月營運!$B$2:$B$2509,$B594,通路月營運!$C$2:$C$2509,$C594,通路月營運!$D$2:$D$2509,$D594)</f>
        <v>2761500</v>
      </c>
      <c r="K594" s="16" t="n">
        <f aca="false">SUMIFS(通路月營運!$K$2:$K$2509,通路月營運!$B$2:$B$2509,$B594,通路月營運!$C$2:$C$2509,$C594,通路月營運!$D$2:$D$2509,$D594)</f>
        <v>9357</v>
      </c>
      <c r="L594" s="13" t="n">
        <v>917200</v>
      </c>
      <c r="M594" s="13" t="n">
        <v>769300</v>
      </c>
      <c r="N594" s="17" t="n">
        <f aca="false">SUMIFS(門市年度設定!$F$2:$F$63,門市年度設定!$A$2:$A$63,$B594,門市年度設定!$B$2:$B$63,$D594)</f>
        <v>274000</v>
      </c>
      <c r="O594" s="13" t="n">
        <v>159300</v>
      </c>
      <c r="P594" s="13" t="n">
        <v>85700</v>
      </c>
      <c r="Q594" s="17" t="n">
        <f aca="false">SUMIFS(通路月營運!$N$2:$N$2509,通路月營運!$B$2:$B$2509,$B594,通路月營運!$C$2:$C$2509,$C594,通路月營運!$D$2:$D$2509,$D594)</f>
        <v>326404.5</v>
      </c>
      <c r="R594" s="14" t="n">
        <f aca="false">SUM(L594:Q594)</f>
        <v>2531904.5</v>
      </c>
      <c r="S594" s="14" t="n">
        <f aca="false">J594-R594</f>
        <v>229595.5</v>
      </c>
      <c r="T594" s="15" t="n">
        <f aca="false">IF(J594=0,0,S594/J594)</f>
        <v>0.0831415897157342</v>
      </c>
      <c r="U594" s="14" t="n">
        <f aca="false">IF(H594=0,0,J594/H594)</f>
        <v>89080.6451612903</v>
      </c>
      <c r="V594" s="18" t="n">
        <f aca="false">IF(H594=0,0,K594/H594)</f>
        <v>301.838709677419</v>
      </c>
      <c r="W594" s="14" t="n">
        <f aca="false">IF(K594=0,0,J594/K594)</f>
        <v>295.126643154857</v>
      </c>
      <c r="X594" s="15" t="n">
        <f aca="false">IF(J594=0,0,L594/J594)</f>
        <v>0.332138330617418</v>
      </c>
      <c r="Y594" s="15" t="n">
        <f aca="false">IF(J594=0,0,M594/J594)</f>
        <v>0.278580481622307</v>
      </c>
      <c r="Z594" s="14" t="n">
        <f aca="false">IF(I594=0,0,J594/I594)</f>
        <v>34955.6962025316</v>
      </c>
    </row>
    <row r="595" customFormat="false" ht="15" hidden="false" customHeight="false" outlineLevel="0" collapsed="false">
      <c r="A595" s="6" t="str">
        <f aca="false">TEXT(B595,"0")&amp;"-"&amp;TEXT(C595,"00")</f>
        <v>2026-07</v>
      </c>
      <c r="B595" s="4" t="n">
        <v>2026</v>
      </c>
      <c r="C595" s="4" t="n">
        <v>7</v>
      </c>
      <c r="D595" s="9" t="s">
        <v>273</v>
      </c>
      <c r="E595" s="12" t="str">
        <f aca="false">INDEX(門市主檔!$B$2:$B$25,MATCH($D595,門市主檔!$A$2:$A$25,0))</f>
        <v>台北東門店</v>
      </c>
      <c r="F595" s="12" t="str">
        <f aca="false">INDEX(門市主檔!$C$2:$C$25,MATCH($D595,門市主檔!$A$2:$A$25,0))</f>
        <v>北區</v>
      </c>
      <c r="G595" s="12" t="str">
        <f aca="false">INDEX(門市主檔!$E$2:$E$25,MATCH($D595,門市主檔!$A$2:$A$25,0))</f>
        <v>小型店</v>
      </c>
      <c r="H595" s="4" t="n">
        <v>31</v>
      </c>
      <c r="I595" s="16" t="n">
        <f aca="false">SUMIFS(門市年度設定!$E$2:$E$63,門市年度設定!$A$2:$A$63,$B595,門市年度設定!$B$2:$B$63,$D595)</f>
        <v>54</v>
      </c>
      <c r="J595" s="17" t="n">
        <f aca="false">SUMIFS(通路月營運!$I$2:$I$2509,通路月營運!$B$2:$B$2509,$B595,通路月營運!$C$2:$C$2509,$C595,通路月營運!$D$2:$D$2509,$D595)</f>
        <v>1846300</v>
      </c>
      <c r="K595" s="16" t="n">
        <f aca="false">SUMIFS(通路月營運!$K$2:$K$2509,通路月營運!$B$2:$B$2509,$B595,通路月營運!$C$2:$C$2509,$C595,通路月營運!$D$2:$D$2509,$D595)</f>
        <v>6348</v>
      </c>
      <c r="L595" s="13" t="n">
        <v>632400</v>
      </c>
      <c r="M595" s="13" t="n">
        <v>444600</v>
      </c>
      <c r="N595" s="17" t="n">
        <f aca="false">SUMIFS(門市年度設定!$F$2:$F$63,門市年度設定!$A$2:$A$63,$B595,門市年度設定!$B$2:$B$63,$D595)</f>
        <v>103000</v>
      </c>
      <c r="O595" s="13" t="n">
        <v>94500</v>
      </c>
      <c r="P595" s="13" t="n">
        <v>38600</v>
      </c>
      <c r="Q595" s="17" t="n">
        <f aca="false">SUMIFS(通路月營運!$N$2:$N$2509,通路月營運!$B$2:$B$2509,$B595,通路月營運!$C$2:$C$2509,$C595,通路月營運!$D$2:$D$2509,$D595)</f>
        <v>253333.5</v>
      </c>
      <c r="R595" s="14" t="n">
        <f aca="false">SUM(L595:Q595)</f>
        <v>1566433.5</v>
      </c>
      <c r="S595" s="14" t="n">
        <f aca="false">J595-R595</f>
        <v>279866.5</v>
      </c>
      <c r="T595" s="15" t="n">
        <f aca="false">IF(J595=0,0,S595/J595)</f>
        <v>0.151582353896983</v>
      </c>
      <c r="U595" s="14" t="n">
        <f aca="false">IF(H595=0,0,J595/H595)</f>
        <v>59558.064516129</v>
      </c>
      <c r="V595" s="18" t="n">
        <f aca="false">IF(H595=0,0,K595/H595)</f>
        <v>204.774193548387</v>
      </c>
      <c r="W595" s="14" t="n">
        <f aca="false">IF(K595=0,0,J595/K595)</f>
        <v>290.847511027095</v>
      </c>
      <c r="X595" s="15" t="n">
        <f aca="false">IF(J595=0,0,L595/J595)</f>
        <v>0.342522883605048</v>
      </c>
      <c r="Y595" s="15" t="n">
        <f aca="false">IF(J595=0,0,M595/J595)</f>
        <v>0.240805936196718</v>
      </c>
      <c r="Z595" s="14" t="n">
        <f aca="false">IF(I595=0,0,J595/I595)</f>
        <v>34190.7407407407</v>
      </c>
    </row>
    <row r="596" customFormat="false" ht="15" hidden="false" customHeight="false" outlineLevel="0" collapsed="false">
      <c r="A596" s="6" t="str">
        <f aca="false">TEXT(B596,"0")&amp;"-"&amp;TEXT(C596,"00")</f>
        <v>2026-07</v>
      </c>
      <c r="B596" s="4" t="n">
        <v>2026</v>
      </c>
      <c r="C596" s="4" t="n">
        <v>7</v>
      </c>
      <c r="D596" s="9" t="s">
        <v>277</v>
      </c>
      <c r="E596" s="12" t="str">
        <f aca="false">INDEX(門市主檔!$B$2:$B$25,MATCH($D596,門市主檔!$A$2:$A$25,0))</f>
        <v>台北松江店</v>
      </c>
      <c r="F596" s="12" t="str">
        <f aca="false">INDEX(門市主檔!$C$2:$C$25,MATCH($D596,門市主檔!$A$2:$A$25,0))</f>
        <v>北區</v>
      </c>
      <c r="G596" s="12" t="str">
        <f aca="false">INDEX(門市主檔!$E$2:$E$25,MATCH($D596,門市主檔!$A$2:$A$25,0))</f>
        <v>外帶專門店</v>
      </c>
      <c r="H596" s="4" t="n">
        <v>31</v>
      </c>
      <c r="I596" s="16" t="n">
        <f aca="false">SUMIFS(門市年度設定!$E$2:$E$63,門市年度設定!$A$2:$A$63,$B596,門市年度設定!$B$2:$B$63,$D596)</f>
        <v>9</v>
      </c>
      <c r="J596" s="17" t="n">
        <f aca="false">SUMIFS(通路月營運!$I$2:$I$2509,通路月營運!$B$2:$B$2509,$B596,通路月營運!$C$2:$C$2509,$C596,通路月營運!$D$2:$D$2509,$D596)</f>
        <v>1352100</v>
      </c>
      <c r="K596" s="16" t="n">
        <f aca="false">SUMIFS(通路月營運!$K$2:$K$2509,通路月營運!$B$2:$B$2509,$B596,通路月營運!$C$2:$C$2509,$C596,通路月營運!$D$2:$D$2509,$D596)</f>
        <v>5137</v>
      </c>
      <c r="L596" s="13" t="n">
        <v>457300</v>
      </c>
      <c r="M596" s="13" t="n">
        <v>344300</v>
      </c>
      <c r="N596" s="17" t="n">
        <f aca="false">SUMIFS(門市年度設定!$F$2:$F$63,門市年度設定!$A$2:$A$63,$B596,門市年度設定!$B$2:$B$63,$D596)</f>
        <v>60000</v>
      </c>
      <c r="O596" s="13" t="n">
        <v>74300</v>
      </c>
      <c r="P596" s="13" t="n">
        <v>34000</v>
      </c>
      <c r="Q596" s="17" t="n">
        <f aca="false">SUMIFS(通路月營運!$N$2:$N$2509,通路月營運!$B$2:$B$2509,$B596,通路月營運!$C$2:$C$2509,$C596,通路月營運!$D$2:$D$2509,$D596)</f>
        <v>285418.5</v>
      </c>
      <c r="R596" s="14" t="n">
        <f aca="false">SUM(L596:Q596)</f>
        <v>1255318.5</v>
      </c>
      <c r="S596" s="14" t="n">
        <f aca="false">J596-R596</f>
        <v>96781.5</v>
      </c>
      <c r="T596" s="15" t="n">
        <f aca="false">IF(J596=0,0,S596/J596)</f>
        <v>0.0715786554248946</v>
      </c>
      <c r="U596" s="14" t="n">
        <f aca="false">IF(H596=0,0,J596/H596)</f>
        <v>43616.1290322581</v>
      </c>
      <c r="V596" s="18" t="n">
        <f aca="false">IF(H596=0,0,K596/H596)</f>
        <v>165.709677419355</v>
      </c>
      <c r="W596" s="14" t="n">
        <f aca="false">IF(K596=0,0,J596/K596)</f>
        <v>263.208098111738</v>
      </c>
      <c r="X596" s="15" t="n">
        <f aca="false">IF(J596=0,0,L596/J596)</f>
        <v>0.338214629095481</v>
      </c>
      <c r="Y596" s="15" t="n">
        <f aca="false">IF(J596=0,0,M596/J596)</f>
        <v>0.254640928925375</v>
      </c>
      <c r="Z596" s="14" t="n">
        <f aca="false">IF(I596=0,0,J596/I596)</f>
        <v>150233.333333333</v>
      </c>
    </row>
    <row r="597" customFormat="false" ht="15" hidden="false" customHeight="false" outlineLevel="0" collapsed="false">
      <c r="A597" s="6" t="str">
        <f aca="false">TEXT(B597,"0")&amp;"-"&amp;TEXT(C597,"00")</f>
        <v>2026-07</v>
      </c>
      <c r="B597" s="4" t="n">
        <v>2026</v>
      </c>
      <c r="C597" s="4" t="n">
        <v>7</v>
      </c>
      <c r="D597" s="9" t="s">
        <v>288</v>
      </c>
      <c r="E597" s="12" t="str">
        <f aca="false">INDEX(門市主檔!$B$2:$B$25,MATCH($D597,門市主檔!$A$2:$A$25,0))</f>
        <v>桃園中壢店</v>
      </c>
      <c r="F597" s="12" t="str">
        <f aca="false">INDEX(門市主檔!$C$2:$C$25,MATCH($D597,門市主檔!$A$2:$A$25,0))</f>
        <v>北區</v>
      </c>
      <c r="G597" s="12" t="str">
        <f aca="false">INDEX(門市主檔!$E$2:$E$25,MATCH($D597,門市主檔!$A$2:$A$25,0))</f>
        <v>標準店</v>
      </c>
      <c r="H597" s="4" t="n">
        <v>31</v>
      </c>
      <c r="I597" s="16" t="n">
        <f aca="false">SUMIFS(門市年度設定!$E$2:$E$63,門市年度設定!$A$2:$A$63,$B597,門市年度設定!$B$2:$B$63,$D597)</f>
        <v>90</v>
      </c>
      <c r="J597" s="17" t="n">
        <f aca="false">SUMIFS(通路月營運!$I$2:$I$2509,通路月營運!$B$2:$B$2509,$B597,通路月營運!$C$2:$C$2509,$C597,通路月營運!$D$2:$D$2509,$D597)</f>
        <v>2348500</v>
      </c>
      <c r="K597" s="16" t="n">
        <f aca="false">SUMIFS(通路月營運!$K$2:$K$2509,通路月營運!$B$2:$B$2509,$B597,通路月營運!$C$2:$C$2509,$C597,通路月營運!$D$2:$D$2509,$D597)</f>
        <v>8419</v>
      </c>
      <c r="L597" s="13" t="n">
        <v>759600</v>
      </c>
      <c r="M597" s="13" t="n">
        <v>627300</v>
      </c>
      <c r="N597" s="17" t="n">
        <f aca="false">SUMIFS(門市年度設定!$F$2:$F$63,門市年度設定!$A$2:$A$63,$B597,門市年度設定!$B$2:$B$63,$D597)</f>
        <v>209000</v>
      </c>
      <c r="O597" s="13" t="n">
        <v>108900</v>
      </c>
      <c r="P597" s="13" t="n">
        <v>70900</v>
      </c>
      <c r="Q597" s="17" t="n">
        <f aca="false">SUMIFS(通路月營運!$N$2:$N$2509,通路月營運!$B$2:$B$2509,$B597,通路月營運!$C$2:$C$2509,$C597,通路月營運!$D$2:$D$2509,$D597)</f>
        <v>265995</v>
      </c>
      <c r="R597" s="14" t="n">
        <f aca="false">SUM(L597:Q597)</f>
        <v>2041695</v>
      </c>
      <c r="S597" s="14" t="n">
        <f aca="false">J597-R597</f>
        <v>306805</v>
      </c>
      <c r="T597" s="15" t="n">
        <f aca="false">IF(J597=0,0,S597/J597)</f>
        <v>0.130638705556738</v>
      </c>
      <c r="U597" s="14" t="n">
        <f aca="false">IF(H597=0,0,J597/H597)</f>
        <v>75758.064516129</v>
      </c>
      <c r="V597" s="18" t="n">
        <f aca="false">IF(H597=0,0,K597/H597)</f>
        <v>271.58064516129</v>
      </c>
      <c r="W597" s="14" t="n">
        <f aca="false">IF(K597=0,0,J597/K597)</f>
        <v>278.9523696401</v>
      </c>
      <c r="X597" s="15" t="n">
        <f aca="false">IF(J597=0,0,L597/J597)</f>
        <v>0.323440493932297</v>
      </c>
      <c r="Y597" s="15" t="n">
        <f aca="false">IF(J597=0,0,M597/J597)</f>
        <v>0.267106663827975</v>
      </c>
      <c r="Z597" s="14" t="n">
        <f aca="false">IF(I597=0,0,J597/I597)</f>
        <v>26094.4444444444</v>
      </c>
    </row>
    <row r="598" customFormat="false" ht="15" hidden="false" customHeight="false" outlineLevel="0" collapsed="false">
      <c r="A598" s="6" t="str">
        <f aca="false">TEXT(B598,"0")&amp;"-"&amp;TEXT(C598,"00")</f>
        <v>2026-07</v>
      </c>
      <c r="B598" s="4" t="n">
        <v>2026</v>
      </c>
      <c r="C598" s="4" t="n">
        <v>7</v>
      </c>
      <c r="D598" s="9" t="s">
        <v>292</v>
      </c>
      <c r="E598" s="12" t="str">
        <f aca="false">INDEX(門市主檔!$B$2:$B$25,MATCH($D598,門市主檔!$A$2:$A$25,0))</f>
        <v>桃園藝文店</v>
      </c>
      <c r="F598" s="12" t="str">
        <f aca="false">INDEX(門市主檔!$C$2:$C$25,MATCH($D598,門市主檔!$A$2:$A$25,0))</f>
        <v>北區</v>
      </c>
      <c r="G598" s="12" t="str">
        <f aca="false">INDEX(門市主檔!$E$2:$E$25,MATCH($D598,門市主檔!$A$2:$A$25,0))</f>
        <v>標準店</v>
      </c>
      <c r="H598" s="4" t="n">
        <v>31</v>
      </c>
      <c r="I598" s="16" t="n">
        <f aca="false">SUMIFS(門市年度設定!$E$2:$E$63,門市年度設定!$A$2:$A$63,$B598,門市年度設定!$B$2:$B$63,$D598)</f>
        <v>96</v>
      </c>
      <c r="J598" s="17" t="n">
        <f aca="false">SUMIFS(通路月營運!$I$2:$I$2509,通路月營運!$B$2:$B$2509,$B598,通路月營運!$C$2:$C$2509,$C598,通路月營運!$D$2:$D$2509,$D598)</f>
        <v>2062300</v>
      </c>
      <c r="K598" s="16" t="n">
        <f aca="false">SUMIFS(通路月營運!$K$2:$K$2509,通路月營運!$B$2:$B$2509,$B598,通路月營運!$C$2:$C$2509,$C598,通路月營運!$D$2:$D$2509,$D598)</f>
        <v>7704</v>
      </c>
      <c r="L598" s="13" t="n">
        <v>619800</v>
      </c>
      <c r="M598" s="13" t="n">
        <v>544400</v>
      </c>
      <c r="N598" s="17" t="n">
        <f aca="false">SUMIFS(門市年度設定!$F$2:$F$63,門市年度設定!$A$2:$A$63,$B598,門市年度設定!$B$2:$B$63,$D598)</f>
        <v>187000</v>
      </c>
      <c r="O598" s="13" t="n">
        <v>134100</v>
      </c>
      <c r="P598" s="13" t="n">
        <v>45300</v>
      </c>
      <c r="Q598" s="17" t="n">
        <f aca="false">SUMIFS(通路月營運!$N$2:$N$2509,通路月營運!$B$2:$B$2509,$B598,通路月營運!$C$2:$C$2509,$C598,通路月營運!$D$2:$D$2509,$D598)</f>
        <v>252471</v>
      </c>
      <c r="R598" s="14" t="n">
        <f aca="false">SUM(L598:Q598)</f>
        <v>1783071</v>
      </c>
      <c r="S598" s="14" t="n">
        <f aca="false">J598-R598</f>
        <v>279229</v>
      </c>
      <c r="T598" s="15" t="n">
        <f aca="false">IF(J598=0,0,S598/J598)</f>
        <v>0.135396886970858</v>
      </c>
      <c r="U598" s="14" t="n">
        <f aca="false">IF(H598=0,0,J598/H598)</f>
        <v>66525.8064516129</v>
      </c>
      <c r="V598" s="18" t="n">
        <f aca="false">IF(H598=0,0,K598/H598)</f>
        <v>248.516129032258</v>
      </c>
      <c r="W598" s="14" t="n">
        <f aca="false">IF(K598=0,0,J598/K598)</f>
        <v>267.692107995846</v>
      </c>
      <c r="X598" s="15" t="n">
        <f aca="false">IF(J598=0,0,L598/J598)</f>
        <v>0.300538234010571</v>
      </c>
      <c r="Y598" s="15" t="n">
        <f aca="false">IF(J598=0,0,M598/J598)</f>
        <v>0.263977112932163</v>
      </c>
      <c r="Z598" s="14" t="n">
        <f aca="false">IF(I598=0,0,J598/I598)</f>
        <v>21482.2916666667</v>
      </c>
    </row>
    <row r="599" customFormat="false" ht="15" hidden="false" customHeight="false" outlineLevel="0" collapsed="false">
      <c r="A599" s="6" t="str">
        <f aca="false">TEXT(B599,"0")&amp;"-"&amp;TEXT(C599,"00")</f>
        <v>2026-07</v>
      </c>
      <c r="B599" s="4" t="n">
        <v>2026</v>
      </c>
      <c r="C599" s="4" t="n">
        <v>7</v>
      </c>
      <c r="D599" s="9" t="s">
        <v>315</v>
      </c>
      <c r="E599" s="12" t="str">
        <f aca="false">INDEX(門市主檔!$B$2:$B$25,MATCH($D599,門市主檔!$A$2:$A$25,0))</f>
        <v>雲林斗六店</v>
      </c>
      <c r="F599" s="12" t="str">
        <f aca="false">INDEX(門市主檔!$C$2:$C$25,MATCH($D599,門市主檔!$A$2:$A$25,0))</f>
        <v>中區</v>
      </c>
      <c r="G599" s="12" t="str">
        <f aca="false">INDEX(門市主檔!$E$2:$E$25,MATCH($D599,門市主檔!$A$2:$A$25,0))</f>
        <v>標準店</v>
      </c>
      <c r="H599" s="4" t="n">
        <v>31</v>
      </c>
      <c r="I599" s="16" t="n">
        <f aca="false">SUMIFS(門市年度設定!$E$2:$E$63,門市年度設定!$A$2:$A$63,$B599,門市年度設定!$B$2:$B$63,$D599)</f>
        <v>90</v>
      </c>
      <c r="J599" s="17" t="n">
        <f aca="false">SUMIFS(通路月營運!$I$2:$I$2509,通路月營運!$B$2:$B$2509,$B599,通路月營運!$C$2:$C$2509,$C599,通路月營運!$D$2:$D$2509,$D599)</f>
        <v>1769000</v>
      </c>
      <c r="K599" s="16" t="n">
        <f aca="false">SUMIFS(通路月營運!$K$2:$K$2509,通路月營運!$B$2:$B$2509,$B599,通路月營運!$C$2:$C$2509,$C599,通路月營運!$D$2:$D$2509,$D599)</f>
        <v>6080</v>
      </c>
      <c r="L599" s="13" t="n">
        <v>566300</v>
      </c>
      <c r="M599" s="13" t="n">
        <v>483400</v>
      </c>
      <c r="N599" s="17" t="n">
        <f aca="false">SUMIFS(門市年度設定!$F$2:$F$63,門市年度設定!$A$2:$A$63,$B599,門市年度設定!$B$2:$B$63,$D599)</f>
        <v>170000</v>
      </c>
      <c r="O599" s="13" t="n">
        <v>123200</v>
      </c>
      <c r="P599" s="13" t="n">
        <v>52800</v>
      </c>
      <c r="Q599" s="17" t="n">
        <f aca="false">SUMIFS(通路月營運!$N$2:$N$2509,通路月營運!$B$2:$B$2509,$B599,通路月營運!$C$2:$C$2509,$C599,通路月營運!$D$2:$D$2509,$D599)</f>
        <v>206896.5</v>
      </c>
      <c r="R599" s="14" t="n">
        <f aca="false">SUM(L599:Q599)</f>
        <v>1602596.5</v>
      </c>
      <c r="S599" s="14" t="n">
        <f aca="false">J599-R599</f>
        <v>166403.5</v>
      </c>
      <c r="T599" s="15" t="n">
        <f aca="false">IF(J599=0,0,S599/J599)</f>
        <v>0.0940664217071792</v>
      </c>
      <c r="U599" s="14" t="n">
        <f aca="false">IF(H599=0,0,J599/H599)</f>
        <v>57064.5161290323</v>
      </c>
      <c r="V599" s="18" t="n">
        <f aca="false">IF(H599=0,0,K599/H599)</f>
        <v>196.129032258065</v>
      </c>
      <c r="W599" s="14" t="n">
        <f aca="false">IF(K599=0,0,J599/K599)</f>
        <v>290.953947368421</v>
      </c>
      <c r="X599" s="15" t="n">
        <f aca="false">IF(J599=0,0,L599/J599)</f>
        <v>0.320124364047484</v>
      </c>
      <c r="Y599" s="15" t="n">
        <f aca="false">IF(J599=0,0,M599/J599)</f>
        <v>0.273261729790842</v>
      </c>
      <c r="Z599" s="14" t="n">
        <f aca="false">IF(I599=0,0,J599/I599)</f>
        <v>19655.5555555556</v>
      </c>
    </row>
    <row r="600" customFormat="false" ht="15" hidden="false" customHeight="false" outlineLevel="0" collapsed="false">
      <c r="A600" s="6" t="str">
        <f aca="false">TEXT(B600,"0")&amp;"-"&amp;TEXT(C600,"00")</f>
        <v>2026-08</v>
      </c>
      <c r="B600" s="4" t="n">
        <v>2026</v>
      </c>
      <c r="C600" s="4" t="n">
        <v>8</v>
      </c>
      <c r="D600" s="9" t="s">
        <v>294</v>
      </c>
      <c r="E600" s="12" t="str">
        <f aca="false">INDEX(門市主檔!$B$2:$B$25,MATCH($D600,門市主檔!$A$2:$A$25,0))</f>
        <v>新竹巨城店</v>
      </c>
      <c r="F600" s="12" t="str">
        <f aca="false">INDEX(門市主檔!$C$2:$C$25,MATCH($D600,門市主檔!$A$2:$A$25,0))</f>
        <v>北區</v>
      </c>
      <c r="G600" s="12" t="str">
        <f aca="false">INDEX(門市主檔!$E$2:$E$25,MATCH($D600,門市主檔!$A$2:$A$25,0))</f>
        <v>旗艦店</v>
      </c>
      <c r="H600" s="4" t="n">
        <v>31</v>
      </c>
      <c r="I600" s="16" t="n">
        <f aca="false">SUMIFS(門市年度設定!$E$2:$E$63,門市年度設定!$A$2:$A$63,$B600,門市年度設定!$B$2:$B$63,$D600)</f>
        <v>118</v>
      </c>
      <c r="J600" s="17" t="n">
        <f aca="false">SUMIFS(通路月營運!$I$2:$I$2509,通路月營運!$B$2:$B$2509,$B600,通路月營運!$C$2:$C$2509,$C600,通路月營運!$D$2:$D$2509,$D600)</f>
        <v>3056100</v>
      </c>
      <c r="K600" s="16" t="n">
        <f aca="false">SUMIFS(通路月營運!$K$2:$K$2509,通路月營運!$B$2:$B$2509,$B600,通路月營運!$C$2:$C$2509,$C600,通路月營運!$D$2:$D$2509,$D600)</f>
        <v>10763</v>
      </c>
      <c r="L600" s="13" t="n">
        <v>928400</v>
      </c>
      <c r="M600" s="13" t="n">
        <v>843100</v>
      </c>
      <c r="N600" s="17" t="n">
        <f aca="false">SUMIFS(門市年度設定!$F$2:$F$63,門市年度設定!$A$2:$A$63,$B600,門市年度設定!$B$2:$B$63,$D600)</f>
        <v>539000</v>
      </c>
      <c r="O600" s="13" t="n">
        <v>163800</v>
      </c>
      <c r="P600" s="13" t="n">
        <v>51900</v>
      </c>
      <c r="Q600" s="17" t="n">
        <f aca="false">SUMIFS(通路月營運!$N$2:$N$2509,通路月營運!$B$2:$B$2509,$B600,通路月營運!$C$2:$C$2509,$C600,通路月營運!$D$2:$D$2509,$D600)</f>
        <v>302806.5</v>
      </c>
      <c r="R600" s="14" t="n">
        <f aca="false">SUM(L600:Q600)</f>
        <v>2829006.5</v>
      </c>
      <c r="S600" s="14" t="n">
        <f aca="false">J600-R600</f>
        <v>227093.5</v>
      </c>
      <c r="T600" s="15" t="n">
        <f aca="false">IF(J600=0,0,S600/J600)</f>
        <v>0.0743082687084847</v>
      </c>
      <c r="U600" s="14" t="n">
        <f aca="false">IF(H600=0,0,J600/H600)</f>
        <v>98583.8709677419</v>
      </c>
      <c r="V600" s="18" t="n">
        <f aca="false">IF(H600=0,0,K600/H600)</f>
        <v>347.193548387097</v>
      </c>
      <c r="W600" s="14" t="n">
        <f aca="false">IF(K600=0,0,J600/K600)</f>
        <v>283.944996748119</v>
      </c>
      <c r="X600" s="15" t="n">
        <f aca="false">IF(J600=0,0,L600/J600)</f>
        <v>0.303785870881188</v>
      </c>
      <c r="Y600" s="15" t="n">
        <f aca="false">IF(J600=0,0,M600/J600)</f>
        <v>0.275874480547103</v>
      </c>
      <c r="Z600" s="14" t="n">
        <f aca="false">IF(I600=0,0,J600/I600)</f>
        <v>25899.1525423729</v>
      </c>
    </row>
    <row r="601" customFormat="false" ht="15" hidden="false" customHeight="false" outlineLevel="0" collapsed="false">
      <c r="A601" s="6" t="str">
        <f aca="false">TEXT(B601,"0")&amp;"-"&amp;TEXT(C601,"00")</f>
        <v>2026-08</v>
      </c>
      <c r="B601" s="4" t="n">
        <v>2026</v>
      </c>
      <c r="C601" s="4" t="n">
        <v>8</v>
      </c>
      <c r="D601" s="9" t="s">
        <v>297</v>
      </c>
      <c r="E601" s="12" t="str">
        <f aca="false">INDEX(門市主檔!$B$2:$B$25,MATCH($D601,門市主檔!$A$2:$A$25,0))</f>
        <v>新竹竹北店</v>
      </c>
      <c r="F601" s="12" t="str">
        <f aca="false">INDEX(門市主檔!$C$2:$C$25,MATCH($D601,門市主檔!$A$2:$A$25,0))</f>
        <v>北區</v>
      </c>
      <c r="G601" s="12" t="str">
        <f aca="false">INDEX(門市主檔!$E$2:$E$25,MATCH($D601,門市主檔!$A$2:$A$25,0))</f>
        <v>標準店</v>
      </c>
      <c r="H601" s="4" t="n">
        <v>31</v>
      </c>
      <c r="I601" s="16" t="n">
        <f aca="false">SUMIFS(門市年度設定!$E$2:$E$63,門市年度設定!$A$2:$A$63,$B601,門市年度設定!$B$2:$B$63,$D601)</f>
        <v>71</v>
      </c>
      <c r="J601" s="17" t="n">
        <f aca="false">SUMIFS(通路月營運!$I$2:$I$2509,通路月營運!$B$2:$B$2509,$B601,通路月營運!$C$2:$C$2509,$C601,通路月營運!$D$2:$D$2509,$D601)</f>
        <v>2144400</v>
      </c>
      <c r="K601" s="16" t="n">
        <f aca="false">SUMIFS(通路月營運!$K$2:$K$2509,通路月營運!$B$2:$B$2509,$B601,通路月營運!$C$2:$C$2509,$C601,通路月營運!$D$2:$D$2509,$D601)</f>
        <v>7735</v>
      </c>
      <c r="L601" s="13" t="n">
        <v>732600</v>
      </c>
      <c r="M601" s="13" t="n">
        <v>540700</v>
      </c>
      <c r="N601" s="17" t="n">
        <f aca="false">SUMIFS(門市年度設定!$F$2:$F$63,門市年度設定!$A$2:$A$63,$B601,門市年度設定!$B$2:$B$63,$D601)</f>
        <v>242000</v>
      </c>
      <c r="O601" s="13" t="n">
        <v>135600</v>
      </c>
      <c r="P601" s="13" t="n">
        <v>64700</v>
      </c>
      <c r="Q601" s="17" t="n">
        <f aca="false">SUMIFS(通路月營運!$N$2:$N$2509,通路月營運!$B$2:$B$2509,$B601,通路月營運!$C$2:$C$2509,$C601,通路月營運!$D$2:$D$2509,$D601)</f>
        <v>240396</v>
      </c>
      <c r="R601" s="14" t="n">
        <f aca="false">SUM(L601:Q601)</f>
        <v>1955996</v>
      </c>
      <c r="S601" s="14" t="n">
        <f aca="false">J601-R601</f>
        <v>188404</v>
      </c>
      <c r="T601" s="15" t="n">
        <f aca="false">IF(J601=0,0,S601/J601)</f>
        <v>0.0878586084685693</v>
      </c>
      <c r="U601" s="14" t="n">
        <f aca="false">IF(H601=0,0,J601/H601)</f>
        <v>69174.1935483871</v>
      </c>
      <c r="V601" s="18" t="n">
        <f aca="false">IF(H601=0,0,K601/H601)</f>
        <v>249.516129032258</v>
      </c>
      <c r="W601" s="14" t="n">
        <f aca="false">IF(K601=0,0,J601/K601)</f>
        <v>277.233354880414</v>
      </c>
      <c r="X601" s="15" t="n">
        <f aca="false">IF(J601=0,0,L601/J601)</f>
        <v>0.341634023503078</v>
      </c>
      <c r="Y601" s="15" t="n">
        <f aca="false">IF(J601=0,0,M601/J601)</f>
        <v>0.252145122178698</v>
      </c>
      <c r="Z601" s="14" t="n">
        <f aca="false">IF(I601=0,0,J601/I601)</f>
        <v>30202.8169014085</v>
      </c>
    </row>
    <row r="602" customFormat="false" ht="15" hidden="false" customHeight="false" outlineLevel="0" collapsed="false">
      <c r="A602" s="6" t="str">
        <f aca="false">TEXT(B602,"0")&amp;"-"&amp;TEXT(C602,"00")</f>
        <v>2026-08</v>
      </c>
      <c r="B602" s="4" t="n">
        <v>2026</v>
      </c>
      <c r="C602" s="4" t="n">
        <v>8</v>
      </c>
      <c r="D602" s="9" t="s">
        <v>335</v>
      </c>
      <c r="E602" s="12" t="str">
        <f aca="false">INDEX(門市主檔!$B$2:$B$25,MATCH($D602,門市主檔!$A$2:$A$25,0))</f>
        <v>花蓮中正店</v>
      </c>
      <c r="F602" s="12" t="str">
        <f aca="false">INDEX(門市主檔!$C$2:$C$25,MATCH($D602,門市主檔!$A$2:$A$25,0))</f>
        <v>東區</v>
      </c>
      <c r="G602" s="12" t="str">
        <f aca="false">INDEX(門市主檔!$E$2:$E$25,MATCH($D602,門市主檔!$A$2:$A$25,0))</f>
        <v>標準店</v>
      </c>
      <c r="H602" s="4" t="n">
        <v>31</v>
      </c>
      <c r="I602" s="16" t="n">
        <f aca="false">SUMIFS(門市年度設定!$E$2:$E$63,門市年度設定!$A$2:$A$63,$B602,門市年度設定!$B$2:$B$63,$D602)</f>
        <v>95</v>
      </c>
      <c r="J602" s="17" t="n">
        <f aca="false">SUMIFS(通路月營運!$I$2:$I$2509,通路月營運!$B$2:$B$2509,$B602,通路月營運!$C$2:$C$2509,$C602,通路月營運!$D$2:$D$2509,$D602)</f>
        <v>1497000</v>
      </c>
      <c r="K602" s="16" t="n">
        <f aca="false">SUMIFS(通路月營運!$K$2:$K$2509,通路月營運!$B$2:$B$2509,$B602,通路月營運!$C$2:$C$2509,$C602,通路月營運!$D$2:$D$2509,$D602)</f>
        <v>5188</v>
      </c>
      <c r="L602" s="13" t="n">
        <v>493400</v>
      </c>
      <c r="M602" s="13" t="n">
        <v>378900</v>
      </c>
      <c r="N602" s="17" t="n">
        <f aca="false">SUMIFS(門市年度設定!$F$2:$F$63,門市年度設定!$A$2:$A$63,$B602,門市年度設定!$B$2:$B$63,$D602)</f>
        <v>167000</v>
      </c>
      <c r="O602" s="13" t="n">
        <v>87900</v>
      </c>
      <c r="P602" s="13" t="n">
        <v>50800</v>
      </c>
      <c r="Q602" s="17" t="n">
        <f aca="false">SUMIFS(通路月營運!$N$2:$N$2509,通路月營運!$B$2:$B$2509,$B602,通路月營運!$C$2:$C$2509,$C602,通路月營運!$D$2:$D$2509,$D602)</f>
        <v>167670</v>
      </c>
      <c r="R602" s="14" t="n">
        <f aca="false">SUM(L602:Q602)</f>
        <v>1345670</v>
      </c>
      <c r="S602" s="14" t="n">
        <f aca="false">J602-R602</f>
        <v>151330</v>
      </c>
      <c r="T602" s="15" t="n">
        <f aca="false">IF(J602=0,0,S602/J602)</f>
        <v>0.101088844355377</v>
      </c>
      <c r="U602" s="14" t="n">
        <f aca="false">IF(H602=0,0,J602/H602)</f>
        <v>48290.3225806452</v>
      </c>
      <c r="V602" s="18" t="n">
        <f aca="false">IF(H602=0,0,K602/H602)</f>
        <v>167.354838709677</v>
      </c>
      <c r="W602" s="14" t="n">
        <f aca="false">IF(K602=0,0,J602/K602)</f>
        <v>288.550501156515</v>
      </c>
      <c r="X602" s="15" t="n">
        <f aca="false">IF(J602=0,0,L602/J602)</f>
        <v>0.329592518370074</v>
      </c>
      <c r="Y602" s="15" t="n">
        <f aca="false">IF(J602=0,0,M602/J602)</f>
        <v>0.25310621242485</v>
      </c>
      <c r="Z602" s="14" t="n">
        <f aca="false">IF(I602=0,0,J602/I602)</f>
        <v>15757.8947368421</v>
      </c>
    </row>
    <row r="603" customFormat="false" ht="15" hidden="false" customHeight="false" outlineLevel="0" collapsed="false">
      <c r="A603" s="6" t="str">
        <f aca="false">TEXT(B603,"0")&amp;"-"&amp;TEXT(C603,"00")</f>
        <v>2026-08</v>
      </c>
      <c r="B603" s="4" t="n">
        <v>2026</v>
      </c>
      <c r="C603" s="4" t="n">
        <v>8</v>
      </c>
      <c r="D603" s="9" t="s">
        <v>325</v>
      </c>
      <c r="E603" s="12" t="str">
        <f aca="false">INDEX(門市主檔!$B$2:$B$25,MATCH($D603,門市主檔!$A$2:$A$25,0))</f>
        <v>高雄左營店</v>
      </c>
      <c r="F603" s="12" t="str">
        <f aca="false">INDEX(門市主檔!$C$2:$C$25,MATCH($D603,門市主檔!$A$2:$A$25,0))</f>
        <v>南區</v>
      </c>
      <c r="G603" s="12" t="str">
        <f aca="false">INDEX(門市主檔!$E$2:$E$25,MATCH($D603,門市主檔!$A$2:$A$25,0))</f>
        <v>旗艦店</v>
      </c>
      <c r="H603" s="4" t="n">
        <v>31</v>
      </c>
      <c r="I603" s="16" t="n">
        <f aca="false">SUMIFS(門市年度設定!$E$2:$E$63,門市年度設定!$A$2:$A$63,$B603,門市年度設定!$B$2:$B$63,$D603)</f>
        <v>119</v>
      </c>
      <c r="J603" s="17" t="n">
        <f aca="false">SUMIFS(通路月營運!$I$2:$I$2509,通路月營運!$B$2:$B$2509,$B603,通路月營運!$C$2:$C$2509,$C603,通路月營運!$D$2:$D$2509,$D603)</f>
        <v>2688100</v>
      </c>
      <c r="K603" s="16" t="n">
        <f aca="false">SUMIFS(通路月營運!$K$2:$K$2509,通路月營運!$B$2:$B$2509,$B603,通路月營運!$C$2:$C$2509,$C603,通路月營運!$D$2:$D$2509,$D603)</f>
        <v>9652</v>
      </c>
      <c r="L603" s="13" t="n">
        <v>865500</v>
      </c>
      <c r="M603" s="13" t="n">
        <v>635300</v>
      </c>
      <c r="N603" s="17" t="n">
        <f aca="false">SUMIFS(門市年度設定!$F$2:$F$63,門市年度設定!$A$2:$A$63,$B603,門市年度設定!$B$2:$B$63,$D603)</f>
        <v>498000</v>
      </c>
      <c r="O603" s="13" t="n">
        <v>176200</v>
      </c>
      <c r="P603" s="13" t="n">
        <v>66100</v>
      </c>
      <c r="Q603" s="17" t="n">
        <f aca="false">SUMIFS(通路月營運!$N$2:$N$2509,通路月營運!$B$2:$B$2509,$B603,通路月營運!$C$2:$C$2509,$C603,通路月營運!$D$2:$D$2509,$D603)</f>
        <v>257335.5</v>
      </c>
      <c r="R603" s="14" t="n">
        <f aca="false">SUM(L603:Q603)</f>
        <v>2498435.5</v>
      </c>
      <c r="S603" s="14" t="n">
        <f aca="false">J603-R603</f>
        <v>189664.5</v>
      </c>
      <c r="T603" s="15" t="n">
        <f aca="false">IF(J603=0,0,S603/J603)</f>
        <v>0.0705570849298761</v>
      </c>
      <c r="U603" s="14" t="n">
        <f aca="false">IF(H603=0,0,J603/H603)</f>
        <v>86712.9032258065</v>
      </c>
      <c r="V603" s="18" t="n">
        <f aca="false">IF(H603=0,0,K603/H603)</f>
        <v>311.354838709677</v>
      </c>
      <c r="W603" s="14" t="n">
        <f aca="false">IF(K603=0,0,J603/K603)</f>
        <v>278.501864898467</v>
      </c>
      <c r="X603" s="15" t="n">
        <f aca="false">IF(J603=0,0,L603/J603)</f>
        <v>0.321974628920055</v>
      </c>
      <c r="Y603" s="15" t="n">
        <f aca="false">IF(J603=0,0,M603/J603)</f>
        <v>0.236337933856627</v>
      </c>
      <c r="Z603" s="14" t="n">
        <f aca="false">IF(I603=0,0,J603/I603)</f>
        <v>22589.0756302521</v>
      </c>
    </row>
    <row r="604" customFormat="false" ht="15" hidden="false" customHeight="false" outlineLevel="0" collapsed="false">
      <c r="A604" s="6" t="str">
        <f aca="false">TEXT(B604,"0")&amp;"-"&amp;TEXT(C604,"00")</f>
        <v>2026-08</v>
      </c>
      <c r="B604" s="4" t="n">
        <v>2026</v>
      </c>
      <c r="C604" s="4" t="n">
        <v>8</v>
      </c>
      <c r="D604" s="9" t="s">
        <v>328</v>
      </c>
      <c r="E604" s="12" t="str">
        <f aca="false">INDEX(門市主檔!$B$2:$B$25,MATCH($D604,門市主檔!$A$2:$A$25,0))</f>
        <v>高雄三多店</v>
      </c>
      <c r="F604" s="12" t="str">
        <f aca="false">INDEX(門市主檔!$C$2:$C$25,MATCH($D604,門市主檔!$A$2:$A$25,0))</f>
        <v>南區</v>
      </c>
      <c r="G604" s="12" t="str">
        <f aca="false">INDEX(門市主檔!$E$2:$E$25,MATCH($D604,門市主檔!$A$2:$A$25,0))</f>
        <v>標準店</v>
      </c>
      <c r="H604" s="4" t="n">
        <v>31</v>
      </c>
      <c r="I604" s="16" t="n">
        <f aca="false">SUMIFS(門市年度設定!$E$2:$E$63,門市年度設定!$A$2:$A$63,$B604,門市年度設定!$B$2:$B$63,$D604)</f>
        <v>77</v>
      </c>
      <c r="J604" s="17" t="n">
        <f aca="false">SUMIFS(通路月營運!$I$2:$I$2509,通路月營運!$B$2:$B$2509,$B604,通路月營運!$C$2:$C$2509,$C604,通路月營運!$D$2:$D$2509,$D604)</f>
        <v>2399600</v>
      </c>
      <c r="K604" s="16" t="n">
        <f aca="false">SUMIFS(通路月營運!$K$2:$K$2509,通路月營運!$B$2:$B$2509,$B604,通路月營運!$C$2:$C$2509,$C604,通路月營運!$D$2:$D$2509,$D604)</f>
        <v>8397</v>
      </c>
      <c r="L604" s="13" t="n">
        <v>800000</v>
      </c>
      <c r="M604" s="13" t="n">
        <v>635000</v>
      </c>
      <c r="N604" s="17" t="n">
        <f aca="false">SUMIFS(門市年度設定!$F$2:$F$63,門市年度設定!$A$2:$A$63,$B604,門市年度設定!$B$2:$B$63,$D604)</f>
        <v>221000</v>
      </c>
      <c r="O604" s="13" t="n">
        <v>122700</v>
      </c>
      <c r="P604" s="13" t="n">
        <v>71500</v>
      </c>
      <c r="Q604" s="17" t="n">
        <f aca="false">SUMIFS(通路月營運!$N$2:$N$2509,通路月營運!$B$2:$B$2509,$B604,通路月營運!$C$2:$C$2509,$C604,通路月營運!$D$2:$D$2509,$D604)</f>
        <v>274033.5</v>
      </c>
      <c r="R604" s="14" t="n">
        <f aca="false">SUM(L604:Q604)</f>
        <v>2124233.5</v>
      </c>
      <c r="S604" s="14" t="n">
        <f aca="false">J604-R604</f>
        <v>275366.5</v>
      </c>
      <c r="T604" s="15" t="n">
        <f aca="false">IF(J604=0,0,S604/J604)</f>
        <v>0.114755167527921</v>
      </c>
      <c r="U604" s="14" t="n">
        <f aca="false">IF(H604=0,0,J604/H604)</f>
        <v>77406.4516129032</v>
      </c>
      <c r="V604" s="18" t="n">
        <f aca="false">IF(H604=0,0,K604/H604)</f>
        <v>270.870967741936</v>
      </c>
      <c r="W604" s="14" t="n">
        <f aca="false">IF(K604=0,0,J604/K604)</f>
        <v>285.768726926283</v>
      </c>
      <c r="X604" s="15" t="n">
        <f aca="false">IF(J604=0,0,L604/J604)</f>
        <v>0.333388898149692</v>
      </c>
      <c r="Y604" s="15" t="n">
        <f aca="false">IF(J604=0,0,M604/J604)</f>
        <v>0.264627437906318</v>
      </c>
      <c r="Z604" s="14" t="n">
        <f aca="false">IF(I604=0,0,J604/I604)</f>
        <v>31163.6363636364</v>
      </c>
    </row>
    <row r="605" customFormat="false" ht="15" hidden="false" customHeight="false" outlineLevel="0" collapsed="false">
      <c r="A605" s="6" t="str">
        <f aca="false">TEXT(B605,"0")&amp;"-"&amp;TEXT(C605,"00")</f>
        <v>2026-08</v>
      </c>
      <c r="B605" s="4" t="n">
        <v>2026</v>
      </c>
      <c r="C605" s="4" t="n">
        <v>8</v>
      </c>
      <c r="D605" s="9" t="s">
        <v>330</v>
      </c>
      <c r="E605" s="12" t="str">
        <f aca="false">INDEX(門市主檔!$B$2:$B$25,MATCH($D605,門市主檔!$A$2:$A$25,0))</f>
        <v>高雄鳳山店</v>
      </c>
      <c r="F605" s="12" t="str">
        <f aca="false">INDEX(門市主檔!$C$2:$C$25,MATCH($D605,門市主檔!$A$2:$A$25,0))</f>
        <v>南區</v>
      </c>
      <c r="G605" s="12" t="str">
        <f aca="false">INDEX(門市主檔!$E$2:$E$25,MATCH($D605,門市主檔!$A$2:$A$25,0))</f>
        <v>外帶專門店</v>
      </c>
      <c r="H605" s="4" t="n">
        <v>31</v>
      </c>
      <c r="I605" s="16" t="n">
        <f aca="false">SUMIFS(門市年度設定!$E$2:$E$63,門市年度設定!$A$2:$A$63,$B605,門市年度設定!$B$2:$B$63,$D605)</f>
        <v>10</v>
      </c>
      <c r="J605" s="17" t="n">
        <f aca="false">SUMIFS(通路月營運!$I$2:$I$2509,通路月營運!$B$2:$B$2509,$B605,通路月營運!$C$2:$C$2509,$C605,通路月營運!$D$2:$D$2509,$D605)</f>
        <v>1350700</v>
      </c>
      <c r="K605" s="16" t="n">
        <f aca="false">SUMIFS(通路月營運!$K$2:$K$2509,通路月營運!$B$2:$B$2509,$B605,通路月營運!$C$2:$C$2509,$C605,通路月營運!$D$2:$D$2509,$D605)</f>
        <v>5550</v>
      </c>
      <c r="L605" s="13" t="n">
        <v>413500</v>
      </c>
      <c r="M605" s="13" t="n">
        <v>331100</v>
      </c>
      <c r="N605" s="17" t="n">
        <f aca="false">SUMIFS(門市年度設定!$F$2:$F$63,門市年度設定!$A$2:$A$63,$B605,門市年度設定!$B$2:$B$63,$D605)</f>
        <v>53000</v>
      </c>
      <c r="O605" s="13" t="n">
        <v>74000</v>
      </c>
      <c r="P605" s="13" t="n">
        <v>42200</v>
      </c>
      <c r="Q605" s="17" t="n">
        <f aca="false">SUMIFS(通路月營運!$N$2:$N$2509,通路月營運!$B$2:$B$2509,$B605,通路月營運!$C$2:$C$2509,$C605,通路月營運!$D$2:$D$2509,$D605)</f>
        <v>263235</v>
      </c>
      <c r="R605" s="14" t="n">
        <f aca="false">SUM(L605:Q605)</f>
        <v>1177035</v>
      </c>
      <c r="S605" s="14" t="n">
        <f aca="false">J605-R605</f>
        <v>173665</v>
      </c>
      <c r="T605" s="15" t="n">
        <f aca="false">IF(J605=0,0,S605/J605)</f>
        <v>0.128574072703043</v>
      </c>
      <c r="U605" s="14" t="n">
        <f aca="false">IF(H605=0,0,J605/H605)</f>
        <v>43570.9677419355</v>
      </c>
      <c r="V605" s="18" t="n">
        <f aca="false">IF(H605=0,0,K605/H605)</f>
        <v>179.032258064516</v>
      </c>
      <c r="W605" s="14" t="n">
        <f aca="false">IF(K605=0,0,J605/K605)</f>
        <v>243.369369369369</v>
      </c>
      <c r="X605" s="15" t="n">
        <f aca="false">IF(J605=0,0,L605/J605)</f>
        <v>0.306137558303102</v>
      </c>
      <c r="Y605" s="15" t="n">
        <f aca="false">IF(J605=0,0,M605/J605)</f>
        <v>0.245132153698082</v>
      </c>
      <c r="Z605" s="14" t="n">
        <f aca="false">IF(I605=0,0,J605/I605)</f>
        <v>135070</v>
      </c>
    </row>
    <row r="606" customFormat="false" ht="15" hidden="false" customHeight="false" outlineLevel="0" collapsed="false">
      <c r="A606" s="6" t="str">
        <f aca="false">TEXT(B606,"0")&amp;"-"&amp;TEXT(C606,"00")</f>
        <v>2026-08</v>
      </c>
      <c r="B606" s="4" t="n">
        <v>2026</v>
      </c>
      <c r="C606" s="4" t="n">
        <v>8</v>
      </c>
      <c r="D606" s="9" t="s">
        <v>280</v>
      </c>
      <c r="E606" s="12" t="str">
        <f aca="false">INDEX(門市主檔!$B$2:$B$25,MATCH($D606,門市主檔!$A$2:$A$25,0))</f>
        <v>新北板橋店</v>
      </c>
      <c r="F606" s="12" t="str">
        <f aca="false">INDEX(門市主檔!$C$2:$C$25,MATCH($D606,門市主檔!$A$2:$A$25,0))</f>
        <v>北區</v>
      </c>
      <c r="G606" s="12" t="str">
        <f aca="false">INDEX(門市主檔!$E$2:$E$25,MATCH($D606,門市主檔!$A$2:$A$25,0))</f>
        <v>標準店</v>
      </c>
      <c r="H606" s="4" t="n">
        <v>31</v>
      </c>
      <c r="I606" s="16" t="n">
        <f aca="false">SUMIFS(門市年度設定!$E$2:$E$63,門市年度設定!$A$2:$A$63,$B606,門市年度設定!$B$2:$B$63,$D606)</f>
        <v>99</v>
      </c>
      <c r="J606" s="17" t="n">
        <f aca="false">SUMIFS(通路月營運!$I$2:$I$2509,通路月營運!$B$2:$B$2509,$B606,通路月營運!$C$2:$C$2509,$C606,通路月營運!$D$2:$D$2509,$D606)</f>
        <v>2899300</v>
      </c>
      <c r="K606" s="16" t="n">
        <f aca="false">SUMIFS(通路月營運!$K$2:$K$2509,通路月營運!$B$2:$B$2509,$B606,通路月營運!$C$2:$C$2509,$C606,通路月營運!$D$2:$D$2509,$D606)</f>
        <v>10252</v>
      </c>
      <c r="L606" s="13" t="n">
        <v>880300</v>
      </c>
      <c r="M606" s="13" t="n">
        <v>689400</v>
      </c>
      <c r="N606" s="17" t="n">
        <f aca="false">SUMIFS(門市年度設定!$F$2:$F$63,門市年度設定!$A$2:$A$63,$B606,門市年度設定!$B$2:$B$63,$D606)</f>
        <v>291000</v>
      </c>
      <c r="O606" s="13" t="n">
        <v>188800</v>
      </c>
      <c r="P606" s="13" t="n">
        <v>96200</v>
      </c>
      <c r="Q606" s="17" t="n">
        <f aca="false">SUMIFS(通路月營運!$N$2:$N$2509,通路月營運!$B$2:$B$2509,$B606,通路月營運!$C$2:$C$2509,$C606,通路月營運!$D$2:$D$2509,$D606)</f>
        <v>340963.5</v>
      </c>
      <c r="R606" s="14" t="n">
        <f aca="false">SUM(L606:Q606)</f>
        <v>2486663.5</v>
      </c>
      <c r="S606" s="14" t="n">
        <f aca="false">J606-R606</f>
        <v>412636.5</v>
      </c>
      <c r="T606" s="15" t="n">
        <f aca="false">IF(J606=0,0,S606/J606)</f>
        <v>0.142322802055669</v>
      </c>
      <c r="U606" s="14" t="n">
        <f aca="false">IF(H606=0,0,J606/H606)</f>
        <v>93525.8064516129</v>
      </c>
      <c r="V606" s="18" t="n">
        <f aca="false">IF(H606=0,0,K606/H606)</f>
        <v>330.709677419355</v>
      </c>
      <c r="W606" s="14" t="n">
        <f aca="false">IF(K606=0,0,J606/K606)</f>
        <v>282.80335544284</v>
      </c>
      <c r="X606" s="15" t="n">
        <f aca="false">IF(J606=0,0,L606/J606)</f>
        <v>0.303625012934157</v>
      </c>
      <c r="Y606" s="15" t="n">
        <f aca="false">IF(J606=0,0,M606/J606)</f>
        <v>0.237781533473597</v>
      </c>
      <c r="Z606" s="14" t="n">
        <f aca="false">IF(I606=0,0,J606/I606)</f>
        <v>29285.8585858586</v>
      </c>
    </row>
    <row r="607" customFormat="false" ht="15" hidden="false" customHeight="false" outlineLevel="0" collapsed="false">
      <c r="A607" s="6" t="str">
        <f aca="false">TEXT(B607,"0")&amp;"-"&amp;TEXT(C607,"00")</f>
        <v>2026-08</v>
      </c>
      <c r="B607" s="4" t="n">
        <v>2026</v>
      </c>
      <c r="C607" s="4" t="n">
        <v>8</v>
      </c>
      <c r="D607" s="9" t="s">
        <v>283</v>
      </c>
      <c r="E607" s="12" t="str">
        <f aca="false">INDEX(門市主檔!$B$2:$B$25,MATCH($D607,門市主檔!$A$2:$A$25,0))</f>
        <v>新北新莊店</v>
      </c>
      <c r="F607" s="12" t="str">
        <f aca="false">INDEX(門市主檔!$C$2:$C$25,MATCH($D607,門市主檔!$A$2:$A$25,0))</f>
        <v>北區</v>
      </c>
      <c r="G607" s="12" t="str">
        <f aca="false">INDEX(門市主檔!$E$2:$E$25,MATCH($D607,門市主檔!$A$2:$A$25,0))</f>
        <v>標準店</v>
      </c>
      <c r="H607" s="4" t="n">
        <v>31</v>
      </c>
      <c r="I607" s="16" t="n">
        <f aca="false">SUMIFS(門市年度設定!$E$2:$E$63,門市年度設定!$A$2:$A$63,$B607,門市年度設定!$B$2:$B$63,$D607)</f>
        <v>75</v>
      </c>
      <c r="J607" s="17" t="n">
        <f aca="false">SUMIFS(通路月營運!$I$2:$I$2509,通路月營運!$B$2:$B$2509,$B607,通路月營運!$C$2:$C$2509,$C607,通路月營運!$D$2:$D$2509,$D607)</f>
        <v>2282000</v>
      </c>
      <c r="K607" s="16" t="n">
        <f aca="false">SUMIFS(通路月營運!$K$2:$K$2509,通路月營運!$B$2:$B$2509,$B607,通路月營運!$C$2:$C$2509,$C607,通路月營運!$D$2:$D$2509,$D607)</f>
        <v>8046</v>
      </c>
      <c r="L607" s="13" t="n">
        <v>711900</v>
      </c>
      <c r="M607" s="13" t="n">
        <v>617800</v>
      </c>
      <c r="N607" s="17" t="n">
        <f aca="false">SUMIFS(門市年度設定!$F$2:$F$63,門市年度設定!$A$2:$A$63,$B607,門市年度設定!$B$2:$B$63,$D607)</f>
        <v>250000</v>
      </c>
      <c r="O607" s="13" t="n">
        <v>122000</v>
      </c>
      <c r="P607" s="13" t="n">
        <v>57100</v>
      </c>
      <c r="Q607" s="17" t="n">
        <f aca="false">SUMIFS(通路月營運!$N$2:$N$2509,通路月營運!$B$2:$B$2509,$B607,通路月營運!$C$2:$C$2509,$C607,通路月營運!$D$2:$D$2509,$D607)</f>
        <v>253782</v>
      </c>
      <c r="R607" s="14" t="n">
        <f aca="false">SUM(L607:Q607)</f>
        <v>2012582</v>
      </c>
      <c r="S607" s="14" t="n">
        <f aca="false">J607-R607</f>
        <v>269418</v>
      </c>
      <c r="T607" s="15" t="n">
        <f aca="false">IF(J607=0,0,S607/J607)</f>
        <v>0.118062226117441</v>
      </c>
      <c r="U607" s="14" t="n">
        <f aca="false">IF(H607=0,0,J607/H607)</f>
        <v>73612.9032258065</v>
      </c>
      <c r="V607" s="18" t="n">
        <f aca="false">IF(H607=0,0,K607/H607)</f>
        <v>259.548387096774</v>
      </c>
      <c r="W607" s="14" t="n">
        <f aca="false">IF(K607=0,0,J607/K607)</f>
        <v>283.619189659458</v>
      </c>
      <c r="X607" s="15" t="n">
        <f aca="false">IF(J607=0,0,L607/J607)</f>
        <v>0.311963190184049</v>
      </c>
      <c r="Y607" s="15" t="n">
        <f aca="false">IF(J607=0,0,M607/J607)</f>
        <v>0.270727432077125</v>
      </c>
      <c r="Z607" s="14" t="n">
        <f aca="false">IF(I607=0,0,J607/I607)</f>
        <v>30426.6666666667</v>
      </c>
    </row>
    <row r="608" customFormat="false" ht="15" hidden="false" customHeight="false" outlineLevel="0" collapsed="false">
      <c r="A608" s="6" t="str">
        <f aca="false">TEXT(B608,"0")&amp;"-"&amp;TEXT(C608,"00")</f>
        <v>2026-08</v>
      </c>
      <c r="B608" s="4" t="n">
        <v>2026</v>
      </c>
      <c r="C608" s="4" t="n">
        <v>8</v>
      </c>
      <c r="D608" s="9" t="s">
        <v>332</v>
      </c>
      <c r="E608" s="12" t="str">
        <f aca="false">INDEX(門市主檔!$B$2:$B$25,MATCH($D608,門市主檔!$A$2:$A$25,0))</f>
        <v>屏東市區店</v>
      </c>
      <c r="F608" s="12" t="str">
        <f aca="false">INDEX(門市主檔!$C$2:$C$25,MATCH($D608,門市主檔!$A$2:$A$25,0))</f>
        <v>南區</v>
      </c>
      <c r="G608" s="12" t="str">
        <f aca="false">INDEX(門市主檔!$E$2:$E$25,MATCH($D608,門市主檔!$A$2:$A$25,0))</f>
        <v>小型店</v>
      </c>
      <c r="H608" s="4" t="n">
        <v>31</v>
      </c>
      <c r="I608" s="16" t="n">
        <f aca="false">SUMIFS(門市年度設定!$E$2:$E$63,門市年度設定!$A$2:$A$63,$B608,門市年度設定!$B$2:$B$63,$D608)</f>
        <v>45</v>
      </c>
      <c r="J608" s="17" t="n">
        <f aca="false">SUMIFS(通路月營運!$I$2:$I$2509,通路月營運!$B$2:$B$2509,$B608,通路月營運!$C$2:$C$2509,$C608,通路月營運!$D$2:$D$2509,$D608)</f>
        <v>1679200</v>
      </c>
      <c r="K608" s="16" t="n">
        <f aca="false">SUMIFS(通路月營運!$K$2:$K$2509,通路月營運!$B$2:$B$2509,$B608,通路月營運!$C$2:$C$2509,$C608,通路月營運!$D$2:$D$2509,$D608)</f>
        <v>5981</v>
      </c>
      <c r="L608" s="13" t="n">
        <v>521200</v>
      </c>
      <c r="M608" s="13" t="n">
        <v>428200</v>
      </c>
      <c r="N608" s="17" t="n">
        <f aca="false">SUMIFS(門市年度設定!$F$2:$F$63,門市年度設定!$A$2:$A$63,$B608,門市年度設定!$B$2:$B$63,$D608)</f>
        <v>88000</v>
      </c>
      <c r="O608" s="13" t="n">
        <v>82400</v>
      </c>
      <c r="P608" s="13" t="n">
        <v>31800</v>
      </c>
      <c r="Q608" s="17" t="n">
        <f aca="false">SUMIFS(通路月營運!$N$2:$N$2509,通路月營運!$B$2:$B$2509,$B608,通路月營運!$C$2:$C$2509,$C608,通路月營運!$D$2:$D$2509,$D608)</f>
        <v>234703.5</v>
      </c>
      <c r="R608" s="14" t="n">
        <f aca="false">SUM(L608:Q608)</f>
        <v>1386303.5</v>
      </c>
      <c r="S608" s="14" t="n">
        <f aca="false">J608-R608</f>
        <v>292896.5</v>
      </c>
      <c r="T608" s="15" t="n">
        <f aca="false">IF(J608=0,0,S608/J608)</f>
        <v>0.174426214864221</v>
      </c>
      <c r="U608" s="14" t="n">
        <f aca="false">IF(H608=0,0,J608/H608)</f>
        <v>54167.7419354839</v>
      </c>
      <c r="V608" s="18" t="n">
        <f aca="false">IF(H608=0,0,K608/H608)</f>
        <v>192.935483870968</v>
      </c>
      <c r="W608" s="14" t="n">
        <f aca="false">IF(K608=0,0,J608/K608)</f>
        <v>280.755726467146</v>
      </c>
      <c r="X608" s="15" t="n">
        <f aca="false">IF(J608=0,0,L608/J608)</f>
        <v>0.310385898046689</v>
      </c>
      <c r="Y608" s="15" t="n">
        <f aca="false">IF(J608=0,0,M608/J608)</f>
        <v>0.255002382086708</v>
      </c>
      <c r="Z608" s="14" t="n">
        <f aca="false">IF(I608=0,0,J608/I608)</f>
        <v>37315.5555555556</v>
      </c>
    </row>
    <row r="609" customFormat="false" ht="15" hidden="false" customHeight="false" outlineLevel="0" collapsed="false">
      <c r="A609" s="6" t="str">
        <f aca="false">TEXT(B609,"0")&amp;"-"&amp;TEXT(C609,"00")</f>
        <v>2026-08</v>
      </c>
      <c r="B609" s="4" t="n">
        <v>2026</v>
      </c>
      <c r="C609" s="4" t="n">
        <v>8</v>
      </c>
      <c r="D609" s="9" t="s">
        <v>300</v>
      </c>
      <c r="E609" s="12" t="str">
        <f aca="false">INDEX(門市主檔!$B$2:$B$25,MATCH($D609,門市主檔!$A$2:$A$25,0))</f>
        <v>台中逢甲店</v>
      </c>
      <c r="F609" s="12" t="str">
        <f aca="false">INDEX(門市主檔!$C$2:$C$25,MATCH($D609,門市主檔!$A$2:$A$25,0))</f>
        <v>中區</v>
      </c>
      <c r="G609" s="12" t="str">
        <f aca="false">INDEX(門市主檔!$E$2:$E$25,MATCH($D609,門市主檔!$A$2:$A$25,0))</f>
        <v>標準店</v>
      </c>
      <c r="H609" s="4" t="n">
        <v>31</v>
      </c>
      <c r="I609" s="16" t="n">
        <f aca="false">SUMIFS(門市年度設定!$E$2:$E$63,門市年度設定!$A$2:$A$63,$B609,門市年度設定!$B$2:$B$63,$D609)</f>
        <v>83</v>
      </c>
      <c r="J609" s="17" t="n">
        <f aca="false">SUMIFS(通路月營運!$I$2:$I$2509,通路月營運!$B$2:$B$2509,$B609,通路月營運!$C$2:$C$2509,$C609,通路月營運!$D$2:$D$2509,$D609)</f>
        <v>2952400</v>
      </c>
      <c r="K609" s="16" t="n">
        <f aca="false">SUMIFS(通路月營運!$K$2:$K$2509,通路月營運!$B$2:$B$2509,$B609,通路月營運!$C$2:$C$2509,$C609,通路月營運!$D$2:$D$2509,$D609)</f>
        <v>10500</v>
      </c>
      <c r="L609" s="13" t="n">
        <v>893800</v>
      </c>
      <c r="M609" s="13" t="n">
        <v>707500</v>
      </c>
      <c r="N609" s="17" t="n">
        <f aca="false">SUMIFS(門市年度設定!$F$2:$F$63,門市年度設定!$A$2:$A$63,$B609,門市年度設定!$B$2:$B$63,$D609)</f>
        <v>336000</v>
      </c>
      <c r="O609" s="13" t="n">
        <v>191200</v>
      </c>
      <c r="P609" s="13" t="n">
        <v>76100</v>
      </c>
      <c r="Q609" s="17" t="n">
        <f aca="false">SUMIFS(通路月營運!$N$2:$N$2509,通路月營運!$B$2:$B$2509,$B609,通路月營運!$C$2:$C$2509,$C609,通路月營運!$D$2:$D$2509,$D609)</f>
        <v>349002</v>
      </c>
      <c r="R609" s="14" t="n">
        <f aca="false">SUM(L609:Q609)</f>
        <v>2553602</v>
      </c>
      <c r="S609" s="14" t="n">
        <f aca="false">J609-R609</f>
        <v>398798</v>
      </c>
      <c r="T609" s="15" t="n">
        <f aca="false">IF(J609=0,0,S609/J609)</f>
        <v>0.135075870478255</v>
      </c>
      <c r="U609" s="14" t="n">
        <f aca="false">IF(H609=0,0,J609/H609)</f>
        <v>95238.7096774194</v>
      </c>
      <c r="V609" s="18" t="n">
        <f aca="false">IF(H609=0,0,K609/H609)</f>
        <v>338.709677419355</v>
      </c>
      <c r="W609" s="14" t="n">
        <f aca="false">IF(K609=0,0,J609/K609)</f>
        <v>281.180952380952</v>
      </c>
      <c r="X609" s="15" t="n">
        <f aca="false">IF(J609=0,0,L609/J609)</f>
        <v>0.302736756537055</v>
      </c>
      <c r="Y609" s="15" t="n">
        <f aca="false">IF(J609=0,0,M609/J609)</f>
        <v>0.239635550738382</v>
      </c>
      <c r="Z609" s="14" t="n">
        <f aca="false">IF(I609=0,0,J609/I609)</f>
        <v>35571.0843373494</v>
      </c>
    </row>
    <row r="610" customFormat="false" ht="15" hidden="false" customHeight="false" outlineLevel="0" collapsed="false">
      <c r="A610" s="6" t="str">
        <f aca="false">TEXT(B610,"0")&amp;"-"&amp;TEXT(C610,"00")</f>
        <v>2026-08</v>
      </c>
      <c r="B610" s="4" t="n">
        <v>2026</v>
      </c>
      <c r="C610" s="4" t="n">
        <v>8</v>
      </c>
      <c r="D610" s="9" t="s">
        <v>305</v>
      </c>
      <c r="E610" s="12" t="str">
        <f aca="false">INDEX(門市主檔!$B$2:$B$25,MATCH($D610,門市主檔!$A$2:$A$25,0))</f>
        <v>台中七期店</v>
      </c>
      <c r="F610" s="12" t="str">
        <f aca="false">INDEX(門市主檔!$C$2:$C$25,MATCH($D610,門市主檔!$A$2:$A$25,0))</f>
        <v>中區</v>
      </c>
      <c r="G610" s="12" t="str">
        <f aca="false">INDEX(門市主檔!$E$2:$E$25,MATCH($D610,門市主檔!$A$2:$A$25,0))</f>
        <v>旗艦店</v>
      </c>
      <c r="H610" s="4" t="n">
        <v>31</v>
      </c>
      <c r="I610" s="16" t="n">
        <f aca="false">SUMIFS(門市年度設定!$E$2:$E$63,門市年度設定!$A$2:$A$63,$B610,門市年度設定!$B$2:$B$63,$D610)</f>
        <v>124</v>
      </c>
      <c r="J610" s="17" t="n">
        <f aca="false">SUMIFS(通路月營運!$I$2:$I$2509,通路月營運!$B$2:$B$2509,$B610,通路月營運!$C$2:$C$2509,$C610,通路月營運!$D$2:$D$2509,$D610)</f>
        <v>2832600</v>
      </c>
      <c r="K610" s="16" t="n">
        <f aca="false">SUMIFS(通路月營運!$K$2:$K$2509,通路月營運!$B$2:$B$2509,$B610,通路月營運!$C$2:$C$2509,$C610,通路月營運!$D$2:$D$2509,$D610)</f>
        <v>9459</v>
      </c>
      <c r="L610" s="13" t="n">
        <v>907300</v>
      </c>
      <c r="M610" s="13" t="n">
        <v>670000</v>
      </c>
      <c r="N610" s="17" t="n">
        <f aca="false">SUMIFS(門市年度設定!$F$2:$F$63,門市年度設定!$A$2:$A$63,$B610,門市年度設定!$B$2:$B$63,$D610)</f>
        <v>509000</v>
      </c>
      <c r="O610" s="13" t="n">
        <v>142800</v>
      </c>
      <c r="P610" s="13" t="n">
        <v>48300</v>
      </c>
      <c r="Q610" s="17" t="n">
        <f aca="false">SUMIFS(通路月營運!$N$2:$N$2509,通路月營運!$B$2:$B$2509,$B610,通路月營運!$C$2:$C$2509,$C610,通路月營運!$D$2:$D$2509,$D610)</f>
        <v>264408</v>
      </c>
      <c r="R610" s="14" t="n">
        <f aca="false">SUM(L610:Q610)</f>
        <v>2541808</v>
      </c>
      <c r="S610" s="14" t="n">
        <f aca="false">J610-R610</f>
        <v>290792</v>
      </c>
      <c r="T610" s="15" t="n">
        <f aca="false">IF(J610=0,0,S610/J610)</f>
        <v>0.102659041163595</v>
      </c>
      <c r="U610" s="14" t="n">
        <f aca="false">IF(H610=0,0,J610/H610)</f>
        <v>91374.1935483871</v>
      </c>
      <c r="V610" s="18" t="n">
        <f aca="false">IF(H610=0,0,K610/H610)</f>
        <v>305.129032258065</v>
      </c>
      <c r="W610" s="14" t="n">
        <f aca="false">IF(K610=0,0,J610/K610)</f>
        <v>299.460830954646</v>
      </c>
      <c r="X610" s="15" t="n">
        <f aca="false">IF(J610=0,0,L610/J610)</f>
        <v>0.320306432253054</v>
      </c>
      <c r="Y610" s="15" t="n">
        <f aca="false">IF(J610=0,0,M610/J610)</f>
        <v>0.236531808232719</v>
      </c>
      <c r="Z610" s="14" t="n">
        <f aca="false">IF(I610=0,0,J610/I610)</f>
        <v>22843.5483870968</v>
      </c>
    </row>
    <row r="611" customFormat="false" ht="15" hidden="false" customHeight="false" outlineLevel="0" collapsed="false">
      <c r="A611" s="6" t="str">
        <f aca="false">TEXT(B611,"0")&amp;"-"&amp;TEXT(C611,"00")</f>
        <v>2026-08</v>
      </c>
      <c r="B611" s="4" t="n">
        <v>2026</v>
      </c>
      <c r="C611" s="4" t="n">
        <v>8</v>
      </c>
      <c r="D611" s="9" t="s">
        <v>307</v>
      </c>
      <c r="E611" s="12" t="str">
        <f aca="false">INDEX(門市主檔!$B$2:$B$25,MATCH($D611,門市主檔!$A$2:$A$25,0))</f>
        <v>台中一中店</v>
      </c>
      <c r="F611" s="12" t="str">
        <f aca="false">INDEX(門市主檔!$C$2:$C$25,MATCH($D611,門市主檔!$A$2:$A$25,0))</f>
        <v>中區</v>
      </c>
      <c r="G611" s="12" t="str">
        <f aca="false">INDEX(門市主檔!$E$2:$E$25,MATCH($D611,門市主檔!$A$2:$A$25,0))</f>
        <v>小型店</v>
      </c>
      <c r="H611" s="4" t="n">
        <v>31</v>
      </c>
      <c r="I611" s="16" t="n">
        <f aca="false">SUMIFS(門市年度設定!$E$2:$E$63,門市年度設定!$A$2:$A$63,$B611,門市年度設定!$B$2:$B$63,$D611)</f>
        <v>52</v>
      </c>
      <c r="J611" s="17" t="n">
        <f aca="false">SUMIFS(通路月營運!$I$2:$I$2509,通路月營運!$B$2:$B$2509,$B611,通路月營運!$C$2:$C$2509,$C611,通路月營運!$D$2:$D$2509,$D611)</f>
        <v>2181200</v>
      </c>
      <c r="K611" s="16" t="n">
        <f aca="false">SUMIFS(通路月營運!$K$2:$K$2509,通路月營運!$B$2:$B$2509,$B611,通路月營運!$C$2:$C$2509,$C611,通路月營運!$D$2:$D$2509,$D611)</f>
        <v>7341</v>
      </c>
      <c r="L611" s="13" t="n">
        <v>743500</v>
      </c>
      <c r="M611" s="13" t="n">
        <v>557800</v>
      </c>
      <c r="N611" s="17" t="n">
        <f aca="false">SUMIFS(門市年度設定!$F$2:$F$63,門市年度設定!$A$2:$A$63,$B611,門市年度設定!$B$2:$B$63,$D611)</f>
        <v>108000</v>
      </c>
      <c r="O611" s="13" t="n">
        <v>118000</v>
      </c>
      <c r="P611" s="13" t="n">
        <v>38100</v>
      </c>
      <c r="Q611" s="17" t="n">
        <f aca="false">SUMIFS(通路月營運!$N$2:$N$2509,通路月營運!$B$2:$B$2509,$B611,通路月營運!$C$2:$C$2509,$C611,通路月營運!$D$2:$D$2509,$D611)</f>
        <v>296700</v>
      </c>
      <c r="R611" s="14" t="n">
        <f aca="false">SUM(L611:Q611)</f>
        <v>1862100</v>
      </c>
      <c r="S611" s="14" t="n">
        <f aca="false">J611-R611</f>
        <v>319100</v>
      </c>
      <c r="T611" s="15" t="n">
        <f aca="false">IF(J611=0,0,S611/J611)</f>
        <v>0.146295617091509</v>
      </c>
      <c r="U611" s="14" t="n">
        <f aca="false">IF(H611=0,0,J611/H611)</f>
        <v>70361.2903225807</v>
      </c>
      <c r="V611" s="18" t="n">
        <f aca="false">IF(H611=0,0,K611/H611)</f>
        <v>236.806451612903</v>
      </c>
      <c r="W611" s="14" t="n">
        <f aca="false">IF(K611=0,0,J611/K611)</f>
        <v>297.125732189075</v>
      </c>
      <c r="X611" s="15" t="n">
        <f aca="false">IF(J611=0,0,L611/J611)</f>
        <v>0.340867412433523</v>
      </c>
      <c r="Y611" s="15" t="n">
        <f aca="false">IF(J611=0,0,M611/J611)</f>
        <v>0.255730790390611</v>
      </c>
      <c r="Z611" s="14" t="n">
        <f aca="false">IF(I611=0,0,J611/I611)</f>
        <v>41946.1538461538</v>
      </c>
    </row>
    <row r="612" customFormat="false" ht="15" hidden="false" customHeight="false" outlineLevel="0" collapsed="false">
      <c r="A612" s="6" t="str">
        <f aca="false">TEXT(B612,"0")&amp;"-"&amp;TEXT(C612,"00")</f>
        <v>2026-08</v>
      </c>
      <c r="B612" s="4" t="n">
        <v>2026</v>
      </c>
      <c r="C612" s="4" t="n">
        <v>8</v>
      </c>
      <c r="D612" s="9" t="s">
        <v>310</v>
      </c>
      <c r="E612" s="12" t="str">
        <f aca="false">INDEX(門市主檔!$B$2:$B$25,MATCH($D612,門市主檔!$A$2:$A$25,0))</f>
        <v>台中大里店</v>
      </c>
      <c r="F612" s="12" t="str">
        <f aca="false">INDEX(門市主檔!$C$2:$C$25,MATCH($D612,門市主檔!$A$2:$A$25,0))</f>
        <v>中區</v>
      </c>
      <c r="G612" s="12" t="str">
        <f aca="false">INDEX(門市主檔!$E$2:$E$25,MATCH($D612,門市主檔!$A$2:$A$25,0))</f>
        <v>外帶專門店</v>
      </c>
      <c r="H612" s="4" t="n">
        <v>31</v>
      </c>
      <c r="I612" s="16" t="n">
        <f aca="false">SUMIFS(門市年度設定!$E$2:$E$63,門市年度設定!$A$2:$A$63,$B612,門市年度設定!$B$2:$B$63,$D612)</f>
        <v>10</v>
      </c>
      <c r="J612" s="17" t="n">
        <f aca="false">SUMIFS(通路月營運!$I$2:$I$2509,通路月營運!$B$2:$B$2509,$B612,通路月營運!$C$2:$C$2509,$C612,通路月營運!$D$2:$D$2509,$D612)</f>
        <v>1432700</v>
      </c>
      <c r="K612" s="16" t="n">
        <f aca="false">SUMIFS(通路月營運!$K$2:$K$2509,通路月營運!$B$2:$B$2509,$B612,通路月營運!$C$2:$C$2509,$C612,通路月營運!$D$2:$D$2509,$D612)</f>
        <v>5438</v>
      </c>
      <c r="L612" s="13" t="n">
        <v>481100</v>
      </c>
      <c r="M612" s="13" t="n">
        <v>399500</v>
      </c>
      <c r="N612" s="17" t="n">
        <f aca="false">SUMIFS(門市年度設定!$F$2:$F$63,門市年度設定!$A$2:$A$63,$B612,門市年度設定!$B$2:$B$63,$D612)</f>
        <v>56000</v>
      </c>
      <c r="O612" s="13" t="n">
        <v>84100</v>
      </c>
      <c r="P612" s="13" t="n">
        <v>40400</v>
      </c>
      <c r="Q612" s="17" t="n">
        <f aca="false">SUMIFS(通路月營運!$N$2:$N$2509,通路月營運!$B$2:$B$2509,$B612,通路月營運!$C$2:$C$2509,$C612,通路月營運!$D$2:$D$2509,$D612)</f>
        <v>293802</v>
      </c>
      <c r="R612" s="14" t="n">
        <f aca="false">SUM(L612:Q612)</f>
        <v>1354902</v>
      </c>
      <c r="S612" s="14" t="n">
        <f aca="false">J612-R612</f>
        <v>77798</v>
      </c>
      <c r="T612" s="15" t="n">
        <f aca="false">IF(J612=0,0,S612/J612)</f>
        <v>0.0543016681789628</v>
      </c>
      <c r="U612" s="14" t="n">
        <f aca="false">IF(H612=0,0,J612/H612)</f>
        <v>46216.1290322581</v>
      </c>
      <c r="V612" s="18" t="n">
        <f aca="false">IF(H612=0,0,K612/H612)</f>
        <v>175.41935483871</v>
      </c>
      <c r="W612" s="14" t="n">
        <f aca="false">IF(K612=0,0,J612/K612)</f>
        <v>263.460831187937</v>
      </c>
      <c r="X612" s="15" t="n">
        <f aca="false">IF(J612=0,0,L612/J612)</f>
        <v>0.335799539331332</v>
      </c>
      <c r="Y612" s="15" t="n">
        <f aca="false">IF(J612=0,0,M612/J612)</f>
        <v>0.278844140434145</v>
      </c>
      <c r="Z612" s="14" t="n">
        <f aca="false">IF(I612=0,0,J612/I612)</f>
        <v>143270</v>
      </c>
    </row>
    <row r="613" customFormat="false" ht="15" hidden="false" customHeight="false" outlineLevel="0" collapsed="false">
      <c r="A613" s="6" t="str">
        <f aca="false">TEXT(B613,"0")&amp;"-"&amp;TEXT(C613,"00")</f>
        <v>2026-08</v>
      </c>
      <c r="B613" s="4" t="n">
        <v>2026</v>
      </c>
      <c r="C613" s="4" t="n">
        <v>8</v>
      </c>
      <c r="D613" s="9" t="s">
        <v>318</v>
      </c>
      <c r="E613" s="12" t="str">
        <f aca="false">INDEX(門市主檔!$B$2:$B$25,MATCH($D613,門市主檔!$A$2:$A$25,0))</f>
        <v>台南中西店</v>
      </c>
      <c r="F613" s="12" t="str">
        <f aca="false">INDEX(門市主檔!$C$2:$C$25,MATCH($D613,門市主檔!$A$2:$A$25,0))</f>
        <v>南區</v>
      </c>
      <c r="G613" s="12" t="str">
        <f aca="false">INDEX(門市主檔!$E$2:$E$25,MATCH($D613,門市主檔!$A$2:$A$25,0))</f>
        <v>標準店</v>
      </c>
      <c r="H613" s="4" t="n">
        <v>31</v>
      </c>
      <c r="I613" s="16" t="n">
        <f aca="false">SUMIFS(門市年度設定!$E$2:$E$63,門市年度設定!$A$2:$A$63,$B613,門市年度設定!$B$2:$B$63,$D613)</f>
        <v>76</v>
      </c>
      <c r="J613" s="17" t="n">
        <f aca="false">SUMIFS(通路月營運!$I$2:$I$2509,通路月營運!$B$2:$B$2509,$B613,通路月營運!$C$2:$C$2509,$C613,通路月營運!$D$2:$D$2509,$D613)</f>
        <v>1995600</v>
      </c>
      <c r="K613" s="16" t="n">
        <f aca="false">SUMIFS(通路月營運!$K$2:$K$2509,通路月營運!$B$2:$B$2509,$B613,通路月營運!$C$2:$C$2509,$C613,通路月營運!$D$2:$D$2509,$D613)</f>
        <v>7132</v>
      </c>
      <c r="L613" s="13" t="n">
        <v>655400</v>
      </c>
      <c r="M613" s="13" t="n">
        <v>532700</v>
      </c>
      <c r="N613" s="17" t="n">
        <f aca="false">SUMIFS(門市年度設定!$F$2:$F$63,門市年度設定!$A$2:$A$63,$B613,門市年度設定!$B$2:$B$63,$D613)</f>
        <v>211000</v>
      </c>
      <c r="O613" s="13" t="n">
        <v>128200</v>
      </c>
      <c r="P613" s="13" t="n">
        <v>61500</v>
      </c>
      <c r="Q613" s="17" t="n">
        <f aca="false">SUMIFS(通路月營運!$N$2:$N$2509,通路月營運!$B$2:$B$2509,$B613,通路月營運!$C$2:$C$2509,$C613,通路月營運!$D$2:$D$2509,$D613)</f>
        <v>226699.5</v>
      </c>
      <c r="R613" s="14" t="n">
        <f aca="false">SUM(L613:Q613)</f>
        <v>1815499.5</v>
      </c>
      <c r="S613" s="14" t="n">
        <f aca="false">J613-R613</f>
        <v>180100.5</v>
      </c>
      <c r="T613" s="15" t="n">
        <f aca="false">IF(J613=0,0,S613/J613)</f>
        <v>0.0902487973541792</v>
      </c>
      <c r="U613" s="14" t="n">
        <f aca="false">IF(H613=0,0,J613/H613)</f>
        <v>64374.1935483871</v>
      </c>
      <c r="V613" s="18" t="n">
        <f aca="false">IF(H613=0,0,K613/H613)</f>
        <v>230.064516129032</v>
      </c>
      <c r="W613" s="14" t="n">
        <f aca="false">IF(K613=0,0,J613/K613)</f>
        <v>279.80931015143</v>
      </c>
      <c r="X613" s="15" t="n">
        <f aca="false">IF(J613=0,0,L613/J613)</f>
        <v>0.328422529565043</v>
      </c>
      <c r="Y613" s="15" t="n">
        <f aca="false">IF(J613=0,0,M613/J613)</f>
        <v>0.266937261976348</v>
      </c>
      <c r="Z613" s="14" t="n">
        <f aca="false">IF(I613=0,0,J613/I613)</f>
        <v>26257.8947368421</v>
      </c>
    </row>
    <row r="614" customFormat="false" ht="15" hidden="false" customHeight="false" outlineLevel="0" collapsed="false">
      <c r="A614" s="6" t="str">
        <f aca="false">TEXT(B614,"0")&amp;"-"&amp;TEXT(C614,"00")</f>
        <v>2026-08</v>
      </c>
      <c r="B614" s="4" t="n">
        <v>2026</v>
      </c>
      <c r="C614" s="4" t="n">
        <v>8</v>
      </c>
      <c r="D614" s="9" t="s">
        <v>323</v>
      </c>
      <c r="E614" s="12" t="str">
        <f aca="false">INDEX(門市主檔!$B$2:$B$25,MATCH($D614,門市主檔!$A$2:$A$25,0))</f>
        <v>台南東寧店</v>
      </c>
      <c r="F614" s="12" t="str">
        <f aca="false">INDEX(門市主檔!$C$2:$C$25,MATCH($D614,門市主檔!$A$2:$A$25,0))</f>
        <v>南區</v>
      </c>
      <c r="G614" s="12" t="str">
        <f aca="false">INDEX(門市主檔!$E$2:$E$25,MATCH($D614,門市主檔!$A$2:$A$25,0))</f>
        <v>小型店</v>
      </c>
      <c r="H614" s="4" t="n">
        <v>31</v>
      </c>
      <c r="I614" s="16" t="n">
        <f aca="false">SUMIFS(門市年度設定!$E$2:$E$63,門市年度設定!$A$2:$A$63,$B614,門市年度設定!$B$2:$B$63,$D614)</f>
        <v>52</v>
      </c>
      <c r="J614" s="17" t="n">
        <f aca="false">SUMIFS(通路月營運!$I$2:$I$2509,通路月營運!$B$2:$B$2509,$B614,通路月營運!$C$2:$C$2509,$C614,通路月營運!$D$2:$D$2509,$D614)</f>
        <v>1624700</v>
      </c>
      <c r="K614" s="16" t="n">
        <f aca="false">SUMIFS(通路月營運!$K$2:$K$2509,通路月營運!$B$2:$B$2509,$B614,通路月營運!$C$2:$C$2509,$C614,通路月營運!$D$2:$D$2509,$D614)</f>
        <v>5796</v>
      </c>
      <c r="L614" s="13" t="n">
        <v>537400</v>
      </c>
      <c r="M614" s="13" t="n">
        <v>426900</v>
      </c>
      <c r="N614" s="17" t="n">
        <f aca="false">SUMIFS(門市年度設定!$F$2:$F$63,門市年度設定!$A$2:$A$63,$B614,門市年度設定!$B$2:$B$63,$D614)</f>
        <v>96000</v>
      </c>
      <c r="O614" s="13" t="n">
        <v>102900</v>
      </c>
      <c r="P614" s="13" t="n">
        <v>33400</v>
      </c>
      <c r="Q614" s="17" t="n">
        <f aca="false">SUMIFS(通路月營運!$N$2:$N$2509,通路月營運!$B$2:$B$2509,$B614,通路月營運!$C$2:$C$2509,$C614,通路月營運!$D$2:$D$2509,$D614)</f>
        <v>223491</v>
      </c>
      <c r="R614" s="14" t="n">
        <f aca="false">SUM(L614:Q614)</f>
        <v>1420091</v>
      </c>
      <c r="S614" s="14" t="n">
        <f aca="false">J614-R614</f>
        <v>204609</v>
      </c>
      <c r="T614" s="15" t="n">
        <f aca="false">IF(J614=0,0,S614/J614)</f>
        <v>0.12593648058103</v>
      </c>
      <c r="U614" s="14" t="n">
        <f aca="false">IF(H614=0,0,J614/H614)</f>
        <v>52409.6774193548</v>
      </c>
      <c r="V614" s="18" t="n">
        <f aca="false">IF(H614=0,0,K614/H614)</f>
        <v>186.967741935484</v>
      </c>
      <c r="W614" s="14" t="n">
        <f aca="false">IF(K614=0,0,J614/K614)</f>
        <v>280.314009661836</v>
      </c>
      <c r="X614" s="15" t="n">
        <f aca="false">IF(J614=0,0,L614/J614)</f>
        <v>0.330768757309042</v>
      </c>
      <c r="Y614" s="15" t="n">
        <f aca="false">IF(J614=0,0,M614/J614)</f>
        <v>0.262756201144827</v>
      </c>
      <c r="Z614" s="14" t="n">
        <f aca="false">IF(I614=0,0,J614/I614)</f>
        <v>31244.2307692308</v>
      </c>
    </row>
    <row r="615" customFormat="false" ht="15" hidden="false" customHeight="false" outlineLevel="0" collapsed="false">
      <c r="A615" s="6" t="str">
        <f aca="false">TEXT(B615,"0")&amp;"-"&amp;TEXT(C615,"00")</f>
        <v>2026-08</v>
      </c>
      <c r="B615" s="4" t="n">
        <v>2026</v>
      </c>
      <c r="C615" s="4" t="n">
        <v>8</v>
      </c>
      <c r="D615" s="9" t="s">
        <v>262</v>
      </c>
      <c r="E615" s="12" t="str">
        <f aca="false">INDEX(門市主檔!$B$2:$B$25,MATCH($D615,門市主檔!$A$2:$A$25,0))</f>
        <v>台北信義旗艦店</v>
      </c>
      <c r="F615" s="12" t="str">
        <f aca="false">INDEX(門市主檔!$C$2:$C$25,MATCH($D615,門市主檔!$A$2:$A$25,0))</f>
        <v>北區</v>
      </c>
      <c r="G615" s="12" t="str">
        <f aca="false">INDEX(門市主檔!$E$2:$E$25,MATCH($D615,門市主檔!$A$2:$A$25,0))</f>
        <v>旗艦店</v>
      </c>
      <c r="H615" s="4" t="n">
        <v>31</v>
      </c>
      <c r="I615" s="16" t="n">
        <f aca="false">SUMIFS(門市年度設定!$E$2:$E$63,門市年度設定!$A$2:$A$63,$B615,門市年度設定!$B$2:$B$63,$D615)</f>
        <v>112</v>
      </c>
      <c r="J615" s="17" t="n">
        <f aca="false">SUMIFS(通路月營運!$I$2:$I$2509,通路月營運!$B$2:$B$2509,$B615,通路月營運!$C$2:$C$2509,$C615,通路月營運!$D$2:$D$2509,$D615)</f>
        <v>3647000</v>
      </c>
      <c r="K615" s="16" t="n">
        <f aca="false">SUMIFS(通路月營運!$K$2:$K$2509,通路月營運!$B$2:$B$2509,$B615,通路月營運!$C$2:$C$2509,$C615,通路月營運!$D$2:$D$2509,$D615)</f>
        <v>12878</v>
      </c>
      <c r="L615" s="13" t="n">
        <v>1217100</v>
      </c>
      <c r="M615" s="13" t="n">
        <v>934100</v>
      </c>
      <c r="N615" s="17" t="n">
        <f aca="false">SUMIFS(門市年度設定!$F$2:$F$63,門市年度設定!$A$2:$A$63,$B615,門市年度設定!$B$2:$B$63,$D615)</f>
        <v>585000</v>
      </c>
      <c r="O615" s="13" t="n">
        <v>199800</v>
      </c>
      <c r="P615" s="13" t="n">
        <v>81400</v>
      </c>
      <c r="Q615" s="17" t="n">
        <f aca="false">SUMIFS(通路月營運!$N$2:$N$2509,通路月營運!$B$2:$B$2509,$B615,通路月營運!$C$2:$C$2509,$C615,通路月營運!$D$2:$D$2509,$D615)</f>
        <v>341722.5</v>
      </c>
      <c r="R615" s="14" t="n">
        <f aca="false">SUM(L615:Q615)</f>
        <v>3359122.5</v>
      </c>
      <c r="S615" s="14" t="n">
        <f aca="false">J615-R615</f>
        <v>287877.5</v>
      </c>
      <c r="T615" s="15" t="n">
        <f aca="false">IF(J615=0,0,S615/J615)</f>
        <v>0.0789354263778448</v>
      </c>
      <c r="U615" s="14" t="n">
        <f aca="false">IF(H615=0,0,J615/H615)</f>
        <v>117645.161290323</v>
      </c>
      <c r="V615" s="18" t="n">
        <f aca="false">IF(H615=0,0,K615/H615)</f>
        <v>415.41935483871</v>
      </c>
      <c r="W615" s="14" t="n">
        <f aca="false">IF(K615=0,0,J615/K615)</f>
        <v>283.196148470259</v>
      </c>
      <c r="X615" s="15" t="n">
        <f aca="false">IF(J615=0,0,L615/J615)</f>
        <v>0.333726350425007</v>
      </c>
      <c r="Y615" s="15" t="n">
        <f aca="false">IF(J615=0,0,M615/J615)</f>
        <v>0.256128324650398</v>
      </c>
      <c r="Z615" s="14" t="n">
        <f aca="false">IF(I615=0,0,J615/I615)</f>
        <v>32562.5</v>
      </c>
    </row>
    <row r="616" customFormat="false" ht="15" hidden="false" customHeight="false" outlineLevel="0" collapsed="false">
      <c r="A616" s="6" t="str">
        <f aca="false">TEXT(B616,"0")&amp;"-"&amp;TEXT(C616,"00")</f>
        <v>2026-08</v>
      </c>
      <c r="B616" s="4" t="n">
        <v>2026</v>
      </c>
      <c r="C616" s="4" t="n">
        <v>8</v>
      </c>
      <c r="D616" s="9" t="s">
        <v>269</v>
      </c>
      <c r="E616" s="12" t="str">
        <f aca="false">INDEX(門市主檔!$B$2:$B$25,MATCH($D616,門市主檔!$A$2:$A$25,0))</f>
        <v>台北中山店</v>
      </c>
      <c r="F616" s="12" t="str">
        <f aca="false">INDEX(門市主檔!$C$2:$C$25,MATCH($D616,門市主檔!$A$2:$A$25,0))</f>
        <v>北區</v>
      </c>
      <c r="G616" s="12" t="str">
        <f aca="false">INDEX(門市主檔!$E$2:$E$25,MATCH($D616,門市主檔!$A$2:$A$25,0))</f>
        <v>標準店</v>
      </c>
      <c r="H616" s="4" t="n">
        <v>31</v>
      </c>
      <c r="I616" s="16" t="n">
        <f aca="false">SUMIFS(門市年度設定!$E$2:$E$63,門市年度設定!$A$2:$A$63,$B616,門市年度設定!$B$2:$B$63,$D616)</f>
        <v>79</v>
      </c>
      <c r="J616" s="17" t="n">
        <f aca="false">SUMIFS(通路月營運!$I$2:$I$2509,通路月營運!$B$2:$B$2509,$B616,通路月營運!$C$2:$C$2509,$C616,通路月營運!$D$2:$D$2509,$D616)</f>
        <v>2623800</v>
      </c>
      <c r="K616" s="16" t="n">
        <f aca="false">SUMIFS(通路月營運!$K$2:$K$2509,通路月營運!$B$2:$B$2509,$B616,通路月營運!$C$2:$C$2509,$C616,通路月營運!$D$2:$D$2509,$D616)</f>
        <v>8535</v>
      </c>
      <c r="L616" s="13" t="n">
        <v>823400</v>
      </c>
      <c r="M616" s="13" t="n">
        <v>643500</v>
      </c>
      <c r="N616" s="17" t="n">
        <f aca="false">SUMIFS(門市年度設定!$F$2:$F$63,門市年度設定!$A$2:$A$63,$B616,門市年度設定!$B$2:$B$63,$D616)</f>
        <v>274000</v>
      </c>
      <c r="O616" s="13" t="n">
        <v>134700</v>
      </c>
      <c r="P616" s="13" t="n">
        <v>51800</v>
      </c>
      <c r="Q616" s="17" t="n">
        <f aca="false">SUMIFS(通路月營運!$N$2:$N$2509,通路月營運!$B$2:$B$2509,$B616,通路月營運!$C$2:$C$2509,$C616,通路月營運!$D$2:$D$2509,$D616)</f>
        <v>300046.5</v>
      </c>
      <c r="R616" s="14" t="n">
        <f aca="false">SUM(L616:Q616)</f>
        <v>2227446.5</v>
      </c>
      <c r="S616" s="14" t="n">
        <f aca="false">J616-R616</f>
        <v>396353.5</v>
      </c>
      <c r="T616" s="15" t="n">
        <f aca="false">IF(J616=0,0,S616/J616)</f>
        <v>0.151060865919659</v>
      </c>
      <c r="U616" s="14" t="n">
        <f aca="false">IF(H616=0,0,J616/H616)</f>
        <v>84638.7096774194</v>
      </c>
      <c r="V616" s="18" t="n">
        <f aca="false">IF(H616=0,0,K616/H616)</f>
        <v>275.322580645161</v>
      </c>
      <c r="W616" s="14" t="n">
        <f aca="false">IF(K616=0,0,J616/K616)</f>
        <v>307.416520210896</v>
      </c>
      <c r="X616" s="15" t="n">
        <f aca="false">IF(J616=0,0,L616/J616)</f>
        <v>0.313819650888025</v>
      </c>
      <c r="Y616" s="15" t="n">
        <f aca="false">IF(J616=0,0,M616/J616)</f>
        <v>0.245254973702264</v>
      </c>
      <c r="Z616" s="14" t="n">
        <f aca="false">IF(I616=0,0,J616/I616)</f>
        <v>33212.6582278481</v>
      </c>
    </row>
    <row r="617" customFormat="false" ht="15" hidden="false" customHeight="false" outlineLevel="0" collapsed="false">
      <c r="A617" s="6" t="str">
        <f aca="false">TEXT(B617,"0")&amp;"-"&amp;TEXT(C617,"00")</f>
        <v>2026-08</v>
      </c>
      <c r="B617" s="4" t="n">
        <v>2026</v>
      </c>
      <c r="C617" s="4" t="n">
        <v>8</v>
      </c>
      <c r="D617" s="9" t="s">
        <v>273</v>
      </c>
      <c r="E617" s="12" t="str">
        <f aca="false">INDEX(門市主檔!$B$2:$B$25,MATCH($D617,門市主檔!$A$2:$A$25,0))</f>
        <v>台北東門店</v>
      </c>
      <c r="F617" s="12" t="str">
        <f aca="false">INDEX(門市主檔!$C$2:$C$25,MATCH($D617,門市主檔!$A$2:$A$25,0))</f>
        <v>北區</v>
      </c>
      <c r="G617" s="12" t="str">
        <f aca="false">INDEX(門市主檔!$E$2:$E$25,MATCH($D617,門市主檔!$A$2:$A$25,0))</f>
        <v>小型店</v>
      </c>
      <c r="H617" s="4" t="n">
        <v>31</v>
      </c>
      <c r="I617" s="16" t="n">
        <f aca="false">SUMIFS(門市年度設定!$E$2:$E$63,門市年度設定!$A$2:$A$63,$B617,門市年度設定!$B$2:$B$63,$D617)</f>
        <v>54</v>
      </c>
      <c r="J617" s="17" t="n">
        <f aca="false">SUMIFS(通路月營運!$I$2:$I$2509,通路月營運!$B$2:$B$2509,$B617,通路月營運!$C$2:$C$2509,$C617,通路月營運!$D$2:$D$2509,$D617)</f>
        <v>1758800</v>
      </c>
      <c r="K617" s="16" t="n">
        <f aca="false">SUMIFS(通路月營運!$K$2:$K$2509,通路月營運!$B$2:$B$2509,$B617,通路月營運!$C$2:$C$2509,$C617,通路月營運!$D$2:$D$2509,$D617)</f>
        <v>6167</v>
      </c>
      <c r="L617" s="13" t="n">
        <v>565300</v>
      </c>
      <c r="M617" s="13" t="n">
        <v>457900</v>
      </c>
      <c r="N617" s="17" t="n">
        <f aca="false">SUMIFS(門市年度設定!$F$2:$F$63,門市年度設定!$A$2:$A$63,$B617,門市年度設定!$B$2:$B$63,$D617)</f>
        <v>103000</v>
      </c>
      <c r="O617" s="13" t="n">
        <v>95300</v>
      </c>
      <c r="P617" s="13" t="n">
        <v>58900</v>
      </c>
      <c r="Q617" s="17" t="n">
        <f aca="false">SUMIFS(通路月營運!$N$2:$N$2509,通路月營運!$B$2:$B$2509,$B617,通路月營運!$C$2:$C$2509,$C617,通路月營運!$D$2:$D$2509,$D617)</f>
        <v>240810</v>
      </c>
      <c r="R617" s="14" t="n">
        <f aca="false">SUM(L617:Q617)</f>
        <v>1521210</v>
      </c>
      <c r="S617" s="14" t="n">
        <f aca="false">J617-R617</f>
        <v>237590</v>
      </c>
      <c r="T617" s="15" t="n">
        <f aca="false">IF(J617=0,0,S617/J617)</f>
        <v>0.135086422560837</v>
      </c>
      <c r="U617" s="14" t="n">
        <f aca="false">IF(H617=0,0,J617/H617)</f>
        <v>56735.4838709677</v>
      </c>
      <c r="V617" s="18" t="n">
        <f aca="false">IF(H617=0,0,K617/H617)</f>
        <v>198.935483870968</v>
      </c>
      <c r="W617" s="14" t="n">
        <f aca="false">IF(K617=0,0,J617/K617)</f>
        <v>285.195394843522</v>
      </c>
      <c r="X617" s="15" t="n">
        <f aca="false">IF(J617=0,0,L617/J617)</f>
        <v>0.321412326586309</v>
      </c>
      <c r="Y617" s="15" t="n">
        <f aca="false">IF(J617=0,0,M617/J617)</f>
        <v>0.260347964521265</v>
      </c>
      <c r="Z617" s="14" t="n">
        <f aca="false">IF(I617=0,0,J617/I617)</f>
        <v>32570.3703703704</v>
      </c>
    </row>
    <row r="618" customFormat="false" ht="15" hidden="false" customHeight="false" outlineLevel="0" collapsed="false">
      <c r="A618" s="6" t="str">
        <f aca="false">TEXT(B618,"0")&amp;"-"&amp;TEXT(C618,"00")</f>
        <v>2026-08</v>
      </c>
      <c r="B618" s="4" t="n">
        <v>2026</v>
      </c>
      <c r="C618" s="4" t="n">
        <v>8</v>
      </c>
      <c r="D618" s="9" t="s">
        <v>277</v>
      </c>
      <c r="E618" s="12" t="str">
        <f aca="false">INDEX(門市主檔!$B$2:$B$25,MATCH($D618,門市主檔!$A$2:$A$25,0))</f>
        <v>台北松江店</v>
      </c>
      <c r="F618" s="12" t="str">
        <f aca="false">INDEX(門市主檔!$C$2:$C$25,MATCH($D618,門市主檔!$A$2:$A$25,0))</f>
        <v>北區</v>
      </c>
      <c r="G618" s="12" t="str">
        <f aca="false">INDEX(門市主檔!$E$2:$E$25,MATCH($D618,門市主檔!$A$2:$A$25,0))</f>
        <v>外帶專門店</v>
      </c>
      <c r="H618" s="4" t="n">
        <v>31</v>
      </c>
      <c r="I618" s="16" t="n">
        <f aca="false">SUMIFS(門市年度設定!$E$2:$E$63,門市年度設定!$A$2:$A$63,$B618,門市年度設定!$B$2:$B$63,$D618)</f>
        <v>9</v>
      </c>
      <c r="J618" s="17" t="n">
        <f aca="false">SUMIFS(通路月營運!$I$2:$I$2509,通路月營運!$B$2:$B$2509,$B618,通路月營運!$C$2:$C$2509,$C618,通路月營運!$D$2:$D$2509,$D618)</f>
        <v>1419600</v>
      </c>
      <c r="K618" s="16" t="n">
        <f aca="false">SUMIFS(通路月營運!$K$2:$K$2509,通路月營運!$B$2:$B$2509,$B618,通路月營運!$C$2:$C$2509,$C618,通路月營運!$D$2:$D$2509,$D618)</f>
        <v>5577</v>
      </c>
      <c r="L618" s="13" t="n">
        <v>467600</v>
      </c>
      <c r="M618" s="13" t="n">
        <v>376000</v>
      </c>
      <c r="N618" s="17" t="n">
        <f aca="false">SUMIFS(門市年度設定!$F$2:$F$63,門市年度設定!$A$2:$A$63,$B618,門市年度設定!$B$2:$B$63,$D618)</f>
        <v>60000</v>
      </c>
      <c r="O618" s="13" t="n">
        <v>98200</v>
      </c>
      <c r="P618" s="13" t="n">
        <v>45200</v>
      </c>
      <c r="Q618" s="17" t="n">
        <f aca="false">SUMIFS(通路月營運!$N$2:$N$2509,通路月營運!$B$2:$B$2509,$B618,通路月營運!$C$2:$C$2509,$C618,通路月營運!$D$2:$D$2509,$D618)</f>
        <v>295147.5</v>
      </c>
      <c r="R618" s="14" t="n">
        <f aca="false">SUM(L618:Q618)</f>
        <v>1342147.5</v>
      </c>
      <c r="S618" s="14" t="n">
        <f aca="false">J618-R618</f>
        <v>77452.5</v>
      </c>
      <c r="T618" s="15" t="n">
        <f aca="false">IF(J618=0,0,S618/J618)</f>
        <v>0.0545593829247675</v>
      </c>
      <c r="U618" s="14" t="n">
        <f aca="false">IF(H618=0,0,J618/H618)</f>
        <v>45793.5483870968</v>
      </c>
      <c r="V618" s="18" t="n">
        <f aca="false">IF(H618=0,0,K618/H618)</f>
        <v>179.903225806452</v>
      </c>
      <c r="W618" s="14" t="n">
        <f aca="false">IF(K618=0,0,J618/K618)</f>
        <v>254.545454545455</v>
      </c>
      <c r="X618" s="15" t="n">
        <f aca="false">IF(J618=0,0,L618/J618)</f>
        <v>0.329388560157791</v>
      </c>
      <c r="Y618" s="15" t="n">
        <f aca="false">IF(J618=0,0,M618/J618)</f>
        <v>0.264863341786419</v>
      </c>
      <c r="Z618" s="14" t="n">
        <f aca="false">IF(I618=0,0,J618/I618)</f>
        <v>157733.333333333</v>
      </c>
    </row>
    <row r="619" customFormat="false" ht="15" hidden="false" customHeight="false" outlineLevel="0" collapsed="false">
      <c r="A619" s="6" t="str">
        <f aca="false">TEXT(B619,"0")&amp;"-"&amp;TEXT(C619,"00")</f>
        <v>2026-08</v>
      </c>
      <c r="B619" s="4" t="n">
        <v>2026</v>
      </c>
      <c r="C619" s="4" t="n">
        <v>8</v>
      </c>
      <c r="D619" s="9" t="s">
        <v>288</v>
      </c>
      <c r="E619" s="12" t="str">
        <f aca="false">INDEX(門市主檔!$B$2:$B$25,MATCH($D619,門市主檔!$A$2:$A$25,0))</f>
        <v>桃園中壢店</v>
      </c>
      <c r="F619" s="12" t="str">
        <f aca="false">INDEX(門市主檔!$C$2:$C$25,MATCH($D619,門市主檔!$A$2:$A$25,0))</f>
        <v>北區</v>
      </c>
      <c r="G619" s="12" t="str">
        <f aca="false">INDEX(門市主檔!$E$2:$E$25,MATCH($D619,門市主檔!$A$2:$A$25,0))</f>
        <v>標準店</v>
      </c>
      <c r="H619" s="4" t="n">
        <v>31</v>
      </c>
      <c r="I619" s="16" t="n">
        <f aca="false">SUMIFS(門市年度設定!$E$2:$E$63,門市年度設定!$A$2:$A$63,$B619,門市年度設定!$B$2:$B$63,$D619)</f>
        <v>90</v>
      </c>
      <c r="J619" s="17" t="n">
        <f aca="false">SUMIFS(通路月營運!$I$2:$I$2509,通路月營運!$B$2:$B$2509,$B619,通路月營運!$C$2:$C$2509,$C619,通路月營運!$D$2:$D$2509,$D619)</f>
        <v>2136500</v>
      </c>
      <c r="K619" s="16" t="n">
        <f aca="false">SUMIFS(通路月營運!$K$2:$K$2509,通路月營運!$B$2:$B$2509,$B619,通路月營運!$C$2:$C$2509,$C619,通路月營運!$D$2:$D$2509,$D619)</f>
        <v>7730</v>
      </c>
      <c r="L619" s="13" t="n">
        <v>710100</v>
      </c>
      <c r="M619" s="13" t="n">
        <v>585700</v>
      </c>
      <c r="N619" s="17" t="n">
        <f aca="false">SUMIFS(門市年度設定!$F$2:$F$63,門市年度設定!$A$2:$A$63,$B619,門市年度設定!$B$2:$B$63,$D619)</f>
        <v>209000</v>
      </c>
      <c r="O619" s="13" t="n">
        <v>124600</v>
      </c>
      <c r="P619" s="13" t="n">
        <v>54700</v>
      </c>
      <c r="Q619" s="17" t="n">
        <f aca="false">SUMIFS(通路月營運!$N$2:$N$2509,通路月營運!$B$2:$B$2509,$B619,通路月營運!$C$2:$C$2509,$C619,通路月營運!$D$2:$D$2509,$D619)</f>
        <v>240741</v>
      </c>
      <c r="R619" s="14" t="n">
        <f aca="false">SUM(L619:Q619)</f>
        <v>1924841</v>
      </c>
      <c r="S619" s="14" t="n">
        <f aca="false">J619-R619</f>
        <v>211659</v>
      </c>
      <c r="T619" s="15" t="n">
        <f aca="false">IF(J619=0,0,S619/J619)</f>
        <v>0.0990681020360403</v>
      </c>
      <c r="U619" s="14" t="n">
        <f aca="false">IF(H619=0,0,J619/H619)</f>
        <v>68919.3548387097</v>
      </c>
      <c r="V619" s="18" t="n">
        <f aca="false">IF(H619=0,0,K619/H619)</f>
        <v>249.354838709677</v>
      </c>
      <c r="W619" s="14" t="n">
        <f aca="false">IF(K619=0,0,J619/K619)</f>
        <v>276.390685640362</v>
      </c>
      <c r="X619" s="15" t="n">
        <f aca="false">IF(J619=0,0,L619/J619)</f>
        <v>0.332366019190264</v>
      </c>
      <c r="Y619" s="15" t="n">
        <f aca="false">IF(J619=0,0,M619/J619)</f>
        <v>0.274139948513925</v>
      </c>
      <c r="Z619" s="14" t="n">
        <f aca="false">IF(I619=0,0,J619/I619)</f>
        <v>23738.8888888889</v>
      </c>
    </row>
    <row r="620" customFormat="false" ht="15" hidden="false" customHeight="false" outlineLevel="0" collapsed="false">
      <c r="A620" s="6" t="str">
        <f aca="false">TEXT(B620,"0")&amp;"-"&amp;TEXT(C620,"00")</f>
        <v>2026-08</v>
      </c>
      <c r="B620" s="4" t="n">
        <v>2026</v>
      </c>
      <c r="C620" s="4" t="n">
        <v>8</v>
      </c>
      <c r="D620" s="9" t="s">
        <v>292</v>
      </c>
      <c r="E620" s="12" t="str">
        <f aca="false">INDEX(門市主檔!$B$2:$B$25,MATCH($D620,門市主檔!$A$2:$A$25,0))</f>
        <v>桃園藝文店</v>
      </c>
      <c r="F620" s="12" t="str">
        <f aca="false">INDEX(門市主檔!$C$2:$C$25,MATCH($D620,門市主檔!$A$2:$A$25,0))</f>
        <v>北區</v>
      </c>
      <c r="G620" s="12" t="str">
        <f aca="false">INDEX(門市主檔!$E$2:$E$25,MATCH($D620,門市主檔!$A$2:$A$25,0))</f>
        <v>標準店</v>
      </c>
      <c r="H620" s="4" t="n">
        <v>31</v>
      </c>
      <c r="I620" s="16" t="n">
        <f aca="false">SUMIFS(門市年度設定!$E$2:$E$63,門市年度設定!$A$2:$A$63,$B620,門市年度設定!$B$2:$B$63,$D620)</f>
        <v>96</v>
      </c>
      <c r="J620" s="17" t="n">
        <f aca="false">SUMIFS(通路月營運!$I$2:$I$2509,通路月營運!$B$2:$B$2509,$B620,通路月營運!$C$2:$C$2509,$C620,通路月營運!$D$2:$D$2509,$D620)</f>
        <v>2283100</v>
      </c>
      <c r="K620" s="16" t="n">
        <f aca="false">SUMIFS(通路月營運!$K$2:$K$2509,通路月營運!$B$2:$B$2509,$B620,通路月營運!$C$2:$C$2509,$C620,通路月營運!$D$2:$D$2509,$D620)</f>
        <v>7740</v>
      </c>
      <c r="L620" s="13" t="n">
        <v>710200</v>
      </c>
      <c r="M620" s="13" t="n">
        <v>572200</v>
      </c>
      <c r="N620" s="17" t="n">
        <f aca="false">SUMIFS(門市年度設定!$F$2:$F$63,門市年度設定!$A$2:$A$63,$B620,門市年度設定!$B$2:$B$63,$D620)</f>
        <v>187000</v>
      </c>
      <c r="O620" s="13" t="n">
        <v>150300</v>
      </c>
      <c r="P620" s="13" t="n">
        <v>48300</v>
      </c>
      <c r="Q620" s="17" t="n">
        <f aca="false">SUMIFS(通路月營運!$N$2:$N$2509,通路月營運!$B$2:$B$2509,$B620,通路月營運!$C$2:$C$2509,$C620,通路月營運!$D$2:$D$2509,$D620)</f>
        <v>252919.5</v>
      </c>
      <c r="R620" s="14" t="n">
        <f aca="false">SUM(L620:Q620)</f>
        <v>1920919.5</v>
      </c>
      <c r="S620" s="14" t="n">
        <f aca="false">J620-R620</f>
        <v>362180.5</v>
      </c>
      <c r="T620" s="15" t="n">
        <f aca="false">IF(J620=0,0,S620/J620)</f>
        <v>0.158635407997898</v>
      </c>
      <c r="U620" s="14" t="n">
        <f aca="false">IF(H620=0,0,J620/H620)</f>
        <v>73648.3870967742</v>
      </c>
      <c r="V620" s="18" t="n">
        <f aca="false">IF(H620=0,0,K620/H620)</f>
        <v>249.677419354839</v>
      </c>
      <c r="W620" s="14" t="n">
        <f aca="false">IF(K620=0,0,J620/K620)</f>
        <v>294.974160206718</v>
      </c>
      <c r="X620" s="15" t="n">
        <f aca="false">IF(J620=0,0,L620/J620)</f>
        <v>0.311068284350226</v>
      </c>
      <c r="Y620" s="15" t="n">
        <f aca="false">IF(J620=0,0,M620/J620)</f>
        <v>0.250624151373133</v>
      </c>
      <c r="Z620" s="14" t="n">
        <f aca="false">IF(I620=0,0,J620/I620)</f>
        <v>23782.2916666667</v>
      </c>
    </row>
    <row r="621" customFormat="false" ht="15" hidden="false" customHeight="false" outlineLevel="0" collapsed="false">
      <c r="A621" s="6" t="str">
        <f aca="false">TEXT(B621,"0")&amp;"-"&amp;TEXT(C621,"00")</f>
        <v>2026-08</v>
      </c>
      <c r="B621" s="4" t="n">
        <v>2026</v>
      </c>
      <c r="C621" s="4" t="n">
        <v>8</v>
      </c>
      <c r="D621" s="9" t="s">
        <v>315</v>
      </c>
      <c r="E621" s="12" t="str">
        <f aca="false">INDEX(門市主檔!$B$2:$B$25,MATCH($D621,門市主檔!$A$2:$A$25,0))</f>
        <v>雲林斗六店</v>
      </c>
      <c r="F621" s="12" t="str">
        <f aca="false">INDEX(門市主檔!$C$2:$C$25,MATCH($D621,門市主檔!$A$2:$A$25,0))</f>
        <v>中區</v>
      </c>
      <c r="G621" s="12" t="str">
        <f aca="false">INDEX(門市主檔!$E$2:$E$25,MATCH($D621,門市主檔!$A$2:$A$25,0))</f>
        <v>標準店</v>
      </c>
      <c r="H621" s="4" t="n">
        <v>31</v>
      </c>
      <c r="I621" s="16" t="n">
        <f aca="false">SUMIFS(門市年度設定!$E$2:$E$63,門市年度設定!$A$2:$A$63,$B621,門市年度設定!$B$2:$B$63,$D621)</f>
        <v>90</v>
      </c>
      <c r="J621" s="17" t="n">
        <f aca="false">SUMIFS(通路月營運!$I$2:$I$2509,通路月營運!$B$2:$B$2509,$B621,通路月營運!$C$2:$C$2509,$C621,通路月營運!$D$2:$D$2509,$D621)</f>
        <v>1867500</v>
      </c>
      <c r="K621" s="16" t="n">
        <f aca="false">SUMIFS(通路月營運!$K$2:$K$2509,通路月營運!$B$2:$B$2509,$B621,通路月營運!$C$2:$C$2509,$C621,通路月營運!$D$2:$D$2509,$D621)</f>
        <v>6103</v>
      </c>
      <c r="L621" s="13" t="n">
        <v>593600</v>
      </c>
      <c r="M621" s="13" t="n">
        <v>512900</v>
      </c>
      <c r="N621" s="17" t="n">
        <f aca="false">SUMIFS(門市年度設定!$F$2:$F$63,門市年度設定!$A$2:$A$63,$B621,門市年度設定!$B$2:$B$63,$D621)</f>
        <v>170000</v>
      </c>
      <c r="O621" s="13" t="n">
        <v>86800</v>
      </c>
      <c r="P621" s="13" t="n">
        <v>63300</v>
      </c>
      <c r="Q621" s="17" t="n">
        <f aca="false">SUMIFS(通路月營運!$N$2:$N$2509,通路月營運!$B$2:$B$2509,$B621,通路月營運!$C$2:$C$2509,$C621,通路月營運!$D$2:$D$2509,$D621)</f>
        <v>209829</v>
      </c>
      <c r="R621" s="14" t="n">
        <f aca="false">SUM(L621:Q621)</f>
        <v>1636429</v>
      </c>
      <c r="S621" s="14" t="n">
        <f aca="false">J621-R621</f>
        <v>231071</v>
      </c>
      <c r="T621" s="15" t="n">
        <f aca="false">IF(J621=0,0,S621/J621)</f>
        <v>0.123732797858099</v>
      </c>
      <c r="U621" s="14" t="n">
        <f aca="false">IF(H621=0,0,J621/H621)</f>
        <v>60241.935483871</v>
      </c>
      <c r="V621" s="18" t="n">
        <f aca="false">IF(H621=0,0,K621/H621)</f>
        <v>196.870967741936</v>
      </c>
      <c r="W621" s="14" t="n">
        <f aca="false">IF(K621=0,0,J621/K621)</f>
        <v>305.997050630837</v>
      </c>
      <c r="X621" s="15" t="n">
        <f aca="false">IF(J621=0,0,L621/J621)</f>
        <v>0.317858099062918</v>
      </c>
      <c r="Y621" s="15" t="n">
        <f aca="false">IF(J621=0,0,M621/J621)</f>
        <v>0.274645247657296</v>
      </c>
      <c r="Z621" s="14" t="n">
        <f aca="false">IF(I621=0,0,J621/I621)</f>
        <v>20750</v>
      </c>
    </row>
    <row r="622" customFormat="false" ht="15" hidden="false" customHeight="false" outlineLevel="0" collapsed="false">
      <c r="A622" s="6" t="str">
        <f aca="false">TEXT(B622,"0")&amp;"-"&amp;TEXT(C622,"00")</f>
        <v>2026-09</v>
      </c>
      <c r="B622" s="4" t="n">
        <v>2026</v>
      </c>
      <c r="C622" s="4" t="n">
        <v>9</v>
      </c>
      <c r="D622" s="9" t="s">
        <v>294</v>
      </c>
      <c r="E622" s="12" t="str">
        <f aca="false">INDEX(門市主檔!$B$2:$B$25,MATCH($D622,門市主檔!$A$2:$A$25,0))</f>
        <v>新竹巨城店</v>
      </c>
      <c r="F622" s="12" t="str">
        <f aca="false">INDEX(門市主檔!$C$2:$C$25,MATCH($D622,門市主檔!$A$2:$A$25,0))</f>
        <v>北區</v>
      </c>
      <c r="G622" s="12" t="str">
        <f aca="false">INDEX(門市主檔!$E$2:$E$25,MATCH($D622,門市主檔!$A$2:$A$25,0))</f>
        <v>旗艦店</v>
      </c>
      <c r="H622" s="4" t="n">
        <v>30</v>
      </c>
      <c r="I622" s="16" t="n">
        <f aca="false">SUMIFS(門市年度設定!$E$2:$E$63,門市年度設定!$A$2:$A$63,$B622,門市年度設定!$B$2:$B$63,$D622)</f>
        <v>118</v>
      </c>
      <c r="J622" s="17" t="n">
        <f aca="false">SUMIFS(通路月營運!$I$2:$I$2509,通路月營運!$B$2:$B$2509,$B622,通路月營運!$C$2:$C$2509,$C622,通路月營運!$D$2:$D$2509,$D622)</f>
        <v>2948400</v>
      </c>
      <c r="K622" s="16" t="n">
        <f aca="false">SUMIFS(通路月營運!$K$2:$K$2509,通路月營運!$B$2:$B$2509,$B622,通路月營運!$C$2:$C$2509,$C622,通路月營運!$D$2:$D$2509,$D622)</f>
        <v>9318</v>
      </c>
      <c r="L622" s="13" t="n">
        <v>1009700</v>
      </c>
      <c r="M622" s="13" t="n">
        <v>716500</v>
      </c>
      <c r="N622" s="17" t="n">
        <f aca="false">SUMIFS(門市年度設定!$F$2:$F$63,門市年度設定!$A$2:$A$63,$B622,門市年度設定!$B$2:$B$63,$D622)</f>
        <v>539000</v>
      </c>
      <c r="O622" s="13" t="n">
        <v>182900</v>
      </c>
      <c r="P622" s="13" t="n">
        <v>98400</v>
      </c>
      <c r="Q622" s="17" t="n">
        <f aca="false">SUMIFS(通路月營運!$N$2:$N$2509,通路月營運!$B$2:$B$2509,$B622,通路月營運!$C$2:$C$2509,$C622,通路月營運!$D$2:$D$2509,$D622)</f>
        <v>279277.5</v>
      </c>
      <c r="R622" s="14" t="n">
        <f aca="false">SUM(L622:Q622)</f>
        <v>2825777.5</v>
      </c>
      <c r="S622" s="14" t="n">
        <f aca="false">J622-R622</f>
        <v>122622.5</v>
      </c>
      <c r="T622" s="15" t="n">
        <f aca="false">IF(J622=0,0,S622/J622)</f>
        <v>0.0415895061728395</v>
      </c>
      <c r="U622" s="14" t="n">
        <f aca="false">IF(H622=0,0,J622/H622)</f>
        <v>98280</v>
      </c>
      <c r="V622" s="18" t="n">
        <f aca="false">IF(H622=0,0,K622/H622)</f>
        <v>310.6</v>
      </c>
      <c r="W622" s="14" t="n">
        <f aca="false">IF(K622=0,0,J622/K622)</f>
        <v>316.419832582099</v>
      </c>
      <c r="X622" s="15" t="n">
        <f aca="false">IF(J622=0,0,L622/J622)</f>
        <v>0.342456925790259</v>
      </c>
      <c r="Y622" s="15" t="n">
        <f aca="false">IF(J622=0,0,M622/J622)</f>
        <v>0.243013159679826</v>
      </c>
      <c r="Z622" s="14" t="n">
        <f aca="false">IF(I622=0,0,J622/I622)</f>
        <v>24986.4406779661</v>
      </c>
    </row>
    <row r="623" customFormat="false" ht="15" hidden="false" customHeight="false" outlineLevel="0" collapsed="false">
      <c r="A623" s="6" t="str">
        <f aca="false">TEXT(B623,"0")&amp;"-"&amp;TEXT(C623,"00")</f>
        <v>2026-09</v>
      </c>
      <c r="B623" s="4" t="n">
        <v>2026</v>
      </c>
      <c r="C623" s="4" t="n">
        <v>9</v>
      </c>
      <c r="D623" s="9" t="s">
        <v>297</v>
      </c>
      <c r="E623" s="12" t="str">
        <f aca="false">INDEX(門市主檔!$B$2:$B$25,MATCH($D623,門市主檔!$A$2:$A$25,0))</f>
        <v>新竹竹北店</v>
      </c>
      <c r="F623" s="12" t="str">
        <f aca="false">INDEX(門市主檔!$C$2:$C$25,MATCH($D623,門市主檔!$A$2:$A$25,0))</f>
        <v>北區</v>
      </c>
      <c r="G623" s="12" t="str">
        <f aca="false">INDEX(門市主檔!$E$2:$E$25,MATCH($D623,門市主檔!$A$2:$A$25,0))</f>
        <v>標準店</v>
      </c>
      <c r="H623" s="4" t="n">
        <v>30</v>
      </c>
      <c r="I623" s="16" t="n">
        <f aca="false">SUMIFS(門市年度設定!$E$2:$E$63,門市年度設定!$A$2:$A$63,$B623,門市年度設定!$B$2:$B$63,$D623)</f>
        <v>71</v>
      </c>
      <c r="J623" s="17" t="n">
        <f aca="false">SUMIFS(通路月營運!$I$2:$I$2509,通路月營運!$B$2:$B$2509,$B623,通路月營運!$C$2:$C$2509,$C623,通路月營運!$D$2:$D$2509,$D623)</f>
        <v>2026500</v>
      </c>
      <c r="K623" s="16" t="n">
        <f aca="false">SUMIFS(通路月營運!$K$2:$K$2509,通路月營運!$B$2:$B$2509,$B623,通路月營運!$C$2:$C$2509,$C623,通路月營運!$D$2:$D$2509,$D623)</f>
        <v>7105</v>
      </c>
      <c r="L623" s="13" t="n">
        <v>688100</v>
      </c>
      <c r="M623" s="13" t="n">
        <v>511200</v>
      </c>
      <c r="N623" s="17" t="n">
        <f aca="false">SUMIFS(門市年度設定!$F$2:$F$63,門市年度設定!$A$2:$A$63,$B623,門市年度設定!$B$2:$B$63,$D623)</f>
        <v>242000</v>
      </c>
      <c r="O623" s="13" t="n">
        <v>112100</v>
      </c>
      <c r="P623" s="13" t="n">
        <v>53100</v>
      </c>
      <c r="Q623" s="17" t="n">
        <f aca="false">SUMIFS(通路月營運!$N$2:$N$2509,通路月營運!$B$2:$B$2509,$B623,通路月營運!$C$2:$C$2509,$C623,通路月營運!$D$2:$D$2509,$D623)</f>
        <v>225492</v>
      </c>
      <c r="R623" s="14" t="n">
        <f aca="false">SUM(L623:Q623)</f>
        <v>1831992</v>
      </c>
      <c r="S623" s="14" t="n">
        <f aca="false">J623-R623</f>
        <v>194508</v>
      </c>
      <c r="T623" s="15" t="n">
        <f aca="false">IF(J623=0,0,S623/J623)</f>
        <v>0.0959822353811991</v>
      </c>
      <c r="U623" s="14" t="n">
        <f aca="false">IF(H623=0,0,J623/H623)</f>
        <v>67550</v>
      </c>
      <c r="V623" s="18" t="n">
        <f aca="false">IF(H623=0,0,K623/H623)</f>
        <v>236.833333333333</v>
      </c>
      <c r="W623" s="14" t="n">
        <f aca="false">IF(K623=0,0,J623/K623)</f>
        <v>285.221674876847</v>
      </c>
      <c r="X623" s="15" t="n">
        <f aca="false">IF(J623=0,0,L623/J623)</f>
        <v>0.339550949913644</v>
      </c>
      <c r="Y623" s="15" t="n">
        <f aca="false">IF(J623=0,0,M623/J623)</f>
        <v>0.252257586972613</v>
      </c>
      <c r="Z623" s="14" t="n">
        <f aca="false">IF(I623=0,0,J623/I623)</f>
        <v>28542.2535211268</v>
      </c>
    </row>
    <row r="624" customFormat="false" ht="15" hidden="false" customHeight="false" outlineLevel="0" collapsed="false">
      <c r="A624" s="6" t="str">
        <f aca="false">TEXT(B624,"0")&amp;"-"&amp;TEXT(C624,"00")</f>
        <v>2026-09</v>
      </c>
      <c r="B624" s="4" t="n">
        <v>2026</v>
      </c>
      <c r="C624" s="4" t="n">
        <v>9</v>
      </c>
      <c r="D624" s="9" t="s">
        <v>335</v>
      </c>
      <c r="E624" s="12" t="str">
        <f aca="false">INDEX(門市主檔!$B$2:$B$25,MATCH($D624,門市主檔!$A$2:$A$25,0))</f>
        <v>花蓮中正店</v>
      </c>
      <c r="F624" s="12" t="str">
        <f aca="false">INDEX(門市主檔!$C$2:$C$25,MATCH($D624,門市主檔!$A$2:$A$25,0))</f>
        <v>東區</v>
      </c>
      <c r="G624" s="12" t="str">
        <f aca="false">INDEX(門市主檔!$E$2:$E$25,MATCH($D624,門市主檔!$A$2:$A$25,0))</f>
        <v>標準店</v>
      </c>
      <c r="H624" s="4" t="n">
        <v>30</v>
      </c>
      <c r="I624" s="16" t="n">
        <f aca="false">SUMIFS(門市年度設定!$E$2:$E$63,門市年度設定!$A$2:$A$63,$B624,門市年度設定!$B$2:$B$63,$D624)</f>
        <v>95</v>
      </c>
      <c r="J624" s="17" t="n">
        <f aca="false">SUMIFS(通路月營運!$I$2:$I$2509,通路月營運!$B$2:$B$2509,$B624,通路月營運!$C$2:$C$2509,$C624,通路月營運!$D$2:$D$2509,$D624)</f>
        <v>1413600</v>
      </c>
      <c r="K624" s="16" t="n">
        <f aca="false">SUMIFS(通路月營運!$K$2:$K$2509,通路月營運!$B$2:$B$2509,$B624,通路月營運!$C$2:$C$2509,$C624,通路月營運!$D$2:$D$2509,$D624)</f>
        <v>5142</v>
      </c>
      <c r="L624" s="13" t="n">
        <v>465400</v>
      </c>
      <c r="M624" s="13" t="n">
        <v>340200</v>
      </c>
      <c r="N624" s="17" t="n">
        <f aca="false">SUMIFS(門市年度設定!$F$2:$F$63,門市年度設定!$A$2:$A$63,$B624,門市年度設定!$B$2:$B$63,$D624)</f>
        <v>167000</v>
      </c>
      <c r="O624" s="13" t="n">
        <v>88800</v>
      </c>
      <c r="P624" s="13" t="n">
        <v>30300</v>
      </c>
      <c r="Q624" s="17" t="n">
        <f aca="false">SUMIFS(通路月營運!$N$2:$N$2509,通路月營運!$B$2:$B$2509,$B624,通路月營運!$C$2:$C$2509,$C624,通路月營運!$D$2:$D$2509,$D624)</f>
        <v>156078</v>
      </c>
      <c r="R624" s="14" t="n">
        <f aca="false">SUM(L624:Q624)</f>
        <v>1247778</v>
      </c>
      <c r="S624" s="14" t="n">
        <f aca="false">J624-R624</f>
        <v>165822</v>
      </c>
      <c r="T624" s="15" t="n">
        <f aca="false">IF(J624=0,0,S624/J624)</f>
        <v>0.117304753820034</v>
      </c>
      <c r="U624" s="14" t="n">
        <f aca="false">IF(H624=0,0,J624/H624)</f>
        <v>47120</v>
      </c>
      <c r="V624" s="18" t="n">
        <f aca="false">IF(H624=0,0,K624/H624)</f>
        <v>171.4</v>
      </c>
      <c r="W624" s="14" t="n">
        <f aca="false">IF(K624=0,0,J624/K624)</f>
        <v>274.912485414236</v>
      </c>
      <c r="X624" s="15" t="n">
        <f aca="false">IF(J624=0,0,L624/J624)</f>
        <v>0.329230333899264</v>
      </c>
      <c r="Y624" s="15" t="n">
        <f aca="false">IF(J624=0,0,M624/J624)</f>
        <v>0.240662139219015</v>
      </c>
      <c r="Z624" s="14" t="n">
        <f aca="false">IF(I624=0,0,J624/I624)</f>
        <v>14880</v>
      </c>
    </row>
    <row r="625" customFormat="false" ht="15" hidden="false" customHeight="false" outlineLevel="0" collapsed="false">
      <c r="A625" s="6" t="str">
        <f aca="false">TEXT(B625,"0")&amp;"-"&amp;TEXT(C625,"00")</f>
        <v>2026-09</v>
      </c>
      <c r="B625" s="4" t="n">
        <v>2026</v>
      </c>
      <c r="C625" s="4" t="n">
        <v>9</v>
      </c>
      <c r="D625" s="9" t="s">
        <v>325</v>
      </c>
      <c r="E625" s="12" t="str">
        <f aca="false">INDEX(門市主檔!$B$2:$B$25,MATCH($D625,門市主檔!$A$2:$A$25,0))</f>
        <v>高雄左營店</v>
      </c>
      <c r="F625" s="12" t="str">
        <f aca="false">INDEX(門市主檔!$C$2:$C$25,MATCH($D625,門市主檔!$A$2:$A$25,0))</f>
        <v>南區</v>
      </c>
      <c r="G625" s="12" t="str">
        <f aca="false">INDEX(門市主檔!$E$2:$E$25,MATCH($D625,門市主檔!$A$2:$A$25,0))</f>
        <v>旗艦店</v>
      </c>
      <c r="H625" s="4" t="n">
        <v>30</v>
      </c>
      <c r="I625" s="16" t="n">
        <f aca="false">SUMIFS(門市年度設定!$E$2:$E$63,門市年度設定!$A$2:$A$63,$B625,門市年度設定!$B$2:$B$63,$D625)</f>
        <v>119</v>
      </c>
      <c r="J625" s="17" t="n">
        <f aca="false">SUMIFS(通路月營運!$I$2:$I$2509,通路月營運!$B$2:$B$2509,$B625,通路月營運!$C$2:$C$2509,$C625,通路月營運!$D$2:$D$2509,$D625)</f>
        <v>2334000</v>
      </c>
      <c r="K625" s="16" t="n">
        <f aca="false">SUMIFS(通路月營運!$K$2:$K$2509,通路月營運!$B$2:$B$2509,$B625,通路月營運!$C$2:$C$2509,$C625,通路月營運!$D$2:$D$2509,$D625)</f>
        <v>8065</v>
      </c>
      <c r="L625" s="13" t="n">
        <v>791800</v>
      </c>
      <c r="M625" s="13" t="n">
        <v>641200</v>
      </c>
      <c r="N625" s="17" t="n">
        <f aca="false">SUMIFS(門市年度設定!$F$2:$F$63,門市年度設定!$A$2:$A$63,$B625,門市年度設定!$B$2:$B$63,$D625)</f>
        <v>498000</v>
      </c>
      <c r="O625" s="13" t="n">
        <v>146500</v>
      </c>
      <c r="P625" s="13" t="n">
        <v>75000</v>
      </c>
      <c r="Q625" s="17" t="n">
        <f aca="false">SUMIFS(通路月營運!$N$2:$N$2509,通路月營運!$B$2:$B$2509,$B625,通路月營運!$C$2:$C$2509,$C625,通路月營運!$D$2:$D$2509,$D625)</f>
        <v>212899.5</v>
      </c>
      <c r="R625" s="14" t="n">
        <f aca="false">SUM(L625:Q625)</f>
        <v>2365399.5</v>
      </c>
      <c r="S625" s="14" t="n">
        <f aca="false">J625-R625</f>
        <v>-31399.5</v>
      </c>
      <c r="T625" s="15" t="n">
        <f aca="false">IF(J625=0,0,S625/J625)</f>
        <v>-0.0134530848329049</v>
      </c>
      <c r="U625" s="14" t="n">
        <f aca="false">IF(H625=0,0,J625/H625)</f>
        <v>77800</v>
      </c>
      <c r="V625" s="18" t="n">
        <f aca="false">IF(H625=0,0,K625/H625)</f>
        <v>268.833333333333</v>
      </c>
      <c r="W625" s="14" t="n">
        <f aca="false">IF(K625=0,0,J625/K625)</f>
        <v>289.398636081835</v>
      </c>
      <c r="X625" s="15" t="n">
        <f aca="false">IF(J625=0,0,L625/J625)</f>
        <v>0.339245929734362</v>
      </c>
      <c r="Y625" s="15" t="n">
        <f aca="false">IF(J625=0,0,M625/J625)</f>
        <v>0.274721508140531</v>
      </c>
      <c r="Z625" s="14" t="n">
        <f aca="false">IF(I625=0,0,J625/I625)</f>
        <v>19613.4453781513</v>
      </c>
    </row>
    <row r="626" customFormat="false" ht="15" hidden="false" customHeight="false" outlineLevel="0" collapsed="false">
      <c r="A626" s="6" t="str">
        <f aca="false">TEXT(B626,"0")&amp;"-"&amp;TEXT(C626,"00")</f>
        <v>2026-09</v>
      </c>
      <c r="B626" s="4" t="n">
        <v>2026</v>
      </c>
      <c r="C626" s="4" t="n">
        <v>9</v>
      </c>
      <c r="D626" s="9" t="s">
        <v>328</v>
      </c>
      <c r="E626" s="12" t="str">
        <f aca="false">INDEX(門市主檔!$B$2:$B$25,MATCH($D626,門市主檔!$A$2:$A$25,0))</f>
        <v>高雄三多店</v>
      </c>
      <c r="F626" s="12" t="str">
        <f aca="false">INDEX(門市主檔!$C$2:$C$25,MATCH($D626,門市主檔!$A$2:$A$25,0))</f>
        <v>南區</v>
      </c>
      <c r="G626" s="12" t="str">
        <f aca="false">INDEX(門市主檔!$E$2:$E$25,MATCH($D626,門市主檔!$A$2:$A$25,0))</f>
        <v>標準店</v>
      </c>
      <c r="H626" s="4" t="n">
        <v>30</v>
      </c>
      <c r="I626" s="16" t="n">
        <f aca="false">SUMIFS(門市年度設定!$E$2:$E$63,門市年度設定!$A$2:$A$63,$B626,門市年度設定!$B$2:$B$63,$D626)</f>
        <v>77</v>
      </c>
      <c r="J626" s="17" t="n">
        <f aca="false">SUMIFS(通路月營運!$I$2:$I$2509,通路月營運!$B$2:$B$2509,$B626,通路月營運!$C$2:$C$2509,$C626,通路月營運!$D$2:$D$2509,$D626)</f>
        <v>1839000</v>
      </c>
      <c r="K626" s="16" t="n">
        <f aca="false">SUMIFS(通路月營運!$K$2:$K$2509,通路月營運!$B$2:$B$2509,$B626,通路月營運!$C$2:$C$2509,$C626,通路月營運!$D$2:$D$2509,$D626)</f>
        <v>6569</v>
      </c>
      <c r="L626" s="13" t="n">
        <v>562900</v>
      </c>
      <c r="M626" s="13" t="n">
        <v>452700</v>
      </c>
      <c r="N626" s="17" t="n">
        <f aca="false">SUMIFS(門市年度設定!$F$2:$F$63,門市年度設定!$A$2:$A$63,$B626,門市年度設定!$B$2:$B$63,$D626)</f>
        <v>221000</v>
      </c>
      <c r="O626" s="13" t="n">
        <v>120700</v>
      </c>
      <c r="P626" s="13" t="n">
        <v>44200</v>
      </c>
      <c r="Q626" s="17" t="n">
        <f aca="false">SUMIFS(通路月營運!$N$2:$N$2509,通路月營運!$B$2:$B$2509,$B626,通路月營運!$C$2:$C$2509,$C626,通路月營運!$D$2:$D$2509,$D626)</f>
        <v>205516.5</v>
      </c>
      <c r="R626" s="14" t="n">
        <f aca="false">SUM(L626:Q626)</f>
        <v>1607016.5</v>
      </c>
      <c r="S626" s="14" t="n">
        <f aca="false">J626-R626</f>
        <v>231983.5</v>
      </c>
      <c r="T626" s="15" t="n">
        <f aca="false">IF(J626=0,0,S626/J626)</f>
        <v>0.126146547036433</v>
      </c>
      <c r="U626" s="14" t="n">
        <f aca="false">IF(H626=0,0,J626/H626)</f>
        <v>61300</v>
      </c>
      <c r="V626" s="18" t="n">
        <f aca="false">IF(H626=0,0,K626/H626)</f>
        <v>218.966666666667</v>
      </c>
      <c r="W626" s="14" t="n">
        <f aca="false">IF(K626=0,0,J626/K626)</f>
        <v>279.951286344954</v>
      </c>
      <c r="X626" s="15" t="n">
        <f aca="false">IF(J626=0,0,L626/J626)</f>
        <v>0.306090266449157</v>
      </c>
      <c r="Y626" s="15" t="n">
        <f aca="false">IF(J626=0,0,M626/J626)</f>
        <v>0.246166394779772</v>
      </c>
      <c r="Z626" s="14" t="n">
        <f aca="false">IF(I626=0,0,J626/I626)</f>
        <v>23883.1168831169</v>
      </c>
    </row>
    <row r="627" customFormat="false" ht="15" hidden="false" customHeight="false" outlineLevel="0" collapsed="false">
      <c r="A627" s="6" t="str">
        <f aca="false">TEXT(B627,"0")&amp;"-"&amp;TEXT(C627,"00")</f>
        <v>2026-09</v>
      </c>
      <c r="B627" s="4" t="n">
        <v>2026</v>
      </c>
      <c r="C627" s="4" t="n">
        <v>9</v>
      </c>
      <c r="D627" s="9" t="s">
        <v>330</v>
      </c>
      <c r="E627" s="12" t="str">
        <f aca="false">INDEX(門市主檔!$B$2:$B$25,MATCH($D627,門市主檔!$A$2:$A$25,0))</f>
        <v>高雄鳳山店</v>
      </c>
      <c r="F627" s="12" t="str">
        <f aca="false">INDEX(門市主檔!$C$2:$C$25,MATCH($D627,門市主檔!$A$2:$A$25,0))</f>
        <v>南區</v>
      </c>
      <c r="G627" s="12" t="str">
        <f aca="false">INDEX(門市主檔!$E$2:$E$25,MATCH($D627,門市主檔!$A$2:$A$25,0))</f>
        <v>外帶專門店</v>
      </c>
      <c r="H627" s="4" t="n">
        <v>30</v>
      </c>
      <c r="I627" s="16" t="n">
        <f aca="false">SUMIFS(門市年度設定!$E$2:$E$63,門市年度設定!$A$2:$A$63,$B627,門市年度設定!$B$2:$B$63,$D627)</f>
        <v>10</v>
      </c>
      <c r="J627" s="17" t="n">
        <f aca="false">SUMIFS(通路月營運!$I$2:$I$2509,通路月營運!$B$2:$B$2509,$B627,通路月營運!$C$2:$C$2509,$C627,通路月營運!$D$2:$D$2509,$D627)</f>
        <v>1239800</v>
      </c>
      <c r="K627" s="16" t="n">
        <f aca="false">SUMIFS(通路月營運!$K$2:$K$2509,通路月營運!$B$2:$B$2509,$B627,通路月營運!$C$2:$C$2509,$C627,通路月營運!$D$2:$D$2509,$D627)</f>
        <v>4910</v>
      </c>
      <c r="L627" s="13" t="n">
        <v>371300</v>
      </c>
      <c r="M627" s="13" t="n">
        <v>339800</v>
      </c>
      <c r="N627" s="17" t="n">
        <f aca="false">SUMIFS(門市年度設定!$F$2:$F$63,門市年度設定!$A$2:$A$63,$B627,門市年度設定!$B$2:$B$63,$D627)</f>
        <v>53000</v>
      </c>
      <c r="O627" s="13" t="n">
        <v>67800</v>
      </c>
      <c r="P627" s="13" t="n">
        <v>34300</v>
      </c>
      <c r="Q627" s="17" t="n">
        <f aca="false">SUMIFS(通路月營運!$N$2:$N$2509,通路月營運!$B$2:$B$2509,$B627,通路月營運!$C$2:$C$2509,$C627,通路月營運!$D$2:$D$2509,$D627)</f>
        <v>257887.5</v>
      </c>
      <c r="R627" s="14" t="n">
        <f aca="false">SUM(L627:Q627)</f>
        <v>1124087.5</v>
      </c>
      <c r="S627" s="14" t="n">
        <f aca="false">J627-R627</f>
        <v>115712.5</v>
      </c>
      <c r="T627" s="15" t="n">
        <f aca="false">IF(J627=0,0,S627/J627)</f>
        <v>0.0933315857396354</v>
      </c>
      <c r="U627" s="14" t="n">
        <f aca="false">IF(H627=0,0,J627/H627)</f>
        <v>41326.6666666667</v>
      </c>
      <c r="V627" s="18" t="n">
        <f aca="false">IF(H627=0,0,K627/H627)</f>
        <v>163.666666666667</v>
      </c>
      <c r="W627" s="14" t="n">
        <f aca="false">IF(K627=0,0,J627/K627)</f>
        <v>252.505091649695</v>
      </c>
      <c r="X627" s="15" t="n">
        <f aca="false">IF(J627=0,0,L627/J627)</f>
        <v>0.299483787707695</v>
      </c>
      <c r="Y627" s="15" t="n">
        <f aca="false">IF(J627=0,0,M627/J627)</f>
        <v>0.274076463945798</v>
      </c>
      <c r="Z627" s="14" t="n">
        <f aca="false">IF(I627=0,0,J627/I627)</f>
        <v>123980</v>
      </c>
    </row>
    <row r="628" customFormat="false" ht="15" hidden="false" customHeight="false" outlineLevel="0" collapsed="false">
      <c r="A628" s="6" t="str">
        <f aca="false">TEXT(B628,"0")&amp;"-"&amp;TEXT(C628,"00")</f>
        <v>2026-09</v>
      </c>
      <c r="B628" s="4" t="n">
        <v>2026</v>
      </c>
      <c r="C628" s="4" t="n">
        <v>9</v>
      </c>
      <c r="D628" s="9" t="s">
        <v>280</v>
      </c>
      <c r="E628" s="12" t="str">
        <f aca="false">INDEX(門市主檔!$B$2:$B$25,MATCH($D628,門市主檔!$A$2:$A$25,0))</f>
        <v>新北板橋店</v>
      </c>
      <c r="F628" s="12" t="str">
        <f aca="false">INDEX(門市主檔!$C$2:$C$25,MATCH($D628,門市主檔!$A$2:$A$25,0))</f>
        <v>北區</v>
      </c>
      <c r="G628" s="12" t="str">
        <f aca="false">INDEX(門市主檔!$E$2:$E$25,MATCH($D628,門市主檔!$A$2:$A$25,0))</f>
        <v>標準店</v>
      </c>
      <c r="H628" s="4" t="n">
        <v>30</v>
      </c>
      <c r="I628" s="16" t="n">
        <f aca="false">SUMIFS(門市年度設定!$E$2:$E$63,門市年度設定!$A$2:$A$63,$B628,門市年度設定!$B$2:$B$63,$D628)</f>
        <v>99</v>
      </c>
      <c r="J628" s="17" t="n">
        <f aca="false">SUMIFS(通路月營運!$I$2:$I$2509,通路月營運!$B$2:$B$2509,$B628,通路月營運!$C$2:$C$2509,$C628,通路月營運!$D$2:$D$2509,$D628)</f>
        <v>2625400</v>
      </c>
      <c r="K628" s="16" t="n">
        <f aca="false">SUMIFS(通路月營運!$K$2:$K$2509,通路月營運!$B$2:$B$2509,$B628,通路月營運!$C$2:$C$2509,$C628,通路月營運!$D$2:$D$2509,$D628)</f>
        <v>9512</v>
      </c>
      <c r="L628" s="13" t="n">
        <v>891100</v>
      </c>
      <c r="M628" s="13" t="n">
        <v>655900</v>
      </c>
      <c r="N628" s="17" t="n">
        <f aca="false">SUMIFS(門市年度設定!$F$2:$F$63,門市年度設定!$A$2:$A$63,$B628,門市年度設定!$B$2:$B$63,$D628)</f>
        <v>291000</v>
      </c>
      <c r="O628" s="13" t="n">
        <v>123900</v>
      </c>
      <c r="P628" s="13" t="n">
        <v>77700</v>
      </c>
      <c r="Q628" s="17" t="n">
        <f aca="false">SUMIFS(通路月營運!$N$2:$N$2509,通路月營運!$B$2:$B$2509,$B628,通路月營運!$C$2:$C$2509,$C628,通路月營運!$D$2:$D$2509,$D628)</f>
        <v>295941</v>
      </c>
      <c r="R628" s="14" t="n">
        <f aca="false">SUM(L628:Q628)</f>
        <v>2335541</v>
      </c>
      <c r="S628" s="14" t="n">
        <f aca="false">J628-R628</f>
        <v>289859</v>
      </c>
      <c r="T628" s="15" t="n">
        <f aca="false">IF(J628=0,0,S628/J628)</f>
        <v>0.110405652472004</v>
      </c>
      <c r="U628" s="14" t="n">
        <f aca="false">IF(H628=0,0,J628/H628)</f>
        <v>87513.3333333333</v>
      </c>
      <c r="V628" s="18" t="n">
        <f aca="false">IF(H628=0,0,K628/H628)</f>
        <v>317.066666666667</v>
      </c>
      <c r="W628" s="14" t="n">
        <f aca="false">IF(K628=0,0,J628/K628)</f>
        <v>276.009251471825</v>
      </c>
      <c r="X628" s="15" t="n">
        <f aca="false">IF(J628=0,0,L628/J628)</f>
        <v>0.339414946293898</v>
      </c>
      <c r="Y628" s="15" t="n">
        <f aca="false">IF(J628=0,0,M628/J628)</f>
        <v>0.24982859754704</v>
      </c>
      <c r="Z628" s="14" t="n">
        <f aca="false">IF(I628=0,0,J628/I628)</f>
        <v>26519.1919191919</v>
      </c>
    </row>
    <row r="629" customFormat="false" ht="15" hidden="false" customHeight="false" outlineLevel="0" collapsed="false">
      <c r="A629" s="6" t="str">
        <f aca="false">TEXT(B629,"0")&amp;"-"&amp;TEXT(C629,"00")</f>
        <v>2026-09</v>
      </c>
      <c r="B629" s="4" t="n">
        <v>2026</v>
      </c>
      <c r="C629" s="4" t="n">
        <v>9</v>
      </c>
      <c r="D629" s="9" t="s">
        <v>283</v>
      </c>
      <c r="E629" s="12" t="str">
        <f aca="false">INDEX(門市主檔!$B$2:$B$25,MATCH($D629,門市主檔!$A$2:$A$25,0))</f>
        <v>新北新莊店</v>
      </c>
      <c r="F629" s="12" t="str">
        <f aca="false">INDEX(門市主檔!$C$2:$C$25,MATCH($D629,門市主檔!$A$2:$A$25,0))</f>
        <v>北區</v>
      </c>
      <c r="G629" s="12" t="str">
        <f aca="false">INDEX(門市主檔!$E$2:$E$25,MATCH($D629,門市主檔!$A$2:$A$25,0))</f>
        <v>標準店</v>
      </c>
      <c r="H629" s="4" t="n">
        <v>30</v>
      </c>
      <c r="I629" s="16" t="n">
        <f aca="false">SUMIFS(門市年度設定!$E$2:$E$63,門市年度設定!$A$2:$A$63,$B629,門市年度設定!$B$2:$B$63,$D629)</f>
        <v>75</v>
      </c>
      <c r="J629" s="17" t="n">
        <f aca="false">SUMIFS(通路月營運!$I$2:$I$2509,通路月營運!$B$2:$B$2509,$B629,通路月營運!$C$2:$C$2509,$C629,通路月營運!$D$2:$D$2509,$D629)</f>
        <v>2096700</v>
      </c>
      <c r="K629" s="16" t="n">
        <f aca="false">SUMIFS(通路月營運!$K$2:$K$2509,通路月營運!$B$2:$B$2509,$B629,通路月營運!$C$2:$C$2509,$C629,通路月營運!$D$2:$D$2509,$D629)</f>
        <v>7049</v>
      </c>
      <c r="L629" s="13" t="n">
        <v>697400</v>
      </c>
      <c r="M629" s="13" t="n">
        <v>502100</v>
      </c>
      <c r="N629" s="17" t="n">
        <f aca="false">SUMIFS(門市年度設定!$F$2:$F$63,門市年度設定!$A$2:$A$63,$B629,門市年度設定!$B$2:$B$63,$D629)</f>
        <v>250000</v>
      </c>
      <c r="O629" s="13" t="n">
        <v>110500</v>
      </c>
      <c r="P629" s="13" t="n">
        <v>63400</v>
      </c>
      <c r="Q629" s="17" t="n">
        <f aca="false">SUMIFS(通路月營運!$N$2:$N$2509,通路月營運!$B$2:$B$2509,$B629,通路月營運!$C$2:$C$2509,$C629,通路月營運!$D$2:$D$2509,$D629)</f>
        <v>242431.5</v>
      </c>
      <c r="R629" s="14" t="n">
        <f aca="false">SUM(L629:Q629)</f>
        <v>1865831.5</v>
      </c>
      <c r="S629" s="14" t="n">
        <f aca="false">J629-R629</f>
        <v>230868.5</v>
      </c>
      <c r="T629" s="15" t="n">
        <f aca="false">IF(J629=0,0,S629/J629)</f>
        <v>0.11011041159918</v>
      </c>
      <c r="U629" s="14" t="n">
        <f aca="false">IF(H629=0,0,J629/H629)</f>
        <v>69890</v>
      </c>
      <c r="V629" s="18" t="n">
        <f aca="false">IF(H629=0,0,K629/H629)</f>
        <v>234.966666666667</v>
      </c>
      <c r="W629" s="14" t="n">
        <f aca="false">IF(K629=0,0,J629/K629)</f>
        <v>297.44644630444</v>
      </c>
      <c r="X629" s="15" t="n">
        <f aca="false">IF(J629=0,0,L629/J629)</f>
        <v>0.332617923403444</v>
      </c>
      <c r="Y629" s="15" t="n">
        <f aca="false">IF(J629=0,0,M629/J629)</f>
        <v>0.239471550531788</v>
      </c>
      <c r="Z629" s="14" t="n">
        <f aca="false">IF(I629=0,0,J629/I629)</f>
        <v>27956</v>
      </c>
    </row>
    <row r="630" customFormat="false" ht="15" hidden="false" customHeight="false" outlineLevel="0" collapsed="false">
      <c r="A630" s="6" t="str">
        <f aca="false">TEXT(B630,"0")&amp;"-"&amp;TEXT(C630,"00")</f>
        <v>2026-09</v>
      </c>
      <c r="B630" s="4" t="n">
        <v>2026</v>
      </c>
      <c r="C630" s="4" t="n">
        <v>9</v>
      </c>
      <c r="D630" s="9" t="s">
        <v>332</v>
      </c>
      <c r="E630" s="12" t="str">
        <f aca="false">INDEX(門市主檔!$B$2:$B$25,MATCH($D630,門市主檔!$A$2:$A$25,0))</f>
        <v>屏東市區店</v>
      </c>
      <c r="F630" s="12" t="str">
        <f aca="false">INDEX(門市主檔!$C$2:$C$25,MATCH($D630,門市主檔!$A$2:$A$25,0))</f>
        <v>南區</v>
      </c>
      <c r="G630" s="12" t="str">
        <f aca="false">INDEX(門市主檔!$E$2:$E$25,MATCH($D630,門市主檔!$A$2:$A$25,0))</f>
        <v>小型店</v>
      </c>
      <c r="H630" s="4" t="n">
        <v>30</v>
      </c>
      <c r="I630" s="16" t="n">
        <f aca="false">SUMIFS(門市年度設定!$E$2:$E$63,門市年度設定!$A$2:$A$63,$B630,門市年度設定!$B$2:$B$63,$D630)</f>
        <v>45</v>
      </c>
      <c r="J630" s="17" t="n">
        <f aca="false">SUMIFS(通路月營運!$I$2:$I$2509,通路月營運!$B$2:$B$2509,$B630,通路月營運!$C$2:$C$2509,$C630,通路月營運!$D$2:$D$2509,$D630)</f>
        <v>1356000</v>
      </c>
      <c r="K630" s="16" t="n">
        <f aca="false">SUMIFS(通路月營運!$K$2:$K$2509,通路月營運!$B$2:$B$2509,$B630,通路月營運!$C$2:$C$2509,$C630,通路月營運!$D$2:$D$2509,$D630)</f>
        <v>4868</v>
      </c>
      <c r="L630" s="13" t="n">
        <v>439000</v>
      </c>
      <c r="M630" s="13" t="n">
        <v>336000</v>
      </c>
      <c r="N630" s="17" t="n">
        <f aca="false">SUMIFS(門市年度設定!$F$2:$F$63,門市年度設定!$A$2:$A$63,$B630,門市年度設定!$B$2:$B$63,$D630)</f>
        <v>88000</v>
      </c>
      <c r="O630" s="13" t="n">
        <v>62500</v>
      </c>
      <c r="P630" s="13" t="n">
        <v>44600</v>
      </c>
      <c r="Q630" s="17" t="n">
        <f aca="false">SUMIFS(通路月營運!$N$2:$N$2509,通路月營運!$B$2:$B$2509,$B630,通路月營運!$C$2:$C$2509,$C630,通路月營運!$D$2:$D$2509,$D630)</f>
        <v>182677.5</v>
      </c>
      <c r="R630" s="14" t="n">
        <f aca="false">SUM(L630:Q630)</f>
        <v>1152777.5</v>
      </c>
      <c r="S630" s="14" t="n">
        <f aca="false">J630-R630</f>
        <v>203222.5</v>
      </c>
      <c r="T630" s="15" t="n">
        <f aca="false">IF(J630=0,0,S630/J630)</f>
        <v>0.149869100294985</v>
      </c>
      <c r="U630" s="14" t="n">
        <f aca="false">IF(H630=0,0,J630/H630)</f>
        <v>45200</v>
      </c>
      <c r="V630" s="18" t="n">
        <f aca="false">IF(H630=0,0,K630/H630)</f>
        <v>162.266666666667</v>
      </c>
      <c r="W630" s="14" t="n">
        <f aca="false">IF(K630=0,0,J630/K630)</f>
        <v>278.553820870994</v>
      </c>
      <c r="X630" s="15" t="n">
        <f aca="false">IF(J630=0,0,L630/J630)</f>
        <v>0.323746312684366</v>
      </c>
      <c r="Y630" s="15" t="n">
        <f aca="false">IF(J630=0,0,M630/J630)</f>
        <v>0.247787610619469</v>
      </c>
      <c r="Z630" s="14" t="n">
        <f aca="false">IF(I630=0,0,J630/I630)</f>
        <v>30133.3333333333</v>
      </c>
    </row>
    <row r="631" customFormat="false" ht="15" hidden="false" customHeight="false" outlineLevel="0" collapsed="false">
      <c r="A631" s="6" t="str">
        <f aca="false">TEXT(B631,"0")&amp;"-"&amp;TEXT(C631,"00")</f>
        <v>2026-09</v>
      </c>
      <c r="B631" s="4" t="n">
        <v>2026</v>
      </c>
      <c r="C631" s="4" t="n">
        <v>9</v>
      </c>
      <c r="D631" s="9" t="s">
        <v>300</v>
      </c>
      <c r="E631" s="12" t="str">
        <f aca="false">INDEX(門市主檔!$B$2:$B$25,MATCH($D631,門市主檔!$A$2:$A$25,0))</f>
        <v>台中逢甲店</v>
      </c>
      <c r="F631" s="12" t="str">
        <f aca="false">INDEX(門市主檔!$C$2:$C$25,MATCH($D631,門市主檔!$A$2:$A$25,0))</f>
        <v>中區</v>
      </c>
      <c r="G631" s="12" t="str">
        <f aca="false">INDEX(門市主檔!$E$2:$E$25,MATCH($D631,門市主檔!$A$2:$A$25,0))</f>
        <v>標準店</v>
      </c>
      <c r="H631" s="4" t="n">
        <v>30</v>
      </c>
      <c r="I631" s="16" t="n">
        <f aca="false">SUMIFS(門市年度設定!$E$2:$E$63,門市年度設定!$A$2:$A$63,$B631,門市年度設定!$B$2:$B$63,$D631)</f>
        <v>83</v>
      </c>
      <c r="J631" s="17" t="n">
        <f aca="false">SUMIFS(通路月營運!$I$2:$I$2509,通路月營運!$B$2:$B$2509,$B631,通路月營運!$C$2:$C$2509,$C631,通路月營運!$D$2:$D$2509,$D631)</f>
        <v>2633500</v>
      </c>
      <c r="K631" s="16" t="n">
        <f aca="false">SUMIFS(通路月營運!$K$2:$K$2509,通路月營運!$B$2:$B$2509,$B631,通路月營運!$C$2:$C$2509,$C631,通路月營運!$D$2:$D$2509,$D631)</f>
        <v>9314</v>
      </c>
      <c r="L631" s="13" t="n">
        <v>894000</v>
      </c>
      <c r="M631" s="13" t="n">
        <v>728800</v>
      </c>
      <c r="N631" s="17" t="n">
        <f aca="false">SUMIFS(門市年度設定!$F$2:$F$63,門市年度設定!$A$2:$A$63,$B631,門市年度設定!$B$2:$B$63,$D631)</f>
        <v>336000</v>
      </c>
      <c r="O631" s="13" t="n">
        <v>138500</v>
      </c>
      <c r="P631" s="13" t="n">
        <v>56900</v>
      </c>
      <c r="Q631" s="17" t="n">
        <f aca="false">SUMIFS(通路月營運!$N$2:$N$2509,通路月營運!$B$2:$B$2509,$B631,通路月營運!$C$2:$C$2509,$C631,通路月營運!$D$2:$D$2509,$D631)</f>
        <v>305877</v>
      </c>
      <c r="R631" s="14" t="n">
        <f aca="false">SUM(L631:Q631)</f>
        <v>2460077</v>
      </c>
      <c r="S631" s="14" t="n">
        <f aca="false">J631-R631</f>
        <v>173423</v>
      </c>
      <c r="T631" s="15" t="n">
        <f aca="false">IF(J631=0,0,S631/J631)</f>
        <v>0.0658526675526865</v>
      </c>
      <c r="U631" s="14" t="n">
        <f aca="false">IF(H631=0,0,J631/H631)</f>
        <v>87783.3333333333</v>
      </c>
      <c r="V631" s="18" t="n">
        <f aca="false">IF(H631=0,0,K631/H631)</f>
        <v>310.466666666667</v>
      </c>
      <c r="W631" s="14" t="n">
        <f aca="false">IF(K631=0,0,J631/K631)</f>
        <v>282.746403263904</v>
      </c>
      <c r="X631" s="15" t="n">
        <f aca="false">IF(J631=0,0,L631/J631)</f>
        <v>0.339472185304728</v>
      </c>
      <c r="Y631" s="15" t="n">
        <f aca="false">IF(J631=0,0,M631/J631)</f>
        <v>0.2767419783558</v>
      </c>
      <c r="Z631" s="14" t="n">
        <f aca="false">IF(I631=0,0,J631/I631)</f>
        <v>31728.9156626506</v>
      </c>
    </row>
    <row r="632" customFormat="false" ht="15" hidden="false" customHeight="false" outlineLevel="0" collapsed="false">
      <c r="A632" s="6" t="str">
        <f aca="false">TEXT(B632,"0")&amp;"-"&amp;TEXT(C632,"00")</f>
        <v>2026-09</v>
      </c>
      <c r="B632" s="4" t="n">
        <v>2026</v>
      </c>
      <c r="C632" s="4" t="n">
        <v>9</v>
      </c>
      <c r="D632" s="9" t="s">
        <v>305</v>
      </c>
      <c r="E632" s="12" t="str">
        <f aca="false">INDEX(門市主檔!$B$2:$B$25,MATCH($D632,門市主檔!$A$2:$A$25,0))</f>
        <v>台中七期店</v>
      </c>
      <c r="F632" s="12" t="str">
        <f aca="false">INDEX(門市主檔!$C$2:$C$25,MATCH($D632,門市主檔!$A$2:$A$25,0))</f>
        <v>中區</v>
      </c>
      <c r="G632" s="12" t="str">
        <f aca="false">INDEX(門市主檔!$E$2:$E$25,MATCH($D632,門市主檔!$A$2:$A$25,0))</f>
        <v>旗艦店</v>
      </c>
      <c r="H632" s="4" t="n">
        <v>30</v>
      </c>
      <c r="I632" s="16" t="n">
        <f aca="false">SUMIFS(門市年度設定!$E$2:$E$63,門市年度設定!$A$2:$A$63,$B632,門市年度設定!$B$2:$B$63,$D632)</f>
        <v>124</v>
      </c>
      <c r="J632" s="17" t="n">
        <f aca="false">SUMIFS(通路月營運!$I$2:$I$2509,通路月營運!$B$2:$B$2509,$B632,通路月營運!$C$2:$C$2509,$C632,通路月營運!$D$2:$D$2509,$D632)</f>
        <v>2498300</v>
      </c>
      <c r="K632" s="16" t="n">
        <f aca="false">SUMIFS(通路月營運!$K$2:$K$2509,通路月營運!$B$2:$B$2509,$B632,通路月營運!$C$2:$C$2509,$C632,通路月營運!$D$2:$D$2509,$D632)</f>
        <v>8705</v>
      </c>
      <c r="L632" s="13" t="n">
        <v>836100</v>
      </c>
      <c r="M632" s="13" t="n">
        <v>638000</v>
      </c>
      <c r="N632" s="17" t="n">
        <f aca="false">SUMIFS(門市年度設定!$F$2:$F$63,門市年度設定!$A$2:$A$63,$B632,門市年度設定!$B$2:$B$63,$D632)</f>
        <v>509000</v>
      </c>
      <c r="O632" s="13" t="n">
        <v>121700</v>
      </c>
      <c r="P632" s="13" t="n">
        <v>80300</v>
      </c>
      <c r="Q632" s="17" t="n">
        <f aca="false">SUMIFS(通路月營運!$N$2:$N$2509,通路月營運!$B$2:$B$2509,$B632,通路月營運!$C$2:$C$2509,$C632,通路月營運!$D$2:$D$2509,$D632)</f>
        <v>255369</v>
      </c>
      <c r="R632" s="14" t="n">
        <f aca="false">SUM(L632:Q632)</f>
        <v>2440469</v>
      </c>
      <c r="S632" s="14" t="n">
        <f aca="false">J632-R632</f>
        <v>57831</v>
      </c>
      <c r="T632" s="15" t="n">
        <f aca="false">IF(J632=0,0,S632/J632)</f>
        <v>0.0231481407357003</v>
      </c>
      <c r="U632" s="14" t="n">
        <f aca="false">IF(H632=0,0,J632/H632)</f>
        <v>83276.6666666667</v>
      </c>
      <c r="V632" s="18" t="n">
        <f aca="false">IF(H632=0,0,K632/H632)</f>
        <v>290.166666666667</v>
      </c>
      <c r="W632" s="14" t="n">
        <f aca="false">IF(K632=0,0,J632/K632)</f>
        <v>286.995979322229</v>
      </c>
      <c r="X632" s="15" t="n">
        <f aca="false">IF(J632=0,0,L632/J632)</f>
        <v>0.334667573950286</v>
      </c>
      <c r="Y632" s="15" t="n">
        <f aca="false">IF(J632=0,0,M632/J632)</f>
        <v>0.255373654084778</v>
      </c>
      <c r="Z632" s="14" t="n">
        <f aca="false">IF(I632=0,0,J632/I632)</f>
        <v>20147.5806451613</v>
      </c>
    </row>
    <row r="633" customFormat="false" ht="15" hidden="false" customHeight="false" outlineLevel="0" collapsed="false">
      <c r="A633" s="6" t="str">
        <f aca="false">TEXT(B633,"0")&amp;"-"&amp;TEXT(C633,"00")</f>
        <v>2026-09</v>
      </c>
      <c r="B633" s="4" t="n">
        <v>2026</v>
      </c>
      <c r="C633" s="4" t="n">
        <v>9</v>
      </c>
      <c r="D633" s="9" t="s">
        <v>307</v>
      </c>
      <c r="E633" s="12" t="str">
        <f aca="false">INDEX(門市主檔!$B$2:$B$25,MATCH($D633,門市主檔!$A$2:$A$25,0))</f>
        <v>台中一中店</v>
      </c>
      <c r="F633" s="12" t="str">
        <f aca="false">INDEX(門市主檔!$C$2:$C$25,MATCH($D633,門市主檔!$A$2:$A$25,0))</f>
        <v>中區</v>
      </c>
      <c r="G633" s="12" t="str">
        <f aca="false">INDEX(門市主檔!$E$2:$E$25,MATCH($D633,門市主檔!$A$2:$A$25,0))</f>
        <v>小型店</v>
      </c>
      <c r="H633" s="4" t="n">
        <v>30</v>
      </c>
      <c r="I633" s="16" t="n">
        <f aca="false">SUMIFS(門市年度設定!$E$2:$E$63,門市年度設定!$A$2:$A$63,$B633,門市年度設定!$B$2:$B$63,$D633)</f>
        <v>52</v>
      </c>
      <c r="J633" s="17" t="n">
        <f aca="false">SUMIFS(通路月營運!$I$2:$I$2509,通路月營運!$B$2:$B$2509,$B633,通路月營運!$C$2:$C$2509,$C633,通路月營運!$D$2:$D$2509,$D633)</f>
        <v>1890700</v>
      </c>
      <c r="K633" s="16" t="n">
        <f aca="false">SUMIFS(通路月營運!$K$2:$K$2509,通路月營運!$B$2:$B$2509,$B633,通路月營運!$C$2:$C$2509,$C633,通路月營運!$D$2:$D$2509,$D633)</f>
        <v>6553</v>
      </c>
      <c r="L633" s="13" t="n">
        <v>582700</v>
      </c>
      <c r="M633" s="13" t="n">
        <v>505800</v>
      </c>
      <c r="N633" s="17" t="n">
        <f aca="false">SUMIFS(門市年度設定!$F$2:$F$63,門市年度設定!$A$2:$A$63,$B633,門市年度設定!$B$2:$B$63,$D633)</f>
        <v>108000</v>
      </c>
      <c r="O633" s="13" t="n">
        <v>115800</v>
      </c>
      <c r="P633" s="13" t="n">
        <v>60900</v>
      </c>
      <c r="Q633" s="17" t="n">
        <f aca="false">SUMIFS(通路月營運!$N$2:$N$2509,通路月營運!$B$2:$B$2509,$B633,通路月營運!$C$2:$C$2509,$C633,通路月營運!$D$2:$D$2509,$D633)</f>
        <v>263407.5</v>
      </c>
      <c r="R633" s="14" t="n">
        <f aca="false">SUM(L633:Q633)</f>
        <v>1636607.5</v>
      </c>
      <c r="S633" s="14" t="n">
        <f aca="false">J633-R633</f>
        <v>254092.5</v>
      </c>
      <c r="T633" s="15" t="n">
        <f aca="false">IF(J633=0,0,S633/J633)</f>
        <v>0.134390701856455</v>
      </c>
      <c r="U633" s="14" t="n">
        <f aca="false">IF(H633=0,0,J633/H633)</f>
        <v>63023.3333333333</v>
      </c>
      <c r="V633" s="18" t="n">
        <f aca="false">IF(H633=0,0,K633/H633)</f>
        <v>218.433333333333</v>
      </c>
      <c r="W633" s="14" t="n">
        <f aca="false">IF(K633=0,0,J633/K633)</f>
        <v>288.524339996948</v>
      </c>
      <c r="X633" s="15" t="n">
        <f aca="false">IF(J633=0,0,L633/J633)</f>
        <v>0.308192732850267</v>
      </c>
      <c r="Y633" s="15" t="n">
        <f aca="false">IF(J633=0,0,M633/J633)</f>
        <v>0.267519966150103</v>
      </c>
      <c r="Z633" s="14" t="n">
        <f aca="false">IF(I633=0,0,J633/I633)</f>
        <v>36359.6153846154</v>
      </c>
    </row>
    <row r="634" customFormat="false" ht="15" hidden="false" customHeight="false" outlineLevel="0" collapsed="false">
      <c r="A634" s="6" t="str">
        <f aca="false">TEXT(B634,"0")&amp;"-"&amp;TEXT(C634,"00")</f>
        <v>2026-09</v>
      </c>
      <c r="B634" s="4" t="n">
        <v>2026</v>
      </c>
      <c r="C634" s="4" t="n">
        <v>9</v>
      </c>
      <c r="D634" s="9" t="s">
        <v>310</v>
      </c>
      <c r="E634" s="12" t="str">
        <f aca="false">INDEX(門市主檔!$B$2:$B$25,MATCH($D634,門市主檔!$A$2:$A$25,0))</f>
        <v>台中大里店</v>
      </c>
      <c r="F634" s="12" t="str">
        <f aca="false">INDEX(門市主檔!$C$2:$C$25,MATCH($D634,門市主檔!$A$2:$A$25,0))</f>
        <v>中區</v>
      </c>
      <c r="G634" s="12" t="str">
        <f aca="false">INDEX(門市主檔!$E$2:$E$25,MATCH($D634,門市主檔!$A$2:$A$25,0))</f>
        <v>外帶專門店</v>
      </c>
      <c r="H634" s="4" t="n">
        <v>30</v>
      </c>
      <c r="I634" s="16" t="n">
        <f aca="false">SUMIFS(門市年度設定!$E$2:$E$63,門市年度設定!$A$2:$A$63,$B634,門市年度設定!$B$2:$B$63,$D634)</f>
        <v>10</v>
      </c>
      <c r="J634" s="17" t="n">
        <f aca="false">SUMIFS(通路月營運!$I$2:$I$2509,通路月營運!$B$2:$B$2509,$B634,通路月營運!$C$2:$C$2509,$C634,通路月營運!$D$2:$D$2509,$D634)</f>
        <v>1130800</v>
      </c>
      <c r="K634" s="16" t="n">
        <f aca="false">SUMIFS(通路月營運!$K$2:$K$2509,通路月營運!$B$2:$B$2509,$B634,通路月營運!$C$2:$C$2509,$C634,通路月營運!$D$2:$D$2509,$D634)</f>
        <v>4142</v>
      </c>
      <c r="L634" s="13" t="n">
        <v>379600</v>
      </c>
      <c r="M634" s="13" t="n">
        <v>309900</v>
      </c>
      <c r="N634" s="17" t="n">
        <f aca="false">SUMIFS(門市年度設定!$F$2:$F$63,門市年度設定!$A$2:$A$63,$B634,門市年度設定!$B$2:$B$63,$D634)</f>
        <v>56000</v>
      </c>
      <c r="O634" s="13" t="n">
        <v>65300</v>
      </c>
      <c r="P634" s="13" t="n">
        <v>19900</v>
      </c>
      <c r="Q634" s="17" t="n">
        <f aca="false">SUMIFS(通路月營運!$N$2:$N$2509,通路月營運!$B$2:$B$2509,$B634,通路月營運!$C$2:$C$2509,$C634,通路月營運!$D$2:$D$2509,$D634)</f>
        <v>225906</v>
      </c>
      <c r="R634" s="14" t="n">
        <f aca="false">SUM(L634:Q634)</f>
        <v>1056606</v>
      </c>
      <c r="S634" s="14" t="n">
        <f aca="false">J634-R634</f>
        <v>74194</v>
      </c>
      <c r="T634" s="15" t="n">
        <f aca="false">IF(J634=0,0,S634/J634)</f>
        <v>0.065611956137248</v>
      </c>
      <c r="U634" s="14" t="n">
        <f aca="false">IF(H634=0,0,J634/H634)</f>
        <v>37693.3333333333</v>
      </c>
      <c r="V634" s="18" t="n">
        <f aca="false">IF(H634=0,0,K634/H634)</f>
        <v>138.066666666667</v>
      </c>
      <c r="W634" s="14" t="n">
        <f aca="false">IF(K634=0,0,J634/K634)</f>
        <v>273.008208594882</v>
      </c>
      <c r="X634" s="15" t="n">
        <f aca="false">IF(J634=0,0,L634/J634)</f>
        <v>0.335691545808277</v>
      </c>
      <c r="Y634" s="15" t="n">
        <f aca="false">IF(J634=0,0,M634/J634)</f>
        <v>0.274053767244429</v>
      </c>
      <c r="Z634" s="14" t="n">
        <f aca="false">IF(I634=0,0,J634/I634)</f>
        <v>113080</v>
      </c>
    </row>
    <row r="635" customFormat="false" ht="15" hidden="false" customHeight="false" outlineLevel="0" collapsed="false">
      <c r="A635" s="6" t="str">
        <f aca="false">TEXT(B635,"0")&amp;"-"&amp;TEXT(C635,"00")</f>
        <v>2026-09</v>
      </c>
      <c r="B635" s="4" t="n">
        <v>2026</v>
      </c>
      <c r="C635" s="4" t="n">
        <v>9</v>
      </c>
      <c r="D635" s="9" t="s">
        <v>318</v>
      </c>
      <c r="E635" s="12" t="str">
        <f aca="false">INDEX(門市主檔!$B$2:$B$25,MATCH($D635,門市主檔!$A$2:$A$25,0))</f>
        <v>台南中西店</v>
      </c>
      <c r="F635" s="12" t="str">
        <f aca="false">INDEX(門市主檔!$C$2:$C$25,MATCH($D635,門市主檔!$A$2:$A$25,0))</f>
        <v>南區</v>
      </c>
      <c r="G635" s="12" t="str">
        <f aca="false">INDEX(門市主檔!$E$2:$E$25,MATCH($D635,門市主檔!$A$2:$A$25,0))</f>
        <v>標準店</v>
      </c>
      <c r="H635" s="4" t="n">
        <v>30</v>
      </c>
      <c r="I635" s="16" t="n">
        <f aca="false">SUMIFS(門市年度設定!$E$2:$E$63,門市年度設定!$A$2:$A$63,$B635,門市年度設定!$B$2:$B$63,$D635)</f>
        <v>76</v>
      </c>
      <c r="J635" s="17" t="n">
        <f aca="false">SUMIFS(通路月營運!$I$2:$I$2509,通路月營運!$B$2:$B$2509,$B635,通路月營運!$C$2:$C$2509,$C635,通路月營運!$D$2:$D$2509,$D635)</f>
        <v>1876300</v>
      </c>
      <c r="K635" s="16" t="n">
        <f aca="false">SUMIFS(通路月營運!$K$2:$K$2509,通路月營運!$B$2:$B$2509,$B635,通路月營運!$C$2:$C$2509,$C635,通路月營運!$D$2:$D$2509,$D635)</f>
        <v>6808</v>
      </c>
      <c r="L635" s="13" t="n">
        <v>619000</v>
      </c>
      <c r="M635" s="13" t="n">
        <v>447700</v>
      </c>
      <c r="N635" s="17" t="n">
        <f aca="false">SUMIFS(門市年度設定!$F$2:$F$63,門市年度設定!$A$2:$A$63,$B635,門市年度設定!$B$2:$B$63,$D635)</f>
        <v>211000</v>
      </c>
      <c r="O635" s="13" t="n">
        <v>116200</v>
      </c>
      <c r="P635" s="13" t="n">
        <v>38600</v>
      </c>
      <c r="Q635" s="17" t="n">
        <f aca="false">SUMIFS(通路月營運!$N$2:$N$2509,通路月營運!$B$2:$B$2509,$B635,通路月營運!$C$2:$C$2509,$C635,通路月營運!$D$2:$D$2509,$D635)</f>
        <v>219489</v>
      </c>
      <c r="R635" s="14" t="n">
        <f aca="false">SUM(L635:Q635)</f>
        <v>1651989</v>
      </c>
      <c r="S635" s="14" t="n">
        <f aca="false">J635-R635</f>
        <v>224311</v>
      </c>
      <c r="T635" s="15" t="n">
        <f aca="false">IF(J635=0,0,S635/J635)</f>
        <v>0.119549645579065</v>
      </c>
      <c r="U635" s="14" t="n">
        <f aca="false">IF(H635=0,0,J635/H635)</f>
        <v>62543.3333333333</v>
      </c>
      <c r="V635" s="18" t="n">
        <f aca="false">IF(H635=0,0,K635/H635)</f>
        <v>226.933333333333</v>
      </c>
      <c r="W635" s="14" t="n">
        <f aca="false">IF(K635=0,0,J635/K635)</f>
        <v>275.60223266745</v>
      </c>
      <c r="X635" s="15" t="n">
        <f aca="false">IF(J635=0,0,L635/J635)</f>
        <v>0.329904599477695</v>
      </c>
      <c r="Y635" s="15" t="n">
        <f aca="false">IF(J635=0,0,M635/J635)</f>
        <v>0.23860789852369</v>
      </c>
      <c r="Z635" s="14" t="n">
        <f aca="false">IF(I635=0,0,J635/I635)</f>
        <v>24688.1578947368</v>
      </c>
    </row>
    <row r="636" customFormat="false" ht="15" hidden="false" customHeight="false" outlineLevel="0" collapsed="false">
      <c r="A636" s="6" t="str">
        <f aca="false">TEXT(B636,"0")&amp;"-"&amp;TEXT(C636,"00")</f>
        <v>2026-09</v>
      </c>
      <c r="B636" s="4" t="n">
        <v>2026</v>
      </c>
      <c r="C636" s="4" t="n">
        <v>9</v>
      </c>
      <c r="D636" s="9" t="s">
        <v>323</v>
      </c>
      <c r="E636" s="12" t="str">
        <f aca="false">INDEX(門市主檔!$B$2:$B$25,MATCH($D636,門市主檔!$A$2:$A$25,0))</f>
        <v>台南東寧店</v>
      </c>
      <c r="F636" s="12" t="str">
        <f aca="false">INDEX(門市主檔!$C$2:$C$25,MATCH($D636,門市主檔!$A$2:$A$25,0))</f>
        <v>南區</v>
      </c>
      <c r="G636" s="12" t="str">
        <f aca="false">INDEX(門市主檔!$E$2:$E$25,MATCH($D636,門市主檔!$A$2:$A$25,0))</f>
        <v>小型店</v>
      </c>
      <c r="H636" s="4" t="n">
        <v>30</v>
      </c>
      <c r="I636" s="16" t="n">
        <f aca="false">SUMIFS(門市年度設定!$E$2:$E$63,門市年度設定!$A$2:$A$63,$B636,門市年度設定!$B$2:$B$63,$D636)</f>
        <v>52</v>
      </c>
      <c r="J636" s="17" t="n">
        <f aca="false">SUMIFS(通路月營運!$I$2:$I$2509,通路月營運!$B$2:$B$2509,$B636,通路月營運!$C$2:$C$2509,$C636,通路月營運!$D$2:$D$2509,$D636)</f>
        <v>1520600</v>
      </c>
      <c r="K636" s="16" t="n">
        <f aca="false">SUMIFS(通路月營運!$K$2:$K$2509,通路月營運!$B$2:$B$2509,$B636,通路月營運!$C$2:$C$2509,$C636,通路月營運!$D$2:$D$2509,$D636)</f>
        <v>5351</v>
      </c>
      <c r="L636" s="13" t="n">
        <v>512100</v>
      </c>
      <c r="M636" s="13" t="n">
        <v>380400</v>
      </c>
      <c r="N636" s="17" t="n">
        <f aca="false">SUMIFS(門市年度設定!$F$2:$F$63,門市年度設定!$A$2:$A$63,$B636,門市年度設定!$B$2:$B$63,$D636)</f>
        <v>96000</v>
      </c>
      <c r="O636" s="13" t="n">
        <v>96900</v>
      </c>
      <c r="P636" s="13" t="n">
        <v>44200</v>
      </c>
      <c r="Q636" s="17" t="n">
        <f aca="false">SUMIFS(通路月營運!$N$2:$N$2509,通路月營運!$B$2:$B$2509,$B636,通路月營運!$C$2:$C$2509,$C636,通路月營運!$D$2:$D$2509,$D636)</f>
        <v>205758</v>
      </c>
      <c r="R636" s="14" t="n">
        <f aca="false">SUM(L636:Q636)</f>
        <v>1335358</v>
      </c>
      <c r="S636" s="14" t="n">
        <f aca="false">J636-R636</f>
        <v>185242</v>
      </c>
      <c r="T636" s="15" t="n">
        <f aca="false">IF(J636=0,0,S636/J636)</f>
        <v>0.121821649348941</v>
      </c>
      <c r="U636" s="14" t="n">
        <f aca="false">IF(H636=0,0,J636/H636)</f>
        <v>50686.6666666667</v>
      </c>
      <c r="V636" s="18" t="n">
        <f aca="false">IF(H636=0,0,K636/H636)</f>
        <v>178.366666666667</v>
      </c>
      <c r="W636" s="14" t="n">
        <f aca="false">IF(K636=0,0,J636/K636)</f>
        <v>284.171182956457</v>
      </c>
      <c r="X636" s="15" t="n">
        <f aca="false">IF(J636=0,0,L636/J636)</f>
        <v>0.336774957253716</v>
      </c>
      <c r="Y636" s="15" t="n">
        <f aca="false">IF(J636=0,0,M636/J636)</f>
        <v>0.250164408786006</v>
      </c>
      <c r="Z636" s="14" t="n">
        <f aca="false">IF(I636=0,0,J636/I636)</f>
        <v>29242.3076923077</v>
      </c>
    </row>
    <row r="637" customFormat="false" ht="15" hidden="false" customHeight="false" outlineLevel="0" collapsed="false">
      <c r="A637" s="6" t="str">
        <f aca="false">TEXT(B637,"0")&amp;"-"&amp;TEXT(C637,"00")</f>
        <v>2026-09</v>
      </c>
      <c r="B637" s="4" t="n">
        <v>2026</v>
      </c>
      <c r="C637" s="4" t="n">
        <v>9</v>
      </c>
      <c r="D637" s="9" t="s">
        <v>262</v>
      </c>
      <c r="E637" s="12" t="str">
        <f aca="false">INDEX(門市主檔!$B$2:$B$25,MATCH($D637,門市主檔!$A$2:$A$25,0))</f>
        <v>台北信義旗艦店</v>
      </c>
      <c r="F637" s="12" t="str">
        <f aca="false">INDEX(門市主檔!$C$2:$C$25,MATCH($D637,門市主檔!$A$2:$A$25,0))</f>
        <v>北區</v>
      </c>
      <c r="G637" s="12" t="str">
        <f aca="false">INDEX(門市主檔!$E$2:$E$25,MATCH($D637,門市主檔!$A$2:$A$25,0))</f>
        <v>旗艦店</v>
      </c>
      <c r="H637" s="4" t="n">
        <v>30</v>
      </c>
      <c r="I637" s="16" t="n">
        <f aca="false">SUMIFS(門市年度設定!$E$2:$E$63,門市年度設定!$A$2:$A$63,$B637,門市年度設定!$B$2:$B$63,$D637)</f>
        <v>112</v>
      </c>
      <c r="J637" s="17" t="n">
        <f aca="false">SUMIFS(通路月營運!$I$2:$I$2509,通路月營運!$B$2:$B$2509,$B637,通路月營運!$C$2:$C$2509,$C637,通路月營運!$D$2:$D$2509,$D637)</f>
        <v>3403200</v>
      </c>
      <c r="K637" s="16" t="n">
        <f aca="false">SUMIFS(通路月營運!$K$2:$K$2509,通路月營運!$B$2:$B$2509,$B637,通路月營運!$C$2:$C$2509,$C637,通路月營運!$D$2:$D$2509,$D637)</f>
        <v>11203</v>
      </c>
      <c r="L637" s="13" t="n">
        <v>1157800</v>
      </c>
      <c r="M637" s="13" t="n">
        <v>881900</v>
      </c>
      <c r="N637" s="17" t="n">
        <f aca="false">SUMIFS(門市年度設定!$F$2:$F$63,門市年度設定!$A$2:$A$63,$B637,門市年度設定!$B$2:$B$63,$D637)</f>
        <v>585000</v>
      </c>
      <c r="O637" s="13" t="n">
        <v>178700</v>
      </c>
      <c r="P637" s="13" t="n">
        <v>99200</v>
      </c>
      <c r="Q637" s="17" t="n">
        <f aca="false">SUMIFS(通路月營運!$N$2:$N$2509,通路月營運!$B$2:$B$2509,$B637,通路月營運!$C$2:$C$2509,$C637,通路月營運!$D$2:$D$2509,$D637)</f>
        <v>318642</v>
      </c>
      <c r="R637" s="14" t="n">
        <f aca="false">SUM(L637:Q637)</f>
        <v>3221242</v>
      </c>
      <c r="S637" s="14" t="n">
        <f aca="false">J637-R637</f>
        <v>181958</v>
      </c>
      <c r="T637" s="15" t="n">
        <f aca="false">IF(J637=0,0,S637/J637)</f>
        <v>0.0534667371885284</v>
      </c>
      <c r="U637" s="14" t="n">
        <f aca="false">IF(H637=0,0,J637/H637)</f>
        <v>113440</v>
      </c>
      <c r="V637" s="18" t="n">
        <f aca="false">IF(H637=0,0,K637/H637)</f>
        <v>373.433333333333</v>
      </c>
      <c r="W637" s="14" t="n">
        <f aca="false">IF(K637=0,0,J637/K637)</f>
        <v>303.775774346157</v>
      </c>
      <c r="X637" s="15" t="n">
        <f aca="false">IF(J637=0,0,L637/J637)</f>
        <v>0.340209214856606</v>
      </c>
      <c r="Y637" s="15" t="n">
        <f aca="false">IF(J637=0,0,M637/J637)</f>
        <v>0.259138457921956</v>
      </c>
      <c r="Z637" s="14" t="n">
        <f aca="false">IF(I637=0,0,J637/I637)</f>
        <v>30385.7142857143</v>
      </c>
    </row>
    <row r="638" customFormat="false" ht="15" hidden="false" customHeight="false" outlineLevel="0" collapsed="false">
      <c r="A638" s="6" t="str">
        <f aca="false">TEXT(B638,"0")&amp;"-"&amp;TEXT(C638,"00")</f>
        <v>2026-09</v>
      </c>
      <c r="B638" s="4" t="n">
        <v>2026</v>
      </c>
      <c r="C638" s="4" t="n">
        <v>9</v>
      </c>
      <c r="D638" s="9" t="s">
        <v>269</v>
      </c>
      <c r="E638" s="12" t="str">
        <f aca="false">INDEX(門市主檔!$B$2:$B$25,MATCH($D638,門市主檔!$A$2:$A$25,0))</f>
        <v>台北中山店</v>
      </c>
      <c r="F638" s="12" t="str">
        <f aca="false">INDEX(門市主檔!$C$2:$C$25,MATCH($D638,門市主檔!$A$2:$A$25,0))</f>
        <v>北區</v>
      </c>
      <c r="G638" s="12" t="str">
        <f aca="false">INDEX(門市主檔!$E$2:$E$25,MATCH($D638,門市主檔!$A$2:$A$25,0))</f>
        <v>標準店</v>
      </c>
      <c r="H638" s="4" t="n">
        <v>30</v>
      </c>
      <c r="I638" s="16" t="n">
        <f aca="false">SUMIFS(門市年度設定!$E$2:$E$63,門市年度設定!$A$2:$A$63,$B638,門市年度設定!$B$2:$B$63,$D638)</f>
        <v>79</v>
      </c>
      <c r="J638" s="17" t="n">
        <f aca="false">SUMIFS(通路月營運!$I$2:$I$2509,通路月營運!$B$2:$B$2509,$B638,通路月營運!$C$2:$C$2509,$C638,通路月營運!$D$2:$D$2509,$D638)</f>
        <v>2149500</v>
      </c>
      <c r="K638" s="16" t="n">
        <f aca="false">SUMIFS(通路月營運!$K$2:$K$2509,通路月營運!$B$2:$B$2509,$B638,通路月營運!$C$2:$C$2509,$C638,通路月營運!$D$2:$D$2509,$D638)</f>
        <v>7452</v>
      </c>
      <c r="L638" s="13" t="n">
        <v>735900</v>
      </c>
      <c r="M638" s="13" t="n">
        <v>567900</v>
      </c>
      <c r="N638" s="17" t="n">
        <f aca="false">SUMIFS(門市年度設定!$F$2:$F$63,門市年度設定!$A$2:$A$63,$B638,門市年度設定!$B$2:$B$63,$D638)</f>
        <v>274000</v>
      </c>
      <c r="O638" s="13" t="n">
        <v>134300</v>
      </c>
      <c r="P638" s="13" t="n">
        <v>55300</v>
      </c>
      <c r="Q638" s="17" t="n">
        <f aca="false">SUMIFS(通路月營運!$N$2:$N$2509,通路月營運!$B$2:$B$2509,$B638,通路月營運!$C$2:$C$2509,$C638,通路月營運!$D$2:$D$2509,$D638)</f>
        <v>245605.5</v>
      </c>
      <c r="R638" s="14" t="n">
        <f aca="false">SUM(L638:Q638)</f>
        <v>2013005.5</v>
      </c>
      <c r="S638" s="14" t="n">
        <f aca="false">J638-R638</f>
        <v>136494.5</v>
      </c>
      <c r="T638" s="15" t="n">
        <f aca="false">IF(J638=0,0,S638/J638)</f>
        <v>0.0635005815305885</v>
      </c>
      <c r="U638" s="14" t="n">
        <f aca="false">IF(H638=0,0,J638/H638)</f>
        <v>71650</v>
      </c>
      <c r="V638" s="18" t="n">
        <f aca="false">IF(H638=0,0,K638/H638)</f>
        <v>248.4</v>
      </c>
      <c r="W638" s="14" t="n">
        <f aca="false">IF(K638=0,0,J638/K638)</f>
        <v>288.446054750403</v>
      </c>
      <c r="X638" s="15" t="n">
        <f aca="false">IF(J638=0,0,L638/J638)</f>
        <v>0.342358688066992</v>
      </c>
      <c r="Y638" s="15" t="n">
        <f aca="false">IF(J638=0,0,M638/J638)</f>
        <v>0.264200976971389</v>
      </c>
      <c r="Z638" s="14" t="n">
        <f aca="false">IF(I638=0,0,J638/I638)</f>
        <v>27208.8607594937</v>
      </c>
    </row>
    <row r="639" customFormat="false" ht="15" hidden="false" customHeight="false" outlineLevel="0" collapsed="false">
      <c r="A639" s="6" t="str">
        <f aca="false">TEXT(B639,"0")&amp;"-"&amp;TEXT(C639,"00")</f>
        <v>2026-09</v>
      </c>
      <c r="B639" s="4" t="n">
        <v>2026</v>
      </c>
      <c r="C639" s="4" t="n">
        <v>9</v>
      </c>
      <c r="D639" s="9" t="s">
        <v>273</v>
      </c>
      <c r="E639" s="12" t="str">
        <f aca="false">INDEX(門市主檔!$B$2:$B$25,MATCH($D639,門市主檔!$A$2:$A$25,0))</f>
        <v>台北東門店</v>
      </c>
      <c r="F639" s="12" t="str">
        <f aca="false">INDEX(門市主檔!$C$2:$C$25,MATCH($D639,門市主檔!$A$2:$A$25,0))</f>
        <v>北區</v>
      </c>
      <c r="G639" s="12" t="str">
        <f aca="false">INDEX(門市主檔!$E$2:$E$25,MATCH($D639,門市主檔!$A$2:$A$25,0))</f>
        <v>小型店</v>
      </c>
      <c r="H639" s="4" t="n">
        <v>30</v>
      </c>
      <c r="I639" s="16" t="n">
        <f aca="false">SUMIFS(門市年度設定!$E$2:$E$63,門市年度設定!$A$2:$A$63,$B639,門市年度設定!$B$2:$B$63,$D639)</f>
        <v>54</v>
      </c>
      <c r="J639" s="17" t="n">
        <f aca="false">SUMIFS(通路月營運!$I$2:$I$2509,通路月營運!$B$2:$B$2509,$B639,通路月營運!$C$2:$C$2509,$C639,通路月營運!$D$2:$D$2509,$D639)</f>
        <v>1773100</v>
      </c>
      <c r="K639" s="16" t="n">
        <f aca="false">SUMIFS(通路月營運!$K$2:$K$2509,通路月營運!$B$2:$B$2509,$B639,通路月營運!$C$2:$C$2509,$C639,通路月營運!$D$2:$D$2509,$D639)</f>
        <v>5859</v>
      </c>
      <c r="L639" s="13" t="n">
        <v>585800</v>
      </c>
      <c r="M639" s="13" t="n">
        <v>482500</v>
      </c>
      <c r="N639" s="17" t="n">
        <f aca="false">SUMIFS(門市年度設定!$F$2:$F$63,門市年度設定!$A$2:$A$63,$B639,門市年度設定!$B$2:$B$63,$D639)</f>
        <v>103000</v>
      </c>
      <c r="O639" s="13" t="n">
        <v>118700</v>
      </c>
      <c r="P639" s="13" t="n">
        <v>54100</v>
      </c>
      <c r="Q639" s="17" t="n">
        <f aca="false">SUMIFS(通路月營運!$N$2:$N$2509,通路月營運!$B$2:$B$2509,$B639,通路月營運!$C$2:$C$2509,$C639,通路月營運!$D$2:$D$2509,$D639)</f>
        <v>231150</v>
      </c>
      <c r="R639" s="14" t="n">
        <f aca="false">SUM(L639:Q639)</f>
        <v>1575250</v>
      </c>
      <c r="S639" s="14" t="n">
        <f aca="false">J639-R639</f>
        <v>197850</v>
      </c>
      <c r="T639" s="15" t="n">
        <f aca="false">IF(J639=0,0,S639/J639)</f>
        <v>0.111584231007839</v>
      </c>
      <c r="U639" s="14" t="n">
        <f aca="false">IF(H639=0,0,J639/H639)</f>
        <v>59103.3333333333</v>
      </c>
      <c r="V639" s="18" t="n">
        <f aca="false">IF(H639=0,0,K639/H639)</f>
        <v>195.3</v>
      </c>
      <c r="W639" s="14" t="n">
        <f aca="false">IF(K639=0,0,J639/K639)</f>
        <v>302.628434886499</v>
      </c>
      <c r="X639" s="15" t="n">
        <f aca="false">IF(J639=0,0,L639/J639)</f>
        <v>0.330381817156393</v>
      </c>
      <c r="Y639" s="15" t="n">
        <f aca="false">IF(J639=0,0,M639/J639)</f>
        <v>0.272122271727483</v>
      </c>
      <c r="Z639" s="14" t="n">
        <f aca="false">IF(I639=0,0,J639/I639)</f>
        <v>32835.1851851852</v>
      </c>
    </row>
    <row r="640" customFormat="false" ht="15" hidden="false" customHeight="false" outlineLevel="0" collapsed="false">
      <c r="A640" s="6" t="str">
        <f aca="false">TEXT(B640,"0")&amp;"-"&amp;TEXT(C640,"00")</f>
        <v>2026-09</v>
      </c>
      <c r="B640" s="4" t="n">
        <v>2026</v>
      </c>
      <c r="C640" s="4" t="n">
        <v>9</v>
      </c>
      <c r="D640" s="9" t="s">
        <v>277</v>
      </c>
      <c r="E640" s="12" t="str">
        <f aca="false">INDEX(門市主檔!$B$2:$B$25,MATCH($D640,門市主檔!$A$2:$A$25,0))</f>
        <v>台北松江店</v>
      </c>
      <c r="F640" s="12" t="str">
        <f aca="false">INDEX(門市主檔!$C$2:$C$25,MATCH($D640,門市主檔!$A$2:$A$25,0))</f>
        <v>北區</v>
      </c>
      <c r="G640" s="12" t="str">
        <f aca="false">INDEX(門市主檔!$E$2:$E$25,MATCH($D640,門市主檔!$A$2:$A$25,0))</f>
        <v>外帶專門店</v>
      </c>
      <c r="H640" s="4" t="n">
        <v>30</v>
      </c>
      <c r="I640" s="16" t="n">
        <f aca="false">SUMIFS(門市年度設定!$E$2:$E$63,門市年度設定!$A$2:$A$63,$B640,門市年度設定!$B$2:$B$63,$D640)</f>
        <v>9</v>
      </c>
      <c r="J640" s="17" t="n">
        <f aca="false">SUMIFS(通路月營運!$I$2:$I$2509,通路月營運!$B$2:$B$2509,$B640,通路月營運!$C$2:$C$2509,$C640,通路月營運!$D$2:$D$2509,$D640)</f>
        <v>1306500</v>
      </c>
      <c r="K640" s="16" t="n">
        <f aca="false">SUMIFS(通路月營運!$K$2:$K$2509,通路月營運!$B$2:$B$2509,$B640,通路月營運!$C$2:$C$2509,$C640,通路月營運!$D$2:$D$2509,$D640)</f>
        <v>4521</v>
      </c>
      <c r="L640" s="13" t="n">
        <v>444600</v>
      </c>
      <c r="M640" s="13" t="n">
        <v>351200</v>
      </c>
      <c r="N640" s="17" t="n">
        <f aca="false">SUMIFS(門市年度設定!$F$2:$F$63,門市年度設定!$A$2:$A$63,$B640,門市年度設定!$B$2:$B$63,$D640)</f>
        <v>60000</v>
      </c>
      <c r="O640" s="13" t="n">
        <v>81100</v>
      </c>
      <c r="P640" s="13" t="n">
        <v>32300</v>
      </c>
      <c r="Q640" s="17" t="n">
        <f aca="false">SUMIFS(通路月營運!$N$2:$N$2509,通路月營運!$B$2:$B$2509,$B640,通路月營運!$C$2:$C$2509,$C640,通路月營運!$D$2:$D$2509,$D640)</f>
        <v>260164.5</v>
      </c>
      <c r="R640" s="14" t="n">
        <f aca="false">SUM(L640:Q640)</f>
        <v>1229364.5</v>
      </c>
      <c r="S640" s="14" t="n">
        <f aca="false">J640-R640</f>
        <v>77135.5</v>
      </c>
      <c r="T640" s="15" t="n">
        <f aca="false">IF(J640=0,0,S640/J640)</f>
        <v>0.0590398009950249</v>
      </c>
      <c r="U640" s="14" t="n">
        <f aca="false">IF(H640=0,0,J640/H640)</f>
        <v>43550</v>
      </c>
      <c r="V640" s="18" t="n">
        <f aca="false">IF(H640=0,0,K640/H640)</f>
        <v>150.7</v>
      </c>
      <c r="W640" s="14" t="n">
        <f aca="false">IF(K640=0,0,J640/K640)</f>
        <v>288.984737889847</v>
      </c>
      <c r="X640" s="15" t="n">
        <f aca="false">IF(J640=0,0,L640/J640)</f>
        <v>0.340298507462687</v>
      </c>
      <c r="Y640" s="15" t="n">
        <f aca="false">IF(J640=0,0,M640/J640)</f>
        <v>0.268809797168006</v>
      </c>
      <c r="Z640" s="14" t="n">
        <f aca="false">IF(I640=0,0,J640/I640)</f>
        <v>145166.666666667</v>
      </c>
    </row>
    <row r="641" customFormat="false" ht="15" hidden="false" customHeight="false" outlineLevel="0" collapsed="false">
      <c r="A641" s="6" t="str">
        <f aca="false">TEXT(B641,"0")&amp;"-"&amp;TEXT(C641,"00")</f>
        <v>2026-09</v>
      </c>
      <c r="B641" s="4" t="n">
        <v>2026</v>
      </c>
      <c r="C641" s="4" t="n">
        <v>9</v>
      </c>
      <c r="D641" s="9" t="s">
        <v>288</v>
      </c>
      <c r="E641" s="12" t="str">
        <f aca="false">INDEX(門市主檔!$B$2:$B$25,MATCH($D641,門市主檔!$A$2:$A$25,0))</f>
        <v>桃園中壢店</v>
      </c>
      <c r="F641" s="12" t="str">
        <f aca="false">INDEX(門市主檔!$C$2:$C$25,MATCH($D641,門市主檔!$A$2:$A$25,0))</f>
        <v>北區</v>
      </c>
      <c r="G641" s="12" t="str">
        <f aca="false">INDEX(門市主檔!$E$2:$E$25,MATCH($D641,門市主檔!$A$2:$A$25,0))</f>
        <v>標準店</v>
      </c>
      <c r="H641" s="4" t="n">
        <v>30</v>
      </c>
      <c r="I641" s="16" t="n">
        <f aca="false">SUMIFS(門市年度設定!$E$2:$E$63,門市年度設定!$A$2:$A$63,$B641,門市年度設定!$B$2:$B$63,$D641)</f>
        <v>90</v>
      </c>
      <c r="J641" s="17" t="n">
        <f aca="false">SUMIFS(通路月營運!$I$2:$I$2509,通路月營運!$B$2:$B$2509,$B641,通路月營運!$C$2:$C$2509,$C641,通路月營運!$D$2:$D$2509,$D641)</f>
        <v>1869100</v>
      </c>
      <c r="K641" s="16" t="n">
        <f aca="false">SUMIFS(通路月營運!$K$2:$K$2509,通路月營運!$B$2:$B$2509,$B641,通路月營運!$C$2:$C$2509,$C641,通路月營運!$D$2:$D$2509,$D641)</f>
        <v>6276</v>
      </c>
      <c r="L641" s="13" t="n">
        <v>594200</v>
      </c>
      <c r="M641" s="13" t="n">
        <v>451600</v>
      </c>
      <c r="N641" s="17" t="n">
        <f aca="false">SUMIFS(門市年度設定!$F$2:$F$63,門市年度設定!$A$2:$A$63,$B641,門市年度設定!$B$2:$B$63,$D641)</f>
        <v>209000</v>
      </c>
      <c r="O641" s="13" t="n">
        <v>87100</v>
      </c>
      <c r="P641" s="13" t="n">
        <v>54900</v>
      </c>
      <c r="Q641" s="17" t="n">
        <f aca="false">SUMIFS(通路月營運!$N$2:$N$2509,通路月營運!$B$2:$B$2509,$B641,通路月營運!$C$2:$C$2509,$C641,通路月營運!$D$2:$D$2509,$D641)</f>
        <v>222111</v>
      </c>
      <c r="R641" s="14" t="n">
        <f aca="false">SUM(L641:Q641)</f>
        <v>1618911</v>
      </c>
      <c r="S641" s="14" t="n">
        <f aca="false">J641-R641</f>
        <v>250189</v>
      </c>
      <c r="T641" s="15" t="n">
        <f aca="false">IF(J641=0,0,S641/J641)</f>
        <v>0.13385533144294</v>
      </c>
      <c r="U641" s="14" t="n">
        <f aca="false">IF(H641=0,0,J641/H641)</f>
        <v>62303.3333333333</v>
      </c>
      <c r="V641" s="18" t="n">
        <f aca="false">IF(H641=0,0,K641/H641)</f>
        <v>209.2</v>
      </c>
      <c r="W641" s="14" t="n">
        <f aca="false">IF(K641=0,0,J641/K641)</f>
        <v>297.817080943276</v>
      </c>
      <c r="X641" s="15" t="n">
        <f aca="false">IF(J641=0,0,L641/J641)</f>
        <v>0.317907014070943</v>
      </c>
      <c r="Y641" s="15" t="n">
        <f aca="false">IF(J641=0,0,M641/J641)</f>
        <v>0.241613610828741</v>
      </c>
      <c r="Z641" s="14" t="n">
        <f aca="false">IF(I641=0,0,J641/I641)</f>
        <v>20767.7777777778</v>
      </c>
    </row>
    <row r="642" customFormat="false" ht="15" hidden="false" customHeight="false" outlineLevel="0" collapsed="false">
      <c r="A642" s="6" t="str">
        <f aca="false">TEXT(B642,"0")&amp;"-"&amp;TEXT(C642,"00")</f>
        <v>2026-09</v>
      </c>
      <c r="B642" s="4" t="n">
        <v>2026</v>
      </c>
      <c r="C642" s="4" t="n">
        <v>9</v>
      </c>
      <c r="D642" s="9" t="s">
        <v>292</v>
      </c>
      <c r="E642" s="12" t="str">
        <f aca="false">INDEX(門市主檔!$B$2:$B$25,MATCH($D642,門市主檔!$A$2:$A$25,0))</f>
        <v>桃園藝文店</v>
      </c>
      <c r="F642" s="12" t="str">
        <f aca="false">INDEX(門市主檔!$C$2:$C$25,MATCH($D642,門市主檔!$A$2:$A$25,0))</f>
        <v>北區</v>
      </c>
      <c r="G642" s="12" t="str">
        <f aca="false">INDEX(門市主檔!$E$2:$E$25,MATCH($D642,門市主檔!$A$2:$A$25,0))</f>
        <v>標準店</v>
      </c>
      <c r="H642" s="4" t="n">
        <v>30</v>
      </c>
      <c r="I642" s="16" t="n">
        <f aca="false">SUMIFS(門市年度設定!$E$2:$E$63,門市年度設定!$A$2:$A$63,$B642,門市年度設定!$B$2:$B$63,$D642)</f>
        <v>96</v>
      </c>
      <c r="J642" s="17" t="n">
        <f aca="false">SUMIFS(通路月營運!$I$2:$I$2509,通路月營運!$B$2:$B$2509,$B642,通路月營運!$C$2:$C$2509,$C642,通路月營運!$D$2:$D$2509,$D642)</f>
        <v>1908700</v>
      </c>
      <c r="K642" s="16" t="n">
        <f aca="false">SUMIFS(通路月營運!$K$2:$K$2509,通路月營運!$B$2:$B$2509,$B642,通路月營運!$C$2:$C$2509,$C642,通路月營運!$D$2:$D$2509,$D642)</f>
        <v>6559</v>
      </c>
      <c r="L642" s="13" t="n">
        <v>620400</v>
      </c>
      <c r="M642" s="13" t="n">
        <v>451900</v>
      </c>
      <c r="N642" s="17" t="n">
        <f aca="false">SUMIFS(門市年度設定!$F$2:$F$63,門市年度設定!$A$2:$A$63,$B642,門市年度設定!$B$2:$B$63,$D642)</f>
        <v>187000</v>
      </c>
      <c r="O642" s="13" t="n">
        <v>89700</v>
      </c>
      <c r="P642" s="13" t="n">
        <v>41700</v>
      </c>
      <c r="Q642" s="17" t="n">
        <f aca="false">SUMIFS(通路月營運!$N$2:$N$2509,通路月營運!$B$2:$B$2509,$B642,通路月營運!$C$2:$C$2509,$C642,通路月營運!$D$2:$D$2509,$D642)</f>
        <v>204067.5</v>
      </c>
      <c r="R642" s="14" t="n">
        <f aca="false">SUM(L642:Q642)</f>
        <v>1594767.5</v>
      </c>
      <c r="S642" s="14" t="n">
        <f aca="false">J642-R642</f>
        <v>313932.5</v>
      </c>
      <c r="T642" s="15" t="n">
        <f aca="false">IF(J642=0,0,S642/J642)</f>
        <v>0.164474511447582</v>
      </c>
      <c r="U642" s="14" t="n">
        <f aca="false">IF(H642=0,0,J642/H642)</f>
        <v>63623.3333333333</v>
      </c>
      <c r="V642" s="18" t="n">
        <f aca="false">IF(H642=0,0,K642/H642)</f>
        <v>218.633333333333</v>
      </c>
      <c r="W642" s="14" t="n">
        <f aca="false">IF(K642=0,0,J642/K642)</f>
        <v>291.004726330233</v>
      </c>
      <c r="X642" s="15" t="n">
        <f aca="false">IF(J642=0,0,L642/J642)</f>
        <v>0.325037983968146</v>
      </c>
      <c r="Y642" s="15" t="n">
        <f aca="false">IF(J642=0,0,M642/J642)</f>
        <v>0.236758002829151</v>
      </c>
      <c r="Z642" s="14" t="n">
        <f aca="false">IF(I642=0,0,J642/I642)</f>
        <v>19882.2916666667</v>
      </c>
    </row>
    <row r="643" customFormat="false" ht="15" hidden="false" customHeight="false" outlineLevel="0" collapsed="false">
      <c r="A643" s="6" t="str">
        <f aca="false">TEXT(B643,"0")&amp;"-"&amp;TEXT(C643,"00")</f>
        <v>2026-09</v>
      </c>
      <c r="B643" s="4" t="n">
        <v>2026</v>
      </c>
      <c r="C643" s="4" t="n">
        <v>9</v>
      </c>
      <c r="D643" s="9" t="s">
        <v>315</v>
      </c>
      <c r="E643" s="12" t="str">
        <f aca="false">INDEX(門市主檔!$B$2:$B$25,MATCH($D643,門市主檔!$A$2:$A$25,0))</f>
        <v>雲林斗六店</v>
      </c>
      <c r="F643" s="12" t="str">
        <f aca="false">INDEX(門市主檔!$C$2:$C$25,MATCH($D643,門市主檔!$A$2:$A$25,0))</f>
        <v>中區</v>
      </c>
      <c r="G643" s="12" t="str">
        <f aca="false">INDEX(門市主檔!$E$2:$E$25,MATCH($D643,門市主檔!$A$2:$A$25,0))</f>
        <v>標準店</v>
      </c>
      <c r="H643" s="4" t="n">
        <v>30</v>
      </c>
      <c r="I643" s="16" t="n">
        <f aca="false">SUMIFS(門市年度設定!$E$2:$E$63,門市年度設定!$A$2:$A$63,$B643,門市年度設定!$B$2:$B$63,$D643)</f>
        <v>90</v>
      </c>
      <c r="J643" s="17" t="n">
        <f aca="false">SUMIFS(通路月營運!$I$2:$I$2509,通路月營運!$B$2:$B$2509,$B643,通路月營運!$C$2:$C$2509,$C643,通路月營運!$D$2:$D$2509,$D643)</f>
        <v>1661100</v>
      </c>
      <c r="K643" s="16" t="n">
        <f aca="false">SUMIFS(通路月營運!$K$2:$K$2509,通路月營運!$B$2:$B$2509,$B643,通路月營運!$C$2:$C$2509,$C643,通路月營運!$D$2:$D$2509,$D643)</f>
        <v>5573</v>
      </c>
      <c r="L643" s="13" t="n">
        <v>505600</v>
      </c>
      <c r="M643" s="13" t="n">
        <v>463900</v>
      </c>
      <c r="N643" s="17" t="n">
        <f aca="false">SUMIFS(門市年度設定!$F$2:$F$63,門市年度設定!$A$2:$A$63,$B643,門市年度設定!$B$2:$B$63,$D643)</f>
        <v>170000</v>
      </c>
      <c r="O643" s="13" t="n">
        <v>97900</v>
      </c>
      <c r="P643" s="13" t="n">
        <v>35900</v>
      </c>
      <c r="Q643" s="17" t="n">
        <f aca="false">SUMIFS(通路月營運!$N$2:$N$2509,通路月營運!$B$2:$B$2509,$B643,通路月營運!$C$2:$C$2509,$C643,通路月營運!$D$2:$D$2509,$D643)</f>
        <v>182091</v>
      </c>
      <c r="R643" s="14" t="n">
        <f aca="false">SUM(L643:Q643)</f>
        <v>1455391</v>
      </c>
      <c r="S643" s="14" t="n">
        <f aca="false">J643-R643</f>
        <v>205709</v>
      </c>
      <c r="T643" s="15" t="n">
        <f aca="false">IF(J643=0,0,S643/J643)</f>
        <v>0.123839022334598</v>
      </c>
      <c r="U643" s="14" t="n">
        <f aca="false">IF(H643=0,0,J643/H643)</f>
        <v>55370</v>
      </c>
      <c r="V643" s="18" t="n">
        <f aca="false">IF(H643=0,0,K643/H643)</f>
        <v>185.766666666667</v>
      </c>
      <c r="W643" s="14" t="n">
        <f aca="false">IF(K643=0,0,J643/K643)</f>
        <v>298.062085052934</v>
      </c>
      <c r="X643" s="15" t="n">
        <f aca="false">IF(J643=0,0,L643/J643)</f>
        <v>0.304376617903799</v>
      </c>
      <c r="Y643" s="15" t="n">
        <f aca="false">IF(J643=0,0,M643/J643)</f>
        <v>0.279272771055325</v>
      </c>
      <c r="Z643" s="14" t="n">
        <f aca="false">IF(I643=0,0,J643/I643)</f>
        <v>18456.6666666667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6"/>
    <col collapsed="false" customWidth="true" hidden="false" outlineLevel="0" max="5" min="4" style="0" width="11"/>
    <col collapsed="false" customWidth="true" hidden="false" outlineLevel="0" max="6" min="6" style="0" width="18"/>
    <col collapsed="false" customWidth="true" hidden="false" outlineLevel="0" max="9" min="7" style="0" width="11"/>
    <col collapsed="false" customWidth="true" hidden="false" outlineLevel="0" max="10" min="10" style="0" width="13"/>
  </cols>
  <sheetData>
    <row r="1" customFormat="false" ht="31.5" hidden="false" customHeight="true" outlineLevel="0" collapsed="false">
      <c r="A1" s="1" t="s">
        <v>79</v>
      </c>
      <c r="B1" s="1" t="s">
        <v>58</v>
      </c>
      <c r="C1" s="1" t="s">
        <v>84</v>
      </c>
      <c r="D1" s="1" t="s">
        <v>101</v>
      </c>
      <c r="E1" s="1" t="s">
        <v>146</v>
      </c>
      <c r="F1" s="1" t="s">
        <v>148</v>
      </c>
      <c r="G1" s="1" t="s">
        <v>150</v>
      </c>
      <c r="H1" s="1" t="s">
        <v>227</v>
      </c>
      <c r="I1" s="1" t="s">
        <v>230</v>
      </c>
      <c r="J1" s="1" t="s">
        <v>233</v>
      </c>
    </row>
    <row r="2" customFormat="false" ht="15" hidden="false" customHeight="false" outlineLevel="0" collapsed="false">
      <c r="A2" s="6" t="str">
        <f aca="false">TEXT(B2,"0")&amp;"-"&amp;TEXT(C2,"00")</f>
        <v>2024-01</v>
      </c>
      <c r="B2" s="4" t="n">
        <v>2024</v>
      </c>
      <c r="C2" s="4" t="n">
        <v>1</v>
      </c>
      <c r="D2" s="9" t="s">
        <v>312</v>
      </c>
      <c r="E2" s="9" t="s">
        <v>349</v>
      </c>
      <c r="F2" s="12" t="str">
        <f aca="false">INDEX(品項主檔!$B$2:$B$11,MATCH($E2,品項主檔!$A$2:$A$11,0))</f>
        <v>招牌牛肉麵</v>
      </c>
      <c r="G2" s="12" t="str">
        <f aca="false">INDEX(品項主檔!$C$2:$C$11,MATCH($E2,品項主檔!$A$2:$A$11,0))</f>
        <v>主食</v>
      </c>
      <c r="H2" s="17" t="n">
        <f aca="false">SUMIFS(品項年度售價!$D$2:$D$31,品項年度售價!$A$2:$A$31,$B2,品項年度售價!$B$2:$B$31,$E2)</f>
        <v>280</v>
      </c>
      <c r="I2" s="4" t="n">
        <v>163</v>
      </c>
      <c r="J2" s="14" t="n">
        <f aca="false">H2*I2</f>
        <v>45640</v>
      </c>
    </row>
    <row r="3" customFormat="false" ht="15" hidden="false" customHeight="false" outlineLevel="0" collapsed="false">
      <c r="A3" s="6" t="str">
        <f aca="false">TEXT(B3,"0")&amp;"-"&amp;TEXT(C3,"00")</f>
        <v>2024-01</v>
      </c>
      <c r="B3" s="4" t="n">
        <v>2024</v>
      </c>
      <c r="C3" s="4" t="n">
        <v>1</v>
      </c>
      <c r="D3" s="9" t="s">
        <v>312</v>
      </c>
      <c r="E3" s="9" t="s">
        <v>352</v>
      </c>
      <c r="F3" s="12" t="str">
        <f aca="false">INDEX(品項主檔!$B$2:$B$11,MATCH($E3,品項主檔!$A$2:$A$11,0))</f>
        <v>三杯雞定食</v>
      </c>
      <c r="G3" s="12" t="str">
        <f aca="false">INDEX(品項主檔!$C$2:$C$11,MATCH($E3,品項主檔!$A$2:$A$11,0))</f>
        <v>主食</v>
      </c>
      <c r="H3" s="17" t="n">
        <f aca="false">SUMIFS(品項年度售價!$D$2:$D$31,品項年度售價!$A$2:$A$31,$B3,品項年度售價!$B$2:$B$31,$E3)</f>
        <v>260</v>
      </c>
      <c r="I3" s="4" t="n">
        <v>162</v>
      </c>
      <c r="J3" s="14" t="n">
        <f aca="false">H3*I3</f>
        <v>42120</v>
      </c>
    </row>
    <row r="4" customFormat="false" ht="15" hidden="false" customHeight="false" outlineLevel="0" collapsed="false">
      <c r="A4" s="6" t="str">
        <f aca="false">TEXT(B4,"0")&amp;"-"&amp;TEXT(C4,"00")</f>
        <v>2024-01</v>
      </c>
      <c r="B4" s="4" t="n">
        <v>2024</v>
      </c>
      <c r="C4" s="4" t="n">
        <v>1</v>
      </c>
      <c r="D4" s="9" t="s">
        <v>312</v>
      </c>
      <c r="E4" s="9" t="s">
        <v>354</v>
      </c>
      <c r="F4" s="12" t="str">
        <f aca="false">INDEX(品項主檔!$B$2:$B$11,MATCH($E4,品項主檔!$A$2:$A$11,0))</f>
        <v>蔥油雞腿飯</v>
      </c>
      <c r="G4" s="12" t="str">
        <f aca="false">INDEX(品項主檔!$C$2:$C$11,MATCH($E4,品項主檔!$A$2:$A$11,0))</f>
        <v>主食</v>
      </c>
      <c r="H4" s="17" t="n">
        <f aca="false">SUMIFS(品項年度售價!$D$2:$D$31,品項年度售價!$A$2:$A$31,$B4,品項年度售價!$B$2:$B$31,$E4)</f>
        <v>220</v>
      </c>
      <c r="I4" s="4" t="n">
        <v>173</v>
      </c>
      <c r="J4" s="14" t="n">
        <f aca="false">H4*I4</f>
        <v>38060</v>
      </c>
    </row>
    <row r="5" customFormat="false" ht="15" hidden="false" customHeight="false" outlineLevel="0" collapsed="false">
      <c r="A5" s="6" t="str">
        <f aca="false">TEXT(B5,"0")&amp;"-"&amp;TEXT(C5,"00")</f>
        <v>2024-01</v>
      </c>
      <c r="B5" s="4" t="n">
        <v>2024</v>
      </c>
      <c r="C5" s="4" t="n">
        <v>1</v>
      </c>
      <c r="D5" s="9" t="s">
        <v>312</v>
      </c>
      <c r="E5" s="9" t="s">
        <v>356</v>
      </c>
      <c r="F5" s="12" t="str">
        <f aca="false">INDEX(品項主檔!$B$2:$B$11,MATCH($E5,品項主檔!$A$2:$A$11,0))</f>
        <v>黑胡椒豬排飯</v>
      </c>
      <c r="G5" s="12" t="str">
        <f aca="false">INDEX(品項主檔!$C$2:$C$11,MATCH($E5,品項主檔!$A$2:$A$11,0))</f>
        <v>主食</v>
      </c>
      <c r="H5" s="17" t="n">
        <f aca="false">SUMIFS(品項年度售價!$D$2:$D$31,品項年度售價!$A$2:$A$31,$B5,品項年度售價!$B$2:$B$31,$E5)</f>
        <v>230</v>
      </c>
      <c r="I5" s="4" t="n">
        <v>193</v>
      </c>
      <c r="J5" s="14" t="n">
        <f aca="false">H5*I5</f>
        <v>44390</v>
      </c>
    </row>
    <row r="6" customFormat="false" ht="15" hidden="false" customHeight="false" outlineLevel="0" collapsed="false">
      <c r="A6" s="6" t="str">
        <f aca="false">TEXT(B6,"0")&amp;"-"&amp;TEXT(C6,"00")</f>
        <v>2024-01</v>
      </c>
      <c r="B6" s="4" t="n">
        <v>2024</v>
      </c>
      <c r="C6" s="4" t="n">
        <v>1</v>
      </c>
      <c r="D6" s="9" t="s">
        <v>312</v>
      </c>
      <c r="E6" s="9" t="s">
        <v>358</v>
      </c>
      <c r="F6" s="12" t="str">
        <f aca="false">INDEX(品項主檔!$B$2:$B$11,MATCH($E6,品項主檔!$A$2:$A$11,0))</f>
        <v>麻油雞湯麵</v>
      </c>
      <c r="G6" s="12" t="str">
        <f aca="false">INDEX(品項主檔!$C$2:$C$11,MATCH($E6,品項主檔!$A$2:$A$11,0))</f>
        <v>主食</v>
      </c>
      <c r="H6" s="17" t="n">
        <f aca="false">SUMIFS(品項年度售價!$D$2:$D$31,品項年度售價!$A$2:$A$31,$B6,品項年度售價!$B$2:$B$31,$E6)</f>
        <v>290</v>
      </c>
      <c r="I6" s="4" t="n">
        <v>204</v>
      </c>
      <c r="J6" s="14" t="n">
        <f aca="false">H6*I6</f>
        <v>59160</v>
      </c>
    </row>
    <row r="7" customFormat="false" ht="15" hidden="false" customHeight="false" outlineLevel="0" collapsed="false">
      <c r="A7" s="6" t="str">
        <f aca="false">TEXT(B7,"0")&amp;"-"&amp;TEXT(C7,"00")</f>
        <v>2024-01</v>
      </c>
      <c r="B7" s="4" t="n">
        <v>2024</v>
      </c>
      <c r="C7" s="4" t="n">
        <v>1</v>
      </c>
      <c r="D7" s="9" t="s">
        <v>312</v>
      </c>
      <c r="E7" s="9" t="s">
        <v>360</v>
      </c>
      <c r="F7" s="12" t="str">
        <f aca="false">INDEX(品項主檔!$B$2:$B$11,MATCH($E7,品項主檔!$A$2:$A$11,0))</f>
        <v>塔香涼麵</v>
      </c>
      <c r="G7" s="12" t="str">
        <f aca="false">INDEX(品項主檔!$C$2:$C$11,MATCH($E7,品項主檔!$A$2:$A$11,0))</f>
        <v>主食</v>
      </c>
      <c r="H7" s="17" t="n">
        <f aca="false">SUMIFS(品項年度售價!$D$2:$D$31,品項年度售價!$A$2:$A$31,$B7,品項年度售價!$B$2:$B$31,$E7)</f>
        <v>180</v>
      </c>
      <c r="I7" s="4" t="n">
        <v>77</v>
      </c>
      <c r="J7" s="14" t="n">
        <f aca="false">H7*I7</f>
        <v>13860</v>
      </c>
    </row>
    <row r="8" customFormat="false" ht="15" hidden="false" customHeight="false" outlineLevel="0" collapsed="false">
      <c r="A8" s="6" t="str">
        <f aca="false">TEXT(B8,"0")&amp;"-"&amp;TEXT(C8,"00")</f>
        <v>2024-01</v>
      </c>
      <c r="B8" s="4" t="n">
        <v>2024</v>
      </c>
      <c r="C8" s="4" t="n">
        <v>1</v>
      </c>
      <c r="D8" s="9" t="s">
        <v>312</v>
      </c>
      <c r="E8" s="9" t="s">
        <v>362</v>
      </c>
      <c r="F8" s="12" t="str">
        <f aca="false">INDEX(品項主檔!$B$2:$B$11,MATCH($E8,品項主檔!$A$2:$A$11,0))</f>
        <v>海鮮炒飯</v>
      </c>
      <c r="G8" s="12" t="str">
        <f aca="false">INDEX(品項主檔!$C$2:$C$11,MATCH($E8,品項主檔!$A$2:$A$11,0))</f>
        <v>主食</v>
      </c>
      <c r="H8" s="17" t="n">
        <f aca="false">SUMIFS(品項年度售價!$D$2:$D$31,品項年度售價!$A$2:$A$31,$B8,品項年度售價!$B$2:$B$31,$E8)</f>
        <v>250</v>
      </c>
      <c r="I8" s="4" t="n">
        <v>165</v>
      </c>
      <c r="J8" s="14" t="n">
        <f aca="false">H8*I8</f>
        <v>41250</v>
      </c>
    </row>
    <row r="9" customFormat="false" ht="15" hidden="false" customHeight="false" outlineLevel="0" collapsed="false">
      <c r="A9" s="6" t="str">
        <f aca="false">TEXT(B9,"0")&amp;"-"&amp;TEXT(C9,"00")</f>
        <v>2024-01</v>
      </c>
      <c r="B9" s="4" t="n">
        <v>2024</v>
      </c>
      <c r="C9" s="4" t="n">
        <v>1</v>
      </c>
      <c r="D9" s="9" t="s">
        <v>312</v>
      </c>
      <c r="E9" s="9" t="s">
        <v>364</v>
      </c>
      <c r="F9" s="12" t="str">
        <f aca="false">INDEX(品項主檔!$B$2:$B$11,MATCH($E9,品項主檔!$A$2:$A$11,0))</f>
        <v>酸辣湯</v>
      </c>
      <c r="G9" s="12" t="str">
        <f aca="false">INDEX(品項主檔!$C$2:$C$11,MATCH($E9,品項主檔!$A$2:$A$11,0))</f>
        <v>湯品</v>
      </c>
      <c r="H9" s="17" t="n">
        <f aca="false">SUMIFS(品項年度售價!$D$2:$D$31,品項年度售價!$A$2:$A$31,$B9,品項年度售價!$B$2:$B$31,$E9)</f>
        <v>60</v>
      </c>
      <c r="I9" s="4" t="n">
        <v>913</v>
      </c>
      <c r="J9" s="14" t="n">
        <f aca="false">H9*I9</f>
        <v>54780</v>
      </c>
    </row>
    <row r="10" customFormat="false" ht="15" hidden="false" customHeight="false" outlineLevel="0" collapsed="false">
      <c r="A10" s="6" t="str">
        <f aca="false">TEXT(B10,"0")&amp;"-"&amp;TEXT(C10,"00")</f>
        <v>2024-01</v>
      </c>
      <c r="B10" s="4" t="n">
        <v>2024</v>
      </c>
      <c r="C10" s="4" t="n">
        <v>1</v>
      </c>
      <c r="D10" s="9" t="s">
        <v>312</v>
      </c>
      <c r="E10" s="9" t="s">
        <v>367</v>
      </c>
      <c r="F10" s="12" t="str">
        <f aca="false">INDEX(品項主檔!$B$2:$B$11,MATCH($E10,品項主檔!$A$2:$A$11,0))</f>
        <v>招牌滷味拼盤</v>
      </c>
      <c r="G10" s="12" t="str">
        <f aca="false">INDEX(品項主檔!$C$2:$C$11,MATCH($E10,品項主檔!$A$2:$A$11,0))</f>
        <v>小菜</v>
      </c>
      <c r="H10" s="17" t="n">
        <f aca="false">SUMIFS(品項年度售價!$D$2:$D$31,品項年度售價!$A$2:$A$31,$B10,品項年度售價!$B$2:$B$31,$E10)</f>
        <v>120</v>
      </c>
      <c r="I10" s="4" t="n">
        <v>592</v>
      </c>
      <c r="J10" s="14" t="n">
        <f aca="false">H10*I10</f>
        <v>71040</v>
      </c>
    </row>
    <row r="11" customFormat="false" ht="15" hidden="false" customHeight="false" outlineLevel="0" collapsed="false">
      <c r="A11" s="6" t="str">
        <f aca="false">TEXT(B11,"0")&amp;"-"&amp;TEXT(C11,"00")</f>
        <v>2024-01</v>
      </c>
      <c r="B11" s="4" t="n">
        <v>2024</v>
      </c>
      <c r="C11" s="4" t="n">
        <v>1</v>
      </c>
      <c r="D11" s="9" t="s">
        <v>312</v>
      </c>
      <c r="E11" s="9" t="s">
        <v>370</v>
      </c>
      <c r="F11" s="12" t="str">
        <f aca="false">INDEX(品項主檔!$B$2:$B$11,MATCH($E11,品項主檔!$A$2:$A$11,0))</f>
        <v>古早味紅茶</v>
      </c>
      <c r="G11" s="12" t="str">
        <f aca="false">INDEX(品項主檔!$C$2:$C$11,MATCH($E11,品項主檔!$A$2:$A$11,0))</f>
        <v>飲品</v>
      </c>
      <c r="H11" s="17" t="n">
        <f aca="false">SUMIFS(品項年度售價!$D$2:$D$31,品項年度售價!$A$2:$A$31,$B11,品項年度售價!$B$2:$B$31,$E11)</f>
        <v>45</v>
      </c>
      <c r="I11" s="4" t="n">
        <v>1196</v>
      </c>
      <c r="J11" s="14" t="n">
        <f aca="false">H11*I11</f>
        <v>53820</v>
      </c>
    </row>
    <row r="12" customFormat="false" ht="15" hidden="false" customHeight="false" outlineLevel="0" collapsed="false">
      <c r="A12" s="6" t="str">
        <f aca="false">TEXT(B12,"0")&amp;"-"&amp;TEXT(C12,"00")</f>
        <v>2024-01</v>
      </c>
      <c r="B12" s="4" t="n">
        <v>2024</v>
      </c>
      <c r="C12" s="4" t="n">
        <v>1</v>
      </c>
      <c r="D12" s="9" t="s">
        <v>294</v>
      </c>
      <c r="E12" s="9" t="s">
        <v>349</v>
      </c>
      <c r="F12" s="12" t="str">
        <f aca="false">INDEX(品項主檔!$B$2:$B$11,MATCH($E12,品項主檔!$A$2:$A$11,0))</f>
        <v>招牌牛肉麵</v>
      </c>
      <c r="G12" s="12" t="str">
        <f aca="false">INDEX(品項主檔!$C$2:$C$11,MATCH($E12,品項主檔!$A$2:$A$11,0))</f>
        <v>主食</v>
      </c>
      <c r="H12" s="17" t="n">
        <f aca="false">SUMIFS(品項年度售價!$D$2:$D$31,品項年度售價!$A$2:$A$31,$B12,品項年度售價!$B$2:$B$31,$E12)</f>
        <v>280</v>
      </c>
      <c r="I12" s="4" t="n">
        <v>514</v>
      </c>
      <c r="J12" s="14" t="n">
        <f aca="false">H12*I12</f>
        <v>143920</v>
      </c>
    </row>
    <row r="13" customFormat="false" ht="15" hidden="false" customHeight="false" outlineLevel="0" collapsed="false">
      <c r="A13" s="6" t="str">
        <f aca="false">TEXT(B13,"0")&amp;"-"&amp;TEXT(C13,"00")</f>
        <v>2024-01</v>
      </c>
      <c r="B13" s="4" t="n">
        <v>2024</v>
      </c>
      <c r="C13" s="4" t="n">
        <v>1</v>
      </c>
      <c r="D13" s="9" t="s">
        <v>294</v>
      </c>
      <c r="E13" s="9" t="s">
        <v>352</v>
      </c>
      <c r="F13" s="12" t="str">
        <f aca="false">INDEX(品項主檔!$B$2:$B$11,MATCH($E13,品項主檔!$A$2:$A$11,0))</f>
        <v>三杯雞定食</v>
      </c>
      <c r="G13" s="12" t="str">
        <f aca="false">INDEX(品項主檔!$C$2:$C$11,MATCH($E13,品項主檔!$A$2:$A$11,0))</f>
        <v>主食</v>
      </c>
      <c r="H13" s="17" t="n">
        <f aca="false">SUMIFS(品項年度售價!$D$2:$D$31,品項年度售價!$A$2:$A$31,$B13,品項年度售價!$B$2:$B$31,$E13)</f>
        <v>260</v>
      </c>
      <c r="I13" s="4" t="n">
        <v>389</v>
      </c>
      <c r="J13" s="14" t="n">
        <f aca="false">H13*I13</f>
        <v>101140</v>
      </c>
    </row>
    <row r="14" customFormat="false" ht="15" hidden="false" customHeight="false" outlineLevel="0" collapsed="false">
      <c r="A14" s="6" t="str">
        <f aca="false">TEXT(B14,"0")&amp;"-"&amp;TEXT(C14,"00")</f>
        <v>2024-01</v>
      </c>
      <c r="B14" s="4" t="n">
        <v>2024</v>
      </c>
      <c r="C14" s="4" t="n">
        <v>1</v>
      </c>
      <c r="D14" s="9" t="s">
        <v>294</v>
      </c>
      <c r="E14" s="9" t="s">
        <v>354</v>
      </c>
      <c r="F14" s="12" t="str">
        <f aca="false">INDEX(品項主檔!$B$2:$B$11,MATCH($E14,品項主檔!$A$2:$A$11,0))</f>
        <v>蔥油雞腿飯</v>
      </c>
      <c r="G14" s="12" t="str">
        <f aca="false">INDEX(品項主檔!$C$2:$C$11,MATCH($E14,品項主檔!$A$2:$A$11,0))</f>
        <v>主食</v>
      </c>
      <c r="H14" s="17" t="n">
        <f aca="false">SUMIFS(品項年度售價!$D$2:$D$31,品項年度售價!$A$2:$A$31,$B14,品項年度售價!$B$2:$B$31,$E14)</f>
        <v>220</v>
      </c>
      <c r="I14" s="4" t="n">
        <v>394</v>
      </c>
      <c r="J14" s="14" t="n">
        <f aca="false">H14*I14</f>
        <v>86680</v>
      </c>
    </row>
    <row r="15" customFormat="false" ht="15" hidden="false" customHeight="false" outlineLevel="0" collapsed="false">
      <c r="A15" s="6" t="str">
        <f aca="false">TEXT(B15,"0")&amp;"-"&amp;TEXT(C15,"00")</f>
        <v>2024-01</v>
      </c>
      <c r="B15" s="4" t="n">
        <v>2024</v>
      </c>
      <c r="C15" s="4" t="n">
        <v>1</v>
      </c>
      <c r="D15" s="9" t="s">
        <v>294</v>
      </c>
      <c r="E15" s="9" t="s">
        <v>356</v>
      </c>
      <c r="F15" s="12" t="str">
        <f aca="false">INDEX(品項主檔!$B$2:$B$11,MATCH($E15,品項主檔!$A$2:$A$11,0))</f>
        <v>黑胡椒豬排飯</v>
      </c>
      <c r="G15" s="12" t="str">
        <f aca="false">INDEX(品項主檔!$C$2:$C$11,MATCH($E15,品項主檔!$A$2:$A$11,0))</f>
        <v>主食</v>
      </c>
      <c r="H15" s="17" t="n">
        <f aca="false">SUMIFS(品項年度售價!$D$2:$D$31,品項年度售價!$A$2:$A$31,$B15,品項年度售價!$B$2:$B$31,$E15)</f>
        <v>230</v>
      </c>
      <c r="I15" s="4" t="n">
        <v>454</v>
      </c>
      <c r="J15" s="14" t="n">
        <f aca="false">H15*I15</f>
        <v>104420</v>
      </c>
    </row>
    <row r="16" customFormat="false" ht="15" hidden="false" customHeight="false" outlineLevel="0" collapsed="false">
      <c r="A16" s="6" t="str">
        <f aca="false">TEXT(B16,"0")&amp;"-"&amp;TEXT(C16,"00")</f>
        <v>2024-01</v>
      </c>
      <c r="B16" s="4" t="n">
        <v>2024</v>
      </c>
      <c r="C16" s="4" t="n">
        <v>1</v>
      </c>
      <c r="D16" s="9" t="s">
        <v>294</v>
      </c>
      <c r="E16" s="9" t="s">
        <v>358</v>
      </c>
      <c r="F16" s="12" t="str">
        <f aca="false">INDEX(品項主檔!$B$2:$B$11,MATCH($E16,品項主檔!$A$2:$A$11,0))</f>
        <v>麻油雞湯麵</v>
      </c>
      <c r="G16" s="12" t="str">
        <f aca="false">INDEX(品項主檔!$C$2:$C$11,MATCH($E16,品項主檔!$A$2:$A$11,0))</f>
        <v>主食</v>
      </c>
      <c r="H16" s="17" t="n">
        <f aca="false">SUMIFS(品項年度售價!$D$2:$D$31,品項年度售價!$A$2:$A$31,$B16,品項年度售價!$B$2:$B$31,$E16)</f>
        <v>290</v>
      </c>
      <c r="I16" s="4" t="n">
        <v>550</v>
      </c>
      <c r="J16" s="14" t="n">
        <f aca="false">H16*I16</f>
        <v>159500</v>
      </c>
    </row>
    <row r="17" customFormat="false" ht="15" hidden="false" customHeight="false" outlineLevel="0" collapsed="false">
      <c r="A17" s="6" t="str">
        <f aca="false">TEXT(B17,"0")&amp;"-"&amp;TEXT(C17,"00")</f>
        <v>2024-01</v>
      </c>
      <c r="B17" s="4" t="n">
        <v>2024</v>
      </c>
      <c r="C17" s="4" t="n">
        <v>1</v>
      </c>
      <c r="D17" s="9" t="s">
        <v>294</v>
      </c>
      <c r="E17" s="9" t="s">
        <v>360</v>
      </c>
      <c r="F17" s="12" t="str">
        <f aca="false">INDEX(品項主檔!$B$2:$B$11,MATCH($E17,品項主檔!$A$2:$A$11,0))</f>
        <v>塔香涼麵</v>
      </c>
      <c r="G17" s="12" t="str">
        <f aca="false">INDEX(品項主檔!$C$2:$C$11,MATCH($E17,品項主檔!$A$2:$A$11,0))</f>
        <v>主食</v>
      </c>
      <c r="H17" s="17" t="n">
        <f aca="false">SUMIFS(品項年度售價!$D$2:$D$31,品項年度售價!$A$2:$A$31,$B17,品項年度售價!$B$2:$B$31,$E17)</f>
        <v>180</v>
      </c>
      <c r="I17" s="4" t="n">
        <v>162</v>
      </c>
      <c r="J17" s="14" t="n">
        <f aca="false">H17*I17</f>
        <v>29160</v>
      </c>
    </row>
    <row r="18" customFormat="false" ht="15" hidden="false" customHeight="false" outlineLevel="0" collapsed="false">
      <c r="A18" s="6" t="str">
        <f aca="false">TEXT(B18,"0")&amp;"-"&amp;TEXT(C18,"00")</f>
        <v>2024-01</v>
      </c>
      <c r="B18" s="4" t="n">
        <v>2024</v>
      </c>
      <c r="C18" s="4" t="n">
        <v>1</v>
      </c>
      <c r="D18" s="9" t="s">
        <v>294</v>
      </c>
      <c r="E18" s="9" t="s">
        <v>362</v>
      </c>
      <c r="F18" s="12" t="str">
        <f aca="false">INDEX(品項主檔!$B$2:$B$11,MATCH($E18,品項主檔!$A$2:$A$11,0))</f>
        <v>海鮮炒飯</v>
      </c>
      <c r="G18" s="12" t="str">
        <f aca="false">INDEX(品項主檔!$C$2:$C$11,MATCH($E18,品項主檔!$A$2:$A$11,0))</f>
        <v>主食</v>
      </c>
      <c r="H18" s="17" t="n">
        <f aca="false">SUMIFS(品項年度售價!$D$2:$D$31,品項年度售價!$A$2:$A$31,$B18,品項年度售價!$B$2:$B$31,$E18)</f>
        <v>250</v>
      </c>
      <c r="I18" s="4" t="n">
        <v>385</v>
      </c>
      <c r="J18" s="14" t="n">
        <f aca="false">H18*I18</f>
        <v>96250</v>
      </c>
    </row>
    <row r="19" customFormat="false" ht="15" hidden="false" customHeight="false" outlineLevel="0" collapsed="false">
      <c r="A19" s="6" t="str">
        <f aca="false">TEXT(B19,"0")&amp;"-"&amp;TEXT(C19,"00")</f>
        <v>2024-01</v>
      </c>
      <c r="B19" s="4" t="n">
        <v>2024</v>
      </c>
      <c r="C19" s="4" t="n">
        <v>1</v>
      </c>
      <c r="D19" s="9" t="s">
        <v>294</v>
      </c>
      <c r="E19" s="9" t="s">
        <v>364</v>
      </c>
      <c r="F19" s="12" t="str">
        <f aca="false">INDEX(品項主檔!$B$2:$B$11,MATCH($E19,品項主檔!$A$2:$A$11,0))</f>
        <v>酸辣湯</v>
      </c>
      <c r="G19" s="12" t="str">
        <f aca="false">INDEX(品項主檔!$C$2:$C$11,MATCH($E19,品項主檔!$A$2:$A$11,0))</f>
        <v>湯品</v>
      </c>
      <c r="H19" s="17" t="n">
        <f aca="false">SUMIFS(品項年度售價!$D$2:$D$31,品項年度售價!$A$2:$A$31,$B19,品項年度售價!$B$2:$B$31,$E19)</f>
        <v>60</v>
      </c>
      <c r="I19" s="4" t="n">
        <v>1845</v>
      </c>
      <c r="J19" s="14" t="n">
        <f aca="false">H19*I19</f>
        <v>110700</v>
      </c>
    </row>
    <row r="20" customFormat="false" ht="15" hidden="false" customHeight="false" outlineLevel="0" collapsed="false">
      <c r="A20" s="6" t="str">
        <f aca="false">TEXT(B20,"0")&amp;"-"&amp;TEXT(C20,"00")</f>
        <v>2024-01</v>
      </c>
      <c r="B20" s="4" t="n">
        <v>2024</v>
      </c>
      <c r="C20" s="4" t="n">
        <v>1</v>
      </c>
      <c r="D20" s="9" t="s">
        <v>294</v>
      </c>
      <c r="E20" s="9" t="s">
        <v>367</v>
      </c>
      <c r="F20" s="12" t="str">
        <f aca="false">INDEX(品項主檔!$B$2:$B$11,MATCH($E20,品項主檔!$A$2:$A$11,0))</f>
        <v>招牌滷味拼盤</v>
      </c>
      <c r="G20" s="12" t="str">
        <f aca="false">INDEX(品項主檔!$C$2:$C$11,MATCH($E20,品項主檔!$A$2:$A$11,0))</f>
        <v>小菜</v>
      </c>
      <c r="H20" s="17" t="n">
        <f aca="false">SUMIFS(品項年度售價!$D$2:$D$31,品項年度售價!$A$2:$A$31,$B20,品項年度售價!$B$2:$B$31,$E20)</f>
        <v>120</v>
      </c>
      <c r="I20" s="4" t="n">
        <v>1606</v>
      </c>
      <c r="J20" s="14" t="n">
        <f aca="false">H20*I20</f>
        <v>192720</v>
      </c>
    </row>
    <row r="21" customFormat="false" ht="15" hidden="false" customHeight="false" outlineLevel="0" collapsed="false">
      <c r="A21" s="6" t="str">
        <f aca="false">TEXT(B21,"0")&amp;"-"&amp;TEXT(C21,"00")</f>
        <v>2024-01</v>
      </c>
      <c r="B21" s="4" t="n">
        <v>2024</v>
      </c>
      <c r="C21" s="4" t="n">
        <v>1</v>
      </c>
      <c r="D21" s="9" t="s">
        <v>294</v>
      </c>
      <c r="E21" s="9" t="s">
        <v>370</v>
      </c>
      <c r="F21" s="12" t="str">
        <f aca="false">INDEX(品項主檔!$B$2:$B$11,MATCH($E21,品項主檔!$A$2:$A$11,0))</f>
        <v>古早味紅茶</v>
      </c>
      <c r="G21" s="12" t="str">
        <f aca="false">INDEX(品項主檔!$C$2:$C$11,MATCH($E21,品項主檔!$A$2:$A$11,0))</f>
        <v>飲品</v>
      </c>
      <c r="H21" s="17" t="n">
        <f aca="false">SUMIFS(品項年度售價!$D$2:$D$31,品項年度售價!$A$2:$A$31,$B21,品項年度售價!$B$2:$B$31,$E21)</f>
        <v>45</v>
      </c>
      <c r="I21" s="4" t="n">
        <v>2944</v>
      </c>
      <c r="J21" s="14" t="n">
        <f aca="false">H21*I21</f>
        <v>132480</v>
      </c>
    </row>
    <row r="22" customFormat="false" ht="15" hidden="false" customHeight="false" outlineLevel="0" collapsed="false">
      <c r="A22" s="6" t="str">
        <f aca="false">TEXT(B22,"0")&amp;"-"&amp;TEXT(C22,"00")</f>
        <v>2024-01</v>
      </c>
      <c r="B22" s="4" t="n">
        <v>2024</v>
      </c>
      <c r="C22" s="4" t="n">
        <v>1</v>
      </c>
      <c r="D22" s="9" t="s">
        <v>325</v>
      </c>
      <c r="E22" s="9" t="s">
        <v>349</v>
      </c>
      <c r="F22" s="12" t="str">
        <f aca="false">INDEX(品項主檔!$B$2:$B$11,MATCH($E22,品項主檔!$A$2:$A$11,0))</f>
        <v>招牌牛肉麵</v>
      </c>
      <c r="G22" s="12" t="str">
        <f aca="false">INDEX(品項主檔!$C$2:$C$11,MATCH($E22,品項主檔!$A$2:$A$11,0))</f>
        <v>主食</v>
      </c>
      <c r="H22" s="17" t="n">
        <f aca="false">SUMIFS(品項年度售價!$D$2:$D$31,品項年度售價!$A$2:$A$31,$B22,品項年度售價!$B$2:$B$31,$E22)</f>
        <v>280</v>
      </c>
      <c r="I22" s="4" t="n">
        <v>278</v>
      </c>
      <c r="J22" s="14" t="n">
        <f aca="false">H22*I22</f>
        <v>77840</v>
      </c>
    </row>
    <row r="23" customFormat="false" ht="15" hidden="false" customHeight="false" outlineLevel="0" collapsed="false">
      <c r="A23" s="6" t="str">
        <f aca="false">TEXT(B23,"0")&amp;"-"&amp;TEXT(C23,"00")</f>
        <v>2024-01</v>
      </c>
      <c r="B23" s="4" t="n">
        <v>2024</v>
      </c>
      <c r="C23" s="4" t="n">
        <v>1</v>
      </c>
      <c r="D23" s="9" t="s">
        <v>325</v>
      </c>
      <c r="E23" s="9" t="s">
        <v>352</v>
      </c>
      <c r="F23" s="12" t="str">
        <f aca="false">INDEX(品項主檔!$B$2:$B$11,MATCH($E23,品項主檔!$A$2:$A$11,0))</f>
        <v>三杯雞定食</v>
      </c>
      <c r="G23" s="12" t="str">
        <f aca="false">INDEX(品項主檔!$C$2:$C$11,MATCH($E23,品項主檔!$A$2:$A$11,0))</f>
        <v>主食</v>
      </c>
      <c r="H23" s="17" t="n">
        <f aca="false">SUMIFS(品項年度售價!$D$2:$D$31,品項年度售價!$A$2:$A$31,$B23,品項年度售價!$B$2:$B$31,$E23)</f>
        <v>260</v>
      </c>
      <c r="I23" s="4" t="n">
        <v>382</v>
      </c>
      <c r="J23" s="14" t="n">
        <f aca="false">H23*I23</f>
        <v>99320</v>
      </c>
    </row>
    <row r="24" customFormat="false" ht="15" hidden="false" customHeight="false" outlineLevel="0" collapsed="false">
      <c r="A24" s="6" t="str">
        <f aca="false">TEXT(B24,"0")&amp;"-"&amp;TEXT(C24,"00")</f>
        <v>2024-01</v>
      </c>
      <c r="B24" s="4" t="n">
        <v>2024</v>
      </c>
      <c r="C24" s="4" t="n">
        <v>1</v>
      </c>
      <c r="D24" s="9" t="s">
        <v>325</v>
      </c>
      <c r="E24" s="9" t="s">
        <v>354</v>
      </c>
      <c r="F24" s="12" t="str">
        <f aca="false">INDEX(品項主檔!$B$2:$B$11,MATCH($E24,品項主檔!$A$2:$A$11,0))</f>
        <v>蔥油雞腿飯</v>
      </c>
      <c r="G24" s="12" t="str">
        <f aca="false">INDEX(品項主檔!$C$2:$C$11,MATCH($E24,品項主檔!$A$2:$A$11,0))</f>
        <v>主食</v>
      </c>
      <c r="H24" s="17" t="n">
        <f aca="false">SUMIFS(品項年度售價!$D$2:$D$31,品項年度售價!$A$2:$A$31,$B24,品項年度售價!$B$2:$B$31,$E24)</f>
        <v>220</v>
      </c>
      <c r="I24" s="4" t="n">
        <v>263</v>
      </c>
      <c r="J24" s="14" t="n">
        <f aca="false">H24*I24</f>
        <v>57860</v>
      </c>
    </row>
    <row r="25" customFormat="false" ht="15" hidden="false" customHeight="false" outlineLevel="0" collapsed="false">
      <c r="A25" s="6" t="str">
        <f aca="false">TEXT(B25,"0")&amp;"-"&amp;TEXT(C25,"00")</f>
        <v>2024-01</v>
      </c>
      <c r="B25" s="4" t="n">
        <v>2024</v>
      </c>
      <c r="C25" s="4" t="n">
        <v>1</v>
      </c>
      <c r="D25" s="9" t="s">
        <v>325</v>
      </c>
      <c r="E25" s="9" t="s">
        <v>356</v>
      </c>
      <c r="F25" s="12" t="str">
        <f aca="false">INDEX(品項主檔!$B$2:$B$11,MATCH($E25,品項主檔!$A$2:$A$11,0))</f>
        <v>黑胡椒豬排飯</v>
      </c>
      <c r="G25" s="12" t="str">
        <f aca="false">INDEX(品項主檔!$C$2:$C$11,MATCH($E25,品項主檔!$A$2:$A$11,0))</f>
        <v>主食</v>
      </c>
      <c r="H25" s="17" t="n">
        <f aca="false">SUMIFS(品項年度售價!$D$2:$D$31,品項年度售價!$A$2:$A$31,$B25,品項年度售價!$B$2:$B$31,$E25)</f>
        <v>230</v>
      </c>
      <c r="I25" s="4" t="n">
        <v>366</v>
      </c>
      <c r="J25" s="14" t="n">
        <f aca="false">H25*I25</f>
        <v>84180</v>
      </c>
    </row>
    <row r="26" customFormat="false" ht="15" hidden="false" customHeight="false" outlineLevel="0" collapsed="false">
      <c r="A26" s="6" t="str">
        <f aca="false">TEXT(B26,"0")&amp;"-"&amp;TEXT(C26,"00")</f>
        <v>2024-01</v>
      </c>
      <c r="B26" s="4" t="n">
        <v>2024</v>
      </c>
      <c r="C26" s="4" t="n">
        <v>1</v>
      </c>
      <c r="D26" s="9" t="s">
        <v>325</v>
      </c>
      <c r="E26" s="9" t="s">
        <v>358</v>
      </c>
      <c r="F26" s="12" t="str">
        <f aca="false">INDEX(品項主檔!$B$2:$B$11,MATCH($E26,品項主檔!$A$2:$A$11,0))</f>
        <v>麻油雞湯麵</v>
      </c>
      <c r="G26" s="12" t="str">
        <f aca="false">INDEX(品項主檔!$C$2:$C$11,MATCH($E26,品項主檔!$A$2:$A$11,0))</f>
        <v>主食</v>
      </c>
      <c r="H26" s="17" t="n">
        <f aca="false">SUMIFS(品項年度售價!$D$2:$D$31,品項年度售價!$A$2:$A$31,$B26,品項年度售價!$B$2:$B$31,$E26)</f>
        <v>290</v>
      </c>
      <c r="I26" s="4" t="n">
        <v>499</v>
      </c>
      <c r="J26" s="14" t="n">
        <f aca="false">H26*I26</f>
        <v>144710</v>
      </c>
    </row>
    <row r="27" customFormat="false" ht="15" hidden="false" customHeight="false" outlineLevel="0" collapsed="false">
      <c r="A27" s="6" t="str">
        <f aca="false">TEXT(B27,"0")&amp;"-"&amp;TEXT(C27,"00")</f>
        <v>2024-01</v>
      </c>
      <c r="B27" s="4" t="n">
        <v>2024</v>
      </c>
      <c r="C27" s="4" t="n">
        <v>1</v>
      </c>
      <c r="D27" s="9" t="s">
        <v>325</v>
      </c>
      <c r="E27" s="9" t="s">
        <v>360</v>
      </c>
      <c r="F27" s="12" t="str">
        <f aca="false">INDEX(品項主檔!$B$2:$B$11,MATCH($E27,品項主檔!$A$2:$A$11,0))</f>
        <v>塔香涼麵</v>
      </c>
      <c r="G27" s="12" t="str">
        <f aca="false">INDEX(品項主檔!$C$2:$C$11,MATCH($E27,品項主檔!$A$2:$A$11,0))</f>
        <v>主食</v>
      </c>
      <c r="H27" s="17" t="n">
        <f aca="false">SUMIFS(品項年度售價!$D$2:$D$31,品項年度售價!$A$2:$A$31,$B27,品項年度售價!$B$2:$B$31,$E27)</f>
        <v>180</v>
      </c>
      <c r="I27" s="4" t="n">
        <v>159</v>
      </c>
      <c r="J27" s="14" t="n">
        <f aca="false">H27*I27</f>
        <v>28620</v>
      </c>
    </row>
    <row r="28" customFormat="false" ht="15" hidden="false" customHeight="false" outlineLevel="0" collapsed="false">
      <c r="A28" s="6" t="str">
        <f aca="false">TEXT(B28,"0")&amp;"-"&amp;TEXT(C28,"00")</f>
        <v>2024-01</v>
      </c>
      <c r="B28" s="4" t="n">
        <v>2024</v>
      </c>
      <c r="C28" s="4" t="n">
        <v>1</v>
      </c>
      <c r="D28" s="9" t="s">
        <v>325</v>
      </c>
      <c r="E28" s="9" t="s">
        <v>362</v>
      </c>
      <c r="F28" s="12" t="str">
        <f aca="false">INDEX(品項主檔!$B$2:$B$11,MATCH($E28,品項主檔!$A$2:$A$11,0))</f>
        <v>海鮮炒飯</v>
      </c>
      <c r="G28" s="12" t="str">
        <f aca="false">INDEX(品項主檔!$C$2:$C$11,MATCH($E28,品項主檔!$A$2:$A$11,0))</f>
        <v>主食</v>
      </c>
      <c r="H28" s="17" t="n">
        <f aca="false">SUMIFS(品項年度售價!$D$2:$D$31,品項年度售價!$A$2:$A$31,$B28,品項年度售價!$B$2:$B$31,$E28)</f>
        <v>250</v>
      </c>
      <c r="I28" s="4" t="n">
        <v>255</v>
      </c>
      <c r="J28" s="14" t="n">
        <f aca="false">H28*I28</f>
        <v>63750</v>
      </c>
    </row>
    <row r="29" customFormat="false" ht="15" hidden="false" customHeight="false" outlineLevel="0" collapsed="false">
      <c r="A29" s="6" t="str">
        <f aca="false">TEXT(B29,"0")&amp;"-"&amp;TEXT(C29,"00")</f>
        <v>2024-01</v>
      </c>
      <c r="B29" s="4" t="n">
        <v>2024</v>
      </c>
      <c r="C29" s="4" t="n">
        <v>1</v>
      </c>
      <c r="D29" s="9" t="s">
        <v>325</v>
      </c>
      <c r="E29" s="9" t="s">
        <v>364</v>
      </c>
      <c r="F29" s="12" t="str">
        <f aca="false">INDEX(品項主檔!$B$2:$B$11,MATCH($E29,品項主檔!$A$2:$A$11,0))</f>
        <v>酸辣湯</v>
      </c>
      <c r="G29" s="12" t="str">
        <f aca="false">INDEX(品項主檔!$C$2:$C$11,MATCH($E29,品項主檔!$A$2:$A$11,0))</f>
        <v>湯品</v>
      </c>
      <c r="H29" s="17" t="n">
        <f aca="false">SUMIFS(品項年度售價!$D$2:$D$31,品項年度售價!$A$2:$A$31,$B29,品項年度售價!$B$2:$B$31,$E29)</f>
        <v>60</v>
      </c>
      <c r="I29" s="4" t="n">
        <v>1641</v>
      </c>
      <c r="J29" s="14" t="n">
        <f aca="false">H29*I29</f>
        <v>98460</v>
      </c>
    </row>
    <row r="30" customFormat="false" ht="15" hidden="false" customHeight="false" outlineLevel="0" collapsed="false">
      <c r="A30" s="6" t="str">
        <f aca="false">TEXT(B30,"0")&amp;"-"&amp;TEXT(C30,"00")</f>
        <v>2024-01</v>
      </c>
      <c r="B30" s="4" t="n">
        <v>2024</v>
      </c>
      <c r="C30" s="4" t="n">
        <v>1</v>
      </c>
      <c r="D30" s="9" t="s">
        <v>325</v>
      </c>
      <c r="E30" s="9" t="s">
        <v>367</v>
      </c>
      <c r="F30" s="12" t="str">
        <f aca="false">INDEX(品項主檔!$B$2:$B$11,MATCH($E30,品項主檔!$A$2:$A$11,0))</f>
        <v>招牌滷味拼盤</v>
      </c>
      <c r="G30" s="12" t="str">
        <f aca="false">INDEX(品項主檔!$C$2:$C$11,MATCH($E30,品項主檔!$A$2:$A$11,0))</f>
        <v>小菜</v>
      </c>
      <c r="H30" s="17" t="n">
        <f aca="false">SUMIFS(品項年度售價!$D$2:$D$31,品項年度售價!$A$2:$A$31,$B30,品項年度售價!$B$2:$B$31,$E30)</f>
        <v>120</v>
      </c>
      <c r="I30" s="4" t="n">
        <v>1043</v>
      </c>
      <c r="J30" s="14" t="n">
        <f aca="false">H30*I30</f>
        <v>125160</v>
      </c>
    </row>
    <row r="31" customFormat="false" ht="15" hidden="false" customHeight="false" outlineLevel="0" collapsed="false">
      <c r="A31" s="6" t="str">
        <f aca="false">TEXT(B31,"0")&amp;"-"&amp;TEXT(C31,"00")</f>
        <v>2024-01</v>
      </c>
      <c r="B31" s="4" t="n">
        <v>2024</v>
      </c>
      <c r="C31" s="4" t="n">
        <v>1</v>
      </c>
      <c r="D31" s="9" t="s">
        <v>325</v>
      </c>
      <c r="E31" s="9" t="s">
        <v>370</v>
      </c>
      <c r="F31" s="12" t="str">
        <f aca="false">INDEX(品項主檔!$B$2:$B$11,MATCH($E31,品項主檔!$A$2:$A$11,0))</f>
        <v>古早味紅茶</v>
      </c>
      <c r="G31" s="12" t="str">
        <f aca="false">INDEX(品項主檔!$C$2:$C$11,MATCH($E31,品項主檔!$A$2:$A$11,0))</f>
        <v>飲品</v>
      </c>
      <c r="H31" s="17" t="n">
        <f aca="false">SUMIFS(品項年度售價!$D$2:$D$31,品項年度售價!$A$2:$A$31,$B31,品項年度售價!$B$2:$B$31,$E31)</f>
        <v>45</v>
      </c>
      <c r="I31" s="4" t="n">
        <v>2242</v>
      </c>
      <c r="J31" s="14" t="n">
        <f aca="false">H31*I31</f>
        <v>100890</v>
      </c>
    </row>
    <row r="32" customFormat="false" ht="15" hidden="false" customHeight="false" outlineLevel="0" collapsed="false">
      <c r="A32" s="6" t="str">
        <f aca="false">TEXT(B32,"0")&amp;"-"&amp;TEXT(C32,"00")</f>
        <v>2024-01</v>
      </c>
      <c r="B32" s="4" t="n">
        <v>2024</v>
      </c>
      <c r="C32" s="4" t="n">
        <v>1</v>
      </c>
      <c r="D32" s="9" t="s">
        <v>328</v>
      </c>
      <c r="E32" s="9" t="s">
        <v>349</v>
      </c>
      <c r="F32" s="12" t="str">
        <f aca="false">INDEX(品項主檔!$B$2:$B$11,MATCH($E32,品項主檔!$A$2:$A$11,0))</f>
        <v>招牌牛肉麵</v>
      </c>
      <c r="G32" s="12" t="str">
        <f aca="false">INDEX(品項主檔!$C$2:$C$11,MATCH($E32,品項主檔!$A$2:$A$11,0))</f>
        <v>主食</v>
      </c>
      <c r="H32" s="17" t="n">
        <f aca="false">SUMIFS(品項年度售價!$D$2:$D$31,品項年度售價!$A$2:$A$31,$B32,品項年度售價!$B$2:$B$31,$E32)</f>
        <v>280</v>
      </c>
      <c r="I32" s="4" t="n">
        <v>258</v>
      </c>
      <c r="J32" s="14" t="n">
        <f aca="false">H32*I32</f>
        <v>72240</v>
      </c>
    </row>
    <row r="33" customFormat="false" ht="15" hidden="false" customHeight="false" outlineLevel="0" collapsed="false">
      <c r="A33" s="6" t="str">
        <f aca="false">TEXT(B33,"0")&amp;"-"&amp;TEXT(C33,"00")</f>
        <v>2024-01</v>
      </c>
      <c r="B33" s="4" t="n">
        <v>2024</v>
      </c>
      <c r="C33" s="4" t="n">
        <v>1</v>
      </c>
      <c r="D33" s="9" t="s">
        <v>328</v>
      </c>
      <c r="E33" s="9" t="s">
        <v>352</v>
      </c>
      <c r="F33" s="12" t="str">
        <f aca="false">INDEX(品項主檔!$B$2:$B$11,MATCH($E33,品項主檔!$A$2:$A$11,0))</f>
        <v>三杯雞定食</v>
      </c>
      <c r="G33" s="12" t="str">
        <f aca="false">INDEX(品項主檔!$C$2:$C$11,MATCH($E33,品項主檔!$A$2:$A$11,0))</f>
        <v>主食</v>
      </c>
      <c r="H33" s="17" t="n">
        <f aca="false">SUMIFS(品項年度售價!$D$2:$D$31,品項年度售價!$A$2:$A$31,$B33,品項年度售價!$B$2:$B$31,$E33)</f>
        <v>260</v>
      </c>
      <c r="I33" s="4" t="n">
        <v>256</v>
      </c>
      <c r="J33" s="14" t="n">
        <f aca="false">H33*I33</f>
        <v>66560</v>
      </c>
    </row>
    <row r="34" customFormat="false" ht="15" hidden="false" customHeight="false" outlineLevel="0" collapsed="false">
      <c r="A34" s="6" t="str">
        <f aca="false">TEXT(B34,"0")&amp;"-"&amp;TEXT(C34,"00")</f>
        <v>2024-01</v>
      </c>
      <c r="B34" s="4" t="n">
        <v>2024</v>
      </c>
      <c r="C34" s="4" t="n">
        <v>1</v>
      </c>
      <c r="D34" s="9" t="s">
        <v>328</v>
      </c>
      <c r="E34" s="9" t="s">
        <v>354</v>
      </c>
      <c r="F34" s="12" t="str">
        <f aca="false">INDEX(品項主檔!$B$2:$B$11,MATCH($E34,品項主檔!$A$2:$A$11,0))</f>
        <v>蔥油雞腿飯</v>
      </c>
      <c r="G34" s="12" t="str">
        <f aca="false">INDEX(品項主檔!$C$2:$C$11,MATCH($E34,品項主檔!$A$2:$A$11,0))</f>
        <v>主食</v>
      </c>
      <c r="H34" s="17" t="n">
        <f aca="false">SUMIFS(品項年度售價!$D$2:$D$31,品項年度售價!$A$2:$A$31,$B34,品項年度售價!$B$2:$B$31,$E34)</f>
        <v>220</v>
      </c>
      <c r="I34" s="4" t="n">
        <v>249</v>
      </c>
      <c r="J34" s="14" t="n">
        <f aca="false">H34*I34</f>
        <v>54780</v>
      </c>
    </row>
    <row r="35" customFormat="false" ht="15" hidden="false" customHeight="false" outlineLevel="0" collapsed="false">
      <c r="A35" s="6" t="str">
        <f aca="false">TEXT(B35,"0")&amp;"-"&amp;TEXT(C35,"00")</f>
        <v>2024-01</v>
      </c>
      <c r="B35" s="4" t="n">
        <v>2024</v>
      </c>
      <c r="C35" s="4" t="n">
        <v>1</v>
      </c>
      <c r="D35" s="9" t="s">
        <v>328</v>
      </c>
      <c r="E35" s="9" t="s">
        <v>356</v>
      </c>
      <c r="F35" s="12" t="str">
        <f aca="false">INDEX(品項主檔!$B$2:$B$11,MATCH($E35,品項主檔!$A$2:$A$11,0))</f>
        <v>黑胡椒豬排飯</v>
      </c>
      <c r="G35" s="12" t="str">
        <f aca="false">INDEX(品項主檔!$C$2:$C$11,MATCH($E35,品項主檔!$A$2:$A$11,0))</f>
        <v>主食</v>
      </c>
      <c r="H35" s="17" t="n">
        <f aca="false">SUMIFS(品項年度售價!$D$2:$D$31,品項年度售價!$A$2:$A$31,$B35,品項年度售價!$B$2:$B$31,$E35)</f>
        <v>230</v>
      </c>
      <c r="I35" s="4" t="n">
        <v>211</v>
      </c>
      <c r="J35" s="14" t="n">
        <f aca="false">H35*I35</f>
        <v>48530</v>
      </c>
    </row>
    <row r="36" customFormat="false" ht="15" hidden="false" customHeight="false" outlineLevel="0" collapsed="false">
      <c r="A36" s="6" t="str">
        <f aca="false">TEXT(B36,"0")&amp;"-"&amp;TEXT(C36,"00")</f>
        <v>2024-01</v>
      </c>
      <c r="B36" s="4" t="n">
        <v>2024</v>
      </c>
      <c r="C36" s="4" t="n">
        <v>1</v>
      </c>
      <c r="D36" s="9" t="s">
        <v>328</v>
      </c>
      <c r="E36" s="9" t="s">
        <v>358</v>
      </c>
      <c r="F36" s="12" t="str">
        <f aca="false">INDEX(品項主檔!$B$2:$B$11,MATCH($E36,品項主檔!$A$2:$A$11,0))</f>
        <v>麻油雞湯麵</v>
      </c>
      <c r="G36" s="12" t="str">
        <f aca="false">INDEX(品項主檔!$C$2:$C$11,MATCH($E36,品項主檔!$A$2:$A$11,0))</f>
        <v>主食</v>
      </c>
      <c r="H36" s="17" t="n">
        <f aca="false">SUMIFS(品項年度售價!$D$2:$D$31,品項年度售價!$A$2:$A$31,$B36,品項年度售價!$B$2:$B$31,$E36)</f>
        <v>290</v>
      </c>
      <c r="I36" s="4" t="n">
        <v>287</v>
      </c>
      <c r="J36" s="14" t="n">
        <f aca="false">H36*I36</f>
        <v>83230</v>
      </c>
    </row>
    <row r="37" customFormat="false" ht="15" hidden="false" customHeight="false" outlineLevel="0" collapsed="false">
      <c r="A37" s="6" t="str">
        <f aca="false">TEXT(B37,"0")&amp;"-"&amp;TEXT(C37,"00")</f>
        <v>2024-01</v>
      </c>
      <c r="B37" s="4" t="n">
        <v>2024</v>
      </c>
      <c r="C37" s="4" t="n">
        <v>1</v>
      </c>
      <c r="D37" s="9" t="s">
        <v>328</v>
      </c>
      <c r="E37" s="9" t="s">
        <v>360</v>
      </c>
      <c r="F37" s="12" t="str">
        <f aca="false">INDEX(品項主檔!$B$2:$B$11,MATCH($E37,品項主檔!$A$2:$A$11,0))</f>
        <v>塔香涼麵</v>
      </c>
      <c r="G37" s="12" t="str">
        <f aca="false">INDEX(品項主檔!$C$2:$C$11,MATCH($E37,品項主檔!$A$2:$A$11,0))</f>
        <v>主食</v>
      </c>
      <c r="H37" s="17" t="n">
        <f aca="false">SUMIFS(品項年度售價!$D$2:$D$31,品項年度售價!$A$2:$A$31,$B37,品項年度售價!$B$2:$B$31,$E37)</f>
        <v>180</v>
      </c>
      <c r="I37" s="4" t="n">
        <v>114</v>
      </c>
      <c r="J37" s="14" t="n">
        <f aca="false">H37*I37</f>
        <v>20520</v>
      </c>
    </row>
    <row r="38" customFormat="false" ht="15" hidden="false" customHeight="false" outlineLevel="0" collapsed="false">
      <c r="A38" s="6" t="str">
        <f aca="false">TEXT(B38,"0")&amp;"-"&amp;TEXT(C38,"00")</f>
        <v>2024-01</v>
      </c>
      <c r="B38" s="4" t="n">
        <v>2024</v>
      </c>
      <c r="C38" s="4" t="n">
        <v>1</v>
      </c>
      <c r="D38" s="9" t="s">
        <v>328</v>
      </c>
      <c r="E38" s="9" t="s">
        <v>362</v>
      </c>
      <c r="F38" s="12" t="str">
        <f aca="false">INDEX(品項主檔!$B$2:$B$11,MATCH($E38,品項主檔!$A$2:$A$11,0))</f>
        <v>海鮮炒飯</v>
      </c>
      <c r="G38" s="12" t="str">
        <f aca="false">INDEX(品項主檔!$C$2:$C$11,MATCH($E38,品項主檔!$A$2:$A$11,0))</f>
        <v>主食</v>
      </c>
      <c r="H38" s="17" t="n">
        <f aca="false">SUMIFS(品項年度售價!$D$2:$D$31,品項年度售價!$A$2:$A$31,$B38,品項年度售價!$B$2:$B$31,$E38)</f>
        <v>250</v>
      </c>
      <c r="I38" s="4" t="n">
        <v>259</v>
      </c>
      <c r="J38" s="14" t="n">
        <f aca="false">H38*I38</f>
        <v>64750</v>
      </c>
    </row>
    <row r="39" customFormat="false" ht="15" hidden="false" customHeight="false" outlineLevel="0" collapsed="false">
      <c r="A39" s="6" t="str">
        <f aca="false">TEXT(B39,"0")&amp;"-"&amp;TEXT(C39,"00")</f>
        <v>2024-01</v>
      </c>
      <c r="B39" s="4" t="n">
        <v>2024</v>
      </c>
      <c r="C39" s="4" t="n">
        <v>1</v>
      </c>
      <c r="D39" s="9" t="s">
        <v>328</v>
      </c>
      <c r="E39" s="9" t="s">
        <v>364</v>
      </c>
      <c r="F39" s="12" t="str">
        <f aca="false">INDEX(品項主檔!$B$2:$B$11,MATCH($E39,品項主檔!$A$2:$A$11,0))</f>
        <v>酸辣湯</v>
      </c>
      <c r="G39" s="12" t="str">
        <f aca="false">INDEX(品項主檔!$C$2:$C$11,MATCH($E39,品項主檔!$A$2:$A$11,0))</f>
        <v>湯品</v>
      </c>
      <c r="H39" s="17" t="n">
        <f aca="false">SUMIFS(品項年度售價!$D$2:$D$31,品項年度售價!$A$2:$A$31,$B39,品項年度售價!$B$2:$B$31,$E39)</f>
        <v>60</v>
      </c>
      <c r="I39" s="4" t="n">
        <v>1221</v>
      </c>
      <c r="J39" s="14" t="n">
        <f aca="false">H39*I39</f>
        <v>73260</v>
      </c>
    </row>
    <row r="40" customFormat="false" ht="15" hidden="false" customHeight="false" outlineLevel="0" collapsed="false">
      <c r="A40" s="6" t="str">
        <f aca="false">TEXT(B40,"0")&amp;"-"&amp;TEXT(C40,"00")</f>
        <v>2024-01</v>
      </c>
      <c r="B40" s="4" t="n">
        <v>2024</v>
      </c>
      <c r="C40" s="4" t="n">
        <v>1</v>
      </c>
      <c r="D40" s="9" t="s">
        <v>328</v>
      </c>
      <c r="E40" s="9" t="s">
        <v>367</v>
      </c>
      <c r="F40" s="12" t="str">
        <f aca="false">INDEX(品項主檔!$B$2:$B$11,MATCH($E40,品項主檔!$A$2:$A$11,0))</f>
        <v>招牌滷味拼盤</v>
      </c>
      <c r="G40" s="12" t="str">
        <f aca="false">INDEX(品項主檔!$C$2:$C$11,MATCH($E40,品項主檔!$A$2:$A$11,0))</f>
        <v>小菜</v>
      </c>
      <c r="H40" s="17" t="n">
        <f aca="false">SUMIFS(品項年度售價!$D$2:$D$31,品項年度售價!$A$2:$A$31,$B40,品項年度售價!$B$2:$B$31,$E40)</f>
        <v>120</v>
      </c>
      <c r="I40" s="4" t="n">
        <v>1055</v>
      </c>
      <c r="J40" s="14" t="n">
        <f aca="false">H40*I40</f>
        <v>126600</v>
      </c>
    </row>
    <row r="41" customFormat="false" ht="15" hidden="false" customHeight="false" outlineLevel="0" collapsed="false">
      <c r="A41" s="6" t="str">
        <f aca="false">TEXT(B41,"0")&amp;"-"&amp;TEXT(C41,"00")</f>
        <v>2024-01</v>
      </c>
      <c r="B41" s="4" t="n">
        <v>2024</v>
      </c>
      <c r="C41" s="4" t="n">
        <v>1</v>
      </c>
      <c r="D41" s="9" t="s">
        <v>328</v>
      </c>
      <c r="E41" s="9" t="s">
        <v>370</v>
      </c>
      <c r="F41" s="12" t="str">
        <f aca="false">INDEX(品項主檔!$B$2:$B$11,MATCH($E41,品項主檔!$A$2:$A$11,0))</f>
        <v>古早味紅茶</v>
      </c>
      <c r="G41" s="12" t="str">
        <f aca="false">INDEX(品項主檔!$C$2:$C$11,MATCH($E41,品項主檔!$A$2:$A$11,0))</f>
        <v>飲品</v>
      </c>
      <c r="H41" s="17" t="n">
        <f aca="false">SUMIFS(品項年度售價!$D$2:$D$31,品項年度售價!$A$2:$A$31,$B41,品項年度售價!$B$2:$B$31,$E41)</f>
        <v>45</v>
      </c>
      <c r="I41" s="4" t="n">
        <v>1418</v>
      </c>
      <c r="J41" s="14" t="n">
        <f aca="false">H41*I41</f>
        <v>63810</v>
      </c>
    </row>
    <row r="42" customFormat="false" ht="15" hidden="false" customHeight="false" outlineLevel="0" collapsed="false">
      <c r="A42" s="6" t="str">
        <f aca="false">TEXT(B42,"0")&amp;"-"&amp;TEXT(C42,"00")</f>
        <v>2024-01</v>
      </c>
      <c r="B42" s="4" t="n">
        <v>2024</v>
      </c>
      <c r="C42" s="4" t="n">
        <v>1</v>
      </c>
      <c r="D42" s="9" t="s">
        <v>280</v>
      </c>
      <c r="E42" s="9" t="s">
        <v>349</v>
      </c>
      <c r="F42" s="12" t="str">
        <f aca="false">INDEX(品項主檔!$B$2:$B$11,MATCH($E42,品項主檔!$A$2:$A$11,0))</f>
        <v>招牌牛肉麵</v>
      </c>
      <c r="G42" s="12" t="str">
        <f aca="false">INDEX(品項主檔!$C$2:$C$11,MATCH($E42,品項主檔!$A$2:$A$11,0))</f>
        <v>主食</v>
      </c>
      <c r="H42" s="17" t="n">
        <f aca="false">SUMIFS(品項年度售價!$D$2:$D$31,品項年度售價!$A$2:$A$31,$B42,品項年度售價!$B$2:$B$31,$E42)</f>
        <v>280</v>
      </c>
      <c r="I42" s="4" t="n">
        <v>406</v>
      </c>
      <c r="J42" s="14" t="n">
        <f aca="false">H42*I42</f>
        <v>113680</v>
      </c>
    </row>
    <row r="43" customFormat="false" ht="15" hidden="false" customHeight="false" outlineLevel="0" collapsed="false">
      <c r="A43" s="6" t="str">
        <f aca="false">TEXT(B43,"0")&amp;"-"&amp;TEXT(C43,"00")</f>
        <v>2024-01</v>
      </c>
      <c r="B43" s="4" t="n">
        <v>2024</v>
      </c>
      <c r="C43" s="4" t="n">
        <v>1</v>
      </c>
      <c r="D43" s="9" t="s">
        <v>280</v>
      </c>
      <c r="E43" s="9" t="s">
        <v>352</v>
      </c>
      <c r="F43" s="12" t="str">
        <f aca="false">INDEX(品項主檔!$B$2:$B$11,MATCH($E43,品項主檔!$A$2:$A$11,0))</f>
        <v>三杯雞定食</v>
      </c>
      <c r="G43" s="12" t="str">
        <f aca="false">INDEX(品項主檔!$C$2:$C$11,MATCH($E43,品項主檔!$A$2:$A$11,0))</f>
        <v>主食</v>
      </c>
      <c r="H43" s="17" t="n">
        <f aca="false">SUMIFS(品項年度售價!$D$2:$D$31,品項年度售價!$A$2:$A$31,$B43,品項年度售價!$B$2:$B$31,$E43)</f>
        <v>260</v>
      </c>
      <c r="I43" s="4" t="n">
        <v>303</v>
      </c>
      <c r="J43" s="14" t="n">
        <f aca="false">H43*I43</f>
        <v>78780</v>
      </c>
    </row>
    <row r="44" customFormat="false" ht="15" hidden="false" customHeight="false" outlineLevel="0" collapsed="false">
      <c r="A44" s="6" t="str">
        <f aca="false">TEXT(B44,"0")&amp;"-"&amp;TEXT(C44,"00")</f>
        <v>2024-01</v>
      </c>
      <c r="B44" s="4" t="n">
        <v>2024</v>
      </c>
      <c r="C44" s="4" t="n">
        <v>1</v>
      </c>
      <c r="D44" s="9" t="s">
        <v>280</v>
      </c>
      <c r="E44" s="9" t="s">
        <v>354</v>
      </c>
      <c r="F44" s="12" t="str">
        <f aca="false">INDEX(品項主檔!$B$2:$B$11,MATCH($E44,品項主檔!$A$2:$A$11,0))</f>
        <v>蔥油雞腿飯</v>
      </c>
      <c r="G44" s="12" t="str">
        <f aca="false">INDEX(品項主檔!$C$2:$C$11,MATCH($E44,品項主檔!$A$2:$A$11,0))</f>
        <v>主食</v>
      </c>
      <c r="H44" s="17" t="n">
        <f aca="false">SUMIFS(品項年度售價!$D$2:$D$31,品項年度售價!$A$2:$A$31,$B44,品項年度售價!$B$2:$B$31,$E44)</f>
        <v>220</v>
      </c>
      <c r="I44" s="4" t="n">
        <v>257</v>
      </c>
      <c r="J44" s="14" t="n">
        <f aca="false">H44*I44</f>
        <v>56540</v>
      </c>
    </row>
    <row r="45" customFormat="false" ht="15" hidden="false" customHeight="false" outlineLevel="0" collapsed="false">
      <c r="A45" s="6" t="str">
        <f aca="false">TEXT(B45,"0")&amp;"-"&amp;TEXT(C45,"00")</f>
        <v>2024-01</v>
      </c>
      <c r="B45" s="4" t="n">
        <v>2024</v>
      </c>
      <c r="C45" s="4" t="n">
        <v>1</v>
      </c>
      <c r="D45" s="9" t="s">
        <v>280</v>
      </c>
      <c r="E45" s="9" t="s">
        <v>356</v>
      </c>
      <c r="F45" s="12" t="str">
        <f aca="false">INDEX(品項主檔!$B$2:$B$11,MATCH($E45,品項主檔!$A$2:$A$11,0))</f>
        <v>黑胡椒豬排飯</v>
      </c>
      <c r="G45" s="12" t="str">
        <f aca="false">INDEX(品項主檔!$C$2:$C$11,MATCH($E45,品項主檔!$A$2:$A$11,0))</f>
        <v>主食</v>
      </c>
      <c r="H45" s="17" t="n">
        <f aca="false">SUMIFS(品項年度售價!$D$2:$D$31,品項年度售價!$A$2:$A$31,$B45,品項年度售價!$B$2:$B$31,$E45)</f>
        <v>230</v>
      </c>
      <c r="I45" s="4" t="n">
        <v>323</v>
      </c>
      <c r="J45" s="14" t="n">
        <f aca="false">H45*I45</f>
        <v>74290</v>
      </c>
    </row>
    <row r="46" customFormat="false" ht="15" hidden="false" customHeight="false" outlineLevel="0" collapsed="false">
      <c r="A46" s="6" t="str">
        <f aca="false">TEXT(B46,"0")&amp;"-"&amp;TEXT(C46,"00")</f>
        <v>2024-01</v>
      </c>
      <c r="B46" s="4" t="n">
        <v>2024</v>
      </c>
      <c r="C46" s="4" t="n">
        <v>1</v>
      </c>
      <c r="D46" s="9" t="s">
        <v>280</v>
      </c>
      <c r="E46" s="9" t="s">
        <v>358</v>
      </c>
      <c r="F46" s="12" t="str">
        <f aca="false">INDEX(品項主檔!$B$2:$B$11,MATCH($E46,品項主檔!$A$2:$A$11,0))</f>
        <v>麻油雞湯麵</v>
      </c>
      <c r="G46" s="12" t="str">
        <f aca="false">INDEX(品項主檔!$C$2:$C$11,MATCH($E46,品項主檔!$A$2:$A$11,0))</f>
        <v>主食</v>
      </c>
      <c r="H46" s="17" t="n">
        <f aca="false">SUMIFS(品項年度售價!$D$2:$D$31,品項年度售價!$A$2:$A$31,$B46,品項年度售價!$B$2:$B$31,$E46)</f>
        <v>290</v>
      </c>
      <c r="I46" s="4" t="n">
        <v>481</v>
      </c>
      <c r="J46" s="14" t="n">
        <f aca="false">H46*I46</f>
        <v>139490</v>
      </c>
    </row>
    <row r="47" customFormat="false" ht="15" hidden="false" customHeight="false" outlineLevel="0" collapsed="false">
      <c r="A47" s="6" t="str">
        <f aca="false">TEXT(B47,"0")&amp;"-"&amp;TEXT(C47,"00")</f>
        <v>2024-01</v>
      </c>
      <c r="B47" s="4" t="n">
        <v>2024</v>
      </c>
      <c r="C47" s="4" t="n">
        <v>1</v>
      </c>
      <c r="D47" s="9" t="s">
        <v>280</v>
      </c>
      <c r="E47" s="9" t="s">
        <v>360</v>
      </c>
      <c r="F47" s="12" t="str">
        <f aca="false">INDEX(品項主檔!$B$2:$B$11,MATCH($E47,品項主檔!$A$2:$A$11,0))</f>
        <v>塔香涼麵</v>
      </c>
      <c r="G47" s="12" t="str">
        <f aca="false">INDEX(品項主檔!$C$2:$C$11,MATCH($E47,品項主檔!$A$2:$A$11,0))</f>
        <v>主食</v>
      </c>
      <c r="H47" s="17" t="n">
        <f aca="false">SUMIFS(品項年度售價!$D$2:$D$31,品項年度售價!$A$2:$A$31,$B47,品項年度售價!$B$2:$B$31,$E47)</f>
        <v>180</v>
      </c>
      <c r="I47" s="4" t="n">
        <v>145</v>
      </c>
      <c r="J47" s="14" t="n">
        <f aca="false">H47*I47</f>
        <v>26100</v>
      </c>
    </row>
    <row r="48" customFormat="false" ht="15" hidden="false" customHeight="false" outlineLevel="0" collapsed="false">
      <c r="A48" s="6" t="str">
        <f aca="false">TEXT(B48,"0")&amp;"-"&amp;TEXT(C48,"00")</f>
        <v>2024-01</v>
      </c>
      <c r="B48" s="4" t="n">
        <v>2024</v>
      </c>
      <c r="C48" s="4" t="n">
        <v>1</v>
      </c>
      <c r="D48" s="9" t="s">
        <v>280</v>
      </c>
      <c r="E48" s="9" t="s">
        <v>362</v>
      </c>
      <c r="F48" s="12" t="str">
        <f aca="false">INDEX(品項主檔!$B$2:$B$11,MATCH($E48,品項主檔!$A$2:$A$11,0))</f>
        <v>海鮮炒飯</v>
      </c>
      <c r="G48" s="12" t="str">
        <f aca="false">INDEX(品項主檔!$C$2:$C$11,MATCH($E48,品項主檔!$A$2:$A$11,0))</f>
        <v>主食</v>
      </c>
      <c r="H48" s="17" t="n">
        <f aca="false">SUMIFS(品項年度售價!$D$2:$D$31,品項年度售價!$A$2:$A$31,$B48,品項年度售價!$B$2:$B$31,$E48)</f>
        <v>250</v>
      </c>
      <c r="I48" s="4" t="n">
        <v>247</v>
      </c>
      <c r="J48" s="14" t="n">
        <f aca="false">H48*I48</f>
        <v>61750</v>
      </c>
    </row>
    <row r="49" customFormat="false" ht="15" hidden="false" customHeight="false" outlineLevel="0" collapsed="false">
      <c r="A49" s="6" t="str">
        <f aca="false">TEXT(B49,"0")&amp;"-"&amp;TEXT(C49,"00")</f>
        <v>2024-01</v>
      </c>
      <c r="B49" s="4" t="n">
        <v>2024</v>
      </c>
      <c r="C49" s="4" t="n">
        <v>1</v>
      </c>
      <c r="D49" s="9" t="s">
        <v>280</v>
      </c>
      <c r="E49" s="9" t="s">
        <v>364</v>
      </c>
      <c r="F49" s="12" t="str">
        <f aca="false">INDEX(品項主檔!$B$2:$B$11,MATCH($E49,品項主檔!$A$2:$A$11,0))</f>
        <v>酸辣湯</v>
      </c>
      <c r="G49" s="12" t="str">
        <f aca="false">INDEX(品項主檔!$C$2:$C$11,MATCH($E49,品項主檔!$A$2:$A$11,0))</f>
        <v>湯品</v>
      </c>
      <c r="H49" s="17" t="n">
        <f aca="false">SUMIFS(品項年度售價!$D$2:$D$31,品項年度售價!$A$2:$A$31,$B49,品項年度售價!$B$2:$B$31,$E49)</f>
        <v>60</v>
      </c>
      <c r="I49" s="4" t="n">
        <v>1752</v>
      </c>
      <c r="J49" s="14" t="n">
        <f aca="false">H49*I49</f>
        <v>105120</v>
      </c>
    </row>
    <row r="50" customFormat="false" ht="15" hidden="false" customHeight="false" outlineLevel="0" collapsed="false">
      <c r="A50" s="6" t="str">
        <f aca="false">TEXT(B50,"0")&amp;"-"&amp;TEXT(C50,"00")</f>
        <v>2024-01</v>
      </c>
      <c r="B50" s="4" t="n">
        <v>2024</v>
      </c>
      <c r="C50" s="4" t="n">
        <v>1</v>
      </c>
      <c r="D50" s="9" t="s">
        <v>280</v>
      </c>
      <c r="E50" s="9" t="s">
        <v>367</v>
      </c>
      <c r="F50" s="12" t="str">
        <f aca="false">INDEX(品項主檔!$B$2:$B$11,MATCH($E50,品項主檔!$A$2:$A$11,0))</f>
        <v>招牌滷味拼盤</v>
      </c>
      <c r="G50" s="12" t="str">
        <f aca="false">INDEX(品項主檔!$C$2:$C$11,MATCH($E50,品項主檔!$A$2:$A$11,0))</f>
        <v>小菜</v>
      </c>
      <c r="H50" s="17" t="n">
        <f aca="false">SUMIFS(品項年度售價!$D$2:$D$31,品項年度售價!$A$2:$A$31,$B50,品項年度售價!$B$2:$B$31,$E50)</f>
        <v>120</v>
      </c>
      <c r="I50" s="4" t="n">
        <v>1376</v>
      </c>
      <c r="J50" s="14" t="n">
        <f aca="false">H50*I50</f>
        <v>165120</v>
      </c>
    </row>
    <row r="51" customFormat="false" ht="15" hidden="false" customHeight="false" outlineLevel="0" collapsed="false">
      <c r="A51" s="6" t="str">
        <f aca="false">TEXT(B51,"0")&amp;"-"&amp;TEXT(C51,"00")</f>
        <v>2024-01</v>
      </c>
      <c r="B51" s="4" t="n">
        <v>2024</v>
      </c>
      <c r="C51" s="4" t="n">
        <v>1</v>
      </c>
      <c r="D51" s="9" t="s">
        <v>280</v>
      </c>
      <c r="E51" s="9" t="s">
        <v>370</v>
      </c>
      <c r="F51" s="12" t="str">
        <f aca="false">INDEX(品項主檔!$B$2:$B$11,MATCH($E51,品項主檔!$A$2:$A$11,0))</f>
        <v>古早味紅茶</v>
      </c>
      <c r="G51" s="12" t="str">
        <f aca="false">INDEX(品項主檔!$C$2:$C$11,MATCH($E51,品項主檔!$A$2:$A$11,0))</f>
        <v>飲品</v>
      </c>
      <c r="H51" s="17" t="n">
        <f aca="false">SUMIFS(品項年度售價!$D$2:$D$31,品項年度售價!$A$2:$A$31,$B51,品項年度售價!$B$2:$B$31,$E51)</f>
        <v>45</v>
      </c>
      <c r="I51" s="4" t="n">
        <v>2014</v>
      </c>
      <c r="J51" s="14" t="n">
        <f aca="false">H51*I51</f>
        <v>90630</v>
      </c>
    </row>
    <row r="52" customFormat="false" ht="15" hidden="false" customHeight="false" outlineLevel="0" collapsed="false">
      <c r="A52" s="6" t="str">
        <f aca="false">TEXT(B52,"0")&amp;"-"&amp;TEXT(C52,"00")</f>
        <v>2024-01</v>
      </c>
      <c r="B52" s="4" t="n">
        <v>2024</v>
      </c>
      <c r="C52" s="4" t="n">
        <v>1</v>
      </c>
      <c r="D52" s="9" t="s">
        <v>283</v>
      </c>
      <c r="E52" s="9" t="s">
        <v>349</v>
      </c>
      <c r="F52" s="12" t="str">
        <f aca="false">INDEX(品項主檔!$B$2:$B$11,MATCH($E52,品項主檔!$A$2:$A$11,0))</f>
        <v>招牌牛肉麵</v>
      </c>
      <c r="G52" s="12" t="str">
        <f aca="false">INDEX(品項主檔!$C$2:$C$11,MATCH($E52,品項主檔!$A$2:$A$11,0))</f>
        <v>主食</v>
      </c>
      <c r="H52" s="17" t="n">
        <f aca="false">SUMIFS(品項年度售價!$D$2:$D$31,品項年度售價!$A$2:$A$31,$B52,品項年度售價!$B$2:$B$31,$E52)</f>
        <v>280</v>
      </c>
      <c r="I52" s="4" t="n">
        <v>326</v>
      </c>
      <c r="J52" s="14" t="n">
        <f aca="false">H52*I52</f>
        <v>91280</v>
      </c>
    </row>
    <row r="53" customFormat="false" ht="15" hidden="false" customHeight="false" outlineLevel="0" collapsed="false">
      <c r="A53" s="6" t="str">
        <f aca="false">TEXT(B53,"0")&amp;"-"&amp;TEXT(C53,"00")</f>
        <v>2024-01</v>
      </c>
      <c r="B53" s="4" t="n">
        <v>2024</v>
      </c>
      <c r="C53" s="4" t="n">
        <v>1</v>
      </c>
      <c r="D53" s="9" t="s">
        <v>283</v>
      </c>
      <c r="E53" s="9" t="s">
        <v>352</v>
      </c>
      <c r="F53" s="12" t="str">
        <f aca="false">INDEX(品項主檔!$B$2:$B$11,MATCH($E53,品項主檔!$A$2:$A$11,0))</f>
        <v>三杯雞定食</v>
      </c>
      <c r="G53" s="12" t="str">
        <f aca="false">INDEX(品項主檔!$C$2:$C$11,MATCH($E53,品項主檔!$A$2:$A$11,0))</f>
        <v>主食</v>
      </c>
      <c r="H53" s="17" t="n">
        <f aca="false">SUMIFS(品項年度售價!$D$2:$D$31,品項年度售價!$A$2:$A$31,$B53,品項年度售價!$B$2:$B$31,$E53)</f>
        <v>260</v>
      </c>
      <c r="I53" s="4" t="n">
        <v>321</v>
      </c>
      <c r="J53" s="14" t="n">
        <f aca="false">H53*I53</f>
        <v>83460</v>
      </c>
    </row>
    <row r="54" customFormat="false" ht="15" hidden="false" customHeight="false" outlineLevel="0" collapsed="false">
      <c r="A54" s="6" t="str">
        <f aca="false">TEXT(B54,"0")&amp;"-"&amp;TEXT(C54,"00")</f>
        <v>2024-01</v>
      </c>
      <c r="B54" s="4" t="n">
        <v>2024</v>
      </c>
      <c r="C54" s="4" t="n">
        <v>1</v>
      </c>
      <c r="D54" s="9" t="s">
        <v>283</v>
      </c>
      <c r="E54" s="9" t="s">
        <v>354</v>
      </c>
      <c r="F54" s="12" t="str">
        <f aca="false">INDEX(品項主檔!$B$2:$B$11,MATCH($E54,品項主檔!$A$2:$A$11,0))</f>
        <v>蔥油雞腿飯</v>
      </c>
      <c r="G54" s="12" t="str">
        <f aca="false">INDEX(品項主檔!$C$2:$C$11,MATCH($E54,品項主檔!$A$2:$A$11,0))</f>
        <v>主食</v>
      </c>
      <c r="H54" s="17" t="n">
        <f aca="false">SUMIFS(品項年度售價!$D$2:$D$31,品項年度售價!$A$2:$A$31,$B54,品項年度售價!$B$2:$B$31,$E54)</f>
        <v>220</v>
      </c>
      <c r="I54" s="4" t="n">
        <v>273</v>
      </c>
      <c r="J54" s="14" t="n">
        <f aca="false">H54*I54</f>
        <v>60060</v>
      </c>
    </row>
    <row r="55" customFormat="false" ht="15" hidden="false" customHeight="false" outlineLevel="0" collapsed="false">
      <c r="A55" s="6" t="str">
        <f aca="false">TEXT(B55,"0")&amp;"-"&amp;TEXT(C55,"00")</f>
        <v>2024-01</v>
      </c>
      <c r="B55" s="4" t="n">
        <v>2024</v>
      </c>
      <c r="C55" s="4" t="n">
        <v>1</v>
      </c>
      <c r="D55" s="9" t="s">
        <v>283</v>
      </c>
      <c r="E55" s="9" t="s">
        <v>356</v>
      </c>
      <c r="F55" s="12" t="str">
        <f aca="false">INDEX(品項主檔!$B$2:$B$11,MATCH($E55,品項主檔!$A$2:$A$11,0))</f>
        <v>黑胡椒豬排飯</v>
      </c>
      <c r="G55" s="12" t="str">
        <f aca="false">INDEX(品項主檔!$C$2:$C$11,MATCH($E55,品項主檔!$A$2:$A$11,0))</f>
        <v>主食</v>
      </c>
      <c r="H55" s="17" t="n">
        <f aca="false">SUMIFS(品項年度售價!$D$2:$D$31,品項年度售價!$A$2:$A$31,$B55,品項年度售價!$B$2:$B$31,$E55)</f>
        <v>230</v>
      </c>
      <c r="I55" s="4" t="n">
        <v>334</v>
      </c>
      <c r="J55" s="14" t="n">
        <f aca="false">H55*I55</f>
        <v>76820</v>
      </c>
    </row>
    <row r="56" customFormat="false" ht="15" hidden="false" customHeight="false" outlineLevel="0" collapsed="false">
      <c r="A56" s="6" t="str">
        <f aca="false">TEXT(B56,"0")&amp;"-"&amp;TEXT(C56,"00")</f>
        <v>2024-01</v>
      </c>
      <c r="B56" s="4" t="n">
        <v>2024</v>
      </c>
      <c r="C56" s="4" t="n">
        <v>1</v>
      </c>
      <c r="D56" s="9" t="s">
        <v>283</v>
      </c>
      <c r="E56" s="9" t="s">
        <v>358</v>
      </c>
      <c r="F56" s="12" t="str">
        <f aca="false">INDEX(品項主檔!$B$2:$B$11,MATCH($E56,品項主檔!$A$2:$A$11,0))</f>
        <v>麻油雞湯麵</v>
      </c>
      <c r="G56" s="12" t="str">
        <f aca="false">INDEX(品項主檔!$C$2:$C$11,MATCH($E56,品項主檔!$A$2:$A$11,0))</f>
        <v>主食</v>
      </c>
      <c r="H56" s="17" t="n">
        <f aca="false">SUMIFS(品項年度售價!$D$2:$D$31,品項年度售價!$A$2:$A$31,$B56,品項年度售價!$B$2:$B$31,$E56)</f>
        <v>290</v>
      </c>
      <c r="I56" s="4" t="n">
        <v>434</v>
      </c>
      <c r="J56" s="14" t="n">
        <f aca="false">H56*I56</f>
        <v>125860</v>
      </c>
    </row>
    <row r="57" customFormat="false" ht="15" hidden="false" customHeight="false" outlineLevel="0" collapsed="false">
      <c r="A57" s="6" t="str">
        <f aca="false">TEXT(B57,"0")&amp;"-"&amp;TEXT(C57,"00")</f>
        <v>2024-01</v>
      </c>
      <c r="B57" s="4" t="n">
        <v>2024</v>
      </c>
      <c r="C57" s="4" t="n">
        <v>1</v>
      </c>
      <c r="D57" s="9" t="s">
        <v>283</v>
      </c>
      <c r="E57" s="9" t="s">
        <v>360</v>
      </c>
      <c r="F57" s="12" t="str">
        <f aca="false">INDEX(品項主檔!$B$2:$B$11,MATCH($E57,品項主檔!$A$2:$A$11,0))</f>
        <v>塔香涼麵</v>
      </c>
      <c r="G57" s="12" t="str">
        <f aca="false">INDEX(品項主檔!$C$2:$C$11,MATCH($E57,品項主檔!$A$2:$A$11,0))</f>
        <v>主食</v>
      </c>
      <c r="H57" s="17" t="n">
        <f aca="false">SUMIFS(品項年度售價!$D$2:$D$31,品項年度售價!$A$2:$A$31,$B57,品項年度售價!$B$2:$B$31,$E57)</f>
        <v>180</v>
      </c>
      <c r="I57" s="4" t="n">
        <v>128</v>
      </c>
      <c r="J57" s="14" t="n">
        <f aca="false">H57*I57</f>
        <v>23040</v>
      </c>
    </row>
    <row r="58" customFormat="false" ht="15" hidden="false" customHeight="false" outlineLevel="0" collapsed="false">
      <c r="A58" s="6" t="str">
        <f aca="false">TEXT(B58,"0")&amp;"-"&amp;TEXT(C58,"00")</f>
        <v>2024-01</v>
      </c>
      <c r="B58" s="4" t="n">
        <v>2024</v>
      </c>
      <c r="C58" s="4" t="n">
        <v>1</v>
      </c>
      <c r="D58" s="9" t="s">
        <v>283</v>
      </c>
      <c r="E58" s="9" t="s">
        <v>362</v>
      </c>
      <c r="F58" s="12" t="str">
        <f aca="false">INDEX(品項主檔!$B$2:$B$11,MATCH($E58,品項主檔!$A$2:$A$11,0))</f>
        <v>海鮮炒飯</v>
      </c>
      <c r="G58" s="12" t="str">
        <f aca="false">INDEX(品項主檔!$C$2:$C$11,MATCH($E58,品項主檔!$A$2:$A$11,0))</f>
        <v>主食</v>
      </c>
      <c r="H58" s="17" t="n">
        <f aca="false">SUMIFS(品項年度售價!$D$2:$D$31,品項年度售價!$A$2:$A$31,$B58,品項年度售價!$B$2:$B$31,$E58)</f>
        <v>250</v>
      </c>
      <c r="I58" s="4" t="n">
        <v>323</v>
      </c>
      <c r="J58" s="14" t="n">
        <f aca="false">H58*I58</f>
        <v>80750</v>
      </c>
    </row>
    <row r="59" customFormat="false" ht="15" hidden="false" customHeight="false" outlineLevel="0" collapsed="false">
      <c r="A59" s="6" t="str">
        <f aca="false">TEXT(B59,"0")&amp;"-"&amp;TEXT(C59,"00")</f>
        <v>2024-01</v>
      </c>
      <c r="B59" s="4" t="n">
        <v>2024</v>
      </c>
      <c r="C59" s="4" t="n">
        <v>1</v>
      </c>
      <c r="D59" s="9" t="s">
        <v>283</v>
      </c>
      <c r="E59" s="9" t="s">
        <v>364</v>
      </c>
      <c r="F59" s="12" t="str">
        <f aca="false">INDEX(品項主檔!$B$2:$B$11,MATCH($E59,品項主檔!$A$2:$A$11,0))</f>
        <v>酸辣湯</v>
      </c>
      <c r="G59" s="12" t="str">
        <f aca="false">INDEX(品項主檔!$C$2:$C$11,MATCH($E59,品項主檔!$A$2:$A$11,0))</f>
        <v>湯品</v>
      </c>
      <c r="H59" s="17" t="n">
        <f aca="false">SUMIFS(品項年度售價!$D$2:$D$31,品項年度售價!$A$2:$A$31,$B59,品項年度售價!$B$2:$B$31,$E59)</f>
        <v>60</v>
      </c>
      <c r="I59" s="4" t="n">
        <v>1876</v>
      </c>
      <c r="J59" s="14" t="n">
        <f aca="false">H59*I59</f>
        <v>112560</v>
      </c>
    </row>
    <row r="60" customFormat="false" ht="15" hidden="false" customHeight="false" outlineLevel="0" collapsed="false">
      <c r="A60" s="6" t="str">
        <f aca="false">TEXT(B60,"0")&amp;"-"&amp;TEXT(C60,"00")</f>
        <v>2024-01</v>
      </c>
      <c r="B60" s="4" t="n">
        <v>2024</v>
      </c>
      <c r="C60" s="4" t="n">
        <v>1</v>
      </c>
      <c r="D60" s="9" t="s">
        <v>283</v>
      </c>
      <c r="E60" s="9" t="s">
        <v>367</v>
      </c>
      <c r="F60" s="12" t="str">
        <f aca="false">INDEX(品項主檔!$B$2:$B$11,MATCH($E60,品項主檔!$A$2:$A$11,0))</f>
        <v>招牌滷味拼盤</v>
      </c>
      <c r="G60" s="12" t="str">
        <f aca="false">INDEX(品項主檔!$C$2:$C$11,MATCH($E60,品項主檔!$A$2:$A$11,0))</f>
        <v>小菜</v>
      </c>
      <c r="H60" s="17" t="n">
        <f aca="false">SUMIFS(品項年度售價!$D$2:$D$31,品項年度售價!$A$2:$A$31,$B60,品項年度售價!$B$2:$B$31,$E60)</f>
        <v>120</v>
      </c>
      <c r="I60" s="4" t="n">
        <v>1336</v>
      </c>
      <c r="J60" s="14" t="n">
        <f aca="false">H60*I60</f>
        <v>160320</v>
      </c>
    </row>
    <row r="61" customFormat="false" ht="15" hidden="false" customHeight="false" outlineLevel="0" collapsed="false">
      <c r="A61" s="6" t="str">
        <f aca="false">TEXT(B61,"0")&amp;"-"&amp;TEXT(C61,"00")</f>
        <v>2024-01</v>
      </c>
      <c r="B61" s="4" t="n">
        <v>2024</v>
      </c>
      <c r="C61" s="4" t="n">
        <v>1</v>
      </c>
      <c r="D61" s="9" t="s">
        <v>283</v>
      </c>
      <c r="E61" s="9" t="s">
        <v>370</v>
      </c>
      <c r="F61" s="12" t="str">
        <f aca="false">INDEX(品項主檔!$B$2:$B$11,MATCH($E61,品項主檔!$A$2:$A$11,0))</f>
        <v>古早味紅茶</v>
      </c>
      <c r="G61" s="12" t="str">
        <f aca="false">INDEX(品項主檔!$C$2:$C$11,MATCH($E61,品項主檔!$A$2:$A$11,0))</f>
        <v>飲品</v>
      </c>
      <c r="H61" s="17" t="n">
        <f aca="false">SUMIFS(品項年度售價!$D$2:$D$31,品項年度售價!$A$2:$A$31,$B61,品項年度售價!$B$2:$B$31,$E61)</f>
        <v>45</v>
      </c>
      <c r="I61" s="4" t="n">
        <v>1907</v>
      </c>
      <c r="J61" s="14" t="n">
        <f aca="false">H61*I61</f>
        <v>85815</v>
      </c>
    </row>
    <row r="62" customFormat="false" ht="15" hidden="false" customHeight="false" outlineLevel="0" collapsed="false">
      <c r="A62" s="6" t="str">
        <f aca="false">TEXT(B62,"0")&amp;"-"&amp;TEXT(C62,"00")</f>
        <v>2024-01</v>
      </c>
      <c r="B62" s="4" t="n">
        <v>2024</v>
      </c>
      <c r="C62" s="4" t="n">
        <v>1</v>
      </c>
      <c r="D62" s="9" t="s">
        <v>285</v>
      </c>
      <c r="E62" s="9" t="s">
        <v>349</v>
      </c>
      <c r="F62" s="12" t="str">
        <f aca="false">INDEX(品項主檔!$B$2:$B$11,MATCH($E62,品項主檔!$A$2:$A$11,0))</f>
        <v>招牌牛肉麵</v>
      </c>
      <c r="G62" s="12" t="str">
        <f aca="false">INDEX(品項主檔!$C$2:$C$11,MATCH($E62,品項主檔!$A$2:$A$11,0))</f>
        <v>主食</v>
      </c>
      <c r="H62" s="17" t="n">
        <f aca="false">SUMIFS(品項年度售價!$D$2:$D$31,品項年度售價!$A$2:$A$31,$B62,品項年度售價!$B$2:$B$31,$E62)</f>
        <v>280</v>
      </c>
      <c r="I62" s="4" t="n">
        <v>255</v>
      </c>
      <c r="J62" s="14" t="n">
        <f aca="false">H62*I62</f>
        <v>71400</v>
      </c>
    </row>
    <row r="63" customFormat="false" ht="15" hidden="false" customHeight="false" outlineLevel="0" collapsed="false">
      <c r="A63" s="6" t="str">
        <f aca="false">TEXT(B63,"0")&amp;"-"&amp;TEXT(C63,"00")</f>
        <v>2024-01</v>
      </c>
      <c r="B63" s="4" t="n">
        <v>2024</v>
      </c>
      <c r="C63" s="4" t="n">
        <v>1</v>
      </c>
      <c r="D63" s="9" t="s">
        <v>285</v>
      </c>
      <c r="E63" s="9" t="s">
        <v>352</v>
      </c>
      <c r="F63" s="12" t="str">
        <f aca="false">INDEX(品項主檔!$B$2:$B$11,MATCH($E63,品項主檔!$A$2:$A$11,0))</f>
        <v>三杯雞定食</v>
      </c>
      <c r="G63" s="12" t="str">
        <f aca="false">INDEX(品項主檔!$C$2:$C$11,MATCH($E63,品項主檔!$A$2:$A$11,0))</f>
        <v>主食</v>
      </c>
      <c r="H63" s="17" t="n">
        <f aca="false">SUMIFS(品項年度售價!$D$2:$D$31,品項年度售價!$A$2:$A$31,$B63,品項年度售價!$B$2:$B$31,$E63)</f>
        <v>260</v>
      </c>
      <c r="I63" s="4" t="n">
        <v>193</v>
      </c>
      <c r="J63" s="14" t="n">
        <f aca="false">H63*I63</f>
        <v>50180</v>
      </c>
    </row>
    <row r="64" customFormat="false" ht="15" hidden="false" customHeight="false" outlineLevel="0" collapsed="false">
      <c r="A64" s="6" t="str">
        <f aca="false">TEXT(B64,"0")&amp;"-"&amp;TEXT(C64,"00")</f>
        <v>2024-01</v>
      </c>
      <c r="B64" s="4" t="n">
        <v>2024</v>
      </c>
      <c r="C64" s="4" t="n">
        <v>1</v>
      </c>
      <c r="D64" s="9" t="s">
        <v>285</v>
      </c>
      <c r="E64" s="9" t="s">
        <v>354</v>
      </c>
      <c r="F64" s="12" t="str">
        <f aca="false">INDEX(品項主檔!$B$2:$B$11,MATCH($E64,品項主檔!$A$2:$A$11,0))</f>
        <v>蔥油雞腿飯</v>
      </c>
      <c r="G64" s="12" t="str">
        <f aca="false">INDEX(品項主檔!$C$2:$C$11,MATCH($E64,品項主檔!$A$2:$A$11,0))</f>
        <v>主食</v>
      </c>
      <c r="H64" s="17" t="n">
        <f aca="false">SUMIFS(品項年度售價!$D$2:$D$31,品項年度售價!$A$2:$A$31,$B64,品項年度售價!$B$2:$B$31,$E64)</f>
        <v>220</v>
      </c>
      <c r="I64" s="4" t="n">
        <v>197</v>
      </c>
      <c r="J64" s="14" t="n">
        <f aca="false">H64*I64</f>
        <v>43340</v>
      </c>
    </row>
    <row r="65" customFormat="false" ht="15" hidden="false" customHeight="false" outlineLevel="0" collapsed="false">
      <c r="A65" s="6" t="str">
        <f aca="false">TEXT(B65,"0")&amp;"-"&amp;TEXT(C65,"00")</f>
        <v>2024-01</v>
      </c>
      <c r="B65" s="4" t="n">
        <v>2024</v>
      </c>
      <c r="C65" s="4" t="n">
        <v>1</v>
      </c>
      <c r="D65" s="9" t="s">
        <v>285</v>
      </c>
      <c r="E65" s="9" t="s">
        <v>356</v>
      </c>
      <c r="F65" s="12" t="str">
        <f aca="false">INDEX(品項主檔!$B$2:$B$11,MATCH($E65,品項主檔!$A$2:$A$11,0))</f>
        <v>黑胡椒豬排飯</v>
      </c>
      <c r="G65" s="12" t="str">
        <f aca="false">INDEX(品項主檔!$C$2:$C$11,MATCH($E65,品項主檔!$A$2:$A$11,0))</f>
        <v>主食</v>
      </c>
      <c r="H65" s="17" t="n">
        <f aca="false">SUMIFS(品項年度售價!$D$2:$D$31,品項年度售價!$A$2:$A$31,$B65,品項年度售價!$B$2:$B$31,$E65)</f>
        <v>230</v>
      </c>
      <c r="I65" s="4" t="n">
        <v>235</v>
      </c>
      <c r="J65" s="14" t="n">
        <f aca="false">H65*I65</f>
        <v>54050</v>
      </c>
    </row>
    <row r="66" customFormat="false" ht="15" hidden="false" customHeight="false" outlineLevel="0" collapsed="false">
      <c r="A66" s="6" t="str">
        <f aca="false">TEXT(B66,"0")&amp;"-"&amp;TEXT(C66,"00")</f>
        <v>2024-01</v>
      </c>
      <c r="B66" s="4" t="n">
        <v>2024</v>
      </c>
      <c r="C66" s="4" t="n">
        <v>1</v>
      </c>
      <c r="D66" s="9" t="s">
        <v>285</v>
      </c>
      <c r="E66" s="9" t="s">
        <v>358</v>
      </c>
      <c r="F66" s="12" t="str">
        <f aca="false">INDEX(品項主檔!$B$2:$B$11,MATCH($E66,品項主檔!$A$2:$A$11,0))</f>
        <v>麻油雞湯麵</v>
      </c>
      <c r="G66" s="12" t="str">
        <f aca="false">INDEX(品項主檔!$C$2:$C$11,MATCH($E66,品項主檔!$A$2:$A$11,0))</f>
        <v>主食</v>
      </c>
      <c r="H66" s="17" t="n">
        <f aca="false">SUMIFS(品項年度售價!$D$2:$D$31,品項年度售價!$A$2:$A$31,$B66,品項年度售價!$B$2:$B$31,$E66)</f>
        <v>290</v>
      </c>
      <c r="I66" s="4" t="n">
        <v>292</v>
      </c>
      <c r="J66" s="14" t="n">
        <f aca="false">H66*I66</f>
        <v>84680</v>
      </c>
    </row>
    <row r="67" customFormat="false" ht="15" hidden="false" customHeight="false" outlineLevel="0" collapsed="false">
      <c r="A67" s="6" t="str">
        <f aca="false">TEXT(B67,"0")&amp;"-"&amp;TEXT(C67,"00")</f>
        <v>2024-01</v>
      </c>
      <c r="B67" s="4" t="n">
        <v>2024</v>
      </c>
      <c r="C67" s="4" t="n">
        <v>1</v>
      </c>
      <c r="D67" s="9" t="s">
        <v>285</v>
      </c>
      <c r="E67" s="9" t="s">
        <v>360</v>
      </c>
      <c r="F67" s="12" t="str">
        <f aca="false">INDEX(品項主檔!$B$2:$B$11,MATCH($E67,品項主檔!$A$2:$A$11,0))</f>
        <v>塔香涼麵</v>
      </c>
      <c r="G67" s="12" t="str">
        <f aca="false">INDEX(品項主檔!$C$2:$C$11,MATCH($E67,品項主檔!$A$2:$A$11,0))</f>
        <v>主食</v>
      </c>
      <c r="H67" s="17" t="n">
        <f aca="false">SUMIFS(品項年度售價!$D$2:$D$31,品項年度售價!$A$2:$A$31,$B67,品項年度售價!$B$2:$B$31,$E67)</f>
        <v>180</v>
      </c>
      <c r="I67" s="4" t="n">
        <v>84</v>
      </c>
      <c r="J67" s="14" t="n">
        <f aca="false">H67*I67</f>
        <v>15120</v>
      </c>
    </row>
    <row r="68" customFormat="false" ht="15" hidden="false" customHeight="false" outlineLevel="0" collapsed="false">
      <c r="A68" s="6" t="str">
        <f aca="false">TEXT(B68,"0")&amp;"-"&amp;TEXT(C68,"00")</f>
        <v>2024-01</v>
      </c>
      <c r="B68" s="4" t="n">
        <v>2024</v>
      </c>
      <c r="C68" s="4" t="n">
        <v>1</v>
      </c>
      <c r="D68" s="9" t="s">
        <v>285</v>
      </c>
      <c r="E68" s="9" t="s">
        <v>362</v>
      </c>
      <c r="F68" s="12" t="str">
        <f aca="false">INDEX(品項主檔!$B$2:$B$11,MATCH($E68,品項主檔!$A$2:$A$11,0))</f>
        <v>海鮮炒飯</v>
      </c>
      <c r="G68" s="12" t="str">
        <f aca="false">INDEX(品項主檔!$C$2:$C$11,MATCH($E68,品項主檔!$A$2:$A$11,0))</f>
        <v>主食</v>
      </c>
      <c r="H68" s="17" t="n">
        <f aca="false">SUMIFS(品項年度售價!$D$2:$D$31,品項年度售價!$A$2:$A$31,$B68,品項年度售價!$B$2:$B$31,$E68)</f>
        <v>250</v>
      </c>
      <c r="I68" s="4" t="n">
        <v>234</v>
      </c>
      <c r="J68" s="14" t="n">
        <f aca="false">H68*I68</f>
        <v>58500</v>
      </c>
    </row>
    <row r="69" customFormat="false" ht="15" hidden="false" customHeight="false" outlineLevel="0" collapsed="false">
      <c r="A69" s="6" t="str">
        <f aca="false">TEXT(B69,"0")&amp;"-"&amp;TEXT(C69,"00")</f>
        <v>2024-01</v>
      </c>
      <c r="B69" s="4" t="n">
        <v>2024</v>
      </c>
      <c r="C69" s="4" t="n">
        <v>1</v>
      </c>
      <c r="D69" s="9" t="s">
        <v>285</v>
      </c>
      <c r="E69" s="9" t="s">
        <v>364</v>
      </c>
      <c r="F69" s="12" t="str">
        <f aca="false">INDEX(品項主檔!$B$2:$B$11,MATCH($E69,品項主檔!$A$2:$A$11,0))</f>
        <v>酸辣湯</v>
      </c>
      <c r="G69" s="12" t="str">
        <f aca="false">INDEX(品項主檔!$C$2:$C$11,MATCH($E69,品項主檔!$A$2:$A$11,0))</f>
        <v>湯品</v>
      </c>
      <c r="H69" s="17" t="n">
        <f aca="false">SUMIFS(品項年度售價!$D$2:$D$31,品項年度售價!$A$2:$A$31,$B69,品項年度售價!$B$2:$B$31,$E69)</f>
        <v>60</v>
      </c>
      <c r="I69" s="4" t="n">
        <v>1427</v>
      </c>
      <c r="J69" s="14" t="n">
        <f aca="false">H69*I69</f>
        <v>85620</v>
      </c>
    </row>
    <row r="70" customFormat="false" ht="15" hidden="false" customHeight="false" outlineLevel="0" collapsed="false">
      <c r="A70" s="6" t="str">
        <f aca="false">TEXT(B70,"0")&amp;"-"&amp;TEXT(C70,"00")</f>
        <v>2024-01</v>
      </c>
      <c r="B70" s="4" t="n">
        <v>2024</v>
      </c>
      <c r="C70" s="4" t="n">
        <v>1</v>
      </c>
      <c r="D70" s="9" t="s">
        <v>285</v>
      </c>
      <c r="E70" s="9" t="s">
        <v>367</v>
      </c>
      <c r="F70" s="12" t="str">
        <f aca="false">INDEX(品項主檔!$B$2:$B$11,MATCH($E70,品項主檔!$A$2:$A$11,0))</f>
        <v>招牌滷味拼盤</v>
      </c>
      <c r="G70" s="12" t="str">
        <f aca="false">INDEX(品項主檔!$C$2:$C$11,MATCH($E70,品項主檔!$A$2:$A$11,0))</f>
        <v>小菜</v>
      </c>
      <c r="H70" s="17" t="n">
        <f aca="false">SUMIFS(品項年度售價!$D$2:$D$31,品項年度售價!$A$2:$A$31,$B70,品項年度售價!$B$2:$B$31,$E70)</f>
        <v>120</v>
      </c>
      <c r="I70" s="4" t="n">
        <v>773</v>
      </c>
      <c r="J70" s="14" t="n">
        <f aca="false">H70*I70</f>
        <v>92760</v>
      </c>
    </row>
    <row r="71" customFormat="false" ht="15" hidden="false" customHeight="false" outlineLevel="0" collapsed="false">
      <c r="A71" s="6" t="str">
        <f aca="false">TEXT(B71,"0")&amp;"-"&amp;TEXT(C71,"00")</f>
        <v>2024-01</v>
      </c>
      <c r="B71" s="4" t="n">
        <v>2024</v>
      </c>
      <c r="C71" s="4" t="n">
        <v>1</v>
      </c>
      <c r="D71" s="9" t="s">
        <v>285</v>
      </c>
      <c r="E71" s="9" t="s">
        <v>370</v>
      </c>
      <c r="F71" s="12" t="str">
        <f aca="false">INDEX(品項主檔!$B$2:$B$11,MATCH($E71,品項主檔!$A$2:$A$11,0))</f>
        <v>古早味紅茶</v>
      </c>
      <c r="G71" s="12" t="str">
        <f aca="false">INDEX(品項主檔!$C$2:$C$11,MATCH($E71,品項主檔!$A$2:$A$11,0))</f>
        <v>飲品</v>
      </c>
      <c r="H71" s="17" t="n">
        <f aca="false">SUMIFS(品項年度售價!$D$2:$D$31,品項年度售價!$A$2:$A$31,$B71,品項年度售價!$B$2:$B$31,$E71)</f>
        <v>45</v>
      </c>
      <c r="I71" s="4" t="n">
        <v>1453</v>
      </c>
      <c r="J71" s="14" t="n">
        <f aca="false">H71*I71</f>
        <v>65385</v>
      </c>
    </row>
    <row r="72" customFormat="false" ht="15" hidden="false" customHeight="false" outlineLevel="0" collapsed="false">
      <c r="A72" s="6" t="str">
        <f aca="false">TEXT(B72,"0")&amp;"-"&amp;TEXT(C72,"00")</f>
        <v>2024-01</v>
      </c>
      <c r="B72" s="4" t="n">
        <v>2024</v>
      </c>
      <c r="C72" s="4" t="n">
        <v>1</v>
      </c>
      <c r="D72" s="9" t="s">
        <v>300</v>
      </c>
      <c r="E72" s="9" t="s">
        <v>349</v>
      </c>
      <c r="F72" s="12" t="str">
        <f aca="false">INDEX(品項主檔!$B$2:$B$11,MATCH($E72,品項主檔!$A$2:$A$11,0))</f>
        <v>招牌牛肉麵</v>
      </c>
      <c r="G72" s="12" t="str">
        <f aca="false">INDEX(品項主檔!$C$2:$C$11,MATCH($E72,品項主檔!$A$2:$A$11,0))</f>
        <v>主食</v>
      </c>
      <c r="H72" s="17" t="n">
        <f aca="false">SUMIFS(品項年度售價!$D$2:$D$31,品項年度售價!$A$2:$A$31,$B72,品項年度售價!$B$2:$B$31,$E72)</f>
        <v>280</v>
      </c>
      <c r="I72" s="4" t="n">
        <v>400</v>
      </c>
      <c r="J72" s="14" t="n">
        <f aca="false">H72*I72</f>
        <v>112000</v>
      </c>
    </row>
    <row r="73" customFormat="false" ht="15" hidden="false" customHeight="false" outlineLevel="0" collapsed="false">
      <c r="A73" s="6" t="str">
        <f aca="false">TEXT(B73,"0")&amp;"-"&amp;TEXT(C73,"00")</f>
        <v>2024-01</v>
      </c>
      <c r="B73" s="4" t="n">
        <v>2024</v>
      </c>
      <c r="C73" s="4" t="n">
        <v>1</v>
      </c>
      <c r="D73" s="9" t="s">
        <v>300</v>
      </c>
      <c r="E73" s="9" t="s">
        <v>352</v>
      </c>
      <c r="F73" s="12" t="str">
        <f aca="false">INDEX(品項主檔!$B$2:$B$11,MATCH($E73,品項主檔!$A$2:$A$11,0))</f>
        <v>三杯雞定食</v>
      </c>
      <c r="G73" s="12" t="str">
        <f aca="false">INDEX(品項主檔!$C$2:$C$11,MATCH($E73,品項主檔!$A$2:$A$11,0))</f>
        <v>主食</v>
      </c>
      <c r="H73" s="17" t="n">
        <f aca="false">SUMIFS(品項年度售價!$D$2:$D$31,品項年度售價!$A$2:$A$31,$B73,品項年度售價!$B$2:$B$31,$E73)</f>
        <v>260</v>
      </c>
      <c r="I73" s="4" t="n">
        <v>339</v>
      </c>
      <c r="J73" s="14" t="n">
        <f aca="false">H73*I73</f>
        <v>88140</v>
      </c>
    </row>
    <row r="74" customFormat="false" ht="15" hidden="false" customHeight="false" outlineLevel="0" collapsed="false">
      <c r="A74" s="6" t="str">
        <f aca="false">TEXT(B74,"0")&amp;"-"&amp;TEXT(C74,"00")</f>
        <v>2024-01</v>
      </c>
      <c r="B74" s="4" t="n">
        <v>2024</v>
      </c>
      <c r="C74" s="4" t="n">
        <v>1</v>
      </c>
      <c r="D74" s="9" t="s">
        <v>300</v>
      </c>
      <c r="E74" s="9" t="s">
        <v>354</v>
      </c>
      <c r="F74" s="12" t="str">
        <f aca="false">INDEX(品項主檔!$B$2:$B$11,MATCH($E74,品項主檔!$A$2:$A$11,0))</f>
        <v>蔥油雞腿飯</v>
      </c>
      <c r="G74" s="12" t="str">
        <f aca="false">INDEX(品項主檔!$C$2:$C$11,MATCH($E74,品項主檔!$A$2:$A$11,0))</f>
        <v>主食</v>
      </c>
      <c r="H74" s="17" t="n">
        <f aca="false">SUMIFS(品項年度售價!$D$2:$D$31,品項年度售價!$A$2:$A$31,$B74,品項年度售價!$B$2:$B$31,$E74)</f>
        <v>220</v>
      </c>
      <c r="I74" s="4" t="n">
        <v>377</v>
      </c>
      <c r="J74" s="14" t="n">
        <f aca="false">H74*I74</f>
        <v>82940</v>
      </c>
    </row>
    <row r="75" customFormat="false" ht="15" hidden="false" customHeight="false" outlineLevel="0" collapsed="false">
      <c r="A75" s="6" t="str">
        <f aca="false">TEXT(B75,"0")&amp;"-"&amp;TEXT(C75,"00")</f>
        <v>2024-01</v>
      </c>
      <c r="B75" s="4" t="n">
        <v>2024</v>
      </c>
      <c r="C75" s="4" t="n">
        <v>1</v>
      </c>
      <c r="D75" s="9" t="s">
        <v>300</v>
      </c>
      <c r="E75" s="9" t="s">
        <v>356</v>
      </c>
      <c r="F75" s="12" t="str">
        <f aca="false">INDEX(品項主檔!$B$2:$B$11,MATCH($E75,品項主檔!$A$2:$A$11,0))</f>
        <v>黑胡椒豬排飯</v>
      </c>
      <c r="G75" s="12" t="str">
        <f aca="false">INDEX(品項主檔!$C$2:$C$11,MATCH($E75,品項主檔!$A$2:$A$11,0))</f>
        <v>主食</v>
      </c>
      <c r="H75" s="17" t="n">
        <f aca="false">SUMIFS(品項年度售價!$D$2:$D$31,品項年度售價!$A$2:$A$31,$B75,品項年度售價!$B$2:$B$31,$E75)</f>
        <v>230</v>
      </c>
      <c r="I75" s="4" t="n">
        <v>305</v>
      </c>
      <c r="J75" s="14" t="n">
        <f aca="false">H75*I75</f>
        <v>70150</v>
      </c>
    </row>
    <row r="76" customFormat="false" ht="15" hidden="false" customHeight="false" outlineLevel="0" collapsed="false">
      <c r="A76" s="6" t="str">
        <f aca="false">TEXT(B76,"0")&amp;"-"&amp;TEXT(C76,"00")</f>
        <v>2024-01</v>
      </c>
      <c r="B76" s="4" t="n">
        <v>2024</v>
      </c>
      <c r="C76" s="4" t="n">
        <v>1</v>
      </c>
      <c r="D76" s="9" t="s">
        <v>300</v>
      </c>
      <c r="E76" s="9" t="s">
        <v>358</v>
      </c>
      <c r="F76" s="12" t="str">
        <f aca="false">INDEX(品項主檔!$B$2:$B$11,MATCH($E76,品項主檔!$A$2:$A$11,0))</f>
        <v>麻油雞湯麵</v>
      </c>
      <c r="G76" s="12" t="str">
        <f aca="false">INDEX(品項主檔!$C$2:$C$11,MATCH($E76,品項主檔!$A$2:$A$11,0))</f>
        <v>主食</v>
      </c>
      <c r="H76" s="17" t="n">
        <f aca="false">SUMIFS(品項年度售價!$D$2:$D$31,品項年度售價!$A$2:$A$31,$B76,品項年度售價!$B$2:$B$31,$E76)</f>
        <v>290</v>
      </c>
      <c r="I76" s="4" t="n">
        <v>501</v>
      </c>
      <c r="J76" s="14" t="n">
        <f aca="false">H76*I76</f>
        <v>145290</v>
      </c>
    </row>
    <row r="77" customFormat="false" ht="15" hidden="false" customHeight="false" outlineLevel="0" collapsed="false">
      <c r="A77" s="6" t="str">
        <f aca="false">TEXT(B77,"0")&amp;"-"&amp;TEXT(C77,"00")</f>
        <v>2024-01</v>
      </c>
      <c r="B77" s="4" t="n">
        <v>2024</v>
      </c>
      <c r="C77" s="4" t="n">
        <v>1</v>
      </c>
      <c r="D77" s="9" t="s">
        <v>300</v>
      </c>
      <c r="E77" s="9" t="s">
        <v>360</v>
      </c>
      <c r="F77" s="12" t="str">
        <f aca="false">INDEX(品項主檔!$B$2:$B$11,MATCH($E77,品項主檔!$A$2:$A$11,0))</f>
        <v>塔香涼麵</v>
      </c>
      <c r="G77" s="12" t="str">
        <f aca="false">INDEX(品項主檔!$C$2:$C$11,MATCH($E77,品項主檔!$A$2:$A$11,0))</f>
        <v>主食</v>
      </c>
      <c r="H77" s="17" t="n">
        <f aca="false">SUMIFS(品項年度售價!$D$2:$D$31,品項年度售價!$A$2:$A$31,$B77,品項年度售價!$B$2:$B$31,$E77)</f>
        <v>180</v>
      </c>
      <c r="I77" s="4" t="n">
        <v>125</v>
      </c>
      <c r="J77" s="14" t="n">
        <f aca="false">H77*I77</f>
        <v>22500</v>
      </c>
    </row>
    <row r="78" customFormat="false" ht="15" hidden="false" customHeight="false" outlineLevel="0" collapsed="false">
      <c r="A78" s="6" t="str">
        <f aca="false">TEXT(B78,"0")&amp;"-"&amp;TEXT(C78,"00")</f>
        <v>2024-01</v>
      </c>
      <c r="B78" s="4" t="n">
        <v>2024</v>
      </c>
      <c r="C78" s="4" t="n">
        <v>1</v>
      </c>
      <c r="D78" s="9" t="s">
        <v>300</v>
      </c>
      <c r="E78" s="9" t="s">
        <v>362</v>
      </c>
      <c r="F78" s="12" t="str">
        <f aca="false">INDEX(品項主檔!$B$2:$B$11,MATCH($E78,品項主檔!$A$2:$A$11,0))</f>
        <v>海鮮炒飯</v>
      </c>
      <c r="G78" s="12" t="str">
        <f aca="false">INDEX(品項主檔!$C$2:$C$11,MATCH($E78,品項主檔!$A$2:$A$11,0))</f>
        <v>主食</v>
      </c>
      <c r="H78" s="17" t="n">
        <f aca="false">SUMIFS(品項年度售價!$D$2:$D$31,品項年度售價!$A$2:$A$31,$B78,品項年度售價!$B$2:$B$31,$E78)</f>
        <v>250</v>
      </c>
      <c r="I78" s="4" t="n">
        <v>392</v>
      </c>
      <c r="J78" s="14" t="n">
        <f aca="false">H78*I78</f>
        <v>98000</v>
      </c>
    </row>
    <row r="79" customFormat="false" ht="15" hidden="false" customHeight="false" outlineLevel="0" collapsed="false">
      <c r="A79" s="6" t="str">
        <f aca="false">TEXT(B79,"0")&amp;"-"&amp;TEXT(C79,"00")</f>
        <v>2024-01</v>
      </c>
      <c r="B79" s="4" t="n">
        <v>2024</v>
      </c>
      <c r="C79" s="4" t="n">
        <v>1</v>
      </c>
      <c r="D79" s="9" t="s">
        <v>300</v>
      </c>
      <c r="E79" s="9" t="s">
        <v>364</v>
      </c>
      <c r="F79" s="12" t="str">
        <f aca="false">INDEX(品項主檔!$B$2:$B$11,MATCH($E79,品項主檔!$A$2:$A$11,0))</f>
        <v>酸辣湯</v>
      </c>
      <c r="G79" s="12" t="str">
        <f aca="false">INDEX(品項主檔!$C$2:$C$11,MATCH($E79,品項主檔!$A$2:$A$11,0))</f>
        <v>湯品</v>
      </c>
      <c r="H79" s="17" t="n">
        <f aca="false">SUMIFS(品項年度售價!$D$2:$D$31,品項年度售價!$A$2:$A$31,$B79,品項年度售價!$B$2:$B$31,$E79)</f>
        <v>60</v>
      </c>
      <c r="I79" s="4" t="n">
        <v>1724</v>
      </c>
      <c r="J79" s="14" t="n">
        <f aca="false">H79*I79</f>
        <v>103440</v>
      </c>
    </row>
    <row r="80" customFormat="false" ht="15" hidden="false" customHeight="false" outlineLevel="0" collapsed="false">
      <c r="A80" s="6" t="str">
        <f aca="false">TEXT(B80,"0")&amp;"-"&amp;TEXT(C80,"00")</f>
        <v>2024-01</v>
      </c>
      <c r="B80" s="4" t="n">
        <v>2024</v>
      </c>
      <c r="C80" s="4" t="n">
        <v>1</v>
      </c>
      <c r="D80" s="9" t="s">
        <v>300</v>
      </c>
      <c r="E80" s="9" t="s">
        <v>367</v>
      </c>
      <c r="F80" s="12" t="str">
        <f aca="false">INDEX(品項主檔!$B$2:$B$11,MATCH($E80,品項主檔!$A$2:$A$11,0))</f>
        <v>招牌滷味拼盤</v>
      </c>
      <c r="G80" s="12" t="str">
        <f aca="false">INDEX(品項主檔!$C$2:$C$11,MATCH($E80,品項主檔!$A$2:$A$11,0))</f>
        <v>小菜</v>
      </c>
      <c r="H80" s="17" t="n">
        <f aca="false">SUMIFS(品項年度售價!$D$2:$D$31,品項年度售價!$A$2:$A$31,$B80,品項年度售價!$B$2:$B$31,$E80)</f>
        <v>120</v>
      </c>
      <c r="I80" s="4" t="n">
        <v>1506</v>
      </c>
      <c r="J80" s="14" t="n">
        <f aca="false">H80*I80</f>
        <v>180720</v>
      </c>
    </row>
    <row r="81" customFormat="false" ht="15" hidden="false" customHeight="false" outlineLevel="0" collapsed="false">
      <c r="A81" s="6" t="str">
        <f aca="false">TEXT(B81,"0")&amp;"-"&amp;TEXT(C81,"00")</f>
        <v>2024-01</v>
      </c>
      <c r="B81" s="4" t="n">
        <v>2024</v>
      </c>
      <c r="C81" s="4" t="n">
        <v>1</v>
      </c>
      <c r="D81" s="9" t="s">
        <v>300</v>
      </c>
      <c r="E81" s="9" t="s">
        <v>370</v>
      </c>
      <c r="F81" s="12" t="str">
        <f aca="false">INDEX(品項主檔!$B$2:$B$11,MATCH($E81,品項主檔!$A$2:$A$11,0))</f>
        <v>古早味紅茶</v>
      </c>
      <c r="G81" s="12" t="str">
        <f aca="false">INDEX(品項主檔!$C$2:$C$11,MATCH($E81,品項主檔!$A$2:$A$11,0))</f>
        <v>飲品</v>
      </c>
      <c r="H81" s="17" t="n">
        <f aca="false">SUMIFS(品項年度售價!$D$2:$D$31,品項年度售價!$A$2:$A$31,$B81,品項年度售價!$B$2:$B$31,$E81)</f>
        <v>45</v>
      </c>
      <c r="I81" s="4" t="n">
        <v>2069</v>
      </c>
      <c r="J81" s="14" t="n">
        <f aca="false">H81*I81</f>
        <v>93105</v>
      </c>
    </row>
    <row r="82" customFormat="false" ht="15" hidden="false" customHeight="false" outlineLevel="0" collapsed="false">
      <c r="A82" s="6" t="str">
        <f aca="false">TEXT(B82,"0")&amp;"-"&amp;TEXT(C82,"00")</f>
        <v>2024-01</v>
      </c>
      <c r="B82" s="4" t="n">
        <v>2024</v>
      </c>
      <c r="C82" s="4" t="n">
        <v>1</v>
      </c>
      <c r="D82" s="9" t="s">
        <v>305</v>
      </c>
      <c r="E82" s="9" t="s">
        <v>349</v>
      </c>
      <c r="F82" s="12" t="str">
        <f aca="false">INDEX(品項主檔!$B$2:$B$11,MATCH($E82,品項主檔!$A$2:$A$11,0))</f>
        <v>招牌牛肉麵</v>
      </c>
      <c r="G82" s="12" t="str">
        <f aca="false">INDEX(品項主檔!$C$2:$C$11,MATCH($E82,品項主檔!$A$2:$A$11,0))</f>
        <v>主食</v>
      </c>
      <c r="H82" s="17" t="n">
        <f aca="false">SUMIFS(品項年度售價!$D$2:$D$31,品項年度售價!$A$2:$A$31,$B82,品項年度售價!$B$2:$B$31,$E82)</f>
        <v>280</v>
      </c>
      <c r="I82" s="4" t="n">
        <v>410</v>
      </c>
      <c r="J82" s="14" t="n">
        <f aca="false">H82*I82</f>
        <v>114800</v>
      </c>
    </row>
    <row r="83" customFormat="false" ht="15" hidden="false" customHeight="false" outlineLevel="0" collapsed="false">
      <c r="A83" s="6" t="str">
        <f aca="false">TEXT(B83,"0")&amp;"-"&amp;TEXT(C83,"00")</f>
        <v>2024-01</v>
      </c>
      <c r="B83" s="4" t="n">
        <v>2024</v>
      </c>
      <c r="C83" s="4" t="n">
        <v>1</v>
      </c>
      <c r="D83" s="9" t="s">
        <v>305</v>
      </c>
      <c r="E83" s="9" t="s">
        <v>352</v>
      </c>
      <c r="F83" s="12" t="str">
        <f aca="false">INDEX(品項主檔!$B$2:$B$11,MATCH($E83,品項主檔!$A$2:$A$11,0))</f>
        <v>三杯雞定食</v>
      </c>
      <c r="G83" s="12" t="str">
        <f aca="false">INDEX(品項主檔!$C$2:$C$11,MATCH($E83,品項主檔!$A$2:$A$11,0))</f>
        <v>主食</v>
      </c>
      <c r="H83" s="17" t="n">
        <f aca="false">SUMIFS(品項年度售價!$D$2:$D$31,品項年度售價!$A$2:$A$31,$B83,品項年度售價!$B$2:$B$31,$E83)</f>
        <v>260</v>
      </c>
      <c r="I83" s="4" t="n">
        <v>392</v>
      </c>
      <c r="J83" s="14" t="n">
        <f aca="false">H83*I83</f>
        <v>101920</v>
      </c>
    </row>
    <row r="84" customFormat="false" ht="15" hidden="false" customHeight="false" outlineLevel="0" collapsed="false">
      <c r="A84" s="6" t="str">
        <f aca="false">TEXT(B84,"0")&amp;"-"&amp;TEXT(C84,"00")</f>
        <v>2024-01</v>
      </c>
      <c r="B84" s="4" t="n">
        <v>2024</v>
      </c>
      <c r="C84" s="4" t="n">
        <v>1</v>
      </c>
      <c r="D84" s="9" t="s">
        <v>305</v>
      </c>
      <c r="E84" s="9" t="s">
        <v>354</v>
      </c>
      <c r="F84" s="12" t="str">
        <f aca="false">INDEX(品項主檔!$B$2:$B$11,MATCH($E84,品項主檔!$A$2:$A$11,0))</f>
        <v>蔥油雞腿飯</v>
      </c>
      <c r="G84" s="12" t="str">
        <f aca="false">INDEX(品項主檔!$C$2:$C$11,MATCH($E84,品項主檔!$A$2:$A$11,0))</f>
        <v>主食</v>
      </c>
      <c r="H84" s="17" t="n">
        <f aca="false">SUMIFS(品項年度售價!$D$2:$D$31,品項年度售價!$A$2:$A$31,$B84,品項年度售價!$B$2:$B$31,$E84)</f>
        <v>220</v>
      </c>
      <c r="I84" s="4" t="n">
        <v>310</v>
      </c>
      <c r="J84" s="14" t="n">
        <f aca="false">H84*I84</f>
        <v>68200</v>
      </c>
    </row>
    <row r="85" customFormat="false" ht="15" hidden="false" customHeight="false" outlineLevel="0" collapsed="false">
      <c r="A85" s="6" t="str">
        <f aca="false">TEXT(B85,"0")&amp;"-"&amp;TEXT(C85,"00")</f>
        <v>2024-01</v>
      </c>
      <c r="B85" s="4" t="n">
        <v>2024</v>
      </c>
      <c r="C85" s="4" t="n">
        <v>1</v>
      </c>
      <c r="D85" s="9" t="s">
        <v>305</v>
      </c>
      <c r="E85" s="9" t="s">
        <v>356</v>
      </c>
      <c r="F85" s="12" t="str">
        <f aca="false">INDEX(品項主檔!$B$2:$B$11,MATCH($E85,品項主檔!$A$2:$A$11,0))</f>
        <v>黑胡椒豬排飯</v>
      </c>
      <c r="G85" s="12" t="str">
        <f aca="false">INDEX(品項主檔!$C$2:$C$11,MATCH($E85,品項主檔!$A$2:$A$11,0))</f>
        <v>主食</v>
      </c>
      <c r="H85" s="17" t="n">
        <f aca="false">SUMIFS(品項年度售價!$D$2:$D$31,品項年度售價!$A$2:$A$31,$B85,品項年度售價!$B$2:$B$31,$E85)</f>
        <v>230</v>
      </c>
      <c r="I85" s="4" t="n">
        <v>416</v>
      </c>
      <c r="J85" s="14" t="n">
        <f aca="false">H85*I85</f>
        <v>95680</v>
      </c>
    </row>
    <row r="86" customFormat="false" ht="15" hidden="false" customHeight="false" outlineLevel="0" collapsed="false">
      <c r="A86" s="6" t="str">
        <f aca="false">TEXT(B86,"0")&amp;"-"&amp;TEXT(C86,"00")</f>
        <v>2024-01</v>
      </c>
      <c r="B86" s="4" t="n">
        <v>2024</v>
      </c>
      <c r="C86" s="4" t="n">
        <v>1</v>
      </c>
      <c r="D86" s="9" t="s">
        <v>305</v>
      </c>
      <c r="E86" s="9" t="s">
        <v>358</v>
      </c>
      <c r="F86" s="12" t="str">
        <f aca="false">INDEX(品項主檔!$B$2:$B$11,MATCH($E86,品項主檔!$A$2:$A$11,0))</f>
        <v>麻油雞湯麵</v>
      </c>
      <c r="G86" s="12" t="str">
        <f aca="false">INDEX(品項主檔!$C$2:$C$11,MATCH($E86,品項主檔!$A$2:$A$11,0))</f>
        <v>主食</v>
      </c>
      <c r="H86" s="17" t="n">
        <f aca="false">SUMIFS(品項年度售價!$D$2:$D$31,品項年度售價!$A$2:$A$31,$B86,品項年度售價!$B$2:$B$31,$E86)</f>
        <v>290</v>
      </c>
      <c r="I86" s="4" t="n">
        <v>530</v>
      </c>
      <c r="J86" s="14" t="n">
        <f aca="false">H86*I86</f>
        <v>153700</v>
      </c>
    </row>
    <row r="87" customFormat="false" ht="15" hidden="false" customHeight="false" outlineLevel="0" collapsed="false">
      <c r="A87" s="6" t="str">
        <f aca="false">TEXT(B87,"0")&amp;"-"&amp;TEXT(C87,"00")</f>
        <v>2024-01</v>
      </c>
      <c r="B87" s="4" t="n">
        <v>2024</v>
      </c>
      <c r="C87" s="4" t="n">
        <v>1</v>
      </c>
      <c r="D87" s="9" t="s">
        <v>305</v>
      </c>
      <c r="E87" s="9" t="s">
        <v>360</v>
      </c>
      <c r="F87" s="12" t="str">
        <f aca="false">INDEX(品項主檔!$B$2:$B$11,MATCH($E87,品項主檔!$A$2:$A$11,0))</f>
        <v>塔香涼麵</v>
      </c>
      <c r="G87" s="12" t="str">
        <f aca="false">INDEX(品項主檔!$C$2:$C$11,MATCH($E87,品項主檔!$A$2:$A$11,0))</f>
        <v>主食</v>
      </c>
      <c r="H87" s="17" t="n">
        <f aca="false">SUMIFS(品項年度售價!$D$2:$D$31,品項年度售價!$A$2:$A$31,$B87,品項年度售價!$B$2:$B$31,$E87)</f>
        <v>180</v>
      </c>
      <c r="I87" s="4" t="n">
        <v>130</v>
      </c>
      <c r="J87" s="14" t="n">
        <f aca="false">H87*I87</f>
        <v>23400</v>
      </c>
    </row>
    <row r="88" customFormat="false" ht="15" hidden="false" customHeight="false" outlineLevel="0" collapsed="false">
      <c r="A88" s="6" t="str">
        <f aca="false">TEXT(B88,"0")&amp;"-"&amp;TEXT(C88,"00")</f>
        <v>2024-01</v>
      </c>
      <c r="B88" s="4" t="n">
        <v>2024</v>
      </c>
      <c r="C88" s="4" t="n">
        <v>1</v>
      </c>
      <c r="D88" s="9" t="s">
        <v>305</v>
      </c>
      <c r="E88" s="9" t="s">
        <v>362</v>
      </c>
      <c r="F88" s="12" t="str">
        <f aca="false">INDEX(品項主檔!$B$2:$B$11,MATCH($E88,品項主檔!$A$2:$A$11,0))</f>
        <v>海鮮炒飯</v>
      </c>
      <c r="G88" s="12" t="str">
        <f aca="false">INDEX(品項主檔!$C$2:$C$11,MATCH($E88,品項主檔!$A$2:$A$11,0))</f>
        <v>主食</v>
      </c>
      <c r="H88" s="17" t="n">
        <f aca="false">SUMIFS(品項年度售價!$D$2:$D$31,品項年度售價!$A$2:$A$31,$B88,品項年度售價!$B$2:$B$31,$E88)</f>
        <v>250</v>
      </c>
      <c r="I88" s="4" t="n">
        <v>318</v>
      </c>
      <c r="J88" s="14" t="n">
        <f aca="false">H88*I88</f>
        <v>79500</v>
      </c>
    </row>
    <row r="89" customFormat="false" ht="15" hidden="false" customHeight="false" outlineLevel="0" collapsed="false">
      <c r="A89" s="6" t="str">
        <f aca="false">TEXT(B89,"0")&amp;"-"&amp;TEXT(C89,"00")</f>
        <v>2024-01</v>
      </c>
      <c r="B89" s="4" t="n">
        <v>2024</v>
      </c>
      <c r="C89" s="4" t="n">
        <v>1</v>
      </c>
      <c r="D89" s="9" t="s">
        <v>305</v>
      </c>
      <c r="E89" s="9" t="s">
        <v>364</v>
      </c>
      <c r="F89" s="12" t="str">
        <f aca="false">INDEX(品項主檔!$B$2:$B$11,MATCH($E89,品項主檔!$A$2:$A$11,0))</f>
        <v>酸辣湯</v>
      </c>
      <c r="G89" s="12" t="str">
        <f aca="false">INDEX(品項主檔!$C$2:$C$11,MATCH($E89,品項主檔!$A$2:$A$11,0))</f>
        <v>湯品</v>
      </c>
      <c r="H89" s="17" t="n">
        <f aca="false">SUMIFS(品項年度售價!$D$2:$D$31,品項年度售價!$A$2:$A$31,$B89,品項年度售價!$B$2:$B$31,$E89)</f>
        <v>60</v>
      </c>
      <c r="I89" s="4" t="n">
        <v>2004</v>
      </c>
      <c r="J89" s="14" t="n">
        <f aca="false">H89*I89</f>
        <v>120240</v>
      </c>
    </row>
    <row r="90" customFormat="false" ht="15" hidden="false" customHeight="false" outlineLevel="0" collapsed="false">
      <c r="A90" s="6" t="str">
        <f aca="false">TEXT(B90,"0")&amp;"-"&amp;TEXT(C90,"00")</f>
        <v>2024-01</v>
      </c>
      <c r="B90" s="4" t="n">
        <v>2024</v>
      </c>
      <c r="C90" s="4" t="n">
        <v>1</v>
      </c>
      <c r="D90" s="9" t="s">
        <v>305</v>
      </c>
      <c r="E90" s="9" t="s">
        <v>367</v>
      </c>
      <c r="F90" s="12" t="str">
        <f aca="false">INDEX(品項主檔!$B$2:$B$11,MATCH($E90,品項主檔!$A$2:$A$11,0))</f>
        <v>招牌滷味拼盤</v>
      </c>
      <c r="G90" s="12" t="str">
        <f aca="false">INDEX(品項主檔!$C$2:$C$11,MATCH($E90,品項主檔!$A$2:$A$11,0))</f>
        <v>小菜</v>
      </c>
      <c r="H90" s="17" t="n">
        <f aca="false">SUMIFS(品項年度售價!$D$2:$D$31,品項年度售價!$A$2:$A$31,$B90,品項年度售價!$B$2:$B$31,$E90)</f>
        <v>120</v>
      </c>
      <c r="I90" s="4" t="n">
        <v>1279</v>
      </c>
      <c r="J90" s="14" t="n">
        <f aca="false">H90*I90</f>
        <v>153480</v>
      </c>
    </row>
    <row r="91" customFormat="false" ht="15" hidden="false" customHeight="false" outlineLevel="0" collapsed="false">
      <c r="A91" s="6" t="str">
        <f aca="false">TEXT(B91,"0")&amp;"-"&amp;TEXT(C91,"00")</f>
        <v>2024-01</v>
      </c>
      <c r="B91" s="4" t="n">
        <v>2024</v>
      </c>
      <c r="C91" s="4" t="n">
        <v>1</v>
      </c>
      <c r="D91" s="9" t="s">
        <v>305</v>
      </c>
      <c r="E91" s="9" t="s">
        <v>370</v>
      </c>
      <c r="F91" s="12" t="str">
        <f aca="false">INDEX(品項主檔!$B$2:$B$11,MATCH($E91,品項主檔!$A$2:$A$11,0))</f>
        <v>古早味紅茶</v>
      </c>
      <c r="G91" s="12" t="str">
        <f aca="false">INDEX(品項主檔!$C$2:$C$11,MATCH($E91,品項主檔!$A$2:$A$11,0))</f>
        <v>飲品</v>
      </c>
      <c r="H91" s="17" t="n">
        <f aca="false">SUMIFS(品項年度售價!$D$2:$D$31,品項年度售價!$A$2:$A$31,$B91,品項年度售價!$B$2:$B$31,$E91)</f>
        <v>45</v>
      </c>
      <c r="I91" s="4" t="n">
        <v>2897</v>
      </c>
      <c r="J91" s="14" t="n">
        <f aca="false">H91*I91</f>
        <v>130365</v>
      </c>
    </row>
    <row r="92" customFormat="false" ht="15" hidden="false" customHeight="false" outlineLevel="0" collapsed="false">
      <c r="A92" s="6" t="str">
        <f aca="false">TEXT(B92,"0")&amp;"-"&amp;TEXT(C92,"00")</f>
        <v>2024-01</v>
      </c>
      <c r="B92" s="4" t="n">
        <v>2024</v>
      </c>
      <c r="C92" s="4" t="n">
        <v>1</v>
      </c>
      <c r="D92" s="9" t="s">
        <v>307</v>
      </c>
      <c r="E92" s="9" t="s">
        <v>349</v>
      </c>
      <c r="F92" s="12" t="str">
        <f aca="false">INDEX(品項主檔!$B$2:$B$11,MATCH($E92,品項主檔!$A$2:$A$11,0))</f>
        <v>招牌牛肉麵</v>
      </c>
      <c r="G92" s="12" t="str">
        <f aca="false">INDEX(品項主檔!$C$2:$C$11,MATCH($E92,品項主檔!$A$2:$A$11,0))</f>
        <v>主食</v>
      </c>
      <c r="H92" s="17" t="n">
        <f aca="false">SUMIFS(品項年度售價!$D$2:$D$31,品項年度售價!$A$2:$A$31,$B92,品項年度售價!$B$2:$B$31,$E92)</f>
        <v>280</v>
      </c>
      <c r="I92" s="4" t="n">
        <v>346</v>
      </c>
      <c r="J92" s="14" t="n">
        <f aca="false">H92*I92</f>
        <v>96880</v>
      </c>
    </row>
    <row r="93" customFormat="false" ht="15" hidden="false" customHeight="false" outlineLevel="0" collapsed="false">
      <c r="A93" s="6" t="str">
        <f aca="false">TEXT(B93,"0")&amp;"-"&amp;TEXT(C93,"00")</f>
        <v>2024-01</v>
      </c>
      <c r="B93" s="4" t="n">
        <v>2024</v>
      </c>
      <c r="C93" s="4" t="n">
        <v>1</v>
      </c>
      <c r="D93" s="9" t="s">
        <v>307</v>
      </c>
      <c r="E93" s="9" t="s">
        <v>352</v>
      </c>
      <c r="F93" s="12" t="str">
        <f aca="false">INDEX(品項主檔!$B$2:$B$11,MATCH($E93,品項主檔!$A$2:$A$11,0))</f>
        <v>三杯雞定食</v>
      </c>
      <c r="G93" s="12" t="str">
        <f aca="false">INDEX(品項主檔!$C$2:$C$11,MATCH($E93,品項主檔!$A$2:$A$11,0))</f>
        <v>主食</v>
      </c>
      <c r="H93" s="17" t="n">
        <f aca="false">SUMIFS(品項年度售價!$D$2:$D$31,品項年度售價!$A$2:$A$31,$B93,品項年度售價!$B$2:$B$31,$E93)</f>
        <v>260</v>
      </c>
      <c r="I93" s="4" t="n">
        <v>222</v>
      </c>
      <c r="J93" s="14" t="n">
        <f aca="false">H93*I93</f>
        <v>57720</v>
      </c>
    </row>
    <row r="94" customFormat="false" ht="15" hidden="false" customHeight="false" outlineLevel="0" collapsed="false">
      <c r="A94" s="6" t="str">
        <f aca="false">TEXT(B94,"0")&amp;"-"&amp;TEXT(C94,"00")</f>
        <v>2024-01</v>
      </c>
      <c r="B94" s="4" t="n">
        <v>2024</v>
      </c>
      <c r="C94" s="4" t="n">
        <v>1</v>
      </c>
      <c r="D94" s="9" t="s">
        <v>307</v>
      </c>
      <c r="E94" s="9" t="s">
        <v>354</v>
      </c>
      <c r="F94" s="12" t="str">
        <f aca="false">INDEX(品項主檔!$B$2:$B$11,MATCH($E94,品項主檔!$A$2:$A$11,0))</f>
        <v>蔥油雞腿飯</v>
      </c>
      <c r="G94" s="12" t="str">
        <f aca="false">INDEX(品項主檔!$C$2:$C$11,MATCH($E94,品項主檔!$A$2:$A$11,0))</f>
        <v>主食</v>
      </c>
      <c r="H94" s="17" t="n">
        <f aca="false">SUMIFS(品項年度售價!$D$2:$D$31,品項年度售價!$A$2:$A$31,$B94,品項年度售價!$B$2:$B$31,$E94)</f>
        <v>220</v>
      </c>
      <c r="I94" s="4" t="n">
        <v>308</v>
      </c>
      <c r="J94" s="14" t="n">
        <f aca="false">H94*I94</f>
        <v>67760</v>
      </c>
    </row>
    <row r="95" customFormat="false" ht="15" hidden="false" customHeight="false" outlineLevel="0" collapsed="false">
      <c r="A95" s="6" t="str">
        <f aca="false">TEXT(B95,"0")&amp;"-"&amp;TEXT(C95,"00")</f>
        <v>2024-01</v>
      </c>
      <c r="B95" s="4" t="n">
        <v>2024</v>
      </c>
      <c r="C95" s="4" t="n">
        <v>1</v>
      </c>
      <c r="D95" s="9" t="s">
        <v>307</v>
      </c>
      <c r="E95" s="9" t="s">
        <v>356</v>
      </c>
      <c r="F95" s="12" t="str">
        <f aca="false">INDEX(品項主檔!$B$2:$B$11,MATCH($E95,品項主檔!$A$2:$A$11,0))</f>
        <v>黑胡椒豬排飯</v>
      </c>
      <c r="G95" s="12" t="str">
        <f aca="false">INDEX(品項主檔!$C$2:$C$11,MATCH($E95,品項主檔!$A$2:$A$11,0))</f>
        <v>主食</v>
      </c>
      <c r="H95" s="17" t="n">
        <f aca="false">SUMIFS(品項年度售價!$D$2:$D$31,品項年度售價!$A$2:$A$31,$B95,品項年度售價!$B$2:$B$31,$E95)</f>
        <v>230</v>
      </c>
      <c r="I95" s="4" t="n">
        <v>283</v>
      </c>
      <c r="J95" s="14" t="n">
        <f aca="false">H95*I95</f>
        <v>65090</v>
      </c>
    </row>
    <row r="96" customFormat="false" ht="15" hidden="false" customHeight="false" outlineLevel="0" collapsed="false">
      <c r="A96" s="6" t="str">
        <f aca="false">TEXT(B96,"0")&amp;"-"&amp;TEXT(C96,"00")</f>
        <v>2024-01</v>
      </c>
      <c r="B96" s="4" t="n">
        <v>2024</v>
      </c>
      <c r="C96" s="4" t="n">
        <v>1</v>
      </c>
      <c r="D96" s="9" t="s">
        <v>307</v>
      </c>
      <c r="E96" s="9" t="s">
        <v>358</v>
      </c>
      <c r="F96" s="12" t="str">
        <f aca="false">INDEX(品項主檔!$B$2:$B$11,MATCH($E96,品項主檔!$A$2:$A$11,0))</f>
        <v>麻油雞湯麵</v>
      </c>
      <c r="G96" s="12" t="str">
        <f aca="false">INDEX(品項主檔!$C$2:$C$11,MATCH($E96,品項主檔!$A$2:$A$11,0))</f>
        <v>主食</v>
      </c>
      <c r="H96" s="17" t="n">
        <f aca="false">SUMIFS(品項年度售價!$D$2:$D$31,品項年度售價!$A$2:$A$31,$B96,品項年度售價!$B$2:$B$31,$E96)</f>
        <v>290</v>
      </c>
      <c r="I96" s="4" t="n">
        <v>302</v>
      </c>
      <c r="J96" s="14" t="n">
        <f aca="false">H96*I96</f>
        <v>87580</v>
      </c>
    </row>
    <row r="97" customFormat="false" ht="15" hidden="false" customHeight="false" outlineLevel="0" collapsed="false">
      <c r="A97" s="6" t="str">
        <f aca="false">TEXT(B97,"0")&amp;"-"&amp;TEXT(C97,"00")</f>
        <v>2024-01</v>
      </c>
      <c r="B97" s="4" t="n">
        <v>2024</v>
      </c>
      <c r="C97" s="4" t="n">
        <v>1</v>
      </c>
      <c r="D97" s="9" t="s">
        <v>307</v>
      </c>
      <c r="E97" s="9" t="s">
        <v>360</v>
      </c>
      <c r="F97" s="12" t="str">
        <f aca="false">INDEX(品項主檔!$B$2:$B$11,MATCH($E97,品項主檔!$A$2:$A$11,0))</f>
        <v>塔香涼麵</v>
      </c>
      <c r="G97" s="12" t="str">
        <f aca="false">INDEX(品項主檔!$C$2:$C$11,MATCH($E97,品項主檔!$A$2:$A$11,0))</f>
        <v>主食</v>
      </c>
      <c r="H97" s="17" t="n">
        <f aca="false">SUMIFS(品項年度售價!$D$2:$D$31,品項年度售價!$A$2:$A$31,$B97,品項年度售價!$B$2:$B$31,$E97)</f>
        <v>180</v>
      </c>
      <c r="I97" s="4" t="n">
        <v>101</v>
      </c>
      <c r="J97" s="14" t="n">
        <f aca="false">H97*I97</f>
        <v>18180</v>
      </c>
    </row>
    <row r="98" customFormat="false" ht="15" hidden="false" customHeight="false" outlineLevel="0" collapsed="false">
      <c r="A98" s="6" t="str">
        <f aca="false">TEXT(B98,"0")&amp;"-"&amp;TEXT(C98,"00")</f>
        <v>2024-01</v>
      </c>
      <c r="B98" s="4" t="n">
        <v>2024</v>
      </c>
      <c r="C98" s="4" t="n">
        <v>1</v>
      </c>
      <c r="D98" s="9" t="s">
        <v>307</v>
      </c>
      <c r="E98" s="9" t="s">
        <v>362</v>
      </c>
      <c r="F98" s="12" t="str">
        <f aca="false">INDEX(品項主檔!$B$2:$B$11,MATCH($E98,品項主檔!$A$2:$A$11,0))</f>
        <v>海鮮炒飯</v>
      </c>
      <c r="G98" s="12" t="str">
        <f aca="false">INDEX(品項主檔!$C$2:$C$11,MATCH($E98,品項主檔!$A$2:$A$11,0))</f>
        <v>主食</v>
      </c>
      <c r="H98" s="17" t="n">
        <f aca="false">SUMIFS(品項年度售價!$D$2:$D$31,品項年度售價!$A$2:$A$31,$B98,品項年度售價!$B$2:$B$31,$E98)</f>
        <v>250</v>
      </c>
      <c r="I98" s="4" t="n">
        <v>245</v>
      </c>
      <c r="J98" s="14" t="n">
        <f aca="false">H98*I98</f>
        <v>61250</v>
      </c>
    </row>
    <row r="99" customFormat="false" ht="15" hidden="false" customHeight="false" outlineLevel="0" collapsed="false">
      <c r="A99" s="6" t="str">
        <f aca="false">TEXT(B99,"0")&amp;"-"&amp;TEXT(C99,"00")</f>
        <v>2024-01</v>
      </c>
      <c r="B99" s="4" t="n">
        <v>2024</v>
      </c>
      <c r="C99" s="4" t="n">
        <v>1</v>
      </c>
      <c r="D99" s="9" t="s">
        <v>307</v>
      </c>
      <c r="E99" s="9" t="s">
        <v>364</v>
      </c>
      <c r="F99" s="12" t="str">
        <f aca="false">INDEX(品項主檔!$B$2:$B$11,MATCH($E99,品項主檔!$A$2:$A$11,0))</f>
        <v>酸辣湯</v>
      </c>
      <c r="G99" s="12" t="str">
        <f aca="false">INDEX(品項主檔!$C$2:$C$11,MATCH($E99,品項主檔!$A$2:$A$11,0))</f>
        <v>湯品</v>
      </c>
      <c r="H99" s="17" t="n">
        <f aca="false">SUMIFS(品項年度售價!$D$2:$D$31,品項年度售價!$A$2:$A$31,$B99,品項年度售價!$B$2:$B$31,$E99)</f>
        <v>60</v>
      </c>
      <c r="I99" s="4" t="n">
        <v>1673</v>
      </c>
      <c r="J99" s="14" t="n">
        <f aca="false">H99*I99</f>
        <v>100380</v>
      </c>
    </row>
    <row r="100" customFormat="false" ht="15" hidden="false" customHeight="false" outlineLevel="0" collapsed="false">
      <c r="A100" s="6" t="str">
        <f aca="false">TEXT(B100,"0")&amp;"-"&amp;TEXT(C100,"00")</f>
        <v>2024-01</v>
      </c>
      <c r="B100" s="4" t="n">
        <v>2024</v>
      </c>
      <c r="C100" s="4" t="n">
        <v>1</v>
      </c>
      <c r="D100" s="9" t="s">
        <v>307</v>
      </c>
      <c r="E100" s="9" t="s">
        <v>367</v>
      </c>
      <c r="F100" s="12" t="str">
        <f aca="false">INDEX(品項主檔!$B$2:$B$11,MATCH($E100,品項主檔!$A$2:$A$11,0))</f>
        <v>招牌滷味拼盤</v>
      </c>
      <c r="G100" s="12" t="str">
        <f aca="false">INDEX(品項主檔!$C$2:$C$11,MATCH($E100,品項主檔!$A$2:$A$11,0))</f>
        <v>小菜</v>
      </c>
      <c r="H100" s="17" t="n">
        <f aca="false">SUMIFS(品項年度售價!$D$2:$D$31,品項年度售價!$A$2:$A$31,$B100,品項年度售價!$B$2:$B$31,$E100)</f>
        <v>120</v>
      </c>
      <c r="I100" s="4" t="n">
        <v>859</v>
      </c>
      <c r="J100" s="14" t="n">
        <f aca="false">H100*I100</f>
        <v>103080</v>
      </c>
    </row>
    <row r="101" customFormat="false" ht="15" hidden="false" customHeight="false" outlineLevel="0" collapsed="false">
      <c r="A101" s="6" t="str">
        <f aca="false">TEXT(B101,"0")&amp;"-"&amp;TEXT(C101,"00")</f>
        <v>2024-01</v>
      </c>
      <c r="B101" s="4" t="n">
        <v>2024</v>
      </c>
      <c r="C101" s="4" t="n">
        <v>1</v>
      </c>
      <c r="D101" s="9" t="s">
        <v>307</v>
      </c>
      <c r="E101" s="9" t="s">
        <v>370</v>
      </c>
      <c r="F101" s="12" t="str">
        <f aca="false">INDEX(品項主檔!$B$2:$B$11,MATCH($E101,品項主檔!$A$2:$A$11,0))</f>
        <v>古早味紅茶</v>
      </c>
      <c r="G101" s="12" t="str">
        <f aca="false">INDEX(品項主檔!$C$2:$C$11,MATCH($E101,品項主檔!$A$2:$A$11,0))</f>
        <v>飲品</v>
      </c>
      <c r="H101" s="17" t="n">
        <f aca="false">SUMIFS(品項年度售價!$D$2:$D$31,品項年度售價!$A$2:$A$31,$B101,品項年度售價!$B$2:$B$31,$E101)</f>
        <v>45</v>
      </c>
      <c r="I101" s="4" t="n">
        <v>1996</v>
      </c>
      <c r="J101" s="14" t="n">
        <f aca="false">H101*I101</f>
        <v>89820</v>
      </c>
    </row>
    <row r="102" customFormat="false" ht="15" hidden="false" customHeight="false" outlineLevel="0" collapsed="false">
      <c r="A102" s="6" t="str">
        <f aca="false">TEXT(B102,"0")&amp;"-"&amp;TEXT(C102,"00")</f>
        <v>2024-01</v>
      </c>
      <c r="B102" s="4" t="n">
        <v>2024</v>
      </c>
      <c r="C102" s="4" t="n">
        <v>1</v>
      </c>
      <c r="D102" s="9" t="s">
        <v>318</v>
      </c>
      <c r="E102" s="9" t="s">
        <v>349</v>
      </c>
      <c r="F102" s="12" t="str">
        <f aca="false">INDEX(品項主檔!$B$2:$B$11,MATCH($E102,品項主檔!$A$2:$A$11,0))</f>
        <v>招牌牛肉麵</v>
      </c>
      <c r="G102" s="12" t="str">
        <f aca="false">INDEX(品項主檔!$C$2:$C$11,MATCH($E102,品項主檔!$A$2:$A$11,0))</f>
        <v>主食</v>
      </c>
      <c r="H102" s="17" t="n">
        <f aca="false">SUMIFS(品項年度售價!$D$2:$D$31,品項年度售價!$A$2:$A$31,$B102,品項年度售價!$B$2:$B$31,$E102)</f>
        <v>280</v>
      </c>
      <c r="I102" s="4" t="n">
        <v>318</v>
      </c>
      <c r="J102" s="14" t="n">
        <f aca="false">H102*I102</f>
        <v>89040</v>
      </c>
    </row>
    <row r="103" customFormat="false" ht="15" hidden="false" customHeight="false" outlineLevel="0" collapsed="false">
      <c r="A103" s="6" t="str">
        <f aca="false">TEXT(B103,"0")&amp;"-"&amp;TEXT(C103,"00")</f>
        <v>2024-01</v>
      </c>
      <c r="B103" s="4" t="n">
        <v>2024</v>
      </c>
      <c r="C103" s="4" t="n">
        <v>1</v>
      </c>
      <c r="D103" s="9" t="s">
        <v>318</v>
      </c>
      <c r="E103" s="9" t="s">
        <v>352</v>
      </c>
      <c r="F103" s="12" t="str">
        <f aca="false">INDEX(品項主檔!$B$2:$B$11,MATCH($E103,品項主檔!$A$2:$A$11,0))</f>
        <v>三杯雞定食</v>
      </c>
      <c r="G103" s="12" t="str">
        <f aca="false">INDEX(品項主檔!$C$2:$C$11,MATCH($E103,品項主檔!$A$2:$A$11,0))</f>
        <v>主食</v>
      </c>
      <c r="H103" s="17" t="n">
        <f aca="false">SUMIFS(品項年度售價!$D$2:$D$31,品項年度售價!$A$2:$A$31,$B103,品項年度售價!$B$2:$B$31,$E103)</f>
        <v>260</v>
      </c>
      <c r="I103" s="4" t="n">
        <v>252</v>
      </c>
      <c r="J103" s="14" t="n">
        <f aca="false">H103*I103</f>
        <v>65520</v>
      </c>
    </row>
    <row r="104" customFormat="false" ht="15" hidden="false" customHeight="false" outlineLevel="0" collapsed="false">
      <c r="A104" s="6" t="str">
        <f aca="false">TEXT(B104,"0")&amp;"-"&amp;TEXT(C104,"00")</f>
        <v>2024-01</v>
      </c>
      <c r="B104" s="4" t="n">
        <v>2024</v>
      </c>
      <c r="C104" s="4" t="n">
        <v>1</v>
      </c>
      <c r="D104" s="9" t="s">
        <v>318</v>
      </c>
      <c r="E104" s="9" t="s">
        <v>354</v>
      </c>
      <c r="F104" s="12" t="str">
        <f aca="false">INDEX(品項主檔!$B$2:$B$11,MATCH($E104,品項主檔!$A$2:$A$11,0))</f>
        <v>蔥油雞腿飯</v>
      </c>
      <c r="G104" s="12" t="str">
        <f aca="false">INDEX(品項主檔!$C$2:$C$11,MATCH($E104,品項主檔!$A$2:$A$11,0))</f>
        <v>主食</v>
      </c>
      <c r="H104" s="17" t="n">
        <f aca="false">SUMIFS(品項年度售價!$D$2:$D$31,品項年度售價!$A$2:$A$31,$B104,品項年度售價!$B$2:$B$31,$E104)</f>
        <v>220</v>
      </c>
      <c r="I104" s="4" t="n">
        <v>260</v>
      </c>
      <c r="J104" s="14" t="n">
        <f aca="false">H104*I104</f>
        <v>57200</v>
      </c>
    </row>
    <row r="105" customFormat="false" ht="15" hidden="false" customHeight="false" outlineLevel="0" collapsed="false">
      <c r="A105" s="6" t="str">
        <f aca="false">TEXT(B105,"0")&amp;"-"&amp;TEXT(C105,"00")</f>
        <v>2024-01</v>
      </c>
      <c r="B105" s="4" t="n">
        <v>2024</v>
      </c>
      <c r="C105" s="4" t="n">
        <v>1</v>
      </c>
      <c r="D105" s="9" t="s">
        <v>318</v>
      </c>
      <c r="E105" s="9" t="s">
        <v>356</v>
      </c>
      <c r="F105" s="12" t="str">
        <f aca="false">INDEX(品項主檔!$B$2:$B$11,MATCH($E105,品項主檔!$A$2:$A$11,0))</f>
        <v>黑胡椒豬排飯</v>
      </c>
      <c r="G105" s="12" t="str">
        <f aca="false">INDEX(品項主檔!$C$2:$C$11,MATCH($E105,品項主檔!$A$2:$A$11,0))</f>
        <v>主食</v>
      </c>
      <c r="H105" s="17" t="n">
        <f aca="false">SUMIFS(品項年度售價!$D$2:$D$31,品項年度售價!$A$2:$A$31,$B105,品項年度售價!$B$2:$B$31,$E105)</f>
        <v>230</v>
      </c>
      <c r="I105" s="4" t="n">
        <v>332</v>
      </c>
      <c r="J105" s="14" t="n">
        <f aca="false">H105*I105</f>
        <v>76360</v>
      </c>
    </row>
    <row r="106" customFormat="false" ht="15" hidden="false" customHeight="false" outlineLevel="0" collapsed="false">
      <c r="A106" s="6" t="str">
        <f aca="false">TEXT(B106,"0")&amp;"-"&amp;TEXT(C106,"00")</f>
        <v>2024-01</v>
      </c>
      <c r="B106" s="4" t="n">
        <v>2024</v>
      </c>
      <c r="C106" s="4" t="n">
        <v>1</v>
      </c>
      <c r="D106" s="9" t="s">
        <v>318</v>
      </c>
      <c r="E106" s="9" t="s">
        <v>358</v>
      </c>
      <c r="F106" s="12" t="str">
        <f aca="false">INDEX(品項主檔!$B$2:$B$11,MATCH($E106,品項主檔!$A$2:$A$11,0))</f>
        <v>麻油雞湯麵</v>
      </c>
      <c r="G106" s="12" t="str">
        <f aca="false">INDEX(品項主檔!$C$2:$C$11,MATCH($E106,品項主檔!$A$2:$A$11,0))</f>
        <v>主食</v>
      </c>
      <c r="H106" s="17" t="n">
        <f aca="false">SUMIFS(品項年度售價!$D$2:$D$31,品項年度售價!$A$2:$A$31,$B106,品項年度售價!$B$2:$B$31,$E106)</f>
        <v>290</v>
      </c>
      <c r="I106" s="4" t="n">
        <v>378</v>
      </c>
      <c r="J106" s="14" t="n">
        <f aca="false">H106*I106</f>
        <v>109620</v>
      </c>
    </row>
    <row r="107" customFormat="false" ht="15" hidden="false" customHeight="false" outlineLevel="0" collapsed="false">
      <c r="A107" s="6" t="str">
        <f aca="false">TEXT(B107,"0")&amp;"-"&amp;TEXT(C107,"00")</f>
        <v>2024-01</v>
      </c>
      <c r="B107" s="4" t="n">
        <v>2024</v>
      </c>
      <c r="C107" s="4" t="n">
        <v>1</v>
      </c>
      <c r="D107" s="9" t="s">
        <v>318</v>
      </c>
      <c r="E107" s="9" t="s">
        <v>360</v>
      </c>
      <c r="F107" s="12" t="str">
        <f aca="false">INDEX(品項主檔!$B$2:$B$11,MATCH($E107,品項主檔!$A$2:$A$11,0))</f>
        <v>塔香涼麵</v>
      </c>
      <c r="G107" s="12" t="str">
        <f aca="false">INDEX(品項主檔!$C$2:$C$11,MATCH($E107,品項主檔!$A$2:$A$11,0))</f>
        <v>主食</v>
      </c>
      <c r="H107" s="17" t="n">
        <f aca="false">SUMIFS(品項年度售價!$D$2:$D$31,品項年度售價!$A$2:$A$31,$B107,品項年度售價!$B$2:$B$31,$E107)</f>
        <v>180</v>
      </c>
      <c r="I107" s="4" t="n">
        <v>103</v>
      </c>
      <c r="J107" s="14" t="n">
        <f aca="false">H107*I107</f>
        <v>18540</v>
      </c>
    </row>
    <row r="108" customFormat="false" ht="15" hidden="false" customHeight="false" outlineLevel="0" collapsed="false">
      <c r="A108" s="6" t="str">
        <f aca="false">TEXT(B108,"0")&amp;"-"&amp;TEXT(C108,"00")</f>
        <v>2024-01</v>
      </c>
      <c r="B108" s="4" t="n">
        <v>2024</v>
      </c>
      <c r="C108" s="4" t="n">
        <v>1</v>
      </c>
      <c r="D108" s="9" t="s">
        <v>318</v>
      </c>
      <c r="E108" s="9" t="s">
        <v>362</v>
      </c>
      <c r="F108" s="12" t="str">
        <f aca="false">INDEX(品項主檔!$B$2:$B$11,MATCH($E108,品項主檔!$A$2:$A$11,0))</f>
        <v>海鮮炒飯</v>
      </c>
      <c r="G108" s="12" t="str">
        <f aca="false">INDEX(品項主檔!$C$2:$C$11,MATCH($E108,品項主檔!$A$2:$A$11,0))</f>
        <v>主食</v>
      </c>
      <c r="H108" s="17" t="n">
        <f aca="false">SUMIFS(品項年度售價!$D$2:$D$31,品項年度售價!$A$2:$A$31,$B108,品項年度售價!$B$2:$B$31,$E108)</f>
        <v>250</v>
      </c>
      <c r="I108" s="4" t="n">
        <v>275</v>
      </c>
      <c r="J108" s="14" t="n">
        <f aca="false">H108*I108</f>
        <v>68750</v>
      </c>
    </row>
    <row r="109" customFormat="false" ht="15" hidden="false" customHeight="false" outlineLevel="0" collapsed="false">
      <c r="A109" s="6" t="str">
        <f aca="false">TEXT(B109,"0")&amp;"-"&amp;TEXT(C109,"00")</f>
        <v>2024-01</v>
      </c>
      <c r="B109" s="4" t="n">
        <v>2024</v>
      </c>
      <c r="C109" s="4" t="n">
        <v>1</v>
      </c>
      <c r="D109" s="9" t="s">
        <v>318</v>
      </c>
      <c r="E109" s="9" t="s">
        <v>364</v>
      </c>
      <c r="F109" s="12" t="str">
        <f aca="false">INDEX(品項主檔!$B$2:$B$11,MATCH($E109,品項主檔!$A$2:$A$11,0))</f>
        <v>酸辣湯</v>
      </c>
      <c r="G109" s="12" t="str">
        <f aca="false">INDEX(品項主檔!$C$2:$C$11,MATCH($E109,品項主檔!$A$2:$A$11,0))</f>
        <v>湯品</v>
      </c>
      <c r="H109" s="17" t="n">
        <f aca="false">SUMIFS(品項年度售價!$D$2:$D$31,品項年度售價!$A$2:$A$31,$B109,品項年度售價!$B$2:$B$31,$E109)</f>
        <v>60</v>
      </c>
      <c r="I109" s="4" t="n">
        <v>1783</v>
      </c>
      <c r="J109" s="14" t="n">
        <f aca="false">H109*I109</f>
        <v>106980</v>
      </c>
    </row>
    <row r="110" customFormat="false" ht="15" hidden="false" customHeight="false" outlineLevel="0" collapsed="false">
      <c r="A110" s="6" t="str">
        <f aca="false">TEXT(B110,"0")&amp;"-"&amp;TEXT(C110,"00")</f>
        <v>2024-01</v>
      </c>
      <c r="B110" s="4" t="n">
        <v>2024</v>
      </c>
      <c r="C110" s="4" t="n">
        <v>1</v>
      </c>
      <c r="D110" s="9" t="s">
        <v>318</v>
      </c>
      <c r="E110" s="9" t="s">
        <v>367</v>
      </c>
      <c r="F110" s="12" t="str">
        <f aca="false">INDEX(品項主檔!$B$2:$B$11,MATCH($E110,品項主檔!$A$2:$A$11,0))</f>
        <v>招牌滷味拼盤</v>
      </c>
      <c r="G110" s="12" t="str">
        <f aca="false">INDEX(品項主檔!$C$2:$C$11,MATCH($E110,品項主檔!$A$2:$A$11,0))</f>
        <v>小菜</v>
      </c>
      <c r="H110" s="17" t="n">
        <f aca="false">SUMIFS(品項年度售價!$D$2:$D$31,品項年度售價!$A$2:$A$31,$B110,品項年度售價!$B$2:$B$31,$E110)</f>
        <v>120</v>
      </c>
      <c r="I110" s="4" t="n">
        <v>905</v>
      </c>
      <c r="J110" s="14" t="n">
        <f aca="false">H110*I110</f>
        <v>108600</v>
      </c>
    </row>
    <row r="111" customFormat="false" ht="15" hidden="false" customHeight="false" outlineLevel="0" collapsed="false">
      <c r="A111" s="6" t="str">
        <f aca="false">TEXT(B111,"0")&amp;"-"&amp;TEXT(C111,"00")</f>
        <v>2024-01</v>
      </c>
      <c r="B111" s="4" t="n">
        <v>2024</v>
      </c>
      <c r="C111" s="4" t="n">
        <v>1</v>
      </c>
      <c r="D111" s="9" t="s">
        <v>318</v>
      </c>
      <c r="E111" s="9" t="s">
        <v>370</v>
      </c>
      <c r="F111" s="12" t="str">
        <f aca="false">INDEX(品項主檔!$B$2:$B$11,MATCH($E111,品項主檔!$A$2:$A$11,0))</f>
        <v>古早味紅茶</v>
      </c>
      <c r="G111" s="12" t="str">
        <f aca="false">INDEX(品項主檔!$C$2:$C$11,MATCH($E111,品項主檔!$A$2:$A$11,0))</f>
        <v>飲品</v>
      </c>
      <c r="H111" s="17" t="n">
        <f aca="false">SUMIFS(品項年度售價!$D$2:$D$31,品項年度售價!$A$2:$A$31,$B111,品項年度售價!$B$2:$B$31,$E111)</f>
        <v>45</v>
      </c>
      <c r="I111" s="4" t="n">
        <v>2192</v>
      </c>
      <c r="J111" s="14" t="n">
        <f aca="false">H111*I111</f>
        <v>98640</v>
      </c>
    </row>
    <row r="112" customFormat="false" ht="15" hidden="false" customHeight="false" outlineLevel="0" collapsed="false">
      <c r="A112" s="6" t="str">
        <f aca="false">TEXT(B112,"0")&amp;"-"&amp;TEXT(C112,"00")</f>
        <v>2024-01</v>
      </c>
      <c r="B112" s="4" t="n">
        <v>2024</v>
      </c>
      <c r="C112" s="4" t="n">
        <v>1</v>
      </c>
      <c r="D112" s="9" t="s">
        <v>323</v>
      </c>
      <c r="E112" s="9" t="s">
        <v>349</v>
      </c>
      <c r="F112" s="12" t="str">
        <f aca="false">INDEX(品項主檔!$B$2:$B$11,MATCH($E112,品項主檔!$A$2:$A$11,0))</f>
        <v>招牌牛肉麵</v>
      </c>
      <c r="G112" s="12" t="str">
        <f aca="false">INDEX(品項主檔!$C$2:$C$11,MATCH($E112,品項主檔!$A$2:$A$11,0))</f>
        <v>主食</v>
      </c>
      <c r="H112" s="17" t="n">
        <f aca="false">SUMIFS(品項年度售價!$D$2:$D$31,品項年度售價!$A$2:$A$31,$B112,品項年度售價!$B$2:$B$31,$E112)</f>
        <v>280</v>
      </c>
      <c r="I112" s="4" t="n">
        <v>186</v>
      </c>
      <c r="J112" s="14" t="n">
        <f aca="false">H112*I112</f>
        <v>52080</v>
      </c>
    </row>
    <row r="113" customFormat="false" ht="15" hidden="false" customHeight="false" outlineLevel="0" collapsed="false">
      <c r="A113" s="6" t="str">
        <f aca="false">TEXT(B113,"0")&amp;"-"&amp;TEXT(C113,"00")</f>
        <v>2024-01</v>
      </c>
      <c r="B113" s="4" t="n">
        <v>2024</v>
      </c>
      <c r="C113" s="4" t="n">
        <v>1</v>
      </c>
      <c r="D113" s="9" t="s">
        <v>323</v>
      </c>
      <c r="E113" s="9" t="s">
        <v>352</v>
      </c>
      <c r="F113" s="12" t="str">
        <f aca="false">INDEX(品項主檔!$B$2:$B$11,MATCH($E113,品項主檔!$A$2:$A$11,0))</f>
        <v>三杯雞定食</v>
      </c>
      <c r="G113" s="12" t="str">
        <f aca="false">INDEX(品項主檔!$C$2:$C$11,MATCH($E113,品項主檔!$A$2:$A$11,0))</f>
        <v>主食</v>
      </c>
      <c r="H113" s="17" t="n">
        <f aca="false">SUMIFS(品項年度售價!$D$2:$D$31,品項年度售價!$A$2:$A$31,$B113,品項年度售價!$B$2:$B$31,$E113)</f>
        <v>260</v>
      </c>
      <c r="I113" s="4" t="n">
        <v>161</v>
      </c>
      <c r="J113" s="14" t="n">
        <f aca="false">H113*I113</f>
        <v>41860</v>
      </c>
    </row>
    <row r="114" customFormat="false" ht="15" hidden="false" customHeight="false" outlineLevel="0" collapsed="false">
      <c r="A114" s="6" t="str">
        <f aca="false">TEXT(B114,"0")&amp;"-"&amp;TEXT(C114,"00")</f>
        <v>2024-01</v>
      </c>
      <c r="B114" s="4" t="n">
        <v>2024</v>
      </c>
      <c r="C114" s="4" t="n">
        <v>1</v>
      </c>
      <c r="D114" s="9" t="s">
        <v>323</v>
      </c>
      <c r="E114" s="9" t="s">
        <v>354</v>
      </c>
      <c r="F114" s="12" t="str">
        <f aca="false">INDEX(品項主檔!$B$2:$B$11,MATCH($E114,品項主檔!$A$2:$A$11,0))</f>
        <v>蔥油雞腿飯</v>
      </c>
      <c r="G114" s="12" t="str">
        <f aca="false">INDEX(品項主檔!$C$2:$C$11,MATCH($E114,品項主檔!$A$2:$A$11,0))</f>
        <v>主食</v>
      </c>
      <c r="H114" s="17" t="n">
        <f aca="false">SUMIFS(品項年度售價!$D$2:$D$31,品項年度售價!$A$2:$A$31,$B114,品項年度售價!$B$2:$B$31,$E114)</f>
        <v>220</v>
      </c>
      <c r="I114" s="4" t="n">
        <v>211</v>
      </c>
      <c r="J114" s="14" t="n">
        <f aca="false">H114*I114</f>
        <v>46420</v>
      </c>
    </row>
    <row r="115" customFormat="false" ht="15" hidden="false" customHeight="false" outlineLevel="0" collapsed="false">
      <c r="A115" s="6" t="str">
        <f aca="false">TEXT(B115,"0")&amp;"-"&amp;TEXT(C115,"00")</f>
        <v>2024-01</v>
      </c>
      <c r="B115" s="4" t="n">
        <v>2024</v>
      </c>
      <c r="C115" s="4" t="n">
        <v>1</v>
      </c>
      <c r="D115" s="9" t="s">
        <v>323</v>
      </c>
      <c r="E115" s="9" t="s">
        <v>356</v>
      </c>
      <c r="F115" s="12" t="str">
        <f aca="false">INDEX(品項主檔!$B$2:$B$11,MATCH($E115,品項主檔!$A$2:$A$11,0))</f>
        <v>黑胡椒豬排飯</v>
      </c>
      <c r="G115" s="12" t="str">
        <f aca="false">INDEX(品項主檔!$C$2:$C$11,MATCH($E115,品項主檔!$A$2:$A$11,0))</f>
        <v>主食</v>
      </c>
      <c r="H115" s="17" t="n">
        <f aca="false">SUMIFS(品項年度售價!$D$2:$D$31,品項年度售價!$A$2:$A$31,$B115,品項年度售價!$B$2:$B$31,$E115)</f>
        <v>230</v>
      </c>
      <c r="I115" s="4" t="n">
        <v>232</v>
      </c>
      <c r="J115" s="14" t="n">
        <f aca="false">H115*I115</f>
        <v>53360</v>
      </c>
    </row>
    <row r="116" customFormat="false" ht="15" hidden="false" customHeight="false" outlineLevel="0" collapsed="false">
      <c r="A116" s="6" t="str">
        <f aca="false">TEXT(B116,"0")&amp;"-"&amp;TEXT(C116,"00")</f>
        <v>2024-01</v>
      </c>
      <c r="B116" s="4" t="n">
        <v>2024</v>
      </c>
      <c r="C116" s="4" t="n">
        <v>1</v>
      </c>
      <c r="D116" s="9" t="s">
        <v>323</v>
      </c>
      <c r="E116" s="9" t="s">
        <v>358</v>
      </c>
      <c r="F116" s="12" t="str">
        <f aca="false">INDEX(品項主檔!$B$2:$B$11,MATCH($E116,品項主檔!$A$2:$A$11,0))</f>
        <v>麻油雞湯麵</v>
      </c>
      <c r="G116" s="12" t="str">
        <f aca="false">INDEX(品項主檔!$C$2:$C$11,MATCH($E116,品項主檔!$A$2:$A$11,0))</f>
        <v>主食</v>
      </c>
      <c r="H116" s="17" t="n">
        <f aca="false">SUMIFS(品項年度售價!$D$2:$D$31,品項年度售價!$A$2:$A$31,$B116,品項年度售價!$B$2:$B$31,$E116)</f>
        <v>290</v>
      </c>
      <c r="I116" s="4" t="n">
        <v>254</v>
      </c>
      <c r="J116" s="14" t="n">
        <f aca="false">H116*I116</f>
        <v>73660</v>
      </c>
    </row>
    <row r="117" customFormat="false" ht="15" hidden="false" customHeight="false" outlineLevel="0" collapsed="false">
      <c r="A117" s="6" t="str">
        <f aca="false">TEXT(B117,"0")&amp;"-"&amp;TEXT(C117,"00")</f>
        <v>2024-01</v>
      </c>
      <c r="B117" s="4" t="n">
        <v>2024</v>
      </c>
      <c r="C117" s="4" t="n">
        <v>1</v>
      </c>
      <c r="D117" s="9" t="s">
        <v>323</v>
      </c>
      <c r="E117" s="9" t="s">
        <v>360</v>
      </c>
      <c r="F117" s="12" t="str">
        <f aca="false">INDEX(品項主檔!$B$2:$B$11,MATCH($E117,品項主檔!$A$2:$A$11,0))</f>
        <v>塔香涼麵</v>
      </c>
      <c r="G117" s="12" t="str">
        <f aca="false">INDEX(品項主檔!$C$2:$C$11,MATCH($E117,品項主檔!$A$2:$A$11,0))</f>
        <v>主食</v>
      </c>
      <c r="H117" s="17" t="n">
        <f aca="false">SUMIFS(品項年度售價!$D$2:$D$31,品項年度售價!$A$2:$A$31,$B117,品項年度售價!$B$2:$B$31,$E117)</f>
        <v>180</v>
      </c>
      <c r="I117" s="4" t="n">
        <v>86</v>
      </c>
      <c r="J117" s="14" t="n">
        <f aca="false">H117*I117</f>
        <v>15480</v>
      </c>
    </row>
    <row r="118" customFormat="false" ht="15" hidden="false" customHeight="false" outlineLevel="0" collapsed="false">
      <c r="A118" s="6" t="str">
        <f aca="false">TEXT(B118,"0")&amp;"-"&amp;TEXT(C118,"00")</f>
        <v>2024-01</v>
      </c>
      <c r="B118" s="4" t="n">
        <v>2024</v>
      </c>
      <c r="C118" s="4" t="n">
        <v>1</v>
      </c>
      <c r="D118" s="9" t="s">
        <v>323</v>
      </c>
      <c r="E118" s="9" t="s">
        <v>362</v>
      </c>
      <c r="F118" s="12" t="str">
        <f aca="false">INDEX(品項主檔!$B$2:$B$11,MATCH($E118,品項主檔!$A$2:$A$11,0))</f>
        <v>海鮮炒飯</v>
      </c>
      <c r="G118" s="12" t="str">
        <f aca="false">INDEX(品項主檔!$C$2:$C$11,MATCH($E118,品項主檔!$A$2:$A$11,0))</f>
        <v>主食</v>
      </c>
      <c r="H118" s="17" t="n">
        <f aca="false">SUMIFS(品項年度售價!$D$2:$D$31,品項年度售價!$A$2:$A$31,$B118,品項年度售價!$B$2:$B$31,$E118)</f>
        <v>250</v>
      </c>
      <c r="I118" s="4" t="n">
        <v>185</v>
      </c>
      <c r="J118" s="14" t="n">
        <f aca="false">H118*I118</f>
        <v>46250</v>
      </c>
    </row>
    <row r="119" customFormat="false" ht="15" hidden="false" customHeight="false" outlineLevel="0" collapsed="false">
      <c r="A119" s="6" t="str">
        <f aca="false">TEXT(B119,"0")&amp;"-"&amp;TEXT(C119,"00")</f>
        <v>2024-01</v>
      </c>
      <c r="B119" s="4" t="n">
        <v>2024</v>
      </c>
      <c r="C119" s="4" t="n">
        <v>1</v>
      </c>
      <c r="D119" s="9" t="s">
        <v>323</v>
      </c>
      <c r="E119" s="9" t="s">
        <v>364</v>
      </c>
      <c r="F119" s="12" t="str">
        <f aca="false">INDEX(品項主檔!$B$2:$B$11,MATCH($E119,品項主檔!$A$2:$A$11,0))</f>
        <v>酸辣湯</v>
      </c>
      <c r="G119" s="12" t="str">
        <f aca="false">INDEX(品項主檔!$C$2:$C$11,MATCH($E119,品項主檔!$A$2:$A$11,0))</f>
        <v>湯品</v>
      </c>
      <c r="H119" s="17" t="n">
        <f aca="false">SUMIFS(品項年度售價!$D$2:$D$31,品項年度售價!$A$2:$A$31,$B119,品項年度售價!$B$2:$B$31,$E119)</f>
        <v>60</v>
      </c>
      <c r="I119" s="4" t="n">
        <v>1156</v>
      </c>
      <c r="J119" s="14" t="n">
        <f aca="false">H119*I119</f>
        <v>69360</v>
      </c>
    </row>
    <row r="120" customFormat="false" ht="15" hidden="false" customHeight="false" outlineLevel="0" collapsed="false">
      <c r="A120" s="6" t="str">
        <f aca="false">TEXT(B120,"0")&amp;"-"&amp;TEXT(C120,"00")</f>
        <v>2024-01</v>
      </c>
      <c r="B120" s="4" t="n">
        <v>2024</v>
      </c>
      <c r="C120" s="4" t="n">
        <v>1</v>
      </c>
      <c r="D120" s="9" t="s">
        <v>323</v>
      </c>
      <c r="E120" s="9" t="s">
        <v>367</v>
      </c>
      <c r="F120" s="12" t="str">
        <f aca="false">INDEX(品項主檔!$B$2:$B$11,MATCH($E120,品項主檔!$A$2:$A$11,0))</f>
        <v>招牌滷味拼盤</v>
      </c>
      <c r="G120" s="12" t="str">
        <f aca="false">INDEX(品項主檔!$C$2:$C$11,MATCH($E120,品項主檔!$A$2:$A$11,0))</f>
        <v>小菜</v>
      </c>
      <c r="H120" s="17" t="n">
        <f aca="false">SUMIFS(品項年度售價!$D$2:$D$31,品項年度售價!$A$2:$A$31,$B120,品項年度售價!$B$2:$B$31,$E120)</f>
        <v>120</v>
      </c>
      <c r="I120" s="4" t="n">
        <v>684</v>
      </c>
      <c r="J120" s="14" t="n">
        <f aca="false">H120*I120</f>
        <v>82080</v>
      </c>
    </row>
    <row r="121" customFormat="false" ht="15" hidden="false" customHeight="false" outlineLevel="0" collapsed="false">
      <c r="A121" s="6" t="str">
        <f aca="false">TEXT(B121,"0")&amp;"-"&amp;TEXT(C121,"00")</f>
        <v>2024-01</v>
      </c>
      <c r="B121" s="4" t="n">
        <v>2024</v>
      </c>
      <c r="C121" s="4" t="n">
        <v>1</v>
      </c>
      <c r="D121" s="9" t="s">
        <v>323</v>
      </c>
      <c r="E121" s="9" t="s">
        <v>370</v>
      </c>
      <c r="F121" s="12" t="str">
        <f aca="false">INDEX(品項主檔!$B$2:$B$11,MATCH($E121,品項主檔!$A$2:$A$11,0))</f>
        <v>古早味紅茶</v>
      </c>
      <c r="G121" s="12" t="str">
        <f aca="false">INDEX(品項主檔!$C$2:$C$11,MATCH($E121,品項主檔!$A$2:$A$11,0))</f>
        <v>飲品</v>
      </c>
      <c r="H121" s="17" t="n">
        <f aca="false">SUMIFS(品項年度售價!$D$2:$D$31,品項年度售價!$A$2:$A$31,$B121,品項年度售價!$B$2:$B$31,$E121)</f>
        <v>45</v>
      </c>
      <c r="I121" s="4" t="n">
        <v>1353</v>
      </c>
      <c r="J121" s="14" t="n">
        <f aca="false">H121*I121</f>
        <v>60885</v>
      </c>
    </row>
    <row r="122" customFormat="false" ht="15" hidden="false" customHeight="false" outlineLevel="0" collapsed="false">
      <c r="A122" s="6" t="str">
        <f aca="false">TEXT(B122,"0")&amp;"-"&amp;TEXT(C122,"00")</f>
        <v>2024-01</v>
      </c>
      <c r="B122" s="4" t="n">
        <v>2024</v>
      </c>
      <c r="C122" s="4" t="n">
        <v>1</v>
      </c>
      <c r="D122" s="9" t="s">
        <v>262</v>
      </c>
      <c r="E122" s="9" t="s">
        <v>349</v>
      </c>
      <c r="F122" s="12" t="str">
        <f aca="false">INDEX(品項主檔!$B$2:$B$11,MATCH($E122,品項主檔!$A$2:$A$11,0))</f>
        <v>招牌牛肉麵</v>
      </c>
      <c r="G122" s="12" t="str">
        <f aca="false">INDEX(品項主檔!$C$2:$C$11,MATCH($E122,品項主檔!$A$2:$A$11,0))</f>
        <v>主食</v>
      </c>
      <c r="H122" s="17" t="n">
        <f aca="false">SUMIFS(品項年度售價!$D$2:$D$31,品項年度售價!$A$2:$A$31,$B122,品項年度售價!$B$2:$B$31,$E122)</f>
        <v>280</v>
      </c>
      <c r="I122" s="4" t="n">
        <v>558</v>
      </c>
      <c r="J122" s="14" t="n">
        <f aca="false">H122*I122</f>
        <v>156240</v>
      </c>
    </row>
    <row r="123" customFormat="false" ht="15" hidden="false" customHeight="false" outlineLevel="0" collapsed="false">
      <c r="A123" s="6" t="str">
        <f aca="false">TEXT(B123,"0")&amp;"-"&amp;TEXT(C123,"00")</f>
        <v>2024-01</v>
      </c>
      <c r="B123" s="4" t="n">
        <v>2024</v>
      </c>
      <c r="C123" s="4" t="n">
        <v>1</v>
      </c>
      <c r="D123" s="9" t="s">
        <v>262</v>
      </c>
      <c r="E123" s="9" t="s">
        <v>352</v>
      </c>
      <c r="F123" s="12" t="str">
        <f aca="false">INDEX(品項主檔!$B$2:$B$11,MATCH($E123,品項主檔!$A$2:$A$11,0))</f>
        <v>三杯雞定食</v>
      </c>
      <c r="G123" s="12" t="str">
        <f aca="false">INDEX(品項主檔!$C$2:$C$11,MATCH($E123,品項主檔!$A$2:$A$11,0))</f>
        <v>主食</v>
      </c>
      <c r="H123" s="17" t="n">
        <f aca="false">SUMIFS(品項年度售價!$D$2:$D$31,品項年度售價!$A$2:$A$31,$B123,品項年度售價!$B$2:$B$31,$E123)</f>
        <v>260</v>
      </c>
      <c r="I123" s="4" t="n">
        <v>470</v>
      </c>
      <c r="J123" s="14" t="n">
        <f aca="false">H123*I123</f>
        <v>122200</v>
      </c>
    </row>
    <row r="124" customFormat="false" ht="15" hidden="false" customHeight="false" outlineLevel="0" collapsed="false">
      <c r="A124" s="6" t="str">
        <f aca="false">TEXT(B124,"0")&amp;"-"&amp;TEXT(C124,"00")</f>
        <v>2024-01</v>
      </c>
      <c r="B124" s="4" t="n">
        <v>2024</v>
      </c>
      <c r="C124" s="4" t="n">
        <v>1</v>
      </c>
      <c r="D124" s="9" t="s">
        <v>262</v>
      </c>
      <c r="E124" s="9" t="s">
        <v>354</v>
      </c>
      <c r="F124" s="12" t="str">
        <f aca="false">INDEX(品項主檔!$B$2:$B$11,MATCH($E124,品項主檔!$A$2:$A$11,0))</f>
        <v>蔥油雞腿飯</v>
      </c>
      <c r="G124" s="12" t="str">
        <f aca="false">INDEX(品項主檔!$C$2:$C$11,MATCH($E124,品項主檔!$A$2:$A$11,0))</f>
        <v>主食</v>
      </c>
      <c r="H124" s="17" t="n">
        <f aca="false">SUMIFS(品項年度售價!$D$2:$D$31,品項年度售價!$A$2:$A$31,$B124,品項年度售價!$B$2:$B$31,$E124)</f>
        <v>220</v>
      </c>
      <c r="I124" s="4" t="n">
        <v>403</v>
      </c>
      <c r="J124" s="14" t="n">
        <f aca="false">H124*I124</f>
        <v>88660</v>
      </c>
    </row>
    <row r="125" customFormat="false" ht="15" hidden="false" customHeight="false" outlineLevel="0" collapsed="false">
      <c r="A125" s="6" t="str">
        <f aca="false">TEXT(B125,"0")&amp;"-"&amp;TEXT(C125,"00")</f>
        <v>2024-01</v>
      </c>
      <c r="B125" s="4" t="n">
        <v>2024</v>
      </c>
      <c r="C125" s="4" t="n">
        <v>1</v>
      </c>
      <c r="D125" s="9" t="s">
        <v>262</v>
      </c>
      <c r="E125" s="9" t="s">
        <v>356</v>
      </c>
      <c r="F125" s="12" t="str">
        <f aca="false">INDEX(品項主檔!$B$2:$B$11,MATCH($E125,品項主檔!$A$2:$A$11,0))</f>
        <v>黑胡椒豬排飯</v>
      </c>
      <c r="G125" s="12" t="str">
        <f aca="false">INDEX(品項主檔!$C$2:$C$11,MATCH($E125,品項主檔!$A$2:$A$11,0))</f>
        <v>主食</v>
      </c>
      <c r="H125" s="17" t="n">
        <f aca="false">SUMIFS(品項年度售價!$D$2:$D$31,品項年度售價!$A$2:$A$31,$B125,品項年度售價!$B$2:$B$31,$E125)</f>
        <v>230</v>
      </c>
      <c r="I125" s="4" t="n">
        <v>382</v>
      </c>
      <c r="J125" s="14" t="n">
        <f aca="false">H125*I125</f>
        <v>87860</v>
      </c>
    </row>
    <row r="126" customFormat="false" ht="15" hidden="false" customHeight="false" outlineLevel="0" collapsed="false">
      <c r="A126" s="6" t="str">
        <f aca="false">TEXT(B126,"0")&amp;"-"&amp;TEXT(C126,"00")</f>
        <v>2024-01</v>
      </c>
      <c r="B126" s="4" t="n">
        <v>2024</v>
      </c>
      <c r="C126" s="4" t="n">
        <v>1</v>
      </c>
      <c r="D126" s="9" t="s">
        <v>262</v>
      </c>
      <c r="E126" s="9" t="s">
        <v>358</v>
      </c>
      <c r="F126" s="12" t="str">
        <f aca="false">INDEX(品項主檔!$B$2:$B$11,MATCH($E126,品項主檔!$A$2:$A$11,0))</f>
        <v>麻油雞湯麵</v>
      </c>
      <c r="G126" s="12" t="str">
        <f aca="false">INDEX(品項主檔!$C$2:$C$11,MATCH($E126,品項主檔!$A$2:$A$11,0))</f>
        <v>主食</v>
      </c>
      <c r="H126" s="17" t="n">
        <f aca="false">SUMIFS(品項年度售價!$D$2:$D$31,品項年度售價!$A$2:$A$31,$B126,品項年度售價!$B$2:$B$31,$E126)</f>
        <v>290</v>
      </c>
      <c r="I126" s="4" t="n">
        <v>495</v>
      </c>
      <c r="J126" s="14" t="n">
        <f aca="false">H126*I126</f>
        <v>143550</v>
      </c>
    </row>
    <row r="127" customFormat="false" ht="15" hidden="false" customHeight="false" outlineLevel="0" collapsed="false">
      <c r="A127" s="6" t="str">
        <f aca="false">TEXT(B127,"0")&amp;"-"&amp;TEXT(C127,"00")</f>
        <v>2024-01</v>
      </c>
      <c r="B127" s="4" t="n">
        <v>2024</v>
      </c>
      <c r="C127" s="4" t="n">
        <v>1</v>
      </c>
      <c r="D127" s="9" t="s">
        <v>262</v>
      </c>
      <c r="E127" s="9" t="s">
        <v>360</v>
      </c>
      <c r="F127" s="12" t="str">
        <f aca="false">INDEX(品項主檔!$B$2:$B$11,MATCH($E127,品項主檔!$A$2:$A$11,0))</f>
        <v>塔香涼麵</v>
      </c>
      <c r="G127" s="12" t="str">
        <f aca="false">INDEX(品項主檔!$C$2:$C$11,MATCH($E127,品項主檔!$A$2:$A$11,0))</f>
        <v>主食</v>
      </c>
      <c r="H127" s="17" t="n">
        <f aca="false">SUMIFS(品項年度售價!$D$2:$D$31,品項年度售價!$A$2:$A$31,$B127,品項年度售價!$B$2:$B$31,$E127)</f>
        <v>180</v>
      </c>
      <c r="I127" s="4" t="n">
        <v>148</v>
      </c>
      <c r="J127" s="14" t="n">
        <f aca="false">H127*I127</f>
        <v>26640</v>
      </c>
    </row>
    <row r="128" customFormat="false" ht="15" hidden="false" customHeight="false" outlineLevel="0" collapsed="false">
      <c r="A128" s="6" t="str">
        <f aca="false">TEXT(B128,"0")&amp;"-"&amp;TEXT(C128,"00")</f>
        <v>2024-01</v>
      </c>
      <c r="B128" s="4" t="n">
        <v>2024</v>
      </c>
      <c r="C128" s="4" t="n">
        <v>1</v>
      </c>
      <c r="D128" s="9" t="s">
        <v>262</v>
      </c>
      <c r="E128" s="9" t="s">
        <v>362</v>
      </c>
      <c r="F128" s="12" t="str">
        <f aca="false">INDEX(品項主檔!$B$2:$B$11,MATCH($E128,品項主檔!$A$2:$A$11,0))</f>
        <v>海鮮炒飯</v>
      </c>
      <c r="G128" s="12" t="str">
        <f aca="false">INDEX(品項主檔!$C$2:$C$11,MATCH($E128,品項主檔!$A$2:$A$11,0))</f>
        <v>主食</v>
      </c>
      <c r="H128" s="17" t="n">
        <f aca="false">SUMIFS(品項年度售價!$D$2:$D$31,品項年度售價!$A$2:$A$31,$B128,品項年度售價!$B$2:$B$31,$E128)</f>
        <v>250</v>
      </c>
      <c r="I128" s="4" t="n">
        <v>460</v>
      </c>
      <c r="J128" s="14" t="n">
        <f aca="false">H128*I128</f>
        <v>115000</v>
      </c>
    </row>
    <row r="129" customFormat="false" ht="15" hidden="false" customHeight="false" outlineLevel="0" collapsed="false">
      <c r="A129" s="6" t="str">
        <f aca="false">TEXT(B129,"0")&amp;"-"&amp;TEXT(C129,"00")</f>
        <v>2024-01</v>
      </c>
      <c r="B129" s="4" t="n">
        <v>2024</v>
      </c>
      <c r="C129" s="4" t="n">
        <v>1</v>
      </c>
      <c r="D129" s="9" t="s">
        <v>262</v>
      </c>
      <c r="E129" s="9" t="s">
        <v>364</v>
      </c>
      <c r="F129" s="12" t="str">
        <f aca="false">INDEX(品項主檔!$B$2:$B$11,MATCH($E129,品項主檔!$A$2:$A$11,0))</f>
        <v>酸辣湯</v>
      </c>
      <c r="G129" s="12" t="str">
        <f aca="false">INDEX(品項主檔!$C$2:$C$11,MATCH($E129,品項主檔!$A$2:$A$11,0))</f>
        <v>湯品</v>
      </c>
      <c r="H129" s="17" t="n">
        <f aca="false">SUMIFS(品項年度售價!$D$2:$D$31,品項年度售價!$A$2:$A$31,$B129,品項年度售價!$B$2:$B$31,$E129)</f>
        <v>60</v>
      </c>
      <c r="I129" s="4" t="n">
        <v>2222</v>
      </c>
      <c r="J129" s="14" t="n">
        <f aca="false">H129*I129</f>
        <v>133320</v>
      </c>
    </row>
    <row r="130" customFormat="false" ht="15" hidden="false" customHeight="false" outlineLevel="0" collapsed="false">
      <c r="A130" s="6" t="str">
        <f aca="false">TEXT(B130,"0")&amp;"-"&amp;TEXT(C130,"00")</f>
        <v>2024-01</v>
      </c>
      <c r="B130" s="4" t="n">
        <v>2024</v>
      </c>
      <c r="C130" s="4" t="n">
        <v>1</v>
      </c>
      <c r="D130" s="9" t="s">
        <v>262</v>
      </c>
      <c r="E130" s="9" t="s">
        <v>367</v>
      </c>
      <c r="F130" s="12" t="str">
        <f aca="false">INDEX(品項主檔!$B$2:$B$11,MATCH($E130,品項主檔!$A$2:$A$11,0))</f>
        <v>招牌滷味拼盤</v>
      </c>
      <c r="G130" s="12" t="str">
        <f aca="false">INDEX(品項主檔!$C$2:$C$11,MATCH($E130,品項主檔!$A$2:$A$11,0))</f>
        <v>小菜</v>
      </c>
      <c r="H130" s="17" t="n">
        <f aca="false">SUMIFS(品項年度售價!$D$2:$D$31,品項年度售價!$A$2:$A$31,$B130,品項年度售價!$B$2:$B$31,$E130)</f>
        <v>120</v>
      </c>
      <c r="I130" s="4" t="n">
        <v>1450</v>
      </c>
      <c r="J130" s="14" t="n">
        <f aca="false">H130*I130</f>
        <v>174000</v>
      </c>
    </row>
    <row r="131" customFormat="false" ht="15" hidden="false" customHeight="false" outlineLevel="0" collapsed="false">
      <c r="A131" s="6" t="str">
        <f aca="false">TEXT(B131,"0")&amp;"-"&amp;TEXT(C131,"00")</f>
        <v>2024-01</v>
      </c>
      <c r="B131" s="4" t="n">
        <v>2024</v>
      </c>
      <c r="C131" s="4" t="n">
        <v>1</v>
      </c>
      <c r="D131" s="9" t="s">
        <v>262</v>
      </c>
      <c r="E131" s="9" t="s">
        <v>370</v>
      </c>
      <c r="F131" s="12" t="str">
        <f aca="false">INDEX(品項主檔!$B$2:$B$11,MATCH($E131,品項主檔!$A$2:$A$11,0))</f>
        <v>古早味紅茶</v>
      </c>
      <c r="G131" s="12" t="str">
        <f aca="false">INDEX(品項主檔!$C$2:$C$11,MATCH($E131,品項主檔!$A$2:$A$11,0))</f>
        <v>飲品</v>
      </c>
      <c r="H131" s="17" t="n">
        <f aca="false">SUMIFS(品項年度售價!$D$2:$D$31,品項年度售價!$A$2:$A$31,$B131,品項年度售價!$B$2:$B$31,$E131)</f>
        <v>45</v>
      </c>
      <c r="I131" s="4" t="n">
        <v>2354</v>
      </c>
      <c r="J131" s="14" t="n">
        <f aca="false">H131*I131</f>
        <v>105930</v>
      </c>
    </row>
    <row r="132" customFormat="false" ht="15" hidden="false" customHeight="false" outlineLevel="0" collapsed="false">
      <c r="A132" s="6" t="str">
        <f aca="false">TEXT(B132,"0")&amp;"-"&amp;TEXT(C132,"00")</f>
        <v>2024-01</v>
      </c>
      <c r="B132" s="4" t="n">
        <v>2024</v>
      </c>
      <c r="C132" s="4" t="n">
        <v>1</v>
      </c>
      <c r="D132" s="9" t="s">
        <v>269</v>
      </c>
      <c r="E132" s="9" t="s">
        <v>349</v>
      </c>
      <c r="F132" s="12" t="str">
        <f aca="false">INDEX(品項主檔!$B$2:$B$11,MATCH($E132,品項主檔!$A$2:$A$11,0))</f>
        <v>招牌牛肉麵</v>
      </c>
      <c r="G132" s="12" t="str">
        <f aca="false">INDEX(品項主檔!$C$2:$C$11,MATCH($E132,品項主檔!$A$2:$A$11,0))</f>
        <v>主食</v>
      </c>
      <c r="H132" s="17" t="n">
        <f aca="false">SUMIFS(品項年度售價!$D$2:$D$31,品項年度售價!$A$2:$A$31,$B132,品項年度售價!$B$2:$B$31,$E132)</f>
        <v>280</v>
      </c>
      <c r="I132" s="4" t="n">
        <v>362</v>
      </c>
      <c r="J132" s="14" t="n">
        <f aca="false">H132*I132</f>
        <v>101360</v>
      </c>
    </row>
    <row r="133" customFormat="false" ht="15" hidden="false" customHeight="false" outlineLevel="0" collapsed="false">
      <c r="A133" s="6" t="str">
        <f aca="false">TEXT(B133,"0")&amp;"-"&amp;TEXT(C133,"00")</f>
        <v>2024-01</v>
      </c>
      <c r="B133" s="4" t="n">
        <v>2024</v>
      </c>
      <c r="C133" s="4" t="n">
        <v>1</v>
      </c>
      <c r="D133" s="9" t="s">
        <v>269</v>
      </c>
      <c r="E133" s="9" t="s">
        <v>352</v>
      </c>
      <c r="F133" s="12" t="str">
        <f aca="false">INDEX(品項主檔!$B$2:$B$11,MATCH($E133,品項主檔!$A$2:$A$11,0))</f>
        <v>三杯雞定食</v>
      </c>
      <c r="G133" s="12" t="str">
        <f aca="false">INDEX(品項主檔!$C$2:$C$11,MATCH($E133,品項主檔!$A$2:$A$11,0))</f>
        <v>主食</v>
      </c>
      <c r="H133" s="17" t="n">
        <f aca="false">SUMIFS(品項年度售價!$D$2:$D$31,品項年度售價!$A$2:$A$31,$B133,品項年度售價!$B$2:$B$31,$E133)</f>
        <v>260</v>
      </c>
      <c r="I133" s="4" t="n">
        <v>351</v>
      </c>
      <c r="J133" s="14" t="n">
        <f aca="false">H133*I133</f>
        <v>91260</v>
      </c>
    </row>
    <row r="134" customFormat="false" ht="15" hidden="false" customHeight="false" outlineLevel="0" collapsed="false">
      <c r="A134" s="6" t="str">
        <f aca="false">TEXT(B134,"0")&amp;"-"&amp;TEXT(C134,"00")</f>
        <v>2024-01</v>
      </c>
      <c r="B134" s="4" t="n">
        <v>2024</v>
      </c>
      <c r="C134" s="4" t="n">
        <v>1</v>
      </c>
      <c r="D134" s="9" t="s">
        <v>269</v>
      </c>
      <c r="E134" s="9" t="s">
        <v>354</v>
      </c>
      <c r="F134" s="12" t="str">
        <f aca="false">INDEX(品項主檔!$B$2:$B$11,MATCH($E134,品項主檔!$A$2:$A$11,0))</f>
        <v>蔥油雞腿飯</v>
      </c>
      <c r="G134" s="12" t="str">
        <f aca="false">INDEX(品項主檔!$C$2:$C$11,MATCH($E134,品項主檔!$A$2:$A$11,0))</f>
        <v>主食</v>
      </c>
      <c r="H134" s="17" t="n">
        <f aca="false">SUMIFS(品項年度售價!$D$2:$D$31,品項年度售價!$A$2:$A$31,$B134,品項年度售價!$B$2:$B$31,$E134)</f>
        <v>220</v>
      </c>
      <c r="I134" s="4" t="n">
        <v>390</v>
      </c>
      <c r="J134" s="14" t="n">
        <f aca="false">H134*I134</f>
        <v>85800</v>
      </c>
    </row>
    <row r="135" customFormat="false" ht="15" hidden="false" customHeight="false" outlineLevel="0" collapsed="false">
      <c r="A135" s="6" t="str">
        <f aca="false">TEXT(B135,"0")&amp;"-"&amp;TEXT(C135,"00")</f>
        <v>2024-01</v>
      </c>
      <c r="B135" s="4" t="n">
        <v>2024</v>
      </c>
      <c r="C135" s="4" t="n">
        <v>1</v>
      </c>
      <c r="D135" s="9" t="s">
        <v>269</v>
      </c>
      <c r="E135" s="9" t="s">
        <v>356</v>
      </c>
      <c r="F135" s="12" t="str">
        <f aca="false">INDEX(品項主檔!$B$2:$B$11,MATCH($E135,品項主檔!$A$2:$A$11,0))</f>
        <v>黑胡椒豬排飯</v>
      </c>
      <c r="G135" s="12" t="str">
        <f aca="false">INDEX(品項主檔!$C$2:$C$11,MATCH($E135,品項主檔!$A$2:$A$11,0))</f>
        <v>主食</v>
      </c>
      <c r="H135" s="17" t="n">
        <f aca="false">SUMIFS(品項年度售價!$D$2:$D$31,品項年度售價!$A$2:$A$31,$B135,品項年度售價!$B$2:$B$31,$E135)</f>
        <v>230</v>
      </c>
      <c r="I135" s="4" t="n">
        <v>334</v>
      </c>
      <c r="J135" s="14" t="n">
        <f aca="false">H135*I135</f>
        <v>76820</v>
      </c>
    </row>
    <row r="136" customFormat="false" ht="15" hidden="false" customHeight="false" outlineLevel="0" collapsed="false">
      <c r="A136" s="6" t="str">
        <f aca="false">TEXT(B136,"0")&amp;"-"&amp;TEXT(C136,"00")</f>
        <v>2024-01</v>
      </c>
      <c r="B136" s="4" t="n">
        <v>2024</v>
      </c>
      <c r="C136" s="4" t="n">
        <v>1</v>
      </c>
      <c r="D136" s="9" t="s">
        <v>269</v>
      </c>
      <c r="E136" s="9" t="s">
        <v>358</v>
      </c>
      <c r="F136" s="12" t="str">
        <f aca="false">INDEX(品項主檔!$B$2:$B$11,MATCH($E136,品項主檔!$A$2:$A$11,0))</f>
        <v>麻油雞湯麵</v>
      </c>
      <c r="G136" s="12" t="str">
        <f aca="false">INDEX(品項主檔!$C$2:$C$11,MATCH($E136,品項主檔!$A$2:$A$11,0))</f>
        <v>主食</v>
      </c>
      <c r="H136" s="17" t="n">
        <f aca="false">SUMIFS(品項年度售價!$D$2:$D$31,品項年度售價!$A$2:$A$31,$B136,品項年度售價!$B$2:$B$31,$E136)</f>
        <v>290</v>
      </c>
      <c r="I136" s="4" t="n">
        <v>406</v>
      </c>
      <c r="J136" s="14" t="n">
        <f aca="false">H136*I136</f>
        <v>117740</v>
      </c>
    </row>
    <row r="137" customFormat="false" ht="15" hidden="false" customHeight="false" outlineLevel="0" collapsed="false">
      <c r="A137" s="6" t="str">
        <f aca="false">TEXT(B137,"0")&amp;"-"&amp;TEXT(C137,"00")</f>
        <v>2024-01</v>
      </c>
      <c r="B137" s="4" t="n">
        <v>2024</v>
      </c>
      <c r="C137" s="4" t="n">
        <v>1</v>
      </c>
      <c r="D137" s="9" t="s">
        <v>269</v>
      </c>
      <c r="E137" s="9" t="s">
        <v>360</v>
      </c>
      <c r="F137" s="12" t="str">
        <f aca="false">INDEX(品項主檔!$B$2:$B$11,MATCH($E137,品項主檔!$A$2:$A$11,0))</f>
        <v>塔香涼麵</v>
      </c>
      <c r="G137" s="12" t="str">
        <f aca="false">INDEX(品項主檔!$C$2:$C$11,MATCH($E137,品項主檔!$A$2:$A$11,0))</f>
        <v>主食</v>
      </c>
      <c r="H137" s="17" t="n">
        <f aca="false">SUMIFS(品項年度售價!$D$2:$D$31,品項年度售價!$A$2:$A$31,$B137,品項年度售價!$B$2:$B$31,$E137)</f>
        <v>180</v>
      </c>
      <c r="I137" s="4" t="n">
        <v>126</v>
      </c>
      <c r="J137" s="14" t="n">
        <f aca="false">H137*I137</f>
        <v>22680</v>
      </c>
    </row>
    <row r="138" customFormat="false" ht="15" hidden="false" customHeight="false" outlineLevel="0" collapsed="false">
      <c r="A138" s="6" t="str">
        <f aca="false">TEXT(B138,"0")&amp;"-"&amp;TEXT(C138,"00")</f>
        <v>2024-01</v>
      </c>
      <c r="B138" s="4" t="n">
        <v>2024</v>
      </c>
      <c r="C138" s="4" t="n">
        <v>1</v>
      </c>
      <c r="D138" s="9" t="s">
        <v>269</v>
      </c>
      <c r="E138" s="9" t="s">
        <v>362</v>
      </c>
      <c r="F138" s="12" t="str">
        <f aca="false">INDEX(品項主檔!$B$2:$B$11,MATCH($E138,品項主檔!$A$2:$A$11,0))</f>
        <v>海鮮炒飯</v>
      </c>
      <c r="G138" s="12" t="str">
        <f aca="false">INDEX(品項主檔!$C$2:$C$11,MATCH($E138,品項主檔!$A$2:$A$11,0))</f>
        <v>主食</v>
      </c>
      <c r="H138" s="17" t="n">
        <f aca="false">SUMIFS(品項年度售價!$D$2:$D$31,品項年度售價!$A$2:$A$31,$B138,品項年度售價!$B$2:$B$31,$E138)</f>
        <v>250</v>
      </c>
      <c r="I138" s="4" t="n">
        <v>323</v>
      </c>
      <c r="J138" s="14" t="n">
        <f aca="false">H138*I138</f>
        <v>80750</v>
      </c>
    </row>
    <row r="139" customFormat="false" ht="15" hidden="false" customHeight="false" outlineLevel="0" collapsed="false">
      <c r="A139" s="6" t="str">
        <f aca="false">TEXT(B139,"0")&amp;"-"&amp;TEXT(C139,"00")</f>
        <v>2024-01</v>
      </c>
      <c r="B139" s="4" t="n">
        <v>2024</v>
      </c>
      <c r="C139" s="4" t="n">
        <v>1</v>
      </c>
      <c r="D139" s="9" t="s">
        <v>269</v>
      </c>
      <c r="E139" s="9" t="s">
        <v>364</v>
      </c>
      <c r="F139" s="12" t="str">
        <f aca="false">INDEX(品項主檔!$B$2:$B$11,MATCH($E139,品項主檔!$A$2:$A$11,0))</f>
        <v>酸辣湯</v>
      </c>
      <c r="G139" s="12" t="str">
        <f aca="false">INDEX(品項主檔!$C$2:$C$11,MATCH($E139,品項主檔!$A$2:$A$11,0))</f>
        <v>湯品</v>
      </c>
      <c r="H139" s="17" t="n">
        <f aca="false">SUMIFS(品項年度售價!$D$2:$D$31,品項年度售價!$A$2:$A$31,$B139,品項年度售價!$B$2:$B$31,$E139)</f>
        <v>60</v>
      </c>
      <c r="I139" s="4" t="n">
        <v>1566</v>
      </c>
      <c r="J139" s="14" t="n">
        <f aca="false">H139*I139</f>
        <v>93960</v>
      </c>
    </row>
    <row r="140" customFormat="false" ht="15" hidden="false" customHeight="false" outlineLevel="0" collapsed="false">
      <c r="A140" s="6" t="str">
        <f aca="false">TEXT(B140,"0")&amp;"-"&amp;TEXT(C140,"00")</f>
        <v>2024-01</v>
      </c>
      <c r="B140" s="4" t="n">
        <v>2024</v>
      </c>
      <c r="C140" s="4" t="n">
        <v>1</v>
      </c>
      <c r="D140" s="9" t="s">
        <v>269</v>
      </c>
      <c r="E140" s="9" t="s">
        <v>367</v>
      </c>
      <c r="F140" s="12" t="str">
        <f aca="false">INDEX(品項主檔!$B$2:$B$11,MATCH($E140,品項主檔!$A$2:$A$11,0))</f>
        <v>招牌滷味拼盤</v>
      </c>
      <c r="G140" s="12" t="str">
        <f aca="false">INDEX(品項主檔!$C$2:$C$11,MATCH($E140,品項主檔!$A$2:$A$11,0))</f>
        <v>小菜</v>
      </c>
      <c r="H140" s="17" t="n">
        <f aca="false">SUMIFS(品項年度售價!$D$2:$D$31,品項年度售價!$A$2:$A$31,$B140,品項年度售價!$B$2:$B$31,$E140)</f>
        <v>120</v>
      </c>
      <c r="I140" s="4" t="n">
        <v>1204</v>
      </c>
      <c r="J140" s="14" t="n">
        <f aca="false">H140*I140</f>
        <v>144480</v>
      </c>
    </row>
    <row r="141" customFormat="false" ht="15" hidden="false" customHeight="false" outlineLevel="0" collapsed="false">
      <c r="A141" s="6" t="str">
        <f aca="false">TEXT(B141,"0")&amp;"-"&amp;TEXT(C141,"00")</f>
        <v>2024-01</v>
      </c>
      <c r="B141" s="4" t="n">
        <v>2024</v>
      </c>
      <c r="C141" s="4" t="n">
        <v>1</v>
      </c>
      <c r="D141" s="9" t="s">
        <v>269</v>
      </c>
      <c r="E141" s="9" t="s">
        <v>370</v>
      </c>
      <c r="F141" s="12" t="str">
        <f aca="false">INDEX(品項主檔!$B$2:$B$11,MATCH($E141,品項主檔!$A$2:$A$11,0))</f>
        <v>古早味紅茶</v>
      </c>
      <c r="G141" s="12" t="str">
        <f aca="false">INDEX(品項主檔!$C$2:$C$11,MATCH($E141,品項主檔!$A$2:$A$11,0))</f>
        <v>飲品</v>
      </c>
      <c r="H141" s="17" t="n">
        <f aca="false">SUMIFS(品項年度售價!$D$2:$D$31,品項年度售價!$A$2:$A$31,$B141,品項年度售價!$B$2:$B$31,$E141)</f>
        <v>45</v>
      </c>
      <c r="I141" s="4" t="n">
        <v>2681</v>
      </c>
      <c r="J141" s="14" t="n">
        <f aca="false">H141*I141</f>
        <v>120645</v>
      </c>
    </row>
    <row r="142" customFormat="false" ht="15" hidden="false" customHeight="false" outlineLevel="0" collapsed="false">
      <c r="A142" s="6" t="str">
        <f aca="false">TEXT(B142,"0")&amp;"-"&amp;TEXT(C142,"00")</f>
        <v>2024-01</v>
      </c>
      <c r="B142" s="4" t="n">
        <v>2024</v>
      </c>
      <c r="C142" s="4" t="n">
        <v>1</v>
      </c>
      <c r="D142" s="9" t="s">
        <v>273</v>
      </c>
      <c r="E142" s="9" t="s">
        <v>349</v>
      </c>
      <c r="F142" s="12" t="str">
        <f aca="false">INDEX(品項主檔!$B$2:$B$11,MATCH($E142,品項主檔!$A$2:$A$11,0))</f>
        <v>招牌牛肉麵</v>
      </c>
      <c r="G142" s="12" t="str">
        <f aca="false">INDEX(品項主檔!$C$2:$C$11,MATCH($E142,品項主檔!$A$2:$A$11,0))</f>
        <v>主食</v>
      </c>
      <c r="H142" s="17" t="n">
        <f aca="false">SUMIFS(品項年度售價!$D$2:$D$31,品項年度售價!$A$2:$A$31,$B142,品項年度售價!$B$2:$B$31,$E142)</f>
        <v>280</v>
      </c>
      <c r="I142" s="4" t="n">
        <v>214</v>
      </c>
      <c r="J142" s="14" t="n">
        <f aca="false">H142*I142</f>
        <v>59920</v>
      </c>
    </row>
    <row r="143" customFormat="false" ht="15" hidden="false" customHeight="false" outlineLevel="0" collapsed="false">
      <c r="A143" s="6" t="str">
        <f aca="false">TEXT(B143,"0")&amp;"-"&amp;TEXT(C143,"00")</f>
        <v>2024-01</v>
      </c>
      <c r="B143" s="4" t="n">
        <v>2024</v>
      </c>
      <c r="C143" s="4" t="n">
        <v>1</v>
      </c>
      <c r="D143" s="9" t="s">
        <v>273</v>
      </c>
      <c r="E143" s="9" t="s">
        <v>352</v>
      </c>
      <c r="F143" s="12" t="str">
        <f aca="false">INDEX(品項主檔!$B$2:$B$11,MATCH($E143,品項主檔!$A$2:$A$11,0))</f>
        <v>三杯雞定食</v>
      </c>
      <c r="G143" s="12" t="str">
        <f aca="false">INDEX(品項主檔!$C$2:$C$11,MATCH($E143,品項主檔!$A$2:$A$11,0))</f>
        <v>主食</v>
      </c>
      <c r="H143" s="17" t="n">
        <f aca="false">SUMIFS(品項年度售價!$D$2:$D$31,品項年度售價!$A$2:$A$31,$B143,品項年度售價!$B$2:$B$31,$E143)</f>
        <v>260</v>
      </c>
      <c r="I143" s="4" t="n">
        <v>208</v>
      </c>
      <c r="J143" s="14" t="n">
        <f aca="false">H143*I143</f>
        <v>54080</v>
      </c>
    </row>
    <row r="144" customFormat="false" ht="15" hidden="false" customHeight="false" outlineLevel="0" collapsed="false">
      <c r="A144" s="6" t="str">
        <f aca="false">TEXT(B144,"0")&amp;"-"&amp;TEXT(C144,"00")</f>
        <v>2024-01</v>
      </c>
      <c r="B144" s="4" t="n">
        <v>2024</v>
      </c>
      <c r="C144" s="4" t="n">
        <v>1</v>
      </c>
      <c r="D144" s="9" t="s">
        <v>273</v>
      </c>
      <c r="E144" s="9" t="s">
        <v>354</v>
      </c>
      <c r="F144" s="12" t="str">
        <f aca="false">INDEX(品項主檔!$B$2:$B$11,MATCH($E144,品項主檔!$A$2:$A$11,0))</f>
        <v>蔥油雞腿飯</v>
      </c>
      <c r="G144" s="12" t="str">
        <f aca="false">INDEX(品項主檔!$C$2:$C$11,MATCH($E144,品項主檔!$A$2:$A$11,0))</f>
        <v>主食</v>
      </c>
      <c r="H144" s="17" t="n">
        <f aca="false">SUMIFS(品項年度售價!$D$2:$D$31,品項年度售價!$A$2:$A$31,$B144,品項年度售價!$B$2:$B$31,$E144)</f>
        <v>220</v>
      </c>
      <c r="I144" s="4" t="n">
        <v>235</v>
      </c>
      <c r="J144" s="14" t="n">
        <f aca="false">H144*I144</f>
        <v>51700</v>
      </c>
    </row>
    <row r="145" customFormat="false" ht="15" hidden="false" customHeight="false" outlineLevel="0" collapsed="false">
      <c r="A145" s="6" t="str">
        <f aca="false">TEXT(B145,"0")&amp;"-"&amp;TEXT(C145,"00")</f>
        <v>2024-01</v>
      </c>
      <c r="B145" s="4" t="n">
        <v>2024</v>
      </c>
      <c r="C145" s="4" t="n">
        <v>1</v>
      </c>
      <c r="D145" s="9" t="s">
        <v>273</v>
      </c>
      <c r="E145" s="9" t="s">
        <v>356</v>
      </c>
      <c r="F145" s="12" t="str">
        <f aca="false">INDEX(品項主檔!$B$2:$B$11,MATCH($E145,品項主檔!$A$2:$A$11,0))</f>
        <v>黑胡椒豬排飯</v>
      </c>
      <c r="G145" s="12" t="str">
        <f aca="false">INDEX(品項主檔!$C$2:$C$11,MATCH($E145,品項主檔!$A$2:$A$11,0))</f>
        <v>主食</v>
      </c>
      <c r="H145" s="17" t="n">
        <f aca="false">SUMIFS(品項年度售價!$D$2:$D$31,品項年度售價!$A$2:$A$31,$B145,品項年度售價!$B$2:$B$31,$E145)</f>
        <v>230</v>
      </c>
      <c r="I145" s="4" t="n">
        <v>213</v>
      </c>
      <c r="J145" s="14" t="n">
        <f aca="false">H145*I145</f>
        <v>48990</v>
      </c>
    </row>
    <row r="146" customFormat="false" ht="15" hidden="false" customHeight="false" outlineLevel="0" collapsed="false">
      <c r="A146" s="6" t="str">
        <f aca="false">TEXT(B146,"0")&amp;"-"&amp;TEXT(C146,"00")</f>
        <v>2024-01</v>
      </c>
      <c r="B146" s="4" t="n">
        <v>2024</v>
      </c>
      <c r="C146" s="4" t="n">
        <v>1</v>
      </c>
      <c r="D146" s="9" t="s">
        <v>273</v>
      </c>
      <c r="E146" s="9" t="s">
        <v>358</v>
      </c>
      <c r="F146" s="12" t="str">
        <f aca="false">INDEX(品項主檔!$B$2:$B$11,MATCH($E146,品項主檔!$A$2:$A$11,0))</f>
        <v>麻油雞湯麵</v>
      </c>
      <c r="G146" s="12" t="str">
        <f aca="false">INDEX(品項主檔!$C$2:$C$11,MATCH($E146,品項主檔!$A$2:$A$11,0))</f>
        <v>主食</v>
      </c>
      <c r="H146" s="17" t="n">
        <f aca="false">SUMIFS(品項年度售價!$D$2:$D$31,品項年度售價!$A$2:$A$31,$B146,品項年度售價!$B$2:$B$31,$E146)</f>
        <v>290</v>
      </c>
      <c r="I146" s="4" t="n">
        <v>282</v>
      </c>
      <c r="J146" s="14" t="n">
        <f aca="false">H146*I146</f>
        <v>81780</v>
      </c>
    </row>
    <row r="147" customFormat="false" ht="15" hidden="false" customHeight="false" outlineLevel="0" collapsed="false">
      <c r="A147" s="6" t="str">
        <f aca="false">TEXT(B147,"0")&amp;"-"&amp;TEXT(C147,"00")</f>
        <v>2024-01</v>
      </c>
      <c r="B147" s="4" t="n">
        <v>2024</v>
      </c>
      <c r="C147" s="4" t="n">
        <v>1</v>
      </c>
      <c r="D147" s="9" t="s">
        <v>273</v>
      </c>
      <c r="E147" s="9" t="s">
        <v>360</v>
      </c>
      <c r="F147" s="12" t="str">
        <f aca="false">INDEX(品項主檔!$B$2:$B$11,MATCH($E147,品項主檔!$A$2:$A$11,0))</f>
        <v>塔香涼麵</v>
      </c>
      <c r="G147" s="12" t="str">
        <f aca="false">INDEX(品項主檔!$C$2:$C$11,MATCH($E147,品項主檔!$A$2:$A$11,0))</f>
        <v>主食</v>
      </c>
      <c r="H147" s="17" t="n">
        <f aca="false">SUMIFS(品項年度售價!$D$2:$D$31,品項年度售價!$A$2:$A$31,$B147,品項年度售價!$B$2:$B$31,$E147)</f>
        <v>180</v>
      </c>
      <c r="I147" s="4" t="n">
        <v>105</v>
      </c>
      <c r="J147" s="14" t="n">
        <f aca="false">H147*I147</f>
        <v>18900</v>
      </c>
    </row>
    <row r="148" customFormat="false" ht="15" hidden="false" customHeight="false" outlineLevel="0" collapsed="false">
      <c r="A148" s="6" t="str">
        <f aca="false">TEXT(B148,"0")&amp;"-"&amp;TEXT(C148,"00")</f>
        <v>2024-01</v>
      </c>
      <c r="B148" s="4" t="n">
        <v>2024</v>
      </c>
      <c r="C148" s="4" t="n">
        <v>1</v>
      </c>
      <c r="D148" s="9" t="s">
        <v>273</v>
      </c>
      <c r="E148" s="9" t="s">
        <v>362</v>
      </c>
      <c r="F148" s="12" t="str">
        <f aca="false">INDEX(品項主檔!$B$2:$B$11,MATCH($E148,品項主檔!$A$2:$A$11,0))</f>
        <v>海鮮炒飯</v>
      </c>
      <c r="G148" s="12" t="str">
        <f aca="false">INDEX(品項主檔!$C$2:$C$11,MATCH($E148,品項主檔!$A$2:$A$11,0))</f>
        <v>主食</v>
      </c>
      <c r="H148" s="17" t="n">
        <f aca="false">SUMIFS(品項年度售價!$D$2:$D$31,品項年度售價!$A$2:$A$31,$B148,品項年度售價!$B$2:$B$31,$E148)</f>
        <v>250</v>
      </c>
      <c r="I148" s="4" t="n">
        <v>191</v>
      </c>
      <c r="J148" s="14" t="n">
        <f aca="false">H148*I148</f>
        <v>47750</v>
      </c>
    </row>
    <row r="149" customFormat="false" ht="15" hidden="false" customHeight="false" outlineLevel="0" collapsed="false">
      <c r="A149" s="6" t="str">
        <f aca="false">TEXT(B149,"0")&amp;"-"&amp;TEXT(C149,"00")</f>
        <v>2024-01</v>
      </c>
      <c r="B149" s="4" t="n">
        <v>2024</v>
      </c>
      <c r="C149" s="4" t="n">
        <v>1</v>
      </c>
      <c r="D149" s="9" t="s">
        <v>273</v>
      </c>
      <c r="E149" s="9" t="s">
        <v>364</v>
      </c>
      <c r="F149" s="12" t="str">
        <f aca="false">INDEX(品項主檔!$B$2:$B$11,MATCH($E149,品項主檔!$A$2:$A$11,0))</f>
        <v>酸辣湯</v>
      </c>
      <c r="G149" s="12" t="str">
        <f aca="false">INDEX(品項主檔!$C$2:$C$11,MATCH($E149,品項主檔!$A$2:$A$11,0))</f>
        <v>湯品</v>
      </c>
      <c r="H149" s="17" t="n">
        <f aca="false">SUMIFS(品項年度售價!$D$2:$D$31,品項年度售價!$A$2:$A$31,$B149,品項年度售價!$B$2:$B$31,$E149)</f>
        <v>60</v>
      </c>
      <c r="I149" s="4" t="n">
        <v>1363</v>
      </c>
      <c r="J149" s="14" t="n">
        <f aca="false">H149*I149</f>
        <v>81780</v>
      </c>
    </row>
    <row r="150" customFormat="false" ht="15" hidden="false" customHeight="false" outlineLevel="0" collapsed="false">
      <c r="A150" s="6" t="str">
        <f aca="false">TEXT(B150,"0")&amp;"-"&amp;TEXT(C150,"00")</f>
        <v>2024-01</v>
      </c>
      <c r="B150" s="4" t="n">
        <v>2024</v>
      </c>
      <c r="C150" s="4" t="n">
        <v>1</v>
      </c>
      <c r="D150" s="9" t="s">
        <v>273</v>
      </c>
      <c r="E150" s="9" t="s">
        <v>367</v>
      </c>
      <c r="F150" s="12" t="str">
        <f aca="false">INDEX(品項主檔!$B$2:$B$11,MATCH($E150,品項主檔!$A$2:$A$11,0))</f>
        <v>招牌滷味拼盤</v>
      </c>
      <c r="G150" s="12" t="str">
        <f aca="false">INDEX(品項主檔!$C$2:$C$11,MATCH($E150,品項主檔!$A$2:$A$11,0))</f>
        <v>小菜</v>
      </c>
      <c r="H150" s="17" t="n">
        <f aca="false">SUMIFS(品項年度售價!$D$2:$D$31,品項年度售價!$A$2:$A$31,$B150,品項年度售價!$B$2:$B$31,$E150)</f>
        <v>120</v>
      </c>
      <c r="I150" s="4" t="n">
        <v>877</v>
      </c>
      <c r="J150" s="14" t="n">
        <f aca="false">H150*I150</f>
        <v>105240</v>
      </c>
    </row>
    <row r="151" customFormat="false" ht="15" hidden="false" customHeight="false" outlineLevel="0" collapsed="false">
      <c r="A151" s="6" t="str">
        <f aca="false">TEXT(B151,"0")&amp;"-"&amp;TEXT(C151,"00")</f>
        <v>2024-01</v>
      </c>
      <c r="B151" s="4" t="n">
        <v>2024</v>
      </c>
      <c r="C151" s="4" t="n">
        <v>1</v>
      </c>
      <c r="D151" s="9" t="s">
        <v>273</v>
      </c>
      <c r="E151" s="9" t="s">
        <v>370</v>
      </c>
      <c r="F151" s="12" t="str">
        <f aca="false">INDEX(品項主檔!$B$2:$B$11,MATCH($E151,品項主檔!$A$2:$A$11,0))</f>
        <v>古早味紅茶</v>
      </c>
      <c r="G151" s="12" t="str">
        <f aca="false">INDEX(品項主檔!$C$2:$C$11,MATCH($E151,品項主檔!$A$2:$A$11,0))</f>
        <v>飲品</v>
      </c>
      <c r="H151" s="17" t="n">
        <f aca="false">SUMIFS(品項年度售價!$D$2:$D$31,品項年度售價!$A$2:$A$31,$B151,品項年度售價!$B$2:$B$31,$E151)</f>
        <v>45</v>
      </c>
      <c r="I151" s="4" t="n">
        <v>1676</v>
      </c>
      <c r="J151" s="14" t="n">
        <f aca="false">H151*I151</f>
        <v>75420</v>
      </c>
    </row>
    <row r="152" customFormat="false" ht="15" hidden="false" customHeight="false" outlineLevel="0" collapsed="false">
      <c r="A152" s="6" t="str">
        <f aca="false">TEXT(B152,"0")&amp;"-"&amp;TEXT(C152,"00")</f>
        <v>2024-01</v>
      </c>
      <c r="B152" s="4" t="n">
        <v>2024</v>
      </c>
      <c r="C152" s="4" t="n">
        <v>1</v>
      </c>
      <c r="D152" s="9" t="s">
        <v>277</v>
      </c>
      <c r="E152" s="9" t="s">
        <v>349</v>
      </c>
      <c r="F152" s="12" t="str">
        <f aca="false">INDEX(品項主檔!$B$2:$B$11,MATCH($E152,品項主檔!$A$2:$A$11,0))</f>
        <v>招牌牛肉麵</v>
      </c>
      <c r="G152" s="12" t="str">
        <f aca="false">INDEX(品項主檔!$C$2:$C$11,MATCH($E152,品項主檔!$A$2:$A$11,0))</f>
        <v>主食</v>
      </c>
      <c r="H152" s="17" t="n">
        <f aca="false">SUMIFS(品項年度售價!$D$2:$D$31,品項年度售價!$A$2:$A$31,$B152,品項年度售價!$B$2:$B$31,$E152)</f>
        <v>280</v>
      </c>
      <c r="I152" s="4" t="n">
        <v>222</v>
      </c>
      <c r="J152" s="14" t="n">
        <f aca="false">H152*I152</f>
        <v>62160</v>
      </c>
    </row>
    <row r="153" customFormat="false" ht="15" hidden="false" customHeight="false" outlineLevel="0" collapsed="false">
      <c r="A153" s="6" t="str">
        <f aca="false">TEXT(B153,"0")&amp;"-"&amp;TEXT(C153,"00")</f>
        <v>2024-01</v>
      </c>
      <c r="B153" s="4" t="n">
        <v>2024</v>
      </c>
      <c r="C153" s="4" t="n">
        <v>1</v>
      </c>
      <c r="D153" s="9" t="s">
        <v>277</v>
      </c>
      <c r="E153" s="9" t="s">
        <v>352</v>
      </c>
      <c r="F153" s="12" t="str">
        <f aca="false">INDEX(品項主檔!$B$2:$B$11,MATCH($E153,品項主檔!$A$2:$A$11,0))</f>
        <v>三杯雞定食</v>
      </c>
      <c r="G153" s="12" t="str">
        <f aca="false">INDEX(品項主檔!$C$2:$C$11,MATCH($E153,品項主檔!$A$2:$A$11,0))</f>
        <v>主食</v>
      </c>
      <c r="H153" s="17" t="n">
        <f aca="false">SUMIFS(品項年度售價!$D$2:$D$31,品項年度售價!$A$2:$A$31,$B153,品項年度售價!$B$2:$B$31,$E153)</f>
        <v>260</v>
      </c>
      <c r="I153" s="4" t="n">
        <v>170</v>
      </c>
      <c r="J153" s="14" t="n">
        <f aca="false">H153*I153</f>
        <v>44200</v>
      </c>
    </row>
    <row r="154" customFormat="false" ht="15" hidden="false" customHeight="false" outlineLevel="0" collapsed="false">
      <c r="A154" s="6" t="str">
        <f aca="false">TEXT(B154,"0")&amp;"-"&amp;TEXT(C154,"00")</f>
        <v>2024-01</v>
      </c>
      <c r="B154" s="4" t="n">
        <v>2024</v>
      </c>
      <c r="C154" s="4" t="n">
        <v>1</v>
      </c>
      <c r="D154" s="9" t="s">
        <v>277</v>
      </c>
      <c r="E154" s="9" t="s">
        <v>354</v>
      </c>
      <c r="F154" s="12" t="str">
        <f aca="false">INDEX(品項主檔!$B$2:$B$11,MATCH($E154,品項主檔!$A$2:$A$11,0))</f>
        <v>蔥油雞腿飯</v>
      </c>
      <c r="G154" s="12" t="str">
        <f aca="false">INDEX(品項主檔!$C$2:$C$11,MATCH($E154,品項主檔!$A$2:$A$11,0))</f>
        <v>主食</v>
      </c>
      <c r="H154" s="17" t="n">
        <f aca="false">SUMIFS(品項年度售價!$D$2:$D$31,品項年度售價!$A$2:$A$31,$B154,品項年度售價!$B$2:$B$31,$E154)</f>
        <v>220</v>
      </c>
      <c r="I154" s="4" t="n">
        <v>185</v>
      </c>
      <c r="J154" s="14" t="n">
        <f aca="false">H154*I154</f>
        <v>40700</v>
      </c>
    </row>
    <row r="155" customFormat="false" ht="15" hidden="false" customHeight="false" outlineLevel="0" collapsed="false">
      <c r="A155" s="6" t="str">
        <f aca="false">TEXT(B155,"0")&amp;"-"&amp;TEXT(C155,"00")</f>
        <v>2024-01</v>
      </c>
      <c r="B155" s="4" t="n">
        <v>2024</v>
      </c>
      <c r="C155" s="4" t="n">
        <v>1</v>
      </c>
      <c r="D155" s="9" t="s">
        <v>277</v>
      </c>
      <c r="E155" s="9" t="s">
        <v>356</v>
      </c>
      <c r="F155" s="12" t="str">
        <f aca="false">INDEX(品項主檔!$B$2:$B$11,MATCH($E155,品項主檔!$A$2:$A$11,0))</f>
        <v>黑胡椒豬排飯</v>
      </c>
      <c r="G155" s="12" t="str">
        <f aca="false">INDEX(品項主檔!$C$2:$C$11,MATCH($E155,品項主檔!$A$2:$A$11,0))</f>
        <v>主食</v>
      </c>
      <c r="H155" s="17" t="n">
        <f aca="false">SUMIFS(品項年度售價!$D$2:$D$31,品項年度售價!$A$2:$A$31,$B155,品項年度售價!$B$2:$B$31,$E155)</f>
        <v>230</v>
      </c>
      <c r="I155" s="4" t="n">
        <v>222</v>
      </c>
      <c r="J155" s="14" t="n">
        <f aca="false">H155*I155</f>
        <v>51060</v>
      </c>
    </row>
    <row r="156" customFormat="false" ht="15" hidden="false" customHeight="false" outlineLevel="0" collapsed="false">
      <c r="A156" s="6" t="str">
        <f aca="false">TEXT(B156,"0")&amp;"-"&amp;TEXT(C156,"00")</f>
        <v>2024-01</v>
      </c>
      <c r="B156" s="4" t="n">
        <v>2024</v>
      </c>
      <c r="C156" s="4" t="n">
        <v>1</v>
      </c>
      <c r="D156" s="9" t="s">
        <v>277</v>
      </c>
      <c r="E156" s="9" t="s">
        <v>358</v>
      </c>
      <c r="F156" s="12" t="str">
        <f aca="false">INDEX(品項主檔!$B$2:$B$11,MATCH($E156,品項主檔!$A$2:$A$11,0))</f>
        <v>麻油雞湯麵</v>
      </c>
      <c r="G156" s="12" t="str">
        <f aca="false">INDEX(品項主檔!$C$2:$C$11,MATCH($E156,品項主檔!$A$2:$A$11,0))</f>
        <v>主食</v>
      </c>
      <c r="H156" s="17" t="n">
        <f aca="false">SUMIFS(品項年度售價!$D$2:$D$31,品項年度售價!$A$2:$A$31,$B156,品項年度售價!$B$2:$B$31,$E156)</f>
        <v>290</v>
      </c>
      <c r="I156" s="4" t="n">
        <v>306</v>
      </c>
      <c r="J156" s="14" t="n">
        <f aca="false">H156*I156</f>
        <v>88740</v>
      </c>
    </row>
    <row r="157" customFormat="false" ht="15" hidden="false" customHeight="false" outlineLevel="0" collapsed="false">
      <c r="A157" s="6" t="str">
        <f aca="false">TEXT(B157,"0")&amp;"-"&amp;TEXT(C157,"00")</f>
        <v>2024-01</v>
      </c>
      <c r="B157" s="4" t="n">
        <v>2024</v>
      </c>
      <c r="C157" s="4" t="n">
        <v>1</v>
      </c>
      <c r="D157" s="9" t="s">
        <v>277</v>
      </c>
      <c r="E157" s="9" t="s">
        <v>360</v>
      </c>
      <c r="F157" s="12" t="str">
        <f aca="false">INDEX(品項主檔!$B$2:$B$11,MATCH($E157,品項主檔!$A$2:$A$11,0))</f>
        <v>塔香涼麵</v>
      </c>
      <c r="G157" s="12" t="str">
        <f aca="false">INDEX(品項主檔!$C$2:$C$11,MATCH($E157,品項主檔!$A$2:$A$11,0))</f>
        <v>主食</v>
      </c>
      <c r="H157" s="17" t="n">
        <f aca="false">SUMIFS(品項年度售價!$D$2:$D$31,品項年度售價!$A$2:$A$31,$B157,品項年度售價!$B$2:$B$31,$E157)</f>
        <v>180</v>
      </c>
      <c r="I157" s="4" t="n">
        <v>96</v>
      </c>
      <c r="J157" s="14" t="n">
        <f aca="false">H157*I157</f>
        <v>17280</v>
      </c>
    </row>
    <row r="158" customFormat="false" ht="15" hidden="false" customHeight="false" outlineLevel="0" collapsed="false">
      <c r="A158" s="6" t="str">
        <f aca="false">TEXT(B158,"0")&amp;"-"&amp;TEXT(C158,"00")</f>
        <v>2024-01</v>
      </c>
      <c r="B158" s="4" t="n">
        <v>2024</v>
      </c>
      <c r="C158" s="4" t="n">
        <v>1</v>
      </c>
      <c r="D158" s="9" t="s">
        <v>277</v>
      </c>
      <c r="E158" s="9" t="s">
        <v>362</v>
      </c>
      <c r="F158" s="12" t="str">
        <f aca="false">INDEX(品項主檔!$B$2:$B$11,MATCH($E158,品項主檔!$A$2:$A$11,0))</f>
        <v>海鮮炒飯</v>
      </c>
      <c r="G158" s="12" t="str">
        <f aca="false">INDEX(品項主檔!$C$2:$C$11,MATCH($E158,品項主檔!$A$2:$A$11,0))</f>
        <v>主食</v>
      </c>
      <c r="H158" s="17" t="n">
        <f aca="false">SUMIFS(品項年度售價!$D$2:$D$31,品項年度售價!$A$2:$A$31,$B158,品項年度售價!$B$2:$B$31,$E158)</f>
        <v>250</v>
      </c>
      <c r="I158" s="4" t="n">
        <v>207</v>
      </c>
      <c r="J158" s="14" t="n">
        <f aca="false">H158*I158</f>
        <v>51750</v>
      </c>
    </row>
    <row r="159" customFormat="false" ht="15" hidden="false" customHeight="false" outlineLevel="0" collapsed="false">
      <c r="A159" s="6" t="str">
        <f aca="false">TEXT(B159,"0")&amp;"-"&amp;TEXT(C159,"00")</f>
        <v>2024-01</v>
      </c>
      <c r="B159" s="4" t="n">
        <v>2024</v>
      </c>
      <c r="C159" s="4" t="n">
        <v>1</v>
      </c>
      <c r="D159" s="9" t="s">
        <v>277</v>
      </c>
      <c r="E159" s="9" t="s">
        <v>364</v>
      </c>
      <c r="F159" s="12" t="str">
        <f aca="false">INDEX(品項主檔!$B$2:$B$11,MATCH($E159,品項主檔!$A$2:$A$11,0))</f>
        <v>酸辣湯</v>
      </c>
      <c r="G159" s="12" t="str">
        <f aca="false">INDEX(品項主檔!$C$2:$C$11,MATCH($E159,品項主檔!$A$2:$A$11,0))</f>
        <v>湯品</v>
      </c>
      <c r="H159" s="17" t="n">
        <f aca="false">SUMIFS(品項年度售價!$D$2:$D$31,品項年度售價!$A$2:$A$31,$B159,品項年度售價!$B$2:$B$31,$E159)</f>
        <v>60</v>
      </c>
      <c r="I159" s="4" t="n">
        <v>1366</v>
      </c>
      <c r="J159" s="14" t="n">
        <f aca="false">H159*I159</f>
        <v>81960</v>
      </c>
    </row>
    <row r="160" customFormat="false" ht="15" hidden="false" customHeight="false" outlineLevel="0" collapsed="false">
      <c r="A160" s="6" t="str">
        <f aca="false">TEXT(B160,"0")&amp;"-"&amp;TEXT(C160,"00")</f>
        <v>2024-01</v>
      </c>
      <c r="B160" s="4" t="n">
        <v>2024</v>
      </c>
      <c r="C160" s="4" t="n">
        <v>1</v>
      </c>
      <c r="D160" s="9" t="s">
        <v>277</v>
      </c>
      <c r="E160" s="9" t="s">
        <v>367</v>
      </c>
      <c r="F160" s="12" t="str">
        <f aca="false">INDEX(品項主檔!$B$2:$B$11,MATCH($E160,品項主檔!$A$2:$A$11,0))</f>
        <v>招牌滷味拼盤</v>
      </c>
      <c r="G160" s="12" t="str">
        <f aca="false">INDEX(品項主檔!$C$2:$C$11,MATCH($E160,品項主檔!$A$2:$A$11,0))</f>
        <v>小菜</v>
      </c>
      <c r="H160" s="17" t="n">
        <f aca="false">SUMIFS(品項年度售價!$D$2:$D$31,品項年度售價!$A$2:$A$31,$B160,品項年度售價!$B$2:$B$31,$E160)</f>
        <v>120</v>
      </c>
      <c r="I160" s="4" t="n">
        <v>617</v>
      </c>
      <c r="J160" s="14" t="n">
        <f aca="false">H160*I160</f>
        <v>74040</v>
      </c>
    </row>
    <row r="161" customFormat="false" ht="15" hidden="false" customHeight="false" outlineLevel="0" collapsed="false">
      <c r="A161" s="6" t="str">
        <f aca="false">TEXT(B161,"0")&amp;"-"&amp;TEXT(C161,"00")</f>
        <v>2024-01</v>
      </c>
      <c r="B161" s="4" t="n">
        <v>2024</v>
      </c>
      <c r="C161" s="4" t="n">
        <v>1</v>
      </c>
      <c r="D161" s="9" t="s">
        <v>277</v>
      </c>
      <c r="E161" s="9" t="s">
        <v>370</v>
      </c>
      <c r="F161" s="12" t="str">
        <f aca="false">INDEX(品項主檔!$B$2:$B$11,MATCH($E161,品項主檔!$A$2:$A$11,0))</f>
        <v>古早味紅茶</v>
      </c>
      <c r="G161" s="12" t="str">
        <f aca="false">INDEX(品項主檔!$C$2:$C$11,MATCH($E161,品項主檔!$A$2:$A$11,0))</f>
        <v>飲品</v>
      </c>
      <c r="H161" s="17" t="n">
        <f aca="false">SUMIFS(品項年度售價!$D$2:$D$31,品項年度售價!$A$2:$A$31,$B161,品項年度售價!$B$2:$B$31,$E161)</f>
        <v>45</v>
      </c>
      <c r="I161" s="4" t="n">
        <v>1447</v>
      </c>
      <c r="J161" s="14" t="n">
        <f aca="false">H161*I161</f>
        <v>65115</v>
      </c>
    </row>
    <row r="162" customFormat="false" ht="15" hidden="false" customHeight="false" outlineLevel="0" collapsed="false">
      <c r="A162" s="6" t="str">
        <f aca="false">TEXT(B162,"0")&amp;"-"&amp;TEXT(C162,"00")</f>
        <v>2024-01</v>
      </c>
      <c r="B162" s="4" t="n">
        <v>2024</v>
      </c>
      <c r="C162" s="4" t="n">
        <v>1</v>
      </c>
      <c r="D162" s="9" t="s">
        <v>288</v>
      </c>
      <c r="E162" s="9" t="s">
        <v>349</v>
      </c>
      <c r="F162" s="12" t="str">
        <f aca="false">INDEX(品項主檔!$B$2:$B$11,MATCH($E162,品項主檔!$A$2:$A$11,0))</f>
        <v>招牌牛肉麵</v>
      </c>
      <c r="G162" s="12" t="str">
        <f aca="false">INDEX(品項主檔!$C$2:$C$11,MATCH($E162,品項主檔!$A$2:$A$11,0))</f>
        <v>主食</v>
      </c>
      <c r="H162" s="17" t="n">
        <f aca="false">SUMIFS(品項年度售價!$D$2:$D$31,品項年度售價!$A$2:$A$31,$B162,品項年度售價!$B$2:$B$31,$E162)</f>
        <v>280</v>
      </c>
      <c r="I162" s="4" t="n">
        <v>293</v>
      </c>
      <c r="J162" s="14" t="n">
        <f aca="false">H162*I162</f>
        <v>82040</v>
      </c>
    </row>
    <row r="163" customFormat="false" ht="15" hidden="false" customHeight="false" outlineLevel="0" collapsed="false">
      <c r="A163" s="6" t="str">
        <f aca="false">TEXT(B163,"0")&amp;"-"&amp;TEXT(C163,"00")</f>
        <v>2024-01</v>
      </c>
      <c r="B163" s="4" t="n">
        <v>2024</v>
      </c>
      <c r="C163" s="4" t="n">
        <v>1</v>
      </c>
      <c r="D163" s="9" t="s">
        <v>288</v>
      </c>
      <c r="E163" s="9" t="s">
        <v>352</v>
      </c>
      <c r="F163" s="12" t="str">
        <f aca="false">INDEX(品項主檔!$B$2:$B$11,MATCH($E163,品項主檔!$A$2:$A$11,0))</f>
        <v>三杯雞定食</v>
      </c>
      <c r="G163" s="12" t="str">
        <f aca="false">INDEX(品項主檔!$C$2:$C$11,MATCH($E163,品項主檔!$A$2:$A$11,0))</f>
        <v>主食</v>
      </c>
      <c r="H163" s="17" t="n">
        <f aca="false">SUMIFS(品項年度售價!$D$2:$D$31,品項年度售價!$A$2:$A$31,$B163,品項年度售價!$B$2:$B$31,$E163)</f>
        <v>260</v>
      </c>
      <c r="I163" s="4" t="n">
        <v>332</v>
      </c>
      <c r="J163" s="14" t="n">
        <f aca="false">H163*I163</f>
        <v>86320</v>
      </c>
    </row>
    <row r="164" customFormat="false" ht="15" hidden="false" customHeight="false" outlineLevel="0" collapsed="false">
      <c r="A164" s="6" t="str">
        <f aca="false">TEXT(B164,"0")&amp;"-"&amp;TEXT(C164,"00")</f>
        <v>2024-01</v>
      </c>
      <c r="B164" s="4" t="n">
        <v>2024</v>
      </c>
      <c r="C164" s="4" t="n">
        <v>1</v>
      </c>
      <c r="D164" s="9" t="s">
        <v>288</v>
      </c>
      <c r="E164" s="9" t="s">
        <v>354</v>
      </c>
      <c r="F164" s="12" t="str">
        <f aca="false">INDEX(品項主檔!$B$2:$B$11,MATCH($E164,品項主檔!$A$2:$A$11,0))</f>
        <v>蔥油雞腿飯</v>
      </c>
      <c r="G164" s="12" t="str">
        <f aca="false">INDEX(品項主檔!$C$2:$C$11,MATCH($E164,品項主檔!$A$2:$A$11,0))</f>
        <v>主食</v>
      </c>
      <c r="H164" s="17" t="n">
        <f aca="false">SUMIFS(品項年度售價!$D$2:$D$31,品項年度售價!$A$2:$A$31,$B164,品項年度售價!$B$2:$B$31,$E164)</f>
        <v>220</v>
      </c>
      <c r="I164" s="4" t="n">
        <v>249</v>
      </c>
      <c r="J164" s="14" t="n">
        <f aca="false">H164*I164</f>
        <v>54780</v>
      </c>
    </row>
    <row r="165" customFormat="false" ht="15" hidden="false" customHeight="false" outlineLevel="0" collapsed="false">
      <c r="A165" s="6" t="str">
        <f aca="false">TEXT(B165,"0")&amp;"-"&amp;TEXT(C165,"00")</f>
        <v>2024-01</v>
      </c>
      <c r="B165" s="4" t="n">
        <v>2024</v>
      </c>
      <c r="C165" s="4" t="n">
        <v>1</v>
      </c>
      <c r="D165" s="9" t="s">
        <v>288</v>
      </c>
      <c r="E165" s="9" t="s">
        <v>356</v>
      </c>
      <c r="F165" s="12" t="str">
        <f aca="false">INDEX(品項主檔!$B$2:$B$11,MATCH($E165,品項主檔!$A$2:$A$11,0))</f>
        <v>黑胡椒豬排飯</v>
      </c>
      <c r="G165" s="12" t="str">
        <f aca="false">INDEX(品項主檔!$C$2:$C$11,MATCH($E165,品項主檔!$A$2:$A$11,0))</f>
        <v>主食</v>
      </c>
      <c r="H165" s="17" t="n">
        <f aca="false">SUMIFS(品項年度售價!$D$2:$D$31,品項年度售價!$A$2:$A$31,$B165,品項年度售價!$B$2:$B$31,$E165)</f>
        <v>230</v>
      </c>
      <c r="I165" s="4" t="n">
        <v>271</v>
      </c>
      <c r="J165" s="14" t="n">
        <f aca="false">H165*I165</f>
        <v>62330</v>
      </c>
    </row>
    <row r="166" customFormat="false" ht="15" hidden="false" customHeight="false" outlineLevel="0" collapsed="false">
      <c r="A166" s="6" t="str">
        <f aca="false">TEXT(B166,"0")&amp;"-"&amp;TEXT(C166,"00")</f>
        <v>2024-01</v>
      </c>
      <c r="B166" s="4" t="n">
        <v>2024</v>
      </c>
      <c r="C166" s="4" t="n">
        <v>1</v>
      </c>
      <c r="D166" s="9" t="s">
        <v>288</v>
      </c>
      <c r="E166" s="9" t="s">
        <v>358</v>
      </c>
      <c r="F166" s="12" t="str">
        <f aca="false">INDEX(品項主檔!$B$2:$B$11,MATCH($E166,品項主檔!$A$2:$A$11,0))</f>
        <v>麻油雞湯麵</v>
      </c>
      <c r="G166" s="12" t="str">
        <f aca="false">INDEX(品項主檔!$C$2:$C$11,MATCH($E166,品項主檔!$A$2:$A$11,0))</f>
        <v>主食</v>
      </c>
      <c r="H166" s="17" t="n">
        <f aca="false">SUMIFS(品項年度售價!$D$2:$D$31,品項年度售價!$A$2:$A$31,$B166,品項年度售價!$B$2:$B$31,$E166)</f>
        <v>290</v>
      </c>
      <c r="I166" s="4" t="n">
        <v>331</v>
      </c>
      <c r="J166" s="14" t="n">
        <f aca="false">H166*I166</f>
        <v>95990</v>
      </c>
    </row>
    <row r="167" customFormat="false" ht="15" hidden="false" customHeight="false" outlineLevel="0" collapsed="false">
      <c r="A167" s="6" t="str">
        <f aca="false">TEXT(B167,"0")&amp;"-"&amp;TEXT(C167,"00")</f>
        <v>2024-01</v>
      </c>
      <c r="B167" s="4" t="n">
        <v>2024</v>
      </c>
      <c r="C167" s="4" t="n">
        <v>1</v>
      </c>
      <c r="D167" s="9" t="s">
        <v>288</v>
      </c>
      <c r="E167" s="9" t="s">
        <v>360</v>
      </c>
      <c r="F167" s="12" t="str">
        <f aca="false">INDEX(品項主檔!$B$2:$B$11,MATCH($E167,品項主檔!$A$2:$A$11,0))</f>
        <v>塔香涼麵</v>
      </c>
      <c r="G167" s="12" t="str">
        <f aca="false">INDEX(品項主檔!$C$2:$C$11,MATCH($E167,品項主檔!$A$2:$A$11,0))</f>
        <v>主食</v>
      </c>
      <c r="H167" s="17" t="n">
        <f aca="false">SUMIFS(品項年度售價!$D$2:$D$31,品項年度售價!$A$2:$A$31,$B167,品項年度售價!$B$2:$B$31,$E167)</f>
        <v>180</v>
      </c>
      <c r="I167" s="4" t="n">
        <v>118</v>
      </c>
      <c r="J167" s="14" t="n">
        <f aca="false">H167*I167</f>
        <v>21240</v>
      </c>
    </row>
    <row r="168" customFormat="false" ht="15" hidden="false" customHeight="false" outlineLevel="0" collapsed="false">
      <c r="A168" s="6" t="str">
        <f aca="false">TEXT(B168,"0")&amp;"-"&amp;TEXT(C168,"00")</f>
        <v>2024-01</v>
      </c>
      <c r="B168" s="4" t="n">
        <v>2024</v>
      </c>
      <c r="C168" s="4" t="n">
        <v>1</v>
      </c>
      <c r="D168" s="9" t="s">
        <v>288</v>
      </c>
      <c r="E168" s="9" t="s">
        <v>362</v>
      </c>
      <c r="F168" s="12" t="str">
        <f aca="false">INDEX(品項主檔!$B$2:$B$11,MATCH($E168,品項主檔!$A$2:$A$11,0))</f>
        <v>海鮮炒飯</v>
      </c>
      <c r="G168" s="12" t="str">
        <f aca="false">INDEX(品項主檔!$C$2:$C$11,MATCH($E168,品項主檔!$A$2:$A$11,0))</f>
        <v>主食</v>
      </c>
      <c r="H168" s="17" t="n">
        <f aca="false">SUMIFS(品項年度售價!$D$2:$D$31,品項年度售價!$A$2:$A$31,$B168,品項年度售價!$B$2:$B$31,$E168)</f>
        <v>250</v>
      </c>
      <c r="I168" s="4" t="n">
        <v>318</v>
      </c>
      <c r="J168" s="14" t="n">
        <f aca="false">H168*I168</f>
        <v>79500</v>
      </c>
    </row>
    <row r="169" customFormat="false" ht="15" hidden="false" customHeight="false" outlineLevel="0" collapsed="false">
      <c r="A169" s="6" t="str">
        <f aca="false">TEXT(B169,"0")&amp;"-"&amp;TEXT(C169,"00")</f>
        <v>2024-01</v>
      </c>
      <c r="B169" s="4" t="n">
        <v>2024</v>
      </c>
      <c r="C169" s="4" t="n">
        <v>1</v>
      </c>
      <c r="D169" s="9" t="s">
        <v>288</v>
      </c>
      <c r="E169" s="9" t="s">
        <v>364</v>
      </c>
      <c r="F169" s="12" t="str">
        <f aca="false">INDEX(品項主檔!$B$2:$B$11,MATCH($E169,品項主檔!$A$2:$A$11,0))</f>
        <v>酸辣湯</v>
      </c>
      <c r="G169" s="12" t="str">
        <f aca="false">INDEX(品項主檔!$C$2:$C$11,MATCH($E169,品項主檔!$A$2:$A$11,0))</f>
        <v>湯品</v>
      </c>
      <c r="H169" s="17" t="n">
        <f aca="false">SUMIFS(品項年度售價!$D$2:$D$31,品項年度售價!$A$2:$A$31,$B169,品項年度售價!$B$2:$B$31,$E169)</f>
        <v>60</v>
      </c>
      <c r="I169" s="4" t="n">
        <v>1935</v>
      </c>
      <c r="J169" s="14" t="n">
        <f aca="false">H169*I169</f>
        <v>116100</v>
      </c>
    </row>
    <row r="170" customFormat="false" ht="15" hidden="false" customHeight="false" outlineLevel="0" collapsed="false">
      <c r="A170" s="6" t="str">
        <f aca="false">TEXT(B170,"0")&amp;"-"&amp;TEXT(C170,"00")</f>
        <v>2024-01</v>
      </c>
      <c r="B170" s="4" t="n">
        <v>2024</v>
      </c>
      <c r="C170" s="4" t="n">
        <v>1</v>
      </c>
      <c r="D170" s="9" t="s">
        <v>288</v>
      </c>
      <c r="E170" s="9" t="s">
        <v>367</v>
      </c>
      <c r="F170" s="12" t="str">
        <f aca="false">INDEX(品項主檔!$B$2:$B$11,MATCH($E170,品項主檔!$A$2:$A$11,0))</f>
        <v>招牌滷味拼盤</v>
      </c>
      <c r="G170" s="12" t="str">
        <f aca="false">INDEX(品項主檔!$C$2:$C$11,MATCH($E170,品項主檔!$A$2:$A$11,0))</f>
        <v>小菜</v>
      </c>
      <c r="H170" s="17" t="n">
        <f aca="false">SUMIFS(品項年度售價!$D$2:$D$31,品項年度售價!$A$2:$A$31,$B170,品項年度售價!$B$2:$B$31,$E170)</f>
        <v>120</v>
      </c>
      <c r="I170" s="4" t="n">
        <v>1086</v>
      </c>
      <c r="J170" s="14" t="n">
        <f aca="false">H170*I170</f>
        <v>130320</v>
      </c>
    </row>
    <row r="171" customFormat="false" ht="15" hidden="false" customHeight="false" outlineLevel="0" collapsed="false">
      <c r="A171" s="6" t="str">
        <f aca="false">TEXT(B171,"0")&amp;"-"&amp;TEXT(C171,"00")</f>
        <v>2024-01</v>
      </c>
      <c r="B171" s="4" t="n">
        <v>2024</v>
      </c>
      <c r="C171" s="4" t="n">
        <v>1</v>
      </c>
      <c r="D171" s="9" t="s">
        <v>288</v>
      </c>
      <c r="E171" s="9" t="s">
        <v>370</v>
      </c>
      <c r="F171" s="12" t="str">
        <f aca="false">INDEX(品項主檔!$B$2:$B$11,MATCH($E171,品項主檔!$A$2:$A$11,0))</f>
        <v>古早味紅茶</v>
      </c>
      <c r="G171" s="12" t="str">
        <f aca="false">INDEX(品項主檔!$C$2:$C$11,MATCH($E171,品項主檔!$A$2:$A$11,0))</f>
        <v>飲品</v>
      </c>
      <c r="H171" s="17" t="n">
        <f aca="false">SUMIFS(品項年度售價!$D$2:$D$31,品項年度售價!$A$2:$A$31,$B171,品項年度售價!$B$2:$B$31,$E171)</f>
        <v>45</v>
      </c>
      <c r="I171" s="4" t="n">
        <v>2009</v>
      </c>
      <c r="J171" s="14" t="n">
        <f aca="false">H171*I171</f>
        <v>90405</v>
      </c>
    </row>
    <row r="172" customFormat="false" ht="15" hidden="false" customHeight="false" outlineLevel="0" collapsed="false">
      <c r="A172" s="6" t="str">
        <f aca="false">TEXT(B172,"0")&amp;"-"&amp;TEXT(C172,"00")</f>
        <v>2024-02</v>
      </c>
      <c r="B172" s="4" t="n">
        <v>2024</v>
      </c>
      <c r="C172" s="4" t="n">
        <v>2</v>
      </c>
      <c r="D172" s="9" t="s">
        <v>312</v>
      </c>
      <c r="E172" s="9" t="s">
        <v>349</v>
      </c>
      <c r="F172" s="12" t="str">
        <f aca="false">INDEX(品項主檔!$B$2:$B$11,MATCH($E172,品項主檔!$A$2:$A$11,0))</f>
        <v>招牌牛肉麵</v>
      </c>
      <c r="G172" s="12" t="str">
        <f aca="false">INDEX(品項主檔!$C$2:$C$11,MATCH($E172,品項主檔!$A$2:$A$11,0))</f>
        <v>主食</v>
      </c>
      <c r="H172" s="17" t="n">
        <f aca="false">SUMIFS(品項年度售價!$D$2:$D$31,品項年度售價!$A$2:$A$31,$B172,品項年度售價!$B$2:$B$31,$E172)</f>
        <v>280</v>
      </c>
      <c r="I172" s="4" t="n">
        <v>205</v>
      </c>
      <c r="J172" s="14" t="n">
        <f aca="false">H172*I172</f>
        <v>57400</v>
      </c>
    </row>
    <row r="173" customFormat="false" ht="15" hidden="false" customHeight="false" outlineLevel="0" collapsed="false">
      <c r="A173" s="6" t="str">
        <f aca="false">TEXT(B173,"0")&amp;"-"&amp;TEXT(C173,"00")</f>
        <v>2024-02</v>
      </c>
      <c r="B173" s="4" t="n">
        <v>2024</v>
      </c>
      <c r="C173" s="4" t="n">
        <v>2</v>
      </c>
      <c r="D173" s="9" t="s">
        <v>312</v>
      </c>
      <c r="E173" s="9" t="s">
        <v>352</v>
      </c>
      <c r="F173" s="12" t="str">
        <f aca="false">INDEX(品項主檔!$B$2:$B$11,MATCH($E173,品項主檔!$A$2:$A$11,0))</f>
        <v>三杯雞定食</v>
      </c>
      <c r="G173" s="12" t="str">
        <f aca="false">INDEX(品項主檔!$C$2:$C$11,MATCH($E173,品項主檔!$A$2:$A$11,0))</f>
        <v>主食</v>
      </c>
      <c r="H173" s="17" t="n">
        <f aca="false">SUMIFS(品項年度售價!$D$2:$D$31,品項年度售價!$A$2:$A$31,$B173,品項年度售價!$B$2:$B$31,$E173)</f>
        <v>260</v>
      </c>
      <c r="I173" s="4" t="n">
        <v>289</v>
      </c>
      <c r="J173" s="14" t="n">
        <f aca="false">H173*I173</f>
        <v>75140</v>
      </c>
    </row>
    <row r="174" customFormat="false" ht="15" hidden="false" customHeight="false" outlineLevel="0" collapsed="false">
      <c r="A174" s="6" t="str">
        <f aca="false">TEXT(B174,"0")&amp;"-"&amp;TEXT(C174,"00")</f>
        <v>2024-02</v>
      </c>
      <c r="B174" s="4" t="n">
        <v>2024</v>
      </c>
      <c r="C174" s="4" t="n">
        <v>2</v>
      </c>
      <c r="D174" s="9" t="s">
        <v>312</v>
      </c>
      <c r="E174" s="9" t="s">
        <v>354</v>
      </c>
      <c r="F174" s="12" t="str">
        <f aca="false">INDEX(品項主檔!$B$2:$B$11,MATCH($E174,品項主檔!$A$2:$A$11,0))</f>
        <v>蔥油雞腿飯</v>
      </c>
      <c r="G174" s="12" t="str">
        <f aca="false">INDEX(品項主檔!$C$2:$C$11,MATCH($E174,品項主檔!$A$2:$A$11,0))</f>
        <v>主食</v>
      </c>
      <c r="H174" s="17" t="n">
        <f aca="false">SUMIFS(品項年度售價!$D$2:$D$31,品項年度售價!$A$2:$A$31,$B174,品項年度售價!$B$2:$B$31,$E174)</f>
        <v>220</v>
      </c>
      <c r="I174" s="4" t="n">
        <v>220</v>
      </c>
      <c r="J174" s="14" t="n">
        <f aca="false">H174*I174</f>
        <v>48400</v>
      </c>
    </row>
    <row r="175" customFormat="false" ht="15" hidden="false" customHeight="false" outlineLevel="0" collapsed="false">
      <c r="A175" s="6" t="str">
        <f aca="false">TEXT(B175,"0")&amp;"-"&amp;TEXT(C175,"00")</f>
        <v>2024-02</v>
      </c>
      <c r="B175" s="4" t="n">
        <v>2024</v>
      </c>
      <c r="C175" s="4" t="n">
        <v>2</v>
      </c>
      <c r="D175" s="9" t="s">
        <v>312</v>
      </c>
      <c r="E175" s="9" t="s">
        <v>356</v>
      </c>
      <c r="F175" s="12" t="str">
        <f aca="false">INDEX(品項主檔!$B$2:$B$11,MATCH($E175,品項主檔!$A$2:$A$11,0))</f>
        <v>黑胡椒豬排飯</v>
      </c>
      <c r="G175" s="12" t="str">
        <f aca="false">INDEX(品項主檔!$C$2:$C$11,MATCH($E175,品項主檔!$A$2:$A$11,0))</f>
        <v>主食</v>
      </c>
      <c r="H175" s="17" t="n">
        <f aca="false">SUMIFS(品項年度售價!$D$2:$D$31,品項年度售價!$A$2:$A$31,$B175,品項年度售價!$B$2:$B$31,$E175)</f>
        <v>230</v>
      </c>
      <c r="I175" s="4" t="n">
        <v>209</v>
      </c>
      <c r="J175" s="14" t="n">
        <f aca="false">H175*I175</f>
        <v>48070</v>
      </c>
    </row>
    <row r="176" customFormat="false" ht="15" hidden="false" customHeight="false" outlineLevel="0" collapsed="false">
      <c r="A176" s="6" t="str">
        <f aca="false">TEXT(B176,"0")&amp;"-"&amp;TEXT(C176,"00")</f>
        <v>2024-02</v>
      </c>
      <c r="B176" s="4" t="n">
        <v>2024</v>
      </c>
      <c r="C176" s="4" t="n">
        <v>2</v>
      </c>
      <c r="D176" s="9" t="s">
        <v>312</v>
      </c>
      <c r="E176" s="9" t="s">
        <v>358</v>
      </c>
      <c r="F176" s="12" t="str">
        <f aca="false">INDEX(品項主檔!$B$2:$B$11,MATCH($E176,品項主檔!$A$2:$A$11,0))</f>
        <v>麻油雞湯麵</v>
      </c>
      <c r="G176" s="12" t="str">
        <f aca="false">INDEX(品項主檔!$C$2:$C$11,MATCH($E176,品項主檔!$A$2:$A$11,0))</f>
        <v>主食</v>
      </c>
      <c r="H176" s="17" t="n">
        <f aca="false">SUMIFS(品項年度售價!$D$2:$D$31,品項年度售價!$A$2:$A$31,$B176,品項年度售價!$B$2:$B$31,$E176)</f>
        <v>290</v>
      </c>
      <c r="I176" s="4" t="n">
        <v>297</v>
      </c>
      <c r="J176" s="14" t="n">
        <f aca="false">H176*I176</f>
        <v>86130</v>
      </c>
    </row>
    <row r="177" customFormat="false" ht="15" hidden="false" customHeight="false" outlineLevel="0" collapsed="false">
      <c r="A177" s="6" t="str">
        <f aca="false">TEXT(B177,"0")&amp;"-"&amp;TEXT(C177,"00")</f>
        <v>2024-02</v>
      </c>
      <c r="B177" s="4" t="n">
        <v>2024</v>
      </c>
      <c r="C177" s="4" t="n">
        <v>2</v>
      </c>
      <c r="D177" s="9" t="s">
        <v>312</v>
      </c>
      <c r="E177" s="9" t="s">
        <v>360</v>
      </c>
      <c r="F177" s="12" t="str">
        <f aca="false">INDEX(品項主檔!$B$2:$B$11,MATCH($E177,品項主檔!$A$2:$A$11,0))</f>
        <v>塔香涼麵</v>
      </c>
      <c r="G177" s="12" t="str">
        <f aca="false">INDEX(品項主檔!$C$2:$C$11,MATCH($E177,品項主檔!$A$2:$A$11,0))</f>
        <v>主食</v>
      </c>
      <c r="H177" s="17" t="n">
        <f aca="false">SUMIFS(品項年度售價!$D$2:$D$31,品項年度售價!$A$2:$A$31,$B177,品項年度售價!$B$2:$B$31,$E177)</f>
        <v>180</v>
      </c>
      <c r="I177" s="4" t="n">
        <v>100</v>
      </c>
      <c r="J177" s="14" t="n">
        <f aca="false">H177*I177</f>
        <v>18000</v>
      </c>
    </row>
    <row r="178" customFormat="false" ht="15" hidden="false" customHeight="false" outlineLevel="0" collapsed="false">
      <c r="A178" s="6" t="str">
        <f aca="false">TEXT(B178,"0")&amp;"-"&amp;TEXT(C178,"00")</f>
        <v>2024-02</v>
      </c>
      <c r="B178" s="4" t="n">
        <v>2024</v>
      </c>
      <c r="C178" s="4" t="n">
        <v>2</v>
      </c>
      <c r="D178" s="9" t="s">
        <v>312</v>
      </c>
      <c r="E178" s="9" t="s">
        <v>362</v>
      </c>
      <c r="F178" s="12" t="str">
        <f aca="false">INDEX(品項主檔!$B$2:$B$11,MATCH($E178,品項主檔!$A$2:$A$11,0))</f>
        <v>海鮮炒飯</v>
      </c>
      <c r="G178" s="12" t="str">
        <f aca="false">INDEX(品項主檔!$C$2:$C$11,MATCH($E178,品項主檔!$A$2:$A$11,0))</f>
        <v>主食</v>
      </c>
      <c r="H178" s="17" t="n">
        <f aca="false">SUMIFS(品項年度售價!$D$2:$D$31,品項年度售價!$A$2:$A$31,$B178,品項年度售價!$B$2:$B$31,$E178)</f>
        <v>250</v>
      </c>
      <c r="I178" s="4" t="n">
        <v>260</v>
      </c>
      <c r="J178" s="14" t="n">
        <f aca="false">H178*I178</f>
        <v>65000</v>
      </c>
    </row>
    <row r="179" customFormat="false" ht="15" hidden="false" customHeight="false" outlineLevel="0" collapsed="false">
      <c r="A179" s="6" t="str">
        <f aca="false">TEXT(B179,"0")&amp;"-"&amp;TEXT(C179,"00")</f>
        <v>2024-02</v>
      </c>
      <c r="B179" s="4" t="n">
        <v>2024</v>
      </c>
      <c r="C179" s="4" t="n">
        <v>2</v>
      </c>
      <c r="D179" s="9" t="s">
        <v>312</v>
      </c>
      <c r="E179" s="9" t="s">
        <v>364</v>
      </c>
      <c r="F179" s="12" t="str">
        <f aca="false">INDEX(品項主檔!$B$2:$B$11,MATCH($E179,品項主檔!$A$2:$A$11,0))</f>
        <v>酸辣湯</v>
      </c>
      <c r="G179" s="12" t="str">
        <f aca="false">INDEX(品項主檔!$C$2:$C$11,MATCH($E179,品項主檔!$A$2:$A$11,0))</f>
        <v>湯品</v>
      </c>
      <c r="H179" s="17" t="n">
        <f aca="false">SUMIFS(品項年度售價!$D$2:$D$31,品項年度售價!$A$2:$A$31,$B179,品項年度售價!$B$2:$B$31,$E179)</f>
        <v>60</v>
      </c>
      <c r="I179" s="4" t="n">
        <v>1201</v>
      </c>
      <c r="J179" s="14" t="n">
        <f aca="false">H179*I179</f>
        <v>72060</v>
      </c>
    </row>
    <row r="180" customFormat="false" ht="15" hidden="false" customHeight="false" outlineLevel="0" collapsed="false">
      <c r="A180" s="6" t="str">
        <f aca="false">TEXT(B180,"0")&amp;"-"&amp;TEXT(C180,"00")</f>
        <v>2024-02</v>
      </c>
      <c r="B180" s="4" t="n">
        <v>2024</v>
      </c>
      <c r="C180" s="4" t="n">
        <v>2</v>
      </c>
      <c r="D180" s="9" t="s">
        <v>312</v>
      </c>
      <c r="E180" s="9" t="s">
        <v>367</v>
      </c>
      <c r="F180" s="12" t="str">
        <f aca="false">INDEX(品項主檔!$B$2:$B$11,MATCH($E180,品項主檔!$A$2:$A$11,0))</f>
        <v>招牌滷味拼盤</v>
      </c>
      <c r="G180" s="12" t="str">
        <f aca="false">INDEX(品項主檔!$C$2:$C$11,MATCH($E180,品項主檔!$A$2:$A$11,0))</f>
        <v>小菜</v>
      </c>
      <c r="H180" s="17" t="n">
        <f aca="false">SUMIFS(品項年度售價!$D$2:$D$31,品項年度售價!$A$2:$A$31,$B180,品項年度售價!$B$2:$B$31,$E180)</f>
        <v>120</v>
      </c>
      <c r="I180" s="4" t="n">
        <v>977</v>
      </c>
      <c r="J180" s="14" t="n">
        <f aca="false">H180*I180</f>
        <v>117240</v>
      </c>
    </row>
    <row r="181" customFormat="false" ht="15" hidden="false" customHeight="false" outlineLevel="0" collapsed="false">
      <c r="A181" s="6" t="str">
        <f aca="false">TEXT(B181,"0")&amp;"-"&amp;TEXT(C181,"00")</f>
        <v>2024-02</v>
      </c>
      <c r="B181" s="4" t="n">
        <v>2024</v>
      </c>
      <c r="C181" s="4" t="n">
        <v>2</v>
      </c>
      <c r="D181" s="9" t="s">
        <v>312</v>
      </c>
      <c r="E181" s="9" t="s">
        <v>370</v>
      </c>
      <c r="F181" s="12" t="str">
        <f aca="false">INDEX(品項主檔!$B$2:$B$11,MATCH($E181,品項主檔!$A$2:$A$11,0))</f>
        <v>古早味紅茶</v>
      </c>
      <c r="G181" s="12" t="str">
        <f aca="false">INDEX(品項主檔!$C$2:$C$11,MATCH($E181,品項主檔!$A$2:$A$11,0))</f>
        <v>飲品</v>
      </c>
      <c r="H181" s="17" t="n">
        <f aca="false">SUMIFS(品項年度售價!$D$2:$D$31,品項年度售價!$A$2:$A$31,$B181,品項年度售價!$B$2:$B$31,$E181)</f>
        <v>45</v>
      </c>
      <c r="I181" s="4" t="n">
        <v>1863</v>
      </c>
      <c r="J181" s="14" t="n">
        <f aca="false">H181*I181</f>
        <v>83835</v>
      </c>
    </row>
    <row r="182" customFormat="false" ht="15" hidden="false" customHeight="false" outlineLevel="0" collapsed="false">
      <c r="A182" s="6" t="str">
        <f aca="false">TEXT(B182,"0")&amp;"-"&amp;TEXT(C182,"00")</f>
        <v>2024-02</v>
      </c>
      <c r="B182" s="4" t="n">
        <v>2024</v>
      </c>
      <c r="C182" s="4" t="n">
        <v>2</v>
      </c>
      <c r="D182" s="9" t="s">
        <v>294</v>
      </c>
      <c r="E182" s="9" t="s">
        <v>349</v>
      </c>
      <c r="F182" s="12" t="str">
        <f aca="false">INDEX(品項主檔!$B$2:$B$11,MATCH($E182,品項主檔!$A$2:$A$11,0))</f>
        <v>招牌牛肉麵</v>
      </c>
      <c r="G182" s="12" t="str">
        <f aca="false">INDEX(品項主檔!$C$2:$C$11,MATCH($E182,品項主檔!$A$2:$A$11,0))</f>
        <v>主食</v>
      </c>
      <c r="H182" s="17" t="n">
        <f aca="false">SUMIFS(品項年度售價!$D$2:$D$31,品項年度售價!$A$2:$A$31,$B182,品項年度售價!$B$2:$B$31,$E182)</f>
        <v>280</v>
      </c>
      <c r="I182" s="4" t="n">
        <v>513</v>
      </c>
      <c r="J182" s="14" t="n">
        <f aca="false">H182*I182</f>
        <v>143640</v>
      </c>
    </row>
    <row r="183" customFormat="false" ht="15" hidden="false" customHeight="false" outlineLevel="0" collapsed="false">
      <c r="A183" s="6" t="str">
        <f aca="false">TEXT(B183,"0")&amp;"-"&amp;TEXT(C183,"00")</f>
        <v>2024-02</v>
      </c>
      <c r="B183" s="4" t="n">
        <v>2024</v>
      </c>
      <c r="C183" s="4" t="n">
        <v>2</v>
      </c>
      <c r="D183" s="9" t="s">
        <v>294</v>
      </c>
      <c r="E183" s="9" t="s">
        <v>352</v>
      </c>
      <c r="F183" s="12" t="str">
        <f aca="false">INDEX(品項主檔!$B$2:$B$11,MATCH($E183,品項主檔!$A$2:$A$11,0))</f>
        <v>三杯雞定食</v>
      </c>
      <c r="G183" s="12" t="str">
        <f aca="false">INDEX(品項主檔!$C$2:$C$11,MATCH($E183,品項主檔!$A$2:$A$11,0))</f>
        <v>主食</v>
      </c>
      <c r="H183" s="17" t="n">
        <f aca="false">SUMIFS(品項年度售價!$D$2:$D$31,品項年度售價!$A$2:$A$31,$B183,品項年度售價!$B$2:$B$31,$E183)</f>
        <v>260</v>
      </c>
      <c r="I183" s="4" t="n">
        <v>511</v>
      </c>
      <c r="J183" s="14" t="n">
        <f aca="false">H183*I183</f>
        <v>132860</v>
      </c>
    </row>
    <row r="184" customFormat="false" ht="15" hidden="false" customHeight="false" outlineLevel="0" collapsed="false">
      <c r="A184" s="6" t="str">
        <f aca="false">TEXT(B184,"0")&amp;"-"&amp;TEXT(C184,"00")</f>
        <v>2024-02</v>
      </c>
      <c r="B184" s="4" t="n">
        <v>2024</v>
      </c>
      <c r="C184" s="4" t="n">
        <v>2</v>
      </c>
      <c r="D184" s="9" t="s">
        <v>294</v>
      </c>
      <c r="E184" s="9" t="s">
        <v>354</v>
      </c>
      <c r="F184" s="12" t="str">
        <f aca="false">INDEX(品項主檔!$B$2:$B$11,MATCH($E184,品項主檔!$A$2:$A$11,0))</f>
        <v>蔥油雞腿飯</v>
      </c>
      <c r="G184" s="12" t="str">
        <f aca="false">INDEX(品項主檔!$C$2:$C$11,MATCH($E184,品項主檔!$A$2:$A$11,0))</f>
        <v>主食</v>
      </c>
      <c r="H184" s="17" t="n">
        <f aca="false">SUMIFS(品項年度售價!$D$2:$D$31,品項年度售價!$A$2:$A$31,$B184,品項年度售價!$B$2:$B$31,$E184)</f>
        <v>220</v>
      </c>
      <c r="I184" s="4" t="n">
        <v>400</v>
      </c>
      <c r="J184" s="14" t="n">
        <f aca="false">H184*I184</f>
        <v>88000</v>
      </c>
    </row>
    <row r="185" customFormat="false" ht="15" hidden="false" customHeight="false" outlineLevel="0" collapsed="false">
      <c r="A185" s="6" t="str">
        <f aca="false">TEXT(B185,"0")&amp;"-"&amp;TEXT(C185,"00")</f>
        <v>2024-02</v>
      </c>
      <c r="B185" s="4" t="n">
        <v>2024</v>
      </c>
      <c r="C185" s="4" t="n">
        <v>2</v>
      </c>
      <c r="D185" s="9" t="s">
        <v>294</v>
      </c>
      <c r="E185" s="9" t="s">
        <v>356</v>
      </c>
      <c r="F185" s="12" t="str">
        <f aca="false">INDEX(品項主檔!$B$2:$B$11,MATCH($E185,品項主檔!$A$2:$A$11,0))</f>
        <v>黑胡椒豬排飯</v>
      </c>
      <c r="G185" s="12" t="str">
        <f aca="false">INDEX(品項主檔!$C$2:$C$11,MATCH($E185,品項主檔!$A$2:$A$11,0))</f>
        <v>主食</v>
      </c>
      <c r="H185" s="17" t="n">
        <f aca="false">SUMIFS(品項年度售價!$D$2:$D$31,品項年度售價!$A$2:$A$31,$B185,品項年度售價!$B$2:$B$31,$E185)</f>
        <v>230</v>
      </c>
      <c r="I185" s="4" t="n">
        <v>338</v>
      </c>
      <c r="J185" s="14" t="n">
        <f aca="false">H185*I185</f>
        <v>77740</v>
      </c>
    </row>
    <row r="186" customFormat="false" ht="15" hidden="false" customHeight="false" outlineLevel="0" collapsed="false">
      <c r="A186" s="6" t="str">
        <f aca="false">TEXT(B186,"0")&amp;"-"&amp;TEXT(C186,"00")</f>
        <v>2024-02</v>
      </c>
      <c r="B186" s="4" t="n">
        <v>2024</v>
      </c>
      <c r="C186" s="4" t="n">
        <v>2</v>
      </c>
      <c r="D186" s="9" t="s">
        <v>294</v>
      </c>
      <c r="E186" s="9" t="s">
        <v>358</v>
      </c>
      <c r="F186" s="12" t="str">
        <f aca="false">INDEX(品項主檔!$B$2:$B$11,MATCH($E186,品項主檔!$A$2:$A$11,0))</f>
        <v>麻油雞湯麵</v>
      </c>
      <c r="G186" s="12" t="str">
        <f aca="false">INDEX(品項主檔!$C$2:$C$11,MATCH($E186,品項主檔!$A$2:$A$11,0))</f>
        <v>主食</v>
      </c>
      <c r="H186" s="17" t="n">
        <f aca="false">SUMIFS(品項年度售價!$D$2:$D$31,品項年度售價!$A$2:$A$31,$B186,品項年度售價!$B$2:$B$31,$E186)</f>
        <v>290</v>
      </c>
      <c r="I186" s="4" t="n">
        <v>651</v>
      </c>
      <c r="J186" s="14" t="n">
        <f aca="false">H186*I186</f>
        <v>188790</v>
      </c>
    </row>
    <row r="187" customFormat="false" ht="15" hidden="false" customHeight="false" outlineLevel="0" collapsed="false">
      <c r="A187" s="6" t="str">
        <f aca="false">TEXT(B187,"0")&amp;"-"&amp;TEXT(C187,"00")</f>
        <v>2024-02</v>
      </c>
      <c r="B187" s="4" t="n">
        <v>2024</v>
      </c>
      <c r="C187" s="4" t="n">
        <v>2</v>
      </c>
      <c r="D187" s="9" t="s">
        <v>294</v>
      </c>
      <c r="E187" s="9" t="s">
        <v>360</v>
      </c>
      <c r="F187" s="12" t="str">
        <f aca="false">INDEX(品項主檔!$B$2:$B$11,MATCH($E187,品項主檔!$A$2:$A$11,0))</f>
        <v>塔香涼麵</v>
      </c>
      <c r="G187" s="12" t="str">
        <f aca="false">INDEX(品項主檔!$C$2:$C$11,MATCH($E187,品項主檔!$A$2:$A$11,0))</f>
        <v>主食</v>
      </c>
      <c r="H187" s="17" t="n">
        <f aca="false">SUMIFS(品項年度售價!$D$2:$D$31,品項年度售價!$A$2:$A$31,$B187,品項年度售價!$B$2:$B$31,$E187)</f>
        <v>180</v>
      </c>
      <c r="I187" s="4" t="n">
        <v>203</v>
      </c>
      <c r="J187" s="14" t="n">
        <f aca="false">H187*I187</f>
        <v>36540</v>
      </c>
    </row>
    <row r="188" customFormat="false" ht="15" hidden="false" customHeight="false" outlineLevel="0" collapsed="false">
      <c r="A188" s="6" t="str">
        <f aca="false">TEXT(B188,"0")&amp;"-"&amp;TEXT(C188,"00")</f>
        <v>2024-02</v>
      </c>
      <c r="B188" s="4" t="n">
        <v>2024</v>
      </c>
      <c r="C188" s="4" t="n">
        <v>2</v>
      </c>
      <c r="D188" s="9" t="s">
        <v>294</v>
      </c>
      <c r="E188" s="9" t="s">
        <v>362</v>
      </c>
      <c r="F188" s="12" t="str">
        <f aca="false">INDEX(品項主檔!$B$2:$B$11,MATCH($E188,品項主檔!$A$2:$A$11,0))</f>
        <v>海鮮炒飯</v>
      </c>
      <c r="G188" s="12" t="str">
        <f aca="false">INDEX(品項主檔!$C$2:$C$11,MATCH($E188,品項主檔!$A$2:$A$11,0))</f>
        <v>主食</v>
      </c>
      <c r="H188" s="17" t="n">
        <f aca="false">SUMIFS(品項年度售價!$D$2:$D$31,品項年度售價!$A$2:$A$31,$B188,品項年度售價!$B$2:$B$31,$E188)</f>
        <v>250</v>
      </c>
      <c r="I188" s="4" t="n">
        <v>416</v>
      </c>
      <c r="J188" s="14" t="n">
        <f aca="false">H188*I188</f>
        <v>104000</v>
      </c>
    </row>
    <row r="189" customFormat="false" ht="15" hidden="false" customHeight="false" outlineLevel="0" collapsed="false">
      <c r="A189" s="6" t="str">
        <f aca="false">TEXT(B189,"0")&amp;"-"&amp;TEXT(C189,"00")</f>
        <v>2024-02</v>
      </c>
      <c r="B189" s="4" t="n">
        <v>2024</v>
      </c>
      <c r="C189" s="4" t="n">
        <v>2</v>
      </c>
      <c r="D189" s="9" t="s">
        <v>294</v>
      </c>
      <c r="E189" s="9" t="s">
        <v>364</v>
      </c>
      <c r="F189" s="12" t="str">
        <f aca="false">INDEX(品項主檔!$B$2:$B$11,MATCH($E189,品項主檔!$A$2:$A$11,0))</f>
        <v>酸辣湯</v>
      </c>
      <c r="G189" s="12" t="str">
        <f aca="false">INDEX(品項主檔!$C$2:$C$11,MATCH($E189,品項主檔!$A$2:$A$11,0))</f>
        <v>湯品</v>
      </c>
      <c r="H189" s="17" t="n">
        <f aca="false">SUMIFS(品項年度售價!$D$2:$D$31,品項年度售價!$A$2:$A$31,$B189,品項年度售價!$B$2:$B$31,$E189)</f>
        <v>60</v>
      </c>
      <c r="I189" s="4" t="n">
        <v>2115</v>
      </c>
      <c r="J189" s="14" t="n">
        <f aca="false">H189*I189</f>
        <v>126900</v>
      </c>
    </row>
    <row r="190" customFormat="false" ht="15" hidden="false" customHeight="false" outlineLevel="0" collapsed="false">
      <c r="A190" s="6" t="str">
        <f aca="false">TEXT(B190,"0")&amp;"-"&amp;TEXT(C190,"00")</f>
        <v>2024-02</v>
      </c>
      <c r="B190" s="4" t="n">
        <v>2024</v>
      </c>
      <c r="C190" s="4" t="n">
        <v>2</v>
      </c>
      <c r="D190" s="9" t="s">
        <v>294</v>
      </c>
      <c r="E190" s="9" t="s">
        <v>367</v>
      </c>
      <c r="F190" s="12" t="str">
        <f aca="false">INDEX(品項主檔!$B$2:$B$11,MATCH($E190,品項主檔!$A$2:$A$11,0))</f>
        <v>招牌滷味拼盤</v>
      </c>
      <c r="G190" s="12" t="str">
        <f aca="false">INDEX(品項主檔!$C$2:$C$11,MATCH($E190,品項主檔!$A$2:$A$11,0))</f>
        <v>小菜</v>
      </c>
      <c r="H190" s="17" t="n">
        <f aca="false">SUMIFS(品項年度售價!$D$2:$D$31,品項年度售價!$A$2:$A$31,$B190,品項年度售價!$B$2:$B$31,$E190)</f>
        <v>120</v>
      </c>
      <c r="I190" s="4" t="n">
        <v>1563</v>
      </c>
      <c r="J190" s="14" t="n">
        <f aca="false">H190*I190</f>
        <v>187560</v>
      </c>
    </row>
    <row r="191" customFormat="false" ht="15" hidden="false" customHeight="false" outlineLevel="0" collapsed="false">
      <c r="A191" s="6" t="str">
        <f aca="false">TEXT(B191,"0")&amp;"-"&amp;TEXT(C191,"00")</f>
        <v>2024-02</v>
      </c>
      <c r="B191" s="4" t="n">
        <v>2024</v>
      </c>
      <c r="C191" s="4" t="n">
        <v>2</v>
      </c>
      <c r="D191" s="9" t="s">
        <v>294</v>
      </c>
      <c r="E191" s="9" t="s">
        <v>370</v>
      </c>
      <c r="F191" s="12" t="str">
        <f aca="false">INDEX(品項主檔!$B$2:$B$11,MATCH($E191,品項主檔!$A$2:$A$11,0))</f>
        <v>古早味紅茶</v>
      </c>
      <c r="G191" s="12" t="str">
        <f aca="false">INDEX(品項主檔!$C$2:$C$11,MATCH($E191,品項主檔!$A$2:$A$11,0))</f>
        <v>飲品</v>
      </c>
      <c r="H191" s="17" t="n">
        <f aca="false">SUMIFS(品項年度售價!$D$2:$D$31,品項年度售價!$A$2:$A$31,$B191,品項年度售價!$B$2:$B$31,$E191)</f>
        <v>45</v>
      </c>
      <c r="I191" s="4" t="n">
        <v>3291</v>
      </c>
      <c r="J191" s="14" t="n">
        <f aca="false">H191*I191</f>
        <v>148095</v>
      </c>
    </row>
    <row r="192" customFormat="false" ht="15" hidden="false" customHeight="false" outlineLevel="0" collapsed="false">
      <c r="A192" s="6" t="str">
        <f aca="false">TEXT(B192,"0")&amp;"-"&amp;TEXT(C192,"00")</f>
        <v>2024-02</v>
      </c>
      <c r="B192" s="4" t="n">
        <v>2024</v>
      </c>
      <c r="C192" s="4" t="n">
        <v>2</v>
      </c>
      <c r="D192" s="9" t="s">
        <v>325</v>
      </c>
      <c r="E192" s="9" t="s">
        <v>349</v>
      </c>
      <c r="F192" s="12" t="str">
        <f aca="false">INDEX(品項主檔!$B$2:$B$11,MATCH($E192,品項主檔!$A$2:$A$11,0))</f>
        <v>招牌牛肉麵</v>
      </c>
      <c r="G192" s="12" t="str">
        <f aca="false">INDEX(品項主檔!$C$2:$C$11,MATCH($E192,品項主檔!$A$2:$A$11,0))</f>
        <v>主食</v>
      </c>
      <c r="H192" s="17" t="n">
        <f aca="false">SUMIFS(品項年度售價!$D$2:$D$31,品項年度售價!$A$2:$A$31,$B192,品項年度售價!$B$2:$B$31,$E192)</f>
        <v>280</v>
      </c>
      <c r="I192" s="4" t="n">
        <v>508</v>
      </c>
      <c r="J192" s="14" t="n">
        <f aca="false">H192*I192</f>
        <v>142240</v>
      </c>
    </row>
    <row r="193" customFormat="false" ht="15" hidden="false" customHeight="false" outlineLevel="0" collapsed="false">
      <c r="A193" s="6" t="str">
        <f aca="false">TEXT(B193,"0")&amp;"-"&amp;TEXT(C193,"00")</f>
        <v>2024-02</v>
      </c>
      <c r="B193" s="4" t="n">
        <v>2024</v>
      </c>
      <c r="C193" s="4" t="n">
        <v>2</v>
      </c>
      <c r="D193" s="9" t="s">
        <v>325</v>
      </c>
      <c r="E193" s="9" t="s">
        <v>352</v>
      </c>
      <c r="F193" s="12" t="str">
        <f aca="false">INDEX(品項主檔!$B$2:$B$11,MATCH($E193,品項主檔!$A$2:$A$11,0))</f>
        <v>三杯雞定食</v>
      </c>
      <c r="G193" s="12" t="str">
        <f aca="false">INDEX(品項主檔!$C$2:$C$11,MATCH($E193,品項主檔!$A$2:$A$11,0))</f>
        <v>主食</v>
      </c>
      <c r="H193" s="17" t="n">
        <f aca="false">SUMIFS(品項年度售價!$D$2:$D$31,品項年度售價!$A$2:$A$31,$B193,品項年度售價!$B$2:$B$31,$E193)</f>
        <v>260</v>
      </c>
      <c r="I193" s="4" t="n">
        <v>479</v>
      </c>
      <c r="J193" s="14" t="n">
        <f aca="false">H193*I193</f>
        <v>124540</v>
      </c>
    </row>
    <row r="194" customFormat="false" ht="15" hidden="false" customHeight="false" outlineLevel="0" collapsed="false">
      <c r="A194" s="6" t="str">
        <f aca="false">TEXT(B194,"0")&amp;"-"&amp;TEXT(C194,"00")</f>
        <v>2024-02</v>
      </c>
      <c r="B194" s="4" t="n">
        <v>2024</v>
      </c>
      <c r="C194" s="4" t="n">
        <v>2</v>
      </c>
      <c r="D194" s="9" t="s">
        <v>325</v>
      </c>
      <c r="E194" s="9" t="s">
        <v>354</v>
      </c>
      <c r="F194" s="12" t="str">
        <f aca="false">INDEX(品項主檔!$B$2:$B$11,MATCH($E194,品項主檔!$A$2:$A$11,0))</f>
        <v>蔥油雞腿飯</v>
      </c>
      <c r="G194" s="12" t="str">
        <f aca="false">INDEX(品項主檔!$C$2:$C$11,MATCH($E194,品項主檔!$A$2:$A$11,0))</f>
        <v>主食</v>
      </c>
      <c r="H194" s="17" t="n">
        <f aca="false">SUMIFS(品項年度售價!$D$2:$D$31,品項年度售價!$A$2:$A$31,$B194,品項年度售價!$B$2:$B$31,$E194)</f>
        <v>220</v>
      </c>
      <c r="I194" s="4" t="n">
        <v>361</v>
      </c>
      <c r="J194" s="14" t="n">
        <f aca="false">H194*I194</f>
        <v>79420</v>
      </c>
    </row>
    <row r="195" customFormat="false" ht="15" hidden="false" customHeight="false" outlineLevel="0" collapsed="false">
      <c r="A195" s="6" t="str">
        <f aca="false">TEXT(B195,"0")&amp;"-"&amp;TEXT(C195,"00")</f>
        <v>2024-02</v>
      </c>
      <c r="B195" s="4" t="n">
        <v>2024</v>
      </c>
      <c r="C195" s="4" t="n">
        <v>2</v>
      </c>
      <c r="D195" s="9" t="s">
        <v>325</v>
      </c>
      <c r="E195" s="9" t="s">
        <v>356</v>
      </c>
      <c r="F195" s="12" t="str">
        <f aca="false">INDEX(品項主檔!$B$2:$B$11,MATCH($E195,品項主檔!$A$2:$A$11,0))</f>
        <v>黑胡椒豬排飯</v>
      </c>
      <c r="G195" s="12" t="str">
        <f aca="false">INDEX(品項主檔!$C$2:$C$11,MATCH($E195,品項主檔!$A$2:$A$11,0))</f>
        <v>主食</v>
      </c>
      <c r="H195" s="17" t="n">
        <f aca="false">SUMIFS(品項年度售價!$D$2:$D$31,品項年度售價!$A$2:$A$31,$B195,品項年度售價!$B$2:$B$31,$E195)</f>
        <v>230</v>
      </c>
      <c r="I195" s="4" t="n">
        <v>392</v>
      </c>
      <c r="J195" s="14" t="n">
        <f aca="false">H195*I195</f>
        <v>90160</v>
      </c>
    </row>
    <row r="196" customFormat="false" ht="15" hidden="false" customHeight="false" outlineLevel="0" collapsed="false">
      <c r="A196" s="6" t="str">
        <f aca="false">TEXT(B196,"0")&amp;"-"&amp;TEXT(C196,"00")</f>
        <v>2024-02</v>
      </c>
      <c r="B196" s="4" t="n">
        <v>2024</v>
      </c>
      <c r="C196" s="4" t="n">
        <v>2</v>
      </c>
      <c r="D196" s="9" t="s">
        <v>325</v>
      </c>
      <c r="E196" s="9" t="s">
        <v>358</v>
      </c>
      <c r="F196" s="12" t="str">
        <f aca="false">INDEX(品項主檔!$B$2:$B$11,MATCH($E196,品項主檔!$A$2:$A$11,0))</f>
        <v>麻油雞湯麵</v>
      </c>
      <c r="G196" s="12" t="str">
        <f aca="false">INDEX(品項主檔!$C$2:$C$11,MATCH($E196,品項主檔!$A$2:$A$11,0))</f>
        <v>主食</v>
      </c>
      <c r="H196" s="17" t="n">
        <f aca="false">SUMIFS(品項年度售價!$D$2:$D$31,品項年度售價!$A$2:$A$31,$B196,品項年度售價!$B$2:$B$31,$E196)</f>
        <v>290</v>
      </c>
      <c r="I196" s="4" t="n">
        <v>474</v>
      </c>
      <c r="J196" s="14" t="n">
        <f aca="false">H196*I196</f>
        <v>137460</v>
      </c>
    </row>
    <row r="197" customFormat="false" ht="15" hidden="false" customHeight="false" outlineLevel="0" collapsed="false">
      <c r="A197" s="6" t="str">
        <f aca="false">TEXT(B197,"0")&amp;"-"&amp;TEXT(C197,"00")</f>
        <v>2024-02</v>
      </c>
      <c r="B197" s="4" t="n">
        <v>2024</v>
      </c>
      <c r="C197" s="4" t="n">
        <v>2</v>
      </c>
      <c r="D197" s="9" t="s">
        <v>325</v>
      </c>
      <c r="E197" s="9" t="s">
        <v>360</v>
      </c>
      <c r="F197" s="12" t="str">
        <f aca="false">INDEX(品項主檔!$B$2:$B$11,MATCH($E197,品項主檔!$A$2:$A$11,0))</f>
        <v>塔香涼麵</v>
      </c>
      <c r="G197" s="12" t="str">
        <f aca="false">INDEX(品項主檔!$C$2:$C$11,MATCH($E197,品項主檔!$A$2:$A$11,0))</f>
        <v>主食</v>
      </c>
      <c r="H197" s="17" t="n">
        <f aca="false">SUMIFS(品項年度售價!$D$2:$D$31,品項年度售價!$A$2:$A$31,$B197,品項年度售價!$B$2:$B$31,$E197)</f>
        <v>180</v>
      </c>
      <c r="I197" s="4" t="n">
        <v>168</v>
      </c>
      <c r="J197" s="14" t="n">
        <f aca="false">H197*I197</f>
        <v>30240</v>
      </c>
    </row>
    <row r="198" customFormat="false" ht="15" hidden="false" customHeight="false" outlineLevel="0" collapsed="false">
      <c r="A198" s="6" t="str">
        <f aca="false">TEXT(B198,"0")&amp;"-"&amp;TEXT(C198,"00")</f>
        <v>2024-02</v>
      </c>
      <c r="B198" s="4" t="n">
        <v>2024</v>
      </c>
      <c r="C198" s="4" t="n">
        <v>2</v>
      </c>
      <c r="D198" s="9" t="s">
        <v>325</v>
      </c>
      <c r="E198" s="9" t="s">
        <v>362</v>
      </c>
      <c r="F198" s="12" t="str">
        <f aca="false">INDEX(品項主檔!$B$2:$B$11,MATCH($E198,品項主檔!$A$2:$A$11,0))</f>
        <v>海鮮炒飯</v>
      </c>
      <c r="G198" s="12" t="str">
        <f aca="false">INDEX(品項主檔!$C$2:$C$11,MATCH($E198,品項主檔!$A$2:$A$11,0))</f>
        <v>主食</v>
      </c>
      <c r="H198" s="17" t="n">
        <f aca="false">SUMIFS(品項年度售價!$D$2:$D$31,品項年度售價!$A$2:$A$31,$B198,品項年度售價!$B$2:$B$31,$E198)</f>
        <v>250</v>
      </c>
      <c r="I198" s="4" t="n">
        <v>454</v>
      </c>
      <c r="J198" s="14" t="n">
        <f aca="false">H198*I198</f>
        <v>113500</v>
      </c>
    </row>
    <row r="199" customFormat="false" ht="15" hidden="false" customHeight="false" outlineLevel="0" collapsed="false">
      <c r="A199" s="6" t="str">
        <f aca="false">TEXT(B199,"0")&amp;"-"&amp;TEXT(C199,"00")</f>
        <v>2024-02</v>
      </c>
      <c r="B199" s="4" t="n">
        <v>2024</v>
      </c>
      <c r="C199" s="4" t="n">
        <v>2</v>
      </c>
      <c r="D199" s="9" t="s">
        <v>325</v>
      </c>
      <c r="E199" s="9" t="s">
        <v>364</v>
      </c>
      <c r="F199" s="12" t="str">
        <f aca="false">INDEX(品項主檔!$B$2:$B$11,MATCH($E199,品項主檔!$A$2:$A$11,0))</f>
        <v>酸辣湯</v>
      </c>
      <c r="G199" s="12" t="str">
        <f aca="false">INDEX(品項主檔!$C$2:$C$11,MATCH($E199,品項主檔!$A$2:$A$11,0))</f>
        <v>湯品</v>
      </c>
      <c r="H199" s="17" t="n">
        <f aca="false">SUMIFS(品項年度售價!$D$2:$D$31,品項年度售價!$A$2:$A$31,$B199,品項年度售價!$B$2:$B$31,$E199)</f>
        <v>60</v>
      </c>
      <c r="I199" s="4" t="n">
        <v>2831</v>
      </c>
      <c r="J199" s="14" t="n">
        <f aca="false">H199*I199</f>
        <v>169860</v>
      </c>
    </row>
    <row r="200" customFormat="false" ht="15" hidden="false" customHeight="false" outlineLevel="0" collapsed="false">
      <c r="A200" s="6" t="str">
        <f aca="false">TEXT(B200,"0")&amp;"-"&amp;TEXT(C200,"00")</f>
        <v>2024-02</v>
      </c>
      <c r="B200" s="4" t="n">
        <v>2024</v>
      </c>
      <c r="C200" s="4" t="n">
        <v>2</v>
      </c>
      <c r="D200" s="9" t="s">
        <v>325</v>
      </c>
      <c r="E200" s="9" t="s">
        <v>367</v>
      </c>
      <c r="F200" s="12" t="str">
        <f aca="false">INDEX(品項主檔!$B$2:$B$11,MATCH($E200,品項主檔!$A$2:$A$11,0))</f>
        <v>招牌滷味拼盤</v>
      </c>
      <c r="G200" s="12" t="str">
        <f aca="false">INDEX(品項主檔!$C$2:$C$11,MATCH($E200,品項主檔!$A$2:$A$11,0))</f>
        <v>小菜</v>
      </c>
      <c r="H200" s="17" t="n">
        <f aca="false">SUMIFS(品項年度售價!$D$2:$D$31,品項年度售價!$A$2:$A$31,$B200,品項年度售價!$B$2:$B$31,$E200)</f>
        <v>120</v>
      </c>
      <c r="I200" s="4" t="n">
        <v>1505</v>
      </c>
      <c r="J200" s="14" t="n">
        <f aca="false">H200*I200</f>
        <v>180600</v>
      </c>
    </row>
    <row r="201" customFormat="false" ht="15" hidden="false" customHeight="false" outlineLevel="0" collapsed="false">
      <c r="A201" s="6" t="str">
        <f aca="false">TEXT(B201,"0")&amp;"-"&amp;TEXT(C201,"00")</f>
        <v>2024-02</v>
      </c>
      <c r="B201" s="4" t="n">
        <v>2024</v>
      </c>
      <c r="C201" s="4" t="n">
        <v>2</v>
      </c>
      <c r="D201" s="9" t="s">
        <v>325</v>
      </c>
      <c r="E201" s="9" t="s">
        <v>370</v>
      </c>
      <c r="F201" s="12" t="str">
        <f aca="false">INDEX(品項主檔!$B$2:$B$11,MATCH($E201,品項主檔!$A$2:$A$11,0))</f>
        <v>古早味紅茶</v>
      </c>
      <c r="G201" s="12" t="str">
        <f aca="false">INDEX(品項主檔!$C$2:$C$11,MATCH($E201,品項主檔!$A$2:$A$11,0))</f>
        <v>飲品</v>
      </c>
      <c r="H201" s="17" t="n">
        <f aca="false">SUMIFS(品項年度售價!$D$2:$D$31,品項年度售價!$A$2:$A$31,$B201,品項年度售價!$B$2:$B$31,$E201)</f>
        <v>45</v>
      </c>
      <c r="I201" s="4" t="n">
        <v>2370</v>
      </c>
      <c r="J201" s="14" t="n">
        <f aca="false">H201*I201</f>
        <v>106650</v>
      </c>
    </row>
    <row r="202" customFormat="false" ht="15" hidden="false" customHeight="false" outlineLevel="0" collapsed="false">
      <c r="A202" s="6" t="str">
        <f aca="false">TEXT(B202,"0")&amp;"-"&amp;TEXT(C202,"00")</f>
        <v>2024-02</v>
      </c>
      <c r="B202" s="4" t="n">
        <v>2024</v>
      </c>
      <c r="C202" s="4" t="n">
        <v>2</v>
      </c>
      <c r="D202" s="9" t="s">
        <v>328</v>
      </c>
      <c r="E202" s="9" t="s">
        <v>349</v>
      </c>
      <c r="F202" s="12" t="str">
        <f aca="false">INDEX(品項主檔!$B$2:$B$11,MATCH($E202,品項主檔!$A$2:$A$11,0))</f>
        <v>招牌牛肉麵</v>
      </c>
      <c r="G202" s="12" t="str">
        <f aca="false">INDEX(品項主檔!$C$2:$C$11,MATCH($E202,品項主檔!$A$2:$A$11,0))</f>
        <v>主食</v>
      </c>
      <c r="H202" s="17" t="n">
        <f aca="false">SUMIFS(品項年度售價!$D$2:$D$31,品項年度售價!$A$2:$A$31,$B202,品項年度售價!$B$2:$B$31,$E202)</f>
        <v>280</v>
      </c>
      <c r="I202" s="4" t="n">
        <v>280</v>
      </c>
      <c r="J202" s="14" t="n">
        <f aca="false">H202*I202</f>
        <v>78400</v>
      </c>
    </row>
    <row r="203" customFormat="false" ht="15" hidden="false" customHeight="false" outlineLevel="0" collapsed="false">
      <c r="A203" s="6" t="str">
        <f aca="false">TEXT(B203,"0")&amp;"-"&amp;TEXT(C203,"00")</f>
        <v>2024-02</v>
      </c>
      <c r="B203" s="4" t="n">
        <v>2024</v>
      </c>
      <c r="C203" s="4" t="n">
        <v>2</v>
      </c>
      <c r="D203" s="9" t="s">
        <v>328</v>
      </c>
      <c r="E203" s="9" t="s">
        <v>352</v>
      </c>
      <c r="F203" s="12" t="str">
        <f aca="false">INDEX(品項主檔!$B$2:$B$11,MATCH($E203,品項主檔!$A$2:$A$11,0))</f>
        <v>三杯雞定食</v>
      </c>
      <c r="G203" s="12" t="str">
        <f aca="false">INDEX(品項主檔!$C$2:$C$11,MATCH($E203,品項主檔!$A$2:$A$11,0))</f>
        <v>主食</v>
      </c>
      <c r="H203" s="17" t="n">
        <f aca="false">SUMIFS(品項年度售價!$D$2:$D$31,品項年度售價!$A$2:$A$31,$B203,品項年度售價!$B$2:$B$31,$E203)</f>
        <v>260</v>
      </c>
      <c r="I203" s="4" t="n">
        <v>309</v>
      </c>
      <c r="J203" s="14" t="n">
        <f aca="false">H203*I203</f>
        <v>80340</v>
      </c>
    </row>
    <row r="204" customFormat="false" ht="15" hidden="false" customHeight="false" outlineLevel="0" collapsed="false">
      <c r="A204" s="6" t="str">
        <f aca="false">TEXT(B204,"0")&amp;"-"&amp;TEXT(C204,"00")</f>
        <v>2024-02</v>
      </c>
      <c r="B204" s="4" t="n">
        <v>2024</v>
      </c>
      <c r="C204" s="4" t="n">
        <v>2</v>
      </c>
      <c r="D204" s="9" t="s">
        <v>328</v>
      </c>
      <c r="E204" s="9" t="s">
        <v>354</v>
      </c>
      <c r="F204" s="12" t="str">
        <f aca="false">INDEX(品項主檔!$B$2:$B$11,MATCH($E204,品項主檔!$A$2:$A$11,0))</f>
        <v>蔥油雞腿飯</v>
      </c>
      <c r="G204" s="12" t="str">
        <f aca="false">INDEX(品項主檔!$C$2:$C$11,MATCH($E204,品項主檔!$A$2:$A$11,0))</f>
        <v>主食</v>
      </c>
      <c r="H204" s="17" t="n">
        <f aca="false">SUMIFS(品項年度售價!$D$2:$D$31,品項年度售價!$A$2:$A$31,$B204,品項年度售價!$B$2:$B$31,$E204)</f>
        <v>220</v>
      </c>
      <c r="I204" s="4" t="n">
        <v>372</v>
      </c>
      <c r="J204" s="14" t="n">
        <f aca="false">H204*I204</f>
        <v>81840</v>
      </c>
    </row>
    <row r="205" customFormat="false" ht="15" hidden="false" customHeight="false" outlineLevel="0" collapsed="false">
      <c r="A205" s="6" t="str">
        <f aca="false">TEXT(B205,"0")&amp;"-"&amp;TEXT(C205,"00")</f>
        <v>2024-02</v>
      </c>
      <c r="B205" s="4" t="n">
        <v>2024</v>
      </c>
      <c r="C205" s="4" t="n">
        <v>2</v>
      </c>
      <c r="D205" s="9" t="s">
        <v>328</v>
      </c>
      <c r="E205" s="9" t="s">
        <v>356</v>
      </c>
      <c r="F205" s="12" t="str">
        <f aca="false">INDEX(品項主檔!$B$2:$B$11,MATCH($E205,品項主檔!$A$2:$A$11,0))</f>
        <v>黑胡椒豬排飯</v>
      </c>
      <c r="G205" s="12" t="str">
        <f aca="false">INDEX(品項主檔!$C$2:$C$11,MATCH($E205,品項主檔!$A$2:$A$11,0))</f>
        <v>主食</v>
      </c>
      <c r="H205" s="17" t="n">
        <f aca="false">SUMIFS(品項年度售價!$D$2:$D$31,品項年度售價!$A$2:$A$31,$B205,品項年度售價!$B$2:$B$31,$E205)</f>
        <v>230</v>
      </c>
      <c r="I205" s="4" t="n">
        <v>331</v>
      </c>
      <c r="J205" s="14" t="n">
        <f aca="false">H205*I205</f>
        <v>76130</v>
      </c>
    </row>
    <row r="206" customFormat="false" ht="15" hidden="false" customHeight="false" outlineLevel="0" collapsed="false">
      <c r="A206" s="6" t="str">
        <f aca="false">TEXT(B206,"0")&amp;"-"&amp;TEXT(C206,"00")</f>
        <v>2024-02</v>
      </c>
      <c r="B206" s="4" t="n">
        <v>2024</v>
      </c>
      <c r="C206" s="4" t="n">
        <v>2</v>
      </c>
      <c r="D206" s="9" t="s">
        <v>328</v>
      </c>
      <c r="E206" s="9" t="s">
        <v>358</v>
      </c>
      <c r="F206" s="12" t="str">
        <f aca="false">INDEX(品項主檔!$B$2:$B$11,MATCH($E206,品項主檔!$A$2:$A$11,0))</f>
        <v>麻油雞湯麵</v>
      </c>
      <c r="G206" s="12" t="str">
        <f aca="false">INDEX(品項主檔!$C$2:$C$11,MATCH($E206,品項主檔!$A$2:$A$11,0))</f>
        <v>主食</v>
      </c>
      <c r="H206" s="17" t="n">
        <f aca="false">SUMIFS(品項年度售價!$D$2:$D$31,品項年度售價!$A$2:$A$31,$B206,品項年度售價!$B$2:$B$31,$E206)</f>
        <v>290</v>
      </c>
      <c r="I206" s="4" t="n">
        <v>482</v>
      </c>
      <c r="J206" s="14" t="n">
        <f aca="false">H206*I206</f>
        <v>139780</v>
      </c>
    </row>
    <row r="207" customFormat="false" ht="15" hidden="false" customHeight="false" outlineLevel="0" collapsed="false">
      <c r="A207" s="6" t="str">
        <f aca="false">TEXT(B207,"0")&amp;"-"&amp;TEXT(C207,"00")</f>
        <v>2024-02</v>
      </c>
      <c r="B207" s="4" t="n">
        <v>2024</v>
      </c>
      <c r="C207" s="4" t="n">
        <v>2</v>
      </c>
      <c r="D207" s="9" t="s">
        <v>328</v>
      </c>
      <c r="E207" s="9" t="s">
        <v>360</v>
      </c>
      <c r="F207" s="12" t="str">
        <f aca="false">INDEX(品項主檔!$B$2:$B$11,MATCH($E207,品項主檔!$A$2:$A$11,0))</f>
        <v>塔香涼麵</v>
      </c>
      <c r="G207" s="12" t="str">
        <f aca="false">INDEX(品項主檔!$C$2:$C$11,MATCH($E207,品項主檔!$A$2:$A$11,0))</f>
        <v>主食</v>
      </c>
      <c r="H207" s="17" t="n">
        <f aca="false">SUMIFS(品項年度售價!$D$2:$D$31,品項年度售價!$A$2:$A$31,$B207,品項年度售價!$B$2:$B$31,$E207)</f>
        <v>180</v>
      </c>
      <c r="I207" s="4" t="n">
        <v>126</v>
      </c>
      <c r="J207" s="14" t="n">
        <f aca="false">H207*I207</f>
        <v>22680</v>
      </c>
    </row>
    <row r="208" customFormat="false" ht="15" hidden="false" customHeight="false" outlineLevel="0" collapsed="false">
      <c r="A208" s="6" t="str">
        <f aca="false">TEXT(B208,"0")&amp;"-"&amp;TEXT(C208,"00")</f>
        <v>2024-02</v>
      </c>
      <c r="B208" s="4" t="n">
        <v>2024</v>
      </c>
      <c r="C208" s="4" t="n">
        <v>2</v>
      </c>
      <c r="D208" s="9" t="s">
        <v>328</v>
      </c>
      <c r="E208" s="9" t="s">
        <v>362</v>
      </c>
      <c r="F208" s="12" t="str">
        <f aca="false">INDEX(品項主檔!$B$2:$B$11,MATCH($E208,品項主檔!$A$2:$A$11,0))</f>
        <v>海鮮炒飯</v>
      </c>
      <c r="G208" s="12" t="str">
        <f aca="false">INDEX(品項主檔!$C$2:$C$11,MATCH($E208,品項主檔!$A$2:$A$11,0))</f>
        <v>主食</v>
      </c>
      <c r="H208" s="17" t="n">
        <f aca="false">SUMIFS(品項年度售價!$D$2:$D$31,品項年度售價!$A$2:$A$31,$B208,品項年度售價!$B$2:$B$31,$E208)</f>
        <v>250</v>
      </c>
      <c r="I208" s="4" t="n">
        <v>269</v>
      </c>
      <c r="J208" s="14" t="n">
        <f aca="false">H208*I208</f>
        <v>67250</v>
      </c>
    </row>
    <row r="209" customFormat="false" ht="15" hidden="false" customHeight="false" outlineLevel="0" collapsed="false">
      <c r="A209" s="6" t="str">
        <f aca="false">TEXT(B209,"0")&amp;"-"&amp;TEXT(C209,"00")</f>
        <v>2024-02</v>
      </c>
      <c r="B209" s="4" t="n">
        <v>2024</v>
      </c>
      <c r="C209" s="4" t="n">
        <v>2</v>
      </c>
      <c r="D209" s="9" t="s">
        <v>328</v>
      </c>
      <c r="E209" s="9" t="s">
        <v>364</v>
      </c>
      <c r="F209" s="12" t="str">
        <f aca="false">INDEX(品項主檔!$B$2:$B$11,MATCH($E209,品項主檔!$A$2:$A$11,0))</f>
        <v>酸辣湯</v>
      </c>
      <c r="G209" s="12" t="str">
        <f aca="false">INDEX(品項主檔!$C$2:$C$11,MATCH($E209,品項主檔!$A$2:$A$11,0))</f>
        <v>湯品</v>
      </c>
      <c r="H209" s="17" t="n">
        <f aca="false">SUMIFS(品項年度售價!$D$2:$D$31,品項年度售價!$A$2:$A$31,$B209,品項年度售價!$B$2:$B$31,$E209)</f>
        <v>60</v>
      </c>
      <c r="I209" s="4" t="n">
        <v>1928</v>
      </c>
      <c r="J209" s="14" t="n">
        <f aca="false">H209*I209</f>
        <v>115680</v>
      </c>
    </row>
    <row r="210" customFormat="false" ht="15" hidden="false" customHeight="false" outlineLevel="0" collapsed="false">
      <c r="A210" s="6" t="str">
        <f aca="false">TEXT(B210,"0")&amp;"-"&amp;TEXT(C210,"00")</f>
        <v>2024-02</v>
      </c>
      <c r="B210" s="4" t="n">
        <v>2024</v>
      </c>
      <c r="C210" s="4" t="n">
        <v>2</v>
      </c>
      <c r="D210" s="9" t="s">
        <v>328</v>
      </c>
      <c r="E210" s="9" t="s">
        <v>367</v>
      </c>
      <c r="F210" s="12" t="str">
        <f aca="false">INDEX(品項主檔!$B$2:$B$11,MATCH($E210,品項主檔!$A$2:$A$11,0))</f>
        <v>招牌滷味拼盤</v>
      </c>
      <c r="G210" s="12" t="str">
        <f aca="false">INDEX(品項主檔!$C$2:$C$11,MATCH($E210,品項主檔!$A$2:$A$11,0))</f>
        <v>小菜</v>
      </c>
      <c r="H210" s="17" t="n">
        <f aca="false">SUMIFS(品項年度售價!$D$2:$D$31,品項年度售價!$A$2:$A$31,$B210,品項年度售價!$B$2:$B$31,$E210)</f>
        <v>120</v>
      </c>
      <c r="I210" s="4" t="n">
        <v>1117</v>
      </c>
      <c r="J210" s="14" t="n">
        <f aca="false">H210*I210</f>
        <v>134040</v>
      </c>
    </row>
    <row r="211" customFormat="false" ht="15" hidden="false" customHeight="false" outlineLevel="0" collapsed="false">
      <c r="A211" s="6" t="str">
        <f aca="false">TEXT(B211,"0")&amp;"-"&amp;TEXT(C211,"00")</f>
        <v>2024-02</v>
      </c>
      <c r="B211" s="4" t="n">
        <v>2024</v>
      </c>
      <c r="C211" s="4" t="n">
        <v>2</v>
      </c>
      <c r="D211" s="9" t="s">
        <v>328</v>
      </c>
      <c r="E211" s="9" t="s">
        <v>370</v>
      </c>
      <c r="F211" s="12" t="str">
        <f aca="false">INDEX(品項主檔!$B$2:$B$11,MATCH($E211,品項主檔!$A$2:$A$11,0))</f>
        <v>古早味紅茶</v>
      </c>
      <c r="G211" s="12" t="str">
        <f aca="false">INDEX(品項主檔!$C$2:$C$11,MATCH($E211,品項主檔!$A$2:$A$11,0))</f>
        <v>飲品</v>
      </c>
      <c r="H211" s="17" t="n">
        <f aca="false">SUMIFS(品項年度售價!$D$2:$D$31,品項年度售價!$A$2:$A$31,$B211,品項年度售價!$B$2:$B$31,$E211)</f>
        <v>45</v>
      </c>
      <c r="I211" s="4" t="n">
        <v>2645</v>
      </c>
      <c r="J211" s="14" t="n">
        <f aca="false">H211*I211</f>
        <v>119025</v>
      </c>
    </row>
    <row r="212" customFormat="false" ht="15" hidden="false" customHeight="false" outlineLevel="0" collapsed="false">
      <c r="A212" s="6" t="str">
        <f aca="false">TEXT(B212,"0")&amp;"-"&amp;TEXT(C212,"00")</f>
        <v>2024-02</v>
      </c>
      <c r="B212" s="4" t="n">
        <v>2024</v>
      </c>
      <c r="C212" s="4" t="n">
        <v>2</v>
      </c>
      <c r="D212" s="9" t="s">
        <v>280</v>
      </c>
      <c r="E212" s="9" t="s">
        <v>349</v>
      </c>
      <c r="F212" s="12" t="str">
        <f aca="false">INDEX(品項主檔!$B$2:$B$11,MATCH($E212,品項主檔!$A$2:$A$11,0))</f>
        <v>招牌牛肉麵</v>
      </c>
      <c r="G212" s="12" t="str">
        <f aca="false">INDEX(品項主檔!$C$2:$C$11,MATCH($E212,品項主檔!$A$2:$A$11,0))</f>
        <v>主食</v>
      </c>
      <c r="H212" s="17" t="n">
        <f aca="false">SUMIFS(品項年度售價!$D$2:$D$31,品項年度售價!$A$2:$A$31,$B212,品項年度售價!$B$2:$B$31,$E212)</f>
        <v>280</v>
      </c>
      <c r="I212" s="4" t="n">
        <v>359</v>
      </c>
      <c r="J212" s="14" t="n">
        <f aca="false">H212*I212</f>
        <v>100520</v>
      </c>
    </row>
    <row r="213" customFormat="false" ht="15" hidden="false" customHeight="false" outlineLevel="0" collapsed="false">
      <c r="A213" s="6" t="str">
        <f aca="false">TEXT(B213,"0")&amp;"-"&amp;TEXT(C213,"00")</f>
        <v>2024-02</v>
      </c>
      <c r="B213" s="4" t="n">
        <v>2024</v>
      </c>
      <c r="C213" s="4" t="n">
        <v>2</v>
      </c>
      <c r="D213" s="9" t="s">
        <v>280</v>
      </c>
      <c r="E213" s="9" t="s">
        <v>352</v>
      </c>
      <c r="F213" s="12" t="str">
        <f aca="false">INDEX(品項主檔!$B$2:$B$11,MATCH($E213,品項主檔!$A$2:$A$11,0))</f>
        <v>三杯雞定食</v>
      </c>
      <c r="G213" s="12" t="str">
        <f aca="false">INDEX(品項主檔!$C$2:$C$11,MATCH($E213,品項主檔!$A$2:$A$11,0))</f>
        <v>主食</v>
      </c>
      <c r="H213" s="17" t="n">
        <f aca="false">SUMIFS(品項年度售價!$D$2:$D$31,品項年度售價!$A$2:$A$31,$B213,品項年度售價!$B$2:$B$31,$E213)</f>
        <v>260</v>
      </c>
      <c r="I213" s="4" t="n">
        <v>345</v>
      </c>
      <c r="J213" s="14" t="n">
        <f aca="false">H213*I213</f>
        <v>89700</v>
      </c>
    </row>
    <row r="214" customFormat="false" ht="15" hidden="false" customHeight="false" outlineLevel="0" collapsed="false">
      <c r="A214" s="6" t="str">
        <f aca="false">TEXT(B214,"0")&amp;"-"&amp;TEXT(C214,"00")</f>
        <v>2024-02</v>
      </c>
      <c r="B214" s="4" t="n">
        <v>2024</v>
      </c>
      <c r="C214" s="4" t="n">
        <v>2</v>
      </c>
      <c r="D214" s="9" t="s">
        <v>280</v>
      </c>
      <c r="E214" s="9" t="s">
        <v>354</v>
      </c>
      <c r="F214" s="12" t="str">
        <f aca="false">INDEX(品項主檔!$B$2:$B$11,MATCH($E214,品項主檔!$A$2:$A$11,0))</f>
        <v>蔥油雞腿飯</v>
      </c>
      <c r="G214" s="12" t="str">
        <f aca="false">INDEX(品項主檔!$C$2:$C$11,MATCH($E214,品項主檔!$A$2:$A$11,0))</f>
        <v>主食</v>
      </c>
      <c r="H214" s="17" t="n">
        <f aca="false">SUMIFS(品項年度售價!$D$2:$D$31,品項年度售價!$A$2:$A$31,$B214,品項年度售價!$B$2:$B$31,$E214)</f>
        <v>220</v>
      </c>
      <c r="I214" s="4" t="n">
        <v>358</v>
      </c>
      <c r="J214" s="14" t="n">
        <f aca="false">H214*I214</f>
        <v>78760</v>
      </c>
    </row>
    <row r="215" customFormat="false" ht="15" hidden="false" customHeight="false" outlineLevel="0" collapsed="false">
      <c r="A215" s="6" t="str">
        <f aca="false">TEXT(B215,"0")&amp;"-"&amp;TEXT(C215,"00")</f>
        <v>2024-02</v>
      </c>
      <c r="B215" s="4" t="n">
        <v>2024</v>
      </c>
      <c r="C215" s="4" t="n">
        <v>2</v>
      </c>
      <c r="D215" s="9" t="s">
        <v>280</v>
      </c>
      <c r="E215" s="9" t="s">
        <v>356</v>
      </c>
      <c r="F215" s="12" t="str">
        <f aca="false">INDEX(品項主檔!$B$2:$B$11,MATCH($E215,品項主檔!$A$2:$A$11,0))</f>
        <v>黑胡椒豬排飯</v>
      </c>
      <c r="G215" s="12" t="str">
        <f aca="false">INDEX(品項主檔!$C$2:$C$11,MATCH($E215,品項主檔!$A$2:$A$11,0))</f>
        <v>主食</v>
      </c>
      <c r="H215" s="17" t="n">
        <f aca="false">SUMIFS(品項年度售價!$D$2:$D$31,品項年度售價!$A$2:$A$31,$B215,品項年度售價!$B$2:$B$31,$E215)</f>
        <v>230</v>
      </c>
      <c r="I215" s="4" t="n">
        <v>347</v>
      </c>
      <c r="J215" s="14" t="n">
        <f aca="false">H215*I215</f>
        <v>79810</v>
      </c>
    </row>
    <row r="216" customFormat="false" ht="15" hidden="false" customHeight="false" outlineLevel="0" collapsed="false">
      <c r="A216" s="6" t="str">
        <f aca="false">TEXT(B216,"0")&amp;"-"&amp;TEXT(C216,"00")</f>
        <v>2024-02</v>
      </c>
      <c r="B216" s="4" t="n">
        <v>2024</v>
      </c>
      <c r="C216" s="4" t="n">
        <v>2</v>
      </c>
      <c r="D216" s="9" t="s">
        <v>280</v>
      </c>
      <c r="E216" s="9" t="s">
        <v>358</v>
      </c>
      <c r="F216" s="12" t="str">
        <f aca="false">INDEX(品項主檔!$B$2:$B$11,MATCH($E216,品項主檔!$A$2:$A$11,0))</f>
        <v>麻油雞湯麵</v>
      </c>
      <c r="G216" s="12" t="str">
        <f aca="false">INDEX(品項主檔!$C$2:$C$11,MATCH($E216,品項主檔!$A$2:$A$11,0))</f>
        <v>主食</v>
      </c>
      <c r="H216" s="17" t="n">
        <f aca="false">SUMIFS(品項年度售價!$D$2:$D$31,品項年度售價!$A$2:$A$31,$B216,品項年度售價!$B$2:$B$31,$E216)</f>
        <v>290</v>
      </c>
      <c r="I216" s="4" t="n">
        <v>589</v>
      </c>
      <c r="J216" s="14" t="n">
        <f aca="false">H216*I216</f>
        <v>170810</v>
      </c>
    </row>
    <row r="217" customFormat="false" ht="15" hidden="false" customHeight="false" outlineLevel="0" collapsed="false">
      <c r="A217" s="6" t="str">
        <f aca="false">TEXT(B217,"0")&amp;"-"&amp;TEXT(C217,"00")</f>
        <v>2024-02</v>
      </c>
      <c r="B217" s="4" t="n">
        <v>2024</v>
      </c>
      <c r="C217" s="4" t="n">
        <v>2</v>
      </c>
      <c r="D217" s="9" t="s">
        <v>280</v>
      </c>
      <c r="E217" s="9" t="s">
        <v>360</v>
      </c>
      <c r="F217" s="12" t="str">
        <f aca="false">INDEX(品項主檔!$B$2:$B$11,MATCH($E217,品項主檔!$A$2:$A$11,0))</f>
        <v>塔香涼麵</v>
      </c>
      <c r="G217" s="12" t="str">
        <f aca="false">INDEX(品項主檔!$C$2:$C$11,MATCH($E217,品項主檔!$A$2:$A$11,0))</f>
        <v>主食</v>
      </c>
      <c r="H217" s="17" t="n">
        <f aca="false">SUMIFS(品項年度售價!$D$2:$D$31,品項年度售價!$A$2:$A$31,$B217,品項年度售價!$B$2:$B$31,$E217)</f>
        <v>180</v>
      </c>
      <c r="I217" s="4" t="n">
        <v>150</v>
      </c>
      <c r="J217" s="14" t="n">
        <f aca="false">H217*I217</f>
        <v>27000</v>
      </c>
    </row>
    <row r="218" customFormat="false" ht="15" hidden="false" customHeight="false" outlineLevel="0" collapsed="false">
      <c r="A218" s="6" t="str">
        <f aca="false">TEXT(B218,"0")&amp;"-"&amp;TEXT(C218,"00")</f>
        <v>2024-02</v>
      </c>
      <c r="B218" s="4" t="n">
        <v>2024</v>
      </c>
      <c r="C218" s="4" t="n">
        <v>2</v>
      </c>
      <c r="D218" s="9" t="s">
        <v>280</v>
      </c>
      <c r="E218" s="9" t="s">
        <v>362</v>
      </c>
      <c r="F218" s="12" t="str">
        <f aca="false">INDEX(品項主檔!$B$2:$B$11,MATCH($E218,品項主檔!$A$2:$A$11,0))</f>
        <v>海鮮炒飯</v>
      </c>
      <c r="G218" s="12" t="str">
        <f aca="false">INDEX(品項主檔!$C$2:$C$11,MATCH($E218,品項主檔!$A$2:$A$11,0))</f>
        <v>主食</v>
      </c>
      <c r="H218" s="17" t="n">
        <f aca="false">SUMIFS(品項年度售價!$D$2:$D$31,品項年度售價!$A$2:$A$31,$B218,品項年度售價!$B$2:$B$31,$E218)</f>
        <v>250</v>
      </c>
      <c r="I218" s="4" t="n">
        <v>379</v>
      </c>
      <c r="J218" s="14" t="n">
        <f aca="false">H218*I218</f>
        <v>94750</v>
      </c>
    </row>
    <row r="219" customFormat="false" ht="15" hidden="false" customHeight="false" outlineLevel="0" collapsed="false">
      <c r="A219" s="6" t="str">
        <f aca="false">TEXT(B219,"0")&amp;"-"&amp;TEXT(C219,"00")</f>
        <v>2024-02</v>
      </c>
      <c r="B219" s="4" t="n">
        <v>2024</v>
      </c>
      <c r="C219" s="4" t="n">
        <v>2</v>
      </c>
      <c r="D219" s="9" t="s">
        <v>280</v>
      </c>
      <c r="E219" s="9" t="s">
        <v>364</v>
      </c>
      <c r="F219" s="12" t="str">
        <f aca="false">INDEX(品項主檔!$B$2:$B$11,MATCH($E219,品項主檔!$A$2:$A$11,0))</f>
        <v>酸辣湯</v>
      </c>
      <c r="G219" s="12" t="str">
        <f aca="false">INDEX(品項主檔!$C$2:$C$11,MATCH($E219,品項主檔!$A$2:$A$11,0))</f>
        <v>湯品</v>
      </c>
      <c r="H219" s="17" t="n">
        <f aca="false">SUMIFS(品項年度售價!$D$2:$D$31,品項年度售價!$A$2:$A$31,$B219,品項年度售價!$B$2:$B$31,$E219)</f>
        <v>60</v>
      </c>
      <c r="I219" s="4" t="n">
        <v>2440</v>
      </c>
      <c r="J219" s="14" t="n">
        <f aca="false">H219*I219</f>
        <v>146400</v>
      </c>
    </row>
    <row r="220" customFormat="false" ht="15" hidden="false" customHeight="false" outlineLevel="0" collapsed="false">
      <c r="A220" s="6" t="str">
        <f aca="false">TEXT(B220,"0")&amp;"-"&amp;TEXT(C220,"00")</f>
        <v>2024-02</v>
      </c>
      <c r="B220" s="4" t="n">
        <v>2024</v>
      </c>
      <c r="C220" s="4" t="n">
        <v>2</v>
      </c>
      <c r="D220" s="9" t="s">
        <v>280</v>
      </c>
      <c r="E220" s="9" t="s">
        <v>367</v>
      </c>
      <c r="F220" s="12" t="str">
        <f aca="false">INDEX(品項主檔!$B$2:$B$11,MATCH($E220,品項主檔!$A$2:$A$11,0))</f>
        <v>招牌滷味拼盤</v>
      </c>
      <c r="G220" s="12" t="str">
        <f aca="false">INDEX(品項主檔!$C$2:$C$11,MATCH($E220,品項主檔!$A$2:$A$11,0))</f>
        <v>小菜</v>
      </c>
      <c r="H220" s="17" t="n">
        <f aca="false">SUMIFS(品項年度售價!$D$2:$D$31,品項年度售價!$A$2:$A$31,$B220,品項年度售價!$B$2:$B$31,$E220)</f>
        <v>120</v>
      </c>
      <c r="I220" s="4" t="n">
        <v>1714</v>
      </c>
      <c r="J220" s="14" t="n">
        <f aca="false">H220*I220</f>
        <v>205680</v>
      </c>
    </row>
    <row r="221" customFormat="false" ht="15" hidden="false" customHeight="false" outlineLevel="0" collapsed="false">
      <c r="A221" s="6" t="str">
        <f aca="false">TEXT(B221,"0")&amp;"-"&amp;TEXT(C221,"00")</f>
        <v>2024-02</v>
      </c>
      <c r="B221" s="4" t="n">
        <v>2024</v>
      </c>
      <c r="C221" s="4" t="n">
        <v>2</v>
      </c>
      <c r="D221" s="9" t="s">
        <v>280</v>
      </c>
      <c r="E221" s="9" t="s">
        <v>370</v>
      </c>
      <c r="F221" s="12" t="str">
        <f aca="false">INDEX(品項主檔!$B$2:$B$11,MATCH($E221,品項主檔!$A$2:$A$11,0))</f>
        <v>古早味紅茶</v>
      </c>
      <c r="G221" s="12" t="str">
        <f aca="false">INDEX(品項主檔!$C$2:$C$11,MATCH($E221,品項主檔!$A$2:$A$11,0))</f>
        <v>飲品</v>
      </c>
      <c r="H221" s="17" t="n">
        <f aca="false">SUMIFS(品項年度售價!$D$2:$D$31,品項年度售價!$A$2:$A$31,$B221,品項年度售價!$B$2:$B$31,$E221)</f>
        <v>45</v>
      </c>
      <c r="I221" s="4" t="n">
        <v>2841</v>
      </c>
      <c r="J221" s="14" t="n">
        <f aca="false">H221*I221</f>
        <v>127845</v>
      </c>
    </row>
    <row r="222" customFormat="false" ht="15" hidden="false" customHeight="false" outlineLevel="0" collapsed="false">
      <c r="A222" s="6" t="str">
        <f aca="false">TEXT(B222,"0")&amp;"-"&amp;TEXT(C222,"00")</f>
        <v>2024-02</v>
      </c>
      <c r="B222" s="4" t="n">
        <v>2024</v>
      </c>
      <c r="C222" s="4" t="n">
        <v>2</v>
      </c>
      <c r="D222" s="9" t="s">
        <v>283</v>
      </c>
      <c r="E222" s="9" t="s">
        <v>349</v>
      </c>
      <c r="F222" s="12" t="str">
        <f aca="false">INDEX(品項主檔!$B$2:$B$11,MATCH($E222,品項主檔!$A$2:$A$11,0))</f>
        <v>招牌牛肉麵</v>
      </c>
      <c r="G222" s="12" t="str">
        <f aca="false">INDEX(品項主檔!$C$2:$C$11,MATCH($E222,品項主檔!$A$2:$A$11,0))</f>
        <v>主食</v>
      </c>
      <c r="H222" s="17" t="n">
        <f aca="false">SUMIFS(品項年度售價!$D$2:$D$31,品項年度售價!$A$2:$A$31,$B222,品項年度售價!$B$2:$B$31,$E222)</f>
        <v>280</v>
      </c>
      <c r="I222" s="4" t="n">
        <v>297</v>
      </c>
      <c r="J222" s="14" t="n">
        <f aca="false">H222*I222</f>
        <v>83160</v>
      </c>
    </row>
    <row r="223" customFormat="false" ht="15" hidden="false" customHeight="false" outlineLevel="0" collapsed="false">
      <c r="A223" s="6" t="str">
        <f aca="false">TEXT(B223,"0")&amp;"-"&amp;TEXT(C223,"00")</f>
        <v>2024-02</v>
      </c>
      <c r="B223" s="4" t="n">
        <v>2024</v>
      </c>
      <c r="C223" s="4" t="n">
        <v>2</v>
      </c>
      <c r="D223" s="9" t="s">
        <v>283</v>
      </c>
      <c r="E223" s="9" t="s">
        <v>352</v>
      </c>
      <c r="F223" s="12" t="str">
        <f aca="false">INDEX(品項主檔!$B$2:$B$11,MATCH($E223,品項主檔!$A$2:$A$11,0))</f>
        <v>三杯雞定食</v>
      </c>
      <c r="G223" s="12" t="str">
        <f aca="false">INDEX(品項主檔!$C$2:$C$11,MATCH($E223,品項主檔!$A$2:$A$11,0))</f>
        <v>主食</v>
      </c>
      <c r="H223" s="17" t="n">
        <f aca="false">SUMIFS(品項年度售價!$D$2:$D$31,品項年度售價!$A$2:$A$31,$B223,品項年度售價!$B$2:$B$31,$E223)</f>
        <v>260</v>
      </c>
      <c r="I223" s="4" t="n">
        <v>276</v>
      </c>
      <c r="J223" s="14" t="n">
        <f aca="false">H223*I223</f>
        <v>71760</v>
      </c>
    </row>
    <row r="224" customFormat="false" ht="15" hidden="false" customHeight="false" outlineLevel="0" collapsed="false">
      <c r="A224" s="6" t="str">
        <f aca="false">TEXT(B224,"0")&amp;"-"&amp;TEXT(C224,"00")</f>
        <v>2024-02</v>
      </c>
      <c r="B224" s="4" t="n">
        <v>2024</v>
      </c>
      <c r="C224" s="4" t="n">
        <v>2</v>
      </c>
      <c r="D224" s="9" t="s">
        <v>283</v>
      </c>
      <c r="E224" s="9" t="s">
        <v>354</v>
      </c>
      <c r="F224" s="12" t="str">
        <f aca="false">INDEX(品項主檔!$B$2:$B$11,MATCH($E224,品項主檔!$A$2:$A$11,0))</f>
        <v>蔥油雞腿飯</v>
      </c>
      <c r="G224" s="12" t="str">
        <f aca="false">INDEX(品項主檔!$C$2:$C$11,MATCH($E224,品項主檔!$A$2:$A$11,0))</f>
        <v>主食</v>
      </c>
      <c r="H224" s="17" t="n">
        <f aca="false">SUMIFS(品項年度售價!$D$2:$D$31,品項年度售價!$A$2:$A$31,$B224,品項年度售價!$B$2:$B$31,$E224)</f>
        <v>220</v>
      </c>
      <c r="I224" s="4" t="n">
        <v>335</v>
      </c>
      <c r="J224" s="14" t="n">
        <f aca="false">H224*I224</f>
        <v>73700</v>
      </c>
    </row>
    <row r="225" customFormat="false" ht="15" hidden="false" customHeight="false" outlineLevel="0" collapsed="false">
      <c r="A225" s="6" t="str">
        <f aca="false">TEXT(B225,"0")&amp;"-"&amp;TEXT(C225,"00")</f>
        <v>2024-02</v>
      </c>
      <c r="B225" s="4" t="n">
        <v>2024</v>
      </c>
      <c r="C225" s="4" t="n">
        <v>2</v>
      </c>
      <c r="D225" s="9" t="s">
        <v>283</v>
      </c>
      <c r="E225" s="9" t="s">
        <v>356</v>
      </c>
      <c r="F225" s="12" t="str">
        <f aca="false">INDEX(品項主檔!$B$2:$B$11,MATCH($E225,品項主檔!$A$2:$A$11,0))</f>
        <v>黑胡椒豬排飯</v>
      </c>
      <c r="G225" s="12" t="str">
        <f aca="false">INDEX(品項主檔!$C$2:$C$11,MATCH($E225,品項主檔!$A$2:$A$11,0))</f>
        <v>主食</v>
      </c>
      <c r="H225" s="17" t="n">
        <f aca="false">SUMIFS(品項年度售價!$D$2:$D$31,品項年度售價!$A$2:$A$31,$B225,品項年度售價!$B$2:$B$31,$E225)</f>
        <v>230</v>
      </c>
      <c r="I225" s="4" t="n">
        <v>305</v>
      </c>
      <c r="J225" s="14" t="n">
        <f aca="false">H225*I225</f>
        <v>70150</v>
      </c>
    </row>
    <row r="226" customFormat="false" ht="15" hidden="false" customHeight="false" outlineLevel="0" collapsed="false">
      <c r="A226" s="6" t="str">
        <f aca="false">TEXT(B226,"0")&amp;"-"&amp;TEXT(C226,"00")</f>
        <v>2024-02</v>
      </c>
      <c r="B226" s="4" t="n">
        <v>2024</v>
      </c>
      <c r="C226" s="4" t="n">
        <v>2</v>
      </c>
      <c r="D226" s="9" t="s">
        <v>283</v>
      </c>
      <c r="E226" s="9" t="s">
        <v>358</v>
      </c>
      <c r="F226" s="12" t="str">
        <f aca="false">INDEX(品項主檔!$B$2:$B$11,MATCH($E226,品項主檔!$A$2:$A$11,0))</f>
        <v>麻油雞湯麵</v>
      </c>
      <c r="G226" s="12" t="str">
        <f aca="false">INDEX(品項主檔!$C$2:$C$11,MATCH($E226,品項主檔!$A$2:$A$11,0))</f>
        <v>主食</v>
      </c>
      <c r="H226" s="17" t="n">
        <f aca="false">SUMIFS(品項年度售價!$D$2:$D$31,品項年度售價!$A$2:$A$31,$B226,品項年度售價!$B$2:$B$31,$E226)</f>
        <v>290</v>
      </c>
      <c r="I226" s="4" t="n">
        <v>348</v>
      </c>
      <c r="J226" s="14" t="n">
        <f aca="false">H226*I226</f>
        <v>100920</v>
      </c>
    </row>
    <row r="227" customFormat="false" ht="15" hidden="false" customHeight="false" outlineLevel="0" collapsed="false">
      <c r="A227" s="6" t="str">
        <f aca="false">TEXT(B227,"0")&amp;"-"&amp;TEXT(C227,"00")</f>
        <v>2024-02</v>
      </c>
      <c r="B227" s="4" t="n">
        <v>2024</v>
      </c>
      <c r="C227" s="4" t="n">
        <v>2</v>
      </c>
      <c r="D227" s="9" t="s">
        <v>283</v>
      </c>
      <c r="E227" s="9" t="s">
        <v>360</v>
      </c>
      <c r="F227" s="12" t="str">
        <f aca="false">INDEX(品項主檔!$B$2:$B$11,MATCH($E227,品項主檔!$A$2:$A$11,0))</f>
        <v>塔香涼麵</v>
      </c>
      <c r="G227" s="12" t="str">
        <f aca="false">INDEX(品項主檔!$C$2:$C$11,MATCH($E227,品項主檔!$A$2:$A$11,0))</f>
        <v>主食</v>
      </c>
      <c r="H227" s="17" t="n">
        <f aca="false">SUMIFS(品項年度售價!$D$2:$D$31,品項年度售價!$A$2:$A$31,$B227,品項年度售價!$B$2:$B$31,$E227)</f>
        <v>180</v>
      </c>
      <c r="I227" s="4" t="n">
        <v>117</v>
      </c>
      <c r="J227" s="14" t="n">
        <f aca="false">H227*I227</f>
        <v>21060</v>
      </c>
    </row>
    <row r="228" customFormat="false" ht="15" hidden="false" customHeight="false" outlineLevel="0" collapsed="false">
      <c r="A228" s="6" t="str">
        <f aca="false">TEXT(B228,"0")&amp;"-"&amp;TEXT(C228,"00")</f>
        <v>2024-02</v>
      </c>
      <c r="B228" s="4" t="n">
        <v>2024</v>
      </c>
      <c r="C228" s="4" t="n">
        <v>2</v>
      </c>
      <c r="D228" s="9" t="s">
        <v>283</v>
      </c>
      <c r="E228" s="9" t="s">
        <v>362</v>
      </c>
      <c r="F228" s="12" t="str">
        <f aca="false">INDEX(品項主檔!$B$2:$B$11,MATCH($E228,品項主檔!$A$2:$A$11,0))</f>
        <v>海鮮炒飯</v>
      </c>
      <c r="G228" s="12" t="str">
        <f aca="false">INDEX(品項主檔!$C$2:$C$11,MATCH($E228,品項主檔!$A$2:$A$11,0))</f>
        <v>主食</v>
      </c>
      <c r="H228" s="17" t="n">
        <f aca="false">SUMIFS(品項年度售價!$D$2:$D$31,品項年度售價!$A$2:$A$31,$B228,品項年度售價!$B$2:$B$31,$E228)</f>
        <v>250</v>
      </c>
      <c r="I228" s="4" t="n">
        <v>342</v>
      </c>
      <c r="J228" s="14" t="n">
        <f aca="false">H228*I228</f>
        <v>85500</v>
      </c>
    </row>
    <row r="229" customFormat="false" ht="15" hidden="false" customHeight="false" outlineLevel="0" collapsed="false">
      <c r="A229" s="6" t="str">
        <f aca="false">TEXT(B229,"0")&amp;"-"&amp;TEXT(C229,"00")</f>
        <v>2024-02</v>
      </c>
      <c r="B229" s="4" t="n">
        <v>2024</v>
      </c>
      <c r="C229" s="4" t="n">
        <v>2</v>
      </c>
      <c r="D229" s="9" t="s">
        <v>283</v>
      </c>
      <c r="E229" s="9" t="s">
        <v>364</v>
      </c>
      <c r="F229" s="12" t="str">
        <f aca="false">INDEX(品項主檔!$B$2:$B$11,MATCH($E229,品項主檔!$A$2:$A$11,0))</f>
        <v>酸辣湯</v>
      </c>
      <c r="G229" s="12" t="str">
        <f aca="false">INDEX(品項主檔!$C$2:$C$11,MATCH($E229,品項主檔!$A$2:$A$11,0))</f>
        <v>湯品</v>
      </c>
      <c r="H229" s="17" t="n">
        <f aca="false">SUMIFS(品項年度售價!$D$2:$D$31,品項年度售價!$A$2:$A$31,$B229,品項年度售價!$B$2:$B$31,$E229)</f>
        <v>60</v>
      </c>
      <c r="I229" s="4" t="n">
        <v>1838</v>
      </c>
      <c r="J229" s="14" t="n">
        <f aca="false">H229*I229</f>
        <v>110280</v>
      </c>
    </row>
    <row r="230" customFormat="false" ht="15" hidden="false" customHeight="false" outlineLevel="0" collapsed="false">
      <c r="A230" s="6" t="str">
        <f aca="false">TEXT(B230,"0")&amp;"-"&amp;TEXT(C230,"00")</f>
        <v>2024-02</v>
      </c>
      <c r="B230" s="4" t="n">
        <v>2024</v>
      </c>
      <c r="C230" s="4" t="n">
        <v>2</v>
      </c>
      <c r="D230" s="9" t="s">
        <v>283</v>
      </c>
      <c r="E230" s="9" t="s">
        <v>367</v>
      </c>
      <c r="F230" s="12" t="str">
        <f aca="false">INDEX(品項主檔!$B$2:$B$11,MATCH($E230,品項主檔!$A$2:$A$11,0))</f>
        <v>招牌滷味拼盤</v>
      </c>
      <c r="G230" s="12" t="str">
        <f aca="false">INDEX(品項主檔!$C$2:$C$11,MATCH($E230,品項主檔!$A$2:$A$11,0))</f>
        <v>小菜</v>
      </c>
      <c r="H230" s="17" t="n">
        <f aca="false">SUMIFS(品項年度售價!$D$2:$D$31,品項年度售價!$A$2:$A$31,$B230,品項年度售價!$B$2:$B$31,$E230)</f>
        <v>120</v>
      </c>
      <c r="I230" s="4" t="n">
        <v>1032</v>
      </c>
      <c r="J230" s="14" t="n">
        <f aca="false">H230*I230</f>
        <v>123840</v>
      </c>
    </row>
    <row r="231" customFormat="false" ht="15" hidden="false" customHeight="false" outlineLevel="0" collapsed="false">
      <c r="A231" s="6" t="str">
        <f aca="false">TEXT(B231,"0")&amp;"-"&amp;TEXT(C231,"00")</f>
        <v>2024-02</v>
      </c>
      <c r="B231" s="4" t="n">
        <v>2024</v>
      </c>
      <c r="C231" s="4" t="n">
        <v>2</v>
      </c>
      <c r="D231" s="9" t="s">
        <v>283</v>
      </c>
      <c r="E231" s="9" t="s">
        <v>370</v>
      </c>
      <c r="F231" s="12" t="str">
        <f aca="false">INDEX(品項主檔!$B$2:$B$11,MATCH($E231,品項主檔!$A$2:$A$11,0))</f>
        <v>古早味紅茶</v>
      </c>
      <c r="G231" s="12" t="str">
        <f aca="false">INDEX(品項主檔!$C$2:$C$11,MATCH($E231,品項主檔!$A$2:$A$11,0))</f>
        <v>飲品</v>
      </c>
      <c r="H231" s="17" t="n">
        <f aca="false">SUMIFS(品項年度售價!$D$2:$D$31,品項年度售價!$A$2:$A$31,$B231,品項年度售價!$B$2:$B$31,$E231)</f>
        <v>45</v>
      </c>
      <c r="I231" s="4" t="n">
        <v>2637</v>
      </c>
      <c r="J231" s="14" t="n">
        <f aca="false">H231*I231</f>
        <v>118665</v>
      </c>
    </row>
    <row r="232" customFormat="false" ht="15" hidden="false" customHeight="false" outlineLevel="0" collapsed="false">
      <c r="A232" s="6" t="str">
        <f aca="false">TEXT(B232,"0")&amp;"-"&amp;TEXT(C232,"00")</f>
        <v>2024-02</v>
      </c>
      <c r="B232" s="4" t="n">
        <v>2024</v>
      </c>
      <c r="C232" s="4" t="n">
        <v>2</v>
      </c>
      <c r="D232" s="9" t="s">
        <v>285</v>
      </c>
      <c r="E232" s="9" t="s">
        <v>349</v>
      </c>
      <c r="F232" s="12" t="str">
        <f aca="false">INDEX(品項主檔!$B$2:$B$11,MATCH($E232,品項主檔!$A$2:$A$11,0))</f>
        <v>招牌牛肉麵</v>
      </c>
      <c r="G232" s="12" t="str">
        <f aca="false">INDEX(品項主檔!$C$2:$C$11,MATCH($E232,品項主檔!$A$2:$A$11,0))</f>
        <v>主食</v>
      </c>
      <c r="H232" s="17" t="n">
        <f aca="false">SUMIFS(品項年度售價!$D$2:$D$31,品項年度售價!$A$2:$A$31,$B232,品項年度售價!$B$2:$B$31,$E232)</f>
        <v>280</v>
      </c>
      <c r="I232" s="4" t="n">
        <v>262</v>
      </c>
      <c r="J232" s="14" t="n">
        <f aca="false">H232*I232</f>
        <v>73360</v>
      </c>
    </row>
    <row r="233" customFormat="false" ht="15" hidden="false" customHeight="false" outlineLevel="0" collapsed="false">
      <c r="A233" s="6" t="str">
        <f aca="false">TEXT(B233,"0")&amp;"-"&amp;TEXT(C233,"00")</f>
        <v>2024-02</v>
      </c>
      <c r="B233" s="4" t="n">
        <v>2024</v>
      </c>
      <c r="C233" s="4" t="n">
        <v>2</v>
      </c>
      <c r="D233" s="9" t="s">
        <v>285</v>
      </c>
      <c r="E233" s="9" t="s">
        <v>352</v>
      </c>
      <c r="F233" s="12" t="str">
        <f aca="false">INDEX(品項主檔!$B$2:$B$11,MATCH($E233,品項主檔!$A$2:$A$11,0))</f>
        <v>三杯雞定食</v>
      </c>
      <c r="G233" s="12" t="str">
        <f aca="false">INDEX(品項主檔!$C$2:$C$11,MATCH($E233,品項主檔!$A$2:$A$11,0))</f>
        <v>主食</v>
      </c>
      <c r="H233" s="17" t="n">
        <f aca="false">SUMIFS(品項年度售價!$D$2:$D$31,品項年度售價!$A$2:$A$31,$B233,品項年度售價!$B$2:$B$31,$E233)</f>
        <v>260</v>
      </c>
      <c r="I233" s="4" t="n">
        <v>308</v>
      </c>
      <c r="J233" s="14" t="n">
        <f aca="false">H233*I233</f>
        <v>80080</v>
      </c>
    </row>
    <row r="234" customFormat="false" ht="15" hidden="false" customHeight="false" outlineLevel="0" collapsed="false">
      <c r="A234" s="6" t="str">
        <f aca="false">TEXT(B234,"0")&amp;"-"&amp;TEXT(C234,"00")</f>
        <v>2024-02</v>
      </c>
      <c r="B234" s="4" t="n">
        <v>2024</v>
      </c>
      <c r="C234" s="4" t="n">
        <v>2</v>
      </c>
      <c r="D234" s="9" t="s">
        <v>285</v>
      </c>
      <c r="E234" s="9" t="s">
        <v>354</v>
      </c>
      <c r="F234" s="12" t="str">
        <f aca="false">INDEX(品項主檔!$B$2:$B$11,MATCH($E234,品項主檔!$A$2:$A$11,0))</f>
        <v>蔥油雞腿飯</v>
      </c>
      <c r="G234" s="12" t="str">
        <f aca="false">INDEX(品項主檔!$C$2:$C$11,MATCH($E234,品項主檔!$A$2:$A$11,0))</f>
        <v>主食</v>
      </c>
      <c r="H234" s="17" t="n">
        <f aca="false">SUMIFS(品項年度售價!$D$2:$D$31,品項年度售價!$A$2:$A$31,$B234,品項年度售價!$B$2:$B$31,$E234)</f>
        <v>220</v>
      </c>
      <c r="I234" s="4" t="n">
        <v>205</v>
      </c>
      <c r="J234" s="14" t="n">
        <f aca="false">H234*I234</f>
        <v>45100</v>
      </c>
    </row>
    <row r="235" customFormat="false" ht="15" hidden="false" customHeight="false" outlineLevel="0" collapsed="false">
      <c r="A235" s="6" t="str">
        <f aca="false">TEXT(B235,"0")&amp;"-"&amp;TEXT(C235,"00")</f>
        <v>2024-02</v>
      </c>
      <c r="B235" s="4" t="n">
        <v>2024</v>
      </c>
      <c r="C235" s="4" t="n">
        <v>2</v>
      </c>
      <c r="D235" s="9" t="s">
        <v>285</v>
      </c>
      <c r="E235" s="9" t="s">
        <v>356</v>
      </c>
      <c r="F235" s="12" t="str">
        <f aca="false">INDEX(品項主檔!$B$2:$B$11,MATCH($E235,品項主檔!$A$2:$A$11,0))</f>
        <v>黑胡椒豬排飯</v>
      </c>
      <c r="G235" s="12" t="str">
        <f aca="false">INDEX(品項主檔!$C$2:$C$11,MATCH($E235,品項主檔!$A$2:$A$11,0))</f>
        <v>主食</v>
      </c>
      <c r="H235" s="17" t="n">
        <f aca="false">SUMIFS(品項年度售價!$D$2:$D$31,品項年度售價!$A$2:$A$31,$B235,品項年度售價!$B$2:$B$31,$E235)</f>
        <v>230</v>
      </c>
      <c r="I235" s="4" t="n">
        <v>203</v>
      </c>
      <c r="J235" s="14" t="n">
        <f aca="false">H235*I235</f>
        <v>46690</v>
      </c>
    </row>
    <row r="236" customFormat="false" ht="15" hidden="false" customHeight="false" outlineLevel="0" collapsed="false">
      <c r="A236" s="6" t="str">
        <f aca="false">TEXT(B236,"0")&amp;"-"&amp;TEXT(C236,"00")</f>
        <v>2024-02</v>
      </c>
      <c r="B236" s="4" t="n">
        <v>2024</v>
      </c>
      <c r="C236" s="4" t="n">
        <v>2</v>
      </c>
      <c r="D236" s="9" t="s">
        <v>285</v>
      </c>
      <c r="E236" s="9" t="s">
        <v>358</v>
      </c>
      <c r="F236" s="12" t="str">
        <f aca="false">INDEX(品項主檔!$B$2:$B$11,MATCH($E236,品項主檔!$A$2:$A$11,0))</f>
        <v>麻油雞湯麵</v>
      </c>
      <c r="G236" s="12" t="str">
        <f aca="false">INDEX(品項主檔!$C$2:$C$11,MATCH($E236,品項主檔!$A$2:$A$11,0))</f>
        <v>主食</v>
      </c>
      <c r="H236" s="17" t="n">
        <f aca="false">SUMIFS(品項年度售價!$D$2:$D$31,品項年度售價!$A$2:$A$31,$B236,品項年度售價!$B$2:$B$31,$E236)</f>
        <v>290</v>
      </c>
      <c r="I236" s="4" t="n">
        <v>378</v>
      </c>
      <c r="J236" s="14" t="n">
        <f aca="false">H236*I236</f>
        <v>109620</v>
      </c>
    </row>
    <row r="237" customFormat="false" ht="15" hidden="false" customHeight="false" outlineLevel="0" collapsed="false">
      <c r="A237" s="6" t="str">
        <f aca="false">TEXT(B237,"0")&amp;"-"&amp;TEXT(C237,"00")</f>
        <v>2024-02</v>
      </c>
      <c r="B237" s="4" t="n">
        <v>2024</v>
      </c>
      <c r="C237" s="4" t="n">
        <v>2</v>
      </c>
      <c r="D237" s="9" t="s">
        <v>285</v>
      </c>
      <c r="E237" s="9" t="s">
        <v>360</v>
      </c>
      <c r="F237" s="12" t="str">
        <f aca="false">INDEX(品項主檔!$B$2:$B$11,MATCH($E237,品項主檔!$A$2:$A$11,0))</f>
        <v>塔香涼麵</v>
      </c>
      <c r="G237" s="12" t="str">
        <f aca="false">INDEX(品項主檔!$C$2:$C$11,MATCH($E237,品項主檔!$A$2:$A$11,0))</f>
        <v>主食</v>
      </c>
      <c r="H237" s="17" t="n">
        <f aca="false">SUMIFS(品項年度售價!$D$2:$D$31,品項年度售價!$A$2:$A$31,$B237,品項年度售價!$B$2:$B$31,$E237)</f>
        <v>180</v>
      </c>
      <c r="I237" s="4" t="n">
        <v>116</v>
      </c>
      <c r="J237" s="14" t="n">
        <f aca="false">H237*I237</f>
        <v>20880</v>
      </c>
    </row>
    <row r="238" customFormat="false" ht="15" hidden="false" customHeight="false" outlineLevel="0" collapsed="false">
      <c r="A238" s="6" t="str">
        <f aca="false">TEXT(B238,"0")&amp;"-"&amp;TEXT(C238,"00")</f>
        <v>2024-02</v>
      </c>
      <c r="B238" s="4" t="n">
        <v>2024</v>
      </c>
      <c r="C238" s="4" t="n">
        <v>2</v>
      </c>
      <c r="D238" s="9" t="s">
        <v>285</v>
      </c>
      <c r="E238" s="9" t="s">
        <v>362</v>
      </c>
      <c r="F238" s="12" t="str">
        <f aca="false">INDEX(品項主檔!$B$2:$B$11,MATCH($E238,品項主檔!$A$2:$A$11,0))</f>
        <v>海鮮炒飯</v>
      </c>
      <c r="G238" s="12" t="str">
        <f aca="false">INDEX(品項主檔!$C$2:$C$11,MATCH($E238,品項主檔!$A$2:$A$11,0))</f>
        <v>主食</v>
      </c>
      <c r="H238" s="17" t="n">
        <f aca="false">SUMIFS(品項年度售價!$D$2:$D$31,品項年度售價!$A$2:$A$31,$B238,品項年度售價!$B$2:$B$31,$E238)</f>
        <v>250</v>
      </c>
      <c r="I238" s="4" t="n">
        <v>214</v>
      </c>
      <c r="J238" s="14" t="n">
        <f aca="false">H238*I238</f>
        <v>53500</v>
      </c>
    </row>
    <row r="239" customFormat="false" ht="15" hidden="false" customHeight="false" outlineLevel="0" collapsed="false">
      <c r="A239" s="6" t="str">
        <f aca="false">TEXT(B239,"0")&amp;"-"&amp;TEXT(C239,"00")</f>
        <v>2024-02</v>
      </c>
      <c r="B239" s="4" t="n">
        <v>2024</v>
      </c>
      <c r="C239" s="4" t="n">
        <v>2</v>
      </c>
      <c r="D239" s="9" t="s">
        <v>285</v>
      </c>
      <c r="E239" s="9" t="s">
        <v>364</v>
      </c>
      <c r="F239" s="12" t="str">
        <f aca="false">INDEX(品項主檔!$B$2:$B$11,MATCH($E239,品項主檔!$A$2:$A$11,0))</f>
        <v>酸辣湯</v>
      </c>
      <c r="G239" s="12" t="str">
        <f aca="false">INDEX(品項主檔!$C$2:$C$11,MATCH($E239,品項主檔!$A$2:$A$11,0))</f>
        <v>湯品</v>
      </c>
      <c r="H239" s="17" t="n">
        <f aca="false">SUMIFS(品項年度售價!$D$2:$D$31,品項年度售價!$A$2:$A$31,$B239,品項年度售價!$B$2:$B$31,$E239)</f>
        <v>60</v>
      </c>
      <c r="I239" s="4" t="n">
        <v>1221</v>
      </c>
      <c r="J239" s="14" t="n">
        <f aca="false">H239*I239</f>
        <v>73260</v>
      </c>
    </row>
    <row r="240" customFormat="false" ht="15" hidden="false" customHeight="false" outlineLevel="0" collapsed="false">
      <c r="A240" s="6" t="str">
        <f aca="false">TEXT(B240,"0")&amp;"-"&amp;TEXT(C240,"00")</f>
        <v>2024-02</v>
      </c>
      <c r="B240" s="4" t="n">
        <v>2024</v>
      </c>
      <c r="C240" s="4" t="n">
        <v>2</v>
      </c>
      <c r="D240" s="9" t="s">
        <v>285</v>
      </c>
      <c r="E240" s="9" t="s">
        <v>367</v>
      </c>
      <c r="F240" s="12" t="str">
        <f aca="false">INDEX(品項主檔!$B$2:$B$11,MATCH($E240,品項主檔!$A$2:$A$11,0))</f>
        <v>招牌滷味拼盤</v>
      </c>
      <c r="G240" s="12" t="str">
        <f aca="false">INDEX(品項主檔!$C$2:$C$11,MATCH($E240,品項主檔!$A$2:$A$11,0))</f>
        <v>小菜</v>
      </c>
      <c r="H240" s="17" t="n">
        <f aca="false">SUMIFS(品項年度售價!$D$2:$D$31,品項年度售價!$A$2:$A$31,$B240,品項年度售價!$B$2:$B$31,$E240)</f>
        <v>120</v>
      </c>
      <c r="I240" s="4" t="n">
        <v>1037</v>
      </c>
      <c r="J240" s="14" t="n">
        <f aca="false">H240*I240</f>
        <v>124440</v>
      </c>
    </row>
    <row r="241" customFormat="false" ht="15" hidden="false" customHeight="false" outlineLevel="0" collapsed="false">
      <c r="A241" s="6" t="str">
        <f aca="false">TEXT(B241,"0")&amp;"-"&amp;TEXT(C241,"00")</f>
        <v>2024-02</v>
      </c>
      <c r="B241" s="4" t="n">
        <v>2024</v>
      </c>
      <c r="C241" s="4" t="n">
        <v>2</v>
      </c>
      <c r="D241" s="9" t="s">
        <v>285</v>
      </c>
      <c r="E241" s="9" t="s">
        <v>370</v>
      </c>
      <c r="F241" s="12" t="str">
        <f aca="false">INDEX(品項主檔!$B$2:$B$11,MATCH($E241,品項主檔!$A$2:$A$11,0))</f>
        <v>古早味紅茶</v>
      </c>
      <c r="G241" s="12" t="str">
        <f aca="false">INDEX(品項主檔!$C$2:$C$11,MATCH($E241,品項主檔!$A$2:$A$11,0))</f>
        <v>飲品</v>
      </c>
      <c r="H241" s="17" t="n">
        <f aca="false">SUMIFS(品項年度售價!$D$2:$D$31,品項年度售價!$A$2:$A$31,$B241,品項年度售價!$B$2:$B$31,$E241)</f>
        <v>45</v>
      </c>
      <c r="I241" s="4" t="n">
        <v>1958</v>
      </c>
      <c r="J241" s="14" t="n">
        <f aca="false">H241*I241</f>
        <v>88110</v>
      </c>
    </row>
    <row r="242" customFormat="false" ht="15" hidden="false" customHeight="false" outlineLevel="0" collapsed="false">
      <c r="A242" s="6" t="str">
        <f aca="false">TEXT(B242,"0")&amp;"-"&amp;TEXT(C242,"00")</f>
        <v>2024-02</v>
      </c>
      <c r="B242" s="4" t="n">
        <v>2024</v>
      </c>
      <c r="C242" s="4" t="n">
        <v>2</v>
      </c>
      <c r="D242" s="9" t="s">
        <v>300</v>
      </c>
      <c r="E242" s="9" t="s">
        <v>349</v>
      </c>
      <c r="F242" s="12" t="str">
        <f aca="false">INDEX(品項主檔!$B$2:$B$11,MATCH($E242,品項主檔!$A$2:$A$11,0))</f>
        <v>招牌牛肉麵</v>
      </c>
      <c r="G242" s="12" t="str">
        <f aca="false">INDEX(品項主檔!$C$2:$C$11,MATCH($E242,品項主檔!$A$2:$A$11,0))</f>
        <v>主食</v>
      </c>
      <c r="H242" s="17" t="n">
        <f aca="false">SUMIFS(品項年度售價!$D$2:$D$31,品項年度售價!$A$2:$A$31,$B242,品項年度售價!$B$2:$B$31,$E242)</f>
        <v>280</v>
      </c>
      <c r="I242" s="4" t="n">
        <v>377</v>
      </c>
      <c r="J242" s="14" t="n">
        <f aca="false">H242*I242</f>
        <v>105560</v>
      </c>
    </row>
    <row r="243" customFormat="false" ht="15" hidden="false" customHeight="false" outlineLevel="0" collapsed="false">
      <c r="A243" s="6" t="str">
        <f aca="false">TEXT(B243,"0")&amp;"-"&amp;TEXT(C243,"00")</f>
        <v>2024-02</v>
      </c>
      <c r="B243" s="4" t="n">
        <v>2024</v>
      </c>
      <c r="C243" s="4" t="n">
        <v>2</v>
      </c>
      <c r="D243" s="9" t="s">
        <v>300</v>
      </c>
      <c r="E243" s="9" t="s">
        <v>352</v>
      </c>
      <c r="F243" s="12" t="str">
        <f aca="false">INDEX(品項主檔!$B$2:$B$11,MATCH($E243,品項主檔!$A$2:$A$11,0))</f>
        <v>三杯雞定食</v>
      </c>
      <c r="G243" s="12" t="str">
        <f aca="false">INDEX(品項主檔!$C$2:$C$11,MATCH($E243,品項主檔!$A$2:$A$11,0))</f>
        <v>主食</v>
      </c>
      <c r="H243" s="17" t="n">
        <f aca="false">SUMIFS(品項年度售價!$D$2:$D$31,品項年度售價!$A$2:$A$31,$B243,品項年度售價!$B$2:$B$31,$E243)</f>
        <v>260</v>
      </c>
      <c r="I243" s="4" t="n">
        <v>470</v>
      </c>
      <c r="J243" s="14" t="n">
        <f aca="false">H243*I243</f>
        <v>122200</v>
      </c>
    </row>
    <row r="244" customFormat="false" ht="15" hidden="false" customHeight="false" outlineLevel="0" collapsed="false">
      <c r="A244" s="6" t="str">
        <f aca="false">TEXT(B244,"0")&amp;"-"&amp;TEXT(C244,"00")</f>
        <v>2024-02</v>
      </c>
      <c r="B244" s="4" t="n">
        <v>2024</v>
      </c>
      <c r="C244" s="4" t="n">
        <v>2</v>
      </c>
      <c r="D244" s="9" t="s">
        <v>300</v>
      </c>
      <c r="E244" s="9" t="s">
        <v>354</v>
      </c>
      <c r="F244" s="12" t="str">
        <f aca="false">INDEX(品項主檔!$B$2:$B$11,MATCH($E244,品項主檔!$A$2:$A$11,0))</f>
        <v>蔥油雞腿飯</v>
      </c>
      <c r="G244" s="12" t="str">
        <f aca="false">INDEX(品項主檔!$C$2:$C$11,MATCH($E244,品項主檔!$A$2:$A$11,0))</f>
        <v>主食</v>
      </c>
      <c r="H244" s="17" t="n">
        <f aca="false">SUMIFS(品項年度售價!$D$2:$D$31,品項年度售價!$A$2:$A$31,$B244,品項年度售價!$B$2:$B$31,$E244)</f>
        <v>220</v>
      </c>
      <c r="I244" s="4" t="n">
        <v>426</v>
      </c>
      <c r="J244" s="14" t="n">
        <f aca="false">H244*I244</f>
        <v>93720</v>
      </c>
    </row>
    <row r="245" customFormat="false" ht="15" hidden="false" customHeight="false" outlineLevel="0" collapsed="false">
      <c r="A245" s="6" t="str">
        <f aca="false">TEXT(B245,"0")&amp;"-"&amp;TEXT(C245,"00")</f>
        <v>2024-02</v>
      </c>
      <c r="B245" s="4" t="n">
        <v>2024</v>
      </c>
      <c r="C245" s="4" t="n">
        <v>2</v>
      </c>
      <c r="D245" s="9" t="s">
        <v>300</v>
      </c>
      <c r="E245" s="9" t="s">
        <v>356</v>
      </c>
      <c r="F245" s="12" t="str">
        <f aca="false">INDEX(品項主檔!$B$2:$B$11,MATCH($E245,品項主檔!$A$2:$A$11,0))</f>
        <v>黑胡椒豬排飯</v>
      </c>
      <c r="G245" s="12" t="str">
        <f aca="false">INDEX(品項主檔!$C$2:$C$11,MATCH($E245,品項主檔!$A$2:$A$11,0))</f>
        <v>主食</v>
      </c>
      <c r="H245" s="17" t="n">
        <f aca="false">SUMIFS(品項年度售價!$D$2:$D$31,品項年度售價!$A$2:$A$31,$B245,品項年度售價!$B$2:$B$31,$E245)</f>
        <v>230</v>
      </c>
      <c r="I245" s="4" t="n">
        <v>501</v>
      </c>
      <c r="J245" s="14" t="n">
        <f aca="false">H245*I245</f>
        <v>115230</v>
      </c>
    </row>
    <row r="246" customFormat="false" ht="15" hidden="false" customHeight="false" outlineLevel="0" collapsed="false">
      <c r="A246" s="6" t="str">
        <f aca="false">TEXT(B246,"0")&amp;"-"&amp;TEXT(C246,"00")</f>
        <v>2024-02</v>
      </c>
      <c r="B246" s="4" t="n">
        <v>2024</v>
      </c>
      <c r="C246" s="4" t="n">
        <v>2</v>
      </c>
      <c r="D246" s="9" t="s">
        <v>300</v>
      </c>
      <c r="E246" s="9" t="s">
        <v>358</v>
      </c>
      <c r="F246" s="12" t="str">
        <f aca="false">INDEX(品項主檔!$B$2:$B$11,MATCH($E246,品項主檔!$A$2:$A$11,0))</f>
        <v>麻油雞湯麵</v>
      </c>
      <c r="G246" s="12" t="str">
        <f aca="false">INDEX(品項主檔!$C$2:$C$11,MATCH($E246,品項主檔!$A$2:$A$11,0))</f>
        <v>主食</v>
      </c>
      <c r="H246" s="17" t="n">
        <f aca="false">SUMIFS(品項年度售價!$D$2:$D$31,品項年度售價!$A$2:$A$31,$B246,品項年度售價!$B$2:$B$31,$E246)</f>
        <v>290</v>
      </c>
      <c r="I246" s="4" t="n">
        <v>595</v>
      </c>
      <c r="J246" s="14" t="n">
        <f aca="false">H246*I246</f>
        <v>172550</v>
      </c>
    </row>
    <row r="247" customFormat="false" ht="15" hidden="false" customHeight="false" outlineLevel="0" collapsed="false">
      <c r="A247" s="6" t="str">
        <f aca="false">TEXT(B247,"0")&amp;"-"&amp;TEXT(C247,"00")</f>
        <v>2024-02</v>
      </c>
      <c r="B247" s="4" t="n">
        <v>2024</v>
      </c>
      <c r="C247" s="4" t="n">
        <v>2</v>
      </c>
      <c r="D247" s="9" t="s">
        <v>300</v>
      </c>
      <c r="E247" s="9" t="s">
        <v>360</v>
      </c>
      <c r="F247" s="12" t="str">
        <f aca="false">INDEX(品項主檔!$B$2:$B$11,MATCH($E247,品項主檔!$A$2:$A$11,0))</f>
        <v>塔香涼麵</v>
      </c>
      <c r="G247" s="12" t="str">
        <f aca="false">INDEX(品項主檔!$C$2:$C$11,MATCH($E247,品項主檔!$A$2:$A$11,0))</f>
        <v>主食</v>
      </c>
      <c r="H247" s="17" t="n">
        <f aca="false">SUMIFS(品項年度售價!$D$2:$D$31,品項年度售價!$A$2:$A$31,$B247,品項年度售價!$B$2:$B$31,$E247)</f>
        <v>180</v>
      </c>
      <c r="I247" s="4" t="n">
        <v>156</v>
      </c>
      <c r="J247" s="14" t="n">
        <f aca="false">H247*I247</f>
        <v>28080</v>
      </c>
    </row>
    <row r="248" customFormat="false" ht="15" hidden="false" customHeight="false" outlineLevel="0" collapsed="false">
      <c r="A248" s="6" t="str">
        <f aca="false">TEXT(B248,"0")&amp;"-"&amp;TEXT(C248,"00")</f>
        <v>2024-02</v>
      </c>
      <c r="B248" s="4" t="n">
        <v>2024</v>
      </c>
      <c r="C248" s="4" t="n">
        <v>2</v>
      </c>
      <c r="D248" s="9" t="s">
        <v>300</v>
      </c>
      <c r="E248" s="9" t="s">
        <v>362</v>
      </c>
      <c r="F248" s="12" t="str">
        <f aca="false">INDEX(品項主檔!$B$2:$B$11,MATCH($E248,品項主檔!$A$2:$A$11,0))</f>
        <v>海鮮炒飯</v>
      </c>
      <c r="G248" s="12" t="str">
        <f aca="false">INDEX(品項主檔!$C$2:$C$11,MATCH($E248,品項主檔!$A$2:$A$11,0))</f>
        <v>主食</v>
      </c>
      <c r="H248" s="17" t="n">
        <f aca="false">SUMIFS(品項年度售價!$D$2:$D$31,品項年度售價!$A$2:$A$31,$B248,品項年度售價!$B$2:$B$31,$E248)</f>
        <v>250</v>
      </c>
      <c r="I248" s="4" t="n">
        <v>323</v>
      </c>
      <c r="J248" s="14" t="n">
        <f aca="false">H248*I248</f>
        <v>80750</v>
      </c>
    </row>
    <row r="249" customFormat="false" ht="15" hidden="false" customHeight="false" outlineLevel="0" collapsed="false">
      <c r="A249" s="6" t="str">
        <f aca="false">TEXT(B249,"0")&amp;"-"&amp;TEXT(C249,"00")</f>
        <v>2024-02</v>
      </c>
      <c r="B249" s="4" t="n">
        <v>2024</v>
      </c>
      <c r="C249" s="4" t="n">
        <v>2</v>
      </c>
      <c r="D249" s="9" t="s">
        <v>300</v>
      </c>
      <c r="E249" s="9" t="s">
        <v>364</v>
      </c>
      <c r="F249" s="12" t="str">
        <f aca="false">INDEX(品項主檔!$B$2:$B$11,MATCH($E249,品項主檔!$A$2:$A$11,0))</f>
        <v>酸辣湯</v>
      </c>
      <c r="G249" s="12" t="str">
        <f aca="false">INDEX(品項主檔!$C$2:$C$11,MATCH($E249,品項主檔!$A$2:$A$11,0))</f>
        <v>湯品</v>
      </c>
      <c r="H249" s="17" t="n">
        <f aca="false">SUMIFS(品項年度售價!$D$2:$D$31,品項年度售價!$A$2:$A$31,$B249,品項年度售價!$B$2:$B$31,$E249)</f>
        <v>60</v>
      </c>
      <c r="I249" s="4" t="n">
        <v>2124</v>
      </c>
      <c r="J249" s="14" t="n">
        <f aca="false">H249*I249</f>
        <v>127440</v>
      </c>
    </row>
    <row r="250" customFormat="false" ht="15" hidden="false" customHeight="false" outlineLevel="0" collapsed="false">
      <c r="A250" s="6" t="str">
        <f aca="false">TEXT(B250,"0")&amp;"-"&amp;TEXT(C250,"00")</f>
        <v>2024-02</v>
      </c>
      <c r="B250" s="4" t="n">
        <v>2024</v>
      </c>
      <c r="C250" s="4" t="n">
        <v>2</v>
      </c>
      <c r="D250" s="9" t="s">
        <v>300</v>
      </c>
      <c r="E250" s="9" t="s">
        <v>367</v>
      </c>
      <c r="F250" s="12" t="str">
        <f aca="false">INDEX(品項主檔!$B$2:$B$11,MATCH($E250,品項主檔!$A$2:$A$11,0))</f>
        <v>招牌滷味拼盤</v>
      </c>
      <c r="G250" s="12" t="str">
        <f aca="false">INDEX(品項主檔!$C$2:$C$11,MATCH($E250,品項主檔!$A$2:$A$11,0))</f>
        <v>小菜</v>
      </c>
      <c r="H250" s="17" t="n">
        <f aca="false">SUMIFS(品項年度售價!$D$2:$D$31,品項年度售價!$A$2:$A$31,$B250,品項年度售價!$B$2:$B$31,$E250)</f>
        <v>120</v>
      </c>
      <c r="I250" s="4" t="n">
        <v>1763</v>
      </c>
      <c r="J250" s="14" t="n">
        <f aca="false">H250*I250</f>
        <v>211560</v>
      </c>
    </row>
    <row r="251" customFormat="false" ht="15" hidden="false" customHeight="false" outlineLevel="0" collapsed="false">
      <c r="A251" s="6" t="str">
        <f aca="false">TEXT(B251,"0")&amp;"-"&amp;TEXT(C251,"00")</f>
        <v>2024-02</v>
      </c>
      <c r="B251" s="4" t="n">
        <v>2024</v>
      </c>
      <c r="C251" s="4" t="n">
        <v>2</v>
      </c>
      <c r="D251" s="9" t="s">
        <v>300</v>
      </c>
      <c r="E251" s="9" t="s">
        <v>370</v>
      </c>
      <c r="F251" s="12" t="str">
        <f aca="false">INDEX(品項主檔!$B$2:$B$11,MATCH($E251,品項主檔!$A$2:$A$11,0))</f>
        <v>古早味紅茶</v>
      </c>
      <c r="G251" s="12" t="str">
        <f aca="false">INDEX(品項主檔!$C$2:$C$11,MATCH($E251,品項主檔!$A$2:$A$11,0))</f>
        <v>飲品</v>
      </c>
      <c r="H251" s="17" t="n">
        <f aca="false">SUMIFS(品項年度售價!$D$2:$D$31,品項年度售價!$A$2:$A$31,$B251,品項年度售價!$B$2:$B$31,$E251)</f>
        <v>45</v>
      </c>
      <c r="I251" s="4" t="n">
        <v>3309</v>
      </c>
      <c r="J251" s="14" t="n">
        <f aca="false">H251*I251</f>
        <v>148905</v>
      </c>
    </row>
    <row r="252" customFormat="false" ht="15" hidden="false" customHeight="false" outlineLevel="0" collapsed="false">
      <c r="A252" s="6" t="str">
        <f aca="false">TEXT(B252,"0")&amp;"-"&amp;TEXT(C252,"00")</f>
        <v>2024-02</v>
      </c>
      <c r="B252" s="4" t="n">
        <v>2024</v>
      </c>
      <c r="C252" s="4" t="n">
        <v>2</v>
      </c>
      <c r="D252" s="9" t="s">
        <v>305</v>
      </c>
      <c r="E252" s="9" t="s">
        <v>349</v>
      </c>
      <c r="F252" s="12" t="str">
        <f aca="false">INDEX(品項主檔!$B$2:$B$11,MATCH($E252,品項主檔!$A$2:$A$11,0))</f>
        <v>招牌牛肉麵</v>
      </c>
      <c r="G252" s="12" t="str">
        <f aca="false">INDEX(品項主檔!$C$2:$C$11,MATCH($E252,品項主檔!$A$2:$A$11,0))</f>
        <v>主食</v>
      </c>
      <c r="H252" s="17" t="n">
        <f aca="false">SUMIFS(品項年度售價!$D$2:$D$31,品項年度售價!$A$2:$A$31,$B252,品項年度售價!$B$2:$B$31,$E252)</f>
        <v>280</v>
      </c>
      <c r="I252" s="4" t="n">
        <v>437</v>
      </c>
      <c r="J252" s="14" t="n">
        <f aca="false">H252*I252</f>
        <v>122360</v>
      </c>
    </row>
    <row r="253" customFormat="false" ht="15" hidden="false" customHeight="false" outlineLevel="0" collapsed="false">
      <c r="A253" s="6" t="str">
        <f aca="false">TEXT(B253,"0")&amp;"-"&amp;TEXT(C253,"00")</f>
        <v>2024-02</v>
      </c>
      <c r="B253" s="4" t="n">
        <v>2024</v>
      </c>
      <c r="C253" s="4" t="n">
        <v>2</v>
      </c>
      <c r="D253" s="9" t="s">
        <v>305</v>
      </c>
      <c r="E253" s="9" t="s">
        <v>352</v>
      </c>
      <c r="F253" s="12" t="str">
        <f aca="false">INDEX(品項主檔!$B$2:$B$11,MATCH($E253,品項主檔!$A$2:$A$11,0))</f>
        <v>三杯雞定食</v>
      </c>
      <c r="G253" s="12" t="str">
        <f aca="false">INDEX(品項主檔!$C$2:$C$11,MATCH($E253,品項主檔!$A$2:$A$11,0))</f>
        <v>主食</v>
      </c>
      <c r="H253" s="17" t="n">
        <f aca="false">SUMIFS(品項年度售價!$D$2:$D$31,品項年度售價!$A$2:$A$31,$B253,品項年度售價!$B$2:$B$31,$E253)</f>
        <v>260</v>
      </c>
      <c r="I253" s="4" t="n">
        <v>396</v>
      </c>
      <c r="J253" s="14" t="n">
        <f aca="false">H253*I253</f>
        <v>102960</v>
      </c>
    </row>
    <row r="254" customFormat="false" ht="15" hidden="false" customHeight="false" outlineLevel="0" collapsed="false">
      <c r="A254" s="6" t="str">
        <f aca="false">TEXT(B254,"0")&amp;"-"&amp;TEXT(C254,"00")</f>
        <v>2024-02</v>
      </c>
      <c r="B254" s="4" t="n">
        <v>2024</v>
      </c>
      <c r="C254" s="4" t="n">
        <v>2</v>
      </c>
      <c r="D254" s="9" t="s">
        <v>305</v>
      </c>
      <c r="E254" s="9" t="s">
        <v>354</v>
      </c>
      <c r="F254" s="12" t="str">
        <f aca="false">INDEX(品項主檔!$B$2:$B$11,MATCH($E254,品項主檔!$A$2:$A$11,0))</f>
        <v>蔥油雞腿飯</v>
      </c>
      <c r="G254" s="12" t="str">
        <f aca="false">INDEX(品項主檔!$C$2:$C$11,MATCH($E254,品項主檔!$A$2:$A$11,0))</f>
        <v>主食</v>
      </c>
      <c r="H254" s="17" t="n">
        <f aca="false">SUMIFS(品項年度售價!$D$2:$D$31,品項年度售價!$A$2:$A$31,$B254,品項年度售價!$B$2:$B$31,$E254)</f>
        <v>220</v>
      </c>
      <c r="I254" s="4" t="n">
        <v>363</v>
      </c>
      <c r="J254" s="14" t="n">
        <f aca="false">H254*I254</f>
        <v>79860</v>
      </c>
    </row>
    <row r="255" customFormat="false" ht="15" hidden="false" customHeight="false" outlineLevel="0" collapsed="false">
      <c r="A255" s="6" t="str">
        <f aca="false">TEXT(B255,"0")&amp;"-"&amp;TEXT(C255,"00")</f>
        <v>2024-02</v>
      </c>
      <c r="B255" s="4" t="n">
        <v>2024</v>
      </c>
      <c r="C255" s="4" t="n">
        <v>2</v>
      </c>
      <c r="D255" s="9" t="s">
        <v>305</v>
      </c>
      <c r="E255" s="9" t="s">
        <v>356</v>
      </c>
      <c r="F255" s="12" t="str">
        <f aca="false">INDEX(品項主檔!$B$2:$B$11,MATCH($E255,品項主檔!$A$2:$A$11,0))</f>
        <v>黑胡椒豬排飯</v>
      </c>
      <c r="G255" s="12" t="str">
        <f aca="false">INDEX(品項主檔!$C$2:$C$11,MATCH($E255,品項主檔!$A$2:$A$11,0))</f>
        <v>主食</v>
      </c>
      <c r="H255" s="17" t="n">
        <f aca="false">SUMIFS(品項年度售價!$D$2:$D$31,品項年度售價!$A$2:$A$31,$B255,品項年度售價!$B$2:$B$31,$E255)</f>
        <v>230</v>
      </c>
      <c r="I255" s="4" t="n">
        <v>434</v>
      </c>
      <c r="J255" s="14" t="n">
        <f aca="false">H255*I255</f>
        <v>99820</v>
      </c>
    </row>
    <row r="256" customFormat="false" ht="15" hidden="false" customHeight="false" outlineLevel="0" collapsed="false">
      <c r="A256" s="6" t="str">
        <f aca="false">TEXT(B256,"0")&amp;"-"&amp;TEXT(C256,"00")</f>
        <v>2024-02</v>
      </c>
      <c r="B256" s="4" t="n">
        <v>2024</v>
      </c>
      <c r="C256" s="4" t="n">
        <v>2</v>
      </c>
      <c r="D256" s="9" t="s">
        <v>305</v>
      </c>
      <c r="E256" s="9" t="s">
        <v>358</v>
      </c>
      <c r="F256" s="12" t="str">
        <f aca="false">INDEX(品項主檔!$B$2:$B$11,MATCH($E256,品項主檔!$A$2:$A$11,0))</f>
        <v>麻油雞湯麵</v>
      </c>
      <c r="G256" s="12" t="str">
        <f aca="false">INDEX(品項主檔!$C$2:$C$11,MATCH($E256,品項主檔!$A$2:$A$11,0))</f>
        <v>主食</v>
      </c>
      <c r="H256" s="17" t="n">
        <f aca="false">SUMIFS(品項年度售價!$D$2:$D$31,品項年度售價!$A$2:$A$31,$B256,品項年度售價!$B$2:$B$31,$E256)</f>
        <v>290</v>
      </c>
      <c r="I256" s="4" t="n">
        <v>434</v>
      </c>
      <c r="J256" s="14" t="n">
        <f aca="false">H256*I256</f>
        <v>125860</v>
      </c>
    </row>
    <row r="257" customFormat="false" ht="15" hidden="false" customHeight="false" outlineLevel="0" collapsed="false">
      <c r="A257" s="6" t="str">
        <f aca="false">TEXT(B257,"0")&amp;"-"&amp;TEXT(C257,"00")</f>
        <v>2024-02</v>
      </c>
      <c r="B257" s="4" t="n">
        <v>2024</v>
      </c>
      <c r="C257" s="4" t="n">
        <v>2</v>
      </c>
      <c r="D257" s="9" t="s">
        <v>305</v>
      </c>
      <c r="E257" s="9" t="s">
        <v>360</v>
      </c>
      <c r="F257" s="12" t="str">
        <f aca="false">INDEX(品項主檔!$B$2:$B$11,MATCH($E257,品項主檔!$A$2:$A$11,0))</f>
        <v>塔香涼麵</v>
      </c>
      <c r="G257" s="12" t="str">
        <f aca="false">INDEX(品項主檔!$C$2:$C$11,MATCH($E257,品項主檔!$A$2:$A$11,0))</f>
        <v>主食</v>
      </c>
      <c r="H257" s="17" t="n">
        <f aca="false">SUMIFS(品項年度售價!$D$2:$D$31,品項年度售價!$A$2:$A$31,$B257,品項年度售價!$B$2:$B$31,$E257)</f>
        <v>180</v>
      </c>
      <c r="I257" s="4" t="n">
        <v>199</v>
      </c>
      <c r="J257" s="14" t="n">
        <f aca="false">H257*I257</f>
        <v>35820</v>
      </c>
    </row>
    <row r="258" customFormat="false" ht="15" hidden="false" customHeight="false" outlineLevel="0" collapsed="false">
      <c r="A258" s="6" t="str">
        <f aca="false">TEXT(B258,"0")&amp;"-"&amp;TEXT(C258,"00")</f>
        <v>2024-02</v>
      </c>
      <c r="B258" s="4" t="n">
        <v>2024</v>
      </c>
      <c r="C258" s="4" t="n">
        <v>2</v>
      </c>
      <c r="D258" s="9" t="s">
        <v>305</v>
      </c>
      <c r="E258" s="9" t="s">
        <v>362</v>
      </c>
      <c r="F258" s="12" t="str">
        <f aca="false">INDEX(品項主檔!$B$2:$B$11,MATCH($E258,品項主檔!$A$2:$A$11,0))</f>
        <v>海鮮炒飯</v>
      </c>
      <c r="G258" s="12" t="str">
        <f aca="false">INDEX(品項主檔!$C$2:$C$11,MATCH($E258,品項主檔!$A$2:$A$11,0))</f>
        <v>主食</v>
      </c>
      <c r="H258" s="17" t="n">
        <f aca="false">SUMIFS(品項年度售價!$D$2:$D$31,品項年度售價!$A$2:$A$31,$B258,品項年度售價!$B$2:$B$31,$E258)</f>
        <v>250</v>
      </c>
      <c r="I258" s="4" t="n">
        <v>335</v>
      </c>
      <c r="J258" s="14" t="n">
        <f aca="false">H258*I258</f>
        <v>83750</v>
      </c>
    </row>
    <row r="259" customFormat="false" ht="15" hidden="false" customHeight="false" outlineLevel="0" collapsed="false">
      <c r="A259" s="6" t="str">
        <f aca="false">TEXT(B259,"0")&amp;"-"&amp;TEXT(C259,"00")</f>
        <v>2024-02</v>
      </c>
      <c r="B259" s="4" t="n">
        <v>2024</v>
      </c>
      <c r="C259" s="4" t="n">
        <v>2</v>
      </c>
      <c r="D259" s="9" t="s">
        <v>305</v>
      </c>
      <c r="E259" s="9" t="s">
        <v>364</v>
      </c>
      <c r="F259" s="12" t="str">
        <f aca="false">INDEX(品項主檔!$B$2:$B$11,MATCH($E259,品項主檔!$A$2:$A$11,0))</f>
        <v>酸辣湯</v>
      </c>
      <c r="G259" s="12" t="str">
        <f aca="false">INDEX(品項主檔!$C$2:$C$11,MATCH($E259,品項主檔!$A$2:$A$11,0))</f>
        <v>湯品</v>
      </c>
      <c r="H259" s="17" t="n">
        <f aca="false">SUMIFS(品項年度售價!$D$2:$D$31,品項年度售價!$A$2:$A$31,$B259,品項年度售價!$B$2:$B$31,$E259)</f>
        <v>60</v>
      </c>
      <c r="I259" s="4" t="n">
        <v>2148</v>
      </c>
      <c r="J259" s="14" t="n">
        <f aca="false">H259*I259</f>
        <v>128880</v>
      </c>
    </row>
    <row r="260" customFormat="false" ht="15" hidden="false" customHeight="false" outlineLevel="0" collapsed="false">
      <c r="A260" s="6" t="str">
        <f aca="false">TEXT(B260,"0")&amp;"-"&amp;TEXT(C260,"00")</f>
        <v>2024-02</v>
      </c>
      <c r="B260" s="4" t="n">
        <v>2024</v>
      </c>
      <c r="C260" s="4" t="n">
        <v>2</v>
      </c>
      <c r="D260" s="9" t="s">
        <v>305</v>
      </c>
      <c r="E260" s="9" t="s">
        <v>367</v>
      </c>
      <c r="F260" s="12" t="str">
        <f aca="false">INDEX(品項主檔!$B$2:$B$11,MATCH($E260,品項主檔!$A$2:$A$11,0))</f>
        <v>招牌滷味拼盤</v>
      </c>
      <c r="G260" s="12" t="str">
        <f aca="false">INDEX(品項主檔!$C$2:$C$11,MATCH($E260,品項主檔!$A$2:$A$11,0))</f>
        <v>小菜</v>
      </c>
      <c r="H260" s="17" t="n">
        <f aca="false">SUMIFS(品項年度售價!$D$2:$D$31,品項年度售價!$A$2:$A$31,$B260,品項年度售價!$B$2:$B$31,$E260)</f>
        <v>120</v>
      </c>
      <c r="I260" s="4" t="n">
        <v>1345</v>
      </c>
      <c r="J260" s="14" t="n">
        <f aca="false">H260*I260</f>
        <v>161400</v>
      </c>
    </row>
    <row r="261" customFormat="false" ht="15" hidden="false" customHeight="false" outlineLevel="0" collapsed="false">
      <c r="A261" s="6" t="str">
        <f aca="false">TEXT(B261,"0")&amp;"-"&amp;TEXT(C261,"00")</f>
        <v>2024-02</v>
      </c>
      <c r="B261" s="4" t="n">
        <v>2024</v>
      </c>
      <c r="C261" s="4" t="n">
        <v>2</v>
      </c>
      <c r="D261" s="9" t="s">
        <v>305</v>
      </c>
      <c r="E261" s="9" t="s">
        <v>370</v>
      </c>
      <c r="F261" s="12" t="str">
        <f aca="false">INDEX(品項主檔!$B$2:$B$11,MATCH($E261,品項主檔!$A$2:$A$11,0))</f>
        <v>古早味紅茶</v>
      </c>
      <c r="G261" s="12" t="str">
        <f aca="false">INDEX(品項主檔!$C$2:$C$11,MATCH($E261,品項主檔!$A$2:$A$11,0))</f>
        <v>飲品</v>
      </c>
      <c r="H261" s="17" t="n">
        <f aca="false">SUMIFS(品項年度售價!$D$2:$D$31,品項年度售價!$A$2:$A$31,$B261,品項年度售價!$B$2:$B$31,$E261)</f>
        <v>45</v>
      </c>
      <c r="I261" s="4" t="n">
        <v>2595</v>
      </c>
      <c r="J261" s="14" t="n">
        <f aca="false">H261*I261</f>
        <v>116775</v>
      </c>
    </row>
    <row r="262" customFormat="false" ht="15" hidden="false" customHeight="false" outlineLevel="0" collapsed="false">
      <c r="A262" s="6" t="str">
        <f aca="false">TEXT(B262,"0")&amp;"-"&amp;TEXT(C262,"00")</f>
        <v>2024-02</v>
      </c>
      <c r="B262" s="4" t="n">
        <v>2024</v>
      </c>
      <c r="C262" s="4" t="n">
        <v>2</v>
      </c>
      <c r="D262" s="9" t="s">
        <v>307</v>
      </c>
      <c r="E262" s="9" t="s">
        <v>349</v>
      </c>
      <c r="F262" s="12" t="str">
        <f aca="false">INDEX(品項主檔!$B$2:$B$11,MATCH($E262,品項主檔!$A$2:$A$11,0))</f>
        <v>招牌牛肉麵</v>
      </c>
      <c r="G262" s="12" t="str">
        <f aca="false">INDEX(品項主檔!$C$2:$C$11,MATCH($E262,品項主檔!$A$2:$A$11,0))</f>
        <v>主食</v>
      </c>
      <c r="H262" s="17" t="n">
        <f aca="false">SUMIFS(品項年度售價!$D$2:$D$31,品項年度售價!$A$2:$A$31,$B262,品項年度售價!$B$2:$B$31,$E262)</f>
        <v>280</v>
      </c>
      <c r="I262" s="4" t="n">
        <v>258</v>
      </c>
      <c r="J262" s="14" t="n">
        <f aca="false">H262*I262</f>
        <v>72240</v>
      </c>
    </row>
    <row r="263" customFormat="false" ht="15" hidden="false" customHeight="false" outlineLevel="0" collapsed="false">
      <c r="A263" s="6" t="str">
        <f aca="false">TEXT(B263,"0")&amp;"-"&amp;TEXT(C263,"00")</f>
        <v>2024-02</v>
      </c>
      <c r="B263" s="4" t="n">
        <v>2024</v>
      </c>
      <c r="C263" s="4" t="n">
        <v>2</v>
      </c>
      <c r="D263" s="9" t="s">
        <v>307</v>
      </c>
      <c r="E263" s="9" t="s">
        <v>352</v>
      </c>
      <c r="F263" s="12" t="str">
        <f aca="false">INDEX(品項主檔!$B$2:$B$11,MATCH($E263,品項主檔!$A$2:$A$11,0))</f>
        <v>三杯雞定食</v>
      </c>
      <c r="G263" s="12" t="str">
        <f aca="false">INDEX(品項主檔!$C$2:$C$11,MATCH($E263,品項主檔!$A$2:$A$11,0))</f>
        <v>主食</v>
      </c>
      <c r="H263" s="17" t="n">
        <f aca="false">SUMIFS(品項年度售價!$D$2:$D$31,品項年度售價!$A$2:$A$31,$B263,品項年度售價!$B$2:$B$31,$E263)</f>
        <v>260</v>
      </c>
      <c r="I263" s="4" t="n">
        <v>287</v>
      </c>
      <c r="J263" s="14" t="n">
        <f aca="false">H263*I263</f>
        <v>74620</v>
      </c>
    </row>
    <row r="264" customFormat="false" ht="15" hidden="false" customHeight="false" outlineLevel="0" collapsed="false">
      <c r="A264" s="6" t="str">
        <f aca="false">TEXT(B264,"0")&amp;"-"&amp;TEXT(C264,"00")</f>
        <v>2024-02</v>
      </c>
      <c r="B264" s="4" t="n">
        <v>2024</v>
      </c>
      <c r="C264" s="4" t="n">
        <v>2</v>
      </c>
      <c r="D264" s="9" t="s">
        <v>307</v>
      </c>
      <c r="E264" s="9" t="s">
        <v>354</v>
      </c>
      <c r="F264" s="12" t="str">
        <f aca="false">INDEX(品項主檔!$B$2:$B$11,MATCH($E264,品項主檔!$A$2:$A$11,0))</f>
        <v>蔥油雞腿飯</v>
      </c>
      <c r="G264" s="12" t="str">
        <f aca="false">INDEX(品項主檔!$C$2:$C$11,MATCH($E264,品項主檔!$A$2:$A$11,0))</f>
        <v>主食</v>
      </c>
      <c r="H264" s="17" t="n">
        <f aca="false">SUMIFS(品項年度售價!$D$2:$D$31,品項年度售價!$A$2:$A$31,$B264,品項年度售價!$B$2:$B$31,$E264)</f>
        <v>220</v>
      </c>
      <c r="I264" s="4" t="n">
        <v>312</v>
      </c>
      <c r="J264" s="14" t="n">
        <f aca="false">H264*I264</f>
        <v>68640</v>
      </c>
    </row>
    <row r="265" customFormat="false" ht="15" hidden="false" customHeight="false" outlineLevel="0" collapsed="false">
      <c r="A265" s="6" t="str">
        <f aca="false">TEXT(B265,"0")&amp;"-"&amp;TEXT(C265,"00")</f>
        <v>2024-02</v>
      </c>
      <c r="B265" s="4" t="n">
        <v>2024</v>
      </c>
      <c r="C265" s="4" t="n">
        <v>2</v>
      </c>
      <c r="D265" s="9" t="s">
        <v>307</v>
      </c>
      <c r="E265" s="9" t="s">
        <v>356</v>
      </c>
      <c r="F265" s="12" t="str">
        <f aca="false">INDEX(品項主檔!$B$2:$B$11,MATCH($E265,品項主檔!$A$2:$A$11,0))</f>
        <v>黑胡椒豬排飯</v>
      </c>
      <c r="G265" s="12" t="str">
        <f aca="false">INDEX(品項主檔!$C$2:$C$11,MATCH($E265,品項主檔!$A$2:$A$11,0))</f>
        <v>主食</v>
      </c>
      <c r="H265" s="17" t="n">
        <f aca="false">SUMIFS(品項年度售價!$D$2:$D$31,品項年度售價!$A$2:$A$31,$B265,品項年度售價!$B$2:$B$31,$E265)</f>
        <v>230</v>
      </c>
      <c r="I265" s="4" t="n">
        <v>267</v>
      </c>
      <c r="J265" s="14" t="n">
        <f aca="false">H265*I265</f>
        <v>61410</v>
      </c>
    </row>
    <row r="266" customFormat="false" ht="15" hidden="false" customHeight="false" outlineLevel="0" collapsed="false">
      <c r="A266" s="6" t="str">
        <f aca="false">TEXT(B266,"0")&amp;"-"&amp;TEXT(C266,"00")</f>
        <v>2024-02</v>
      </c>
      <c r="B266" s="4" t="n">
        <v>2024</v>
      </c>
      <c r="C266" s="4" t="n">
        <v>2</v>
      </c>
      <c r="D266" s="9" t="s">
        <v>307</v>
      </c>
      <c r="E266" s="9" t="s">
        <v>358</v>
      </c>
      <c r="F266" s="12" t="str">
        <f aca="false">INDEX(品項主檔!$B$2:$B$11,MATCH($E266,品項主檔!$A$2:$A$11,0))</f>
        <v>麻油雞湯麵</v>
      </c>
      <c r="G266" s="12" t="str">
        <f aca="false">INDEX(品項主檔!$C$2:$C$11,MATCH($E266,品項主檔!$A$2:$A$11,0))</f>
        <v>主食</v>
      </c>
      <c r="H266" s="17" t="n">
        <f aca="false">SUMIFS(品項年度售價!$D$2:$D$31,品項年度售價!$A$2:$A$31,$B266,品項年度售價!$B$2:$B$31,$E266)</f>
        <v>290</v>
      </c>
      <c r="I266" s="4" t="n">
        <v>324</v>
      </c>
      <c r="J266" s="14" t="n">
        <f aca="false">H266*I266</f>
        <v>93960</v>
      </c>
    </row>
    <row r="267" customFormat="false" ht="15" hidden="false" customHeight="false" outlineLevel="0" collapsed="false">
      <c r="A267" s="6" t="str">
        <f aca="false">TEXT(B267,"0")&amp;"-"&amp;TEXT(C267,"00")</f>
        <v>2024-02</v>
      </c>
      <c r="B267" s="4" t="n">
        <v>2024</v>
      </c>
      <c r="C267" s="4" t="n">
        <v>2</v>
      </c>
      <c r="D267" s="9" t="s">
        <v>307</v>
      </c>
      <c r="E267" s="9" t="s">
        <v>360</v>
      </c>
      <c r="F267" s="12" t="str">
        <f aca="false">INDEX(品項主檔!$B$2:$B$11,MATCH($E267,品項主檔!$A$2:$A$11,0))</f>
        <v>塔香涼麵</v>
      </c>
      <c r="G267" s="12" t="str">
        <f aca="false">INDEX(品項主檔!$C$2:$C$11,MATCH($E267,品項主檔!$A$2:$A$11,0))</f>
        <v>主食</v>
      </c>
      <c r="H267" s="17" t="n">
        <f aca="false">SUMIFS(品項年度售價!$D$2:$D$31,品項年度售價!$A$2:$A$31,$B267,品項年度售價!$B$2:$B$31,$E267)</f>
        <v>180</v>
      </c>
      <c r="I267" s="4" t="n">
        <v>135</v>
      </c>
      <c r="J267" s="14" t="n">
        <f aca="false">H267*I267</f>
        <v>24300</v>
      </c>
    </row>
    <row r="268" customFormat="false" ht="15" hidden="false" customHeight="false" outlineLevel="0" collapsed="false">
      <c r="A268" s="6" t="str">
        <f aca="false">TEXT(B268,"0")&amp;"-"&amp;TEXT(C268,"00")</f>
        <v>2024-02</v>
      </c>
      <c r="B268" s="4" t="n">
        <v>2024</v>
      </c>
      <c r="C268" s="4" t="n">
        <v>2</v>
      </c>
      <c r="D268" s="9" t="s">
        <v>307</v>
      </c>
      <c r="E268" s="9" t="s">
        <v>362</v>
      </c>
      <c r="F268" s="12" t="str">
        <f aca="false">INDEX(品項主檔!$B$2:$B$11,MATCH($E268,品項主檔!$A$2:$A$11,0))</f>
        <v>海鮮炒飯</v>
      </c>
      <c r="G268" s="12" t="str">
        <f aca="false">INDEX(品項主檔!$C$2:$C$11,MATCH($E268,品項主檔!$A$2:$A$11,0))</f>
        <v>主食</v>
      </c>
      <c r="H268" s="17" t="n">
        <f aca="false">SUMIFS(品項年度售價!$D$2:$D$31,品項年度售價!$A$2:$A$31,$B268,品項年度售價!$B$2:$B$31,$E268)</f>
        <v>250</v>
      </c>
      <c r="I268" s="4" t="n">
        <v>224</v>
      </c>
      <c r="J268" s="14" t="n">
        <f aca="false">H268*I268</f>
        <v>56000</v>
      </c>
    </row>
    <row r="269" customFormat="false" ht="15" hidden="false" customHeight="false" outlineLevel="0" collapsed="false">
      <c r="A269" s="6" t="str">
        <f aca="false">TEXT(B269,"0")&amp;"-"&amp;TEXT(C269,"00")</f>
        <v>2024-02</v>
      </c>
      <c r="B269" s="4" t="n">
        <v>2024</v>
      </c>
      <c r="C269" s="4" t="n">
        <v>2</v>
      </c>
      <c r="D269" s="9" t="s">
        <v>307</v>
      </c>
      <c r="E269" s="9" t="s">
        <v>364</v>
      </c>
      <c r="F269" s="12" t="str">
        <f aca="false">INDEX(品項主檔!$B$2:$B$11,MATCH($E269,品項主檔!$A$2:$A$11,0))</f>
        <v>酸辣湯</v>
      </c>
      <c r="G269" s="12" t="str">
        <f aca="false">INDEX(品項主檔!$C$2:$C$11,MATCH($E269,品項主檔!$A$2:$A$11,0))</f>
        <v>湯品</v>
      </c>
      <c r="H269" s="17" t="n">
        <f aca="false">SUMIFS(品項年度售價!$D$2:$D$31,品項年度售價!$A$2:$A$31,$B269,品項年度售價!$B$2:$B$31,$E269)</f>
        <v>60</v>
      </c>
      <c r="I269" s="4" t="n">
        <v>1386</v>
      </c>
      <c r="J269" s="14" t="n">
        <f aca="false">H269*I269</f>
        <v>83160</v>
      </c>
    </row>
    <row r="270" customFormat="false" ht="15" hidden="false" customHeight="false" outlineLevel="0" collapsed="false">
      <c r="A270" s="6" t="str">
        <f aca="false">TEXT(B270,"0")&amp;"-"&amp;TEXT(C270,"00")</f>
        <v>2024-02</v>
      </c>
      <c r="B270" s="4" t="n">
        <v>2024</v>
      </c>
      <c r="C270" s="4" t="n">
        <v>2</v>
      </c>
      <c r="D270" s="9" t="s">
        <v>307</v>
      </c>
      <c r="E270" s="9" t="s">
        <v>367</v>
      </c>
      <c r="F270" s="12" t="str">
        <f aca="false">INDEX(品項主檔!$B$2:$B$11,MATCH($E270,品項主檔!$A$2:$A$11,0))</f>
        <v>招牌滷味拼盤</v>
      </c>
      <c r="G270" s="12" t="str">
        <f aca="false">INDEX(品項主檔!$C$2:$C$11,MATCH($E270,品項主檔!$A$2:$A$11,0))</f>
        <v>小菜</v>
      </c>
      <c r="H270" s="17" t="n">
        <f aca="false">SUMIFS(品項年度售價!$D$2:$D$31,品項年度售價!$A$2:$A$31,$B270,品項年度售價!$B$2:$B$31,$E270)</f>
        <v>120</v>
      </c>
      <c r="I270" s="4" t="n">
        <v>1065</v>
      </c>
      <c r="J270" s="14" t="n">
        <f aca="false">H270*I270</f>
        <v>127800</v>
      </c>
    </row>
    <row r="271" customFormat="false" ht="15" hidden="false" customHeight="false" outlineLevel="0" collapsed="false">
      <c r="A271" s="6" t="str">
        <f aca="false">TEXT(B271,"0")&amp;"-"&amp;TEXT(C271,"00")</f>
        <v>2024-02</v>
      </c>
      <c r="B271" s="4" t="n">
        <v>2024</v>
      </c>
      <c r="C271" s="4" t="n">
        <v>2</v>
      </c>
      <c r="D271" s="9" t="s">
        <v>307</v>
      </c>
      <c r="E271" s="9" t="s">
        <v>370</v>
      </c>
      <c r="F271" s="12" t="str">
        <f aca="false">INDEX(品項主檔!$B$2:$B$11,MATCH($E271,品項主檔!$A$2:$A$11,0))</f>
        <v>古早味紅茶</v>
      </c>
      <c r="G271" s="12" t="str">
        <f aca="false">INDEX(品項主檔!$C$2:$C$11,MATCH($E271,品項主檔!$A$2:$A$11,0))</f>
        <v>飲品</v>
      </c>
      <c r="H271" s="17" t="n">
        <f aca="false">SUMIFS(品項年度售價!$D$2:$D$31,品項年度售價!$A$2:$A$31,$B271,品項年度售價!$B$2:$B$31,$E271)</f>
        <v>45</v>
      </c>
      <c r="I271" s="4" t="n">
        <v>2058</v>
      </c>
      <c r="J271" s="14" t="n">
        <f aca="false">H271*I271</f>
        <v>92610</v>
      </c>
    </row>
    <row r="272" customFormat="false" ht="15" hidden="false" customHeight="false" outlineLevel="0" collapsed="false">
      <c r="A272" s="6" t="str">
        <f aca="false">TEXT(B272,"0")&amp;"-"&amp;TEXT(C272,"00")</f>
        <v>2024-02</v>
      </c>
      <c r="B272" s="4" t="n">
        <v>2024</v>
      </c>
      <c r="C272" s="4" t="n">
        <v>2</v>
      </c>
      <c r="D272" s="9" t="s">
        <v>318</v>
      </c>
      <c r="E272" s="9" t="s">
        <v>349</v>
      </c>
      <c r="F272" s="12" t="str">
        <f aca="false">INDEX(品項主檔!$B$2:$B$11,MATCH($E272,品項主檔!$A$2:$A$11,0))</f>
        <v>招牌牛肉麵</v>
      </c>
      <c r="G272" s="12" t="str">
        <f aca="false">INDEX(品項主檔!$C$2:$C$11,MATCH($E272,品項主檔!$A$2:$A$11,0))</f>
        <v>主食</v>
      </c>
      <c r="H272" s="17" t="n">
        <f aca="false">SUMIFS(品項年度售價!$D$2:$D$31,品項年度售價!$A$2:$A$31,$B272,品項年度售價!$B$2:$B$31,$E272)</f>
        <v>280</v>
      </c>
      <c r="I272" s="4" t="n">
        <v>383</v>
      </c>
      <c r="J272" s="14" t="n">
        <f aca="false">H272*I272</f>
        <v>107240</v>
      </c>
    </row>
    <row r="273" customFormat="false" ht="15" hidden="false" customHeight="false" outlineLevel="0" collapsed="false">
      <c r="A273" s="6" t="str">
        <f aca="false">TEXT(B273,"0")&amp;"-"&amp;TEXT(C273,"00")</f>
        <v>2024-02</v>
      </c>
      <c r="B273" s="4" t="n">
        <v>2024</v>
      </c>
      <c r="C273" s="4" t="n">
        <v>2</v>
      </c>
      <c r="D273" s="9" t="s">
        <v>318</v>
      </c>
      <c r="E273" s="9" t="s">
        <v>352</v>
      </c>
      <c r="F273" s="12" t="str">
        <f aca="false">INDEX(品項主檔!$B$2:$B$11,MATCH($E273,品項主檔!$A$2:$A$11,0))</f>
        <v>三杯雞定食</v>
      </c>
      <c r="G273" s="12" t="str">
        <f aca="false">INDEX(品項主檔!$C$2:$C$11,MATCH($E273,品項主檔!$A$2:$A$11,0))</f>
        <v>主食</v>
      </c>
      <c r="H273" s="17" t="n">
        <f aca="false">SUMIFS(品項年度售價!$D$2:$D$31,品項年度售價!$A$2:$A$31,$B273,品項年度售價!$B$2:$B$31,$E273)</f>
        <v>260</v>
      </c>
      <c r="I273" s="4" t="n">
        <v>369</v>
      </c>
      <c r="J273" s="14" t="n">
        <f aca="false">H273*I273</f>
        <v>95940</v>
      </c>
    </row>
    <row r="274" customFormat="false" ht="15" hidden="false" customHeight="false" outlineLevel="0" collapsed="false">
      <c r="A274" s="6" t="str">
        <f aca="false">TEXT(B274,"0")&amp;"-"&amp;TEXT(C274,"00")</f>
        <v>2024-02</v>
      </c>
      <c r="B274" s="4" t="n">
        <v>2024</v>
      </c>
      <c r="C274" s="4" t="n">
        <v>2</v>
      </c>
      <c r="D274" s="9" t="s">
        <v>318</v>
      </c>
      <c r="E274" s="9" t="s">
        <v>354</v>
      </c>
      <c r="F274" s="12" t="str">
        <f aca="false">INDEX(品項主檔!$B$2:$B$11,MATCH($E274,品項主檔!$A$2:$A$11,0))</f>
        <v>蔥油雞腿飯</v>
      </c>
      <c r="G274" s="12" t="str">
        <f aca="false">INDEX(品項主檔!$C$2:$C$11,MATCH($E274,品項主檔!$A$2:$A$11,0))</f>
        <v>主食</v>
      </c>
      <c r="H274" s="17" t="n">
        <f aca="false">SUMIFS(品項年度售價!$D$2:$D$31,品項年度售價!$A$2:$A$31,$B274,品項年度售價!$B$2:$B$31,$E274)</f>
        <v>220</v>
      </c>
      <c r="I274" s="4" t="n">
        <v>269</v>
      </c>
      <c r="J274" s="14" t="n">
        <f aca="false">H274*I274</f>
        <v>59180</v>
      </c>
    </row>
    <row r="275" customFormat="false" ht="15" hidden="false" customHeight="false" outlineLevel="0" collapsed="false">
      <c r="A275" s="6" t="str">
        <f aca="false">TEXT(B275,"0")&amp;"-"&amp;TEXT(C275,"00")</f>
        <v>2024-02</v>
      </c>
      <c r="B275" s="4" t="n">
        <v>2024</v>
      </c>
      <c r="C275" s="4" t="n">
        <v>2</v>
      </c>
      <c r="D275" s="9" t="s">
        <v>318</v>
      </c>
      <c r="E275" s="9" t="s">
        <v>356</v>
      </c>
      <c r="F275" s="12" t="str">
        <f aca="false">INDEX(品項主檔!$B$2:$B$11,MATCH($E275,品項主檔!$A$2:$A$11,0))</f>
        <v>黑胡椒豬排飯</v>
      </c>
      <c r="G275" s="12" t="str">
        <f aca="false">INDEX(品項主檔!$C$2:$C$11,MATCH($E275,品項主檔!$A$2:$A$11,0))</f>
        <v>主食</v>
      </c>
      <c r="H275" s="17" t="n">
        <f aca="false">SUMIFS(品項年度售價!$D$2:$D$31,品項年度售價!$A$2:$A$31,$B275,品項年度售價!$B$2:$B$31,$E275)</f>
        <v>230</v>
      </c>
      <c r="I275" s="4" t="n">
        <v>303</v>
      </c>
      <c r="J275" s="14" t="n">
        <f aca="false">H275*I275</f>
        <v>69690</v>
      </c>
    </row>
    <row r="276" customFormat="false" ht="15" hidden="false" customHeight="false" outlineLevel="0" collapsed="false">
      <c r="A276" s="6" t="str">
        <f aca="false">TEXT(B276,"0")&amp;"-"&amp;TEXT(C276,"00")</f>
        <v>2024-02</v>
      </c>
      <c r="B276" s="4" t="n">
        <v>2024</v>
      </c>
      <c r="C276" s="4" t="n">
        <v>2</v>
      </c>
      <c r="D276" s="9" t="s">
        <v>318</v>
      </c>
      <c r="E276" s="9" t="s">
        <v>358</v>
      </c>
      <c r="F276" s="12" t="str">
        <f aca="false">INDEX(品項主檔!$B$2:$B$11,MATCH($E276,品項主檔!$A$2:$A$11,0))</f>
        <v>麻油雞湯麵</v>
      </c>
      <c r="G276" s="12" t="str">
        <f aca="false">INDEX(品項主檔!$C$2:$C$11,MATCH($E276,品項主檔!$A$2:$A$11,0))</f>
        <v>主食</v>
      </c>
      <c r="H276" s="17" t="n">
        <f aca="false">SUMIFS(品項年度售價!$D$2:$D$31,品項年度售價!$A$2:$A$31,$B276,品項年度售價!$B$2:$B$31,$E276)</f>
        <v>290</v>
      </c>
      <c r="I276" s="4" t="n">
        <v>310</v>
      </c>
      <c r="J276" s="14" t="n">
        <f aca="false">H276*I276</f>
        <v>89900</v>
      </c>
    </row>
    <row r="277" customFormat="false" ht="15" hidden="false" customHeight="false" outlineLevel="0" collapsed="false">
      <c r="A277" s="6" t="str">
        <f aca="false">TEXT(B277,"0")&amp;"-"&amp;TEXT(C277,"00")</f>
        <v>2024-02</v>
      </c>
      <c r="B277" s="4" t="n">
        <v>2024</v>
      </c>
      <c r="C277" s="4" t="n">
        <v>2</v>
      </c>
      <c r="D277" s="9" t="s">
        <v>318</v>
      </c>
      <c r="E277" s="9" t="s">
        <v>360</v>
      </c>
      <c r="F277" s="12" t="str">
        <f aca="false">INDEX(品項主檔!$B$2:$B$11,MATCH($E277,品項主檔!$A$2:$A$11,0))</f>
        <v>塔香涼麵</v>
      </c>
      <c r="G277" s="12" t="str">
        <f aca="false">INDEX(品項主檔!$C$2:$C$11,MATCH($E277,品項主檔!$A$2:$A$11,0))</f>
        <v>主食</v>
      </c>
      <c r="H277" s="17" t="n">
        <f aca="false">SUMIFS(品項年度售價!$D$2:$D$31,品項年度售價!$A$2:$A$31,$B277,品項年度售價!$B$2:$B$31,$E277)</f>
        <v>180</v>
      </c>
      <c r="I277" s="4" t="n">
        <v>130</v>
      </c>
      <c r="J277" s="14" t="n">
        <f aca="false">H277*I277</f>
        <v>23400</v>
      </c>
    </row>
    <row r="278" customFormat="false" ht="15" hidden="false" customHeight="false" outlineLevel="0" collapsed="false">
      <c r="A278" s="6" t="str">
        <f aca="false">TEXT(B278,"0")&amp;"-"&amp;TEXT(C278,"00")</f>
        <v>2024-02</v>
      </c>
      <c r="B278" s="4" t="n">
        <v>2024</v>
      </c>
      <c r="C278" s="4" t="n">
        <v>2</v>
      </c>
      <c r="D278" s="9" t="s">
        <v>318</v>
      </c>
      <c r="E278" s="9" t="s">
        <v>362</v>
      </c>
      <c r="F278" s="12" t="str">
        <f aca="false">INDEX(品項主檔!$B$2:$B$11,MATCH($E278,品項主檔!$A$2:$A$11,0))</f>
        <v>海鮮炒飯</v>
      </c>
      <c r="G278" s="12" t="str">
        <f aca="false">INDEX(品項主檔!$C$2:$C$11,MATCH($E278,品項主檔!$A$2:$A$11,0))</f>
        <v>主食</v>
      </c>
      <c r="H278" s="17" t="n">
        <f aca="false">SUMIFS(品項年度售價!$D$2:$D$31,品項年度售價!$A$2:$A$31,$B278,品項年度售價!$B$2:$B$31,$E278)</f>
        <v>250</v>
      </c>
      <c r="I278" s="4" t="n">
        <v>314</v>
      </c>
      <c r="J278" s="14" t="n">
        <f aca="false">H278*I278</f>
        <v>78500</v>
      </c>
    </row>
    <row r="279" customFormat="false" ht="15" hidden="false" customHeight="false" outlineLevel="0" collapsed="false">
      <c r="A279" s="6" t="str">
        <f aca="false">TEXT(B279,"0")&amp;"-"&amp;TEXT(C279,"00")</f>
        <v>2024-02</v>
      </c>
      <c r="B279" s="4" t="n">
        <v>2024</v>
      </c>
      <c r="C279" s="4" t="n">
        <v>2</v>
      </c>
      <c r="D279" s="9" t="s">
        <v>318</v>
      </c>
      <c r="E279" s="9" t="s">
        <v>364</v>
      </c>
      <c r="F279" s="12" t="str">
        <f aca="false">INDEX(品項主檔!$B$2:$B$11,MATCH($E279,品項主檔!$A$2:$A$11,0))</f>
        <v>酸辣湯</v>
      </c>
      <c r="G279" s="12" t="str">
        <f aca="false">INDEX(品項主檔!$C$2:$C$11,MATCH($E279,品項主檔!$A$2:$A$11,0))</f>
        <v>湯品</v>
      </c>
      <c r="H279" s="17" t="n">
        <f aca="false">SUMIFS(品項年度售價!$D$2:$D$31,品項年度售價!$A$2:$A$31,$B279,品項年度售價!$B$2:$B$31,$E279)</f>
        <v>60</v>
      </c>
      <c r="I279" s="4" t="n">
        <v>1769</v>
      </c>
      <c r="J279" s="14" t="n">
        <f aca="false">H279*I279</f>
        <v>106140</v>
      </c>
    </row>
    <row r="280" customFormat="false" ht="15" hidden="false" customHeight="false" outlineLevel="0" collapsed="false">
      <c r="A280" s="6" t="str">
        <f aca="false">TEXT(B280,"0")&amp;"-"&amp;TEXT(C280,"00")</f>
        <v>2024-02</v>
      </c>
      <c r="B280" s="4" t="n">
        <v>2024</v>
      </c>
      <c r="C280" s="4" t="n">
        <v>2</v>
      </c>
      <c r="D280" s="9" t="s">
        <v>318</v>
      </c>
      <c r="E280" s="9" t="s">
        <v>367</v>
      </c>
      <c r="F280" s="12" t="str">
        <f aca="false">INDEX(品項主檔!$B$2:$B$11,MATCH($E280,品項主檔!$A$2:$A$11,0))</f>
        <v>招牌滷味拼盤</v>
      </c>
      <c r="G280" s="12" t="str">
        <f aca="false">INDEX(品項主檔!$C$2:$C$11,MATCH($E280,品項主檔!$A$2:$A$11,0))</f>
        <v>小菜</v>
      </c>
      <c r="H280" s="17" t="n">
        <f aca="false">SUMIFS(品項年度售價!$D$2:$D$31,品項年度售價!$A$2:$A$31,$B280,品項年度售價!$B$2:$B$31,$E280)</f>
        <v>120</v>
      </c>
      <c r="I280" s="4" t="n">
        <v>1343</v>
      </c>
      <c r="J280" s="14" t="n">
        <f aca="false">H280*I280</f>
        <v>161160</v>
      </c>
    </row>
    <row r="281" customFormat="false" ht="15" hidden="false" customHeight="false" outlineLevel="0" collapsed="false">
      <c r="A281" s="6" t="str">
        <f aca="false">TEXT(B281,"0")&amp;"-"&amp;TEXT(C281,"00")</f>
        <v>2024-02</v>
      </c>
      <c r="B281" s="4" t="n">
        <v>2024</v>
      </c>
      <c r="C281" s="4" t="n">
        <v>2</v>
      </c>
      <c r="D281" s="9" t="s">
        <v>318</v>
      </c>
      <c r="E281" s="9" t="s">
        <v>370</v>
      </c>
      <c r="F281" s="12" t="str">
        <f aca="false">INDEX(品項主檔!$B$2:$B$11,MATCH($E281,品項主檔!$A$2:$A$11,0))</f>
        <v>古早味紅茶</v>
      </c>
      <c r="G281" s="12" t="str">
        <f aca="false">INDEX(品項主檔!$C$2:$C$11,MATCH($E281,品項主檔!$A$2:$A$11,0))</f>
        <v>飲品</v>
      </c>
      <c r="H281" s="17" t="n">
        <f aca="false">SUMIFS(品項年度售價!$D$2:$D$31,品項年度售價!$A$2:$A$31,$B281,品項年度售價!$B$2:$B$31,$E281)</f>
        <v>45</v>
      </c>
      <c r="I281" s="4" t="n">
        <v>2109</v>
      </c>
      <c r="J281" s="14" t="n">
        <f aca="false">H281*I281</f>
        <v>94905</v>
      </c>
    </row>
    <row r="282" customFormat="false" ht="15" hidden="false" customHeight="false" outlineLevel="0" collapsed="false">
      <c r="A282" s="6" t="str">
        <f aca="false">TEXT(B282,"0")&amp;"-"&amp;TEXT(C282,"00")</f>
        <v>2024-02</v>
      </c>
      <c r="B282" s="4" t="n">
        <v>2024</v>
      </c>
      <c r="C282" s="4" t="n">
        <v>2</v>
      </c>
      <c r="D282" s="9" t="s">
        <v>323</v>
      </c>
      <c r="E282" s="9" t="s">
        <v>349</v>
      </c>
      <c r="F282" s="12" t="str">
        <f aca="false">INDEX(品項主檔!$B$2:$B$11,MATCH($E282,品項主檔!$A$2:$A$11,0))</f>
        <v>招牌牛肉麵</v>
      </c>
      <c r="G282" s="12" t="str">
        <f aca="false">INDEX(品項主檔!$C$2:$C$11,MATCH($E282,品項主檔!$A$2:$A$11,0))</f>
        <v>主食</v>
      </c>
      <c r="H282" s="17" t="n">
        <f aca="false">SUMIFS(品項年度售價!$D$2:$D$31,品項年度售價!$A$2:$A$31,$B282,品項年度售價!$B$2:$B$31,$E282)</f>
        <v>280</v>
      </c>
      <c r="I282" s="4" t="n">
        <v>253</v>
      </c>
      <c r="J282" s="14" t="n">
        <f aca="false">H282*I282</f>
        <v>70840</v>
      </c>
    </row>
    <row r="283" customFormat="false" ht="15" hidden="false" customHeight="false" outlineLevel="0" collapsed="false">
      <c r="A283" s="6" t="str">
        <f aca="false">TEXT(B283,"0")&amp;"-"&amp;TEXT(C283,"00")</f>
        <v>2024-02</v>
      </c>
      <c r="B283" s="4" t="n">
        <v>2024</v>
      </c>
      <c r="C283" s="4" t="n">
        <v>2</v>
      </c>
      <c r="D283" s="9" t="s">
        <v>323</v>
      </c>
      <c r="E283" s="9" t="s">
        <v>352</v>
      </c>
      <c r="F283" s="12" t="str">
        <f aca="false">INDEX(品項主檔!$B$2:$B$11,MATCH($E283,品項主檔!$A$2:$A$11,0))</f>
        <v>三杯雞定食</v>
      </c>
      <c r="G283" s="12" t="str">
        <f aca="false">INDEX(品項主檔!$C$2:$C$11,MATCH($E283,品項主檔!$A$2:$A$11,0))</f>
        <v>主食</v>
      </c>
      <c r="H283" s="17" t="n">
        <f aca="false">SUMIFS(品項年度售價!$D$2:$D$31,品項年度售價!$A$2:$A$31,$B283,品項年度售價!$B$2:$B$31,$E283)</f>
        <v>260</v>
      </c>
      <c r="I283" s="4" t="n">
        <v>309</v>
      </c>
      <c r="J283" s="14" t="n">
        <f aca="false">H283*I283</f>
        <v>80340</v>
      </c>
    </row>
    <row r="284" customFormat="false" ht="15" hidden="false" customHeight="false" outlineLevel="0" collapsed="false">
      <c r="A284" s="6" t="str">
        <f aca="false">TEXT(B284,"0")&amp;"-"&amp;TEXT(C284,"00")</f>
        <v>2024-02</v>
      </c>
      <c r="B284" s="4" t="n">
        <v>2024</v>
      </c>
      <c r="C284" s="4" t="n">
        <v>2</v>
      </c>
      <c r="D284" s="9" t="s">
        <v>323</v>
      </c>
      <c r="E284" s="9" t="s">
        <v>354</v>
      </c>
      <c r="F284" s="12" t="str">
        <f aca="false">INDEX(品項主檔!$B$2:$B$11,MATCH($E284,品項主檔!$A$2:$A$11,0))</f>
        <v>蔥油雞腿飯</v>
      </c>
      <c r="G284" s="12" t="str">
        <f aca="false">INDEX(品項主檔!$C$2:$C$11,MATCH($E284,品項主檔!$A$2:$A$11,0))</f>
        <v>主食</v>
      </c>
      <c r="H284" s="17" t="n">
        <f aca="false">SUMIFS(品項年度售價!$D$2:$D$31,品項年度售價!$A$2:$A$31,$B284,品項年度售價!$B$2:$B$31,$E284)</f>
        <v>220</v>
      </c>
      <c r="I284" s="4" t="n">
        <v>284</v>
      </c>
      <c r="J284" s="14" t="n">
        <f aca="false">H284*I284</f>
        <v>62480</v>
      </c>
    </row>
    <row r="285" customFormat="false" ht="15" hidden="false" customHeight="false" outlineLevel="0" collapsed="false">
      <c r="A285" s="6" t="str">
        <f aca="false">TEXT(B285,"0")&amp;"-"&amp;TEXT(C285,"00")</f>
        <v>2024-02</v>
      </c>
      <c r="B285" s="4" t="n">
        <v>2024</v>
      </c>
      <c r="C285" s="4" t="n">
        <v>2</v>
      </c>
      <c r="D285" s="9" t="s">
        <v>323</v>
      </c>
      <c r="E285" s="9" t="s">
        <v>356</v>
      </c>
      <c r="F285" s="12" t="str">
        <f aca="false">INDEX(品項主檔!$B$2:$B$11,MATCH($E285,品項主檔!$A$2:$A$11,0))</f>
        <v>黑胡椒豬排飯</v>
      </c>
      <c r="G285" s="12" t="str">
        <f aca="false">INDEX(品項主檔!$C$2:$C$11,MATCH($E285,品項主檔!$A$2:$A$11,0))</f>
        <v>主食</v>
      </c>
      <c r="H285" s="17" t="n">
        <f aca="false">SUMIFS(品項年度售價!$D$2:$D$31,品項年度售價!$A$2:$A$31,$B285,品項年度售價!$B$2:$B$31,$E285)</f>
        <v>230</v>
      </c>
      <c r="I285" s="4" t="n">
        <v>288</v>
      </c>
      <c r="J285" s="14" t="n">
        <f aca="false">H285*I285</f>
        <v>66240</v>
      </c>
    </row>
    <row r="286" customFormat="false" ht="15" hidden="false" customHeight="false" outlineLevel="0" collapsed="false">
      <c r="A286" s="6" t="str">
        <f aca="false">TEXT(B286,"0")&amp;"-"&amp;TEXT(C286,"00")</f>
        <v>2024-02</v>
      </c>
      <c r="B286" s="4" t="n">
        <v>2024</v>
      </c>
      <c r="C286" s="4" t="n">
        <v>2</v>
      </c>
      <c r="D286" s="9" t="s">
        <v>323</v>
      </c>
      <c r="E286" s="9" t="s">
        <v>358</v>
      </c>
      <c r="F286" s="12" t="str">
        <f aca="false">INDEX(品項主檔!$B$2:$B$11,MATCH($E286,品項主檔!$A$2:$A$11,0))</f>
        <v>麻油雞湯麵</v>
      </c>
      <c r="G286" s="12" t="str">
        <f aca="false">INDEX(品項主檔!$C$2:$C$11,MATCH($E286,品項主檔!$A$2:$A$11,0))</f>
        <v>主食</v>
      </c>
      <c r="H286" s="17" t="n">
        <f aca="false">SUMIFS(品項年度售價!$D$2:$D$31,品項年度售價!$A$2:$A$31,$B286,品項年度售價!$B$2:$B$31,$E286)</f>
        <v>290</v>
      </c>
      <c r="I286" s="4" t="n">
        <v>288</v>
      </c>
      <c r="J286" s="14" t="n">
        <f aca="false">H286*I286</f>
        <v>83520</v>
      </c>
    </row>
    <row r="287" customFormat="false" ht="15" hidden="false" customHeight="false" outlineLevel="0" collapsed="false">
      <c r="A287" s="6" t="str">
        <f aca="false">TEXT(B287,"0")&amp;"-"&amp;TEXT(C287,"00")</f>
        <v>2024-02</v>
      </c>
      <c r="B287" s="4" t="n">
        <v>2024</v>
      </c>
      <c r="C287" s="4" t="n">
        <v>2</v>
      </c>
      <c r="D287" s="9" t="s">
        <v>323</v>
      </c>
      <c r="E287" s="9" t="s">
        <v>360</v>
      </c>
      <c r="F287" s="12" t="str">
        <f aca="false">INDEX(品項主檔!$B$2:$B$11,MATCH($E287,品項主檔!$A$2:$A$11,0))</f>
        <v>塔香涼麵</v>
      </c>
      <c r="G287" s="12" t="str">
        <f aca="false">INDEX(品項主檔!$C$2:$C$11,MATCH($E287,品項主檔!$A$2:$A$11,0))</f>
        <v>主食</v>
      </c>
      <c r="H287" s="17" t="n">
        <f aca="false">SUMIFS(品項年度售價!$D$2:$D$31,品項年度售價!$A$2:$A$31,$B287,品項年度售價!$B$2:$B$31,$E287)</f>
        <v>180</v>
      </c>
      <c r="I287" s="4" t="n">
        <v>111</v>
      </c>
      <c r="J287" s="14" t="n">
        <f aca="false">H287*I287</f>
        <v>19980</v>
      </c>
    </row>
    <row r="288" customFormat="false" ht="15" hidden="false" customHeight="false" outlineLevel="0" collapsed="false">
      <c r="A288" s="6" t="str">
        <f aca="false">TEXT(B288,"0")&amp;"-"&amp;TEXT(C288,"00")</f>
        <v>2024-02</v>
      </c>
      <c r="B288" s="4" t="n">
        <v>2024</v>
      </c>
      <c r="C288" s="4" t="n">
        <v>2</v>
      </c>
      <c r="D288" s="9" t="s">
        <v>323</v>
      </c>
      <c r="E288" s="9" t="s">
        <v>362</v>
      </c>
      <c r="F288" s="12" t="str">
        <f aca="false">INDEX(品項主檔!$B$2:$B$11,MATCH($E288,品項主檔!$A$2:$A$11,0))</f>
        <v>海鮮炒飯</v>
      </c>
      <c r="G288" s="12" t="str">
        <f aca="false">INDEX(品項主檔!$C$2:$C$11,MATCH($E288,品項主檔!$A$2:$A$11,0))</f>
        <v>主食</v>
      </c>
      <c r="H288" s="17" t="n">
        <f aca="false">SUMIFS(品項年度售價!$D$2:$D$31,品項年度售價!$A$2:$A$31,$B288,品項年度售價!$B$2:$B$31,$E288)</f>
        <v>250</v>
      </c>
      <c r="I288" s="4" t="n">
        <v>204</v>
      </c>
      <c r="J288" s="14" t="n">
        <f aca="false">H288*I288</f>
        <v>51000</v>
      </c>
    </row>
    <row r="289" customFormat="false" ht="15" hidden="false" customHeight="false" outlineLevel="0" collapsed="false">
      <c r="A289" s="6" t="str">
        <f aca="false">TEXT(B289,"0")&amp;"-"&amp;TEXT(C289,"00")</f>
        <v>2024-02</v>
      </c>
      <c r="B289" s="4" t="n">
        <v>2024</v>
      </c>
      <c r="C289" s="4" t="n">
        <v>2</v>
      </c>
      <c r="D289" s="9" t="s">
        <v>323</v>
      </c>
      <c r="E289" s="9" t="s">
        <v>364</v>
      </c>
      <c r="F289" s="12" t="str">
        <f aca="false">INDEX(品項主檔!$B$2:$B$11,MATCH($E289,品項主檔!$A$2:$A$11,0))</f>
        <v>酸辣湯</v>
      </c>
      <c r="G289" s="12" t="str">
        <f aca="false">INDEX(品項主檔!$C$2:$C$11,MATCH($E289,品項主檔!$A$2:$A$11,0))</f>
        <v>湯品</v>
      </c>
      <c r="H289" s="17" t="n">
        <f aca="false">SUMIFS(品項年度售價!$D$2:$D$31,品項年度售價!$A$2:$A$31,$B289,品項年度售價!$B$2:$B$31,$E289)</f>
        <v>60</v>
      </c>
      <c r="I289" s="4" t="n">
        <v>1338</v>
      </c>
      <c r="J289" s="14" t="n">
        <f aca="false">H289*I289</f>
        <v>80280</v>
      </c>
    </row>
    <row r="290" customFormat="false" ht="15" hidden="false" customHeight="false" outlineLevel="0" collapsed="false">
      <c r="A290" s="6" t="str">
        <f aca="false">TEXT(B290,"0")&amp;"-"&amp;TEXT(C290,"00")</f>
        <v>2024-02</v>
      </c>
      <c r="B290" s="4" t="n">
        <v>2024</v>
      </c>
      <c r="C290" s="4" t="n">
        <v>2</v>
      </c>
      <c r="D290" s="9" t="s">
        <v>323</v>
      </c>
      <c r="E290" s="9" t="s">
        <v>367</v>
      </c>
      <c r="F290" s="12" t="str">
        <f aca="false">INDEX(品項主檔!$B$2:$B$11,MATCH($E290,品項主檔!$A$2:$A$11,0))</f>
        <v>招牌滷味拼盤</v>
      </c>
      <c r="G290" s="12" t="str">
        <f aca="false">INDEX(品項主檔!$C$2:$C$11,MATCH($E290,品項主檔!$A$2:$A$11,0))</f>
        <v>小菜</v>
      </c>
      <c r="H290" s="17" t="n">
        <f aca="false">SUMIFS(品項年度售價!$D$2:$D$31,品項年度售價!$A$2:$A$31,$B290,品項年度售價!$B$2:$B$31,$E290)</f>
        <v>120</v>
      </c>
      <c r="I290" s="4" t="n">
        <v>979</v>
      </c>
      <c r="J290" s="14" t="n">
        <f aca="false">H290*I290</f>
        <v>117480</v>
      </c>
    </row>
    <row r="291" customFormat="false" ht="15" hidden="false" customHeight="false" outlineLevel="0" collapsed="false">
      <c r="A291" s="6" t="str">
        <f aca="false">TEXT(B291,"0")&amp;"-"&amp;TEXT(C291,"00")</f>
        <v>2024-02</v>
      </c>
      <c r="B291" s="4" t="n">
        <v>2024</v>
      </c>
      <c r="C291" s="4" t="n">
        <v>2</v>
      </c>
      <c r="D291" s="9" t="s">
        <v>323</v>
      </c>
      <c r="E291" s="9" t="s">
        <v>370</v>
      </c>
      <c r="F291" s="12" t="str">
        <f aca="false">INDEX(品項主檔!$B$2:$B$11,MATCH($E291,品項主檔!$A$2:$A$11,0))</f>
        <v>古早味紅茶</v>
      </c>
      <c r="G291" s="12" t="str">
        <f aca="false">INDEX(品項主檔!$C$2:$C$11,MATCH($E291,品項主檔!$A$2:$A$11,0))</f>
        <v>飲品</v>
      </c>
      <c r="H291" s="17" t="n">
        <f aca="false">SUMIFS(品項年度售價!$D$2:$D$31,品項年度售價!$A$2:$A$31,$B291,品項年度售價!$B$2:$B$31,$E291)</f>
        <v>45</v>
      </c>
      <c r="I291" s="4" t="n">
        <v>1969</v>
      </c>
      <c r="J291" s="14" t="n">
        <f aca="false">H291*I291</f>
        <v>88605</v>
      </c>
    </row>
    <row r="292" customFormat="false" ht="15" hidden="false" customHeight="false" outlineLevel="0" collapsed="false">
      <c r="A292" s="6" t="str">
        <f aca="false">TEXT(B292,"0")&amp;"-"&amp;TEXT(C292,"00")</f>
        <v>2024-02</v>
      </c>
      <c r="B292" s="4" t="n">
        <v>2024</v>
      </c>
      <c r="C292" s="4" t="n">
        <v>2</v>
      </c>
      <c r="D292" s="9" t="s">
        <v>262</v>
      </c>
      <c r="E292" s="9" t="s">
        <v>349</v>
      </c>
      <c r="F292" s="12" t="str">
        <f aca="false">INDEX(品項主檔!$B$2:$B$11,MATCH($E292,品項主檔!$A$2:$A$11,0))</f>
        <v>招牌牛肉麵</v>
      </c>
      <c r="G292" s="12" t="str">
        <f aca="false">INDEX(品項主檔!$C$2:$C$11,MATCH($E292,品項主檔!$A$2:$A$11,0))</f>
        <v>主食</v>
      </c>
      <c r="H292" s="17" t="n">
        <f aca="false">SUMIFS(品項年度售價!$D$2:$D$31,品項年度售價!$A$2:$A$31,$B292,品項年度售價!$B$2:$B$31,$E292)</f>
        <v>280</v>
      </c>
      <c r="I292" s="4" t="n">
        <v>502</v>
      </c>
      <c r="J292" s="14" t="n">
        <f aca="false">H292*I292</f>
        <v>140560</v>
      </c>
    </row>
    <row r="293" customFormat="false" ht="15" hidden="false" customHeight="false" outlineLevel="0" collapsed="false">
      <c r="A293" s="6" t="str">
        <f aca="false">TEXT(B293,"0")&amp;"-"&amp;TEXT(C293,"00")</f>
        <v>2024-02</v>
      </c>
      <c r="B293" s="4" t="n">
        <v>2024</v>
      </c>
      <c r="C293" s="4" t="n">
        <v>2</v>
      </c>
      <c r="D293" s="9" t="s">
        <v>262</v>
      </c>
      <c r="E293" s="9" t="s">
        <v>352</v>
      </c>
      <c r="F293" s="12" t="str">
        <f aca="false">INDEX(品項主檔!$B$2:$B$11,MATCH($E293,品項主檔!$A$2:$A$11,0))</f>
        <v>三杯雞定食</v>
      </c>
      <c r="G293" s="12" t="str">
        <f aca="false">INDEX(品項主檔!$C$2:$C$11,MATCH($E293,品項主檔!$A$2:$A$11,0))</f>
        <v>主食</v>
      </c>
      <c r="H293" s="17" t="n">
        <f aca="false">SUMIFS(品項年度售價!$D$2:$D$31,品項年度售價!$A$2:$A$31,$B293,品項年度售價!$B$2:$B$31,$E293)</f>
        <v>260</v>
      </c>
      <c r="I293" s="4" t="n">
        <v>474</v>
      </c>
      <c r="J293" s="14" t="n">
        <f aca="false">H293*I293</f>
        <v>123240</v>
      </c>
    </row>
    <row r="294" customFormat="false" ht="15" hidden="false" customHeight="false" outlineLevel="0" collapsed="false">
      <c r="A294" s="6" t="str">
        <f aca="false">TEXT(B294,"0")&amp;"-"&amp;TEXT(C294,"00")</f>
        <v>2024-02</v>
      </c>
      <c r="B294" s="4" t="n">
        <v>2024</v>
      </c>
      <c r="C294" s="4" t="n">
        <v>2</v>
      </c>
      <c r="D294" s="9" t="s">
        <v>262</v>
      </c>
      <c r="E294" s="9" t="s">
        <v>354</v>
      </c>
      <c r="F294" s="12" t="str">
        <f aca="false">INDEX(品項主檔!$B$2:$B$11,MATCH($E294,品項主檔!$A$2:$A$11,0))</f>
        <v>蔥油雞腿飯</v>
      </c>
      <c r="G294" s="12" t="str">
        <f aca="false">INDEX(品項主檔!$C$2:$C$11,MATCH($E294,品項主檔!$A$2:$A$11,0))</f>
        <v>主食</v>
      </c>
      <c r="H294" s="17" t="n">
        <f aca="false">SUMIFS(品項年度售價!$D$2:$D$31,品項年度售價!$A$2:$A$31,$B294,品項年度售價!$B$2:$B$31,$E294)</f>
        <v>220</v>
      </c>
      <c r="I294" s="4" t="n">
        <v>438</v>
      </c>
      <c r="J294" s="14" t="n">
        <f aca="false">H294*I294</f>
        <v>96360</v>
      </c>
    </row>
    <row r="295" customFormat="false" ht="15" hidden="false" customHeight="false" outlineLevel="0" collapsed="false">
      <c r="A295" s="6" t="str">
        <f aca="false">TEXT(B295,"0")&amp;"-"&amp;TEXT(C295,"00")</f>
        <v>2024-02</v>
      </c>
      <c r="B295" s="4" t="n">
        <v>2024</v>
      </c>
      <c r="C295" s="4" t="n">
        <v>2</v>
      </c>
      <c r="D295" s="9" t="s">
        <v>262</v>
      </c>
      <c r="E295" s="9" t="s">
        <v>356</v>
      </c>
      <c r="F295" s="12" t="str">
        <f aca="false">INDEX(品項主檔!$B$2:$B$11,MATCH($E295,品項主檔!$A$2:$A$11,0))</f>
        <v>黑胡椒豬排飯</v>
      </c>
      <c r="G295" s="12" t="str">
        <f aca="false">INDEX(品項主檔!$C$2:$C$11,MATCH($E295,品項主檔!$A$2:$A$11,0))</f>
        <v>主食</v>
      </c>
      <c r="H295" s="17" t="n">
        <f aca="false">SUMIFS(品項年度售價!$D$2:$D$31,品項年度售價!$A$2:$A$31,$B295,品項年度售價!$B$2:$B$31,$E295)</f>
        <v>230</v>
      </c>
      <c r="I295" s="4" t="n">
        <v>505</v>
      </c>
      <c r="J295" s="14" t="n">
        <f aca="false">H295*I295</f>
        <v>116150</v>
      </c>
    </row>
    <row r="296" customFormat="false" ht="15" hidden="false" customHeight="false" outlineLevel="0" collapsed="false">
      <c r="A296" s="6" t="str">
        <f aca="false">TEXT(B296,"0")&amp;"-"&amp;TEXT(C296,"00")</f>
        <v>2024-02</v>
      </c>
      <c r="B296" s="4" t="n">
        <v>2024</v>
      </c>
      <c r="C296" s="4" t="n">
        <v>2</v>
      </c>
      <c r="D296" s="9" t="s">
        <v>262</v>
      </c>
      <c r="E296" s="9" t="s">
        <v>358</v>
      </c>
      <c r="F296" s="12" t="str">
        <f aca="false">INDEX(品項主檔!$B$2:$B$11,MATCH($E296,品項主檔!$A$2:$A$11,0))</f>
        <v>麻油雞湯麵</v>
      </c>
      <c r="G296" s="12" t="str">
        <f aca="false">INDEX(品項主檔!$C$2:$C$11,MATCH($E296,品項主檔!$A$2:$A$11,0))</f>
        <v>主食</v>
      </c>
      <c r="H296" s="17" t="n">
        <f aca="false">SUMIFS(品項年度售價!$D$2:$D$31,品項年度售價!$A$2:$A$31,$B296,品項年度售價!$B$2:$B$31,$E296)</f>
        <v>290</v>
      </c>
      <c r="I296" s="4" t="n">
        <v>805</v>
      </c>
      <c r="J296" s="14" t="n">
        <f aca="false">H296*I296</f>
        <v>233450</v>
      </c>
    </row>
    <row r="297" customFormat="false" ht="15" hidden="false" customHeight="false" outlineLevel="0" collapsed="false">
      <c r="A297" s="6" t="str">
        <f aca="false">TEXT(B297,"0")&amp;"-"&amp;TEXT(C297,"00")</f>
        <v>2024-02</v>
      </c>
      <c r="B297" s="4" t="n">
        <v>2024</v>
      </c>
      <c r="C297" s="4" t="n">
        <v>2</v>
      </c>
      <c r="D297" s="9" t="s">
        <v>262</v>
      </c>
      <c r="E297" s="9" t="s">
        <v>360</v>
      </c>
      <c r="F297" s="12" t="str">
        <f aca="false">INDEX(品項主檔!$B$2:$B$11,MATCH($E297,品項主檔!$A$2:$A$11,0))</f>
        <v>塔香涼麵</v>
      </c>
      <c r="G297" s="12" t="str">
        <f aca="false">INDEX(品項主檔!$C$2:$C$11,MATCH($E297,品項主檔!$A$2:$A$11,0))</f>
        <v>主食</v>
      </c>
      <c r="H297" s="17" t="n">
        <f aca="false">SUMIFS(品項年度售價!$D$2:$D$31,品項年度售價!$A$2:$A$31,$B297,品項年度售價!$B$2:$B$31,$E297)</f>
        <v>180</v>
      </c>
      <c r="I297" s="4" t="n">
        <v>258</v>
      </c>
      <c r="J297" s="14" t="n">
        <f aca="false">H297*I297</f>
        <v>46440</v>
      </c>
    </row>
    <row r="298" customFormat="false" ht="15" hidden="false" customHeight="false" outlineLevel="0" collapsed="false">
      <c r="A298" s="6" t="str">
        <f aca="false">TEXT(B298,"0")&amp;"-"&amp;TEXT(C298,"00")</f>
        <v>2024-02</v>
      </c>
      <c r="B298" s="4" t="n">
        <v>2024</v>
      </c>
      <c r="C298" s="4" t="n">
        <v>2</v>
      </c>
      <c r="D298" s="9" t="s">
        <v>262</v>
      </c>
      <c r="E298" s="9" t="s">
        <v>362</v>
      </c>
      <c r="F298" s="12" t="str">
        <f aca="false">INDEX(品項主檔!$B$2:$B$11,MATCH($E298,品項主檔!$A$2:$A$11,0))</f>
        <v>海鮮炒飯</v>
      </c>
      <c r="G298" s="12" t="str">
        <f aca="false">INDEX(品項主檔!$C$2:$C$11,MATCH($E298,品項主檔!$A$2:$A$11,0))</f>
        <v>主食</v>
      </c>
      <c r="H298" s="17" t="n">
        <f aca="false">SUMIFS(品項年度售價!$D$2:$D$31,品項年度售價!$A$2:$A$31,$B298,品項年度售價!$B$2:$B$31,$E298)</f>
        <v>250</v>
      </c>
      <c r="I298" s="4" t="n">
        <v>548</v>
      </c>
      <c r="J298" s="14" t="n">
        <f aca="false">H298*I298</f>
        <v>137000</v>
      </c>
    </row>
    <row r="299" customFormat="false" ht="15" hidden="false" customHeight="false" outlineLevel="0" collapsed="false">
      <c r="A299" s="6" t="str">
        <f aca="false">TEXT(B299,"0")&amp;"-"&amp;TEXT(C299,"00")</f>
        <v>2024-02</v>
      </c>
      <c r="B299" s="4" t="n">
        <v>2024</v>
      </c>
      <c r="C299" s="4" t="n">
        <v>2</v>
      </c>
      <c r="D299" s="9" t="s">
        <v>262</v>
      </c>
      <c r="E299" s="9" t="s">
        <v>364</v>
      </c>
      <c r="F299" s="12" t="str">
        <f aca="false">INDEX(品項主檔!$B$2:$B$11,MATCH($E299,品項主檔!$A$2:$A$11,0))</f>
        <v>酸辣湯</v>
      </c>
      <c r="G299" s="12" t="str">
        <f aca="false">INDEX(品項主檔!$C$2:$C$11,MATCH($E299,品項主檔!$A$2:$A$11,0))</f>
        <v>湯品</v>
      </c>
      <c r="H299" s="17" t="n">
        <f aca="false">SUMIFS(品項年度售價!$D$2:$D$31,品項年度售價!$A$2:$A$31,$B299,品項年度售價!$B$2:$B$31,$E299)</f>
        <v>60</v>
      </c>
      <c r="I299" s="4" t="n">
        <v>2704</v>
      </c>
      <c r="J299" s="14" t="n">
        <f aca="false">H299*I299</f>
        <v>162240</v>
      </c>
    </row>
    <row r="300" customFormat="false" ht="15" hidden="false" customHeight="false" outlineLevel="0" collapsed="false">
      <c r="A300" s="6" t="str">
        <f aca="false">TEXT(B300,"0")&amp;"-"&amp;TEXT(C300,"00")</f>
        <v>2024-02</v>
      </c>
      <c r="B300" s="4" t="n">
        <v>2024</v>
      </c>
      <c r="C300" s="4" t="n">
        <v>2</v>
      </c>
      <c r="D300" s="9" t="s">
        <v>262</v>
      </c>
      <c r="E300" s="9" t="s">
        <v>367</v>
      </c>
      <c r="F300" s="12" t="str">
        <f aca="false">INDEX(品項主檔!$B$2:$B$11,MATCH($E300,品項主檔!$A$2:$A$11,0))</f>
        <v>招牌滷味拼盤</v>
      </c>
      <c r="G300" s="12" t="str">
        <f aca="false">INDEX(品項主檔!$C$2:$C$11,MATCH($E300,品項主檔!$A$2:$A$11,0))</f>
        <v>小菜</v>
      </c>
      <c r="H300" s="17" t="n">
        <f aca="false">SUMIFS(品項年度售價!$D$2:$D$31,品項年度售價!$A$2:$A$31,$B300,品項年度售價!$B$2:$B$31,$E300)</f>
        <v>120</v>
      </c>
      <c r="I300" s="4" t="n">
        <v>1636</v>
      </c>
      <c r="J300" s="14" t="n">
        <f aca="false">H300*I300</f>
        <v>196320</v>
      </c>
    </row>
    <row r="301" customFormat="false" ht="15" hidden="false" customHeight="false" outlineLevel="0" collapsed="false">
      <c r="A301" s="6" t="str">
        <f aca="false">TEXT(B301,"0")&amp;"-"&amp;TEXT(C301,"00")</f>
        <v>2024-02</v>
      </c>
      <c r="B301" s="4" t="n">
        <v>2024</v>
      </c>
      <c r="C301" s="4" t="n">
        <v>2</v>
      </c>
      <c r="D301" s="9" t="s">
        <v>262</v>
      </c>
      <c r="E301" s="9" t="s">
        <v>370</v>
      </c>
      <c r="F301" s="12" t="str">
        <f aca="false">INDEX(品項主檔!$B$2:$B$11,MATCH($E301,品項主檔!$A$2:$A$11,0))</f>
        <v>古早味紅茶</v>
      </c>
      <c r="G301" s="12" t="str">
        <f aca="false">INDEX(品項主檔!$C$2:$C$11,MATCH($E301,品項主檔!$A$2:$A$11,0))</f>
        <v>飲品</v>
      </c>
      <c r="H301" s="17" t="n">
        <f aca="false">SUMIFS(品項年度售價!$D$2:$D$31,品項年度售價!$A$2:$A$31,$B301,品項年度售價!$B$2:$B$31,$E301)</f>
        <v>45</v>
      </c>
      <c r="I301" s="4" t="n">
        <v>3564</v>
      </c>
      <c r="J301" s="14" t="n">
        <f aca="false">H301*I301</f>
        <v>160380</v>
      </c>
    </row>
    <row r="302" customFormat="false" ht="15" hidden="false" customHeight="false" outlineLevel="0" collapsed="false">
      <c r="A302" s="6" t="str">
        <f aca="false">TEXT(B302,"0")&amp;"-"&amp;TEXT(C302,"00")</f>
        <v>2024-02</v>
      </c>
      <c r="B302" s="4" t="n">
        <v>2024</v>
      </c>
      <c r="C302" s="4" t="n">
        <v>2</v>
      </c>
      <c r="D302" s="9" t="s">
        <v>269</v>
      </c>
      <c r="E302" s="9" t="s">
        <v>349</v>
      </c>
      <c r="F302" s="12" t="str">
        <f aca="false">INDEX(品項主檔!$B$2:$B$11,MATCH($E302,品項主檔!$A$2:$A$11,0))</f>
        <v>招牌牛肉麵</v>
      </c>
      <c r="G302" s="12" t="str">
        <f aca="false">INDEX(品項主檔!$C$2:$C$11,MATCH($E302,品項主檔!$A$2:$A$11,0))</f>
        <v>主食</v>
      </c>
      <c r="H302" s="17" t="n">
        <f aca="false">SUMIFS(品項年度售價!$D$2:$D$31,品項年度售價!$A$2:$A$31,$B302,品項年度售價!$B$2:$B$31,$E302)</f>
        <v>280</v>
      </c>
      <c r="I302" s="4" t="n">
        <v>358</v>
      </c>
      <c r="J302" s="14" t="n">
        <f aca="false">H302*I302</f>
        <v>100240</v>
      </c>
    </row>
    <row r="303" customFormat="false" ht="15" hidden="false" customHeight="false" outlineLevel="0" collapsed="false">
      <c r="A303" s="6" t="str">
        <f aca="false">TEXT(B303,"0")&amp;"-"&amp;TEXT(C303,"00")</f>
        <v>2024-02</v>
      </c>
      <c r="B303" s="4" t="n">
        <v>2024</v>
      </c>
      <c r="C303" s="4" t="n">
        <v>2</v>
      </c>
      <c r="D303" s="9" t="s">
        <v>269</v>
      </c>
      <c r="E303" s="9" t="s">
        <v>352</v>
      </c>
      <c r="F303" s="12" t="str">
        <f aca="false">INDEX(品項主檔!$B$2:$B$11,MATCH($E303,品項主檔!$A$2:$A$11,0))</f>
        <v>三杯雞定食</v>
      </c>
      <c r="G303" s="12" t="str">
        <f aca="false">INDEX(品項主檔!$C$2:$C$11,MATCH($E303,品項主檔!$A$2:$A$11,0))</f>
        <v>主食</v>
      </c>
      <c r="H303" s="17" t="n">
        <f aca="false">SUMIFS(品項年度售價!$D$2:$D$31,品項年度售價!$A$2:$A$31,$B303,品項年度售價!$B$2:$B$31,$E303)</f>
        <v>260</v>
      </c>
      <c r="I303" s="4" t="n">
        <v>314</v>
      </c>
      <c r="J303" s="14" t="n">
        <f aca="false">H303*I303</f>
        <v>81640</v>
      </c>
    </row>
    <row r="304" customFormat="false" ht="15" hidden="false" customHeight="false" outlineLevel="0" collapsed="false">
      <c r="A304" s="6" t="str">
        <f aca="false">TEXT(B304,"0")&amp;"-"&amp;TEXT(C304,"00")</f>
        <v>2024-02</v>
      </c>
      <c r="B304" s="4" t="n">
        <v>2024</v>
      </c>
      <c r="C304" s="4" t="n">
        <v>2</v>
      </c>
      <c r="D304" s="9" t="s">
        <v>269</v>
      </c>
      <c r="E304" s="9" t="s">
        <v>354</v>
      </c>
      <c r="F304" s="12" t="str">
        <f aca="false">INDEX(品項主檔!$B$2:$B$11,MATCH($E304,品項主檔!$A$2:$A$11,0))</f>
        <v>蔥油雞腿飯</v>
      </c>
      <c r="G304" s="12" t="str">
        <f aca="false">INDEX(品項主檔!$C$2:$C$11,MATCH($E304,品項主檔!$A$2:$A$11,0))</f>
        <v>主食</v>
      </c>
      <c r="H304" s="17" t="n">
        <f aca="false">SUMIFS(品項年度售價!$D$2:$D$31,品項年度售價!$A$2:$A$31,$B304,品項年度售價!$B$2:$B$31,$E304)</f>
        <v>220</v>
      </c>
      <c r="I304" s="4" t="n">
        <v>381</v>
      </c>
      <c r="J304" s="14" t="n">
        <f aca="false">H304*I304</f>
        <v>83820</v>
      </c>
    </row>
    <row r="305" customFormat="false" ht="15" hidden="false" customHeight="false" outlineLevel="0" collapsed="false">
      <c r="A305" s="6" t="str">
        <f aca="false">TEXT(B305,"0")&amp;"-"&amp;TEXT(C305,"00")</f>
        <v>2024-02</v>
      </c>
      <c r="B305" s="4" t="n">
        <v>2024</v>
      </c>
      <c r="C305" s="4" t="n">
        <v>2</v>
      </c>
      <c r="D305" s="9" t="s">
        <v>269</v>
      </c>
      <c r="E305" s="9" t="s">
        <v>356</v>
      </c>
      <c r="F305" s="12" t="str">
        <f aca="false">INDEX(品項主檔!$B$2:$B$11,MATCH($E305,品項主檔!$A$2:$A$11,0))</f>
        <v>黑胡椒豬排飯</v>
      </c>
      <c r="G305" s="12" t="str">
        <f aca="false">INDEX(品項主檔!$C$2:$C$11,MATCH($E305,品項主檔!$A$2:$A$11,0))</f>
        <v>主食</v>
      </c>
      <c r="H305" s="17" t="n">
        <f aca="false">SUMIFS(品項年度售價!$D$2:$D$31,品項年度售價!$A$2:$A$31,$B305,品項年度售價!$B$2:$B$31,$E305)</f>
        <v>230</v>
      </c>
      <c r="I305" s="4" t="n">
        <v>435</v>
      </c>
      <c r="J305" s="14" t="n">
        <f aca="false">H305*I305</f>
        <v>100050</v>
      </c>
    </row>
    <row r="306" customFormat="false" ht="15" hidden="false" customHeight="false" outlineLevel="0" collapsed="false">
      <c r="A306" s="6" t="str">
        <f aca="false">TEXT(B306,"0")&amp;"-"&amp;TEXT(C306,"00")</f>
        <v>2024-02</v>
      </c>
      <c r="B306" s="4" t="n">
        <v>2024</v>
      </c>
      <c r="C306" s="4" t="n">
        <v>2</v>
      </c>
      <c r="D306" s="9" t="s">
        <v>269</v>
      </c>
      <c r="E306" s="9" t="s">
        <v>358</v>
      </c>
      <c r="F306" s="12" t="str">
        <f aca="false">INDEX(品項主檔!$B$2:$B$11,MATCH($E306,品項主檔!$A$2:$A$11,0))</f>
        <v>麻油雞湯麵</v>
      </c>
      <c r="G306" s="12" t="str">
        <f aca="false">INDEX(品項主檔!$C$2:$C$11,MATCH($E306,品項主檔!$A$2:$A$11,0))</f>
        <v>主食</v>
      </c>
      <c r="H306" s="17" t="n">
        <f aca="false">SUMIFS(品項年度售價!$D$2:$D$31,品項年度售價!$A$2:$A$31,$B306,品項年度售價!$B$2:$B$31,$E306)</f>
        <v>290</v>
      </c>
      <c r="I306" s="4" t="n">
        <v>515</v>
      </c>
      <c r="J306" s="14" t="n">
        <f aca="false">H306*I306</f>
        <v>149350</v>
      </c>
    </row>
    <row r="307" customFormat="false" ht="15" hidden="false" customHeight="false" outlineLevel="0" collapsed="false">
      <c r="A307" s="6" t="str">
        <f aca="false">TEXT(B307,"0")&amp;"-"&amp;TEXT(C307,"00")</f>
        <v>2024-02</v>
      </c>
      <c r="B307" s="4" t="n">
        <v>2024</v>
      </c>
      <c r="C307" s="4" t="n">
        <v>2</v>
      </c>
      <c r="D307" s="9" t="s">
        <v>269</v>
      </c>
      <c r="E307" s="9" t="s">
        <v>360</v>
      </c>
      <c r="F307" s="12" t="str">
        <f aca="false">INDEX(品項主檔!$B$2:$B$11,MATCH($E307,品項主檔!$A$2:$A$11,0))</f>
        <v>塔香涼麵</v>
      </c>
      <c r="G307" s="12" t="str">
        <f aca="false">INDEX(品項主檔!$C$2:$C$11,MATCH($E307,品項主檔!$A$2:$A$11,0))</f>
        <v>主食</v>
      </c>
      <c r="H307" s="17" t="n">
        <f aca="false">SUMIFS(品項年度售價!$D$2:$D$31,品項年度售價!$A$2:$A$31,$B307,品項年度售價!$B$2:$B$31,$E307)</f>
        <v>180</v>
      </c>
      <c r="I307" s="4" t="n">
        <v>172</v>
      </c>
      <c r="J307" s="14" t="n">
        <f aca="false">H307*I307</f>
        <v>30960</v>
      </c>
    </row>
    <row r="308" customFormat="false" ht="15" hidden="false" customHeight="false" outlineLevel="0" collapsed="false">
      <c r="A308" s="6" t="str">
        <f aca="false">TEXT(B308,"0")&amp;"-"&amp;TEXT(C308,"00")</f>
        <v>2024-02</v>
      </c>
      <c r="B308" s="4" t="n">
        <v>2024</v>
      </c>
      <c r="C308" s="4" t="n">
        <v>2</v>
      </c>
      <c r="D308" s="9" t="s">
        <v>269</v>
      </c>
      <c r="E308" s="9" t="s">
        <v>362</v>
      </c>
      <c r="F308" s="12" t="str">
        <f aca="false">INDEX(品項主檔!$B$2:$B$11,MATCH($E308,品項主檔!$A$2:$A$11,0))</f>
        <v>海鮮炒飯</v>
      </c>
      <c r="G308" s="12" t="str">
        <f aca="false">INDEX(品項主檔!$C$2:$C$11,MATCH($E308,品項主檔!$A$2:$A$11,0))</f>
        <v>主食</v>
      </c>
      <c r="H308" s="17" t="n">
        <f aca="false">SUMIFS(品項年度售價!$D$2:$D$31,品項年度售價!$A$2:$A$31,$B308,品項年度售價!$B$2:$B$31,$E308)</f>
        <v>250</v>
      </c>
      <c r="I308" s="4" t="n">
        <v>352</v>
      </c>
      <c r="J308" s="14" t="n">
        <f aca="false">H308*I308</f>
        <v>88000</v>
      </c>
    </row>
    <row r="309" customFormat="false" ht="15" hidden="false" customHeight="false" outlineLevel="0" collapsed="false">
      <c r="A309" s="6" t="str">
        <f aca="false">TEXT(B309,"0")&amp;"-"&amp;TEXT(C309,"00")</f>
        <v>2024-02</v>
      </c>
      <c r="B309" s="4" t="n">
        <v>2024</v>
      </c>
      <c r="C309" s="4" t="n">
        <v>2</v>
      </c>
      <c r="D309" s="9" t="s">
        <v>269</v>
      </c>
      <c r="E309" s="9" t="s">
        <v>364</v>
      </c>
      <c r="F309" s="12" t="str">
        <f aca="false">INDEX(品項主檔!$B$2:$B$11,MATCH($E309,品項主檔!$A$2:$A$11,0))</f>
        <v>酸辣湯</v>
      </c>
      <c r="G309" s="12" t="str">
        <f aca="false">INDEX(品項主檔!$C$2:$C$11,MATCH($E309,品項主檔!$A$2:$A$11,0))</f>
        <v>湯品</v>
      </c>
      <c r="H309" s="17" t="n">
        <f aca="false">SUMIFS(品項年度售價!$D$2:$D$31,品項年度售價!$A$2:$A$31,$B309,品項年度售價!$B$2:$B$31,$E309)</f>
        <v>60</v>
      </c>
      <c r="I309" s="4" t="n">
        <v>1717</v>
      </c>
      <c r="J309" s="14" t="n">
        <f aca="false">H309*I309</f>
        <v>103020</v>
      </c>
    </row>
    <row r="310" customFormat="false" ht="15" hidden="false" customHeight="false" outlineLevel="0" collapsed="false">
      <c r="A310" s="6" t="str">
        <f aca="false">TEXT(B310,"0")&amp;"-"&amp;TEXT(C310,"00")</f>
        <v>2024-02</v>
      </c>
      <c r="B310" s="4" t="n">
        <v>2024</v>
      </c>
      <c r="C310" s="4" t="n">
        <v>2</v>
      </c>
      <c r="D310" s="9" t="s">
        <v>269</v>
      </c>
      <c r="E310" s="9" t="s">
        <v>367</v>
      </c>
      <c r="F310" s="12" t="str">
        <f aca="false">INDEX(品項主檔!$B$2:$B$11,MATCH($E310,品項主檔!$A$2:$A$11,0))</f>
        <v>招牌滷味拼盤</v>
      </c>
      <c r="G310" s="12" t="str">
        <f aca="false">INDEX(品項主檔!$C$2:$C$11,MATCH($E310,品項主檔!$A$2:$A$11,0))</f>
        <v>小菜</v>
      </c>
      <c r="H310" s="17" t="n">
        <f aca="false">SUMIFS(品項年度售價!$D$2:$D$31,品項年度售價!$A$2:$A$31,$B310,品項年度售價!$B$2:$B$31,$E310)</f>
        <v>120</v>
      </c>
      <c r="I310" s="4" t="n">
        <v>1439</v>
      </c>
      <c r="J310" s="14" t="n">
        <f aca="false">H310*I310</f>
        <v>172680</v>
      </c>
    </row>
    <row r="311" customFormat="false" ht="15" hidden="false" customHeight="false" outlineLevel="0" collapsed="false">
      <c r="A311" s="6" t="str">
        <f aca="false">TEXT(B311,"0")&amp;"-"&amp;TEXT(C311,"00")</f>
        <v>2024-02</v>
      </c>
      <c r="B311" s="4" t="n">
        <v>2024</v>
      </c>
      <c r="C311" s="4" t="n">
        <v>2</v>
      </c>
      <c r="D311" s="9" t="s">
        <v>269</v>
      </c>
      <c r="E311" s="9" t="s">
        <v>370</v>
      </c>
      <c r="F311" s="12" t="str">
        <f aca="false">INDEX(品項主檔!$B$2:$B$11,MATCH($E311,品項主檔!$A$2:$A$11,0))</f>
        <v>古早味紅茶</v>
      </c>
      <c r="G311" s="12" t="str">
        <f aca="false">INDEX(品項主檔!$C$2:$C$11,MATCH($E311,品項主檔!$A$2:$A$11,0))</f>
        <v>飲品</v>
      </c>
      <c r="H311" s="17" t="n">
        <f aca="false">SUMIFS(品項年度售價!$D$2:$D$31,品項年度售價!$A$2:$A$31,$B311,品項年度售價!$B$2:$B$31,$E311)</f>
        <v>45</v>
      </c>
      <c r="I311" s="4" t="n">
        <v>2721</v>
      </c>
      <c r="J311" s="14" t="n">
        <f aca="false">H311*I311</f>
        <v>122445</v>
      </c>
    </row>
    <row r="312" customFormat="false" ht="15" hidden="false" customHeight="false" outlineLevel="0" collapsed="false">
      <c r="A312" s="6" t="str">
        <f aca="false">TEXT(B312,"0")&amp;"-"&amp;TEXT(C312,"00")</f>
        <v>2024-02</v>
      </c>
      <c r="B312" s="4" t="n">
        <v>2024</v>
      </c>
      <c r="C312" s="4" t="n">
        <v>2</v>
      </c>
      <c r="D312" s="9" t="s">
        <v>273</v>
      </c>
      <c r="E312" s="9" t="s">
        <v>349</v>
      </c>
      <c r="F312" s="12" t="str">
        <f aca="false">INDEX(品項主檔!$B$2:$B$11,MATCH($E312,品項主檔!$A$2:$A$11,0))</f>
        <v>招牌牛肉麵</v>
      </c>
      <c r="G312" s="12" t="str">
        <f aca="false">INDEX(品項主檔!$C$2:$C$11,MATCH($E312,品項主檔!$A$2:$A$11,0))</f>
        <v>主食</v>
      </c>
      <c r="H312" s="17" t="n">
        <f aca="false">SUMIFS(品項年度售價!$D$2:$D$31,品項年度售價!$A$2:$A$31,$B312,品項年度售價!$B$2:$B$31,$E312)</f>
        <v>280</v>
      </c>
      <c r="I312" s="4" t="n">
        <v>250</v>
      </c>
      <c r="J312" s="14" t="n">
        <f aca="false">H312*I312</f>
        <v>70000</v>
      </c>
    </row>
    <row r="313" customFormat="false" ht="15" hidden="false" customHeight="false" outlineLevel="0" collapsed="false">
      <c r="A313" s="6" t="str">
        <f aca="false">TEXT(B313,"0")&amp;"-"&amp;TEXT(C313,"00")</f>
        <v>2024-02</v>
      </c>
      <c r="B313" s="4" t="n">
        <v>2024</v>
      </c>
      <c r="C313" s="4" t="n">
        <v>2</v>
      </c>
      <c r="D313" s="9" t="s">
        <v>273</v>
      </c>
      <c r="E313" s="9" t="s">
        <v>352</v>
      </c>
      <c r="F313" s="12" t="str">
        <f aca="false">INDEX(品項主檔!$B$2:$B$11,MATCH($E313,品項主檔!$A$2:$A$11,0))</f>
        <v>三杯雞定食</v>
      </c>
      <c r="G313" s="12" t="str">
        <f aca="false">INDEX(品項主檔!$C$2:$C$11,MATCH($E313,品項主檔!$A$2:$A$11,0))</f>
        <v>主食</v>
      </c>
      <c r="H313" s="17" t="n">
        <f aca="false">SUMIFS(品項年度售價!$D$2:$D$31,品項年度售價!$A$2:$A$31,$B313,品項年度售價!$B$2:$B$31,$E313)</f>
        <v>260</v>
      </c>
      <c r="I313" s="4" t="n">
        <v>281</v>
      </c>
      <c r="J313" s="14" t="n">
        <f aca="false">H313*I313</f>
        <v>73060</v>
      </c>
    </row>
    <row r="314" customFormat="false" ht="15" hidden="false" customHeight="false" outlineLevel="0" collapsed="false">
      <c r="A314" s="6" t="str">
        <f aca="false">TEXT(B314,"0")&amp;"-"&amp;TEXT(C314,"00")</f>
        <v>2024-02</v>
      </c>
      <c r="B314" s="4" t="n">
        <v>2024</v>
      </c>
      <c r="C314" s="4" t="n">
        <v>2</v>
      </c>
      <c r="D314" s="9" t="s">
        <v>273</v>
      </c>
      <c r="E314" s="9" t="s">
        <v>354</v>
      </c>
      <c r="F314" s="12" t="str">
        <f aca="false">INDEX(品項主檔!$B$2:$B$11,MATCH($E314,品項主檔!$A$2:$A$11,0))</f>
        <v>蔥油雞腿飯</v>
      </c>
      <c r="G314" s="12" t="str">
        <f aca="false">INDEX(品項主檔!$C$2:$C$11,MATCH($E314,品項主檔!$A$2:$A$11,0))</f>
        <v>主食</v>
      </c>
      <c r="H314" s="17" t="n">
        <f aca="false">SUMIFS(品項年度售價!$D$2:$D$31,品項年度售價!$A$2:$A$31,$B314,品項年度售價!$B$2:$B$31,$E314)</f>
        <v>220</v>
      </c>
      <c r="I314" s="4" t="n">
        <v>225</v>
      </c>
      <c r="J314" s="14" t="n">
        <f aca="false">H314*I314</f>
        <v>49500</v>
      </c>
    </row>
    <row r="315" customFormat="false" ht="15" hidden="false" customHeight="false" outlineLevel="0" collapsed="false">
      <c r="A315" s="6" t="str">
        <f aca="false">TEXT(B315,"0")&amp;"-"&amp;TEXT(C315,"00")</f>
        <v>2024-02</v>
      </c>
      <c r="B315" s="4" t="n">
        <v>2024</v>
      </c>
      <c r="C315" s="4" t="n">
        <v>2</v>
      </c>
      <c r="D315" s="9" t="s">
        <v>273</v>
      </c>
      <c r="E315" s="9" t="s">
        <v>356</v>
      </c>
      <c r="F315" s="12" t="str">
        <f aca="false">INDEX(品項主檔!$B$2:$B$11,MATCH($E315,品項主檔!$A$2:$A$11,0))</f>
        <v>黑胡椒豬排飯</v>
      </c>
      <c r="G315" s="12" t="str">
        <f aca="false">INDEX(品項主檔!$C$2:$C$11,MATCH($E315,品項主檔!$A$2:$A$11,0))</f>
        <v>主食</v>
      </c>
      <c r="H315" s="17" t="n">
        <f aca="false">SUMIFS(品項年度售價!$D$2:$D$31,品項年度售價!$A$2:$A$31,$B315,品項年度售價!$B$2:$B$31,$E315)</f>
        <v>230</v>
      </c>
      <c r="I315" s="4" t="n">
        <v>292</v>
      </c>
      <c r="J315" s="14" t="n">
        <f aca="false">H315*I315</f>
        <v>67160</v>
      </c>
    </row>
    <row r="316" customFormat="false" ht="15" hidden="false" customHeight="false" outlineLevel="0" collapsed="false">
      <c r="A316" s="6" t="str">
        <f aca="false">TEXT(B316,"0")&amp;"-"&amp;TEXT(C316,"00")</f>
        <v>2024-02</v>
      </c>
      <c r="B316" s="4" t="n">
        <v>2024</v>
      </c>
      <c r="C316" s="4" t="n">
        <v>2</v>
      </c>
      <c r="D316" s="9" t="s">
        <v>273</v>
      </c>
      <c r="E316" s="9" t="s">
        <v>358</v>
      </c>
      <c r="F316" s="12" t="str">
        <f aca="false">INDEX(品項主檔!$B$2:$B$11,MATCH($E316,品項主檔!$A$2:$A$11,0))</f>
        <v>麻油雞湯麵</v>
      </c>
      <c r="G316" s="12" t="str">
        <f aca="false">INDEX(品項主檔!$C$2:$C$11,MATCH($E316,品項主檔!$A$2:$A$11,0))</f>
        <v>主食</v>
      </c>
      <c r="H316" s="17" t="n">
        <f aca="false">SUMIFS(品項年度售價!$D$2:$D$31,品項年度售價!$A$2:$A$31,$B316,品項年度售價!$B$2:$B$31,$E316)</f>
        <v>290</v>
      </c>
      <c r="I316" s="4" t="n">
        <v>353</v>
      </c>
      <c r="J316" s="14" t="n">
        <f aca="false">H316*I316</f>
        <v>102370</v>
      </c>
    </row>
    <row r="317" customFormat="false" ht="15" hidden="false" customHeight="false" outlineLevel="0" collapsed="false">
      <c r="A317" s="6" t="str">
        <f aca="false">TEXT(B317,"0")&amp;"-"&amp;TEXT(C317,"00")</f>
        <v>2024-02</v>
      </c>
      <c r="B317" s="4" t="n">
        <v>2024</v>
      </c>
      <c r="C317" s="4" t="n">
        <v>2</v>
      </c>
      <c r="D317" s="9" t="s">
        <v>273</v>
      </c>
      <c r="E317" s="9" t="s">
        <v>360</v>
      </c>
      <c r="F317" s="12" t="str">
        <f aca="false">INDEX(品項主檔!$B$2:$B$11,MATCH($E317,品項主檔!$A$2:$A$11,0))</f>
        <v>塔香涼麵</v>
      </c>
      <c r="G317" s="12" t="str">
        <f aca="false">INDEX(品項主檔!$C$2:$C$11,MATCH($E317,品項主檔!$A$2:$A$11,0))</f>
        <v>主食</v>
      </c>
      <c r="H317" s="17" t="n">
        <f aca="false">SUMIFS(品項年度售價!$D$2:$D$31,品項年度售價!$A$2:$A$31,$B317,品項年度售價!$B$2:$B$31,$E317)</f>
        <v>180</v>
      </c>
      <c r="I317" s="4" t="n">
        <v>97</v>
      </c>
      <c r="J317" s="14" t="n">
        <f aca="false">H317*I317</f>
        <v>17460</v>
      </c>
    </row>
    <row r="318" customFormat="false" ht="15" hidden="false" customHeight="false" outlineLevel="0" collapsed="false">
      <c r="A318" s="6" t="str">
        <f aca="false">TEXT(B318,"0")&amp;"-"&amp;TEXT(C318,"00")</f>
        <v>2024-02</v>
      </c>
      <c r="B318" s="4" t="n">
        <v>2024</v>
      </c>
      <c r="C318" s="4" t="n">
        <v>2</v>
      </c>
      <c r="D318" s="9" t="s">
        <v>273</v>
      </c>
      <c r="E318" s="9" t="s">
        <v>362</v>
      </c>
      <c r="F318" s="12" t="str">
        <f aca="false">INDEX(品項主檔!$B$2:$B$11,MATCH($E318,品項主檔!$A$2:$A$11,0))</f>
        <v>海鮮炒飯</v>
      </c>
      <c r="G318" s="12" t="str">
        <f aca="false">INDEX(品項主檔!$C$2:$C$11,MATCH($E318,品項主檔!$A$2:$A$11,0))</f>
        <v>主食</v>
      </c>
      <c r="H318" s="17" t="n">
        <f aca="false">SUMIFS(品項年度售價!$D$2:$D$31,品項年度售價!$A$2:$A$31,$B318,品項年度售價!$B$2:$B$31,$E318)</f>
        <v>250</v>
      </c>
      <c r="I318" s="4" t="n">
        <v>219</v>
      </c>
      <c r="J318" s="14" t="n">
        <f aca="false">H318*I318</f>
        <v>54750</v>
      </c>
    </row>
    <row r="319" customFormat="false" ht="15" hidden="false" customHeight="false" outlineLevel="0" collapsed="false">
      <c r="A319" s="6" t="str">
        <f aca="false">TEXT(B319,"0")&amp;"-"&amp;TEXT(C319,"00")</f>
        <v>2024-02</v>
      </c>
      <c r="B319" s="4" t="n">
        <v>2024</v>
      </c>
      <c r="C319" s="4" t="n">
        <v>2</v>
      </c>
      <c r="D319" s="9" t="s">
        <v>273</v>
      </c>
      <c r="E319" s="9" t="s">
        <v>364</v>
      </c>
      <c r="F319" s="12" t="str">
        <f aca="false">INDEX(品項主檔!$B$2:$B$11,MATCH($E319,品項主檔!$A$2:$A$11,0))</f>
        <v>酸辣湯</v>
      </c>
      <c r="G319" s="12" t="str">
        <f aca="false">INDEX(品項主檔!$C$2:$C$11,MATCH($E319,品項主檔!$A$2:$A$11,0))</f>
        <v>湯品</v>
      </c>
      <c r="H319" s="17" t="n">
        <f aca="false">SUMIFS(品項年度售價!$D$2:$D$31,品項年度售價!$A$2:$A$31,$B319,品項年度售價!$B$2:$B$31,$E319)</f>
        <v>60</v>
      </c>
      <c r="I319" s="4" t="n">
        <v>1776</v>
      </c>
      <c r="J319" s="14" t="n">
        <f aca="false">H319*I319</f>
        <v>106560</v>
      </c>
    </row>
    <row r="320" customFormat="false" ht="15" hidden="false" customHeight="false" outlineLevel="0" collapsed="false">
      <c r="A320" s="6" t="str">
        <f aca="false">TEXT(B320,"0")&amp;"-"&amp;TEXT(C320,"00")</f>
        <v>2024-02</v>
      </c>
      <c r="B320" s="4" t="n">
        <v>2024</v>
      </c>
      <c r="C320" s="4" t="n">
        <v>2</v>
      </c>
      <c r="D320" s="9" t="s">
        <v>273</v>
      </c>
      <c r="E320" s="9" t="s">
        <v>367</v>
      </c>
      <c r="F320" s="12" t="str">
        <f aca="false">INDEX(品項主檔!$B$2:$B$11,MATCH($E320,品項主檔!$A$2:$A$11,0))</f>
        <v>招牌滷味拼盤</v>
      </c>
      <c r="G320" s="12" t="str">
        <f aca="false">INDEX(品項主檔!$C$2:$C$11,MATCH($E320,品項主檔!$A$2:$A$11,0))</f>
        <v>小菜</v>
      </c>
      <c r="H320" s="17" t="n">
        <f aca="false">SUMIFS(品項年度售價!$D$2:$D$31,品項年度售價!$A$2:$A$31,$B320,品項年度售價!$B$2:$B$31,$E320)</f>
        <v>120</v>
      </c>
      <c r="I320" s="4" t="n">
        <v>1129</v>
      </c>
      <c r="J320" s="14" t="n">
        <f aca="false">H320*I320</f>
        <v>135480</v>
      </c>
    </row>
    <row r="321" customFormat="false" ht="15" hidden="false" customHeight="false" outlineLevel="0" collapsed="false">
      <c r="A321" s="6" t="str">
        <f aca="false">TEXT(B321,"0")&amp;"-"&amp;TEXT(C321,"00")</f>
        <v>2024-02</v>
      </c>
      <c r="B321" s="4" t="n">
        <v>2024</v>
      </c>
      <c r="C321" s="4" t="n">
        <v>2</v>
      </c>
      <c r="D321" s="9" t="s">
        <v>273</v>
      </c>
      <c r="E321" s="9" t="s">
        <v>370</v>
      </c>
      <c r="F321" s="12" t="str">
        <f aca="false">INDEX(品項主檔!$B$2:$B$11,MATCH($E321,品項主檔!$A$2:$A$11,0))</f>
        <v>古早味紅茶</v>
      </c>
      <c r="G321" s="12" t="str">
        <f aca="false">INDEX(品項主檔!$C$2:$C$11,MATCH($E321,品項主檔!$A$2:$A$11,0))</f>
        <v>飲品</v>
      </c>
      <c r="H321" s="17" t="n">
        <f aca="false">SUMIFS(品項年度售價!$D$2:$D$31,品項年度售價!$A$2:$A$31,$B321,品項年度售價!$B$2:$B$31,$E321)</f>
        <v>45</v>
      </c>
      <c r="I321" s="4" t="n">
        <v>2126</v>
      </c>
      <c r="J321" s="14" t="n">
        <f aca="false">H321*I321</f>
        <v>95670</v>
      </c>
    </row>
    <row r="322" customFormat="false" ht="15" hidden="false" customHeight="false" outlineLevel="0" collapsed="false">
      <c r="A322" s="6" t="str">
        <f aca="false">TEXT(B322,"0")&amp;"-"&amp;TEXT(C322,"00")</f>
        <v>2024-02</v>
      </c>
      <c r="B322" s="4" t="n">
        <v>2024</v>
      </c>
      <c r="C322" s="4" t="n">
        <v>2</v>
      </c>
      <c r="D322" s="9" t="s">
        <v>277</v>
      </c>
      <c r="E322" s="9" t="s">
        <v>349</v>
      </c>
      <c r="F322" s="12" t="str">
        <f aca="false">INDEX(品項主檔!$B$2:$B$11,MATCH($E322,品項主檔!$A$2:$A$11,0))</f>
        <v>招牌牛肉麵</v>
      </c>
      <c r="G322" s="12" t="str">
        <f aca="false">INDEX(品項主檔!$C$2:$C$11,MATCH($E322,品項主檔!$A$2:$A$11,0))</f>
        <v>主食</v>
      </c>
      <c r="H322" s="17" t="n">
        <f aca="false">SUMIFS(品項年度售價!$D$2:$D$31,品項年度售價!$A$2:$A$31,$B322,品項年度售價!$B$2:$B$31,$E322)</f>
        <v>280</v>
      </c>
      <c r="I322" s="4" t="n">
        <v>237</v>
      </c>
      <c r="J322" s="14" t="n">
        <f aca="false">H322*I322</f>
        <v>66360</v>
      </c>
    </row>
    <row r="323" customFormat="false" ht="15" hidden="false" customHeight="false" outlineLevel="0" collapsed="false">
      <c r="A323" s="6" t="str">
        <f aca="false">TEXT(B323,"0")&amp;"-"&amp;TEXT(C323,"00")</f>
        <v>2024-02</v>
      </c>
      <c r="B323" s="4" t="n">
        <v>2024</v>
      </c>
      <c r="C323" s="4" t="n">
        <v>2</v>
      </c>
      <c r="D323" s="9" t="s">
        <v>277</v>
      </c>
      <c r="E323" s="9" t="s">
        <v>352</v>
      </c>
      <c r="F323" s="12" t="str">
        <f aca="false">INDEX(品項主檔!$B$2:$B$11,MATCH($E323,品項主檔!$A$2:$A$11,0))</f>
        <v>三杯雞定食</v>
      </c>
      <c r="G323" s="12" t="str">
        <f aca="false">INDEX(品項主檔!$C$2:$C$11,MATCH($E323,品項主檔!$A$2:$A$11,0))</f>
        <v>主食</v>
      </c>
      <c r="H323" s="17" t="n">
        <f aca="false">SUMIFS(品項年度售價!$D$2:$D$31,品項年度售價!$A$2:$A$31,$B323,品項年度售價!$B$2:$B$31,$E323)</f>
        <v>260</v>
      </c>
      <c r="I323" s="4" t="n">
        <v>256</v>
      </c>
      <c r="J323" s="14" t="n">
        <f aca="false">H323*I323</f>
        <v>66560</v>
      </c>
    </row>
    <row r="324" customFormat="false" ht="15" hidden="false" customHeight="false" outlineLevel="0" collapsed="false">
      <c r="A324" s="6" t="str">
        <f aca="false">TEXT(B324,"0")&amp;"-"&amp;TEXT(C324,"00")</f>
        <v>2024-02</v>
      </c>
      <c r="B324" s="4" t="n">
        <v>2024</v>
      </c>
      <c r="C324" s="4" t="n">
        <v>2</v>
      </c>
      <c r="D324" s="9" t="s">
        <v>277</v>
      </c>
      <c r="E324" s="9" t="s">
        <v>354</v>
      </c>
      <c r="F324" s="12" t="str">
        <f aca="false">INDEX(品項主檔!$B$2:$B$11,MATCH($E324,品項主檔!$A$2:$A$11,0))</f>
        <v>蔥油雞腿飯</v>
      </c>
      <c r="G324" s="12" t="str">
        <f aca="false">INDEX(品項主檔!$C$2:$C$11,MATCH($E324,品項主檔!$A$2:$A$11,0))</f>
        <v>主食</v>
      </c>
      <c r="H324" s="17" t="n">
        <f aca="false">SUMIFS(品項年度售價!$D$2:$D$31,品項年度售價!$A$2:$A$31,$B324,品項年度售價!$B$2:$B$31,$E324)</f>
        <v>220</v>
      </c>
      <c r="I324" s="4" t="n">
        <v>240</v>
      </c>
      <c r="J324" s="14" t="n">
        <f aca="false">H324*I324</f>
        <v>52800</v>
      </c>
    </row>
    <row r="325" customFormat="false" ht="15" hidden="false" customHeight="false" outlineLevel="0" collapsed="false">
      <c r="A325" s="6" t="str">
        <f aca="false">TEXT(B325,"0")&amp;"-"&amp;TEXT(C325,"00")</f>
        <v>2024-02</v>
      </c>
      <c r="B325" s="4" t="n">
        <v>2024</v>
      </c>
      <c r="C325" s="4" t="n">
        <v>2</v>
      </c>
      <c r="D325" s="9" t="s">
        <v>277</v>
      </c>
      <c r="E325" s="9" t="s">
        <v>356</v>
      </c>
      <c r="F325" s="12" t="str">
        <f aca="false">INDEX(品項主檔!$B$2:$B$11,MATCH($E325,品項主檔!$A$2:$A$11,0))</f>
        <v>黑胡椒豬排飯</v>
      </c>
      <c r="G325" s="12" t="str">
        <f aca="false">INDEX(品項主檔!$C$2:$C$11,MATCH($E325,品項主檔!$A$2:$A$11,0))</f>
        <v>主食</v>
      </c>
      <c r="H325" s="17" t="n">
        <f aca="false">SUMIFS(品項年度售價!$D$2:$D$31,品項年度售價!$A$2:$A$31,$B325,品項年度售價!$B$2:$B$31,$E325)</f>
        <v>230</v>
      </c>
      <c r="I325" s="4" t="n">
        <v>227</v>
      </c>
      <c r="J325" s="14" t="n">
        <f aca="false">H325*I325</f>
        <v>52210</v>
      </c>
    </row>
    <row r="326" customFormat="false" ht="15" hidden="false" customHeight="false" outlineLevel="0" collapsed="false">
      <c r="A326" s="6" t="str">
        <f aca="false">TEXT(B326,"0")&amp;"-"&amp;TEXT(C326,"00")</f>
        <v>2024-02</v>
      </c>
      <c r="B326" s="4" t="n">
        <v>2024</v>
      </c>
      <c r="C326" s="4" t="n">
        <v>2</v>
      </c>
      <c r="D326" s="9" t="s">
        <v>277</v>
      </c>
      <c r="E326" s="9" t="s">
        <v>358</v>
      </c>
      <c r="F326" s="12" t="str">
        <f aca="false">INDEX(品項主檔!$B$2:$B$11,MATCH($E326,品項主檔!$A$2:$A$11,0))</f>
        <v>麻油雞湯麵</v>
      </c>
      <c r="G326" s="12" t="str">
        <f aca="false">INDEX(品項主檔!$C$2:$C$11,MATCH($E326,品項主檔!$A$2:$A$11,0))</f>
        <v>主食</v>
      </c>
      <c r="H326" s="17" t="n">
        <f aca="false">SUMIFS(品項年度售價!$D$2:$D$31,品項年度售價!$A$2:$A$31,$B326,品項年度售價!$B$2:$B$31,$E326)</f>
        <v>290</v>
      </c>
      <c r="I326" s="4" t="n">
        <v>285</v>
      </c>
      <c r="J326" s="14" t="n">
        <f aca="false">H326*I326</f>
        <v>82650</v>
      </c>
    </row>
    <row r="327" customFormat="false" ht="15" hidden="false" customHeight="false" outlineLevel="0" collapsed="false">
      <c r="A327" s="6" t="str">
        <f aca="false">TEXT(B327,"0")&amp;"-"&amp;TEXT(C327,"00")</f>
        <v>2024-02</v>
      </c>
      <c r="B327" s="4" t="n">
        <v>2024</v>
      </c>
      <c r="C327" s="4" t="n">
        <v>2</v>
      </c>
      <c r="D327" s="9" t="s">
        <v>277</v>
      </c>
      <c r="E327" s="9" t="s">
        <v>360</v>
      </c>
      <c r="F327" s="12" t="str">
        <f aca="false">INDEX(品項主檔!$B$2:$B$11,MATCH($E327,品項主檔!$A$2:$A$11,0))</f>
        <v>塔香涼麵</v>
      </c>
      <c r="G327" s="12" t="str">
        <f aca="false">INDEX(品項主檔!$C$2:$C$11,MATCH($E327,品項主檔!$A$2:$A$11,0))</f>
        <v>主食</v>
      </c>
      <c r="H327" s="17" t="n">
        <f aca="false">SUMIFS(品項年度售價!$D$2:$D$31,品項年度售價!$A$2:$A$31,$B327,品項年度售價!$B$2:$B$31,$E327)</f>
        <v>180</v>
      </c>
      <c r="I327" s="4" t="n">
        <v>119</v>
      </c>
      <c r="J327" s="14" t="n">
        <f aca="false">H327*I327</f>
        <v>21420</v>
      </c>
    </row>
    <row r="328" customFormat="false" ht="15" hidden="false" customHeight="false" outlineLevel="0" collapsed="false">
      <c r="A328" s="6" t="str">
        <f aca="false">TEXT(B328,"0")&amp;"-"&amp;TEXT(C328,"00")</f>
        <v>2024-02</v>
      </c>
      <c r="B328" s="4" t="n">
        <v>2024</v>
      </c>
      <c r="C328" s="4" t="n">
        <v>2</v>
      </c>
      <c r="D328" s="9" t="s">
        <v>277</v>
      </c>
      <c r="E328" s="9" t="s">
        <v>362</v>
      </c>
      <c r="F328" s="12" t="str">
        <f aca="false">INDEX(品項主檔!$B$2:$B$11,MATCH($E328,品項主檔!$A$2:$A$11,0))</f>
        <v>海鮮炒飯</v>
      </c>
      <c r="G328" s="12" t="str">
        <f aca="false">INDEX(品項主檔!$C$2:$C$11,MATCH($E328,品項主檔!$A$2:$A$11,0))</f>
        <v>主食</v>
      </c>
      <c r="H328" s="17" t="n">
        <f aca="false">SUMIFS(品項年度售價!$D$2:$D$31,品項年度售價!$A$2:$A$31,$B328,品項年度售價!$B$2:$B$31,$E328)</f>
        <v>250</v>
      </c>
      <c r="I328" s="4" t="n">
        <v>209</v>
      </c>
      <c r="J328" s="14" t="n">
        <f aca="false">H328*I328</f>
        <v>52250</v>
      </c>
    </row>
    <row r="329" customFormat="false" ht="15" hidden="false" customHeight="false" outlineLevel="0" collapsed="false">
      <c r="A329" s="6" t="str">
        <f aca="false">TEXT(B329,"0")&amp;"-"&amp;TEXT(C329,"00")</f>
        <v>2024-02</v>
      </c>
      <c r="B329" s="4" t="n">
        <v>2024</v>
      </c>
      <c r="C329" s="4" t="n">
        <v>2</v>
      </c>
      <c r="D329" s="9" t="s">
        <v>277</v>
      </c>
      <c r="E329" s="9" t="s">
        <v>364</v>
      </c>
      <c r="F329" s="12" t="str">
        <f aca="false">INDEX(品項主檔!$B$2:$B$11,MATCH($E329,品項主檔!$A$2:$A$11,0))</f>
        <v>酸辣湯</v>
      </c>
      <c r="G329" s="12" t="str">
        <f aca="false">INDEX(品項主檔!$C$2:$C$11,MATCH($E329,品項主檔!$A$2:$A$11,0))</f>
        <v>湯品</v>
      </c>
      <c r="H329" s="17" t="n">
        <f aca="false">SUMIFS(品項年度售價!$D$2:$D$31,品項年度售價!$A$2:$A$31,$B329,品項年度售價!$B$2:$B$31,$E329)</f>
        <v>60</v>
      </c>
      <c r="I329" s="4" t="n">
        <v>1261</v>
      </c>
      <c r="J329" s="14" t="n">
        <f aca="false">H329*I329</f>
        <v>75660</v>
      </c>
    </row>
    <row r="330" customFormat="false" ht="15" hidden="false" customHeight="false" outlineLevel="0" collapsed="false">
      <c r="A330" s="6" t="str">
        <f aca="false">TEXT(B330,"0")&amp;"-"&amp;TEXT(C330,"00")</f>
        <v>2024-02</v>
      </c>
      <c r="B330" s="4" t="n">
        <v>2024</v>
      </c>
      <c r="C330" s="4" t="n">
        <v>2</v>
      </c>
      <c r="D330" s="9" t="s">
        <v>277</v>
      </c>
      <c r="E330" s="9" t="s">
        <v>367</v>
      </c>
      <c r="F330" s="12" t="str">
        <f aca="false">INDEX(品項主檔!$B$2:$B$11,MATCH($E330,品項主檔!$A$2:$A$11,0))</f>
        <v>招牌滷味拼盤</v>
      </c>
      <c r="G330" s="12" t="str">
        <f aca="false">INDEX(品項主檔!$C$2:$C$11,MATCH($E330,品項主檔!$A$2:$A$11,0))</f>
        <v>小菜</v>
      </c>
      <c r="H330" s="17" t="n">
        <f aca="false">SUMIFS(品項年度售價!$D$2:$D$31,品項年度售價!$A$2:$A$31,$B330,品項年度售價!$B$2:$B$31,$E330)</f>
        <v>120</v>
      </c>
      <c r="I330" s="4" t="n">
        <v>981</v>
      </c>
      <c r="J330" s="14" t="n">
        <f aca="false">H330*I330</f>
        <v>117720</v>
      </c>
    </row>
    <row r="331" customFormat="false" ht="15" hidden="false" customHeight="false" outlineLevel="0" collapsed="false">
      <c r="A331" s="6" t="str">
        <f aca="false">TEXT(B331,"0")&amp;"-"&amp;TEXT(C331,"00")</f>
        <v>2024-02</v>
      </c>
      <c r="B331" s="4" t="n">
        <v>2024</v>
      </c>
      <c r="C331" s="4" t="n">
        <v>2</v>
      </c>
      <c r="D331" s="9" t="s">
        <v>277</v>
      </c>
      <c r="E331" s="9" t="s">
        <v>370</v>
      </c>
      <c r="F331" s="12" t="str">
        <f aca="false">INDEX(品項主檔!$B$2:$B$11,MATCH($E331,品項主檔!$A$2:$A$11,0))</f>
        <v>古早味紅茶</v>
      </c>
      <c r="G331" s="12" t="str">
        <f aca="false">INDEX(品項主檔!$C$2:$C$11,MATCH($E331,品項主檔!$A$2:$A$11,0))</f>
        <v>飲品</v>
      </c>
      <c r="H331" s="17" t="n">
        <f aca="false">SUMIFS(品項年度售價!$D$2:$D$31,品項年度售價!$A$2:$A$31,$B331,品項年度售價!$B$2:$B$31,$E331)</f>
        <v>45</v>
      </c>
      <c r="I331" s="4" t="n">
        <v>1373</v>
      </c>
      <c r="J331" s="14" t="n">
        <f aca="false">H331*I331</f>
        <v>61785</v>
      </c>
    </row>
    <row r="332" customFormat="false" ht="15" hidden="false" customHeight="false" outlineLevel="0" collapsed="false">
      <c r="A332" s="6" t="str">
        <f aca="false">TEXT(B332,"0")&amp;"-"&amp;TEXT(C332,"00")</f>
        <v>2024-02</v>
      </c>
      <c r="B332" s="4" t="n">
        <v>2024</v>
      </c>
      <c r="C332" s="4" t="n">
        <v>2</v>
      </c>
      <c r="D332" s="9" t="s">
        <v>288</v>
      </c>
      <c r="E332" s="9" t="s">
        <v>349</v>
      </c>
      <c r="F332" s="12" t="str">
        <f aca="false">INDEX(品項主檔!$B$2:$B$11,MATCH($E332,品項主檔!$A$2:$A$11,0))</f>
        <v>招牌牛肉麵</v>
      </c>
      <c r="G332" s="12" t="str">
        <f aca="false">INDEX(品項主檔!$C$2:$C$11,MATCH($E332,品項主檔!$A$2:$A$11,0))</f>
        <v>主食</v>
      </c>
      <c r="H332" s="17" t="n">
        <f aca="false">SUMIFS(品項年度售價!$D$2:$D$31,品項年度售價!$A$2:$A$31,$B332,品項年度售價!$B$2:$B$31,$E332)</f>
        <v>280</v>
      </c>
      <c r="I332" s="4" t="n">
        <v>311</v>
      </c>
      <c r="J332" s="14" t="n">
        <f aca="false">H332*I332</f>
        <v>87080</v>
      </c>
    </row>
    <row r="333" customFormat="false" ht="15" hidden="false" customHeight="false" outlineLevel="0" collapsed="false">
      <c r="A333" s="6" t="str">
        <f aca="false">TEXT(B333,"0")&amp;"-"&amp;TEXT(C333,"00")</f>
        <v>2024-02</v>
      </c>
      <c r="B333" s="4" t="n">
        <v>2024</v>
      </c>
      <c r="C333" s="4" t="n">
        <v>2</v>
      </c>
      <c r="D333" s="9" t="s">
        <v>288</v>
      </c>
      <c r="E333" s="9" t="s">
        <v>352</v>
      </c>
      <c r="F333" s="12" t="str">
        <f aca="false">INDEX(品項主檔!$B$2:$B$11,MATCH($E333,品項主檔!$A$2:$A$11,0))</f>
        <v>三杯雞定食</v>
      </c>
      <c r="G333" s="12" t="str">
        <f aca="false">INDEX(品項主檔!$C$2:$C$11,MATCH($E333,品項主檔!$A$2:$A$11,0))</f>
        <v>主食</v>
      </c>
      <c r="H333" s="17" t="n">
        <f aca="false">SUMIFS(品項年度售價!$D$2:$D$31,品項年度售價!$A$2:$A$31,$B333,品項年度售價!$B$2:$B$31,$E333)</f>
        <v>260</v>
      </c>
      <c r="I333" s="4" t="n">
        <v>326</v>
      </c>
      <c r="J333" s="14" t="n">
        <f aca="false">H333*I333</f>
        <v>84760</v>
      </c>
    </row>
    <row r="334" customFormat="false" ht="15" hidden="false" customHeight="false" outlineLevel="0" collapsed="false">
      <c r="A334" s="6" t="str">
        <f aca="false">TEXT(B334,"0")&amp;"-"&amp;TEXT(C334,"00")</f>
        <v>2024-02</v>
      </c>
      <c r="B334" s="4" t="n">
        <v>2024</v>
      </c>
      <c r="C334" s="4" t="n">
        <v>2</v>
      </c>
      <c r="D334" s="9" t="s">
        <v>288</v>
      </c>
      <c r="E334" s="9" t="s">
        <v>354</v>
      </c>
      <c r="F334" s="12" t="str">
        <f aca="false">INDEX(品項主檔!$B$2:$B$11,MATCH($E334,品項主檔!$A$2:$A$11,0))</f>
        <v>蔥油雞腿飯</v>
      </c>
      <c r="G334" s="12" t="str">
        <f aca="false">INDEX(品項主檔!$C$2:$C$11,MATCH($E334,品項主檔!$A$2:$A$11,0))</f>
        <v>主食</v>
      </c>
      <c r="H334" s="17" t="n">
        <f aca="false">SUMIFS(品項年度售價!$D$2:$D$31,品項年度售價!$A$2:$A$31,$B334,品項年度售價!$B$2:$B$31,$E334)</f>
        <v>220</v>
      </c>
      <c r="I334" s="4" t="n">
        <v>299</v>
      </c>
      <c r="J334" s="14" t="n">
        <f aca="false">H334*I334</f>
        <v>65780</v>
      </c>
    </row>
    <row r="335" customFormat="false" ht="15" hidden="false" customHeight="false" outlineLevel="0" collapsed="false">
      <c r="A335" s="6" t="str">
        <f aca="false">TEXT(B335,"0")&amp;"-"&amp;TEXT(C335,"00")</f>
        <v>2024-02</v>
      </c>
      <c r="B335" s="4" t="n">
        <v>2024</v>
      </c>
      <c r="C335" s="4" t="n">
        <v>2</v>
      </c>
      <c r="D335" s="9" t="s">
        <v>288</v>
      </c>
      <c r="E335" s="9" t="s">
        <v>356</v>
      </c>
      <c r="F335" s="12" t="str">
        <f aca="false">INDEX(品項主檔!$B$2:$B$11,MATCH($E335,品項主檔!$A$2:$A$11,0))</f>
        <v>黑胡椒豬排飯</v>
      </c>
      <c r="G335" s="12" t="str">
        <f aca="false">INDEX(品項主檔!$C$2:$C$11,MATCH($E335,品項主檔!$A$2:$A$11,0))</f>
        <v>主食</v>
      </c>
      <c r="H335" s="17" t="n">
        <f aca="false">SUMIFS(品項年度售價!$D$2:$D$31,品項年度售價!$A$2:$A$31,$B335,品項年度售價!$B$2:$B$31,$E335)</f>
        <v>230</v>
      </c>
      <c r="I335" s="4" t="n">
        <v>242</v>
      </c>
      <c r="J335" s="14" t="n">
        <f aca="false">H335*I335</f>
        <v>55660</v>
      </c>
    </row>
    <row r="336" customFormat="false" ht="15" hidden="false" customHeight="false" outlineLevel="0" collapsed="false">
      <c r="A336" s="6" t="str">
        <f aca="false">TEXT(B336,"0")&amp;"-"&amp;TEXT(C336,"00")</f>
        <v>2024-02</v>
      </c>
      <c r="B336" s="4" t="n">
        <v>2024</v>
      </c>
      <c r="C336" s="4" t="n">
        <v>2</v>
      </c>
      <c r="D336" s="9" t="s">
        <v>288</v>
      </c>
      <c r="E336" s="9" t="s">
        <v>358</v>
      </c>
      <c r="F336" s="12" t="str">
        <f aca="false">INDEX(品項主檔!$B$2:$B$11,MATCH($E336,品項主檔!$A$2:$A$11,0))</f>
        <v>麻油雞湯麵</v>
      </c>
      <c r="G336" s="12" t="str">
        <f aca="false">INDEX(品項主檔!$C$2:$C$11,MATCH($E336,品項主檔!$A$2:$A$11,0))</f>
        <v>主食</v>
      </c>
      <c r="H336" s="17" t="n">
        <f aca="false">SUMIFS(品項年度售價!$D$2:$D$31,品項年度售價!$A$2:$A$31,$B336,品項年度售價!$B$2:$B$31,$E336)</f>
        <v>290</v>
      </c>
      <c r="I336" s="4" t="n">
        <v>400</v>
      </c>
      <c r="J336" s="14" t="n">
        <f aca="false">H336*I336</f>
        <v>116000</v>
      </c>
    </row>
    <row r="337" customFormat="false" ht="15" hidden="false" customHeight="false" outlineLevel="0" collapsed="false">
      <c r="A337" s="6" t="str">
        <f aca="false">TEXT(B337,"0")&amp;"-"&amp;TEXT(C337,"00")</f>
        <v>2024-02</v>
      </c>
      <c r="B337" s="4" t="n">
        <v>2024</v>
      </c>
      <c r="C337" s="4" t="n">
        <v>2</v>
      </c>
      <c r="D337" s="9" t="s">
        <v>288</v>
      </c>
      <c r="E337" s="9" t="s">
        <v>360</v>
      </c>
      <c r="F337" s="12" t="str">
        <f aca="false">INDEX(品項主檔!$B$2:$B$11,MATCH($E337,品項主檔!$A$2:$A$11,0))</f>
        <v>塔香涼麵</v>
      </c>
      <c r="G337" s="12" t="str">
        <f aca="false">INDEX(品項主檔!$C$2:$C$11,MATCH($E337,品項主檔!$A$2:$A$11,0))</f>
        <v>主食</v>
      </c>
      <c r="H337" s="17" t="n">
        <f aca="false">SUMIFS(品項年度售價!$D$2:$D$31,品項年度售價!$A$2:$A$31,$B337,品項年度售價!$B$2:$B$31,$E337)</f>
        <v>180</v>
      </c>
      <c r="I337" s="4" t="n">
        <v>155</v>
      </c>
      <c r="J337" s="14" t="n">
        <f aca="false">H337*I337</f>
        <v>27900</v>
      </c>
    </row>
    <row r="338" customFormat="false" ht="15" hidden="false" customHeight="false" outlineLevel="0" collapsed="false">
      <c r="A338" s="6" t="str">
        <f aca="false">TEXT(B338,"0")&amp;"-"&amp;TEXT(C338,"00")</f>
        <v>2024-02</v>
      </c>
      <c r="B338" s="4" t="n">
        <v>2024</v>
      </c>
      <c r="C338" s="4" t="n">
        <v>2</v>
      </c>
      <c r="D338" s="9" t="s">
        <v>288</v>
      </c>
      <c r="E338" s="9" t="s">
        <v>362</v>
      </c>
      <c r="F338" s="12" t="str">
        <f aca="false">INDEX(品項主檔!$B$2:$B$11,MATCH($E338,品項主檔!$A$2:$A$11,0))</f>
        <v>海鮮炒飯</v>
      </c>
      <c r="G338" s="12" t="str">
        <f aca="false">INDEX(品項主檔!$C$2:$C$11,MATCH($E338,品項主檔!$A$2:$A$11,0))</f>
        <v>主食</v>
      </c>
      <c r="H338" s="17" t="n">
        <f aca="false">SUMIFS(品項年度售價!$D$2:$D$31,品項年度售價!$A$2:$A$31,$B338,品項年度售價!$B$2:$B$31,$E338)</f>
        <v>250</v>
      </c>
      <c r="I338" s="4" t="n">
        <v>268</v>
      </c>
      <c r="J338" s="14" t="n">
        <f aca="false">H338*I338</f>
        <v>67000</v>
      </c>
    </row>
    <row r="339" customFormat="false" ht="15" hidden="false" customHeight="false" outlineLevel="0" collapsed="false">
      <c r="A339" s="6" t="str">
        <f aca="false">TEXT(B339,"0")&amp;"-"&amp;TEXT(C339,"00")</f>
        <v>2024-02</v>
      </c>
      <c r="B339" s="4" t="n">
        <v>2024</v>
      </c>
      <c r="C339" s="4" t="n">
        <v>2</v>
      </c>
      <c r="D339" s="9" t="s">
        <v>288</v>
      </c>
      <c r="E339" s="9" t="s">
        <v>364</v>
      </c>
      <c r="F339" s="12" t="str">
        <f aca="false">INDEX(品項主檔!$B$2:$B$11,MATCH($E339,品項主檔!$A$2:$A$11,0))</f>
        <v>酸辣湯</v>
      </c>
      <c r="G339" s="12" t="str">
        <f aca="false">INDEX(品項主檔!$C$2:$C$11,MATCH($E339,品項主檔!$A$2:$A$11,0))</f>
        <v>湯品</v>
      </c>
      <c r="H339" s="17" t="n">
        <f aca="false">SUMIFS(品項年度售價!$D$2:$D$31,品項年度售價!$A$2:$A$31,$B339,品項年度售價!$B$2:$B$31,$E339)</f>
        <v>60</v>
      </c>
      <c r="I339" s="4" t="n">
        <v>1940</v>
      </c>
      <c r="J339" s="14" t="n">
        <f aca="false">H339*I339</f>
        <v>116400</v>
      </c>
    </row>
    <row r="340" customFormat="false" ht="15" hidden="false" customHeight="false" outlineLevel="0" collapsed="false">
      <c r="A340" s="6" t="str">
        <f aca="false">TEXT(B340,"0")&amp;"-"&amp;TEXT(C340,"00")</f>
        <v>2024-02</v>
      </c>
      <c r="B340" s="4" t="n">
        <v>2024</v>
      </c>
      <c r="C340" s="4" t="n">
        <v>2</v>
      </c>
      <c r="D340" s="9" t="s">
        <v>288</v>
      </c>
      <c r="E340" s="9" t="s">
        <v>367</v>
      </c>
      <c r="F340" s="12" t="str">
        <f aca="false">INDEX(品項主檔!$B$2:$B$11,MATCH($E340,品項主檔!$A$2:$A$11,0))</f>
        <v>招牌滷味拼盤</v>
      </c>
      <c r="G340" s="12" t="str">
        <f aca="false">INDEX(品項主檔!$C$2:$C$11,MATCH($E340,品項主檔!$A$2:$A$11,0))</f>
        <v>小菜</v>
      </c>
      <c r="H340" s="17" t="n">
        <f aca="false">SUMIFS(品項年度售價!$D$2:$D$31,品項年度售價!$A$2:$A$31,$B340,品項年度售價!$B$2:$B$31,$E340)</f>
        <v>120</v>
      </c>
      <c r="I340" s="4" t="n">
        <v>894</v>
      </c>
      <c r="J340" s="14" t="n">
        <f aca="false">H340*I340</f>
        <v>107280</v>
      </c>
    </row>
    <row r="341" customFormat="false" ht="15" hidden="false" customHeight="false" outlineLevel="0" collapsed="false">
      <c r="A341" s="6" t="str">
        <f aca="false">TEXT(B341,"0")&amp;"-"&amp;TEXT(C341,"00")</f>
        <v>2024-02</v>
      </c>
      <c r="B341" s="4" t="n">
        <v>2024</v>
      </c>
      <c r="C341" s="4" t="n">
        <v>2</v>
      </c>
      <c r="D341" s="9" t="s">
        <v>288</v>
      </c>
      <c r="E341" s="9" t="s">
        <v>370</v>
      </c>
      <c r="F341" s="12" t="str">
        <f aca="false">INDEX(品項主檔!$B$2:$B$11,MATCH($E341,品項主檔!$A$2:$A$11,0))</f>
        <v>古早味紅茶</v>
      </c>
      <c r="G341" s="12" t="str">
        <f aca="false">INDEX(品項主檔!$C$2:$C$11,MATCH($E341,品項主檔!$A$2:$A$11,0))</f>
        <v>飲品</v>
      </c>
      <c r="H341" s="17" t="n">
        <f aca="false">SUMIFS(品項年度售價!$D$2:$D$31,品項年度售價!$A$2:$A$31,$B341,品項年度售價!$B$2:$B$31,$E341)</f>
        <v>45</v>
      </c>
      <c r="I341" s="4" t="n">
        <v>2209</v>
      </c>
      <c r="J341" s="14" t="n">
        <f aca="false">H341*I341</f>
        <v>99405</v>
      </c>
    </row>
    <row r="342" customFormat="false" ht="15" hidden="false" customHeight="false" outlineLevel="0" collapsed="false">
      <c r="A342" s="6" t="str">
        <f aca="false">TEXT(B342,"0")&amp;"-"&amp;TEXT(C342,"00")</f>
        <v>2024-03</v>
      </c>
      <c r="B342" s="4" t="n">
        <v>2024</v>
      </c>
      <c r="C342" s="4" t="n">
        <v>3</v>
      </c>
      <c r="D342" s="9" t="s">
        <v>312</v>
      </c>
      <c r="E342" s="9" t="s">
        <v>349</v>
      </c>
      <c r="F342" s="12" t="str">
        <f aca="false">INDEX(品項主檔!$B$2:$B$11,MATCH($E342,品項主檔!$A$2:$A$11,0))</f>
        <v>招牌牛肉麵</v>
      </c>
      <c r="G342" s="12" t="str">
        <f aca="false">INDEX(品項主檔!$C$2:$C$11,MATCH($E342,品項主檔!$A$2:$A$11,0))</f>
        <v>主食</v>
      </c>
      <c r="H342" s="17" t="n">
        <f aca="false">SUMIFS(品項年度售價!$D$2:$D$31,品項年度售價!$A$2:$A$31,$B342,品項年度售價!$B$2:$B$31,$E342)</f>
        <v>280</v>
      </c>
      <c r="I342" s="4" t="n">
        <v>296</v>
      </c>
      <c r="J342" s="14" t="n">
        <f aca="false">H342*I342</f>
        <v>82880</v>
      </c>
    </row>
    <row r="343" customFormat="false" ht="15" hidden="false" customHeight="false" outlineLevel="0" collapsed="false">
      <c r="A343" s="6" t="str">
        <f aca="false">TEXT(B343,"0")&amp;"-"&amp;TEXT(C343,"00")</f>
        <v>2024-03</v>
      </c>
      <c r="B343" s="4" t="n">
        <v>2024</v>
      </c>
      <c r="C343" s="4" t="n">
        <v>3</v>
      </c>
      <c r="D343" s="9" t="s">
        <v>312</v>
      </c>
      <c r="E343" s="9" t="s">
        <v>352</v>
      </c>
      <c r="F343" s="12" t="str">
        <f aca="false">INDEX(品項主檔!$B$2:$B$11,MATCH($E343,品項主檔!$A$2:$A$11,0))</f>
        <v>三杯雞定食</v>
      </c>
      <c r="G343" s="12" t="str">
        <f aca="false">INDEX(品項主檔!$C$2:$C$11,MATCH($E343,品項主檔!$A$2:$A$11,0))</f>
        <v>主食</v>
      </c>
      <c r="H343" s="17" t="n">
        <f aca="false">SUMIFS(品項年度售價!$D$2:$D$31,品項年度售價!$A$2:$A$31,$B343,品項年度售價!$B$2:$B$31,$E343)</f>
        <v>260</v>
      </c>
      <c r="I343" s="4" t="n">
        <v>281</v>
      </c>
      <c r="J343" s="14" t="n">
        <f aca="false">H343*I343</f>
        <v>73060</v>
      </c>
    </row>
    <row r="344" customFormat="false" ht="15" hidden="false" customHeight="false" outlineLevel="0" collapsed="false">
      <c r="A344" s="6" t="str">
        <f aca="false">TEXT(B344,"0")&amp;"-"&amp;TEXT(C344,"00")</f>
        <v>2024-03</v>
      </c>
      <c r="B344" s="4" t="n">
        <v>2024</v>
      </c>
      <c r="C344" s="4" t="n">
        <v>3</v>
      </c>
      <c r="D344" s="9" t="s">
        <v>312</v>
      </c>
      <c r="E344" s="9" t="s">
        <v>354</v>
      </c>
      <c r="F344" s="12" t="str">
        <f aca="false">INDEX(品項主檔!$B$2:$B$11,MATCH($E344,品項主檔!$A$2:$A$11,0))</f>
        <v>蔥油雞腿飯</v>
      </c>
      <c r="G344" s="12" t="str">
        <f aca="false">INDEX(品項主檔!$C$2:$C$11,MATCH($E344,品項主檔!$A$2:$A$11,0))</f>
        <v>主食</v>
      </c>
      <c r="H344" s="17" t="n">
        <f aca="false">SUMIFS(品項年度售價!$D$2:$D$31,品項年度售價!$A$2:$A$31,$B344,品項年度售價!$B$2:$B$31,$E344)</f>
        <v>220</v>
      </c>
      <c r="I344" s="4" t="n">
        <v>293</v>
      </c>
      <c r="J344" s="14" t="n">
        <f aca="false">H344*I344</f>
        <v>64460</v>
      </c>
    </row>
    <row r="345" customFormat="false" ht="15" hidden="false" customHeight="false" outlineLevel="0" collapsed="false">
      <c r="A345" s="6" t="str">
        <f aca="false">TEXT(B345,"0")&amp;"-"&amp;TEXT(C345,"00")</f>
        <v>2024-03</v>
      </c>
      <c r="B345" s="4" t="n">
        <v>2024</v>
      </c>
      <c r="C345" s="4" t="n">
        <v>3</v>
      </c>
      <c r="D345" s="9" t="s">
        <v>312</v>
      </c>
      <c r="E345" s="9" t="s">
        <v>356</v>
      </c>
      <c r="F345" s="12" t="str">
        <f aca="false">INDEX(品項主檔!$B$2:$B$11,MATCH($E345,品項主檔!$A$2:$A$11,0))</f>
        <v>黑胡椒豬排飯</v>
      </c>
      <c r="G345" s="12" t="str">
        <f aca="false">INDEX(品項主檔!$C$2:$C$11,MATCH($E345,品項主檔!$A$2:$A$11,0))</f>
        <v>主食</v>
      </c>
      <c r="H345" s="17" t="n">
        <f aca="false">SUMIFS(品項年度售價!$D$2:$D$31,品項年度售價!$A$2:$A$31,$B345,品項年度售價!$B$2:$B$31,$E345)</f>
        <v>230</v>
      </c>
      <c r="I345" s="4" t="n">
        <v>271</v>
      </c>
      <c r="J345" s="14" t="n">
        <f aca="false">H345*I345</f>
        <v>62330</v>
      </c>
    </row>
    <row r="346" customFormat="false" ht="15" hidden="false" customHeight="false" outlineLevel="0" collapsed="false">
      <c r="A346" s="6" t="str">
        <f aca="false">TEXT(B346,"0")&amp;"-"&amp;TEXT(C346,"00")</f>
        <v>2024-03</v>
      </c>
      <c r="B346" s="4" t="n">
        <v>2024</v>
      </c>
      <c r="C346" s="4" t="n">
        <v>3</v>
      </c>
      <c r="D346" s="9" t="s">
        <v>312</v>
      </c>
      <c r="E346" s="9" t="s">
        <v>358</v>
      </c>
      <c r="F346" s="12" t="str">
        <f aca="false">INDEX(品項主檔!$B$2:$B$11,MATCH($E346,品項主檔!$A$2:$A$11,0))</f>
        <v>麻油雞湯麵</v>
      </c>
      <c r="G346" s="12" t="str">
        <f aca="false">INDEX(品項主檔!$C$2:$C$11,MATCH($E346,品項主檔!$A$2:$A$11,0))</f>
        <v>主食</v>
      </c>
      <c r="H346" s="17" t="n">
        <f aca="false">SUMIFS(品項年度售價!$D$2:$D$31,品項年度售價!$A$2:$A$31,$B346,品項年度售價!$B$2:$B$31,$E346)</f>
        <v>290</v>
      </c>
      <c r="I346" s="4" t="n">
        <v>235</v>
      </c>
      <c r="J346" s="14" t="n">
        <f aca="false">H346*I346</f>
        <v>68150</v>
      </c>
    </row>
    <row r="347" customFormat="false" ht="15" hidden="false" customHeight="false" outlineLevel="0" collapsed="false">
      <c r="A347" s="6" t="str">
        <f aca="false">TEXT(B347,"0")&amp;"-"&amp;TEXT(C347,"00")</f>
        <v>2024-03</v>
      </c>
      <c r="B347" s="4" t="n">
        <v>2024</v>
      </c>
      <c r="C347" s="4" t="n">
        <v>3</v>
      </c>
      <c r="D347" s="9" t="s">
        <v>312</v>
      </c>
      <c r="E347" s="9" t="s">
        <v>360</v>
      </c>
      <c r="F347" s="12" t="str">
        <f aca="false">INDEX(品項主檔!$B$2:$B$11,MATCH($E347,品項主檔!$A$2:$A$11,0))</f>
        <v>塔香涼麵</v>
      </c>
      <c r="G347" s="12" t="str">
        <f aca="false">INDEX(品項主檔!$C$2:$C$11,MATCH($E347,品項主檔!$A$2:$A$11,0))</f>
        <v>主食</v>
      </c>
      <c r="H347" s="17" t="n">
        <f aca="false">SUMIFS(品項年度售價!$D$2:$D$31,品項年度售價!$A$2:$A$31,$B347,品項年度售價!$B$2:$B$31,$E347)</f>
        <v>180</v>
      </c>
      <c r="I347" s="4" t="n">
        <v>199</v>
      </c>
      <c r="J347" s="14" t="n">
        <f aca="false">H347*I347</f>
        <v>35820</v>
      </c>
    </row>
    <row r="348" customFormat="false" ht="15" hidden="false" customHeight="false" outlineLevel="0" collapsed="false">
      <c r="A348" s="6" t="str">
        <f aca="false">TEXT(B348,"0")&amp;"-"&amp;TEXT(C348,"00")</f>
        <v>2024-03</v>
      </c>
      <c r="B348" s="4" t="n">
        <v>2024</v>
      </c>
      <c r="C348" s="4" t="n">
        <v>3</v>
      </c>
      <c r="D348" s="9" t="s">
        <v>312</v>
      </c>
      <c r="E348" s="9" t="s">
        <v>362</v>
      </c>
      <c r="F348" s="12" t="str">
        <f aca="false">INDEX(品項主檔!$B$2:$B$11,MATCH($E348,品項主檔!$A$2:$A$11,0))</f>
        <v>海鮮炒飯</v>
      </c>
      <c r="G348" s="12" t="str">
        <f aca="false">INDEX(品項主檔!$C$2:$C$11,MATCH($E348,品項主檔!$A$2:$A$11,0))</f>
        <v>主食</v>
      </c>
      <c r="H348" s="17" t="n">
        <f aca="false">SUMIFS(品項年度售價!$D$2:$D$31,品項年度售價!$A$2:$A$31,$B348,品項年度售價!$B$2:$B$31,$E348)</f>
        <v>250</v>
      </c>
      <c r="I348" s="4" t="n">
        <v>282</v>
      </c>
      <c r="J348" s="14" t="n">
        <f aca="false">H348*I348</f>
        <v>70500</v>
      </c>
    </row>
    <row r="349" customFormat="false" ht="15" hidden="false" customHeight="false" outlineLevel="0" collapsed="false">
      <c r="A349" s="6" t="str">
        <f aca="false">TEXT(B349,"0")&amp;"-"&amp;TEXT(C349,"00")</f>
        <v>2024-03</v>
      </c>
      <c r="B349" s="4" t="n">
        <v>2024</v>
      </c>
      <c r="C349" s="4" t="n">
        <v>3</v>
      </c>
      <c r="D349" s="9" t="s">
        <v>312</v>
      </c>
      <c r="E349" s="9" t="s">
        <v>364</v>
      </c>
      <c r="F349" s="12" t="str">
        <f aca="false">INDEX(品項主檔!$B$2:$B$11,MATCH($E349,品項主檔!$A$2:$A$11,0))</f>
        <v>酸辣湯</v>
      </c>
      <c r="G349" s="12" t="str">
        <f aca="false">INDEX(品項主檔!$C$2:$C$11,MATCH($E349,品項主檔!$A$2:$A$11,0))</f>
        <v>湯品</v>
      </c>
      <c r="H349" s="17" t="n">
        <f aca="false">SUMIFS(品項年度售價!$D$2:$D$31,品項年度售價!$A$2:$A$31,$B349,品項年度售價!$B$2:$B$31,$E349)</f>
        <v>60</v>
      </c>
      <c r="I349" s="4" t="n">
        <v>1535</v>
      </c>
      <c r="J349" s="14" t="n">
        <f aca="false">H349*I349</f>
        <v>92100</v>
      </c>
    </row>
    <row r="350" customFormat="false" ht="15" hidden="false" customHeight="false" outlineLevel="0" collapsed="false">
      <c r="A350" s="6" t="str">
        <f aca="false">TEXT(B350,"0")&amp;"-"&amp;TEXT(C350,"00")</f>
        <v>2024-03</v>
      </c>
      <c r="B350" s="4" t="n">
        <v>2024</v>
      </c>
      <c r="C350" s="4" t="n">
        <v>3</v>
      </c>
      <c r="D350" s="9" t="s">
        <v>312</v>
      </c>
      <c r="E350" s="9" t="s">
        <v>367</v>
      </c>
      <c r="F350" s="12" t="str">
        <f aca="false">INDEX(品項主檔!$B$2:$B$11,MATCH($E350,品項主檔!$A$2:$A$11,0))</f>
        <v>招牌滷味拼盤</v>
      </c>
      <c r="G350" s="12" t="str">
        <f aca="false">INDEX(品項主檔!$C$2:$C$11,MATCH($E350,品項主檔!$A$2:$A$11,0))</f>
        <v>小菜</v>
      </c>
      <c r="H350" s="17" t="n">
        <f aca="false">SUMIFS(品項年度售價!$D$2:$D$31,品項年度售價!$A$2:$A$31,$B350,品項年度售價!$B$2:$B$31,$E350)</f>
        <v>120</v>
      </c>
      <c r="I350" s="4" t="n">
        <v>951</v>
      </c>
      <c r="J350" s="14" t="n">
        <f aca="false">H350*I350</f>
        <v>114120</v>
      </c>
    </row>
    <row r="351" customFormat="false" ht="15" hidden="false" customHeight="false" outlineLevel="0" collapsed="false">
      <c r="A351" s="6" t="str">
        <f aca="false">TEXT(B351,"0")&amp;"-"&amp;TEXT(C351,"00")</f>
        <v>2024-03</v>
      </c>
      <c r="B351" s="4" t="n">
        <v>2024</v>
      </c>
      <c r="C351" s="4" t="n">
        <v>3</v>
      </c>
      <c r="D351" s="9" t="s">
        <v>312</v>
      </c>
      <c r="E351" s="9" t="s">
        <v>370</v>
      </c>
      <c r="F351" s="12" t="str">
        <f aca="false">INDEX(品項主檔!$B$2:$B$11,MATCH($E351,品項主檔!$A$2:$A$11,0))</f>
        <v>古早味紅茶</v>
      </c>
      <c r="G351" s="12" t="str">
        <f aca="false">INDEX(品項主檔!$C$2:$C$11,MATCH($E351,品項主檔!$A$2:$A$11,0))</f>
        <v>飲品</v>
      </c>
      <c r="H351" s="17" t="n">
        <f aca="false">SUMIFS(品項年度售價!$D$2:$D$31,品項年度售價!$A$2:$A$31,$B351,品項年度售價!$B$2:$B$31,$E351)</f>
        <v>45</v>
      </c>
      <c r="I351" s="4" t="n">
        <v>1796</v>
      </c>
      <c r="J351" s="14" t="n">
        <f aca="false">H351*I351</f>
        <v>80820</v>
      </c>
    </row>
    <row r="352" customFormat="false" ht="15" hidden="false" customHeight="false" outlineLevel="0" collapsed="false">
      <c r="A352" s="6" t="str">
        <f aca="false">TEXT(B352,"0")&amp;"-"&amp;TEXT(C352,"00")</f>
        <v>2024-03</v>
      </c>
      <c r="B352" s="4" t="n">
        <v>2024</v>
      </c>
      <c r="C352" s="4" t="n">
        <v>3</v>
      </c>
      <c r="D352" s="9" t="s">
        <v>294</v>
      </c>
      <c r="E352" s="9" t="s">
        <v>349</v>
      </c>
      <c r="F352" s="12" t="str">
        <f aca="false">INDEX(品項主檔!$B$2:$B$11,MATCH($E352,品項主檔!$A$2:$A$11,0))</f>
        <v>招牌牛肉麵</v>
      </c>
      <c r="G352" s="12" t="str">
        <f aca="false">INDEX(品項主檔!$C$2:$C$11,MATCH($E352,品項主檔!$A$2:$A$11,0))</f>
        <v>主食</v>
      </c>
      <c r="H352" s="17" t="n">
        <f aca="false">SUMIFS(品項年度售價!$D$2:$D$31,品項年度售價!$A$2:$A$31,$B352,品項年度售價!$B$2:$B$31,$E352)</f>
        <v>280</v>
      </c>
      <c r="I352" s="4" t="n">
        <v>527</v>
      </c>
      <c r="J352" s="14" t="n">
        <f aca="false">H352*I352</f>
        <v>147560</v>
      </c>
    </row>
    <row r="353" customFormat="false" ht="15" hidden="false" customHeight="false" outlineLevel="0" collapsed="false">
      <c r="A353" s="6" t="str">
        <f aca="false">TEXT(B353,"0")&amp;"-"&amp;TEXT(C353,"00")</f>
        <v>2024-03</v>
      </c>
      <c r="B353" s="4" t="n">
        <v>2024</v>
      </c>
      <c r="C353" s="4" t="n">
        <v>3</v>
      </c>
      <c r="D353" s="9" t="s">
        <v>294</v>
      </c>
      <c r="E353" s="9" t="s">
        <v>352</v>
      </c>
      <c r="F353" s="12" t="str">
        <f aca="false">INDEX(品項主檔!$B$2:$B$11,MATCH($E353,品項主檔!$A$2:$A$11,0))</f>
        <v>三杯雞定食</v>
      </c>
      <c r="G353" s="12" t="str">
        <f aca="false">INDEX(品項主檔!$C$2:$C$11,MATCH($E353,品項主檔!$A$2:$A$11,0))</f>
        <v>主食</v>
      </c>
      <c r="H353" s="17" t="n">
        <f aca="false">SUMIFS(品項年度售價!$D$2:$D$31,品項年度售價!$A$2:$A$31,$B353,品項年度售價!$B$2:$B$31,$E353)</f>
        <v>260</v>
      </c>
      <c r="I353" s="4" t="n">
        <v>378</v>
      </c>
      <c r="J353" s="14" t="n">
        <f aca="false">H353*I353</f>
        <v>98280</v>
      </c>
    </row>
    <row r="354" customFormat="false" ht="15" hidden="false" customHeight="false" outlineLevel="0" collapsed="false">
      <c r="A354" s="6" t="str">
        <f aca="false">TEXT(B354,"0")&amp;"-"&amp;TEXT(C354,"00")</f>
        <v>2024-03</v>
      </c>
      <c r="B354" s="4" t="n">
        <v>2024</v>
      </c>
      <c r="C354" s="4" t="n">
        <v>3</v>
      </c>
      <c r="D354" s="9" t="s">
        <v>294</v>
      </c>
      <c r="E354" s="9" t="s">
        <v>354</v>
      </c>
      <c r="F354" s="12" t="str">
        <f aca="false">INDEX(品項主檔!$B$2:$B$11,MATCH($E354,品項主檔!$A$2:$A$11,0))</f>
        <v>蔥油雞腿飯</v>
      </c>
      <c r="G354" s="12" t="str">
        <f aca="false">INDEX(品項主檔!$C$2:$C$11,MATCH($E354,品項主檔!$A$2:$A$11,0))</f>
        <v>主食</v>
      </c>
      <c r="H354" s="17" t="n">
        <f aca="false">SUMIFS(品項年度售價!$D$2:$D$31,品項年度售價!$A$2:$A$31,$B354,品項年度售價!$B$2:$B$31,$E354)</f>
        <v>220</v>
      </c>
      <c r="I354" s="4" t="n">
        <v>518</v>
      </c>
      <c r="J354" s="14" t="n">
        <f aca="false">H354*I354</f>
        <v>113960</v>
      </c>
    </row>
    <row r="355" customFormat="false" ht="15" hidden="false" customHeight="false" outlineLevel="0" collapsed="false">
      <c r="A355" s="6" t="str">
        <f aca="false">TEXT(B355,"0")&amp;"-"&amp;TEXT(C355,"00")</f>
        <v>2024-03</v>
      </c>
      <c r="B355" s="4" t="n">
        <v>2024</v>
      </c>
      <c r="C355" s="4" t="n">
        <v>3</v>
      </c>
      <c r="D355" s="9" t="s">
        <v>294</v>
      </c>
      <c r="E355" s="9" t="s">
        <v>356</v>
      </c>
      <c r="F355" s="12" t="str">
        <f aca="false">INDEX(品項主檔!$B$2:$B$11,MATCH($E355,品項主檔!$A$2:$A$11,0))</f>
        <v>黑胡椒豬排飯</v>
      </c>
      <c r="G355" s="12" t="str">
        <f aca="false">INDEX(品項主檔!$C$2:$C$11,MATCH($E355,品項主檔!$A$2:$A$11,0))</f>
        <v>主食</v>
      </c>
      <c r="H355" s="17" t="n">
        <f aca="false">SUMIFS(品項年度售價!$D$2:$D$31,品項年度售價!$A$2:$A$31,$B355,品項年度售價!$B$2:$B$31,$E355)</f>
        <v>230</v>
      </c>
      <c r="I355" s="4" t="n">
        <v>452</v>
      </c>
      <c r="J355" s="14" t="n">
        <f aca="false">H355*I355</f>
        <v>103960</v>
      </c>
    </row>
    <row r="356" customFormat="false" ht="15" hidden="false" customHeight="false" outlineLevel="0" collapsed="false">
      <c r="A356" s="6" t="str">
        <f aca="false">TEXT(B356,"0")&amp;"-"&amp;TEXT(C356,"00")</f>
        <v>2024-03</v>
      </c>
      <c r="B356" s="4" t="n">
        <v>2024</v>
      </c>
      <c r="C356" s="4" t="n">
        <v>3</v>
      </c>
      <c r="D356" s="9" t="s">
        <v>294</v>
      </c>
      <c r="E356" s="9" t="s">
        <v>358</v>
      </c>
      <c r="F356" s="12" t="str">
        <f aca="false">INDEX(品項主檔!$B$2:$B$11,MATCH($E356,品項主檔!$A$2:$A$11,0))</f>
        <v>麻油雞湯麵</v>
      </c>
      <c r="G356" s="12" t="str">
        <f aca="false">INDEX(品項主檔!$C$2:$C$11,MATCH($E356,品項主檔!$A$2:$A$11,0))</f>
        <v>主食</v>
      </c>
      <c r="H356" s="17" t="n">
        <f aca="false">SUMIFS(品項年度售價!$D$2:$D$31,品項年度售價!$A$2:$A$31,$B356,品項年度售價!$B$2:$B$31,$E356)</f>
        <v>290</v>
      </c>
      <c r="I356" s="4" t="n">
        <v>492</v>
      </c>
      <c r="J356" s="14" t="n">
        <f aca="false">H356*I356</f>
        <v>142680</v>
      </c>
    </row>
    <row r="357" customFormat="false" ht="15" hidden="false" customHeight="false" outlineLevel="0" collapsed="false">
      <c r="A357" s="6" t="str">
        <f aca="false">TEXT(B357,"0")&amp;"-"&amp;TEXT(C357,"00")</f>
        <v>2024-03</v>
      </c>
      <c r="B357" s="4" t="n">
        <v>2024</v>
      </c>
      <c r="C357" s="4" t="n">
        <v>3</v>
      </c>
      <c r="D357" s="9" t="s">
        <v>294</v>
      </c>
      <c r="E357" s="9" t="s">
        <v>360</v>
      </c>
      <c r="F357" s="12" t="str">
        <f aca="false">INDEX(品項主檔!$B$2:$B$11,MATCH($E357,品項主檔!$A$2:$A$11,0))</f>
        <v>塔香涼麵</v>
      </c>
      <c r="G357" s="12" t="str">
        <f aca="false">INDEX(品項主檔!$C$2:$C$11,MATCH($E357,品項主檔!$A$2:$A$11,0))</f>
        <v>主食</v>
      </c>
      <c r="H357" s="17" t="n">
        <f aca="false">SUMIFS(品項年度售價!$D$2:$D$31,品項年度售價!$A$2:$A$31,$B357,品項年度售價!$B$2:$B$31,$E357)</f>
        <v>180</v>
      </c>
      <c r="I357" s="4" t="n">
        <v>371</v>
      </c>
      <c r="J357" s="14" t="n">
        <f aca="false">H357*I357</f>
        <v>66780</v>
      </c>
    </row>
    <row r="358" customFormat="false" ht="15" hidden="false" customHeight="false" outlineLevel="0" collapsed="false">
      <c r="A358" s="6" t="str">
        <f aca="false">TEXT(B358,"0")&amp;"-"&amp;TEXT(C358,"00")</f>
        <v>2024-03</v>
      </c>
      <c r="B358" s="4" t="n">
        <v>2024</v>
      </c>
      <c r="C358" s="4" t="n">
        <v>3</v>
      </c>
      <c r="D358" s="9" t="s">
        <v>294</v>
      </c>
      <c r="E358" s="9" t="s">
        <v>362</v>
      </c>
      <c r="F358" s="12" t="str">
        <f aca="false">INDEX(品項主檔!$B$2:$B$11,MATCH($E358,品項主檔!$A$2:$A$11,0))</f>
        <v>海鮮炒飯</v>
      </c>
      <c r="G358" s="12" t="str">
        <f aca="false">INDEX(品項主檔!$C$2:$C$11,MATCH($E358,品項主檔!$A$2:$A$11,0))</f>
        <v>主食</v>
      </c>
      <c r="H358" s="17" t="n">
        <f aca="false">SUMIFS(品項年度售價!$D$2:$D$31,品項年度售價!$A$2:$A$31,$B358,品項年度售價!$B$2:$B$31,$E358)</f>
        <v>250</v>
      </c>
      <c r="I358" s="4" t="n">
        <v>515</v>
      </c>
      <c r="J358" s="14" t="n">
        <f aca="false">H358*I358</f>
        <v>128750</v>
      </c>
    </row>
    <row r="359" customFormat="false" ht="15" hidden="false" customHeight="false" outlineLevel="0" collapsed="false">
      <c r="A359" s="6" t="str">
        <f aca="false">TEXT(B359,"0")&amp;"-"&amp;TEXT(C359,"00")</f>
        <v>2024-03</v>
      </c>
      <c r="B359" s="4" t="n">
        <v>2024</v>
      </c>
      <c r="C359" s="4" t="n">
        <v>3</v>
      </c>
      <c r="D359" s="9" t="s">
        <v>294</v>
      </c>
      <c r="E359" s="9" t="s">
        <v>364</v>
      </c>
      <c r="F359" s="12" t="str">
        <f aca="false">INDEX(品項主檔!$B$2:$B$11,MATCH($E359,品項主檔!$A$2:$A$11,0))</f>
        <v>酸辣湯</v>
      </c>
      <c r="G359" s="12" t="str">
        <f aca="false">INDEX(品項主檔!$C$2:$C$11,MATCH($E359,品項主檔!$A$2:$A$11,0))</f>
        <v>湯品</v>
      </c>
      <c r="H359" s="17" t="n">
        <f aca="false">SUMIFS(品項年度售價!$D$2:$D$31,品項年度售價!$A$2:$A$31,$B359,品項年度售價!$B$2:$B$31,$E359)</f>
        <v>60</v>
      </c>
      <c r="I359" s="4" t="n">
        <v>2546</v>
      </c>
      <c r="J359" s="14" t="n">
        <f aca="false">H359*I359</f>
        <v>152760</v>
      </c>
    </row>
    <row r="360" customFormat="false" ht="15" hidden="false" customHeight="false" outlineLevel="0" collapsed="false">
      <c r="A360" s="6" t="str">
        <f aca="false">TEXT(B360,"0")&amp;"-"&amp;TEXT(C360,"00")</f>
        <v>2024-03</v>
      </c>
      <c r="B360" s="4" t="n">
        <v>2024</v>
      </c>
      <c r="C360" s="4" t="n">
        <v>3</v>
      </c>
      <c r="D360" s="9" t="s">
        <v>294</v>
      </c>
      <c r="E360" s="9" t="s">
        <v>367</v>
      </c>
      <c r="F360" s="12" t="str">
        <f aca="false">INDEX(品項主檔!$B$2:$B$11,MATCH($E360,品項主檔!$A$2:$A$11,0))</f>
        <v>招牌滷味拼盤</v>
      </c>
      <c r="G360" s="12" t="str">
        <f aca="false">INDEX(品項主檔!$C$2:$C$11,MATCH($E360,品項主檔!$A$2:$A$11,0))</f>
        <v>小菜</v>
      </c>
      <c r="H360" s="17" t="n">
        <f aca="false">SUMIFS(品項年度售價!$D$2:$D$31,品項年度售價!$A$2:$A$31,$B360,品項年度售價!$B$2:$B$31,$E360)</f>
        <v>120</v>
      </c>
      <c r="I360" s="4" t="n">
        <v>1301</v>
      </c>
      <c r="J360" s="14" t="n">
        <f aca="false">H360*I360</f>
        <v>156120</v>
      </c>
    </row>
    <row r="361" customFormat="false" ht="15" hidden="false" customHeight="false" outlineLevel="0" collapsed="false">
      <c r="A361" s="6" t="str">
        <f aca="false">TEXT(B361,"0")&amp;"-"&amp;TEXT(C361,"00")</f>
        <v>2024-03</v>
      </c>
      <c r="B361" s="4" t="n">
        <v>2024</v>
      </c>
      <c r="C361" s="4" t="n">
        <v>3</v>
      </c>
      <c r="D361" s="9" t="s">
        <v>294</v>
      </c>
      <c r="E361" s="9" t="s">
        <v>370</v>
      </c>
      <c r="F361" s="12" t="str">
        <f aca="false">INDEX(品項主檔!$B$2:$B$11,MATCH($E361,品項主檔!$A$2:$A$11,0))</f>
        <v>古早味紅茶</v>
      </c>
      <c r="G361" s="12" t="str">
        <f aca="false">INDEX(品項主檔!$C$2:$C$11,MATCH($E361,品項主檔!$A$2:$A$11,0))</f>
        <v>飲品</v>
      </c>
      <c r="H361" s="17" t="n">
        <f aca="false">SUMIFS(品項年度售價!$D$2:$D$31,品項年度售價!$A$2:$A$31,$B361,品項年度售價!$B$2:$B$31,$E361)</f>
        <v>45</v>
      </c>
      <c r="I361" s="4" t="n">
        <v>3279</v>
      </c>
      <c r="J361" s="14" t="n">
        <f aca="false">H361*I361</f>
        <v>147555</v>
      </c>
    </row>
    <row r="362" customFormat="false" ht="15" hidden="false" customHeight="false" outlineLevel="0" collapsed="false">
      <c r="A362" s="6" t="str">
        <f aca="false">TEXT(B362,"0")&amp;"-"&amp;TEXT(C362,"00")</f>
        <v>2024-03</v>
      </c>
      <c r="B362" s="4" t="n">
        <v>2024</v>
      </c>
      <c r="C362" s="4" t="n">
        <v>3</v>
      </c>
      <c r="D362" s="9" t="s">
        <v>325</v>
      </c>
      <c r="E362" s="9" t="s">
        <v>349</v>
      </c>
      <c r="F362" s="12" t="str">
        <f aca="false">INDEX(品項主檔!$B$2:$B$11,MATCH($E362,品項主檔!$A$2:$A$11,0))</f>
        <v>招牌牛肉麵</v>
      </c>
      <c r="G362" s="12" t="str">
        <f aca="false">INDEX(品項主檔!$C$2:$C$11,MATCH($E362,品項主檔!$A$2:$A$11,0))</f>
        <v>主食</v>
      </c>
      <c r="H362" s="17" t="n">
        <f aca="false">SUMIFS(品項年度售價!$D$2:$D$31,品項年度售價!$A$2:$A$31,$B362,品項年度售價!$B$2:$B$31,$E362)</f>
        <v>280</v>
      </c>
      <c r="I362" s="4" t="n">
        <v>349</v>
      </c>
      <c r="J362" s="14" t="n">
        <f aca="false">H362*I362</f>
        <v>97720</v>
      </c>
    </row>
    <row r="363" customFormat="false" ht="15" hidden="false" customHeight="false" outlineLevel="0" collapsed="false">
      <c r="A363" s="6" t="str">
        <f aca="false">TEXT(B363,"0")&amp;"-"&amp;TEXT(C363,"00")</f>
        <v>2024-03</v>
      </c>
      <c r="B363" s="4" t="n">
        <v>2024</v>
      </c>
      <c r="C363" s="4" t="n">
        <v>3</v>
      </c>
      <c r="D363" s="9" t="s">
        <v>325</v>
      </c>
      <c r="E363" s="9" t="s">
        <v>352</v>
      </c>
      <c r="F363" s="12" t="str">
        <f aca="false">INDEX(品項主檔!$B$2:$B$11,MATCH($E363,品項主檔!$A$2:$A$11,0))</f>
        <v>三杯雞定食</v>
      </c>
      <c r="G363" s="12" t="str">
        <f aca="false">INDEX(品項主檔!$C$2:$C$11,MATCH($E363,品項主檔!$A$2:$A$11,0))</f>
        <v>主食</v>
      </c>
      <c r="H363" s="17" t="n">
        <f aca="false">SUMIFS(品項年度售價!$D$2:$D$31,品項年度售價!$A$2:$A$31,$B363,品項年度售價!$B$2:$B$31,$E363)</f>
        <v>260</v>
      </c>
      <c r="I363" s="4" t="n">
        <v>416</v>
      </c>
      <c r="J363" s="14" t="n">
        <f aca="false">H363*I363</f>
        <v>108160</v>
      </c>
    </row>
    <row r="364" customFormat="false" ht="15" hidden="false" customHeight="false" outlineLevel="0" collapsed="false">
      <c r="A364" s="6" t="str">
        <f aca="false">TEXT(B364,"0")&amp;"-"&amp;TEXT(C364,"00")</f>
        <v>2024-03</v>
      </c>
      <c r="B364" s="4" t="n">
        <v>2024</v>
      </c>
      <c r="C364" s="4" t="n">
        <v>3</v>
      </c>
      <c r="D364" s="9" t="s">
        <v>325</v>
      </c>
      <c r="E364" s="9" t="s">
        <v>354</v>
      </c>
      <c r="F364" s="12" t="str">
        <f aca="false">INDEX(品項主檔!$B$2:$B$11,MATCH($E364,品項主檔!$A$2:$A$11,0))</f>
        <v>蔥油雞腿飯</v>
      </c>
      <c r="G364" s="12" t="str">
        <f aca="false">INDEX(品項主檔!$C$2:$C$11,MATCH($E364,品項主檔!$A$2:$A$11,0))</f>
        <v>主食</v>
      </c>
      <c r="H364" s="17" t="n">
        <f aca="false">SUMIFS(品項年度售價!$D$2:$D$31,品項年度售價!$A$2:$A$31,$B364,品項年度售價!$B$2:$B$31,$E364)</f>
        <v>220</v>
      </c>
      <c r="I364" s="4" t="n">
        <v>404</v>
      </c>
      <c r="J364" s="14" t="n">
        <f aca="false">H364*I364</f>
        <v>88880</v>
      </c>
    </row>
    <row r="365" customFormat="false" ht="15" hidden="false" customHeight="false" outlineLevel="0" collapsed="false">
      <c r="A365" s="6" t="str">
        <f aca="false">TEXT(B365,"0")&amp;"-"&amp;TEXT(C365,"00")</f>
        <v>2024-03</v>
      </c>
      <c r="B365" s="4" t="n">
        <v>2024</v>
      </c>
      <c r="C365" s="4" t="n">
        <v>3</v>
      </c>
      <c r="D365" s="9" t="s">
        <v>325</v>
      </c>
      <c r="E365" s="9" t="s">
        <v>356</v>
      </c>
      <c r="F365" s="12" t="str">
        <f aca="false">INDEX(品項主檔!$B$2:$B$11,MATCH($E365,品項主檔!$A$2:$A$11,0))</f>
        <v>黑胡椒豬排飯</v>
      </c>
      <c r="G365" s="12" t="str">
        <f aca="false">INDEX(品項主檔!$C$2:$C$11,MATCH($E365,品項主檔!$A$2:$A$11,0))</f>
        <v>主食</v>
      </c>
      <c r="H365" s="17" t="n">
        <f aca="false">SUMIFS(品項年度售價!$D$2:$D$31,品項年度售價!$A$2:$A$31,$B365,品項年度售價!$B$2:$B$31,$E365)</f>
        <v>230</v>
      </c>
      <c r="I365" s="4" t="n">
        <v>405</v>
      </c>
      <c r="J365" s="14" t="n">
        <f aca="false">H365*I365</f>
        <v>93150</v>
      </c>
    </row>
    <row r="366" customFormat="false" ht="15" hidden="false" customHeight="false" outlineLevel="0" collapsed="false">
      <c r="A366" s="6" t="str">
        <f aca="false">TEXT(B366,"0")&amp;"-"&amp;TEXT(C366,"00")</f>
        <v>2024-03</v>
      </c>
      <c r="B366" s="4" t="n">
        <v>2024</v>
      </c>
      <c r="C366" s="4" t="n">
        <v>3</v>
      </c>
      <c r="D366" s="9" t="s">
        <v>325</v>
      </c>
      <c r="E366" s="9" t="s">
        <v>358</v>
      </c>
      <c r="F366" s="12" t="str">
        <f aca="false">INDEX(品項主檔!$B$2:$B$11,MATCH($E366,品項主檔!$A$2:$A$11,0))</f>
        <v>麻油雞湯麵</v>
      </c>
      <c r="G366" s="12" t="str">
        <f aca="false">INDEX(品項主檔!$C$2:$C$11,MATCH($E366,品項主檔!$A$2:$A$11,0))</f>
        <v>主食</v>
      </c>
      <c r="H366" s="17" t="n">
        <f aca="false">SUMIFS(品項年度售價!$D$2:$D$31,品項年度售價!$A$2:$A$31,$B366,品項年度售價!$B$2:$B$31,$E366)</f>
        <v>290</v>
      </c>
      <c r="I366" s="4" t="n">
        <v>393</v>
      </c>
      <c r="J366" s="14" t="n">
        <f aca="false">H366*I366</f>
        <v>113970</v>
      </c>
    </row>
    <row r="367" customFormat="false" ht="15" hidden="false" customHeight="false" outlineLevel="0" collapsed="false">
      <c r="A367" s="6" t="str">
        <f aca="false">TEXT(B367,"0")&amp;"-"&amp;TEXT(C367,"00")</f>
        <v>2024-03</v>
      </c>
      <c r="B367" s="4" t="n">
        <v>2024</v>
      </c>
      <c r="C367" s="4" t="n">
        <v>3</v>
      </c>
      <c r="D367" s="9" t="s">
        <v>325</v>
      </c>
      <c r="E367" s="9" t="s">
        <v>360</v>
      </c>
      <c r="F367" s="12" t="str">
        <f aca="false">INDEX(品項主檔!$B$2:$B$11,MATCH($E367,品項主檔!$A$2:$A$11,0))</f>
        <v>塔香涼麵</v>
      </c>
      <c r="G367" s="12" t="str">
        <f aca="false">INDEX(品項主檔!$C$2:$C$11,MATCH($E367,品項主檔!$A$2:$A$11,0))</f>
        <v>主食</v>
      </c>
      <c r="H367" s="17" t="n">
        <f aca="false">SUMIFS(品項年度售價!$D$2:$D$31,品項年度售價!$A$2:$A$31,$B367,品項年度售價!$B$2:$B$31,$E367)</f>
        <v>180</v>
      </c>
      <c r="I367" s="4" t="n">
        <v>325</v>
      </c>
      <c r="J367" s="14" t="n">
        <f aca="false">H367*I367</f>
        <v>58500</v>
      </c>
    </row>
    <row r="368" customFormat="false" ht="15" hidden="false" customHeight="false" outlineLevel="0" collapsed="false">
      <c r="A368" s="6" t="str">
        <f aca="false">TEXT(B368,"0")&amp;"-"&amp;TEXT(C368,"00")</f>
        <v>2024-03</v>
      </c>
      <c r="B368" s="4" t="n">
        <v>2024</v>
      </c>
      <c r="C368" s="4" t="n">
        <v>3</v>
      </c>
      <c r="D368" s="9" t="s">
        <v>325</v>
      </c>
      <c r="E368" s="9" t="s">
        <v>362</v>
      </c>
      <c r="F368" s="12" t="str">
        <f aca="false">INDEX(品項主檔!$B$2:$B$11,MATCH($E368,品項主檔!$A$2:$A$11,0))</f>
        <v>海鮮炒飯</v>
      </c>
      <c r="G368" s="12" t="str">
        <f aca="false">INDEX(品項主檔!$C$2:$C$11,MATCH($E368,品項主檔!$A$2:$A$11,0))</f>
        <v>主食</v>
      </c>
      <c r="H368" s="17" t="n">
        <f aca="false">SUMIFS(品項年度售價!$D$2:$D$31,品項年度售價!$A$2:$A$31,$B368,品項年度售價!$B$2:$B$31,$E368)</f>
        <v>250</v>
      </c>
      <c r="I368" s="4" t="n">
        <v>434</v>
      </c>
      <c r="J368" s="14" t="n">
        <f aca="false">H368*I368</f>
        <v>108500</v>
      </c>
    </row>
    <row r="369" customFormat="false" ht="15" hidden="false" customHeight="false" outlineLevel="0" collapsed="false">
      <c r="A369" s="6" t="str">
        <f aca="false">TEXT(B369,"0")&amp;"-"&amp;TEXT(C369,"00")</f>
        <v>2024-03</v>
      </c>
      <c r="B369" s="4" t="n">
        <v>2024</v>
      </c>
      <c r="C369" s="4" t="n">
        <v>3</v>
      </c>
      <c r="D369" s="9" t="s">
        <v>325</v>
      </c>
      <c r="E369" s="9" t="s">
        <v>364</v>
      </c>
      <c r="F369" s="12" t="str">
        <f aca="false">INDEX(品項主檔!$B$2:$B$11,MATCH($E369,品項主檔!$A$2:$A$11,0))</f>
        <v>酸辣湯</v>
      </c>
      <c r="G369" s="12" t="str">
        <f aca="false">INDEX(品項主檔!$C$2:$C$11,MATCH($E369,品項主檔!$A$2:$A$11,0))</f>
        <v>湯品</v>
      </c>
      <c r="H369" s="17" t="n">
        <f aca="false">SUMIFS(品項年度售價!$D$2:$D$31,品項年度售價!$A$2:$A$31,$B369,品項年度售價!$B$2:$B$31,$E369)</f>
        <v>60</v>
      </c>
      <c r="I369" s="4" t="n">
        <v>1757</v>
      </c>
      <c r="J369" s="14" t="n">
        <f aca="false">H369*I369</f>
        <v>105420</v>
      </c>
    </row>
    <row r="370" customFormat="false" ht="15" hidden="false" customHeight="false" outlineLevel="0" collapsed="false">
      <c r="A370" s="6" t="str">
        <f aca="false">TEXT(B370,"0")&amp;"-"&amp;TEXT(C370,"00")</f>
        <v>2024-03</v>
      </c>
      <c r="B370" s="4" t="n">
        <v>2024</v>
      </c>
      <c r="C370" s="4" t="n">
        <v>3</v>
      </c>
      <c r="D370" s="9" t="s">
        <v>325</v>
      </c>
      <c r="E370" s="9" t="s">
        <v>367</v>
      </c>
      <c r="F370" s="12" t="str">
        <f aca="false">INDEX(品項主檔!$B$2:$B$11,MATCH($E370,品項主檔!$A$2:$A$11,0))</f>
        <v>招牌滷味拼盤</v>
      </c>
      <c r="G370" s="12" t="str">
        <f aca="false">INDEX(品項主檔!$C$2:$C$11,MATCH($E370,品項主檔!$A$2:$A$11,0))</f>
        <v>小菜</v>
      </c>
      <c r="H370" s="17" t="n">
        <f aca="false">SUMIFS(品項年度售價!$D$2:$D$31,品項年度售價!$A$2:$A$31,$B370,品項年度售價!$B$2:$B$31,$E370)</f>
        <v>120</v>
      </c>
      <c r="I370" s="4" t="n">
        <v>1299</v>
      </c>
      <c r="J370" s="14" t="n">
        <f aca="false">H370*I370</f>
        <v>155880</v>
      </c>
    </row>
    <row r="371" customFormat="false" ht="15" hidden="false" customHeight="false" outlineLevel="0" collapsed="false">
      <c r="A371" s="6" t="str">
        <f aca="false">TEXT(B371,"0")&amp;"-"&amp;TEXT(C371,"00")</f>
        <v>2024-03</v>
      </c>
      <c r="B371" s="4" t="n">
        <v>2024</v>
      </c>
      <c r="C371" s="4" t="n">
        <v>3</v>
      </c>
      <c r="D371" s="9" t="s">
        <v>325</v>
      </c>
      <c r="E371" s="9" t="s">
        <v>370</v>
      </c>
      <c r="F371" s="12" t="str">
        <f aca="false">INDEX(品項主檔!$B$2:$B$11,MATCH($E371,品項主檔!$A$2:$A$11,0))</f>
        <v>古早味紅茶</v>
      </c>
      <c r="G371" s="12" t="str">
        <f aca="false">INDEX(品項主檔!$C$2:$C$11,MATCH($E371,品項主檔!$A$2:$A$11,0))</f>
        <v>飲品</v>
      </c>
      <c r="H371" s="17" t="n">
        <f aca="false">SUMIFS(品項年度售價!$D$2:$D$31,品項年度售價!$A$2:$A$31,$B371,品項年度售價!$B$2:$B$31,$E371)</f>
        <v>45</v>
      </c>
      <c r="I371" s="4" t="n">
        <v>3202</v>
      </c>
      <c r="J371" s="14" t="n">
        <f aca="false">H371*I371</f>
        <v>144090</v>
      </c>
    </row>
    <row r="372" customFormat="false" ht="15" hidden="false" customHeight="false" outlineLevel="0" collapsed="false">
      <c r="A372" s="6" t="str">
        <f aca="false">TEXT(B372,"0")&amp;"-"&amp;TEXT(C372,"00")</f>
        <v>2024-03</v>
      </c>
      <c r="B372" s="4" t="n">
        <v>2024</v>
      </c>
      <c r="C372" s="4" t="n">
        <v>3</v>
      </c>
      <c r="D372" s="9" t="s">
        <v>328</v>
      </c>
      <c r="E372" s="9" t="s">
        <v>349</v>
      </c>
      <c r="F372" s="12" t="str">
        <f aca="false">INDEX(品項主檔!$B$2:$B$11,MATCH($E372,品項主檔!$A$2:$A$11,0))</f>
        <v>招牌牛肉麵</v>
      </c>
      <c r="G372" s="12" t="str">
        <f aca="false">INDEX(品項主檔!$C$2:$C$11,MATCH($E372,品項主檔!$A$2:$A$11,0))</f>
        <v>主食</v>
      </c>
      <c r="H372" s="17" t="n">
        <f aca="false">SUMIFS(品項年度售價!$D$2:$D$31,品項年度售價!$A$2:$A$31,$B372,品項年度售價!$B$2:$B$31,$E372)</f>
        <v>280</v>
      </c>
      <c r="I372" s="4" t="n">
        <v>365</v>
      </c>
      <c r="J372" s="14" t="n">
        <f aca="false">H372*I372</f>
        <v>102200</v>
      </c>
    </row>
    <row r="373" customFormat="false" ht="15" hidden="false" customHeight="false" outlineLevel="0" collapsed="false">
      <c r="A373" s="6" t="str">
        <f aca="false">TEXT(B373,"0")&amp;"-"&amp;TEXT(C373,"00")</f>
        <v>2024-03</v>
      </c>
      <c r="B373" s="4" t="n">
        <v>2024</v>
      </c>
      <c r="C373" s="4" t="n">
        <v>3</v>
      </c>
      <c r="D373" s="9" t="s">
        <v>328</v>
      </c>
      <c r="E373" s="9" t="s">
        <v>352</v>
      </c>
      <c r="F373" s="12" t="str">
        <f aca="false">INDEX(品項主檔!$B$2:$B$11,MATCH($E373,品項主檔!$A$2:$A$11,0))</f>
        <v>三杯雞定食</v>
      </c>
      <c r="G373" s="12" t="str">
        <f aca="false">INDEX(品項主檔!$C$2:$C$11,MATCH($E373,品項主檔!$A$2:$A$11,0))</f>
        <v>主食</v>
      </c>
      <c r="H373" s="17" t="n">
        <f aca="false">SUMIFS(品項年度售價!$D$2:$D$31,品項年度售價!$A$2:$A$31,$B373,品項年度售價!$B$2:$B$31,$E373)</f>
        <v>260</v>
      </c>
      <c r="I373" s="4" t="n">
        <v>403</v>
      </c>
      <c r="J373" s="14" t="n">
        <f aca="false">H373*I373</f>
        <v>104780</v>
      </c>
    </row>
    <row r="374" customFormat="false" ht="15" hidden="false" customHeight="false" outlineLevel="0" collapsed="false">
      <c r="A374" s="6" t="str">
        <f aca="false">TEXT(B374,"0")&amp;"-"&amp;TEXT(C374,"00")</f>
        <v>2024-03</v>
      </c>
      <c r="B374" s="4" t="n">
        <v>2024</v>
      </c>
      <c r="C374" s="4" t="n">
        <v>3</v>
      </c>
      <c r="D374" s="9" t="s">
        <v>328</v>
      </c>
      <c r="E374" s="9" t="s">
        <v>354</v>
      </c>
      <c r="F374" s="12" t="str">
        <f aca="false">INDEX(品項主檔!$B$2:$B$11,MATCH($E374,品項主檔!$A$2:$A$11,0))</f>
        <v>蔥油雞腿飯</v>
      </c>
      <c r="G374" s="12" t="str">
        <f aca="false">INDEX(品項主檔!$C$2:$C$11,MATCH($E374,品項主檔!$A$2:$A$11,0))</f>
        <v>主食</v>
      </c>
      <c r="H374" s="17" t="n">
        <f aca="false">SUMIFS(品項年度售價!$D$2:$D$31,品項年度售價!$A$2:$A$31,$B374,品項年度售價!$B$2:$B$31,$E374)</f>
        <v>220</v>
      </c>
      <c r="I374" s="4" t="n">
        <v>412</v>
      </c>
      <c r="J374" s="14" t="n">
        <f aca="false">H374*I374</f>
        <v>90640</v>
      </c>
    </row>
    <row r="375" customFormat="false" ht="15" hidden="false" customHeight="false" outlineLevel="0" collapsed="false">
      <c r="A375" s="6" t="str">
        <f aca="false">TEXT(B375,"0")&amp;"-"&amp;TEXT(C375,"00")</f>
        <v>2024-03</v>
      </c>
      <c r="B375" s="4" t="n">
        <v>2024</v>
      </c>
      <c r="C375" s="4" t="n">
        <v>3</v>
      </c>
      <c r="D375" s="9" t="s">
        <v>328</v>
      </c>
      <c r="E375" s="9" t="s">
        <v>356</v>
      </c>
      <c r="F375" s="12" t="str">
        <f aca="false">INDEX(品項主檔!$B$2:$B$11,MATCH($E375,品項主檔!$A$2:$A$11,0))</f>
        <v>黑胡椒豬排飯</v>
      </c>
      <c r="G375" s="12" t="str">
        <f aca="false">INDEX(品項主檔!$C$2:$C$11,MATCH($E375,品項主檔!$A$2:$A$11,0))</f>
        <v>主食</v>
      </c>
      <c r="H375" s="17" t="n">
        <f aca="false">SUMIFS(品項年度售價!$D$2:$D$31,品項年度售價!$A$2:$A$31,$B375,品項年度售價!$B$2:$B$31,$E375)</f>
        <v>230</v>
      </c>
      <c r="I375" s="4" t="n">
        <v>425</v>
      </c>
      <c r="J375" s="14" t="n">
        <f aca="false">H375*I375</f>
        <v>97750</v>
      </c>
    </row>
    <row r="376" customFormat="false" ht="15" hidden="false" customHeight="false" outlineLevel="0" collapsed="false">
      <c r="A376" s="6" t="str">
        <f aca="false">TEXT(B376,"0")&amp;"-"&amp;TEXT(C376,"00")</f>
        <v>2024-03</v>
      </c>
      <c r="B376" s="4" t="n">
        <v>2024</v>
      </c>
      <c r="C376" s="4" t="n">
        <v>3</v>
      </c>
      <c r="D376" s="9" t="s">
        <v>328</v>
      </c>
      <c r="E376" s="9" t="s">
        <v>358</v>
      </c>
      <c r="F376" s="12" t="str">
        <f aca="false">INDEX(品項主檔!$B$2:$B$11,MATCH($E376,品項主檔!$A$2:$A$11,0))</f>
        <v>麻油雞湯麵</v>
      </c>
      <c r="G376" s="12" t="str">
        <f aca="false">INDEX(品項主檔!$C$2:$C$11,MATCH($E376,品項主檔!$A$2:$A$11,0))</f>
        <v>主食</v>
      </c>
      <c r="H376" s="17" t="n">
        <f aca="false">SUMIFS(品項年度售價!$D$2:$D$31,品項年度售價!$A$2:$A$31,$B376,品項年度售價!$B$2:$B$31,$E376)</f>
        <v>290</v>
      </c>
      <c r="I376" s="4" t="n">
        <v>316</v>
      </c>
      <c r="J376" s="14" t="n">
        <f aca="false">H376*I376</f>
        <v>91640</v>
      </c>
    </row>
    <row r="377" customFormat="false" ht="15" hidden="false" customHeight="false" outlineLevel="0" collapsed="false">
      <c r="A377" s="6" t="str">
        <f aca="false">TEXT(B377,"0")&amp;"-"&amp;TEXT(C377,"00")</f>
        <v>2024-03</v>
      </c>
      <c r="B377" s="4" t="n">
        <v>2024</v>
      </c>
      <c r="C377" s="4" t="n">
        <v>3</v>
      </c>
      <c r="D377" s="9" t="s">
        <v>328</v>
      </c>
      <c r="E377" s="9" t="s">
        <v>360</v>
      </c>
      <c r="F377" s="12" t="str">
        <f aca="false">INDEX(品項主檔!$B$2:$B$11,MATCH($E377,品項主檔!$A$2:$A$11,0))</f>
        <v>塔香涼麵</v>
      </c>
      <c r="G377" s="12" t="str">
        <f aca="false">INDEX(品項主檔!$C$2:$C$11,MATCH($E377,品項主檔!$A$2:$A$11,0))</f>
        <v>主食</v>
      </c>
      <c r="H377" s="17" t="n">
        <f aca="false">SUMIFS(品項年度售價!$D$2:$D$31,品項年度售價!$A$2:$A$31,$B377,品項年度售價!$B$2:$B$31,$E377)</f>
        <v>180</v>
      </c>
      <c r="I377" s="4" t="n">
        <v>279</v>
      </c>
      <c r="J377" s="14" t="n">
        <f aca="false">H377*I377</f>
        <v>50220</v>
      </c>
    </row>
    <row r="378" customFormat="false" ht="15" hidden="false" customHeight="false" outlineLevel="0" collapsed="false">
      <c r="A378" s="6" t="str">
        <f aca="false">TEXT(B378,"0")&amp;"-"&amp;TEXT(C378,"00")</f>
        <v>2024-03</v>
      </c>
      <c r="B378" s="4" t="n">
        <v>2024</v>
      </c>
      <c r="C378" s="4" t="n">
        <v>3</v>
      </c>
      <c r="D378" s="9" t="s">
        <v>328</v>
      </c>
      <c r="E378" s="9" t="s">
        <v>362</v>
      </c>
      <c r="F378" s="12" t="str">
        <f aca="false">INDEX(品項主檔!$B$2:$B$11,MATCH($E378,品項主檔!$A$2:$A$11,0))</f>
        <v>海鮮炒飯</v>
      </c>
      <c r="G378" s="12" t="str">
        <f aca="false">INDEX(品項主檔!$C$2:$C$11,MATCH($E378,品項主檔!$A$2:$A$11,0))</f>
        <v>主食</v>
      </c>
      <c r="H378" s="17" t="n">
        <f aca="false">SUMIFS(品項年度售價!$D$2:$D$31,品項年度售價!$A$2:$A$31,$B378,品項年度售價!$B$2:$B$31,$E378)</f>
        <v>250</v>
      </c>
      <c r="I378" s="4" t="n">
        <v>365</v>
      </c>
      <c r="J378" s="14" t="n">
        <f aca="false">H378*I378</f>
        <v>91250</v>
      </c>
    </row>
    <row r="379" customFormat="false" ht="15" hidden="false" customHeight="false" outlineLevel="0" collapsed="false">
      <c r="A379" s="6" t="str">
        <f aca="false">TEXT(B379,"0")&amp;"-"&amp;TEXT(C379,"00")</f>
        <v>2024-03</v>
      </c>
      <c r="B379" s="4" t="n">
        <v>2024</v>
      </c>
      <c r="C379" s="4" t="n">
        <v>3</v>
      </c>
      <c r="D379" s="9" t="s">
        <v>328</v>
      </c>
      <c r="E379" s="9" t="s">
        <v>364</v>
      </c>
      <c r="F379" s="12" t="str">
        <f aca="false">INDEX(品項主檔!$B$2:$B$11,MATCH($E379,品項主檔!$A$2:$A$11,0))</f>
        <v>酸辣湯</v>
      </c>
      <c r="G379" s="12" t="str">
        <f aca="false">INDEX(品項主檔!$C$2:$C$11,MATCH($E379,品項主檔!$A$2:$A$11,0))</f>
        <v>湯品</v>
      </c>
      <c r="H379" s="17" t="n">
        <f aca="false">SUMIFS(品項年度售價!$D$2:$D$31,品項年度售價!$A$2:$A$31,$B379,品項年度售價!$B$2:$B$31,$E379)</f>
        <v>60</v>
      </c>
      <c r="I379" s="4" t="n">
        <v>2122</v>
      </c>
      <c r="J379" s="14" t="n">
        <f aca="false">H379*I379</f>
        <v>127320</v>
      </c>
    </row>
    <row r="380" customFormat="false" ht="15" hidden="false" customHeight="false" outlineLevel="0" collapsed="false">
      <c r="A380" s="6" t="str">
        <f aca="false">TEXT(B380,"0")&amp;"-"&amp;TEXT(C380,"00")</f>
        <v>2024-03</v>
      </c>
      <c r="B380" s="4" t="n">
        <v>2024</v>
      </c>
      <c r="C380" s="4" t="n">
        <v>3</v>
      </c>
      <c r="D380" s="9" t="s">
        <v>328</v>
      </c>
      <c r="E380" s="9" t="s">
        <v>367</v>
      </c>
      <c r="F380" s="12" t="str">
        <f aca="false">INDEX(品項主檔!$B$2:$B$11,MATCH($E380,品項主檔!$A$2:$A$11,0))</f>
        <v>招牌滷味拼盤</v>
      </c>
      <c r="G380" s="12" t="str">
        <f aca="false">INDEX(品項主檔!$C$2:$C$11,MATCH($E380,品項主檔!$A$2:$A$11,0))</f>
        <v>小菜</v>
      </c>
      <c r="H380" s="17" t="n">
        <f aca="false">SUMIFS(品項年度售價!$D$2:$D$31,品項年度售價!$A$2:$A$31,$B380,品項年度售價!$B$2:$B$31,$E380)</f>
        <v>120</v>
      </c>
      <c r="I380" s="4" t="n">
        <v>1378</v>
      </c>
      <c r="J380" s="14" t="n">
        <f aca="false">H380*I380</f>
        <v>165360</v>
      </c>
    </row>
    <row r="381" customFormat="false" ht="15" hidden="false" customHeight="false" outlineLevel="0" collapsed="false">
      <c r="A381" s="6" t="str">
        <f aca="false">TEXT(B381,"0")&amp;"-"&amp;TEXT(C381,"00")</f>
        <v>2024-03</v>
      </c>
      <c r="B381" s="4" t="n">
        <v>2024</v>
      </c>
      <c r="C381" s="4" t="n">
        <v>3</v>
      </c>
      <c r="D381" s="9" t="s">
        <v>328</v>
      </c>
      <c r="E381" s="9" t="s">
        <v>370</v>
      </c>
      <c r="F381" s="12" t="str">
        <f aca="false">INDEX(品項主檔!$B$2:$B$11,MATCH($E381,品項主檔!$A$2:$A$11,0))</f>
        <v>古早味紅茶</v>
      </c>
      <c r="G381" s="12" t="str">
        <f aca="false">INDEX(品項主檔!$C$2:$C$11,MATCH($E381,品項主檔!$A$2:$A$11,0))</f>
        <v>飲品</v>
      </c>
      <c r="H381" s="17" t="n">
        <f aca="false">SUMIFS(品項年度售價!$D$2:$D$31,品項年度售價!$A$2:$A$31,$B381,品項年度售價!$B$2:$B$31,$E381)</f>
        <v>45</v>
      </c>
      <c r="I381" s="4" t="n">
        <v>2406</v>
      </c>
      <c r="J381" s="14" t="n">
        <f aca="false">H381*I381</f>
        <v>108270</v>
      </c>
    </row>
    <row r="382" customFormat="false" ht="15" hidden="false" customHeight="false" outlineLevel="0" collapsed="false">
      <c r="A382" s="6" t="str">
        <f aca="false">TEXT(B382,"0")&amp;"-"&amp;TEXT(C382,"00")</f>
        <v>2024-03</v>
      </c>
      <c r="B382" s="4" t="n">
        <v>2024</v>
      </c>
      <c r="C382" s="4" t="n">
        <v>3</v>
      </c>
      <c r="D382" s="9" t="s">
        <v>280</v>
      </c>
      <c r="E382" s="9" t="s">
        <v>349</v>
      </c>
      <c r="F382" s="12" t="str">
        <f aca="false">INDEX(品項主檔!$B$2:$B$11,MATCH($E382,品項主檔!$A$2:$A$11,0))</f>
        <v>招牌牛肉麵</v>
      </c>
      <c r="G382" s="12" t="str">
        <f aca="false">INDEX(品項主檔!$C$2:$C$11,MATCH($E382,品項主檔!$A$2:$A$11,0))</f>
        <v>主食</v>
      </c>
      <c r="H382" s="17" t="n">
        <f aca="false">SUMIFS(品項年度售價!$D$2:$D$31,品項年度售價!$A$2:$A$31,$B382,品項年度售價!$B$2:$B$31,$E382)</f>
        <v>280</v>
      </c>
      <c r="I382" s="4" t="n">
        <v>366</v>
      </c>
      <c r="J382" s="14" t="n">
        <f aca="false">H382*I382</f>
        <v>102480</v>
      </c>
    </row>
    <row r="383" customFormat="false" ht="15" hidden="false" customHeight="false" outlineLevel="0" collapsed="false">
      <c r="A383" s="6" t="str">
        <f aca="false">TEXT(B383,"0")&amp;"-"&amp;TEXT(C383,"00")</f>
        <v>2024-03</v>
      </c>
      <c r="B383" s="4" t="n">
        <v>2024</v>
      </c>
      <c r="C383" s="4" t="n">
        <v>3</v>
      </c>
      <c r="D383" s="9" t="s">
        <v>280</v>
      </c>
      <c r="E383" s="9" t="s">
        <v>352</v>
      </c>
      <c r="F383" s="12" t="str">
        <f aca="false">INDEX(品項主檔!$B$2:$B$11,MATCH($E383,品項主檔!$A$2:$A$11,0))</f>
        <v>三杯雞定食</v>
      </c>
      <c r="G383" s="12" t="str">
        <f aca="false">INDEX(品項主檔!$C$2:$C$11,MATCH($E383,品項主檔!$A$2:$A$11,0))</f>
        <v>主食</v>
      </c>
      <c r="H383" s="17" t="n">
        <f aca="false">SUMIFS(品項年度售價!$D$2:$D$31,品項年度售價!$A$2:$A$31,$B383,品項年度售價!$B$2:$B$31,$E383)</f>
        <v>260</v>
      </c>
      <c r="I383" s="4" t="n">
        <v>463</v>
      </c>
      <c r="J383" s="14" t="n">
        <f aca="false">H383*I383</f>
        <v>120380</v>
      </c>
    </row>
    <row r="384" customFormat="false" ht="15" hidden="false" customHeight="false" outlineLevel="0" collapsed="false">
      <c r="A384" s="6" t="str">
        <f aca="false">TEXT(B384,"0")&amp;"-"&amp;TEXT(C384,"00")</f>
        <v>2024-03</v>
      </c>
      <c r="B384" s="4" t="n">
        <v>2024</v>
      </c>
      <c r="C384" s="4" t="n">
        <v>3</v>
      </c>
      <c r="D384" s="9" t="s">
        <v>280</v>
      </c>
      <c r="E384" s="9" t="s">
        <v>354</v>
      </c>
      <c r="F384" s="12" t="str">
        <f aca="false">INDEX(品項主檔!$B$2:$B$11,MATCH($E384,品項主檔!$A$2:$A$11,0))</f>
        <v>蔥油雞腿飯</v>
      </c>
      <c r="G384" s="12" t="str">
        <f aca="false">INDEX(品項主檔!$C$2:$C$11,MATCH($E384,品項主檔!$A$2:$A$11,0))</f>
        <v>主食</v>
      </c>
      <c r="H384" s="17" t="n">
        <f aca="false">SUMIFS(品項年度售價!$D$2:$D$31,品項年度售價!$A$2:$A$31,$B384,品項年度售價!$B$2:$B$31,$E384)</f>
        <v>220</v>
      </c>
      <c r="I384" s="4" t="n">
        <v>372</v>
      </c>
      <c r="J384" s="14" t="n">
        <f aca="false">H384*I384</f>
        <v>81840</v>
      </c>
    </row>
    <row r="385" customFormat="false" ht="15" hidden="false" customHeight="false" outlineLevel="0" collapsed="false">
      <c r="A385" s="6" t="str">
        <f aca="false">TEXT(B385,"0")&amp;"-"&amp;TEXT(C385,"00")</f>
        <v>2024-03</v>
      </c>
      <c r="B385" s="4" t="n">
        <v>2024</v>
      </c>
      <c r="C385" s="4" t="n">
        <v>3</v>
      </c>
      <c r="D385" s="9" t="s">
        <v>280</v>
      </c>
      <c r="E385" s="9" t="s">
        <v>356</v>
      </c>
      <c r="F385" s="12" t="str">
        <f aca="false">INDEX(品項主檔!$B$2:$B$11,MATCH($E385,品項主檔!$A$2:$A$11,0))</f>
        <v>黑胡椒豬排飯</v>
      </c>
      <c r="G385" s="12" t="str">
        <f aca="false">INDEX(品項主檔!$C$2:$C$11,MATCH($E385,品項主檔!$A$2:$A$11,0))</f>
        <v>主食</v>
      </c>
      <c r="H385" s="17" t="n">
        <f aca="false">SUMIFS(品項年度售價!$D$2:$D$31,品項年度售價!$A$2:$A$31,$B385,品項年度售價!$B$2:$B$31,$E385)</f>
        <v>230</v>
      </c>
      <c r="I385" s="4" t="n">
        <v>491</v>
      </c>
      <c r="J385" s="14" t="n">
        <f aca="false">H385*I385</f>
        <v>112930</v>
      </c>
    </row>
    <row r="386" customFormat="false" ht="15" hidden="false" customHeight="false" outlineLevel="0" collapsed="false">
      <c r="A386" s="6" t="str">
        <f aca="false">TEXT(B386,"0")&amp;"-"&amp;TEXT(C386,"00")</f>
        <v>2024-03</v>
      </c>
      <c r="B386" s="4" t="n">
        <v>2024</v>
      </c>
      <c r="C386" s="4" t="n">
        <v>3</v>
      </c>
      <c r="D386" s="9" t="s">
        <v>280</v>
      </c>
      <c r="E386" s="9" t="s">
        <v>358</v>
      </c>
      <c r="F386" s="12" t="str">
        <f aca="false">INDEX(品項主檔!$B$2:$B$11,MATCH($E386,品項主檔!$A$2:$A$11,0))</f>
        <v>麻油雞湯麵</v>
      </c>
      <c r="G386" s="12" t="str">
        <f aca="false">INDEX(品項主檔!$C$2:$C$11,MATCH($E386,品項主檔!$A$2:$A$11,0))</f>
        <v>主食</v>
      </c>
      <c r="H386" s="17" t="n">
        <f aca="false">SUMIFS(品項年度售價!$D$2:$D$31,品項年度售價!$A$2:$A$31,$B386,品項年度售價!$B$2:$B$31,$E386)</f>
        <v>290</v>
      </c>
      <c r="I386" s="4" t="n">
        <v>491</v>
      </c>
      <c r="J386" s="14" t="n">
        <f aca="false">H386*I386</f>
        <v>142390</v>
      </c>
    </row>
    <row r="387" customFormat="false" ht="15" hidden="false" customHeight="false" outlineLevel="0" collapsed="false">
      <c r="A387" s="6" t="str">
        <f aca="false">TEXT(B387,"0")&amp;"-"&amp;TEXT(C387,"00")</f>
        <v>2024-03</v>
      </c>
      <c r="B387" s="4" t="n">
        <v>2024</v>
      </c>
      <c r="C387" s="4" t="n">
        <v>3</v>
      </c>
      <c r="D387" s="9" t="s">
        <v>280</v>
      </c>
      <c r="E387" s="9" t="s">
        <v>360</v>
      </c>
      <c r="F387" s="12" t="str">
        <f aca="false">INDEX(品項主檔!$B$2:$B$11,MATCH($E387,品項主檔!$A$2:$A$11,0))</f>
        <v>塔香涼麵</v>
      </c>
      <c r="G387" s="12" t="str">
        <f aca="false">INDEX(品項主檔!$C$2:$C$11,MATCH($E387,品項主檔!$A$2:$A$11,0))</f>
        <v>主食</v>
      </c>
      <c r="H387" s="17" t="n">
        <f aca="false">SUMIFS(品項年度售價!$D$2:$D$31,品項年度售價!$A$2:$A$31,$B387,品項年度售價!$B$2:$B$31,$E387)</f>
        <v>180</v>
      </c>
      <c r="I387" s="4" t="n">
        <v>297</v>
      </c>
      <c r="J387" s="14" t="n">
        <f aca="false">H387*I387</f>
        <v>53460</v>
      </c>
    </row>
    <row r="388" customFormat="false" ht="15" hidden="false" customHeight="false" outlineLevel="0" collapsed="false">
      <c r="A388" s="6" t="str">
        <f aca="false">TEXT(B388,"0")&amp;"-"&amp;TEXT(C388,"00")</f>
        <v>2024-03</v>
      </c>
      <c r="B388" s="4" t="n">
        <v>2024</v>
      </c>
      <c r="C388" s="4" t="n">
        <v>3</v>
      </c>
      <c r="D388" s="9" t="s">
        <v>280</v>
      </c>
      <c r="E388" s="9" t="s">
        <v>362</v>
      </c>
      <c r="F388" s="12" t="str">
        <f aca="false">INDEX(品項主檔!$B$2:$B$11,MATCH($E388,品項主檔!$A$2:$A$11,0))</f>
        <v>海鮮炒飯</v>
      </c>
      <c r="G388" s="12" t="str">
        <f aca="false">INDEX(品項主檔!$C$2:$C$11,MATCH($E388,品項主檔!$A$2:$A$11,0))</f>
        <v>主食</v>
      </c>
      <c r="H388" s="17" t="n">
        <f aca="false">SUMIFS(品項年度售價!$D$2:$D$31,品項年度售價!$A$2:$A$31,$B388,品項年度售價!$B$2:$B$31,$E388)</f>
        <v>250</v>
      </c>
      <c r="I388" s="4" t="n">
        <v>487</v>
      </c>
      <c r="J388" s="14" t="n">
        <f aca="false">H388*I388</f>
        <v>121750</v>
      </c>
    </row>
    <row r="389" customFormat="false" ht="15" hidden="false" customHeight="false" outlineLevel="0" collapsed="false">
      <c r="A389" s="6" t="str">
        <f aca="false">TEXT(B389,"0")&amp;"-"&amp;TEXT(C389,"00")</f>
        <v>2024-03</v>
      </c>
      <c r="B389" s="4" t="n">
        <v>2024</v>
      </c>
      <c r="C389" s="4" t="n">
        <v>3</v>
      </c>
      <c r="D389" s="9" t="s">
        <v>280</v>
      </c>
      <c r="E389" s="9" t="s">
        <v>364</v>
      </c>
      <c r="F389" s="12" t="str">
        <f aca="false">INDEX(品項主檔!$B$2:$B$11,MATCH($E389,品項主檔!$A$2:$A$11,0))</f>
        <v>酸辣湯</v>
      </c>
      <c r="G389" s="12" t="str">
        <f aca="false">INDEX(品項主檔!$C$2:$C$11,MATCH($E389,品項主檔!$A$2:$A$11,0))</f>
        <v>湯品</v>
      </c>
      <c r="H389" s="17" t="n">
        <f aca="false">SUMIFS(品項年度售價!$D$2:$D$31,品項年度售價!$A$2:$A$31,$B389,品項年度售價!$B$2:$B$31,$E389)</f>
        <v>60</v>
      </c>
      <c r="I389" s="4" t="n">
        <v>2585</v>
      </c>
      <c r="J389" s="14" t="n">
        <f aca="false">H389*I389</f>
        <v>155100</v>
      </c>
    </row>
    <row r="390" customFormat="false" ht="15" hidden="false" customHeight="false" outlineLevel="0" collapsed="false">
      <c r="A390" s="6" t="str">
        <f aca="false">TEXT(B390,"0")&amp;"-"&amp;TEXT(C390,"00")</f>
        <v>2024-03</v>
      </c>
      <c r="B390" s="4" t="n">
        <v>2024</v>
      </c>
      <c r="C390" s="4" t="n">
        <v>3</v>
      </c>
      <c r="D390" s="9" t="s">
        <v>280</v>
      </c>
      <c r="E390" s="9" t="s">
        <v>367</v>
      </c>
      <c r="F390" s="12" t="str">
        <f aca="false">INDEX(品項主檔!$B$2:$B$11,MATCH($E390,品項主檔!$A$2:$A$11,0))</f>
        <v>招牌滷味拼盤</v>
      </c>
      <c r="G390" s="12" t="str">
        <f aca="false">INDEX(品項主檔!$C$2:$C$11,MATCH($E390,品項主檔!$A$2:$A$11,0))</f>
        <v>小菜</v>
      </c>
      <c r="H390" s="17" t="n">
        <f aca="false">SUMIFS(品項年度售價!$D$2:$D$31,品項年度售價!$A$2:$A$31,$B390,品項年度售價!$B$2:$B$31,$E390)</f>
        <v>120</v>
      </c>
      <c r="I390" s="4" t="n">
        <v>1505</v>
      </c>
      <c r="J390" s="14" t="n">
        <f aca="false">H390*I390</f>
        <v>180600</v>
      </c>
    </row>
    <row r="391" customFormat="false" ht="15" hidden="false" customHeight="false" outlineLevel="0" collapsed="false">
      <c r="A391" s="6" t="str">
        <f aca="false">TEXT(B391,"0")&amp;"-"&amp;TEXT(C391,"00")</f>
        <v>2024-03</v>
      </c>
      <c r="B391" s="4" t="n">
        <v>2024</v>
      </c>
      <c r="C391" s="4" t="n">
        <v>3</v>
      </c>
      <c r="D391" s="9" t="s">
        <v>280</v>
      </c>
      <c r="E391" s="9" t="s">
        <v>370</v>
      </c>
      <c r="F391" s="12" t="str">
        <f aca="false">INDEX(品項主檔!$B$2:$B$11,MATCH($E391,品項主檔!$A$2:$A$11,0))</f>
        <v>古早味紅茶</v>
      </c>
      <c r="G391" s="12" t="str">
        <f aca="false">INDEX(品項主檔!$C$2:$C$11,MATCH($E391,品項主檔!$A$2:$A$11,0))</f>
        <v>飲品</v>
      </c>
      <c r="H391" s="17" t="n">
        <f aca="false">SUMIFS(品項年度售價!$D$2:$D$31,品項年度售價!$A$2:$A$31,$B391,品項年度售價!$B$2:$B$31,$E391)</f>
        <v>45</v>
      </c>
      <c r="I391" s="4" t="n">
        <v>3674</v>
      </c>
      <c r="J391" s="14" t="n">
        <f aca="false">H391*I391</f>
        <v>165330</v>
      </c>
    </row>
    <row r="392" customFormat="false" ht="15" hidden="false" customHeight="false" outlineLevel="0" collapsed="false">
      <c r="A392" s="6" t="str">
        <f aca="false">TEXT(B392,"0")&amp;"-"&amp;TEXT(C392,"00")</f>
        <v>2024-03</v>
      </c>
      <c r="B392" s="4" t="n">
        <v>2024</v>
      </c>
      <c r="C392" s="4" t="n">
        <v>3</v>
      </c>
      <c r="D392" s="9" t="s">
        <v>283</v>
      </c>
      <c r="E392" s="9" t="s">
        <v>349</v>
      </c>
      <c r="F392" s="12" t="str">
        <f aca="false">INDEX(品項主檔!$B$2:$B$11,MATCH($E392,品項主檔!$A$2:$A$11,0))</f>
        <v>招牌牛肉麵</v>
      </c>
      <c r="G392" s="12" t="str">
        <f aca="false">INDEX(品項主檔!$C$2:$C$11,MATCH($E392,品項主檔!$A$2:$A$11,0))</f>
        <v>主食</v>
      </c>
      <c r="H392" s="17" t="n">
        <f aca="false">SUMIFS(品項年度售價!$D$2:$D$31,品項年度售價!$A$2:$A$31,$B392,品項年度售價!$B$2:$B$31,$E392)</f>
        <v>280</v>
      </c>
      <c r="I392" s="4" t="n">
        <v>264</v>
      </c>
      <c r="J392" s="14" t="n">
        <f aca="false">H392*I392</f>
        <v>73920</v>
      </c>
    </row>
    <row r="393" customFormat="false" ht="15" hidden="false" customHeight="false" outlineLevel="0" collapsed="false">
      <c r="A393" s="6" t="str">
        <f aca="false">TEXT(B393,"0")&amp;"-"&amp;TEXT(C393,"00")</f>
        <v>2024-03</v>
      </c>
      <c r="B393" s="4" t="n">
        <v>2024</v>
      </c>
      <c r="C393" s="4" t="n">
        <v>3</v>
      </c>
      <c r="D393" s="9" t="s">
        <v>283</v>
      </c>
      <c r="E393" s="9" t="s">
        <v>352</v>
      </c>
      <c r="F393" s="12" t="str">
        <f aca="false">INDEX(品項主檔!$B$2:$B$11,MATCH($E393,品項主檔!$A$2:$A$11,0))</f>
        <v>三杯雞定食</v>
      </c>
      <c r="G393" s="12" t="str">
        <f aca="false">INDEX(品項主檔!$C$2:$C$11,MATCH($E393,品項主檔!$A$2:$A$11,0))</f>
        <v>主食</v>
      </c>
      <c r="H393" s="17" t="n">
        <f aca="false">SUMIFS(品項年度售價!$D$2:$D$31,品項年度售價!$A$2:$A$31,$B393,品項年度售價!$B$2:$B$31,$E393)</f>
        <v>260</v>
      </c>
      <c r="I393" s="4" t="n">
        <v>325</v>
      </c>
      <c r="J393" s="14" t="n">
        <f aca="false">H393*I393</f>
        <v>84500</v>
      </c>
    </row>
    <row r="394" customFormat="false" ht="15" hidden="false" customHeight="false" outlineLevel="0" collapsed="false">
      <c r="A394" s="6" t="str">
        <f aca="false">TEXT(B394,"0")&amp;"-"&amp;TEXT(C394,"00")</f>
        <v>2024-03</v>
      </c>
      <c r="B394" s="4" t="n">
        <v>2024</v>
      </c>
      <c r="C394" s="4" t="n">
        <v>3</v>
      </c>
      <c r="D394" s="9" t="s">
        <v>283</v>
      </c>
      <c r="E394" s="9" t="s">
        <v>354</v>
      </c>
      <c r="F394" s="12" t="str">
        <f aca="false">INDEX(品項主檔!$B$2:$B$11,MATCH($E394,品項主檔!$A$2:$A$11,0))</f>
        <v>蔥油雞腿飯</v>
      </c>
      <c r="G394" s="12" t="str">
        <f aca="false">INDEX(品項主檔!$C$2:$C$11,MATCH($E394,品項主檔!$A$2:$A$11,0))</f>
        <v>主食</v>
      </c>
      <c r="H394" s="17" t="n">
        <f aca="false">SUMIFS(品項年度售價!$D$2:$D$31,品項年度售價!$A$2:$A$31,$B394,品項年度售價!$B$2:$B$31,$E394)</f>
        <v>220</v>
      </c>
      <c r="I394" s="4" t="n">
        <v>304</v>
      </c>
      <c r="J394" s="14" t="n">
        <f aca="false">H394*I394</f>
        <v>66880</v>
      </c>
    </row>
    <row r="395" customFormat="false" ht="15" hidden="false" customHeight="false" outlineLevel="0" collapsed="false">
      <c r="A395" s="6" t="str">
        <f aca="false">TEXT(B395,"0")&amp;"-"&amp;TEXT(C395,"00")</f>
        <v>2024-03</v>
      </c>
      <c r="B395" s="4" t="n">
        <v>2024</v>
      </c>
      <c r="C395" s="4" t="n">
        <v>3</v>
      </c>
      <c r="D395" s="9" t="s">
        <v>283</v>
      </c>
      <c r="E395" s="9" t="s">
        <v>356</v>
      </c>
      <c r="F395" s="12" t="str">
        <f aca="false">INDEX(品項主檔!$B$2:$B$11,MATCH($E395,品項主檔!$A$2:$A$11,0))</f>
        <v>黑胡椒豬排飯</v>
      </c>
      <c r="G395" s="12" t="str">
        <f aca="false">INDEX(品項主檔!$C$2:$C$11,MATCH($E395,品項主檔!$A$2:$A$11,0))</f>
        <v>主食</v>
      </c>
      <c r="H395" s="17" t="n">
        <f aca="false">SUMIFS(品項年度售價!$D$2:$D$31,品項年度售價!$A$2:$A$31,$B395,品項年度售價!$B$2:$B$31,$E395)</f>
        <v>230</v>
      </c>
      <c r="I395" s="4" t="n">
        <v>314</v>
      </c>
      <c r="J395" s="14" t="n">
        <f aca="false">H395*I395</f>
        <v>72220</v>
      </c>
    </row>
    <row r="396" customFormat="false" ht="15" hidden="false" customHeight="false" outlineLevel="0" collapsed="false">
      <c r="A396" s="6" t="str">
        <f aca="false">TEXT(B396,"0")&amp;"-"&amp;TEXT(C396,"00")</f>
        <v>2024-03</v>
      </c>
      <c r="B396" s="4" t="n">
        <v>2024</v>
      </c>
      <c r="C396" s="4" t="n">
        <v>3</v>
      </c>
      <c r="D396" s="9" t="s">
        <v>283</v>
      </c>
      <c r="E396" s="9" t="s">
        <v>358</v>
      </c>
      <c r="F396" s="12" t="str">
        <f aca="false">INDEX(品項主檔!$B$2:$B$11,MATCH($E396,品項主檔!$A$2:$A$11,0))</f>
        <v>麻油雞湯麵</v>
      </c>
      <c r="G396" s="12" t="str">
        <f aca="false">INDEX(品項主檔!$C$2:$C$11,MATCH($E396,品項主檔!$A$2:$A$11,0))</f>
        <v>主食</v>
      </c>
      <c r="H396" s="17" t="n">
        <f aca="false">SUMIFS(品項年度售價!$D$2:$D$31,品項年度售價!$A$2:$A$31,$B396,品項年度售價!$B$2:$B$31,$E396)</f>
        <v>290</v>
      </c>
      <c r="I396" s="4" t="n">
        <v>275</v>
      </c>
      <c r="J396" s="14" t="n">
        <f aca="false">H396*I396</f>
        <v>79750</v>
      </c>
    </row>
    <row r="397" customFormat="false" ht="15" hidden="false" customHeight="false" outlineLevel="0" collapsed="false">
      <c r="A397" s="6" t="str">
        <f aca="false">TEXT(B397,"0")&amp;"-"&amp;TEXT(C397,"00")</f>
        <v>2024-03</v>
      </c>
      <c r="B397" s="4" t="n">
        <v>2024</v>
      </c>
      <c r="C397" s="4" t="n">
        <v>3</v>
      </c>
      <c r="D397" s="9" t="s">
        <v>283</v>
      </c>
      <c r="E397" s="9" t="s">
        <v>360</v>
      </c>
      <c r="F397" s="12" t="str">
        <f aca="false">INDEX(品項主檔!$B$2:$B$11,MATCH($E397,品項主檔!$A$2:$A$11,0))</f>
        <v>塔香涼麵</v>
      </c>
      <c r="G397" s="12" t="str">
        <f aca="false">INDEX(品項主檔!$C$2:$C$11,MATCH($E397,品項主檔!$A$2:$A$11,0))</f>
        <v>主食</v>
      </c>
      <c r="H397" s="17" t="n">
        <f aca="false">SUMIFS(品項年度售價!$D$2:$D$31,品項年度售價!$A$2:$A$31,$B397,品項年度售價!$B$2:$B$31,$E397)</f>
        <v>180</v>
      </c>
      <c r="I397" s="4" t="n">
        <v>240</v>
      </c>
      <c r="J397" s="14" t="n">
        <f aca="false">H397*I397</f>
        <v>43200</v>
      </c>
    </row>
    <row r="398" customFormat="false" ht="15" hidden="false" customHeight="false" outlineLevel="0" collapsed="false">
      <c r="A398" s="6" t="str">
        <f aca="false">TEXT(B398,"0")&amp;"-"&amp;TEXT(C398,"00")</f>
        <v>2024-03</v>
      </c>
      <c r="B398" s="4" t="n">
        <v>2024</v>
      </c>
      <c r="C398" s="4" t="n">
        <v>3</v>
      </c>
      <c r="D398" s="9" t="s">
        <v>283</v>
      </c>
      <c r="E398" s="9" t="s">
        <v>362</v>
      </c>
      <c r="F398" s="12" t="str">
        <f aca="false">INDEX(品項主檔!$B$2:$B$11,MATCH($E398,品項主檔!$A$2:$A$11,0))</f>
        <v>海鮮炒飯</v>
      </c>
      <c r="G398" s="12" t="str">
        <f aca="false">INDEX(品項主檔!$C$2:$C$11,MATCH($E398,品項主檔!$A$2:$A$11,0))</f>
        <v>主食</v>
      </c>
      <c r="H398" s="17" t="n">
        <f aca="false">SUMIFS(品項年度售價!$D$2:$D$31,品項年度售價!$A$2:$A$31,$B398,品項年度售價!$B$2:$B$31,$E398)</f>
        <v>250</v>
      </c>
      <c r="I398" s="4" t="n">
        <v>368</v>
      </c>
      <c r="J398" s="14" t="n">
        <f aca="false">H398*I398</f>
        <v>92000</v>
      </c>
    </row>
    <row r="399" customFormat="false" ht="15" hidden="false" customHeight="false" outlineLevel="0" collapsed="false">
      <c r="A399" s="6" t="str">
        <f aca="false">TEXT(B399,"0")&amp;"-"&amp;TEXT(C399,"00")</f>
        <v>2024-03</v>
      </c>
      <c r="B399" s="4" t="n">
        <v>2024</v>
      </c>
      <c r="C399" s="4" t="n">
        <v>3</v>
      </c>
      <c r="D399" s="9" t="s">
        <v>283</v>
      </c>
      <c r="E399" s="9" t="s">
        <v>364</v>
      </c>
      <c r="F399" s="12" t="str">
        <f aca="false">INDEX(品項主檔!$B$2:$B$11,MATCH($E399,品項主檔!$A$2:$A$11,0))</f>
        <v>酸辣湯</v>
      </c>
      <c r="G399" s="12" t="str">
        <f aca="false">INDEX(品項主檔!$C$2:$C$11,MATCH($E399,品項主檔!$A$2:$A$11,0))</f>
        <v>湯品</v>
      </c>
      <c r="H399" s="17" t="n">
        <f aca="false">SUMIFS(品項年度售價!$D$2:$D$31,品項年度售價!$A$2:$A$31,$B399,品項年度售價!$B$2:$B$31,$E399)</f>
        <v>60</v>
      </c>
      <c r="I399" s="4" t="n">
        <v>1438</v>
      </c>
      <c r="J399" s="14" t="n">
        <f aca="false">H399*I399</f>
        <v>86280</v>
      </c>
    </row>
    <row r="400" customFormat="false" ht="15" hidden="false" customHeight="false" outlineLevel="0" collapsed="false">
      <c r="A400" s="6" t="str">
        <f aca="false">TEXT(B400,"0")&amp;"-"&amp;TEXT(C400,"00")</f>
        <v>2024-03</v>
      </c>
      <c r="B400" s="4" t="n">
        <v>2024</v>
      </c>
      <c r="C400" s="4" t="n">
        <v>3</v>
      </c>
      <c r="D400" s="9" t="s">
        <v>283</v>
      </c>
      <c r="E400" s="9" t="s">
        <v>367</v>
      </c>
      <c r="F400" s="12" t="str">
        <f aca="false">INDEX(品項主檔!$B$2:$B$11,MATCH($E400,品項主檔!$A$2:$A$11,0))</f>
        <v>招牌滷味拼盤</v>
      </c>
      <c r="G400" s="12" t="str">
        <f aca="false">INDEX(品項主檔!$C$2:$C$11,MATCH($E400,品項主檔!$A$2:$A$11,0))</f>
        <v>小菜</v>
      </c>
      <c r="H400" s="17" t="n">
        <f aca="false">SUMIFS(品項年度售價!$D$2:$D$31,品項年度售價!$A$2:$A$31,$B400,品項年度售價!$B$2:$B$31,$E400)</f>
        <v>120</v>
      </c>
      <c r="I400" s="4" t="n">
        <v>1185</v>
      </c>
      <c r="J400" s="14" t="n">
        <f aca="false">H400*I400</f>
        <v>142200</v>
      </c>
    </row>
    <row r="401" customFormat="false" ht="15" hidden="false" customHeight="false" outlineLevel="0" collapsed="false">
      <c r="A401" s="6" t="str">
        <f aca="false">TEXT(B401,"0")&amp;"-"&amp;TEXT(C401,"00")</f>
        <v>2024-03</v>
      </c>
      <c r="B401" s="4" t="n">
        <v>2024</v>
      </c>
      <c r="C401" s="4" t="n">
        <v>3</v>
      </c>
      <c r="D401" s="9" t="s">
        <v>283</v>
      </c>
      <c r="E401" s="9" t="s">
        <v>370</v>
      </c>
      <c r="F401" s="12" t="str">
        <f aca="false">INDEX(品項主檔!$B$2:$B$11,MATCH($E401,品項主檔!$A$2:$A$11,0))</f>
        <v>古早味紅茶</v>
      </c>
      <c r="G401" s="12" t="str">
        <f aca="false">INDEX(品項主檔!$C$2:$C$11,MATCH($E401,品項主檔!$A$2:$A$11,0))</f>
        <v>飲品</v>
      </c>
      <c r="H401" s="17" t="n">
        <f aca="false">SUMIFS(品項年度售價!$D$2:$D$31,品項年度售價!$A$2:$A$31,$B401,品項年度售價!$B$2:$B$31,$E401)</f>
        <v>45</v>
      </c>
      <c r="I401" s="4" t="n">
        <v>2993</v>
      </c>
      <c r="J401" s="14" t="n">
        <f aca="false">H401*I401</f>
        <v>134685</v>
      </c>
    </row>
    <row r="402" customFormat="false" ht="15" hidden="false" customHeight="false" outlineLevel="0" collapsed="false">
      <c r="A402" s="6" t="str">
        <f aca="false">TEXT(B402,"0")&amp;"-"&amp;TEXT(C402,"00")</f>
        <v>2024-03</v>
      </c>
      <c r="B402" s="4" t="n">
        <v>2024</v>
      </c>
      <c r="C402" s="4" t="n">
        <v>3</v>
      </c>
      <c r="D402" s="9" t="s">
        <v>285</v>
      </c>
      <c r="E402" s="9" t="s">
        <v>349</v>
      </c>
      <c r="F402" s="12" t="str">
        <f aca="false">INDEX(品項主檔!$B$2:$B$11,MATCH($E402,品項主檔!$A$2:$A$11,0))</f>
        <v>招牌牛肉麵</v>
      </c>
      <c r="G402" s="12" t="str">
        <f aca="false">INDEX(品項主檔!$C$2:$C$11,MATCH($E402,品項主檔!$A$2:$A$11,0))</f>
        <v>主食</v>
      </c>
      <c r="H402" s="17" t="n">
        <f aca="false">SUMIFS(品項年度售價!$D$2:$D$31,品項年度售價!$A$2:$A$31,$B402,品項年度售價!$B$2:$B$31,$E402)</f>
        <v>280</v>
      </c>
      <c r="I402" s="4" t="n">
        <v>273</v>
      </c>
      <c r="J402" s="14" t="n">
        <f aca="false">H402*I402</f>
        <v>76440</v>
      </c>
    </row>
    <row r="403" customFormat="false" ht="15" hidden="false" customHeight="false" outlineLevel="0" collapsed="false">
      <c r="A403" s="6" t="str">
        <f aca="false">TEXT(B403,"0")&amp;"-"&amp;TEXT(C403,"00")</f>
        <v>2024-03</v>
      </c>
      <c r="B403" s="4" t="n">
        <v>2024</v>
      </c>
      <c r="C403" s="4" t="n">
        <v>3</v>
      </c>
      <c r="D403" s="9" t="s">
        <v>285</v>
      </c>
      <c r="E403" s="9" t="s">
        <v>352</v>
      </c>
      <c r="F403" s="12" t="str">
        <f aca="false">INDEX(品項主檔!$B$2:$B$11,MATCH($E403,品項主檔!$A$2:$A$11,0))</f>
        <v>三杯雞定食</v>
      </c>
      <c r="G403" s="12" t="str">
        <f aca="false">INDEX(品項主檔!$C$2:$C$11,MATCH($E403,品項主檔!$A$2:$A$11,0))</f>
        <v>主食</v>
      </c>
      <c r="H403" s="17" t="n">
        <f aca="false">SUMIFS(品項年度售價!$D$2:$D$31,品項年度售價!$A$2:$A$31,$B403,品項年度售價!$B$2:$B$31,$E403)</f>
        <v>260</v>
      </c>
      <c r="I403" s="4" t="n">
        <v>248</v>
      </c>
      <c r="J403" s="14" t="n">
        <f aca="false">H403*I403</f>
        <v>64480</v>
      </c>
    </row>
    <row r="404" customFormat="false" ht="15" hidden="false" customHeight="false" outlineLevel="0" collapsed="false">
      <c r="A404" s="6" t="str">
        <f aca="false">TEXT(B404,"0")&amp;"-"&amp;TEXT(C404,"00")</f>
        <v>2024-03</v>
      </c>
      <c r="B404" s="4" t="n">
        <v>2024</v>
      </c>
      <c r="C404" s="4" t="n">
        <v>3</v>
      </c>
      <c r="D404" s="9" t="s">
        <v>285</v>
      </c>
      <c r="E404" s="9" t="s">
        <v>354</v>
      </c>
      <c r="F404" s="12" t="str">
        <f aca="false">INDEX(品項主檔!$B$2:$B$11,MATCH($E404,品項主檔!$A$2:$A$11,0))</f>
        <v>蔥油雞腿飯</v>
      </c>
      <c r="G404" s="12" t="str">
        <f aca="false">INDEX(品項主檔!$C$2:$C$11,MATCH($E404,品項主檔!$A$2:$A$11,0))</f>
        <v>主食</v>
      </c>
      <c r="H404" s="17" t="n">
        <f aca="false">SUMIFS(品項年度售價!$D$2:$D$31,品項年度售價!$A$2:$A$31,$B404,品項年度售價!$B$2:$B$31,$E404)</f>
        <v>220</v>
      </c>
      <c r="I404" s="4" t="n">
        <v>306</v>
      </c>
      <c r="J404" s="14" t="n">
        <f aca="false">H404*I404</f>
        <v>67320</v>
      </c>
    </row>
    <row r="405" customFormat="false" ht="15" hidden="false" customHeight="false" outlineLevel="0" collapsed="false">
      <c r="A405" s="6" t="str">
        <f aca="false">TEXT(B405,"0")&amp;"-"&amp;TEXT(C405,"00")</f>
        <v>2024-03</v>
      </c>
      <c r="B405" s="4" t="n">
        <v>2024</v>
      </c>
      <c r="C405" s="4" t="n">
        <v>3</v>
      </c>
      <c r="D405" s="9" t="s">
        <v>285</v>
      </c>
      <c r="E405" s="9" t="s">
        <v>356</v>
      </c>
      <c r="F405" s="12" t="str">
        <f aca="false">INDEX(品項主檔!$B$2:$B$11,MATCH($E405,品項主檔!$A$2:$A$11,0))</f>
        <v>黑胡椒豬排飯</v>
      </c>
      <c r="G405" s="12" t="str">
        <f aca="false">INDEX(品項主檔!$C$2:$C$11,MATCH($E405,品項主檔!$A$2:$A$11,0))</f>
        <v>主食</v>
      </c>
      <c r="H405" s="17" t="n">
        <f aca="false">SUMIFS(品項年度售價!$D$2:$D$31,品項年度售價!$A$2:$A$31,$B405,品項年度售價!$B$2:$B$31,$E405)</f>
        <v>230</v>
      </c>
      <c r="I405" s="4" t="n">
        <v>277</v>
      </c>
      <c r="J405" s="14" t="n">
        <f aca="false">H405*I405</f>
        <v>63710</v>
      </c>
    </row>
    <row r="406" customFormat="false" ht="15" hidden="false" customHeight="false" outlineLevel="0" collapsed="false">
      <c r="A406" s="6" t="str">
        <f aca="false">TEXT(B406,"0")&amp;"-"&amp;TEXT(C406,"00")</f>
        <v>2024-03</v>
      </c>
      <c r="B406" s="4" t="n">
        <v>2024</v>
      </c>
      <c r="C406" s="4" t="n">
        <v>3</v>
      </c>
      <c r="D406" s="9" t="s">
        <v>285</v>
      </c>
      <c r="E406" s="9" t="s">
        <v>358</v>
      </c>
      <c r="F406" s="12" t="str">
        <f aca="false">INDEX(品項主檔!$B$2:$B$11,MATCH($E406,品項主檔!$A$2:$A$11,0))</f>
        <v>麻油雞湯麵</v>
      </c>
      <c r="G406" s="12" t="str">
        <f aca="false">INDEX(品項主檔!$C$2:$C$11,MATCH($E406,品項主檔!$A$2:$A$11,0))</f>
        <v>主食</v>
      </c>
      <c r="H406" s="17" t="n">
        <f aca="false">SUMIFS(品項年度售價!$D$2:$D$31,品項年度售價!$A$2:$A$31,$B406,品項年度售價!$B$2:$B$31,$E406)</f>
        <v>290</v>
      </c>
      <c r="I406" s="4" t="n">
        <v>295</v>
      </c>
      <c r="J406" s="14" t="n">
        <f aca="false">H406*I406</f>
        <v>85550</v>
      </c>
    </row>
    <row r="407" customFormat="false" ht="15" hidden="false" customHeight="false" outlineLevel="0" collapsed="false">
      <c r="A407" s="6" t="str">
        <f aca="false">TEXT(B407,"0")&amp;"-"&amp;TEXT(C407,"00")</f>
        <v>2024-03</v>
      </c>
      <c r="B407" s="4" t="n">
        <v>2024</v>
      </c>
      <c r="C407" s="4" t="n">
        <v>3</v>
      </c>
      <c r="D407" s="9" t="s">
        <v>285</v>
      </c>
      <c r="E407" s="9" t="s">
        <v>360</v>
      </c>
      <c r="F407" s="12" t="str">
        <f aca="false">INDEX(品項主檔!$B$2:$B$11,MATCH($E407,品項主檔!$A$2:$A$11,0))</f>
        <v>塔香涼麵</v>
      </c>
      <c r="G407" s="12" t="str">
        <f aca="false">INDEX(品項主檔!$C$2:$C$11,MATCH($E407,品項主檔!$A$2:$A$11,0))</f>
        <v>主食</v>
      </c>
      <c r="H407" s="17" t="n">
        <f aca="false">SUMIFS(品項年度售價!$D$2:$D$31,品項年度售價!$A$2:$A$31,$B407,品項年度售價!$B$2:$B$31,$E407)</f>
        <v>180</v>
      </c>
      <c r="I407" s="4" t="n">
        <v>168</v>
      </c>
      <c r="J407" s="14" t="n">
        <f aca="false">H407*I407</f>
        <v>30240</v>
      </c>
    </row>
    <row r="408" customFormat="false" ht="15" hidden="false" customHeight="false" outlineLevel="0" collapsed="false">
      <c r="A408" s="6" t="str">
        <f aca="false">TEXT(B408,"0")&amp;"-"&amp;TEXT(C408,"00")</f>
        <v>2024-03</v>
      </c>
      <c r="B408" s="4" t="n">
        <v>2024</v>
      </c>
      <c r="C408" s="4" t="n">
        <v>3</v>
      </c>
      <c r="D408" s="9" t="s">
        <v>285</v>
      </c>
      <c r="E408" s="9" t="s">
        <v>362</v>
      </c>
      <c r="F408" s="12" t="str">
        <f aca="false">INDEX(品項主檔!$B$2:$B$11,MATCH($E408,品項主檔!$A$2:$A$11,0))</f>
        <v>海鮮炒飯</v>
      </c>
      <c r="G408" s="12" t="str">
        <f aca="false">INDEX(品項主檔!$C$2:$C$11,MATCH($E408,品項主檔!$A$2:$A$11,0))</f>
        <v>主食</v>
      </c>
      <c r="H408" s="17" t="n">
        <f aca="false">SUMIFS(品項年度售價!$D$2:$D$31,品項年度售價!$A$2:$A$31,$B408,品項年度售價!$B$2:$B$31,$E408)</f>
        <v>250</v>
      </c>
      <c r="I408" s="4" t="n">
        <v>246</v>
      </c>
      <c r="J408" s="14" t="n">
        <f aca="false">H408*I408</f>
        <v>61500</v>
      </c>
    </row>
    <row r="409" customFormat="false" ht="15" hidden="false" customHeight="false" outlineLevel="0" collapsed="false">
      <c r="A409" s="6" t="str">
        <f aca="false">TEXT(B409,"0")&amp;"-"&amp;TEXT(C409,"00")</f>
        <v>2024-03</v>
      </c>
      <c r="B409" s="4" t="n">
        <v>2024</v>
      </c>
      <c r="C409" s="4" t="n">
        <v>3</v>
      </c>
      <c r="D409" s="9" t="s">
        <v>285</v>
      </c>
      <c r="E409" s="9" t="s">
        <v>364</v>
      </c>
      <c r="F409" s="12" t="str">
        <f aca="false">INDEX(品項主檔!$B$2:$B$11,MATCH($E409,品項主檔!$A$2:$A$11,0))</f>
        <v>酸辣湯</v>
      </c>
      <c r="G409" s="12" t="str">
        <f aca="false">INDEX(品項主檔!$C$2:$C$11,MATCH($E409,品項主檔!$A$2:$A$11,0))</f>
        <v>湯品</v>
      </c>
      <c r="H409" s="17" t="n">
        <f aca="false">SUMIFS(品項年度售價!$D$2:$D$31,品項年度售價!$A$2:$A$31,$B409,品項年度售價!$B$2:$B$31,$E409)</f>
        <v>60</v>
      </c>
      <c r="I409" s="4" t="n">
        <v>1351</v>
      </c>
      <c r="J409" s="14" t="n">
        <f aca="false">H409*I409</f>
        <v>81060</v>
      </c>
    </row>
    <row r="410" customFormat="false" ht="15" hidden="false" customHeight="false" outlineLevel="0" collapsed="false">
      <c r="A410" s="6" t="str">
        <f aca="false">TEXT(B410,"0")&amp;"-"&amp;TEXT(C410,"00")</f>
        <v>2024-03</v>
      </c>
      <c r="B410" s="4" t="n">
        <v>2024</v>
      </c>
      <c r="C410" s="4" t="n">
        <v>3</v>
      </c>
      <c r="D410" s="9" t="s">
        <v>285</v>
      </c>
      <c r="E410" s="9" t="s">
        <v>367</v>
      </c>
      <c r="F410" s="12" t="str">
        <f aca="false">INDEX(品項主檔!$B$2:$B$11,MATCH($E410,品項主檔!$A$2:$A$11,0))</f>
        <v>招牌滷味拼盤</v>
      </c>
      <c r="G410" s="12" t="str">
        <f aca="false">INDEX(品項主檔!$C$2:$C$11,MATCH($E410,品項主檔!$A$2:$A$11,0))</f>
        <v>小菜</v>
      </c>
      <c r="H410" s="17" t="n">
        <f aca="false">SUMIFS(品項年度售價!$D$2:$D$31,品項年度售價!$A$2:$A$31,$B410,品項年度售價!$B$2:$B$31,$E410)</f>
        <v>120</v>
      </c>
      <c r="I410" s="4" t="n">
        <v>780</v>
      </c>
      <c r="J410" s="14" t="n">
        <f aca="false">H410*I410</f>
        <v>93600</v>
      </c>
    </row>
    <row r="411" customFormat="false" ht="15" hidden="false" customHeight="false" outlineLevel="0" collapsed="false">
      <c r="A411" s="6" t="str">
        <f aca="false">TEXT(B411,"0")&amp;"-"&amp;TEXT(C411,"00")</f>
        <v>2024-03</v>
      </c>
      <c r="B411" s="4" t="n">
        <v>2024</v>
      </c>
      <c r="C411" s="4" t="n">
        <v>3</v>
      </c>
      <c r="D411" s="9" t="s">
        <v>285</v>
      </c>
      <c r="E411" s="9" t="s">
        <v>370</v>
      </c>
      <c r="F411" s="12" t="str">
        <f aca="false">INDEX(品項主檔!$B$2:$B$11,MATCH($E411,品項主檔!$A$2:$A$11,0))</f>
        <v>古早味紅茶</v>
      </c>
      <c r="G411" s="12" t="str">
        <f aca="false">INDEX(品項主檔!$C$2:$C$11,MATCH($E411,品項主檔!$A$2:$A$11,0))</f>
        <v>飲品</v>
      </c>
      <c r="H411" s="17" t="n">
        <f aca="false">SUMIFS(品項年度售價!$D$2:$D$31,品項年度售價!$A$2:$A$31,$B411,品項年度售價!$B$2:$B$31,$E411)</f>
        <v>45</v>
      </c>
      <c r="I411" s="4" t="n">
        <v>2443</v>
      </c>
      <c r="J411" s="14" t="n">
        <f aca="false">H411*I411</f>
        <v>109935</v>
      </c>
    </row>
    <row r="412" customFormat="false" ht="15" hidden="false" customHeight="false" outlineLevel="0" collapsed="false">
      <c r="A412" s="6" t="str">
        <f aca="false">TEXT(B412,"0")&amp;"-"&amp;TEXT(C412,"00")</f>
        <v>2024-03</v>
      </c>
      <c r="B412" s="4" t="n">
        <v>2024</v>
      </c>
      <c r="C412" s="4" t="n">
        <v>3</v>
      </c>
      <c r="D412" s="9" t="s">
        <v>300</v>
      </c>
      <c r="E412" s="9" t="s">
        <v>349</v>
      </c>
      <c r="F412" s="12" t="str">
        <f aca="false">INDEX(品項主檔!$B$2:$B$11,MATCH($E412,品項主檔!$A$2:$A$11,0))</f>
        <v>招牌牛肉麵</v>
      </c>
      <c r="G412" s="12" t="str">
        <f aca="false">INDEX(品項主檔!$C$2:$C$11,MATCH($E412,品項主檔!$A$2:$A$11,0))</f>
        <v>主食</v>
      </c>
      <c r="H412" s="17" t="n">
        <f aca="false">SUMIFS(品項年度售價!$D$2:$D$31,品項年度售價!$A$2:$A$31,$B412,品項年度售價!$B$2:$B$31,$E412)</f>
        <v>280</v>
      </c>
      <c r="I412" s="4" t="n">
        <v>515</v>
      </c>
      <c r="J412" s="14" t="n">
        <f aca="false">H412*I412</f>
        <v>144200</v>
      </c>
    </row>
    <row r="413" customFormat="false" ht="15" hidden="false" customHeight="false" outlineLevel="0" collapsed="false">
      <c r="A413" s="6" t="str">
        <f aca="false">TEXT(B413,"0")&amp;"-"&amp;TEXT(C413,"00")</f>
        <v>2024-03</v>
      </c>
      <c r="B413" s="4" t="n">
        <v>2024</v>
      </c>
      <c r="C413" s="4" t="n">
        <v>3</v>
      </c>
      <c r="D413" s="9" t="s">
        <v>300</v>
      </c>
      <c r="E413" s="9" t="s">
        <v>352</v>
      </c>
      <c r="F413" s="12" t="str">
        <f aca="false">INDEX(品項主檔!$B$2:$B$11,MATCH($E413,品項主檔!$A$2:$A$11,0))</f>
        <v>三杯雞定食</v>
      </c>
      <c r="G413" s="12" t="str">
        <f aca="false">INDEX(品項主檔!$C$2:$C$11,MATCH($E413,品項主檔!$A$2:$A$11,0))</f>
        <v>主食</v>
      </c>
      <c r="H413" s="17" t="n">
        <f aca="false">SUMIFS(品項年度售價!$D$2:$D$31,品項年度售價!$A$2:$A$31,$B413,品項年度售價!$B$2:$B$31,$E413)</f>
        <v>260</v>
      </c>
      <c r="I413" s="4" t="n">
        <v>357</v>
      </c>
      <c r="J413" s="14" t="n">
        <f aca="false">H413*I413</f>
        <v>92820</v>
      </c>
    </row>
    <row r="414" customFormat="false" ht="15" hidden="false" customHeight="false" outlineLevel="0" collapsed="false">
      <c r="A414" s="6" t="str">
        <f aca="false">TEXT(B414,"0")&amp;"-"&amp;TEXT(C414,"00")</f>
        <v>2024-03</v>
      </c>
      <c r="B414" s="4" t="n">
        <v>2024</v>
      </c>
      <c r="C414" s="4" t="n">
        <v>3</v>
      </c>
      <c r="D414" s="9" t="s">
        <v>300</v>
      </c>
      <c r="E414" s="9" t="s">
        <v>354</v>
      </c>
      <c r="F414" s="12" t="str">
        <f aca="false">INDEX(品項主檔!$B$2:$B$11,MATCH($E414,品項主檔!$A$2:$A$11,0))</f>
        <v>蔥油雞腿飯</v>
      </c>
      <c r="G414" s="12" t="str">
        <f aca="false">INDEX(品項主檔!$C$2:$C$11,MATCH($E414,品項主檔!$A$2:$A$11,0))</f>
        <v>主食</v>
      </c>
      <c r="H414" s="17" t="n">
        <f aca="false">SUMIFS(品項年度售價!$D$2:$D$31,品項年度售價!$A$2:$A$31,$B414,品項年度售價!$B$2:$B$31,$E414)</f>
        <v>220</v>
      </c>
      <c r="I414" s="4" t="n">
        <v>467</v>
      </c>
      <c r="J414" s="14" t="n">
        <f aca="false">H414*I414</f>
        <v>102740</v>
      </c>
    </row>
    <row r="415" customFormat="false" ht="15" hidden="false" customHeight="false" outlineLevel="0" collapsed="false">
      <c r="A415" s="6" t="str">
        <f aca="false">TEXT(B415,"0")&amp;"-"&amp;TEXT(C415,"00")</f>
        <v>2024-03</v>
      </c>
      <c r="B415" s="4" t="n">
        <v>2024</v>
      </c>
      <c r="C415" s="4" t="n">
        <v>3</v>
      </c>
      <c r="D415" s="9" t="s">
        <v>300</v>
      </c>
      <c r="E415" s="9" t="s">
        <v>356</v>
      </c>
      <c r="F415" s="12" t="str">
        <f aca="false">INDEX(品項主檔!$B$2:$B$11,MATCH($E415,品項主檔!$A$2:$A$11,0))</f>
        <v>黑胡椒豬排飯</v>
      </c>
      <c r="G415" s="12" t="str">
        <f aca="false">INDEX(品項主檔!$C$2:$C$11,MATCH($E415,品項主檔!$A$2:$A$11,0))</f>
        <v>主食</v>
      </c>
      <c r="H415" s="17" t="n">
        <f aca="false">SUMIFS(品項年度售價!$D$2:$D$31,品項年度售價!$A$2:$A$31,$B415,品項年度售價!$B$2:$B$31,$E415)</f>
        <v>230</v>
      </c>
      <c r="I415" s="4" t="n">
        <v>527</v>
      </c>
      <c r="J415" s="14" t="n">
        <f aca="false">H415*I415</f>
        <v>121210</v>
      </c>
    </row>
    <row r="416" customFormat="false" ht="15" hidden="false" customHeight="false" outlineLevel="0" collapsed="false">
      <c r="A416" s="6" t="str">
        <f aca="false">TEXT(B416,"0")&amp;"-"&amp;TEXT(C416,"00")</f>
        <v>2024-03</v>
      </c>
      <c r="B416" s="4" t="n">
        <v>2024</v>
      </c>
      <c r="C416" s="4" t="n">
        <v>3</v>
      </c>
      <c r="D416" s="9" t="s">
        <v>300</v>
      </c>
      <c r="E416" s="9" t="s">
        <v>358</v>
      </c>
      <c r="F416" s="12" t="str">
        <f aca="false">INDEX(品項主檔!$B$2:$B$11,MATCH($E416,品項主檔!$A$2:$A$11,0))</f>
        <v>麻油雞湯麵</v>
      </c>
      <c r="G416" s="12" t="str">
        <f aca="false">INDEX(品項主檔!$C$2:$C$11,MATCH($E416,品項主檔!$A$2:$A$11,0))</f>
        <v>主食</v>
      </c>
      <c r="H416" s="17" t="n">
        <f aca="false">SUMIFS(品項年度售價!$D$2:$D$31,品項年度售價!$A$2:$A$31,$B416,品項年度售價!$B$2:$B$31,$E416)</f>
        <v>290</v>
      </c>
      <c r="I416" s="4" t="n">
        <v>362</v>
      </c>
      <c r="J416" s="14" t="n">
        <f aca="false">H416*I416</f>
        <v>104980</v>
      </c>
    </row>
    <row r="417" customFormat="false" ht="15" hidden="false" customHeight="false" outlineLevel="0" collapsed="false">
      <c r="A417" s="6" t="str">
        <f aca="false">TEXT(B417,"0")&amp;"-"&amp;TEXT(C417,"00")</f>
        <v>2024-03</v>
      </c>
      <c r="B417" s="4" t="n">
        <v>2024</v>
      </c>
      <c r="C417" s="4" t="n">
        <v>3</v>
      </c>
      <c r="D417" s="9" t="s">
        <v>300</v>
      </c>
      <c r="E417" s="9" t="s">
        <v>360</v>
      </c>
      <c r="F417" s="12" t="str">
        <f aca="false">INDEX(品項主檔!$B$2:$B$11,MATCH($E417,品項主檔!$A$2:$A$11,0))</f>
        <v>塔香涼麵</v>
      </c>
      <c r="G417" s="12" t="str">
        <f aca="false">INDEX(品項主檔!$C$2:$C$11,MATCH($E417,品項主檔!$A$2:$A$11,0))</f>
        <v>主食</v>
      </c>
      <c r="H417" s="17" t="n">
        <f aca="false">SUMIFS(品項年度售價!$D$2:$D$31,品項年度售價!$A$2:$A$31,$B417,品項年度售價!$B$2:$B$31,$E417)</f>
        <v>180</v>
      </c>
      <c r="I417" s="4" t="n">
        <v>274</v>
      </c>
      <c r="J417" s="14" t="n">
        <f aca="false">H417*I417</f>
        <v>49320</v>
      </c>
    </row>
    <row r="418" customFormat="false" ht="15" hidden="false" customHeight="false" outlineLevel="0" collapsed="false">
      <c r="A418" s="6" t="str">
        <f aca="false">TEXT(B418,"0")&amp;"-"&amp;TEXT(C418,"00")</f>
        <v>2024-03</v>
      </c>
      <c r="B418" s="4" t="n">
        <v>2024</v>
      </c>
      <c r="C418" s="4" t="n">
        <v>3</v>
      </c>
      <c r="D418" s="9" t="s">
        <v>300</v>
      </c>
      <c r="E418" s="9" t="s">
        <v>362</v>
      </c>
      <c r="F418" s="12" t="str">
        <f aca="false">INDEX(品項主檔!$B$2:$B$11,MATCH($E418,品項主檔!$A$2:$A$11,0))</f>
        <v>海鮮炒飯</v>
      </c>
      <c r="G418" s="12" t="str">
        <f aca="false">INDEX(品項主檔!$C$2:$C$11,MATCH($E418,品項主檔!$A$2:$A$11,0))</f>
        <v>主食</v>
      </c>
      <c r="H418" s="17" t="n">
        <f aca="false">SUMIFS(品項年度售價!$D$2:$D$31,品項年度售價!$A$2:$A$31,$B418,品項年度售價!$B$2:$B$31,$E418)</f>
        <v>250</v>
      </c>
      <c r="I418" s="4" t="n">
        <v>420</v>
      </c>
      <c r="J418" s="14" t="n">
        <f aca="false">H418*I418</f>
        <v>105000</v>
      </c>
    </row>
    <row r="419" customFormat="false" ht="15" hidden="false" customHeight="false" outlineLevel="0" collapsed="false">
      <c r="A419" s="6" t="str">
        <f aca="false">TEXT(B419,"0")&amp;"-"&amp;TEXT(C419,"00")</f>
        <v>2024-03</v>
      </c>
      <c r="B419" s="4" t="n">
        <v>2024</v>
      </c>
      <c r="C419" s="4" t="n">
        <v>3</v>
      </c>
      <c r="D419" s="9" t="s">
        <v>300</v>
      </c>
      <c r="E419" s="9" t="s">
        <v>364</v>
      </c>
      <c r="F419" s="12" t="str">
        <f aca="false">INDEX(品項主檔!$B$2:$B$11,MATCH($E419,品項主檔!$A$2:$A$11,0))</f>
        <v>酸辣湯</v>
      </c>
      <c r="G419" s="12" t="str">
        <f aca="false">INDEX(品項主檔!$C$2:$C$11,MATCH($E419,品項主檔!$A$2:$A$11,0))</f>
        <v>湯品</v>
      </c>
      <c r="H419" s="17" t="n">
        <f aca="false">SUMIFS(品項年度售價!$D$2:$D$31,品項年度售價!$A$2:$A$31,$B419,品項年度售價!$B$2:$B$31,$E419)</f>
        <v>60</v>
      </c>
      <c r="I419" s="4" t="n">
        <v>2509</v>
      </c>
      <c r="J419" s="14" t="n">
        <f aca="false">H419*I419</f>
        <v>150540</v>
      </c>
    </row>
    <row r="420" customFormat="false" ht="15" hidden="false" customHeight="false" outlineLevel="0" collapsed="false">
      <c r="A420" s="6" t="str">
        <f aca="false">TEXT(B420,"0")&amp;"-"&amp;TEXT(C420,"00")</f>
        <v>2024-03</v>
      </c>
      <c r="B420" s="4" t="n">
        <v>2024</v>
      </c>
      <c r="C420" s="4" t="n">
        <v>3</v>
      </c>
      <c r="D420" s="9" t="s">
        <v>300</v>
      </c>
      <c r="E420" s="9" t="s">
        <v>367</v>
      </c>
      <c r="F420" s="12" t="str">
        <f aca="false">INDEX(品項主檔!$B$2:$B$11,MATCH($E420,品項主檔!$A$2:$A$11,0))</f>
        <v>招牌滷味拼盤</v>
      </c>
      <c r="G420" s="12" t="str">
        <f aca="false">INDEX(品項主檔!$C$2:$C$11,MATCH($E420,品項主檔!$A$2:$A$11,0))</f>
        <v>小菜</v>
      </c>
      <c r="H420" s="17" t="n">
        <f aca="false">SUMIFS(品項年度售價!$D$2:$D$31,品項年度售價!$A$2:$A$31,$B420,品項年度售價!$B$2:$B$31,$E420)</f>
        <v>120</v>
      </c>
      <c r="I420" s="4" t="n">
        <v>1862</v>
      </c>
      <c r="J420" s="14" t="n">
        <f aca="false">H420*I420</f>
        <v>223440</v>
      </c>
    </row>
    <row r="421" customFormat="false" ht="15" hidden="false" customHeight="false" outlineLevel="0" collapsed="false">
      <c r="A421" s="6" t="str">
        <f aca="false">TEXT(B421,"0")&amp;"-"&amp;TEXT(C421,"00")</f>
        <v>2024-03</v>
      </c>
      <c r="B421" s="4" t="n">
        <v>2024</v>
      </c>
      <c r="C421" s="4" t="n">
        <v>3</v>
      </c>
      <c r="D421" s="9" t="s">
        <v>300</v>
      </c>
      <c r="E421" s="9" t="s">
        <v>370</v>
      </c>
      <c r="F421" s="12" t="str">
        <f aca="false">INDEX(品項主檔!$B$2:$B$11,MATCH($E421,品項主檔!$A$2:$A$11,0))</f>
        <v>古早味紅茶</v>
      </c>
      <c r="G421" s="12" t="str">
        <f aca="false">INDEX(品項主檔!$C$2:$C$11,MATCH($E421,品項主檔!$A$2:$A$11,0))</f>
        <v>飲品</v>
      </c>
      <c r="H421" s="17" t="n">
        <f aca="false">SUMIFS(品項年度售價!$D$2:$D$31,品項年度售價!$A$2:$A$31,$B421,品項年度售價!$B$2:$B$31,$E421)</f>
        <v>45</v>
      </c>
      <c r="I421" s="4" t="n">
        <v>3995</v>
      </c>
      <c r="J421" s="14" t="n">
        <f aca="false">H421*I421</f>
        <v>179775</v>
      </c>
    </row>
    <row r="422" customFormat="false" ht="15" hidden="false" customHeight="false" outlineLevel="0" collapsed="false">
      <c r="A422" s="6" t="str">
        <f aca="false">TEXT(B422,"0")&amp;"-"&amp;TEXT(C422,"00")</f>
        <v>2024-03</v>
      </c>
      <c r="B422" s="4" t="n">
        <v>2024</v>
      </c>
      <c r="C422" s="4" t="n">
        <v>3</v>
      </c>
      <c r="D422" s="9" t="s">
        <v>305</v>
      </c>
      <c r="E422" s="9" t="s">
        <v>349</v>
      </c>
      <c r="F422" s="12" t="str">
        <f aca="false">INDEX(品項主檔!$B$2:$B$11,MATCH($E422,品項主檔!$A$2:$A$11,0))</f>
        <v>招牌牛肉麵</v>
      </c>
      <c r="G422" s="12" t="str">
        <f aca="false">INDEX(品項主檔!$C$2:$C$11,MATCH($E422,品項主檔!$A$2:$A$11,0))</f>
        <v>主食</v>
      </c>
      <c r="H422" s="17" t="n">
        <f aca="false">SUMIFS(品項年度售價!$D$2:$D$31,品項年度售價!$A$2:$A$31,$B422,品項年度售價!$B$2:$B$31,$E422)</f>
        <v>280</v>
      </c>
      <c r="I422" s="4" t="n">
        <v>388</v>
      </c>
      <c r="J422" s="14" t="n">
        <f aca="false">H422*I422</f>
        <v>108640</v>
      </c>
    </row>
    <row r="423" customFormat="false" ht="15" hidden="false" customHeight="false" outlineLevel="0" collapsed="false">
      <c r="A423" s="6" t="str">
        <f aca="false">TEXT(B423,"0")&amp;"-"&amp;TEXT(C423,"00")</f>
        <v>2024-03</v>
      </c>
      <c r="B423" s="4" t="n">
        <v>2024</v>
      </c>
      <c r="C423" s="4" t="n">
        <v>3</v>
      </c>
      <c r="D423" s="9" t="s">
        <v>305</v>
      </c>
      <c r="E423" s="9" t="s">
        <v>352</v>
      </c>
      <c r="F423" s="12" t="str">
        <f aca="false">INDEX(品項主檔!$B$2:$B$11,MATCH($E423,品項主檔!$A$2:$A$11,0))</f>
        <v>三杯雞定食</v>
      </c>
      <c r="G423" s="12" t="str">
        <f aca="false">INDEX(品項主檔!$C$2:$C$11,MATCH($E423,品項主檔!$A$2:$A$11,0))</f>
        <v>主食</v>
      </c>
      <c r="H423" s="17" t="n">
        <f aca="false">SUMIFS(品項年度售價!$D$2:$D$31,品項年度售價!$A$2:$A$31,$B423,品項年度售價!$B$2:$B$31,$E423)</f>
        <v>260</v>
      </c>
      <c r="I423" s="4" t="n">
        <v>343</v>
      </c>
      <c r="J423" s="14" t="n">
        <f aca="false">H423*I423</f>
        <v>89180</v>
      </c>
    </row>
    <row r="424" customFormat="false" ht="15" hidden="false" customHeight="false" outlineLevel="0" collapsed="false">
      <c r="A424" s="6" t="str">
        <f aca="false">TEXT(B424,"0")&amp;"-"&amp;TEXT(C424,"00")</f>
        <v>2024-03</v>
      </c>
      <c r="B424" s="4" t="n">
        <v>2024</v>
      </c>
      <c r="C424" s="4" t="n">
        <v>3</v>
      </c>
      <c r="D424" s="9" t="s">
        <v>305</v>
      </c>
      <c r="E424" s="9" t="s">
        <v>354</v>
      </c>
      <c r="F424" s="12" t="str">
        <f aca="false">INDEX(品項主檔!$B$2:$B$11,MATCH($E424,品項主檔!$A$2:$A$11,0))</f>
        <v>蔥油雞腿飯</v>
      </c>
      <c r="G424" s="12" t="str">
        <f aca="false">INDEX(品項主檔!$C$2:$C$11,MATCH($E424,品項主檔!$A$2:$A$11,0))</f>
        <v>主食</v>
      </c>
      <c r="H424" s="17" t="n">
        <f aca="false">SUMIFS(品項年度售價!$D$2:$D$31,品項年度售價!$A$2:$A$31,$B424,品項年度售價!$B$2:$B$31,$E424)</f>
        <v>220</v>
      </c>
      <c r="I424" s="4" t="n">
        <v>363</v>
      </c>
      <c r="J424" s="14" t="n">
        <f aca="false">H424*I424</f>
        <v>79860</v>
      </c>
    </row>
    <row r="425" customFormat="false" ht="15" hidden="false" customHeight="false" outlineLevel="0" collapsed="false">
      <c r="A425" s="6" t="str">
        <f aca="false">TEXT(B425,"0")&amp;"-"&amp;TEXT(C425,"00")</f>
        <v>2024-03</v>
      </c>
      <c r="B425" s="4" t="n">
        <v>2024</v>
      </c>
      <c r="C425" s="4" t="n">
        <v>3</v>
      </c>
      <c r="D425" s="9" t="s">
        <v>305</v>
      </c>
      <c r="E425" s="9" t="s">
        <v>356</v>
      </c>
      <c r="F425" s="12" t="str">
        <f aca="false">INDEX(品項主檔!$B$2:$B$11,MATCH($E425,品項主檔!$A$2:$A$11,0))</f>
        <v>黑胡椒豬排飯</v>
      </c>
      <c r="G425" s="12" t="str">
        <f aca="false">INDEX(品項主檔!$C$2:$C$11,MATCH($E425,品項主檔!$A$2:$A$11,0))</f>
        <v>主食</v>
      </c>
      <c r="H425" s="17" t="n">
        <f aca="false">SUMIFS(品項年度售價!$D$2:$D$31,品項年度售價!$A$2:$A$31,$B425,品項年度售價!$B$2:$B$31,$E425)</f>
        <v>230</v>
      </c>
      <c r="I425" s="4" t="n">
        <v>389</v>
      </c>
      <c r="J425" s="14" t="n">
        <f aca="false">H425*I425</f>
        <v>89470</v>
      </c>
    </row>
    <row r="426" customFormat="false" ht="15" hidden="false" customHeight="false" outlineLevel="0" collapsed="false">
      <c r="A426" s="6" t="str">
        <f aca="false">TEXT(B426,"0")&amp;"-"&amp;TEXT(C426,"00")</f>
        <v>2024-03</v>
      </c>
      <c r="B426" s="4" t="n">
        <v>2024</v>
      </c>
      <c r="C426" s="4" t="n">
        <v>3</v>
      </c>
      <c r="D426" s="9" t="s">
        <v>305</v>
      </c>
      <c r="E426" s="9" t="s">
        <v>358</v>
      </c>
      <c r="F426" s="12" t="str">
        <f aca="false">INDEX(品項主檔!$B$2:$B$11,MATCH($E426,品項主檔!$A$2:$A$11,0))</f>
        <v>麻油雞湯麵</v>
      </c>
      <c r="G426" s="12" t="str">
        <f aca="false">INDEX(品項主檔!$C$2:$C$11,MATCH($E426,品項主檔!$A$2:$A$11,0))</f>
        <v>主食</v>
      </c>
      <c r="H426" s="17" t="n">
        <f aca="false">SUMIFS(品項年度售價!$D$2:$D$31,品項年度售價!$A$2:$A$31,$B426,品項年度售價!$B$2:$B$31,$E426)</f>
        <v>290</v>
      </c>
      <c r="I426" s="4" t="n">
        <v>355</v>
      </c>
      <c r="J426" s="14" t="n">
        <f aca="false">H426*I426</f>
        <v>102950</v>
      </c>
    </row>
    <row r="427" customFormat="false" ht="15" hidden="false" customHeight="false" outlineLevel="0" collapsed="false">
      <c r="A427" s="6" t="str">
        <f aca="false">TEXT(B427,"0")&amp;"-"&amp;TEXT(C427,"00")</f>
        <v>2024-03</v>
      </c>
      <c r="B427" s="4" t="n">
        <v>2024</v>
      </c>
      <c r="C427" s="4" t="n">
        <v>3</v>
      </c>
      <c r="D427" s="9" t="s">
        <v>305</v>
      </c>
      <c r="E427" s="9" t="s">
        <v>360</v>
      </c>
      <c r="F427" s="12" t="str">
        <f aca="false">INDEX(品項主檔!$B$2:$B$11,MATCH($E427,品項主檔!$A$2:$A$11,0))</f>
        <v>塔香涼麵</v>
      </c>
      <c r="G427" s="12" t="str">
        <f aca="false">INDEX(品項主檔!$C$2:$C$11,MATCH($E427,品項主檔!$A$2:$A$11,0))</f>
        <v>主食</v>
      </c>
      <c r="H427" s="17" t="n">
        <f aca="false">SUMIFS(品項年度售價!$D$2:$D$31,品項年度售價!$A$2:$A$31,$B427,品項年度售價!$B$2:$B$31,$E427)</f>
        <v>180</v>
      </c>
      <c r="I427" s="4" t="n">
        <v>254</v>
      </c>
      <c r="J427" s="14" t="n">
        <f aca="false">H427*I427</f>
        <v>45720</v>
      </c>
    </row>
    <row r="428" customFormat="false" ht="15" hidden="false" customHeight="false" outlineLevel="0" collapsed="false">
      <c r="A428" s="6" t="str">
        <f aca="false">TEXT(B428,"0")&amp;"-"&amp;TEXT(C428,"00")</f>
        <v>2024-03</v>
      </c>
      <c r="B428" s="4" t="n">
        <v>2024</v>
      </c>
      <c r="C428" s="4" t="n">
        <v>3</v>
      </c>
      <c r="D428" s="9" t="s">
        <v>305</v>
      </c>
      <c r="E428" s="9" t="s">
        <v>362</v>
      </c>
      <c r="F428" s="12" t="str">
        <f aca="false">INDEX(品項主檔!$B$2:$B$11,MATCH($E428,品項主檔!$A$2:$A$11,0))</f>
        <v>海鮮炒飯</v>
      </c>
      <c r="G428" s="12" t="str">
        <f aca="false">INDEX(品項主檔!$C$2:$C$11,MATCH($E428,品項主檔!$A$2:$A$11,0))</f>
        <v>主食</v>
      </c>
      <c r="H428" s="17" t="n">
        <f aca="false">SUMIFS(品項年度售價!$D$2:$D$31,品項年度售價!$A$2:$A$31,$B428,品項年度售價!$B$2:$B$31,$E428)</f>
        <v>250</v>
      </c>
      <c r="I428" s="4" t="n">
        <v>440</v>
      </c>
      <c r="J428" s="14" t="n">
        <f aca="false">H428*I428</f>
        <v>110000</v>
      </c>
    </row>
    <row r="429" customFormat="false" ht="15" hidden="false" customHeight="false" outlineLevel="0" collapsed="false">
      <c r="A429" s="6" t="str">
        <f aca="false">TEXT(B429,"0")&amp;"-"&amp;TEXT(C429,"00")</f>
        <v>2024-03</v>
      </c>
      <c r="B429" s="4" t="n">
        <v>2024</v>
      </c>
      <c r="C429" s="4" t="n">
        <v>3</v>
      </c>
      <c r="D429" s="9" t="s">
        <v>305</v>
      </c>
      <c r="E429" s="9" t="s">
        <v>364</v>
      </c>
      <c r="F429" s="12" t="str">
        <f aca="false">INDEX(品項主檔!$B$2:$B$11,MATCH($E429,品項主檔!$A$2:$A$11,0))</f>
        <v>酸辣湯</v>
      </c>
      <c r="G429" s="12" t="str">
        <f aca="false">INDEX(品項主檔!$C$2:$C$11,MATCH($E429,品項主檔!$A$2:$A$11,0))</f>
        <v>湯品</v>
      </c>
      <c r="H429" s="17" t="n">
        <f aca="false">SUMIFS(品項年度售價!$D$2:$D$31,品項年度售價!$A$2:$A$31,$B429,品項年度售價!$B$2:$B$31,$E429)</f>
        <v>60</v>
      </c>
      <c r="I429" s="4" t="n">
        <v>2002</v>
      </c>
      <c r="J429" s="14" t="n">
        <f aca="false">H429*I429</f>
        <v>120120</v>
      </c>
    </row>
    <row r="430" customFormat="false" ht="15" hidden="false" customHeight="false" outlineLevel="0" collapsed="false">
      <c r="A430" s="6" t="str">
        <f aca="false">TEXT(B430,"0")&amp;"-"&amp;TEXT(C430,"00")</f>
        <v>2024-03</v>
      </c>
      <c r="B430" s="4" t="n">
        <v>2024</v>
      </c>
      <c r="C430" s="4" t="n">
        <v>3</v>
      </c>
      <c r="D430" s="9" t="s">
        <v>305</v>
      </c>
      <c r="E430" s="9" t="s">
        <v>367</v>
      </c>
      <c r="F430" s="12" t="str">
        <f aca="false">INDEX(品項主檔!$B$2:$B$11,MATCH($E430,品項主檔!$A$2:$A$11,0))</f>
        <v>招牌滷味拼盤</v>
      </c>
      <c r="G430" s="12" t="str">
        <f aca="false">INDEX(品項主檔!$C$2:$C$11,MATCH($E430,品項主檔!$A$2:$A$11,0))</f>
        <v>小菜</v>
      </c>
      <c r="H430" s="17" t="n">
        <f aca="false">SUMIFS(品項年度售價!$D$2:$D$31,品項年度售價!$A$2:$A$31,$B430,品項年度售價!$B$2:$B$31,$E430)</f>
        <v>120</v>
      </c>
      <c r="I430" s="4" t="n">
        <v>1313</v>
      </c>
      <c r="J430" s="14" t="n">
        <f aca="false">H430*I430</f>
        <v>157560</v>
      </c>
    </row>
    <row r="431" customFormat="false" ht="15" hidden="false" customHeight="false" outlineLevel="0" collapsed="false">
      <c r="A431" s="6" t="str">
        <f aca="false">TEXT(B431,"0")&amp;"-"&amp;TEXT(C431,"00")</f>
        <v>2024-03</v>
      </c>
      <c r="B431" s="4" t="n">
        <v>2024</v>
      </c>
      <c r="C431" s="4" t="n">
        <v>3</v>
      </c>
      <c r="D431" s="9" t="s">
        <v>305</v>
      </c>
      <c r="E431" s="9" t="s">
        <v>370</v>
      </c>
      <c r="F431" s="12" t="str">
        <f aca="false">INDEX(品項主檔!$B$2:$B$11,MATCH($E431,品項主檔!$A$2:$A$11,0))</f>
        <v>古早味紅茶</v>
      </c>
      <c r="G431" s="12" t="str">
        <f aca="false">INDEX(品項主檔!$C$2:$C$11,MATCH($E431,品項主檔!$A$2:$A$11,0))</f>
        <v>飲品</v>
      </c>
      <c r="H431" s="17" t="n">
        <f aca="false">SUMIFS(品項年度售價!$D$2:$D$31,品項年度售價!$A$2:$A$31,$B431,品項年度售價!$B$2:$B$31,$E431)</f>
        <v>45</v>
      </c>
      <c r="I431" s="4" t="n">
        <v>3316</v>
      </c>
      <c r="J431" s="14" t="n">
        <f aca="false">H431*I431</f>
        <v>149220</v>
      </c>
    </row>
    <row r="432" customFormat="false" ht="15" hidden="false" customHeight="false" outlineLevel="0" collapsed="false">
      <c r="A432" s="6" t="str">
        <f aca="false">TEXT(B432,"0")&amp;"-"&amp;TEXT(C432,"00")</f>
        <v>2024-03</v>
      </c>
      <c r="B432" s="4" t="n">
        <v>2024</v>
      </c>
      <c r="C432" s="4" t="n">
        <v>3</v>
      </c>
      <c r="D432" s="9" t="s">
        <v>307</v>
      </c>
      <c r="E432" s="9" t="s">
        <v>349</v>
      </c>
      <c r="F432" s="12" t="str">
        <f aca="false">INDEX(品項主檔!$B$2:$B$11,MATCH($E432,品項主檔!$A$2:$A$11,0))</f>
        <v>招牌牛肉麵</v>
      </c>
      <c r="G432" s="12" t="str">
        <f aca="false">INDEX(品項主檔!$C$2:$C$11,MATCH($E432,品項主檔!$A$2:$A$11,0))</f>
        <v>主食</v>
      </c>
      <c r="H432" s="17" t="n">
        <f aca="false">SUMIFS(品項年度售價!$D$2:$D$31,品項年度售價!$A$2:$A$31,$B432,品項年度售價!$B$2:$B$31,$E432)</f>
        <v>280</v>
      </c>
      <c r="I432" s="4" t="n">
        <v>320</v>
      </c>
      <c r="J432" s="14" t="n">
        <f aca="false">H432*I432</f>
        <v>89600</v>
      </c>
    </row>
    <row r="433" customFormat="false" ht="15" hidden="false" customHeight="false" outlineLevel="0" collapsed="false">
      <c r="A433" s="6" t="str">
        <f aca="false">TEXT(B433,"0")&amp;"-"&amp;TEXT(C433,"00")</f>
        <v>2024-03</v>
      </c>
      <c r="B433" s="4" t="n">
        <v>2024</v>
      </c>
      <c r="C433" s="4" t="n">
        <v>3</v>
      </c>
      <c r="D433" s="9" t="s">
        <v>307</v>
      </c>
      <c r="E433" s="9" t="s">
        <v>352</v>
      </c>
      <c r="F433" s="12" t="str">
        <f aca="false">INDEX(品項主檔!$B$2:$B$11,MATCH($E433,品項主檔!$A$2:$A$11,0))</f>
        <v>三杯雞定食</v>
      </c>
      <c r="G433" s="12" t="str">
        <f aca="false">INDEX(品項主檔!$C$2:$C$11,MATCH($E433,品項主檔!$A$2:$A$11,0))</f>
        <v>主食</v>
      </c>
      <c r="H433" s="17" t="n">
        <f aca="false">SUMIFS(品項年度售價!$D$2:$D$31,品項年度售價!$A$2:$A$31,$B433,品項年度售價!$B$2:$B$31,$E433)</f>
        <v>260</v>
      </c>
      <c r="I433" s="4" t="n">
        <v>305</v>
      </c>
      <c r="J433" s="14" t="n">
        <f aca="false">H433*I433</f>
        <v>79300</v>
      </c>
    </row>
    <row r="434" customFormat="false" ht="15" hidden="false" customHeight="false" outlineLevel="0" collapsed="false">
      <c r="A434" s="6" t="str">
        <f aca="false">TEXT(B434,"0")&amp;"-"&amp;TEXT(C434,"00")</f>
        <v>2024-03</v>
      </c>
      <c r="B434" s="4" t="n">
        <v>2024</v>
      </c>
      <c r="C434" s="4" t="n">
        <v>3</v>
      </c>
      <c r="D434" s="9" t="s">
        <v>307</v>
      </c>
      <c r="E434" s="9" t="s">
        <v>354</v>
      </c>
      <c r="F434" s="12" t="str">
        <f aca="false">INDEX(品項主檔!$B$2:$B$11,MATCH($E434,品項主檔!$A$2:$A$11,0))</f>
        <v>蔥油雞腿飯</v>
      </c>
      <c r="G434" s="12" t="str">
        <f aca="false">INDEX(品項主檔!$C$2:$C$11,MATCH($E434,品項主檔!$A$2:$A$11,0))</f>
        <v>主食</v>
      </c>
      <c r="H434" s="17" t="n">
        <f aca="false">SUMIFS(品項年度售價!$D$2:$D$31,品項年度售價!$A$2:$A$31,$B434,品項年度售價!$B$2:$B$31,$E434)</f>
        <v>220</v>
      </c>
      <c r="I434" s="4" t="n">
        <v>280</v>
      </c>
      <c r="J434" s="14" t="n">
        <f aca="false">H434*I434</f>
        <v>61600</v>
      </c>
    </row>
    <row r="435" customFormat="false" ht="15" hidden="false" customHeight="false" outlineLevel="0" collapsed="false">
      <c r="A435" s="6" t="str">
        <f aca="false">TEXT(B435,"0")&amp;"-"&amp;TEXT(C435,"00")</f>
        <v>2024-03</v>
      </c>
      <c r="B435" s="4" t="n">
        <v>2024</v>
      </c>
      <c r="C435" s="4" t="n">
        <v>3</v>
      </c>
      <c r="D435" s="9" t="s">
        <v>307</v>
      </c>
      <c r="E435" s="9" t="s">
        <v>356</v>
      </c>
      <c r="F435" s="12" t="str">
        <f aca="false">INDEX(品項主檔!$B$2:$B$11,MATCH($E435,品項主檔!$A$2:$A$11,0))</f>
        <v>黑胡椒豬排飯</v>
      </c>
      <c r="G435" s="12" t="str">
        <f aca="false">INDEX(品項主檔!$C$2:$C$11,MATCH($E435,品項主檔!$A$2:$A$11,0))</f>
        <v>主食</v>
      </c>
      <c r="H435" s="17" t="n">
        <f aca="false">SUMIFS(品項年度售價!$D$2:$D$31,品項年度售價!$A$2:$A$31,$B435,品項年度售價!$B$2:$B$31,$E435)</f>
        <v>230</v>
      </c>
      <c r="I435" s="4" t="n">
        <v>351</v>
      </c>
      <c r="J435" s="14" t="n">
        <f aca="false">H435*I435</f>
        <v>80730</v>
      </c>
    </row>
    <row r="436" customFormat="false" ht="15" hidden="false" customHeight="false" outlineLevel="0" collapsed="false">
      <c r="A436" s="6" t="str">
        <f aca="false">TEXT(B436,"0")&amp;"-"&amp;TEXT(C436,"00")</f>
        <v>2024-03</v>
      </c>
      <c r="B436" s="4" t="n">
        <v>2024</v>
      </c>
      <c r="C436" s="4" t="n">
        <v>3</v>
      </c>
      <c r="D436" s="9" t="s">
        <v>307</v>
      </c>
      <c r="E436" s="9" t="s">
        <v>358</v>
      </c>
      <c r="F436" s="12" t="str">
        <f aca="false">INDEX(品項主檔!$B$2:$B$11,MATCH($E436,品項主檔!$A$2:$A$11,0))</f>
        <v>麻油雞湯麵</v>
      </c>
      <c r="G436" s="12" t="str">
        <f aca="false">INDEX(品項主檔!$C$2:$C$11,MATCH($E436,品項主檔!$A$2:$A$11,0))</f>
        <v>主食</v>
      </c>
      <c r="H436" s="17" t="n">
        <f aca="false">SUMIFS(品項年度售價!$D$2:$D$31,品項年度售價!$A$2:$A$31,$B436,品項年度售價!$B$2:$B$31,$E436)</f>
        <v>290</v>
      </c>
      <c r="I436" s="4" t="n">
        <v>374</v>
      </c>
      <c r="J436" s="14" t="n">
        <f aca="false">H436*I436</f>
        <v>108460</v>
      </c>
    </row>
    <row r="437" customFormat="false" ht="15" hidden="false" customHeight="false" outlineLevel="0" collapsed="false">
      <c r="A437" s="6" t="str">
        <f aca="false">TEXT(B437,"0")&amp;"-"&amp;TEXT(C437,"00")</f>
        <v>2024-03</v>
      </c>
      <c r="B437" s="4" t="n">
        <v>2024</v>
      </c>
      <c r="C437" s="4" t="n">
        <v>3</v>
      </c>
      <c r="D437" s="9" t="s">
        <v>307</v>
      </c>
      <c r="E437" s="9" t="s">
        <v>360</v>
      </c>
      <c r="F437" s="12" t="str">
        <f aca="false">INDEX(品項主檔!$B$2:$B$11,MATCH($E437,品項主檔!$A$2:$A$11,0))</f>
        <v>塔香涼麵</v>
      </c>
      <c r="G437" s="12" t="str">
        <f aca="false">INDEX(品項主檔!$C$2:$C$11,MATCH($E437,品項主檔!$A$2:$A$11,0))</f>
        <v>主食</v>
      </c>
      <c r="H437" s="17" t="n">
        <f aca="false">SUMIFS(品項年度售價!$D$2:$D$31,品項年度售價!$A$2:$A$31,$B437,品項年度售價!$B$2:$B$31,$E437)</f>
        <v>180</v>
      </c>
      <c r="I437" s="4" t="n">
        <v>190</v>
      </c>
      <c r="J437" s="14" t="n">
        <f aca="false">H437*I437</f>
        <v>34200</v>
      </c>
    </row>
    <row r="438" customFormat="false" ht="15" hidden="false" customHeight="false" outlineLevel="0" collapsed="false">
      <c r="A438" s="6" t="str">
        <f aca="false">TEXT(B438,"0")&amp;"-"&amp;TEXT(C438,"00")</f>
        <v>2024-03</v>
      </c>
      <c r="B438" s="4" t="n">
        <v>2024</v>
      </c>
      <c r="C438" s="4" t="n">
        <v>3</v>
      </c>
      <c r="D438" s="9" t="s">
        <v>307</v>
      </c>
      <c r="E438" s="9" t="s">
        <v>362</v>
      </c>
      <c r="F438" s="12" t="str">
        <f aca="false">INDEX(品項主檔!$B$2:$B$11,MATCH($E438,品項主檔!$A$2:$A$11,0))</f>
        <v>海鮮炒飯</v>
      </c>
      <c r="G438" s="12" t="str">
        <f aca="false">INDEX(品項主檔!$C$2:$C$11,MATCH($E438,品項主檔!$A$2:$A$11,0))</f>
        <v>主食</v>
      </c>
      <c r="H438" s="17" t="n">
        <f aca="false">SUMIFS(品項年度售價!$D$2:$D$31,品項年度售價!$A$2:$A$31,$B438,品項年度售價!$B$2:$B$31,$E438)</f>
        <v>250</v>
      </c>
      <c r="I438" s="4" t="n">
        <v>269</v>
      </c>
      <c r="J438" s="14" t="n">
        <f aca="false">H438*I438</f>
        <v>67250</v>
      </c>
    </row>
    <row r="439" customFormat="false" ht="15" hidden="false" customHeight="false" outlineLevel="0" collapsed="false">
      <c r="A439" s="6" t="str">
        <f aca="false">TEXT(B439,"0")&amp;"-"&amp;TEXT(C439,"00")</f>
        <v>2024-03</v>
      </c>
      <c r="B439" s="4" t="n">
        <v>2024</v>
      </c>
      <c r="C439" s="4" t="n">
        <v>3</v>
      </c>
      <c r="D439" s="9" t="s">
        <v>307</v>
      </c>
      <c r="E439" s="9" t="s">
        <v>364</v>
      </c>
      <c r="F439" s="12" t="str">
        <f aca="false">INDEX(品項主檔!$B$2:$B$11,MATCH($E439,品項主檔!$A$2:$A$11,0))</f>
        <v>酸辣湯</v>
      </c>
      <c r="G439" s="12" t="str">
        <f aca="false">INDEX(品項主檔!$C$2:$C$11,MATCH($E439,品項主檔!$A$2:$A$11,0))</f>
        <v>湯品</v>
      </c>
      <c r="H439" s="17" t="n">
        <f aca="false">SUMIFS(品項年度售價!$D$2:$D$31,品項年度售價!$A$2:$A$31,$B439,品項年度售價!$B$2:$B$31,$E439)</f>
        <v>60</v>
      </c>
      <c r="I439" s="4" t="n">
        <v>1485</v>
      </c>
      <c r="J439" s="14" t="n">
        <f aca="false">H439*I439</f>
        <v>89100</v>
      </c>
    </row>
    <row r="440" customFormat="false" ht="15" hidden="false" customHeight="false" outlineLevel="0" collapsed="false">
      <c r="A440" s="6" t="str">
        <f aca="false">TEXT(B440,"0")&amp;"-"&amp;TEXT(C440,"00")</f>
        <v>2024-03</v>
      </c>
      <c r="B440" s="4" t="n">
        <v>2024</v>
      </c>
      <c r="C440" s="4" t="n">
        <v>3</v>
      </c>
      <c r="D440" s="9" t="s">
        <v>307</v>
      </c>
      <c r="E440" s="9" t="s">
        <v>367</v>
      </c>
      <c r="F440" s="12" t="str">
        <f aca="false">INDEX(品項主檔!$B$2:$B$11,MATCH($E440,品項主檔!$A$2:$A$11,0))</f>
        <v>招牌滷味拼盤</v>
      </c>
      <c r="G440" s="12" t="str">
        <f aca="false">INDEX(品項主檔!$C$2:$C$11,MATCH($E440,品項主檔!$A$2:$A$11,0))</f>
        <v>小菜</v>
      </c>
      <c r="H440" s="17" t="n">
        <f aca="false">SUMIFS(品項年度售價!$D$2:$D$31,品項年度售價!$A$2:$A$31,$B440,品項年度售價!$B$2:$B$31,$E440)</f>
        <v>120</v>
      </c>
      <c r="I440" s="4" t="n">
        <v>1100</v>
      </c>
      <c r="J440" s="14" t="n">
        <f aca="false">H440*I440</f>
        <v>132000</v>
      </c>
    </row>
    <row r="441" customFormat="false" ht="15" hidden="false" customHeight="false" outlineLevel="0" collapsed="false">
      <c r="A441" s="6" t="str">
        <f aca="false">TEXT(B441,"0")&amp;"-"&amp;TEXT(C441,"00")</f>
        <v>2024-03</v>
      </c>
      <c r="B441" s="4" t="n">
        <v>2024</v>
      </c>
      <c r="C441" s="4" t="n">
        <v>3</v>
      </c>
      <c r="D441" s="9" t="s">
        <v>307</v>
      </c>
      <c r="E441" s="9" t="s">
        <v>370</v>
      </c>
      <c r="F441" s="12" t="str">
        <f aca="false">INDEX(品項主檔!$B$2:$B$11,MATCH($E441,品項主檔!$A$2:$A$11,0))</f>
        <v>古早味紅茶</v>
      </c>
      <c r="G441" s="12" t="str">
        <f aca="false">INDEX(品項主檔!$C$2:$C$11,MATCH($E441,品項主檔!$A$2:$A$11,0))</f>
        <v>飲品</v>
      </c>
      <c r="H441" s="17" t="n">
        <f aca="false">SUMIFS(品項年度售價!$D$2:$D$31,品項年度售價!$A$2:$A$31,$B441,品項年度售價!$B$2:$B$31,$E441)</f>
        <v>45</v>
      </c>
      <c r="I441" s="4" t="n">
        <v>2345</v>
      </c>
      <c r="J441" s="14" t="n">
        <f aca="false">H441*I441</f>
        <v>105525</v>
      </c>
    </row>
    <row r="442" customFormat="false" ht="15" hidden="false" customHeight="false" outlineLevel="0" collapsed="false">
      <c r="A442" s="6" t="str">
        <f aca="false">TEXT(B442,"0")&amp;"-"&amp;TEXT(C442,"00")</f>
        <v>2024-03</v>
      </c>
      <c r="B442" s="4" t="n">
        <v>2024</v>
      </c>
      <c r="C442" s="4" t="n">
        <v>3</v>
      </c>
      <c r="D442" s="9" t="s">
        <v>318</v>
      </c>
      <c r="E442" s="9" t="s">
        <v>349</v>
      </c>
      <c r="F442" s="12" t="str">
        <f aca="false">INDEX(品項主檔!$B$2:$B$11,MATCH($E442,品項主檔!$A$2:$A$11,0))</f>
        <v>招牌牛肉麵</v>
      </c>
      <c r="G442" s="12" t="str">
        <f aca="false">INDEX(品項主檔!$C$2:$C$11,MATCH($E442,品項主檔!$A$2:$A$11,0))</f>
        <v>主食</v>
      </c>
      <c r="H442" s="17" t="n">
        <f aca="false">SUMIFS(品項年度售價!$D$2:$D$31,品項年度售價!$A$2:$A$31,$B442,品項年度售價!$B$2:$B$31,$E442)</f>
        <v>280</v>
      </c>
      <c r="I442" s="4" t="n">
        <v>354</v>
      </c>
      <c r="J442" s="14" t="n">
        <f aca="false">H442*I442</f>
        <v>99120</v>
      </c>
    </row>
    <row r="443" customFormat="false" ht="15" hidden="false" customHeight="false" outlineLevel="0" collapsed="false">
      <c r="A443" s="6" t="str">
        <f aca="false">TEXT(B443,"0")&amp;"-"&amp;TEXT(C443,"00")</f>
        <v>2024-03</v>
      </c>
      <c r="B443" s="4" t="n">
        <v>2024</v>
      </c>
      <c r="C443" s="4" t="n">
        <v>3</v>
      </c>
      <c r="D443" s="9" t="s">
        <v>318</v>
      </c>
      <c r="E443" s="9" t="s">
        <v>352</v>
      </c>
      <c r="F443" s="12" t="str">
        <f aca="false">INDEX(品項主檔!$B$2:$B$11,MATCH($E443,品項主檔!$A$2:$A$11,0))</f>
        <v>三杯雞定食</v>
      </c>
      <c r="G443" s="12" t="str">
        <f aca="false">INDEX(品項主檔!$C$2:$C$11,MATCH($E443,品項主檔!$A$2:$A$11,0))</f>
        <v>主食</v>
      </c>
      <c r="H443" s="17" t="n">
        <f aca="false">SUMIFS(品項年度售價!$D$2:$D$31,品項年度售價!$A$2:$A$31,$B443,品項年度售價!$B$2:$B$31,$E443)</f>
        <v>260</v>
      </c>
      <c r="I443" s="4" t="n">
        <v>272</v>
      </c>
      <c r="J443" s="14" t="n">
        <f aca="false">H443*I443</f>
        <v>70720</v>
      </c>
    </row>
    <row r="444" customFormat="false" ht="15" hidden="false" customHeight="false" outlineLevel="0" collapsed="false">
      <c r="A444" s="6" t="str">
        <f aca="false">TEXT(B444,"0")&amp;"-"&amp;TEXT(C444,"00")</f>
        <v>2024-03</v>
      </c>
      <c r="B444" s="4" t="n">
        <v>2024</v>
      </c>
      <c r="C444" s="4" t="n">
        <v>3</v>
      </c>
      <c r="D444" s="9" t="s">
        <v>318</v>
      </c>
      <c r="E444" s="9" t="s">
        <v>354</v>
      </c>
      <c r="F444" s="12" t="str">
        <f aca="false">INDEX(品項主檔!$B$2:$B$11,MATCH($E444,品項主檔!$A$2:$A$11,0))</f>
        <v>蔥油雞腿飯</v>
      </c>
      <c r="G444" s="12" t="str">
        <f aca="false">INDEX(品項主檔!$C$2:$C$11,MATCH($E444,品項主檔!$A$2:$A$11,0))</f>
        <v>主食</v>
      </c>
      <c r="H444" s="17" t="n">
        <f aca="false">SUMIFS(品項年度售價!$D$2:$D$31,品項年度售價!$A$2:$A$31,$B444,品項年度售價!$B$2:$B$31,$E444)</f>
        <v>220</v>
      </c>
      <c r="I444" s="4" t="n">
        <v>285</v>
      </c>
      <c r="J444" s="14" t="n">
        <f aca="false">H444*I444</f>
        <v>62700</v>
      </c>
    </row>
    <row r="445" customFormat="false" ht="15" hidden="false" customHeight="false" outlineLevel="0" collapsed="false">
      <c r="A445" s="6" t="str">
        <f aca="false">TEXT(B445,"0")&amp;"-"&amp;TEXT(C445,"00")</f>
        <v>2024-03</v>
      </c>
      <c r="B445" s="4" t="n">
        <v>2024</v>
      </c>
      <c r="C445" s="4" t="n">
        <v>3</v>
      </c>
      <c r="D445" s="9" t="s">
        <v>318</v>
      </c>
      <c r="E445" s="9" t="s">
        <v>356</v>
      </c>
      <c r="F445" s="12" t="str">
        <f aca="false">INDEX(品項主檔!$B$2:$B$11,MATCH($E445,品項主檔!$A$2:$A$11,0))</f>
        <v>黑胡椒豬排飯</v>
      </c>
      <c r="G445" s="12" t="str">
        <f aca="false">INDEX(品項主檔!$C$2:$C$11,MATCH($E445,品項主檔!$A$2:$A$11,0))</f>
        <v>主食</v>
      </c>
      <c r="H445" s="17" t="n">
        <f aca="false">SUMIFS(品項年度售價!$D$2:$D$31,品項年度售價!$A$2:$A$31,$B445,品項年度售價!$B$2:$B$31,$E445)</f>
        <v>230</v>
      </c>
      <c r="I445" s="4" t="n">
        <v>398</v>
      </c>
      <c r="J445" s="14" t="n">
        <f aca="false">H445*I445</f>
        <v>91540</v>
      </c>
    </row>
    <row r="446" customFormat="false" ht="15" hidden="false" customHeight="false" outlineLevel="0" collapsed="false">
      <c r="A446" s="6" t="str">
        <f aca="false">TEXT(B446,"0")&amp;"-"&amp;TEXT(C446,"00")</f>
        <v>2024-03</v>
      </c>
      <c r="B446" s="4" t="n">
        <v>2024</v>
      </c>
      <c r="C446" s="4" t="n">
        <v>3</v>
      </c>
      <c r="D446" s="9" t="s">
        <v>318</v>
      </c>
      <c r="E446" s="9" t="s">
        <v>358</v>
      </c>
      <c r="F446" s="12" t="str">
        <f aca="false">INDEX(品項主檔!$B$2:$B$11,MATCH($E446,品項主檔!$A$2:$A$11,0))</f>
        <v>麻油雞湯麵</v>
      </c>
      <c r="G446" s="12" t="str">
        <f aca="false">INDEX(品項主檔!$C$2:$C$11,MATCH($E446,品項主檔!$A$2:$A$11,0))</f>
        <v>主食</v>
      </c>
      <c r="H446" s="17" t="n">
        <f aca="false">SUMIFS(品項年度售價!$D$2:$D$31,品項年度售價!$A$2:$A$31,$B446,品項年度售價!$B$2:$B$31,$E446)</f>
        <v>290</v>
      </c>
      <c r="I446" s="4" t="n">
        <v>348</v>
      </c>
      <c r="J446" s="14" t="n">
        <f aca="false">H446*I446</f>
        <v>100920</v>
      </c>
    </row>
    <row r="447" customFormat="false" ht="15" hidden="false" customHeight="false" outlineLevel="0" collapsed="false">
      <c r="A447" s="6" t="str">
        <f aca="false">TEXT(B447,"0")&amp;"-"&amp;TEXT(C447,"00")</f>
        <v>2024-03</v>
      </c>
      <c r="B447" s="4" t="n">
        <v>2024</v>
      </c>
      <c r="C447" s="4" t="n">
        <v>3</v>
      </c>
      <c r="D447" s="9" t="s">
        <v>318</v>
      </c>
      <c r="E447" s="9" t="s">
        <v>360</v>
      </c>
      <c r="F447" s="12" t="str">
        <f aca="false">INDEX(品項主檔!$B$2:$B$11,MATCH($E447,品項主檔!$A$2:$A$11,0))</f>
        <v>塔香涼麵</v>
      </c>
      <c r="G447" s="12" t="str">
        <f aca="false">INDEX(品項主檔!$C$2:$C$11,MATCH($E447,品項主檔!$A$2:$A$11,0))</f>
        <v>主食</v>
      </c>
      <c r="H447" s="17" t="n">
        <f aca="false">SUMIFS(品項年度售價!$D$2:$D$31,品項年度售價!$A$2:$A$31,$B447,品項年度售價!$B$2:$B$31,$E447)</f>
        <v>180</v>
      </c>
      <c r="I447" s="4" t="n">
        <v>260</v>
      </c>
      <c r="J447" s="14" t="n">
        <f aca="false">H447*I447</f>
        <v>46800</v>
      </c>
    </row>
    <row r="448" customFormat="false" ht="15" hidden="false" customHeight="false" outlineLevel="0" collapsed="false">
      <c r="A448" s="6" t="str">
        <f aca="false">TEXT(B448,"0")&amp;"-"&amp;TEXT(C448,"00")</f>
        <v>2024-03</v>
      </c>
      <c r="B448" s="4" t="n">
        <v>2024</v>
      </c>
      <c r="C448" s="4" t="n">
        <v>3</v>
      </c>
      <c r="D448" s="9" t="s">
        <v>318</v>
      </c>
      <c r="E448" s="9" t="s">
        <v>362</v>
      </c>
      <c r="F448" s="12" t="str">
        <f aca="false">INDEX(品項主檔!$B$2:$B$11,MATCH($E448,品項主檔!$A$2:$A$11,0))</f>
        <v>海鮮炒飯</v>
      </c>
      <c r="G448" s="12" t="str">
        <f aca="false">INDEX(品項主檔!$C$2:$C$11,MATCH($E448,品項主檔!$A$2:$A$11,0))</f>
        <v>主食</v>
      </c>
      <c r="H448" s="17" t="n">
        <f aca="false">SUMIFS(品項年度售價!$D$2:$D$31,品項年度售價!$A$2:$A$31,$B448,品項年度售價!$B$2:$B$31,$E448)</f>
        <v>250</v>
      </c>
      <c r="I448" s="4" t="n">
        <v>303</v>
      </c>
      <c r="J448" s="14" t="n">
        <f aca="false">H448*I448</f>
        <v>75750</v>
      </c>
    </row>
    <row r="449" customFormat="false" ht="15" hidden="false" customHeight="false" outlineLevel="0" collapsed="false">
      <c r="A449" s="6" t="str">
        <f aca="false">TEXT(B449,"0")&amp;"-"&amp;TEXT(C449,"00")</f>
        <v>2024-03</v>
      </c>
      <c r="B449" s="4" t="n">
        <v>2024</v>
      </c>
      <c r="C449" s="4" t="n">
        <v>3</v>
      </c>
      <c r="D449" s="9" t="s">
        <v>318</v>
      </c>
      <c r="E449" s="9" t="s">
        <v>364</v>
      </c>
      <c r="F449" s="12" t="str">
        <f aca="false">INDEX(品項主檔!$B$2:$B$11,MATCH($E449,品項主檔!$A$2:$A$11,0))</f>
        <v>酸辣湯</v>
      </c>
      <c r="G449" s="12" t="str">
        <f aca="false">INDEX(品項主檔!$C$2:$C$11,MATCH($E449,品項主檔!$A$2:$A$11,0))</f>
        <v>湯品</v>
      </c>
      <c r="H449" s="17" t="n">
        <f aca="false">SUMIFS(品項年度售價!$D$2:$D$31,品項年度售價!$A$2:$A$31,$B449,品項年度售價!$B$2:$B$31,$E449)</f>
        <v>60</v>
      </c>
      <c r="I449" s="4" t="n">
        <v>1760</v>
      </c>
      <c r="J449" s="14" t="n">
        <f aca="false">H449*I449</f>
        <v>105600</v>
      </c>
    </row>
    <row r="450" customFormat="false" ht="15" hidden="false" customHeight="false" outlineLevel="0" collapsed="false">
      <c r="A450" s="6" t="str">
        <f aca="false">TEXT(B450,"0")&amp;"-"&amp;TEXT(C450,"00")</f>
        <v>2024-03</v>
      </c>
      <c r="B450" s="4" t="n">
        <v>2024</v>
      </c>
      <c r="C450" s="4" t="n">
        <v>3</v>
      </c>
      <c r="D450" s="9" t="s">
        <v>318</v>
      </c>
      <c r="E450" s="9" t="s">
        <v>367</v>
      </c>
      <c r="F450" s="12" t="str">
        <f aca="false">INDEX(品項主檔!$B$2:$B$11,MATCH($E450,品項主檔!$A$2:$A$11,0))</f>
        <v>招牌滷味拼盤</v>
      </c>
      <c r="G450" s="12" t="str">
        <f aca="false">INDEX(品項主檔!$C$2:$C$11,MATCH($E450,品項主檔!$A$2:$A$11,0))</f>
        <v>小菜</v>
      </c>
      <c r="H450" s="17" t="n">
        <f aca="false">SUMIFS(品項年度售價!$D$2:$D$31,品項年度售價!$A$2:$A$31,$B450,品項年度售價!$B$2:$B$31,$E450)</f>
        <v>120</v>
      </c>
      <c r="I450" s="4" t="n">
        <v>1481</v>
      </c>
      <c r="J450" s="14" t="n">
        <f aca="false">H450*I450</f>
        <v>177720</v>
      </c>
    </row>
    <row r="451" customFormat="false" ht="15" hidden="false" customHeight="false" outlineLevel="0" collapsed="false">
      <c r="A451" s="6" t="str">
        <f aca="false">TEXT(B451,"0")&amp;"-"&amp;TEXT(C451,"00")</f>
        <v>2024-03</v>
      </c>
      <c r="B451" s="4" t="n">
        <v>2024</v>
      </c>
      <c r="C451" s="4" t="n">
        <v>3</v>
      </c>
      <c r="D451" s="9" t="s">
        <v>318</v>
      </c>
      <c r="E451" s="9" t="s">
        <v>370</v>
      </c>
      <c r="F451" s="12" t="str">
        <f aca="false">INDEX(品項主檔!$B$2:$B$11,MATCH($E451,品項主檔!$A$2:$A$11,0))</f>
        <v>古早味紅茶</v>
      </c>
      <c r="G451" s="12" t="str">
        <f aca="false">INDEX(品項主檔!$C$2:$C$11,MATCH($E451,品項主檔!$A$2:$A$11,0))</f>
        <v>飲品</v>
      </c>
      <c r="H451" s="17" t="n">
        <f aca="false">SUMIFS(品項年度售價!$D$2:$D$31,品項年度售價!$A$2:$A$31,$B451,品項年度售價!$B$2:$B$31,$E451)</f>
        <v>45</v>
      </c>
      <c r="I451" s="4" t="n">
        <v>2751</v>
      </c>
      <c r="J451" s="14" t="n">
        <f aca="false">H451*I451</f>
        <v>123795</v>
      </c>
    </row>
    <row r="452" customFormat="false" ht="15" hidden="false" customHeight="false" outlineLevel="0" collapsed="false">
      <c r="A452" s="6" t="str">
        <f aca="false">TEXT(B452,"0")&amp;"-"&amp;TEXT(C452,"00")</f>
        <v>2024-03</v>
      </c>
      <c r="B452" s="4" t="n">
        <v>2024</v>
      </c>
      <c r="C452" s="4" t="n">
        <v>3</v>
      </c>
      <c r="D452" s="9" t="s">
        <v>323</v>
      </c>
      <c r="E452" s="9" t="s">
        <v>349</v>
      </c>
      <c r="F452" s="12" t="str">
        <f aca="false">INDEX(品項主檔!$B$2:$B$11,MATCH($E452,品項主檔!$A$2:$A$11,0))</f>
        <v>招牌牛肉麵</v>
      </c>
      <c r="G452" s="12" t="str">
        <f aca="false">INDEX(品項主檔!$C$2:$C$11,MATCH($E452,品項主檔!$A$2:$A$11,0))</f>
        <v>主食</v>
      </c>
      <c r="H452" s="17" t="n">
        <f aca="false">SUMIFS(品項年度售價!$D$2:$D$31,品項年度售價!$A$2:$A$31,$B452,品項年度售價!$B$2:$B$31,$E452)</f>
        <v>280</v>
      </c>
      <c r="I452" s="4" t="n">
        <v>219</v>
      </c>
      <c r="J452" s="14" t="n">
        <f aca="false">H452*I452</f>
        <v>61320</v>
      </c>
    </row>
    <row r="453" customFormat="false" ht="15" hidden="false" customHeight="false" outlineLevel="0" collapsed="false">
      <c r="A453" s="6" t="str">
        <f aca="false">TEXT(B453,"0")&amp;"-"&amp;TEXT(C453,"00")</f>
        <v>2024-03</v>
      </c>
      <c r="B453" s="4" t="n">
        <v>2024</v>
      </c>
      <c r="C453" s="4" t="n">
        <v>3</v>
      </c>
      <c r="D453" s="9" t="s">
        <v>323</v>
      </c>
      <c r="E453" s="9" t="s">
        <v>352</v>
      </c>
      <c r="F453" s="12" t="str">
        <f aca="false">INDEX(品項主檔!$B$2:$B$11,MATCH($E453,品項主檔!$A$2:$A$11,0))</f>
        <v>三杯雞定食</v>
      </c>
      <c r="G453" s="12" t="str">
        <f aca="false">INDEX(品項主檔!$C$2:$C$11,MATCH($E453,品項主檔!$A$2:$A$11,0))</f>
        <v>主食</v>
      </c>
      <c r="H453" s="17" t="n">
        <f aca="false">SUMIFS(品項年度售價!$D$2:$D$31,品項年度售價!$A$2:$A$31,$B453,品項年度售價!$B$2:$B$31,$E453)</f>
        <v>260</v>
      </c>
      <c r="I453" s="4" t="n">
        <v>207</v>
      </c>
      <c r="J453" s="14" t="n">
        <f aca="false">H453*I453</f>
        <v>53820</v>
      </c>
    </row>
    <row r="454" customFormat="false" ht="15" hidden="false" customHeight="false" outlineLevel="0" collapsed="false">
      <c r="A454" s="6" t="str">
        <f aca="false">TEXT(B454,"0")&amp;"-"&amp;TEXT(C454,"00")</f>
        <v>2024-03</v>
      </c>
      <c r="B454" s="4" t="n">
        <v>2024</v>
      </c>
      <c r="C454" s="4" t="n">
        <v>3</v>
      </c>
      <c r="D454" s="9" t="s">
        <v>323</v>
      </c>
      <c r="E454" s="9" t="s">
        <v>354</v>
      </c>
      <c r="F454" s="12" t="str">
        <f aca="false">INDEX(品項主檔!$B$2:$B$11,MATCH($E454,品項主檔!$A$2:$A$11,0))</f>
        <v>蔥油雞腿飯</v>
      </c>
      <c r="G454" s="12" t="str">
        <f aca="false">INDEX(品項主檔!$C$2:$C$11,MATCH($E454,品項主檔!$A$2:$A$11,0))</f>
        <v>主食</v>
      </c>
      <c r="H454" s="17" t="n">
        <f aca="false">SUMIFS(品項年度售價!$D$2:$D$31,品項年度售價!$A$2:$A$31,$B454,品項年度售價!$B$2:$B$31,$E454)</f>
        <v>220</v>
      </c>
      <c r="I454" s="4" t="n">
        <v>279</v>
      </c>
      <c r="J454" s="14" t="n">
        <f aca="false">H454*I454</f>
        <v>61380</v>
      </c>
    </row>
    <row r="455" customFormat="false" ht="15" hidden="false" customHeight="false" outlineLevel="0" collapsed="false">
      <c r="A455" s="6" t="str">
        <f aca="false">TEXT(B455,"0")&amp;"-"&amp;TEXT(C455,"00")</f>
        <v>2024-03</v>
      </c>
      <c r="B455" s="4" t="n">
        <v>2024</v>
      </c>
      <c r="C455" s="4" t="n">
        <v>3</v>
      </c>
      <c r="D455" s="9" t="s">
        <v>323</v>
      </c>
      <c r="E455" s="9" t="s">
        <v>356</v>
      </c>
      <c r="F455" s="12" t="str">
        <f aca="false">INDEX(品項主檔!$B$2:$B$11,MATCH($E455,品項主檔!$A$2:$A$11,0))</f>
        <v>黑胡椒豬排飯</v>
      </c>
      <c r="G455" s="12" t="str">
        <f aca="false">INDEX(品項主檔!$C$2:$C$11,MATCH($E455,品項主檔!$A$2:$A$11,0))</f>
        <v>主食</v>
      </c>
      <c r="H455" s="17" t="n">
        <f aca="false">SUMIFS(品項年度售價!$D$2:$D$31,品項年度售價!$A$2:$A$31,$B455,品項年度售價!$B$2:$B$31,$E455)</f>
        <v>230</v>
      </c>
      <c r="I455" s="4" t="n">
        <v>231</v>
      </c>
      <c r="J455" s="14" t="n">
        <f aca="false">H455*I455</f>
        <v>53130</v>
      </c>
    </row>
    <row r="456" customFormat="false" ht="15" hidden="false" customHeight="false" outlineLevel="0" collapsed="false">
      <c r="A456" s="6" t="str">
        <f aca="false">TEXT(B456,"0")&amp;"-"&amp;TEXT(C456,"00")</f>
        <v>2024-03</v>
      </c>
      <c r="B456" s="4" t="n">
        <v>2024</v>
      </c>
      <c r="C456" s="4" t="n">
        <v>3</v>
      </c>
      <c r="D456" s="9" t="s">
        <v>323</v>
      </c>
      <c r="E456" s="9" t="s">
        <v>358</v>
      </c>
      <c r="F456" s="12" t="str">
        <f aca="false">INDEX(品項主檔!$B$2:$B$11,MATCH($E456,品項主檔!$A$2:$A$11,0))</f>
        <v>麻油雞湯麵</v>
      </c>
      <c r="G456" s="12" t="str">
        <f aca="false">INDEX(品項主檔!$C$2:$C$11,MATCH($E456,品項主檔!$A$2:$A$11,0))</f>
        <v>主食</v>
      </c>
      <c r="H456" s="17" t="n">
        <f aca="false">SUMIFS(品項年度售價!$D$2:$D$31,品項年度售價!$A$2:$A$31,$B456,品項年度售價!$B$2:$B$31,$E456)</f>
        <v>290</v>
      </c>
      <c r="I456" s="4" t="n">
        <v>258</v>
      </c>
      <c r="J456" s="14" t="n">
        <f aca="false">H456*I456</f>
        <v>74820</v>
      </c>
    </row>
    <row r="457" customFormat="false" ht="15" hidden="false" customHeight="false" outlineLevel="0" collapsed="false">
      <c r="A457" s="6" t="str">
        <f aca="false">TEXT(B457,"0")&amp;"-"&amp;TEXT(C457,"00")</f>
        <v>2024-03</v>
      </c>
      <c r="B457" s="4" t="n">
        <v>2024</v>
      </c>
      <c r="C457" s="4" t="n">
        <v>3</v>
      </c>
      <c r="D457" s="9" t="s">
        <v>323</v>
      </c>
      <c r="E457" s="9" t="s">
        <v>360</v>
      </c>
      <c r="F457" s="12" t="str">
        <f aca="false">INDEX(品項主檔!$B$2:$B$11,MATCH($E457,品項主檔!$A$2:$A$11,0))</f>
        <v>塔香涼麵</v>
      </c>
      <c r="G457" s="12" t="str">
        <f aca="false">INDEX(品項主檔!$C$2:$C$11,MATCH($E457,品項主檔!$A$2:$A$11,0))</f>
        <v>主食</v>
      </c>
      <c r="H457" s="17" t="n">
        <f aca="false">SUMIFS(品項年度售價!$D$2:$D$31,品項年度售價!$A$2:$A$31,$B457,品項年度售價!$B$2:$B$31,$E457)</f>
        <v>180</v>
      </c>
      <c r="I457" s="4" t="n">
        <v>181</v>
      </c>
      <c r="J457" s="14" t="n">
        <f aca="false">H457*I457</f>
        <v>32580</v>
      </c>
    </row>
    <row r="458" customFormat="false" ht="15" hidden="false" customHeight="false" outlineLevel="0" collapsed="false">
      <c r="A458" s="6" t="str">
        <f aca="false">TEXT(B458,"0")&amp;"-"&amp;TEXT(C458,"00")</f>
        <v>2024-03</v>
      </c>
      <c r="B458" s="4" t="n">
        <v>2024</v>
      </c>
      <c r="C458" s="4" t="n">
        <v>3</v>
      </c>
      <c r="D458" s="9" t="s">
        <v>323</v>
      </c>
      <c r="E458" s="9" t="s">
        <v>362</v>
      </c>
      <c r="F458" s="12" t="str">
        <f aca="false">INDEX(品項主檔!$B$2:$B$11,MATCH($E458,品項主檔!$A$2:$A$11,0))</f>
        <v>海鮮炒飯</v>
      </c>
      <c r="G458" s="12" t="str">
        <f aca="false">INDEX(品項主檔!$C$2:$C$11,MATCH($E458,品項主檔!$A$2:$A$11,0))</f>
        <v>主食</v>
      </c>
      <c r="H458" s="17" t="n">
        <f aca="false">SUMIFS(品項年度售價!$D$2:$D$31,品項年度售價!$A$2:$A$31,$B458,品項年度售價!$B$2:$B$31,$E458)</f>
        <v>250</v>
      </c>
      <c r="I458" s="4" t="n">
        <v>306</v>
      </c>
      <c r="J458" s="14" t="n">
        <f aca="false">H458*I458</f>
        <v>76500</v>
      </c>
    </row>
    <row r="459" customFormat="false" ht="15" hidden="false" customHeight="false" outlineLevel="0" collapsed="false">
      <c r="A459" s="6" t="str">
        <f aca="false">TEXT(B459,"0")&amp;"-"&amp;TEXT(C459,"00")</f>
        <v>2024-03</v>
      </c>
      <c r="B459" s="4" t="n">
        <v>2024</v>
      </c>
      <c r="C459" s="4" t="n">
        <v>3</v>
      </c>
      <c r="D459" s="9" t="s">
        <v>323</v>
      </c>
      <c r="E459" s="9" t="s">
        <v>364</v>
      </c>
      <c r="F459" s="12" t="str">
        <f aca="false">INDEX(品項主檔!$B$2:$B$11,MATCH($E459,品項主檔!$A$2:$A$11,0))</f>
        <v>酸辣湯</v>
      </c>
      <c r="G459" s="12" t="str">
        <f aca="false">INDEX(品項主檔!$C$2:$C$11,MATCH($E459,品項主檔!$A$2:$A$11,0))</f>
        <v>湯品</v>
      </c>
      <c r="H459" s="17" t="n">
        <f aca="false">SUMIFS(品項年度售價!$D$2:$D$31,品項年度售價!$A$2:$A$31,$B459,品項年度售價!$B$2:$B$31,$E459)</f>
        <v>60</v>
      </c>
      <c r="I459" s="4" t="n">
        <v>1239</v>
      </c>
      <c r="J459" s="14" t="n">
        <f aca="false">H459*I459</f>
        <v>74340</v>
      </c>
    </row>
    <row r="460" customFormat="false" ht="15" hidden="false" customHeight="false" outlineLevel="0" collapsed="false">
      <c r="A460" s="6" t="str">
        <f aca="false">TEXT(B460,"0")&amp;"-"&amp;TEXT(C460,"00")</f>
        <v>2024-03</v>
      </c>
      <c r="B460" s="4" t="n">
        <v>2024</v>
      </c>
      <c r="C460" s="4" t="n">
        <v>3</v>
      </c>
      <c r="D460" s="9" t="s">
        <v>323</v>
      </c>
      <c r="E460" s="9" t="s">
        <v>367</v>
      </c>
      <c r="F460" s="12" t="str">
        <f aca="false">INDEX(品項主檔!$B$2:$B$11,MATCH($E460,品項主檔!$A$2:$A$11,0))</f>
        <v>招牌滷味拼盤</v>
      </c>
      <c r="G460" s="12" t="str">
        <f aca="false">INDEX(品項主檔!$C$2:$C$11,MATCH($E460,品項主檔!$A$2:$A$11,0))</f>
        <v>小菜</v>
      </c>
      <c r="H460" s="17" t="n">
        <f aca="false">SUMIFS(品項年度售價!$D$2:$D$31,品項年度售價!$A$2:$A$31,$B460,品項年度售價!$B$2:$B$31,$E460)</f>
        <v>120</v>
      </c>
      <c r="I460" s="4" t="n">
        <v>780</v>
      </c>
      <c r="J460" s="14" t="n">
        <f aca="false">H460*I460</f>
        <v>93600</v>
      </c>
    </row>
    <row r="461" customFormat="false" ht="15" hidden="false" customHeight="false" outlineLevel="0" collapsed="false">
      <c r="A461" s="6" t="str">
        <f aca="false">TEXT(B461,"0")&amp;"-"&amp;TEXT(C461,"00")</f>
        <v>2024-03</v>
      </c>
      <c r="B461" s="4" t="n">
        <v>2024</v>
      </c>
      <c r="C461" s="4" t="n">
        <v>3</v>
      </c>
      <c r="D461" s="9" t="s">
        <v>323</v>
      </c>
      <c r="E461" s="9" t="s">
        <v>370</v>
      </c>
      <c r="F461" s="12" t="str">
        <f aca="false">INDEX(品項主檔!$B$2:$B$11,MATCH($E461,品項主檔!$A$2:$A$11,0))</f>
        <v>古早味紅茶</v>
      </c>
      <c r="G461" s="12" t="str">
        <f aca="false">INDEX(品項主檔!$C$2:$C$11,MATCH($E461,品項主檔!$A$2:$A$11,0))</f>
        <v>飲品</v>
      </c>
      <c r="H461" s="17" t="n">
        <f aca="false">SUMIFS(品項年度售價!$D$2:$D$31,品項年度售價!$A$2:$A$31,$B461,品項年度售價!$B$2:$B$31,$E461)</f>
        <v>45</v>
      </c>
      <c r="I461" s="4" t="n">
        <v>2095</v>
      </c>
      <c r="J461" s="14" t="n">
        <f aca="false">H461*I461</f>
        <v>94275</v>
      </c>
    </row>
    <row r="462" customFormat="false" ht="15" hidden="false" customHeight="false" outlineLevel="0" collapsed="false">
      <c r="A462" s="6" t="str">
        <f aca="false">TEXT(B462,"0")&amp;"-"&amp;TEXT(C462,"00")</f>
        <v>2024-03</v>
      </c>
      <c r="B462" s="4" t="n">
        <v>2024</v>
      </c>
      <c r="C462" s="4" t="n">
        <v>3</v>
      </c>
      <c r="D462" s="9" t="s">
        <v>262</v>
      </c>
      <c r="E462" s="9" t="s">
        <v>349</v>
      </c>
      <c r="F462" s="12" t="str">
        <f aca="false">INDEX(品項主檔!$B$2:$B$11,MATCH($E462,品項主檔!$A$2:$A$11,0))</f>
        <v>招牌牛肉麵</v>
      </c>
      <c r="G462" s="12" t="str">
        <f aca="false">INDEX(品項主檔!$C$2:$C$11,MATCH($E462,品項主檔!$A$2:$A$11,0))</f>
        <v>主食</v>
      </c>
      <c r="H462" s="17" t="n">
        <f aca="false">SUMIFS(品項年度售價!$D$2:$D$31,品項年度售價!$A$2:$A$31,$B462,品項年度售價!$B$2:$B$31,$E462)</f>
        <v>280</v>
      </c>
      <c r="I462" s="4" t="n">
        <v>527</v>
      </c>
      <c r="J462" s="14" t="n">
        <f aca="false">H462*I462</f>
        <v>147560</v>
      </c>
    </row>
    <row r="463" customFormat="false" ht="15" hidden="false" customHeight="false" outlineLevel="0" collapsed="false">
      <c r="A463" s="6" t="str">
        <f aca="false">TEXT(B463,"0")&amp;"-"&amp;TEXT(C463,"00")</f>
        <v>2024-03</v>
      </c>
      <c r="B463" s="4" t="n">
        <v>2024</v>
      </c>
      <c r="C463" s="4" t="n">
        <v>3</v>
      </c>
      <c r="D463" s="9" t="s">
        <v>262</v>
      </c>
      <c r="E463" s="9" t="s">
        <v>352</v>
      </c>
      <c r="F463" s="12" t="str">
        <f aca="false">INDEX(品項主檔!$B$2:$B$11,MATCH($E463,品項主檔!$A$2:$A$11,0))</f>
        <v>三杯雞定食</v>
      </c>
      <c r="G463" s="12" t="str">
        <f aca="false">INDEX(品項主檔!$C$2:$C$11,MATCH($E463,品項主檔!$A$2:$A$11,0))</f>
        <v>主食</v>
      </c>
      <c r="H463" s="17" t="n">
        <f aca="false">SUMIFS(品項年度售價!$D$2:$D$31,品項年度售價!$A$2:$A$31,$B463,品項年度售價!$B$2:$B$31,$E463)</f>
        <v>260</v>
      </c>
      <c r="I463" s="4" t="n">
        <v>546</v>
      </c>
      <c r="J463" s="14" t="n">
        <f aca="false">H463*I463</f>
        <v>141960</v>
      </c>
    </row>
    <row r="464" customFormat="false" ht="15" hidden="false" customHeight="false" outlineLevel="0" collapsed="false">
      <c r="A464" s="6" t="str">
        <f aca="false">TEXT(B464,"0")&amp;"-"&amp;TEXT(C464,"00")</f>
        <v>2024-03</v>
      </c>
      <c r="B464" s="4" t="n">
        <v>2024</v>
      </c>
      <c r="C464" s="4" t="n">
        <v>3</v>
      </c>
      <c r="D464" s="9" t="s">
        <v>262</v>
      </c>
      <c r="E464" s="9" t="s">
        <v>354</v>
      </c>
      <c r="F464" s="12" t="str">
        <f aca="false">INDEX(品項主檔!$B$2:$B$11,MATCH($E464,品項主檔!$A$2:$A$11,0))</f>
        <v>蔥油雞腿飯</v>
      </c>
      <c r="G464" s="12" t="str">
        <f aca="false">INDEX(品項主檔!$C$2:$C$11,MATCH($E464,品項主檔!$A$2:$A$11,0))</f>
        <v>主食</v>
      </c>
      <c r="H464" s="17" t="n">
        <f aca="false">SUMIFS(品項年度售價!$D$2:$D$31,品項年度售價!$A$2:$A$31,$B464,品項年度售價!$B$2:$B$31,$E464)</f>
        <v>220</v>
      </c>
      <c r="I464" s="4" t="n">
        <v>419</v>
      </c>
      <c r="J464" s="14" t="n">
        <f aca="false">H464*I464</f>
        <v>92180</v>
      </c>
    </row>
    <row r="465" customFormat="false" ht="15" hidden="false" customHeight="false" outlineLevel="0" collapsed="false">
      <c r="A465" s="6" t="str">
        <f aca="false">TEXT(B465,"0")&amp;"-"&amp;TEXT(C465,"00")</f>
        <v>2024-03</v>
      </c>
      <c r="B465" s="4" t="n">
        <v>2024</v>
      </c>
      <c r="C465" s="4" t="n">
        <v>3</v>
      </c>
      <c r="D465" s="9" t="s">
        <v>262</v>
      </c>
      <c r="E465" s="9" t="s">
        <v>356</v>
      </c>
      <c r="F465" s="12" t="str">
        <f aca="false">INDEX(品項主檔!$B$2:$B$11,MATCH($E465,品項主檔!$A$2:$A$11,0))</f>
        <v>黑胡椒豬排飯</v>
      </c>
      <c r="G465" s="12" t="str">
        <f aca="false">INDEX(品項主檔!$C$2:$C$11,MATCH($E465,品項主檔!$A$2:$A$11,0))</f>
        <v>主食</v>
      </c>
      <c r="H465" s="17" t="n">
        <f aca="false">SUMIFS(品項年度售價!$D$2:$D$31,品項年度售價!$A$2:$A$31,$B465,品項年度售價!$B$2:$B$31,$E465)</f>
        <v>230</v>
      </c>
      <c r="I465" s="4" t="n">
        <v>541</v>
      </c>
      <c r="J465" s="14" t="n">
        <f aca="false">H465*I465</f>
        <v>124430</v>
      </c>
    </row>
    <row r="466" customFormat="false" ht="15" hidden="false" customHeight="false" outlineLevel="0" collapsed="false">
      <c r="A466" s="6" t="str">
        <f aca="false">TEXT(B466,"0")&amp;"-"&amp;TEXT(C466,"00")</f>
        <v>2024-03</v>
      </c>
      <c r="B466" s="4" t="n">
        <v>2024</v>
      </c>
      <c r="C466" s="4" t="n">
        <v>3</v>
      </c>
      <c r="D466" s="9" t="s">
        <v>262</v>
      </c>
      <c r="E466" s="9" t="s">
        <v>358</v>
      </c>
      <c r="F466" s="12" t="str">
        <f aca="false">INDEX(品項主檔!$B$2:$B$11,MATCH($E466,品項主檔!$A$2:$A$11,0))</f>
        <v>麻油雞湯麵</v>
      </c>
      <c r="G466" s="12" t="str">
        <f aca="false">INDEX(品項主檔!$C$2:$C$11,MATCH($E466,品項主檔!$A$2:$A$11,0))</f>
        <v>主食</v>
      </c>
      <c r="H466" s="17" t="n">
        <f aca="false">SUMIFS(品項年度售價!$D$2:$D$31,品項年度售價!$A$2:$A$31,$B466,品項年度售價!$B$2:$B$31,$E466)</f>
        <v>290</v>
      </c>
      <c r="I466" s="4" t="n">
        <v>556</v>
      </c>
      <c r="J466" s="14" t="n">
        <f aca="false">H466*I466</f>
        <v>161240</v>
      </c>
    </row>
    <row r="467" customFormat="false" ht="15" hidden="false" customHeight="false" outlineLevel="0" collapsed="false">
      <c r="A467" s="6" t="str">
        <f aca="false">TEXT(B467,"0")&amp;"-"&amp;TEXT(C467,"00")</f>
        <v>2024-03</v>
      </c>
      <c r="B467" s="4" t="n">
        <v>2024</v>
      </c>
      <c r="C467" s="4" t="n">
        <v>3</v>
      </c>
      <c r="D467" s="9" t="s">
        <v>262</v>
      </c>
      <c r="E467" s="9" t="s">
        <v>360</v>
      </c>
      <c r="F467" s="12" t="str">
        <f aca="false">INDEX(品項主檔!$B$2:$B$11,MATCH($E467,品項主檔!$A$2:$A$11,0))</f>
        <v>塔香涼麵</v>
      </c>
      <c r="G467" s="12" t="str">
        <f aca="false">INDEX(品項主檔!$C$2:$C$11,MATCH($E467,品項主檔!$A$2:$A$11,0))</f>
        <v>主食</v>
      </c>
      <c r="H467" s="17" t="n">
        <f aca="false">SUMIFS(品項年度售價!$D$2:$D$31,品項年度售價!$A$2:$A$31,$B467,品項年度售價!$B$2:$B$31,$E467)</f>
        <v>180</v>
      </c>
      <c r="I467" s="4" t="n">
        <v>375</v>
      </c>
      <c r="J467" s="14" t="n">
        <f aca="false">H467*I467</f>
        <v>67500</v>
      </c>
    </row>
    <row r="468" customFormat="false" ht="15" hidden="false" customHeight="false" outlineLevel="0" collapsed="false">
      <c r="A468" s="6" t="str">
        <f aca="false">TEXT(B468,"0")&amp;"-"&amp;TEXT(C468,"00")</f>
        <v>2024-03</v>
      </c>
      <c r="B468" s="4" t="n">
        <v>2024</v>
      </c>
      <c r="C468" s="4" t="n">
        <v>3</v>
      </c>
      <c r="D468" s="9" t="s">
        <v>262</v>
      </c>
      <c r="E468" s="9" t="s">
        <v>362</v>
      </c>
      <c r="F468" s="12" t="str">
        <f aca="false">INDEX(品項主檔!$B$2:$B$11,MATCH($E468,品項主檔!$A$2:$A$11,0))</f>
        <v>海鮮炒飯</v>
      </c>
      <c r="G468" s="12" t="str">
        <f aca="false">INDEX(品項主檔!$C$2:$C$11,MATCH($E468,品項主檔!$A$2:$A$11,0))</f>
        <v>主食</v>
      </c>
      <c r="H468" s="17" t="n">
        <f aca="false">SUMIFS(品項年度售價!$D$2:$D$31,品項年度售價!$A$2:$A$31,$B468,品項年度售價!$B$2:$B$31,$E468)</f>
        <v>250</v>
      </c>
      <c r="I468" s="4" t="n">
        <v>564</v>
      </c>
      <c r="J468" s="14" t="n">
        <f aca="false">H468*I468</f>
        <v>141000</v>
      </c>
    </row>
    <row r="469" customFormat="false" ht="15" hidden="false" customHeight="false" outlineLevel="0" collapsed="false">
      <c r="A469" s="6" t="str">
        <f aca="false">TEXT(B469,"0")&amp;"-"&amp;TEXT(C469,"00")</f>
        <v>2024-03</v>
      </c>
      <c r="B469" s="4" t="n">
        <v>2024</v>
      </c>
      <c r="C469" s="4" t="n">
        <v>3</v>
      </c>
      <c r="D469" s="9" t="s">
        <v>262</v>
      </c>
      <c r="E469" s="9" t="s">
        <v>364</v>
      </c>
      <c r="F469" s="12" t="str">
        <f aca="false">INDEX(品項主檔!$B$2:$B$11,MATCH($E469,品項主檔!$A$2:$A$11,0))</f>
        <v>酸辣湯</v>
      </c>
      <c r="G469" s="12" t="str">
        <f aca="false">INDEX(品項主檔!$C$2:$C$11,MATCH($E469,品項主檔!$A$2:$A$11,0))</f>
        <v>湯品</v>
      </c>
      <c r="H469" s="17" t="n">
        <f aca="false">SUMIFS(品項年度售價!$D$2:$D$31,品項年度售價!$A$2:$A$31,$B469,品項年度售價!$B$2:$B$31,$E469)</f>
        <v>60</v>
      </c>
      <c r="I469" s="4" t="n">
        <v>2176</v>
      </c>
      <c r="J469" s="14" t="n">
        <f aca="false">H469*I469</f>
        <v>130560</v>
      </c>
    </row>
    <row r="470" customFormat="false" ht="15" hidden="false" customHeight="false" outlineLevel="0" collapsed="false">
      <c r="A470" s="6" t="str">
        <f aca="false">TEXT(B470,"0")&amp;"-"&amp;TEXT(C470,"00")</f>
        <v>2024-03</v>
      </c>
      <c r="B470" s="4" t="n">
        <v>2024</v>
      </c>
      <c r="C470" s="4" t="n">
        <v>3</v>
      </c>
      <c r="D470" s="9" t="s">
        <v>262</v>
      </c>
      <c r="E470" s="9" t="s">
        <v>367</v>
      </c>
      <c r="F470" s="12" t="str">
        <f aca="false">INDEX(品項主檔!$B$2:$B$11,MATCH($E470,品項主檔!$A$2:$A$11,0))</f>
        <v>招牌滷味拼盤</v>
      </c>
      <c r="G470" s="12" t="str">
        <f aca="false">INDEX(品項主檔!$C$2:$C$11,MATCH($E470,品項主檔!$A$2:$A$11,0))</f>
        <v>小菜</v>
      </c>
      <c r="H470" s="17" t="n">
        <f aca="false">SUMIFS(品項年度售價!$D$2:$D$31,品項年度售價!$A$2:$A$31,$B470,品項年度售價!$B$2:$B$31,$E470)</f>
        <v>120</v>
      </c>
      <c r="I470" s="4" t="n">
        <v>1741</v>
      </c>
      <c r="J470" s="14" t="n">
        <f aca="false">H470*I470</f>
        <v>208920</v>
      </c>
    </row>
    <row r="471" customFormat="false" ht="15" hidden="false" customHeight="false" outlineLevel="0" collapsed="false">
      <c r="A471" s="6" t="str">
        <f aca="false">TEXT(B471,"0")&amp;"-"&amp;TEXT(C471,"00")</f>
        <v>2024-03</v>
      </c>
      <c r="B471" s="4" t="n">
        <v>2024</v>
      </c>
      <c r="C471" s="4" t="n">
        <v>3</v>
      </c>
      <c r="D471" s="9" t="s">
        <v>262</v>
      </c>
      <c r="E471" s="9" t="s">
        <v>370</v>
      </c>
      <c r="F471" s="12" t="str">
        <f aca="false">INDEX(品項主檔!$B$2:$B$11,MATCH($E471,品項主檔!$A$2:$A$11,0))</f>
        <v>古早味紅茶</v>
      </c>
      <c r="G471" s="12" t="str">
        <f aca="false">INDEX(品項主檔!$C$2:$C$11,MATCH($E471,品項主檔!$A$2:$A$11,0))</f>
        <v>飲品</v>
      </c>
      <c r="H471" s="17" t="n">
        <f aca="false">SUMIFS(品項年度售價!$D$2:$D$31,品項年度售價!$A$2:$A$31,$B471,品項年度售價!$B$2:$B$31,$E471)</f>
        <v>45</v>
      </c>
      <c r="I471" s="4" t="n">
        <v>3440</v>
      </c>
      <c r="J471" s="14" t="n">
        <f aca="false">H471*I471</f>
        <v>154800</v>
      </c>
    </row>
    <row r="472" customFormat="false" ht="15" hidden="false" customHeight="false" outlineLevel="0" collapsed="false">
      <c r="A472" s="6" t="str">
        <f aca="false">TEXT(B472,"0")&amp;"-"&amp;TEXT(C472,"00")</f>
        <v>2024-03</v>
      </c>
      <c r="B472" s="4" t="n">
        <v>2024</v>
      </c>
      <c r="C472" s="4" t="n">
        <v>3</v>
      </c>
      <c r="D472" s="9" t="s">
        <v>269</v>
      </c>
      <c r="E472" s="9" t="s">
        <v>349</v>
      </c>
      <c r="F472" s="12" t="str">
        <f aca="false">INDEX(品項主檔!$B$2:$B$11,MATCH($E472,品項主檔!$A$2:$A$11,0))</f>
        <v>招牌牛肉麵</v>
      </c>
      <c r="G472" s="12" t="str">
        <f aca="false">INDEX(品項主檔!$C$2:$C$11,MATCH($E472,品項主檔!$A$2:$A$11,0))</f>
        <v>主食</v>
      </c>
      <c r="H472" s="17" t="n">
        <f aca="false">SUMIFS(品項年度售價!$D$2:$D$31,品項年度售價!$A$2:$A$31,$B472,品項年度售價!$B$2:$B$31,$E472)</f>
        <v>280</v>
      </c>
      <c r="I472" s="4" t="n">
        <v>405</v>
      </c>
      <c r="J472" s="14" t="n">
        <f aca="false">H472*I472</f>
        <v>113400</v>
      </c>
    </row>
    <row r="473" customFormat="false" ht="15" hidden="false" customHeight="false" outlineLevel="0" collapsed="false">
      <c r="A473" s="6" t="str">
        <f aca="false">TEXT(B473,"0")&amp;"-"&amp;TEXT(C473,"00")</f>
        <v>2024-03</v>
      </c>
      <c r="B473" s="4" t="n">
        <v>2024</v>
      </c>
      <c r="C473" s="4" t="n">
        <v>3</v>
      </c>
      <c r="D473" s="9" t="s">
        <v>269</v>
      </c>
      <c r="E473" s="9" t="s">
        <v>352</v>
      </c>
      <c r="F473" s="12" t="str">
        <f aca="false">INDEX(品項主檔!$B$2:$B$11,MATCH($E473,品項主檔!$A$2:$A$11,0))</f>
        <v>三杯雞定食</v>
      </c>
      <c r="G473" s="12" t="str">
        <f aca="false">INDEX(品項主檔!$C$2:$C$11,MATCH($E473,品項主檔!$A$2:$A$11,0))</f>
        <v>主食</v>
      </c>
      <c r="H473" s="17" t="n">
        <f aca="false">SUMIFS(品項年度售價!$D$2:$D$31,品項年度售價!$A$2:$A$31,$B473,品項年度售價!$B$2:$B$31,$E473)</f>
        <v>260</v>
      </c>
      <c r="I473" s="4" t="n">
        <v>464</v>
      </c>
      <c r="J473" s="14" t="n">
        <f aca="false">H473*I473</f>
        <v>120640</v>
      </c>
    </row>
    <row r="474" customFormat="false" ht="15" hidden="false" customHeight="false" outlineLevel="0" collapsed="false">
      <c r="A474" s="6" t="str">
        <f aca="false">TEXT(B474,"0")&amp;"-"&amp;TEXT(C474,"00")</f>
        <v>2024-03</v>
      </c>
      <c r="B474" s="4" t="n">
        <v>2024</v>
      </c>
      <c r="C474" s="4" t="n">
        <v>3</v>
      </c>
      <c r="D474" s="9" t="s">
        <v>269</v>
      </c>
      <c r="E474" s="9" t="s">
        <v>354</v>
      </c>
      <c r="F474" s="12" t="str">
        <f aca="false">INDEX(品項主檔!$B$2:$B$11,MATCH($E474,品項主檔!$A$2:$A$11,0))</f>
        <v>蔥油雞腿飯</v>
      </c>
      <c r="G474" s="12" t="str">
        <f aca="false">INDEX(品項主檔!$C$2:$C$11,MATCH($E474,品項主檔!$A$2:$A$11,0))</f>
        <v>主食</v>
      </c>
      <c r="H474" s="17" t="n">
        <f aca="false">SUMIFS(品項年度售價!$D$2:$D$31,品項年度售價!$A$2:$A$31,$B474,品項年度售價!$B$2:$B$31,$E474)</f>
        <v>220</v>
      </c>
      <c r="I474" s="4" t="n">
        <v>408</v>
      </c>
      <c r="J474" s="14" t="n">
        <f aca="false">H474*I474</f>
        <v>89760</v>
      </c>
    </row>
    <row r="475" customFormat="false" ht="15" hidden="false" customHeight="false" outlineLevel="0" collapsed="false">
      <c r="A475" s="6" t="str">
        <f aca="false">TEXT(B475,"0")&amp;"-"&amp;TEXT(C475,"00")</f>
        <v>2024-03</v>
      </c>
      <c r="B475" s="4" t="n">
        <v>2024</v>
      </c>
      <c r="C475" s="4" t="n">
        <v>3</v>
      </c>
      <c r="D475" s="9" t="s">
        <v>269</v>
      </c>
      <c r="E475" s="9" t="s">
        <v>356</v>
      </c>
      <c r="F475" s="12" t="str">
        <f aca="false">INDEX(品項主檔!$B$2:$B$11,MATCH($E475,品項主檔!$A$2:$A$11,0))</f>
        <v>黑胡椒豬排飯</v>
      </c>
      <c r="G475" s="12" t="str">
        <f aca="false">INDEX(品項主檔!$C$2:$C$11,MATCH($E475,品項主檔!$A$2:$A$11,0))</f>
        <v>主食</v>
      </c>
      <c r="H475" s="17" t="n">
        <f aca="false">SUMIFS(品項年度售價!$D$2:$D$31,品項年度售價!$A$2:$A$31,$B475,品項年度售價!$B$2:$B$31,$E475)</f>
        <v>230</v>
      </c>
      <c r="I475" s="4" t="n">
        <v>468</v>
      </c>
      <c r="J475" s="14" t="n">
        <f aca="false">H475*I475</f>
        <v>107640</v>
      </c>
    </row>
    <row r="476" customFormat="false" ht="15" hidden="false" customHeight="false" outlineLevel="0" collapsed="false">
      <c r="A476" s="6" t="str">
        <f aca="false">TEXT(B476,"0")&amp;"-"&amp;TEXT(C476,"00")</f>
        <v>2024-03</v>
      </c>
      <c r="B476" s="4" t="n">
        <v>2024</v>
      </c>
      <c r="C476" s="4" t="n">
        <v>3</v>
      </c>
      <c r="D476" s="9" t="s">
        <v>269</v>
      </c>
      <c r="E476" s="9" t="s">
        <v>358</v>
      </c>
      <c r="F476" s="12" t="str">
        <f aca="false">INDEX(品項主檔!$B$2:$B$11,MATCH($E476,品項主檔!$A$2:$A$11,0))</f>
        <v>麻油雞湯麵</v>
      </c>
      <c r="G476" s="12" t="str">
        <f aca="false">INDEX(品項主檔!$C$2:$C$11,MATCH($E476,品項主檔!$A$2:$A$11,0))</f>
        <v>主食</v>
      </c>
      <c r="H476" s="17" t="n">
        <f aca="false">SUMIFS(品項年度售價!$D$2:$D$31,品項年度售價!$A$2:$A$31,$B476,品項年度售價!$B$2:$B$31,$E476)</f>
        <v>290</v>
      </c>
      <c r="I476" s="4" t="n">
        <v>361</v>
      </c>
      <c r="J476" s="14" t="n">
        <f aca="false">H476*I476</f>
        <v>104690</v>
      </c>
    </row>
    <row r="477" customFormat="false" ht="15" hidden="false" customHeight="false" outlineLevel="0" collapsed="false">
      <c r="A477" s="6" t="str">
        <f aca="false">TEXT(B477,"0")&amp;"-"&amp;TEXT(C477,"00")</f>
        <v>2024-03</v>
      </c>
      <c r="B477" s="4" t="n">
        <v>2024</v>
      </c>
      <c r="C477" s="4" t="n">
        <v>3</v>
      </c>
      <c r="D477" s="9" t="s">
        <v>269</v>
      </c>
      <c r="E477" s="9" t="s">
        <v>360</v>
      </c>
      <c r="F477" s="12" t="str">
        <f aca="false">INDEX(品項主檔!$B$2:$B$11,MATCH($E477,品項主檔!$A$2:$A$11,0))</f>
        <v>塔香涼麵</v>
      </c>
      <c r="G477" s="12" t="str">
        <f aca="false">INDEX(品項主檔!$C$2:$C$11,MATCH($E477,品項主檔!$A$2:$A$11,0))</f>
        <v>主食</v>
      </c>
      <c r="H477" s="17" t="n">
        <f aca="false">SUMIFS(品項年度售價!$D$2:$D$31,品項年度售價!$A$2:$A$31,$B477,品項年度售價!$B$2:$B$31,$E477)</f>
        <v>180</v>
      </c>
      <c r="I477" s="4" t="n">
        <v>267</v>
      </c>
      <c r="J477" s="14" t="n">
        <f aca="false">H477*I477</f>
        <v>48060</v>
      </c>
    </row>
    <row r="478" customFormat="false" ht="15" hidden="false" customHeight="false" outlineLevel="0" collapsed="false">
      <c r="A478" s="6" t="str">
        <f aca="false">TEXT(B478,"0")&amp;"-"&amp;TEXT(C478,"00")</f>
        <v>2024-03</v>
      </c>
      <c r="B478" s="4" t="n">
        <v>2024</v>
      </c>
      <c r="C478" s="4" t="n">
        <v>3</v>
      </c>
      <c r="D478" s="9" t="s">
        <v>269</v>
      </c>
      <c r="E478" s="9" t="s">
        <v>362</v>
      </c>
      <c r="F478" s="12" t="str">
        <f aca="false">INDEX(品項主檔!$B$2:$B$11,MATCH($E478,品項主檔!$A$2:$A$11,0))</f>
        <v>海鮮炒飯</v>
      </c>
      <c r="G478" s="12" t="str">
        <f aca="false">INDEX(品項主檔!$C$2:$C$11,MATCH($E478,品項主檔!$A$2:$A$11,0))</f>
        <v>主食</v>
      </c>
      <c r="H478" s="17" t="n">
        <f aca="false">SUMIFS(品項年度售價!$D$2:$D$31,品項年度售價!$A$2:$A$31,$B478,品項年度售價!$B$2:$B$31,$E478)</f>
        <v>250</v>
      </c>
      <c r="I478" s="4" t="n">
        <v>420</v>
      </c>
      <c r="J478" s="14" t="n">
        <f aca="false">H478*I478</f>
        <v>105000</v>
      </c>
    </row>
    <row r="479" customFormat="false" ht="15" hidden="false" customHeight="false" outlineLevel="0" collapsed="false">
      <c r="A479" s="6" t="str">
        <f aca="false">TEXT(B479,"0")&amp;"-"&amp;TEXT(C479,"00")</f>
        <v>2024-03</v>
      </c>
      <c r="B479" s="4" t="n">
        <v>2024</v>
      </c>
      <c r="C479" s="4" t="n">
        <v>3</v>
      </c>
      <c r="D479" s="9" t="s">
        <v>269</v>
      </c>
      <c r="E479" s="9" t="s">
        <v>364</v>
      </c>
      <c r="F479" s="12" t="str">
        <f aca="false">INDEX(品項主檔!$B$2:$B$11,MATCH($E479,品項主檔!$A$2:$A$11,0))</f>
        <v>酸辣湯</v>
      </c>
      <c r="G479" s="12" t="str">
        <f aca="false">INDEX(品項主檔!$C$2:$C$11,MATCH($E479,品項主檔!$A$2:$A$11,0))</f>
        <v>湯品</v>
      </c>
      <c r="H479" s="17" t="n">
        <f aca="false">SUMIFS(品項年度售價!$D$2:$D$31,品項年度售價!$A$2:$A$31,$B479,品項年度售價!$B$2:$B$31,$E479)</f>
        <v>60</v>
      </c>
      <c r="I479" s="4" t="n">
        <v>2318</v>
      </c>
      <c r="J479" s="14" t="n">
        <f aca="false">H479*I479</f>
        <v>139080</v>
      </c>
    </row>
    <row r="480" customFormat="false" ht="15" hidden="false" customHeight="false" outlineLevel="0" collapsed="false">
      <c r="A480" s="6" t="str">
        <f aca="false">TEXT(B480,"0")&amp;"-"&amp;TEXT(C480,"00")</f>
        <v>2024-03</v>
      </c>
      <c r="B480" s="4" t="n">
        <v>2024</v>
      </c>
      <c r="C480" s="4" t="n">
        <v>3</v>
      </c>
      <c r="D480" s="9" t="s">
        <v>269</v>
      </c>
      <c r="E480" s="9" t="s">
        <v>367</v>
      </c>
      <c r="F480" s="12" t="str">
        <f aca="false">INDEX(品項主檔!$B$2:$B$11,MATCH($E480,品項主檔!$A$2:$A$11,0))</f>
        <v>招牌滷味拼盤</v>
      </c>
      <c r="G480" s="12" t="str">
        <f aca="false">INDEX(品項主檔!$C$2:$C$11,MATCH($E480,品項主檔!$A$2:$A$11,0))</f>
        <v>小菜</v>
      </c>
      <c r="H480" s="17" t="n">
        <f aca="false">SUMIFS(品項年度售價!$D$2:$D$31,品項年度售價!$A$2:$A$31,$B480,品項年度售價!$B$2:$B$31,$E480)</f>
        <v>120</v>
      </c>
      <c r="I480" s="4" t="n">
        <v>1622</v>
      </c>
      <c r="J480" s="14" t="n">
        <f aca="false">H480*I480</f>
        <v>194640</v>
      </c>
    </row>
    <row r="481" customFormat="false" ht="15" hidden="false" customHeight="false" outlineLevel="0" collapsed="false">
      <c r="A481" s="6" t="str">
        <f aca="false">TEXT(B481,"0")&amp;"-"&amp;TEXT(C481,"00")</f>
        <v>2024-03</v>
      </c>
      <c r="B481" s="4" t="n">
        <v>2024</v>
      </c>
      <c r="C481" s="4" t="n">
        <v>3</v>
      </c>
      <c r="D481" s="9" t="s">
        <v>269</v>
      </c>
      <c r="E481" s="9" t="s">
        <v>370</v>
      </c>
      <c r="F481" s="12" t="str">
        <f aca="false">INDEX(品項主檔!$B$2:$B$11,MATCH($E481,品項主檔!$A$2:$A$11,0))</f>
        <v>古早味紅茶</v>
      </c>
      <c r="G481" s="12" t="str">
        <f aca="false">INDEX(品項主檔!$C$2:$C$11,MATCH($E481,品項主檔!$A$2:$A$11,0))</f>
        <v>飲品</v>
      </c>
      <c r="H481" s="17" t="n">
        <f aca="false">SUMIFS(品項年度售價!$D$2:$D$31,品項年度售價!$A$2:$A$31,$B481,品項年度售價!$B$2:$B$31,$E481)</f>
        <v>45</v>
      </c>
      <c r="I481" s="4" t="n">
        <v>3361</v>
      </c>
      <c r="J481" s="14" t="n">
        <f aca="false">H481*I481</f>
        <v>151245</v>
      </c>
    </row>
    <row r="482" customFormat="false" ht="15" hidden="false" customHeight="false" outlineLevel="0" collapsed="false">
      <c r="A482" s="6" t="str">
        <f aca="false">TEXT(B482,"0")&amp;"-"&amp;TEXT(C482,"00")</f>
        <v>2024-03</v>
      </c>
      <c r="B482" s="4" t="n">
        <v>2024</v>
      </c>
      <c r="C482" s="4" t="n">
        <v>3</v>
      </c>
      <c r="D482" s="9" t="s">
        <v>273</v>
      </c>
      <c r="E482" s="9" t="s">
        <v>349</v>
      </c>
      <c r="F482" s="12" t="str">
        <f aca="false">INDEX(品項主檔!$B$2:$B$11,MATCH($E482,品項主檔!$A$2:$A$11,0))</f>
        <v>招牌牛肉麵</v>
      </c>
      <c r="G482" s="12" t="str">
        <f aca="false">INDEX(品項主檔!$C$2:$C$11,MATCH($E482,品項主檔!$A$2:$A$11,0))</f>
        <v>主食</v>
      </c>
      <c r="H482" s="17" t="n">
        <f aca="false">SUMIFS(品項年度售價!$D$2:$D$31,品項年度售價!$A$2:$A$31,$B482,品項年度售價!$B$2:$B$31,$E482)</f>
        <v>280</v>
      </c>
      <c r="I482" s="4" t="n">
        <v>313</v>
      </c>
      <c r="J482" s="14" t="n">
        <f aca="false">H482*I482</f>
        <v>87640</v>
      </c>
    </row>
    <row r="483" customFormat="false" ht="15" hidden="false" customHeight="false" outlineLevel="0" collapsed="false">
      <c r="A483" s="6" t="str">
        <f aca="false">TEXT(B483,"0")&amp;"-"&amp;TEXT(C483,"00")</f>
        <v>2024-03</v>
      </c>
      <c r="B483" s="4" t="n">
        <v>2024</v>
      </c>
      <c r="C483" s="4" t="n">
        <v>3</v>
      </c>
      <c r="D483" s="9" t="s">
        <v>273</v>
      </c>
      <c r="E483" s="9" t="s">
        <v>352</v>
      </c>
      <c r="F483" s="12" t="str">
        <f aca="false">INDEX(品項主檔!$B$2:$B$11,MATCH($E483,品項主檔!$A$2:$A$11,0))</f>
        <v>三杯雞定食</v>
      </c>
      <c r="G483" s="12" t="str">
        <f aca="false">INDEX(品項主檔!$C$2:$C$11,MATCH($E483,品項主檔!$A$2:$A$11,0))</f>
        <v>主食</v>
      </c>
      <c r="H483" s="17" t="n">
        <f aca="false">SUMIFS(品項年度售價!$D$2:$D$31,品項年度售價!$A$2:$A$31,$B483,品項年度售價!$B$2:$B$31,$E483)</f>
        <v>260</v>
      </c>
      <c r="I483" s="4" t="n">
        <v>280</v>
      </c>
      <c r="J483" s="14" t="n">
        <f aca="false">H483*I483</f>
        <v>72800</v>
      </c>
    </row>
    <row r="484" customFormat="false" ht="15" hidden="false" customHeight="false" outlineLevel="0" collapsed="false">
      <c r="A484" s="6" t="str">
        <f aca="false">TEXT(B484,"0")&amp;"-"&amp;TEXT(C484,"00")</f>
        <v>2024-03</v>
      </c>
      <c r="B484" s="4" t="n">
        <v>2024</v>
      </c>
      <c r="C484" s="4" t="n">
        <v>3</v>
      </c>
      <c r="D484" s="9" t="s">
        <v>273</v>
      </c>
      <c r="E484" s="9" t="s">
        <v>354</v>
      </c>
      <c r="F484" s="12" t="str">
        <f aca="false">INDEX(品項主檔!$B$2:$B$11,MATCH($E484,品項主檔!$A$2:$A$11,0))</f>
        <v>蔥油雞腿飯</v>
      </c>
      <c r="G484" s="12" t="str">
        <f aca="false">INDEX(品項主檔!$C$2:$C$11,MATCH($E484,品項主檔!$A$2:$A$11,0))</f>
        <v>主食</v>
      </c>
      <c r="H484" s="17" t="n">
        <f aca="false">SUMIFS(品項年度售價!$D$2:$D$31,品項年度售價!$A$2:$A$31,$B484,品項年度售價!$B$2:$B$31,$E484)</f>
        <v>220</v>
      </c>
      <c r="I484" s="4" t="n">
        <v>285</v>
      </c>
      <c r="J484" s="14" t="n">
        <f aca="false">H484*I484</f>
        <v>62700</v>
      </c>
    </row>
    <row r="485" customFormat="false" ht="15" hidden="false" customHeight="false" outlineLevel="0" collapsed="false">
      <c r="A485" s="6" t="str">
        <f aca="false">TEXT(B485,"0")&amp;"-"&amp;TEXT(C485,"00")</f>
        <v>2024-03</v>
      </c>
      <c r="B485" s="4" t="n">
        <v>2024</v>
      </c>
      <c r="C485" s="4" t="n">
        <v>3</v>
      </c>
      <c r="D485" s="9" t="s">
        <v>273</v>
      </c>
      <c r="E485" s="9" t="s">
        <v>356</v>
      </c>
      <c r="F485" s="12" t="str">
        <f aca="false">INDEX(品項主檔!$B$2:$B$11,MATCH($E485,品項主檔!$A$2:$A$11,0))</f>
        <v>黑胡椒豬排飯</v>
      </c>
      <c r="G485" s="12" t="str">
        <f aca="false">INDEX(品項主檔!$C$2:$C$11,MATCH($E485,品項主檔!$A$2:$A$11,0))</f>
        <v>主食</v>
      </c>
      <c r="H485" s="17" t="n">
        <f aca="false">SUMIFS(品項年度售價!$D$2:$D$31,品項年度售價!$A$2:$A$31,$B485,品項年度售價!$B$2:$B$31,$E485)</f>
        <v>230</v>
      </c>
      <c r="I485" s="4" t="n">
        <v>300</v>
      </c>
      <c r="J485" s="14" t="n">
        <f aca="false">H485*I485</f>
        <v>69000</v>
      </c>
    </row>
    <row r="486" customFormat="false" ht="15" hidden="false" customHeight="false" outlineLevel="0" collapsed="false">
      <c r="A486" s="6" t="str">
        <f aca="false">TEXT(B486,"0")&amp;"-"&amp;TEXT(C486,"00")</f>
        <v>2024-03</v>
      </c>
      <c r="B486" s="4" t="n">
        <v>2024</v>
      </c>
      <c r="C486" s="4" t="n">
        <v>3</v>
      </c>
      <c r="D486" s="9" t="s">
        <v>273</v>
      </c>
      <c r="E486" s="9" t="s">
        <v>358</v>
      </c>
      <c r="F486" s="12" t="str">
        <f aca="false">INDEX(品項主檔!$B$2:$B$11,MATCH($E486,品項主檔!$A$2:$A$11,0))</f>
        <v>麻油雞湯麵</v>
      </c>
      <c r="G486" s="12" t="str">
        <f aca="false">INDEX(品項主檔!$C$2:$C$11,MATCH($E486,品項主檔!$A$2:$A$11,0))</f>
        <v>主食</v>
      </c>
      <c r="H486" s="17" t="n">
        <f aca="false">SUMIFS(品項年度售價!$D$2:$D$31,品項年度售價!$A$2:$A$31,$B486,品項年度售價!$B$2:$B$31,$E486)</f>
        <v>290</v>
      </c>
      <c r="I486" s="4" t="n">
        <v>313</v>
      </c>
      <c r="J486" s="14" t="n">
        <f aca="false">H486*I486</f>
        <v>90770</v>
      </c>
    </row>
    <row r="487" customFormat="false" ht="15" hidden="false" customHeight="false" outlineLevel="0" collapsed="false">
      <c r="A487" s="6" t="str">
        <f aca="false">TEXT(B487,"0")&amp;"-"&amp;TEXT(C487,"00")</f>
        <v>2024-03</v>
      </c>
      <c r="B487" s="4" t="n">
        <v>2024</v>
      </c>
      <c r="C487" s="4" t="n">
        <v>3</v>
      </c>
      <c r="D487" s="9" t="s">
        <v>273</v>
      </c>
      <c r="E487" s="9" t="s">
        <v>360</v>
      </c>
      <c r="F487" s="12" t="str">
        <f aca="false">INDEX(品項主檔!$B$2:$B$11,MATCH($E487,品項主檔!$A$2:$A$11,0))</f>
        <v>塔香涼麵</v>
      </c>
      <c r="G487" s="12" t="str">
        <f aca="false">INDEX(品項主檔!$C$2:$C$11,MATCH($E487,品項主檔!$A$2:$A$11,0))</f>
        <v>主食</v>
      </c>
      <c r="H487" s="17" t="n">
        <f aca="false">SUMIFS(品項年度售價!$D$2:$D$31,品項年度售價!$A$2:$A$31,$B487,品項年度售價!$B$2:$B$31,$E487)</f>
        <v>180</v>
      </c>
      <c r="I487" s="4" t="n">
        <v>245</v>
      </c>
      <c r="J487" s="14" t="n">
        <f aca="false">H487*I487</f>
        <v>44100</v>
      </c>
    </row>
    <row r="488" customFormat="false" ht="15" hidden="false" customHeight="false" outlineLevel="0" collapsed="false">
      <c r="A488" s="6" t="str">
        <f aca="false">TEXT(B488,"0")&amp;"-"&amp;TEXT(C488,"00")</f>
        <v>2024-03</v>
      </c>
      <c r="B488" s="4" t="n">
        <v>2024</v>
      </c>
      <c r="C488" s="4" t="n">
        <v>3</v>
      </c>
      <c r="D488" s="9" t="s">
        <v>273</v>
      </c>
      <c r="E488" s="9" t="s">
        <v>362</v>
      </c>
      <c r="F488" s="12" t="str">
        <f aca="false">INDEX(品項主檔!$B$2:$B$11,MATCH($E488,品項主檔!$A$2:$A$11,0))</f>
        <v>海鮮炒飯</v>
      </c>
      <c r="G488" s="12" t="str">
        <f aca="false">INDEX(品項主檔!$C$2:$C$11,MATCH($E488,品項主檔!$A$2:$A$11,0))</f>
        <v>主食</v>
      </c>
      <c r="H488" s="17" t="n">
        <f aca="false">SUMIFS(品項年度售價!$D$2:$D$31,品項年度售價!$A$2:$A$31,$B488,品項年度售價!$B$2:$B$31,$E488)</f>
        <v>250</v>
      </c>
      <c r="I488" s="4" t="n">
        <v>303</v>
      </c>
      <c r="J488" s="14" t="n">
        <f aca="false">H488*I488</f>
        <v>75750</v>
      </c>
    </row>
    <row r="489" customFormat="false" ht="15" hidden="false" customHeight="false" outlineLevel="0" collapsed="false">
      <c r="A489" s="6" t="str">
        <f aca="false">TEXT(B489,"0")&amp;"-"&amp;TEXT(C489,"00")</f>
        <v>2024-03</v>
      </c>
      <c r="B489" s="4" t="n">
        <v>2024</v>
      </c>
      <c r="C489" s="4" t="n">
        <v>3</v>
      </c>
      <c r="D489" s="9" t="s">
        <v>273</v>
      </c>
      <c r="E489" s="9" t="s">
        <v>364</v>
      </c>
      <c r="F489" s="12" t="str">
        <f aca="false">INDEX(品項主檔!$B$2:$B$11,MATCH($E489,品項主檔!$A$2:$A$11,0))</f>
        <v>酸辣湯</v>
      </c>
      <c r="G489" s="12" t="str">
        <f aca="false">INDEX(品項主檔!$C$2:$C$11,MATCH($E489,品項主檔!$A$2:$A$11,0))</f>
        <v>湯品</v>
      </c>
      <c r="H489" s="17" t="n">
        <f aca="false">SUMIFS(品項年度售價!$D$2:$D$31,品項年度售價!$A$2:$A$31,$B489,品項年度售價!$B$2:$B$31,$E489)</f>
        <v>60</v>
      </c>
      <c r="I489" s="4" t="n">
        <v>1845</v>
      </c>
      <c r="J489" s="14" t="n">
        <f aca="false">H489*I489</f>
        <v>110700</v>
      </c>
    </row>
    <row r="490" customFormat="false" ht="15" hidden="false" customHeight="false" outlineLevel="0" collapsed="false">
      <c r="A490" s="6" t="str">
        <f aca="false">TEXT(B490,"0")&amp;"-"&amp;TEXT(C490,"00")</f>
        <v>2024-03</v>
      </c>
      <c r="B490" s="4" t="n">
        <v>2024</v>
      </c>
      <c r="C490" s="4" t="n">
        <v>3</v>
      </c>
      <c r="D490" s="9" t="s">
        <v>273</v>
      </c>
      <c r="E490" s="9" t="s">
        <v>367</v>
      </c>
      <c r="F490" s="12" t="str">
        <f aca="false">INDEX(品項主檔!$B$2:$B$11,MATCH($E490,品項主檔!$A$2:$A$11,0))</f>
        <v>招牌滷味拼盤</v>
      </c>
      <c r="G490" s="12" t="str">
        <f aca="false">INDEX(品項主檔!$C$2:$C$11,MATCH($E490,品項主檔!$A$2:$A$11,0))</f>
        <v>小菜</v>
      </c>
      <c r="H490" s="17" t="n">
        <f aca="false">SUMIFS(品項年度售價!$D$2:$D$31,品項年度售價!$A$2:$A$31,$B490,品項年度售價!$B$2:$B$31,$E490)</f>
        <v>120</v>
      </c>
      <c r="I490" s="4" t="n">
        <v>952</v>
      </c>
      <c r="J490" s="14" t="n">
        <f aca="false">H490*I490</f>
        <v>114240</v>
      </c>
    </row>
    <row r="491" customFormat="false" ht="15" hidden="false" customHeight="false" outlineLevel="0" collapsed="false">
      <c r="A491" s="6" t="str">
        <f aca="false">TEXT(B491,"0")&amp;"-"&amp;TEXT(C491,"00")</f>
        <v>2024-03</v>
      </c>
      <c r="B491" s="4" t="n">
        <v>2024</v>
      </c>
      <c r="C491" s="4" t="n">
        <v>3</v>
      </c>
      <c r="D491" s="9" t="s">
        <v>273</v>
      </c>
      <c r="E491" s="9" t="s">
        <v>370</v>
      </c>
      <c r="F491" s="12" t="str">
        <f aca="false">INDEX(品項主檔!$B$2:$B$11,MATCH($E491,品項主檔!$A$2:$A$11,0))</f>
        <v>古早味紅茶</v>
      </c>
      <c r="G491" s="12" t="str">
        <f aca="false">INDEX(品項主檔!$C$2:$C$11,MATCH($E491,品項主檔!$A$2:$A$11,0))</f>
        <v>飲品</v>
      </c>
      <c r="H491" s="17" t="n">
        <f aca="false">SUMIFS(品項年度售價!$D$2:$D$31,品項年度售價!$A$2:$A$31,$B491,品項年度售價!$B$2:$B$31,$E491)</f>
        <v>45</v>
      </c>
      <c r="I491" s="4" t="n">
        <v>2124</v>
      </c>
      <c r="J491" s="14" t="n">
        <f aca="false">H491*I491</f>
        <v>95580</v>
      </c>
    </row>
    <row r="492" customFormat="false" ht="15" hidden="false" customHeight="false" outlineLevel="0" collapsed="false">
      <c r="A492" s="6" t="str">
        <f aca="false">TEXT(B492,"0")&amp;"-"&amp;TEXT(C492,"00")</f>
        <v>2024-03</v>
      </c>
      <c r="B492" s="4" t="n">
        <v>2024</v>
      </c>
      <c r="C492" s="4" t="n">
        <v>3</v>
      </c>
      <c r="D492" s="9" t="s">
        <v>277</v>
      </c>
      <c r="E492" s="9" t="s">
        <v>349</v>
      </c>
      <c r="F492" s="12" t="str">
        <f aca="false">INDEX(品項主檔!$B$2:$B$11,MATCH($E492,品項主檔!$A$2:$A$11,0))</f>
        <v>招牌牛肉麵</v>
      </c>
      <c r="G492" s="12" t="str">
        <f aca="false">INDEX(品項主檔!$C$2:$C$11,MATCH($E492,品項主檔!$A$2:$A$11,0))</f>
        <v>主食</v>
      </c>
      <c r="H492" s="17" t="n">
        <f aca="false">SUMIFS(品項年度售價!$D$2:$D$31,品項年度售價!$A$2:$A$31,$B492,品項年度售價!$B$2:$B$31,$E492)</f>
        <v>280</v>
      </c>
      <c r="I492" s="4" t="n">
        <v>206</v>
      </c>
      <c r="J492" s="14" t="n">
        <f aca="false">H492*I492</f>
        <v>57680</v>
      </c>
    </row>
    <row r="493" customFormat="false" ht="15" hidden="false" customHeight="false" outlineLevel="0" collapsed="false">
      <c r="A493" s="6" t="str">
        <f aca="false">TEXT(B493,"0")&amp;"-"&amp;TEXT(C493,"00")</f>
        <v>2024-03</v>
      </c>
      <c r="B493" s="4" t="n">
        <v>2024</v>
      </c>
      <c r="C493" s="4" t="n">
        <v>3</v>
      </c>
      <c r="D493" s="9" t="s">
        <v>277</v>
      </c>
      <c r="E493" s="9" t="s">
        <v>352</v>
      </c>
      <c r="F493" s="12" t="str">
        <f aca="false">INDEX(品項主檔!$B$2:$B$11,MATCH($E493,品項主檔!$A$2:$A$11,0))</f>
        <v>三杯雞定食</v>
      </c>
      <c r="G493" s="12" t="str">
        <f aca="false">INDEX(品項主檔!$C$2:$C$11,MATCH($E493,品項主檔!$A$2:$A$11,0))</f>
        <v>主食</v>
      </c>
      <c r="H493" s="17" t="n">
        <f aca="false">SUMIFS(品項年度售價!$D$2:$D$31,品項年度售價!$A$2:$A$31,$B493,品項年度售價!$B$2:$B$31,$E493)</f>
        <v>260</v>
      </c>
      <c r="I493" s="4" t="n">
        <v>217</v>
      </c>
      <c r="J493" s="14" t="n">
        <f aca="false">H493*I493</f>
        <v>56420</v>
      </c>
    </row>
    <row r="494" customFormat="false" ht="15" hidden="false" customHeight="false" outlineLevel="0" collapsed="false">
      <c r="A494" s="6" t="str">
        <f aca="false">TEXT(B494,"0")&amp;"-"&amp;TEXT(C494,"00")</f>
        <v>2024-03</v>
      </c>
      <c r="B494" s="4" t="n">
        <v>2024</v>
      </c>
      <c r="C494" s="4" t="n">
        <v>3</v>
      </c>
      <c r="D494" s="9" t="s">
        <v>277</v>
      </c>
      <c r="E494" s="9" t="s">
        <v>354</v>
      </c>
      <c r="F494" s="12" t="str">
        <f aca="false">INDEX(品項主檔!$B$2:$B$11,MATCH($E494,品項主檔!$A$2:$A$11,0))</f>
        <v>蔥油雞腿飯</v>
      </c>
      <c r="G494" s="12" t="str">
        <f aca="false">INDEX(品項主檔!$C$2:$C$11,MATCH($E494,品項主檔!$A$2:$A$11,0))</f>
        <v>主食</v>
      </c>
      <c r="H494" s="17" t="n">
        <f aca="false">SUMIFS(品項年度售價!$D$2:$D$31,品項年度售價!$A$2:$A$31,$B494,品項年度售價!$B$2:$B$31,$E494)</f>
        <v>220</v>
      </c>
      <c r="I494" s="4" t="n">
        <v>220</v>
      </c>
      <c r="J494" s="14" t="n">
        <f aca="false">H494*I494</f>
        <v>48400</v>
      </c>
    </row>
    <row r="495" customFormat="false" ht="15" hidden="false" customHeight="false" outlineLevel="0" collapsed="false">
      <c r="A495" s="6" t="str">
        <f aca="false">TEXT(B495,"0")&amp;"-"&amp;TEXT(C495,"00")</f>
        <v>2024-03</v>
      </c>
      <c r="B495" s="4" t="n">
        <v>2024</v>
      </c>
      <c r="C495" s="4" t="n">
        <v>3</v>
      </c>
      <c r="D495" s="9" t="s">
        <v>277</v>
      </c>
      <c r="E495" s="9" t="s">
        <v>356</v>
      </c>
      <c r="F495" s="12" t="str">
        <f aca="false">INDEX(品項主檔!$B$2:$B$11,MATCH($E495,品項主檔!$A$2:$A$11,0))</f>
        <v>黑胡椒豬排飯</v>
      </c>
      <c r="G495" s="12" t="str">
        <f aca="false">INDEX(品項主檔!$C$2:$C$11,MATCH($E495,品項主檔!$A$2:$A$11,0))</f>
        <v>主食</v>
      </c>
      <c r="H495" s="17" t="n">
        <f aca="false">SUMIFS(品項年度售價!$D$2:$D$31,品項年度售價!$A$2:$A$31,$B495,品項年度售價!$B$2:$B$31,$E495)</f>
        <v>230</v>
      </c>
      <c r="I495" s="4" t="n">
        <v>272</v>
      </c>
      <c r="J495" s="14" t="n">
        <f aca="false">H495*I495</f>
        <v>62560</v>
      </c>
    </row>
    <row r="496" customFormat="false" ht="15" hidden="false" customHeight="false" outlineLevel="0" collapsed="false">
      <c r="A496" s="6" t="str">
        <f aca="false">TEXT(B496,"0")&amp;"-"&amp;TEXT(C496,"00")</f>
        <v>2024-03</v>
      </c>
      <c r="B496" s="4" t="n">
        <v>2024</v>
      </c>
      <c r="C496" s="4" t="n">
        <v>3</v>
      </c>
      <c r="D496" s="9" t="s">
        <v>277</v>
      </c>
      <c r="E496" s="9" t="s">
        <v>358</v>
      </c>
      <c r="F496" s="12" t="str">
        <f aca="false">INDEX(品項主檔!$B$2:$B$11,MATCH($E496,品項主檔!$A$2:$A$11,0))</f>
        <v>麻油雞湯麵</v>
      </c>
      <c r="G496" s="12" t="str">
        <f aca="false">INDEX(品項主檔!$C$2:$C$11,MATCH($E496,品項主檔!$A$2:$A$11,0))</f>
        <v>主食</v>
      </c>
      <c r="H496" s="17" t="n">
        <f aca="false">SUMIFS(品項年度售價!$D$2:$D$31,品項年度售價!$A$2:$A$31,$B496,品項年度售價!$B$2:$B$31,$E496)</f>
        <v>290</v>
      </c>
      <c r="I496" s="4" t="n">
        <v>274</v>
      </c>
      <c r="J496" s="14" t="n">
        <f aca="false">H496*I496</f>
        <v>79460</v>
      </c>
    </row>
    <row r="497" customFormat="false" ht="15" hidden="false" customHeight="false" outlineLevel="0" collapsed="false">
      <c r="A497" s="6" t="str">
        <f aca="false">TEXT(B497,"0")&amp;"-"&amp;TEXT(C497,"00")</f>
        <v>2024-03</v>
      </c>
      <c r="B497" s="4" t="n">
        <v>2024</v>
      </c>
      <c r="C497" s="4" t="n">
        <v>3</v>
      </c>
      <c r="D497" s="9" t="s">
        <v>277</v>
      </c>
      <c r="E497" s="9" t="s">
        <v>360</v>
      </c>
      <c r="F497" s="12" t="str">
        <f aca="false">INDEX(品項主檔!$B$2:$B$11,MATCH($E497,品項主檔!$A$2:$A$11,0))</f>
        <v>塔香涼麵</v>
      </c>
      <c r="G497" s="12" t="str">
        <f aca="false">INDEX(品項主檔!$C$2:$C$11,MATCH($E497,品項主檔!$A$2:$A$11,0))</f>
        <v>主食</v>
      </c>
      <c r="H497" s="17" t="n">
        <f aca="false">SUMIFS(品項年度售價!$D$2:$D$31,品項年度售價!$A$2:$A$31,$B497,品項年度售價!$B$2:$B$31,$E497)</f>
        <v>180</v>
      </c>
      <c r="I497" s="4" t="n">
        <v>193</v>
      </c>
      <c r="J497" s="14" t="n">
        <f aca="false">H497*I497</f>
        <v>34740</v>
      </c>
    </row>
    <row r="498" customFormat="false" ht="15" hidden="false" customHeight="false" outlineLevel="0" collapsed="false">
      <c r="A498" s="6" t="str">
        <f aca="false">TEXT(B498,"0")&amp;"-"&amp;TEXT(C498,"00")</f>
        <v>2024-03</v>
      </c>
      <c r="B498" s="4" t="n">
        <v>2024</v>
      </c>
      <c r="C498" s="4" t="n">
        <v>3</v>
      </c>
      <c r="D498" s="9" t="s">
        <v>277</v>
      </c>
      <c r="E498" s="9" t="s">
        <v>362</v>
      </c>
      <c r="F498" s="12" t="str">
        <f aca="false">INDEX(品項主檔!$B$2:$B$11,MATCH($E498,品項主檔!$A$2:$A$11,0))</f>
        <v>海鮮炒飯</v>
      </c>
      <c r="G498" s="12" t="str">
        <f aca="false">INDEX(品項主檔!$C$2:$C$11,MATCH($E498,品項主檔!$A$2:$A$11,0))</f>
        <v>主食</v>
      </c>
      <c r="H498" s="17" t="n">
        <f aca="false">SUMIFS(品項年度售價!$D$2:$D$31,品項年度售價!$A$2:$A$31,$B498,品項年度售價!$B$2:$B$31,$E498)</f>
        <v>250</v>
      </c>
      <c r="I498" s="4" t="n">
        <v>207</v>
      </c>
      <c r="J498" s="14" t="n">
        <f aca="false">H498*I498</f>
        <v>51750</v>
      </c>
    </row>
    <row r="499" customFormat="false" ht="15" hidden="false" customHeight="false" outlineLevel="0" collapsed="false">
      <c r="A499" s="6" t="str">
        <f aca="false">TEXT(B499,"0")&amp;"-"&amp;TEXT(C499,"00")</f>
        <v>2024-03</v>
      </c>
      <c r="B499" s="4" t="n">
        <v>2024</v>
      </c>
      <c r="C499" s="4" t="n">
        <v>3</v>
      </c>
      <c r="D499" s="9" t="s">
        <v>277</v>
      </c>
      <c r="E499" s="9" t="s">
        <v>364</v>
      </c>
      <c r="F499" s="12" t="str">
        <f aca="false">INDEX(品項主檔!$B$2:$B$11,MATCH($E499,品項主檔!$A$2:$A$11,0))</f>
        <v>酸辣湯</v>
      </c>
      <c r="G499" s="12" t="str">
        <f aca="false">INDEX(品項主檔!$C$2:$C$11,MATCH($E499,品項主檔!$A$2:$A$11,0))</f>
        <v>湯品</v>
      </c>
      <c r="H499" s="17" t="n">
        <f aca="false">SUMIFS(品項年度售價!$D$2:$D$31,品項年度售價!$A$2:$A$31,$B499,品項年度售價!$B$2:$B$31,$E499)</f>
        <v>60</v>
      </c>
      <c r="I499" s="4" t="n">
        <v>1125</v>
      </c>
      <c r="J499" s="14" t="n">
        <f aca="false">H499*I499</f>
        <v>67500</v>
      </c>
    </row>
    <row r="500" customFormat="false" ht="15" hidden="false" customHeight="false" outlineLevel="0" collapsed="false">
      <c r="A500" s="6" t="str">
        <f aca="false">TEXT(B500,"0")&amp;"-"&amp;TEXT(C500,"00")</f>
        <v>2024-03</v>
      </c>
      <c r="B500" s="4" t="n">
        <v>2024</v>
      </c>
      <c r="C500" s="4" t="n">
        <v>3</v>
      </c>
      <c r="D500" s="9" t="s">
        <v>277</v>
      </c>
      <c r="E500" s="9" t="s">
        <v>367</v>
      </c>
      <c r="F500" s="12" t="str">
        <f aca="false">INDEX(品項主檔!$B$2:$B$11,MATCH($E500,品項主檔!$A$2:$A$11,0))</f>
        <v>招牌滷味拼盤</v>
      </c>
      <c r="G500" s="12" t="str">
        <f aca="false">INDEX(品項主檔!$C$2:$C$11,MATCH($E500,品項主檔!$A$2:$A$11,0))</f>
        <v>小菜</v>
      </c>
      <c r="H500" s="17" t="n">
        <f aca="false">SUMIFS(品項年度售價!$D$2:$D$31,品項年度售價!$A$2:$A$31,$B500,品項年度售價!$B$2:$B$31,$E500)</f>
        <v>120</v>
      </c>
      <c r="I500" s="4" t="n">
        <v>994</v>
      </c>
      <c r="J500" s="14" t="n">
        <f aca="false">H500*I500</f>
        <v>119280</v>
      </c>
    </row>
    <row r="501" customFormat="false" ht="15" hidden="false" customHeight="false" outlineLevel="0" collapsed="false">
      <c r="A501" s="6" t="str">
        <f aca="false">TEXT(B501,"0")&amp;"-"&amp;TEXT(C501,"00")</f>
        <v>2024-03</v>
      </c>
      <c r="B501" s="4" t="n">
        <v>2024</v>
      </c>
      <c r="C501" s="4" t="n">
        <v>3</v>
      </c>
      <c r="D501" s="9" t="s">
        <v>277</v>
      </c>
      <c r="E501" s="9" t="s">
        <v>370</v>
      </c>
      <c r="F501" s="12" t="str">
        <f aca="false">INDEX(品項主檔!$B$2:$B$11,MATCH($E501,品項主檔!$A$2:$A$11,0))</f>
        <v>古早味紅茶</v>
      </c>
      <c r="G501" s="12" t="str">
        <f aca="false">INDEX(品項主檔!$C$2:$C$11,MATCH($E501,品項主檔!$A$2:$A$11,0))</f>
        <v>飲品</v>
      </c>
      <c r="H501" s="17" t="n">
        <f aca="false">SUMIFS(品項年度售價!$D$2:$D$31,品項年度售價!$A$2:$A$31,$B501,品項年度售價!$B$2:$B$31,$E501)</f>
        <v>45</v>
      </c>
      <c r="I501" s="4" t="n">
        <v>2048</v>
      </c>
      <c r="J501" s="14" t="n">
        <f aca="false">H501*I501</f>
        <v>92160</v>
      </c>
    </row>
    <row r="502" customFormat="false" ht="15" hidden="false" customHeight="false" outlineLevel="0" collapsed="false">
      <c r="A502" s="6" t="str">
        <f aca="false">TEXT(B502,"0")&amp;"-"&amp;TEXT(C502,"00")</f>
        <v>2024-03</v>
      </c>
      <c r="B502" s="4" t="n">
        <v>2024</v>
      </c>
      <c r="C502" s="4" t="n">
        <v>3</v>
      </c>
      <c r="D502" s="9" t="s">
        <v>288</v>
      </c>
      <c r="E502" s="9" t="s">
        <v>349</v>
      </c>
      <c r="F502" s="12" t="str">
        <f aca="false">INDEX(品項主檔!$B$2:$B$11,MATCH($E502,品項主檔!$A$2:$A$11,0))</f>
        <v>招牌牛肉麵</v>
      </c>
      <c r="G502" s="12" t="str">
        <f aca="false">INDEX(品項主檔!$C$2:$C$11,MATCH($E502,品項主檔!$A$2:$A$11,0))</f>
        <v>主食</v>
      </c>
      <c r="H502" s="17" t="n">
        <f aca="false">SUMIFS(品項年度售價!$D$2:$D$31,品項年度售價!$A$2:$A$31,$B502,品項年度售價!$B$2:$B$31,$E502)</f>
        <v>280</v>
      </c>
      <c r="I502" s="4" t="n">
        <v>361</v>
      </c>
      <c r="J502" s="14" t="n">
        <f aca="false">H502*I502</f>
        <v>101080</v>
      </c>
    </row>
    <row r="503" customFormat="false" ht="15" hidden="false" customHeight="false" outlineLevel="0" collapsed="false">
      <c r="A503" s="6" t="str">
        <f aca="false">TEXT(B503,"0")&amp;"-"&amp;TEXT(C503,"00")</f>
        <v>2024-03</v>
      </c>
      <c r="B503" s="4" t="n">
        <v>2024</v>
      </c>
      <c r="C503" s="4" t="n">
        <v>3</v>
      </c>
      <c r="D503" s="9" t="s">
        <v>288</v>
      </c>
      <c r="E503" s="9" t="s">
        <v>352</v>
      </c>
      <c r="F503" s="12" t="str">
        <f aca="false">INDEX(品項主檔!$B$2:$B$11,MATCH($E503,品項主檔!$A$2:$A$11,0))</f>
        <v>三杯雞定食</v>
      </c>
      <c r="G503" s="12" t="str">
        <f aca="false">INDEX(品項主檔!$C$2:$C$11,MATCH($E503,品項主檔!$A$2:$A$11,0))</f>
        <v>主食</v>
      </c>
      <c r="H503" s="17" t="n">
        <f aca="false">SUMIFS(品項年度售價!$D$2:$D$31,品項年度售價!$A$2:$A$31,$B503,品項年度售價!$B$2:$B$31,$E503)</f>
        <v>260</v>
      </c>
      <c r="I503" s="4" t="n">
        <v>322</v>
      </c>
      <c r="J503" s="14" t="n">
        <f aca="false">H503*I503</f>
        <v>83720</v>
      </c>
    </row>
    <row r="504" customFormat="false" ht="15" hidden="false" customHeight="false" outlineLevel="0" collapsed="false">
      <c r="A504" s="6" t="str">
        <f aca="false">TEXT(B504,"0")&amp;"-"&amp;TEXT(C504,"00")</f>
        <v>2024-03</v>
      </c>
      <c r="B504" s="4" t="n">
        <v>2024</v>
      </c>
      <c r="C504" s="4" t="n">
        <v>3</v>
      </c>
      <c r="D504" s="9" t="s">
        <v>288</v>
      </c>
      <c r="E504" s="9" t="s">
        <v>354</v>
      </c>
      <c r="F504" s="12" t="str">
        <f aca="false">INDEX(品項主檔!$B$2:$B$11,MATCH($E504,品項主檔!$A$2:$A$11,0))</f>
        <v>蔥油雞腿飯</v>
      </c>
      <c r="G504" s="12" t="str">
        <f aca="false">INDEX(品項主檔!$C$2:$C$11,MATCH($E504,品項主檔!$A$2:$A$11,0))</f>
        <v>主食</v>
      </c>
      <c r="H504" s="17" t="n">
        <f aca="false">SUMIFS(品項年度售價!$D$2:$D$31,品項年度售價!$A$2:$A$31,$B504,品項年度售價!$B$2:$B$31,$E504)</f>
        <v>220</v>
      </c>
      <c r="I504" s="4" t="n">
        <v>427</v>
      </c>
      <c r="J504" s="14" t="n">
        <f aca="false">H504*I504</f>
        <v>93940</v>
      </c>
    </row>
    <row r="505" customFormat="false" ht="15" hidden="false" customHeight="false" outlineLevel="0" collapsed="false">
      <c r="A505" s="6" t="str">
        <f aca="false">TEXT(B505,"0")&amp;"-"&amp;TEXT(C505,"00")</f>
        <v>2024-03</v>
      </c>
      <c r="B505" s="4" t="n">
        <v>2024</v>
      </c>
      <c r="C505" s="4" t="n">
        <v>3</v>
      </c>
      <c r="D505" s="9" t="s">
        <v>288</v>
      </c>
      <c r="E505" s="9" t="s">
        <v>356</v>
      </c>
      <c r="F505" s="12" t="str">
        <f aca="false">INDEX(品項主檔!$B$2:$B$11,MATCH($E505,品項主檔!$A$2:$A$11,0))</f>
        <v>黑胡椒豬排飯</v>
      </c>
      <c r="G505" s="12" t="str">
        <f aca="false">INDEX(品項主檔!$C$2:$C$11,MATCH($E505,品項主檔!$A$2:$A$11,0))</f>
        <v>主食</v>
      </c>
      <c r="H505" s="17" t="n">
        <f aca="false">SUMIFS(品項年度售價!$D$2:$D$31,品項年度售價!$A$2:$A$31,$B505,品項年度售價!$B$2:$B$31,$E505)</f>
        <v>230</v>
      </c>
      <c r="I505" s="4" t="n">
        <v>295</v>
      </c>
      <c r="J505" s="14" t="n">
        <f aca="false">H505*I505</f>
        <v>67850</v>
      </c>
    </row>
    <row r="506" customFormat="false" ht="15" hidden="false" customHeight="false" outlineLevel="0" collapsed="false">
      <c r="A506" s="6" t="str">
        <f aca="false">TEXT(B506,"0")&amp;"-"&amp;TEXT(C506,"00")</f>
        <v>2024-03</v>
      </c>
      <c r="B506" s="4" t="n">
        <v>2024</v>
      </c>
      <c r="C506" s="4" t="n">
        <v>3</v>
      </c>
      <c r="D506" s="9" t="s">
        <v>288</v>
      </c>
      <c r="E506" s="9" t="s">
        <v>358</v>
      </c>
      <c r="F506" s="12" t="str">
        <f aca="false">INDEX(品項主檔!$B$2:$B$11,MATCH($E506,品項主檔!$A$2:$A$11,0))</f>
        <v>麻油雞湯麵</v>
      </c>
      <c r="G506" s="12" t="str">
        <f aca="false">INDEX(品項主檔!$C$2:$C$11,MATCH($E506,品項主檔!$A$2:$A$11,0))</f>
        <v>主食</v>
      </c>
      <c r="H506" s="17" t="n">
        <f aca="false">SUMIFS(品項年度售價!$D$2:$D$31,品項年度售價!$A$2:$A$31,$B506,品項年度售價!$B$2:$B$31,$E506)</f>
        <v>290</v>
      </c>
      <c r="I506" s="4" t="n">
        <v>309</v>
      </c>
      <c r="J506" s="14" t="n">
        <f aca="false">H506*I506</f>
        <v>89610</v>
      </c>
    </row>
    <row r="507" customFormat="false" ht="15" hidden="false" customHeight="false" outlineLevel="0" collapsed="false">
      <c r="A507" s="6" t="str">
        <f aca="false">TEXT(B507,"0")&amp;"-"&amp;TEXT(C507,"00")</f>
        <v>2024-03</v>
      </c>
      <c r="B507" s="4" t="n">
        <v>2024</v>
      </c>
      <c r="C507" s="4" t="n">
        <v>3</v>
      </c>
      <c r="D507" s="9" t="s">
        <v>288</v>
      </c>
      <c r="E507" s="9" t="s">
        <v>360</v>
      </c>
      <c r="F507" s="12" t="str">
        <f aca="false">INDEX(品項主檔!$B$2:$B$11,MATCH($E507,品項主檔!$A$2:$A$11,0))</f>
        <v>塔香涼麵</v>
      </c>
      <c r="G507" s="12" t="str">
        <f aca="false">INDEX(品項主檔!$C$2:$C$11,MATCH($E507,品項主檔!$A$2:$A$11,0))</f>
        <v>主食</v>
      </c>
      <c r="H507" s="17" t="n">
        <f aca="false">SUMIFS(品項年度售價!$D$2:$D$31,品項年度售價!$A$2:$A$31,$B507,品項年度售價!$B$2:$B$31,$E507)</f>
        <v>180</v>
      </c>
      <c r="I507" s="4" t="n">
        <v>210</v>
      </c>
      <c r="J507" s="14" t="n">
        <f aca="false">H507*I507</f>
        <v>37800</v>
      </c>
    </row>
    <row r="508" customFormat="false" ht="15" hidden="false" customHeight="false" outlineLevel="0" collapsed="false">
      <c r="A508" s="6" t="str">
        <f aca="false">TEXT(B508,"0")&amp;"-"&amp;TEXT(C508,"00")</f>
        <v>2024-03</v>
      </c>
      <c r="B508" s="4" t="n">
        <v>2024</v>
      </c>
      <c r="C508" s="4" t="n">
        <v>3</v>
      </c>
      <c r="D508" s="9" t="s">
        <v>288</v>
      </c>
      <c r="E508" s="9" t="s">
        <v>362</v>
      </c>
      <c r="F508" s="12" t="str">
        <f aca="false">INDEX(品項主檔!$B$2:$B$11,MATCH($E508,品項主檔!$A$2:$A$11,0))</f>
        <v>海鮮炒飯</v>
      </c>
      <c r="G508" s="12" t="str">
        <f aca="false">INDEX(品項主檔!$C$2:$C$11,MATCH($E508,品項主檔!$A$2:$A$11,0))</f>
        <v>主食</v>
      </c>
      <c r="H508" s="17" t="n">
        <f aca="false">SUMIFS(品項年度售價!$D$2:$D$31,品項年度售價!$A$2:$A$31,$B508,品項年度售價!$B$2:$B$31,$E508)</f>
        <v>250</v>
      </c>
      <c r="I508" s="4" t="n">
        <v>407</v>
      </c>
      <c r="J508" s="14" t="n">
        <f aca="false">H508*I508</f>
        <v>101750</v>
      </c>
    </row>
    <row r="509" customFormat="false" ht="15" hidden="false" customHeight="false" outlineLevel="0" collapsed="false">
      <c r="A509" s="6" t="str">
        <f aca="false">TEXT(B509,"0")&amp;"-"&amp;TEXT(C509,"00")</f>
        <v>2024-03</v>
      </c>
      <c r="B509" s="4" t="n">
        <v>2024</v>
      </c>
      <c r="C509" s="4" t="n">
        <v>3</v>
      </c>
      <c r="D509" s="9" t="s">
        <v>288</v>
      </c>
      <c r="E509" s="9" t="s">
        <v>364</v>
      </c>
      <c r="F509" s="12" t="str">
        <f aca="false">INDEX(品項主檔!$B$2:$B$11,MATCH($E509,品項主檔!$A$2:$A$11,0))</f>
        <v>酸辣湯</v>
      </c>
      <c r="G509" s="12" t="str">
        <f aca="false">INDEX(品項主檔!$C$2:$C$11,MATCH($E509,品項主檔!$A$2:$A$11,0))</f>
        <v>湯品</v>
      </c>
      <c r="H509" s="17" t="n">
        <f aca="false">SUMIFS(品項年度售價!$D$2:$D$31,品項年度售價!$A$2:$A$31,$B509,品項年度售價!$B$2:$B$31,$E509)</f>
        <v>60</v>
      </c>
      <c r="I509" s="4" t="n">
        <v>2104</v>
      </c>
      <c r="J509" s="14" t="n">
        <f aca="false">H509*I509</f>
        <v>126240</v>
      </c>
    </row>
    <row r="510" customFormat="false" ht="15" hidden="false" customHeight="false" outlineLevel="0" collapsed="false">
      <c r="A510" s="6" t="str">
        <f aca="false">TEXT(B510,"0")&amp;"-"&amp;TEXT(C510,"00")</f>
        <v>2024-03</v>
      </c>
      <c r="B510" s="4" t="n">
        <v>2024</v>
      </c>
      <c r="C510" s="4" t="n">
        <v>3</v>
      </c>
      <c r="D510" s="9" t="s">
        <v>288</v>
      </c>
      <c r="E510" s="9" t="s">
        <v>367</v>
      </c>
      <c r="F510" s="12" t="str">
        <f aca="false">INDEX(品項主檔!$B$2:$B$11,MATCH($E510,品項主檔!$A$2:$A$11,0))</f>
        <v>招牌滷味拼盤</v>
      </c>
      <c r="G510" s="12" t="str">
        <f aca="false">INDEX(品項主檔!$C$2:$C$11,MATCH($E510,品項主檔!$A$2:$A$11,0))</f>
        <v>小菜</v>
      </c>
      <c r="H510" s="17" t="n">
        <f aca="false">SUMIFS(品項年度售價!$D$2:$D$31,品項年度售價!$A$2:$A$31,$B510,品項年度售價!$B$2:$B$31,$E510)</f>
        <v>120</v>
      </c>
      <c r="I510" s="4" t="n">
        <v>1280</v>
      </c>
      <c r="J510" s="14" t="n">
        <f aca="false">H510*I510</f>
        <v>153600</v>
      </c>
    </row>
    <row r="511" customFormat="false" ht="15" hidden="false" customHeight="false" outlineLevel="0" collapsed="false">
      <c r="A511" s="6" t="str">
        <f aca="false">TEXT(B511,"0")&amp;"-"&amp;TEXT(C511,"00")</f>
        <v>2024-03</v>
      </c>
      <c r="B511" s="4" t="n">
        <v>2024</v>
      </c>
      <c r="C511" s="4" t="n">
        <v>3</v>
      </c>
      <c r="D511" s="9" t="s">
        <v>288</v>
      </c>
      <c r="E511" s="9" t="s">
        <v>370</v>
      </c>
      <c r="F511" s="12" t="str">
        <f aca="false">INDEX(品項主檔!$B$2:$B$11,MATCH($E511,品項主檔!$A$2:$A$11,0))</f>
        <v>古早味紅茶</v>
      </c>
      <c r="G511" s="12" t="str">
        <f aca="false">INDEX(品項主檔!$C$2:$C$11,MATCH($E511,品項主檔!$A$2:$A$11,0))</f>
        <v>飲品</v>
      </c>
      <c r="H511" s="17" t="n">
        <f aca="false">SUMIFS(品項年度售價!$D$2:$D$31,品項年度售價!$A$2:$A$31,$B511,品項年度售價!$B$2:$B$31,$E511)</f>
        <v>45</v>
      </c>
      <c r="I511" s="4" t="n">
        <v>3294</v>
      </c>
      <c r="J511" s="14" t="n">
        <f aca="false">H511*I511</f>
        <v>148230</v>
      </c>
    </row>
    <row r="512" customFormat="false" ht="15" hidden="false" customHeight="false" outlineLevel="0" collapsed="false">
      <c r="A512" s="6" t="str">
        <f aca="false">TEXT(B512,"0")&amp;"-"&amp;TEXT(C512,"00")</f>
        <v>2024-04</v>
      </c>
      <c r="B512" s="4" t="n">
        <v>2024</v>
      </c>
      <c r="C512" s="4" t="n">
        <v>4</v>
      </c>
      <c r="D512" s="9" t="s">
        <v>312</v>
      </c>
      <c r="E512" s="9" t="s">
        <v>349</v>
      </c>
      <c r="F512" s="12" t="str">
        <f aca="false">INDEX(品項主檔!$B$2:$B$11,MATCH($E512,品項主檔!$A$2:$A$11,0))</f>
        <v>招牌牛肉麵</v>
      </c>
      <c r="G512" s="12" t="str">
        <f aca="false">INDEX(品項主檔!$C$2:$C$11,MATCH($E512,品項主檔!$A$2:$A$11,0))</f>
        <v>主食</v>
      </c>
      <c r="H512" s="17" t="n">
        <f aca="false">SUMIFS(品項年度售價!$D$2:$D$31,品項年度售價!$A$2:$A$31,$B512,品項年度售價!$B$2:$B$31,$E512)</f>
        <v>280</v>
      </c>
      <c r="I512" s="4" t="n">
        <v>259</v>
      </c>
      <c r="J512" s="14" t="n">
        <f aca="false">H512*I512</f>
        <v>72520</v>
      </c>
    </row>
    <row r="513" customFormat="false" ht="15" hidden="false" customHeight="false" outlineLevel="0" collapsed="false">
      <c r="A513" s="6" t="str">
        <f aca="false">TEXT(B513,"0")&amp;"-"&amp;TEXT(C513,"00")</f>
        <v>2024-04</v>
      </c>
      <c r="B513" s="4" t="n">
        <v>2024</v>
      </c>
      <c r="C513" s="4" t="n">
        <v>4</v>
      </c>
      <c r="D513" s="9" t="s">
        <v>312</v>
      </c>
      <c r="E513" s="9" t="s">
        <v>352</v>
      </c>
      <c r="F513" s="12" t="str">
        <f aca="false">INDEX(品項主檔!$B$2:$B$11,MATCH($E513,品項主檔!$A$2:$A$11,0))</f>
        <v>三杯雞定食</v>
      </c>
      <c r="G513" s="12" t="str">
        <f aca="false">INDEX(品項主檔!$C$2:$C$11,MATCH($E513,品項主檔!$A$2:$A$11,0))</f>
        <v>主食</v>
      </c>
      <c r="H513" s="17" t="n">
        <f aca="false">SUMIFS(品項年度售價!$D$2:$D$31,品項年度售價!$A$2:$A$31,$B513,品項年度售價!$B$2:$B$31,$E513)</f>
        <v>260</v>
      </c>
      <c r="I513" s="4" t="n">
        <v>240</v>
      </c>
      <c r="J513" s="14" t="n">
        <f aca="false">H513*I513</f>
        <v>62400</v>
      </c>
    </row>
    <row r="514" customFormat="false" ht="15" hidden="false" customHeight="false" outlineLevel="0" collapsed="false">
      <c r="A514" s="6" t="str">
        <f aca="false">TEXT(B514,"0")&amp;"-"&amp;TEXT(C514,"00")</f>
        <v>2024-04</v>
      </c>
      <c r="B514" s="4" t="n">
        <v>2024</v>
      </c>
      <c r="C514" s="4" t="n">
        <v>4</v>
      </c>
      <c r="D514" s="9" t="s">
        <v>312</v>
      </c>
      <c r="E514" s="9" t="s">
        <v>354</v>
      </c>
      <c r="F514" s="12" t="str">
        <f aca="false">INDEX(品項主檔!$B$2:$B$11,MATCH($E514,品項主檔!$A$2:$A$11,0))</f>
        <v>蔥油雞腿飯</v>
      </c>
      <c r="G514" s="12" t="str">
        <f aca="false">INDEX(品項主檔!$C$2:$C$11,MATCH($E514,品項主檔!$A$2:$A$11,0))</f>
        <v>主食</v>
      </c>
      <c r="H514" s="17" t="n">
        <f aca="false">SUMIFS(品項年度售價!$D$2:$D$31,品項年度售價!$A$2:$A$31,$B514,品項年度售價!$B$2:$B$31,$E514)</f>
        <v>220</v>
      </c>
      <c r="I514" s="4" t="n">
        <v>288</v>
      </c>
      <c r="J514" s="14" t="n">
        <f aca="false">H514*I514</f>
        <v>63360</v>
      </c>
    </row>
    <row r="515" customFormat="false" ht="15" hidden="false" customHeight="false" outlineLevel="0" collapsed="false">
      <c r="A515" s="6" t="str">
        <f aca="false">TEXT(B515,"0")&amp;"-"&amp;TEXT(C515,"00")</f>
        <v>2024-04</v>
      </c>
      <c r="B515" s="4" t="n">
        <v>2024</v>
      </c>
      <c r="C515" s="4" t="n">
        <v>4</v>
      </c>
      <c r="D515" s="9" t="s">
        <v>312</v>
      </c>
      <c r="E515" s="9" t="s">
        <v>356</v>
      </c>
      <c r="F515" s="12" t="str">
        <f aca="false">INDEX(品項主檔!$B$2:$B$11,MATCH($E515,品項主檔!$A$2:$A$11,0))</f>
        <v>黑胡椒豬排飯</v>
      </c>
      <c r="G515" s="12" t="str">
        <f aca="false">INDEX(品項主檔!$C$2:$C$11,MATCH($E515,品項主檔!$A$2:$A$11,0))</f>
        <v>主食</v>
      </c>
      <c r="H515" s="17" t="n">
        <f aca="false">SUMIFS(品項年度售價!$D$2:$D$31,品項年度售價!$A$2:$A$31,$B515,品項年度售價!$B$2:$B$31,$E515)</f>
        <v>230</v>
      </c>
      <c r="I515" s="4" t="n">
        <v>303</v>
      </c>
      <c r="J515" s="14" t="n">
        <f aca="false">H515*I515</f>
        <v>69690</v>
      </c>
    </row>
    <row r="516" customFormat="false" ht="15" hidden="false" customHeight="false" outlineLevel="0" collapsed="false">
      <c r="A516" s="6" t="str">
        <f aca="false">TEXT(B516,"0")&amp;"-"&amp;TEXT(C516,"00")</f>
        <v>2024-04</v>
      </c>
      <c r="B516" s="4" t="n">
        <v>2024</v>
      </c>
      <c r="C516" s="4" t="n">
        <v>4</v>
      </c>
      <c r="D516" s="9" t="s">
        <v>312</v>
      </c>
      <c r="E516" s="9" t="s">
        <v>358</v>
      </c>
      <c r="F516" s="12" t="str">
        <f aca="false">INDEX(品項主檔!$B$2:$B$11,MATCH($E516,品項主檔!$A$2:$A$11,0))</f>
        <v>麻油雞湯麵</v>
      </c>
      <c r="G516" s="12" t="str">
        <f aca="false">INDEX(品項主檔!$C$2:$C$11,MATCH($E516,品項主檔!$A$2:$A$11,0))</f>
        <v>主食</v>
      </c>
      <c r="H516" s="17" t="n">
        <f aca="false">SUMIFS(品項年度售價!$D$2:$D$31,品項年度售價!$A$2:$A$31,$B516,品項年度售價!$B$2:$B$31,$E516)</f>
        <v>290</v>
      </c>
      <c r="I516" s="4" t="n">
        <v>165</v>
      </c>
      <c r="J516" s="14" t="n">
        <f aca="false">H516*I516</f>
        <v>47850</v>
      </c>
    </row>
    <row r="517" customFormat="false" ht="15" hidden="false" customHeight="false" outlineLevel="0" collapsed="false">
      <c r="A517" s="6" t="str">
        <f aca="false">TEXT(B517,"0")&amp;"-"&amp;TEXT(C517,"00")</f>
        <v>2024-04</v>
      </c>
      <c r="B517" s="4" t="n">
        <v>2024</v>
      </c>
      <c r="C517" s="4" t="n">
        <v>4</v>
      </c>
      <c r="D517" s="9" t="s">
        <v>312</v>
      </c>
      <c r="E517" s="9" t="s">
        <v>360</v>
      </c>
      <c r="F517" s="12" t="str">
        <f aca="false">INDEX(品項主檔!$B$2:$B$11,MATCH($E517,品項主檔!$A$2:$A$11,0))</f>
        <v>塔香涼麵</v>
      </c>
      <c r="G517" s="12" t="str">
        <f aca="false">INDEX(品項主檔!$C$2:$C$11,MATCH($E517,品項主檔!$A$2:$A$11,0))</f>
        <v>主食</v>
      </c>
      <c r="H517" s="17" t="n">
        <f aca="false">SUMIFS(品項年度售價!$D$2:$D$31,品項年度售價!$A$2:$A$31,$B517,品項年度售價!$B$2:$B$31,$E517)</f>
        <v>180</v>
      </c>
      <c r="I517" s="4" t="n">
        <v>204</v>
      </c>
      <c r="J517" s="14" t="n">
        <f aca="false">H517*I517</f>
        <v>36720</v>
      </c>
    </row>
    <row r="518" customFormat="false" ht="15" hidden="false" customHeight="false" outlineLevel="0" collapsed="false">
      <c r="A518" s="6" t="str">
        <f aca="false">TEXT(B518,"0")&amp;"-"&amp;TEXT(C518,"00")</f>
        <v>2024-04</v>
      </c>
      <c r="B518" s="4" t="n">
        <v>2024</v>
      </c>
      <c r="C518" s="4" t="n">
        <v>4</v>
      </c>
      <c r="D518" s="9" t="s">
        <v>312</v>
      </c>
      <c r="E518" s="9" t="s">
        <v>362</v>
      </c>
      <c r="F518" s="12" t="str">
        <f aca="false">INDEX(品項主檔!$B$2:$B$11,MATCH($E518,品項主檔!$A$2:$A$11,0))</f>
        <v>海鮮炒飯</v>
      </c>
      <c r="G518" s="12" t="str">
        <f aca="false">INDEX(品項主檔!$C$2:$C$11,MATCH($E518,品項主檔!$A$2:$A$11,0))</f>
        <v>主食</v>
      </c>
      <c r="H518" s="17" t="n">
        <f aca="false">SUMIFS(品項年度售價!$D$2:$D$31,品項年度售價!$A$2:$A$31,$B518,品項年度售價!$B$2:$B$31,$E518)</f>
        <v>250</v>
      </c>
      <c r="I518" s="4" t="n">
        <v>314</v>
      </c>
      <c r="J518" s="14" t="n">
        <f aca="false">H518*I518</f>
        <v>78500</v>
      </c>
    </row>
    <row r="519" customFormat="false" ht="15" hidden="false" customHeight="false" outlineLevel="0" collapsed="false">
      <c r="A519" s="6" t="str">
        <f aca="false">TEXT(B519,"0")&amp;"-"&amp;TEXT(C519,"00")</f>
        <v>2024-04</v>
      </c>
      <c r="B519" s="4" t="n">
        <v>2024</v>
      </c>
      <c r="C519" s="4" t="n">
        <v>4</v>
      </c>
      <c r="D519" s="9" t="s">
        <v>312</v>
      </c>
      <c r="E519" s="9" t="s">
        <v>364</v>
      </c>
      <c r="F519" s="12" t="str">
        <f aca="false">INDEX(品項主檔!$B$2:$B$11,MATCH($E519,品項主檔!$A$2:$A$11,0))</f>
        <v>酸辣湯</v>
      </c>
      <c r="G519" s="12" t="str">
        <f aca="false">INDEX(品項主檔!$C$2:$C$11,MATCH($E519,品項主檔!$A$2:$A$11,0))</f>
        <v>湯品</v>
      </c>
      <c r="H519" s="17" t="n">
        <f aca="false">SUMIFS(品項年度售價!$D$2:$D$31,品項年度售價!$A$2:$A$31,$B519,品項年度售價!$B$2:$B$31,$E519)</f>
        <v>60</v>
      </c>
      <c r="I519" s="4" t="n">
        <v>1392</v>
      </c>
      <c r="J519" s="14" t="n">
        <f aca="false">H519*I519</f>
        <v>83520</v>
      </c>
    </row>
    <row r="520" customFormat="false" ht="15" hidden="false" customHeight="false" outlineLevel="0" collapsed="false">
      <c r="A520" s="6" t="str">
        <f aca="false">TEXT(B520,"0")&amp;"-"&amp;TEXT(C520,"00")</f>
        <v>2024-04</v>
      </c>
      <c r="B520" s="4" t="n">
        <v>2024</v>
      </c>
      <c r="C520" s="4" t="n">
        <v>4</v>
      </c>
      <c r="D520" s="9" t="s">
        <v>312</v>
      </c>
      <c r="E520" s="9" t="s">
        <v>367</v>
      </c>
      <c r="F520" s="12" t="str">
        <f aca="false">INDEX(品項主檔!$B$2:$B$11,MATCH($E520,品項主檔!$A$2:$A$11,0))</f>
        <v>招牌滷味拼盤</v>
      </c>
      <c r="G520" s="12" t="str">
        <f aca="false">INDEX(品項主檔!$C$2:$C$11,MATCH($E520,品項主檔!$A$2:$A$11,0))</f>
        <v>小菜</v>
      </c>
      <c r="H520" s="17" t="n">
        <f aca="false">SUMIFS(品項年度售價!$D$2:$D$31,品項年度售價!$A$2:$A$31,$B520,品項年度售價!$B$2:$B$31,$E520)</f>
        <v>120</v>
      </c>
      <c r="I520" s="4" t="n">
        <v>993</v>
      </c>
      <c r="J520" s="14" t="n">
        <f aca="false">H520*I520</f>
        <v>119160</v>
      </c>
    </row>
    <row r="521" customFormat="false" ht="15" hidden="false" customHeight="false" outlineLevel="0" collapsed="false">
      <c r="A521" s="6" t="str">
        <f aca="false">TEXT(B521,"0")&amp;"-"&amp;TEXT(C521,"00")</f>
        <v>2024-04</v>
      </c>
      <c r="B521" s="4" t="n">
        <v>2024</v>
      </c>
      <c r="C521" s="4" t="n">
        <v>4</v>
      </c>
      <c r="D521" s="9" t="s">
        <v>312</v>
      </c>
      <c r="E521" s="9" t="s">
        <v>370</v>
      </c>
      <c r="F521" s="12" t="str">
        <f aca="false">INDEX(品項主檔!$B$2:$B$11,MATCH($E521,品項主檔!$A$2:$A$11,0))</f>
        <v>古早味紅茶</v>
      </c>
      <c r="G521" s="12" t="str">
        <f aca="false">INDEX(品項主檔!$C$2:$C$11,MATCH($E521,品項主檔!$A$2:$A$11,0))</f>
        <v>飲品</v>
      </c>
      <c r="H521" s="17" t="n">
        <f aca="false">SUMIFS(品項年度售價!$D$2:$D$31,品項年度售價!$A$2:$A$31,$B521,品項年度售價!$B$2:$B$31,$E521)</f>
        <v>45</v>
      </c>
      <c r="I521" s="4" t="n">
        <v>2816</v>
      </c>
      <c r="J521" s="14" t="n">
        <f aca="false">H521*I521</f>
        <v>126720</v>
      </c>
    </row>
    <row r="522" customFormat="false" ht="15" hidden="false" customHeight="false" outlineLevel="0" collapsed="false">
      <c r="A522" s="6" t="str">
        <f aca="false">TEXT(B522,"0")&amp;"-"&amp;TEXT(C522,"00")</f>
        <v>2024-04</v>
      </c>
      <c r="B522" s="4" t="n">
        <v>2024</v>
      </c>
      <c r="C522" s="4" t="n">
        <v>4</v>
      </c>
      <c r="D522" s="9" t="s">
        <v>294</v>
      </c>
      <c r="E522" s="9" t="s">
        <v>349</v>
      </c>
      <c r="F522" s="12" t="str">
        <f aca="false">INDEX(品項主檔!$B$2:$B$11,MATCH($E522,品項主檔!$A$2:$A$11,0))</f>
        <v>招牌牛肉麵</v>
      </c>
      <c r="G522" s="12" t="str">
        <f aca="false">INDEX(品項主檔!$C$2:$C$11,MATCH($E522,品項主檔!$A$2:$A$11,0))</f>
        <v>主食</v>
      </c>
      <c r="H522" s="17" t="n">
        <f aca="false">SUMIFS(品項年度售價!$D$2:$D$31,品項年度售價!$A$2:$A$31,$B522,品項年度售價!$B$2:$B$31,$E522)</f>
        <v>280</v>
      </c>
      <c r="I522" s="4" t="n">
        <v>512</v>
      </c>
      <c r="J522" s="14" t="n">
        <f aca="false">H522*I522</f>
        <v>143360</v>
      </c>
    </row>
    <row r="523" customFormat="false" ht="15" hidden="false" customHeight="false" outlineLevel="0" collapsed="false">
      <c r="A523" s="6" t="str">
        <f aca="false">TEXT(B523,"0")&amp;"-"&amp;TEXT(C523,"00")</f>
        <v>2024-04</v>
      </c>
      <c r="B523" s="4" t="n">
        <v>2024</v>
      </c>
      <c r="C523" s="4" t="n">
        <v>4</v>
      </c>
      <c r="D523" s="9" t="s">
        <v>294</v>
      </c>
      <c r="E523" s="9" t="s">
        <v>352</v>
      </c>
      <c r="F523" s="12" t="str">
        <f aca="false">INDEX(品項主檔!$B$2:$B$11,MATCH($E523,品項主檔!$A$2:$A$11,0))</f>
        <v>三杯雞定食</v>
      </c>
      <c r="G523" s="12" t="str">
        <f aca="false">INDEX(品項主檔!$C$2:$C$11,MATCH($E523,品項主檔!$A$2:$A$11,0))</f>
        <v>主食</v>
      </c>
      <c r="H523" s="17" t="n">
        <f aca="false">SUMIFS(品項年度售價!$D$2:$D$31,品項年度售價!$A$2:$A$31,$B523,品項年度售價!$B$2:$B$31,$E523)</f>
        <v>260</v>
      </c>
      <c r="I523" s="4" t="n">
        <v>427</v>
      </c>
      <c r="J523" s="14" t="n">
        <f aca="false">H523*I523</f>
        <v>111020</v>
      </c>
    </row>
    <row r="524" customFormat="false" ht="15" hidden="false" customHeight="false" outlineLevel="0" collapsed="false">
      <c r="A524" s="6" t="str">
        <f aca="false">TEXT(B524,"0")&amp;"-"&amp;TEXT(C524,"00")</f>
        <v>2024-04</v>
      </c>
      <c r="B524" s="4" t="n">
        <v>2024</v>
      </c>
      <c r="C524" s="4" t="n">
        <v>4</v>
      </c>
      <c r="D524" s="9" t="s">
        <v>294</v>
      </c>
      <c r="E524" s="9" t="s">
        <v>354</v>
      </c>
      <c r="F524" s="12" t="str">
        <f aca="false">INDEX(品項主檔!$B$2:$B$11,MATCH($E524,品項主檔!$A$2:$A$11,0))</f>
        <v>蔥油雞腿飯</v>
      </c>
      <c r="G524" s="12" t="str">
        <f aca="false">INDEX(品項主檔!$C$2:$C$11,MATCH($E524,品項主檔!$A$2:$A$11,0))</f>
        <v>主食</v>
      </c>
      <c r="H524" s="17" t="n">
        <f aca="false">SUMIFS(品項年度售價!$D$2:$D$31,品項年度售價!$A$2:$A$31,$B524,品項年度售價!$B$2:$B$31,$E524)</f>
        <v>220</v>
      </c>
      <c r="I524" s="4" t="n">
        <v>531</v>
      </c>
      <c r="J524" s="14" t="n">
        <f aca="false">H524*I524</f>
        <v>116820</v>
      </c>
    </row>
    <row r="525" customFormat="false" ht="15" hidden="false" customHeight="false" outlineLevel="0" collapsed="false">
      <c r="A525" s="6" t="str">
        <f aca="false">TEXT(B525,"0")&amp;"-"&amp;TEXT(C525,"00")</f>
        <v>2024-04</v>
      </c>
      <c r="B525" s="4" t="n">
        <v>2024</v>
      </c>
      <c r="C525" s="4" t="n">
        <v>4</v>
      </c>
      <c r="D525" s="9" t="s">
        <v>294</v>
      </c>
      <c r="E525" s="9" t="s">
        <v>356</v>
      </c>
      <c r="F525" s="12" t="str">
        <f aca="false">INDEX(品項主檔!$B$2:$B$11,MATCH($E525,品項主檔!$A$2:$A$11,0))</f>
        <v>黑胡椒豬排飯</v>
      </c>
      <c r="G525" s="12" t="str">
        <f aca="false">INDEX(品項主檔!$C$2:$C$11,MATCH($E525,品項主檔!$A$2:$A$11,0))</f>
        <v>主食</v>
      </c>
      <c r="H525" s="17" t="n">
        <f aca="false">SUMIFS(品項年度售價!$D$2:$D$31,品項年度售價!$A$2:$A$31,$B525,品項年度售價!$B$2:$B$31,$E525)</f>
        <v>230</v>
      </c>
      <c r="I525" s="4" t="n">
        <v>514</v>
      </c>
      <c r="J525" s="14" t="n">
        <f aca="false">H525*I525</f>
        <v>118220</v>
      </c>
    </row>
    <row r="526" customFormat="false" ht="15" hidden="false" customHeight="false" outlineLevel="0" collapsed="false">
      <c r="A526" s="6" t="str">
        <f aca="false">TEXT(B526,"0")&amp;"-"&amp;TEXT(C526,"00")</f>
        <v>2024-04</v>
      </c>
      <c r="B526" s="4" t="n">
        <v>2024</v>
      </c>
      <c r="C526" s="4" t="n">
        <v>4</v>
      </c>
      <c r="D526" s="9" t="s">
        <v>294</v>
      </c>
      <c r="E526" s="9" t="s">
        <v>358</v>
      </c>
      <c r="F526" s="12" t="str">
        <f aca="false">INDEX(品項主檔!$B$2:$B$11,MATCH($E526,品項主檔!$A$2:$A$11,0))</f>
        <v>麻油雞湯麵</v>
      </c>
      <c r="G526" s="12" t="str">
        <f aca="false">INDEX(品項主檔!$C$2:$C$11,MATCH($E526,品項主檔!$A$2:$A$11,0))</f>
        <v>主食</v>
      </c>
      <c r="H526" s="17" t="n">
        <f aca="false">SUMIFS(品項年度售價!$D$2:$D$31,品項年度售價!$A$2:$A$31,$B526,品項年度售價!$B$2:$B$31,$E526)</f>
        <v>290</v>
      </c>
      <c r="I526" s="4" t="n">
        <v>452</v>
      </c>
      <c r="J526" s="14" t="n">
        <f aca="false">H526*I526</f>
        <v>131080</v>
      </c>
    </row>
    <row r="527" customFormat="false" ht="15" hidden="false" customHeight="false" outlineLevel="0" collapsed="false">
      <c r="A527" s="6" t="str">
        <f aca="false">TEXT(B527,"0")&amp;"-"&amp;TEXT(C527,"00")</f>
        <v>2024-04</v>
      </c>
      <c r="B527" s="4" t="n">
        <v>2024</v>
      </c>
      <c r="C527" s="4" t="n">
        <v>4</v>
      </c>
      <c r="D527" s="9" t="s">
        <v>294</v>
      </c>
      <c r="E527" s="9" t="s">
        <v>360</v>
      </c>
      <c r="F527" s="12" t="str">
        <f aca="false">INDEX(品項主檔!$B$2:$B$11,MATCH($E527,品項主檔!$A$2:$A$11,0))</f>
        <v>塔香涼麵</v>
      </c>
      <c r="G527" s="12" t="str">
        <f aca="false">INDEX(品項主檔!$C$2:$C$11,MATCH($E527,品項主檔!$A$2:$A$11,0))</f>
        <v>主食</v>
      </c>
      <c r="H527" s="17" t="n">
        <f aca="false">SUMIFS(品項年度售價!$D$2:$D$31,品項年度售價!$A$2:$A$31,$B527,品項年度售價!$B$2:$B$31,$E527)</f>
        <v>180</v>
      </c>
      <c r="I527" s="4" t="n">
        <v>575</v>
      </c>
      <c r="J527" s="14" t="n">
        <f aca="false">H527*I527</f>
        <v>103500</v>
      </c>
    </row>
    <row r="528" customFormat="false" ht="15" hidden="false" customHeight="false" outlineLevel="0" collapsed="false">
      <c r="A528" s="6" t="str">
        <f aca="false">TEXT(B528,"0")&amp;"-"&amp;TEXT(C528,"00")</f>
        <v>2024-04</v>
      </c>
      <c r="B528" s="4" t="n">
        <v>2024</v>
      </c>
      <c r="C528" s="4" t="n">
        <v>4</v>
      </c>
      <c r="D528" s="9" t="s">
        <v>294</v>
      </c>
      <c r="E528" s="9" t="s">
        <v>362</v>
      </c>
      <c r="F528" s="12" t="str">
        <f aca="false">INDEX(品項主檔!$B$2:$B$11,MATCH($E528,品項主檔!$A$2:$A$11,0))</f>
        <v>海鮮炒飯</v>
      </c>
      <c r="G528" s="12" t="str">
        <f aca="false">INDEX(品項主檔!$C$2:$C$11,MATCH($E528,品項主檔!$A$2:$A$11,0))</f>
        <v>主食</v>
      </c>
      <c r="H528" s="17" t="n">
        <f aca="false">SUMIFS(品項年度售價!$D$2:$D$31,品項年度售價!$A$2:$A$31,$B528,品項年度售價!$B$2:$B$31,$E528)</f>
        <v>250</v>
      </c>
      <c r="I528" s="4" t="n">
        <v>620</v>
      </c>
      <c r="J528" s="14" t="n">
        <f aca="false">H528*I528</f>
        <v>155000</v>
      </c>
    </row>
    <row r="529" customFormat="false" ht="15" hidden="false" customHeight="false" outlineLevel="0" collapsed="false">
      <c r="A529" s="6" t="str">
        <f aca="false">TEXT(B529,"0")&amp;"-"&amp;TEXT(C529,"00")</f>
        <v>2024-04</v>
      </c>
      <c r="B529" s="4" t="n">
        <v>2024</v>
      </c>
      <c r="C529" s="4" t="n">
        <v>4</v>
      </c>
      <c r="D529" s="9" t="s">
        <v>294</v>
      </c>
      <c r="E529" s="9" t="s">
        <v>364</v>
      </c>
      <c r="F529" s="12" t="str">
        <f aca="false">INDEX(品項主檔!$B$2:$B$11,MATCH($E529,品項主檔!$A$2:$A$11,0))</f>
        <v>酸辣湯</v>
      </c>
      <c r="G529" s="12" t="str">
        <f aca="false">INDEX(品項主檔!$C$2:$C$11,MATCH($E529,品項主檔!$A$2:$A$11,0))</f>
        <v>湯品</v>
      </c>
      <c r="H529" s="17" t="n">
        <f aca="false">SUMIFS(品項年度售價!$D$2:$D$31,品項年度售價!$A$2:$A$31,$B529,品項年度售價!$B$2:$B$31,$E529)</f>
        <v>60</v>
      </c>
      <c r="I529" s="4" t="n">
        <v>2797</v>
      </c>
      <c r="J529" s="14" t="n">
        <f aca="false">H529*I529</f>
        <v>167820</v>
      </c>
    </row>
    <row r="530" customFormat="false" ht="15" hidden="false" customHeight="false" outlineLevel="0" collapsed="false">
      <c r="A530" s="6" t="str">
        <f aca="false">TEXT(B530,"0")&amp;"-"&amp;TEXT(C530,"00")</f>
        <v>2024-04</v>
      </c>
      <c r="B530" s="4" t="n">
        <v>2024</v>
      </c>
      <c r="C530" s="4" t="n">
        <v>4</v>
      </c>
      <c r="D530" s="9" t="s">
        <v>294</v>
      </c>
      <c r="E530" s="9" t="s">
        <v>367</v>
      </c>
      <c r="F530" s="12" t="str">
        <f aca="false">INDEX(品項主檔!$B$2:$B$11,MATCH($E530,品項主檔!$A$2:$A$11,0))</f>
        <v>招牌滷味拼盤</v>
      </c>
      <c r="G530" s="12" t="str">
        <f aca="false">INDEX(品項主檔!$C$2:$C$11,MATCH($E530,品項主檔!$A$2:$A$11,0))</f>
        <v>小菜</v>
      </c>
      <c r="H530" s="17" t="n">
        <f aca="false">SUMIFS(品項年度售價!$D$2:$D$31,品項年度售價!$A$2:$A$31,$B530,品項年度售價!$B$2:$B$31,$E530)</f>
        <v>120</v>
      </c>
      <c r="I530" s="4" t="n">
        <v>1965</v>
      </c>
      <c r="J530" s="14" t="n">
        <f aca="false">H530*I530</f>
        <v>235800</v>
      </c>
    </row>
    <row r="531" customFormat="false" ht="15" hidden="false" customHeight="false" outlineLevel="0" collapsed="false">
      <c r="A531" s="6" t="str">
        <f aca="false">TEXT(B531,"0")&amp;"-"&amp;TEXT(C531,"00")</f>
        <v>2024-04</v>
      </c>
      <c r="B531" s="4" t="n">
        <v>2024</v>
      </c>
      <c r="C531" s="4" t="n">
        <v>4</v>
      </c>
      <c r="D531" s="9" t="s">
        <v>294</v>
      </c>
      <c r="E531" s="9" t="s">
        <v>370</v>
      </c>
      <c r="F531" s="12" t="str">
        <f aca="false">INDEX(品項主檔!$B$2:$B$11,MATCH($E531,品項主檔!$A$2:$A$11,0))</f>
        <v>古早味紅茶</v>
      </c>
      <c r="G531" s="12" t="str">
        <f aca="false">INDEX(品項主檔!$C$2:$C$11,MATCH($E531,品項主檔!$A$2:$A$11,0))</f>
        <v>飲品</v>
      </c>
      <c r="H531" s="17" t="n">
        <f aca="false">SUMIFS(品項年度售價!$D$2:$D$31,品項年度售價!$A$2:$A$31,$B531,品項年度售價!$B$2:$B$31,$E531)</f>
        <v>45</v>
      </c>
      <c r="I531" s="4" t="n">
        <v>4402</v>
      </c>
      <c r="J531" s="14" t="n">
        <f aca="false">H531*I531</f>
        <v>198090</v>
      </c>
    </row>
    <row r="532" customFormat="false" ht="15" hidden="false" customHeight="false" outlineLevel="0" collapsed="false">
      <c r="A532" s="6" t="str">
        <f aca="false">TEXT(B532,"0")&amp;"-"&amp;TEXT(C532,"00")</f>
        <v>2024-04</v>
      </c>
      <c r="B532" s="4" t="n">
        <v>2024</v>
      </c>
      <c r="C532" s="4" t="n">
        <v>4</v>
      </c>
      <c r="D532" s="9" t="s">
        <v>325</v>
      </c>
      <c r="E532" s="9" t="s">
        <v>349</v>
      </c>
      <c r="F532" s="12" t="str">
        <f aca="false">INDEX(品項主檔!$B$2:$B$11,MATCH($E532,品項主檔!$A$2:$A$11,0))</f>
        <v>招牌牛肉麵</v>
      </c>
      <c r="G532" s="12" t="str">
        <f aca="false">INDEX(品項主檔!$C$2:$C$11,MATCH($E532,品項主檔!$A$2:$A$11,0))</f>
        <v>主食</v>
      </c>
      <c r="H532" s="17" t="n">
        <f aca="false">SUMIFS(品項年度售價!$D$2:$D$31,品項年度售價!$A$2:$A$31,$B532,品項年度售價!$B$2:$B$31,$E532)</f>
        <v>280</v>
      </c>
      <c r="I532" s="4" t="n">
        <v>451</v>
      </c>
      <c r="J532" s="14" t="n">
        <f aca="false">H532*I532</f>
        <v>126280</v>
      </c>
    </row>
    <row r="533" customFormat="false" ht="15" hidden="false" customHeight="false" outlineLevel="0" collapsed="false">
      <c r="A533" s="6" t="str">
        <f aca="false">TEXT(B533,"0")&amp;"-"&amp;TEXT(C533,"00")</f>
        <v>2024-04</v>
      </c>
      <c r="B533" s="4" t="n">
        <v>2024</v>
      </c>
      <c r="C533" s="4" t="n">
        <v>4</v>
      </c>
      <c r="D533" s="9" t="s">
        <v>325</v>
      </c>
      <c r="E533" s="9" t="s">
        <v>352</v>
      </c>
      <c r="F533" s="12" t="str">
        <f aca="false">INDEX(品項主檔!$B$2:$B$11,MATCH($E533,品項主檔!$A$2:$A$11,0))</f>
        <v>三杯雞定食</v>
      </c>
      <c r="G533" s="12" t="str">
        <f aca="false">INDEX(品項主檔!$C$2:$C$11,MATCH($E533,品項主檔!$A$2:$A$11,0))</f>
        <v>主食</v>
      </c>
      <c r="H533" s="17" t="n">
        <f aca="false">SUMIFS(品項年度售價!$D$2:$D$31,品項年度售價!$A$2:$A$31,$B533,品項年度售價!$B$2:$B$31,$E533)</f>
        <v>260</v>
      </c>
      <c r="I533" s="4" t="n">
        <v>536</v>
      </c>
      <c r="J533" s="14" t="n">
        <f aca="false">H533*I533</f>
        <v>139360</v>
      </c>
    </row>
    <row r="534" customFormat="false" ht="15" hidden="false" customHeight="false" outlineLevel="0" collapsed="false">
      <c r="A534" s="6" t="str">
        <f aca="false">TEXT(B534,"0")&amp;"-"&amp;TEXT(C534,"00")</f>
        <v>2024-04</v>
      </c>
      <c r="B534" s="4" t="n">
        <v>2024</v>
      </c>
      <c r="C534" s="4" t="n">
        <v>4</v>
      </c>
      <c r="D534" s="9" t="s">
        <v>325</v>
      </c>
      <c r="E534" s="9" t="s">
        <v>354</v>
      </c>
      <c r="F534" s="12" t="str">
        <f aca="false">INDEX(品項主檔!$B$2:$B$11,MATCH($E534,品項主檔!$A$2:$A$11,0))</f>
        <v>蔥油雞腿飯</v>
      </c>
      <c r="G534" s="12" t="str">
        <f aca="false">INDEX(品項主檔!$C$2:$C$11,MATCH($E534,品項主檔!$A$2:$A$11,0))</f>
        <v>主食</v>
      </c>
      <c r="H534" s="17" t="n">
        <f aca="false">SUMIFS(品項年度售價!$D$2:$D$31,品項年度售價!$A$2:$A$31,$B534,品項年度售價!$B$2:$B$31,$E534)</f>
        <v>220</v>
      </c>
      <c r="I534" s="4" t="n">
        <v>533</v>
      </c>
      <c r="J534" s="14" t="n">
        <f aca="false">H534*I534</f>
        <v>117260</v>
      </c>
    </row>
    <row r="535" customFormat="false" ht="15" hidden="false" customHeight="false" outlineLevel="0" collapsed="false">
      <c r="A535" s="6" t="str">
        <f aca="false">TEXT(B535,"0")&amp;"-"&amp;TEXT(C535,"00")</f>
        <v>2024-04</v>
      </c>
      <c r="B535" s="4" t="n">
        <v>2024</v>
      </c>
      <c r="C535" s="4" t="n">
        <v>4</v>
      </c>
      <c r="D535" s="9" t="s">
        <v>325</v>
      </c>
      <c r="E535" s="9" t="s">
        <v>356</v>
      </c>
      <c r="F535" s="12" t="str">
        <f aca="false">INDEX(品項主檔!$B$2:$B$11,MATCH($E535,品項主檔!$A$2:$A$11,0))</f>
        <v>黑胡椒豬排飯</v>
      </c>
      <c r="G535" s="12" t="str">
        <f aca="false">INDEX(品項主檔!$C$2:$C$11,MATCH($E535,品項主檔!$A$2:$A$11,0))</f>
        <v>主食</v>
      </c>
      <c r="H535" s="17" t="n">
        <f aca="false">SUMIFS(品項年度售價!$D$2:$D$31,品項年度售價!$A$2:$A$31,$B535,品項年度售價!$B$2:$B$31,$E535)</f>
        <v>230</v>
      </c>
      <c r="I535" s="4" t="n">
        <v>478</v>
      </c>
      <c r="J535" s="14" t="n">
        <f aca="false">H535*I535</f>
        <v>109940</v>
      </c>
    </row>
    <row r="536" customFormat="false" ht="15" hidden="false" customHeight="false" outlineLevel="0" collapsed="false">
      <c r="A536" s="6" t="str">
        <f aca="false">TEXT(B536,"0")&amp;"-"&amp;TEXT(C536,"00")</f>
        <v>2024-04</v>
      </c>
      <c r="B536" s="4" t="n">
        <v>2024</v>
      </c>
      <c r="C536" s="4" t="n">
        <v>4</v>
      </c>
      <c r="D536" s="9" t="s">
        <v>325</v>
      </c>
      <c r="E536" s="9" t="s">
        <v>358</v>
      </c>
      <c r="F536" s="12" t="str">
        <f aca="false">INDEX(品項主檔!$B$2:$B$11,MATCH($E536,品項主檔!$A$2:$A$11,0))</f>
        <v>麻油雞湯麵</v>
      </c>
      <c r="G536" s="12" t="str">
        <f aca="false">INDEX(品項主檔!$C$2:$C$11,MATCH($E536,品項主檔!$A$2:$A$11,0))</f>
        <v>主食</v>
      </c>
      <c r="H536" s="17" t="n">
        <f aca="false">SUMIFS(品項年度售價!$D$2:$D$31,品項年度售價!$A$2:$A$31,$B536,品項年度售價!$B$2:$B$31,$E536)</f>
        <v>290</v>
      </c>
      <c r="I536" s="4" t="n">
        <v>373</v>
      </c>
      <c r="J536" s="14" t="n">
        <f aca="false">H536*I536</f>
        <v>108170</v>
      </c>
    </row>
    <row r="537" customFormat="false" ht="15" hidden="false" customHeight="false" outlineLevel="0" collapsed="false">
      <c r="A537" s="6" t="str">
        <f aca="false">TEXT(B537,"0")&amp;"-"&amp;TEXT(C537,"00")</f>
        <v>2024-04</v>
      </c>
      <c r="B537" s="4" t="n">
        <v>2024</v>
      </c>
      <c r="C537" s="4" t="n">
        <v>4</v>
      </c>
      <c r="D537" s="9" t="s">
        <v>325</v>
      </c>
      <c r="E537" s="9" t="s">
        <v>360</v>
      </c>
      <c r="F537" s="12" t="str">
        <f aca="false">INDEX(品項主檔!$B$2:$B$11,MATCH($E537,品項主檔!$A$2:$A$11,0))</f>
        <v>塔香涼麵</v>
      </c>
      <c r="G537" s="12" t="str">
        <f aca="false">INDEX(品項主檔!$C$2:$C$11,MATCH($E537,品項主檔!$A$2:$A$11,0))</f>
        <v>主食</v>
      </c>
      <c r="H537" s="17" t="n">
        <f aca="false">SUMIFS(品項年度售價!$D$2:$D$31,品項年度售價!$A$2:$A$31,$B537,品項年度售價!$B$2:$B$31,$E537)</f>
        <v>180</v>
      </c>
      <c r="I537" s="4" t="n">
        <v>521</v>
      </c>
      <c r="J537" s="14" t="n">
        <f aca="false">H537*I537</f>
        <v>93780</v>
      </c>
    </row>
    <row r="538" customFormat="false" ht="15" hidden="false" customHeight="false" outlineLevel="0" collapsed="false">
      <c r="A538" s="6" t="str">
        <f aca="false">TEXT(B538,"0")&amp;"-"&amp;TEXT(C538,"00")</f>
        <v>2024-04</v>
      </c>
      <c r="B538" s="4" t="n">
        <v>2024</v>
      </c>
      <c r="C538" s="4" t="n">
        <v>4</v>
      </c>
      <c r="D538" s="9" t="s">
        <v>325</v>
      </c>
      <c r="E538" s="9" t="s">
        <v>362</v>
      </c>
      <c r="F538" s="12" t="str">
        <f aca="false">INDEX(品項主檔!$B$2:$B$11,MATCH($E538,品項主檔!$A$2:$A$11,0))</f>
        <v>海鮮炒飯</v>
      </c>
      <c r="G538" s="12" t="str">
        <f aca="false">INDEX(品項主檔!$C$2:$C$11,MATCH($E538,品項主檔!$A$2:$A$11,0))</f>
        <v>主食</v>
      </c>
      <c r="H538" s="17" t="n">
        <f aca="false">SUMIFS(品項年度售價!$D$2:$D$31,品項年度售價!$A$2:$A$31,$B538,品項年度售價!$B$2:$B$31,$E538)</f>
        <v>250</v>
      </c>
      <c r="I538" s="4" t="n">
        <v>527</v>
      </c>
      <c r="J538" s="14" t="n">
        <f aca="false">H538*I538</f>
        <v>131750</v>
      </c>
    </row>
    <row r="539" customFormat="false" ht="15" hidden="false" customHeight="false" outlineLevel="0" collapsed="false">
      <c r="A539" s="6" t="str">
        <f aca="false">TEXT(B539,"0")&amp;"-"&amp;TEXT(C539,"00")</f>
        <v>2024-04</v>
      </c>
      <c r="B539" s="4" t="n">
        <v>2024</v>
      </c>
      <c r="C539" s="4" t="n">
        <v>4</v>
      </c>
      <c r="D539" s="9" t="s">
        <v>325</v>
      </c>
      <c r="E539" s="9" t="s">
        <v>364</v>
      </c>
      <c r="F539" s="12" t="str">
        <f aca="false">INDEX(品項主檔!$B$2:$B$11,MATCH($E539,品項主檔!$A$2:$A$11,0))</f>
        <v>酸辣湯</v>
      </c>
      <c r="G539" s="12" t="str">
        <f aca="false">INDEX(品項主檔!$C$2:$C$11,MATCH($E539,品項主檔!$A$2:$A$11,0))</f>
        <v>湯品</v>
      </c>
      <c r="H539" s="17" t="n">
        <f aca="false">SUMIFS(品項年度售價!$D$2:$D$31,品項年度售價!$A$2:$A$31,$B539,品項年度售價!$B$2:$B$31,$E539)</f>
        <v>60</v>
      </c>
      <c r="I539" s="4" t="n">
        <v>2499</v>
      </c>
      <c r="J539" s="14" t="n">
        <f aca="false">H539*I539</f>
        <v>149940</v>
      </c>
    </row>
    <row r="540" customFormat="false" ht="15" hidden="false" customHeight="false" outlineLevel="0" collapsed="false">
      <c r="A540" s="6" t="str">
        <f aca="false">TEXT(B540,"0")&amp;"-"&amp;TEXT(C540,"00")</f>
        <v>2024-04</v>
      </c>
      <c r="B540" s="4" t="n">
        <v>2024</v>
      </c>
      <c r="C540" s="4" t="n">
        <v>4</v>
      </c>
      <c r="D540" s="9" t="s">
        <v>325</v>
      </c>
      <c r="E540" s="9" t="s">
        <v>367</v>
      </c>
      <c r="F540" s="12" t="str">
        <f aca="false">INDEX(品項主檔!$B$2:$B$11,MATCH($E540,品項主檔!$A$2:$A$11,0))</f>
        <v>招牌滷味拼盤</v>
      </c>
      <c r="G540" s="12" t="str">
        <f aca="false">INDEX(品項主檔!$C$2:$C$11,MATCH($E540,品項主檔!$A$2:$A$11,0))</f>
        <v>小菜</v>
      </c>
      <c r="H540" s="17" t="n">
        <f aca="false">SUMIFS(品項年度售價!$D$2:$D$31,品項年度售價!$A$2:$A$31,$B540,品項年度售價!$B$2:$B$31,$E540)</f>
        <v>120</v>
      </c>
      <c r="I540" s="4" t="n">
        <v>1910</v>
      </c>
      <c r="J540" s="14" t="n">
        <f aca="false">H540*I540</f>
        <v>229200</v>
      </c>
    </row>
    <row r="541" customFormat="false" ht="15" hidden="false" customHeight="false" outlineLevel="0" collapsed="false">
      <c r="A541" s="6" t="str">
        <f aca="false">TEXT(B541,"0")&amp;"-"&amp;TEXT(C541,"00")</f>
        <v>2024-04</v>
      </c>
      <c r="B541" s="4" t="n">
        <v>2024</v>
      </c>
      <c r="C541" s="4" t="n">
        <v>4</v>
      </c>
      <c r="D541" s="9" t="s">
        <v>325</v>
      </c>
      <c r="E541" s="9" t="s">
        <v>370</v>
      </c>
      <c r="F541" s="12" t="str">
        <f aca="false">INDEX(品項主檔!$B$2:$B$11,MATCH($E541,品項主檔!$A$2:$A$11,0))</f>
        <v>古早味紅茶</v>
      </c>
      <c r="G541" s="12" t="str">
        <f aca="false">INDEX(品項主檔!$C$2:$C$11,MATCH($E541,品項主檔!$A$2:$A$11,0))</f>
        <v>飲品</v>
      </c>
      <c r="H541" s="17" t="n">
        <f aca="false">SUMIFS(品項年度售價!$D$2:$D$31,品項年度售價!$A$2:$A$31,$B541,品項年度售價!$B$2:$B$31,$E541)</f>
        <v>45</v>
      </c>
      <c r="I541" s="4" t="n">
        <v>5552</v>
      </c>
      <c r="J541" s="14" t="n">
        <f aca="false">H541*I541</f>
        <v>249840</v>
      </c>
    </row>
    <row r="542" customFormat="false" ht="15" hidden="false" customHeight="false" outlineLevel="0" collapsed="false">
      <c r="A542" s="6" t="str">
        <f aca="false">TEXT(B542,"0")&amp;"-"&amp;TEXT(C542,"00")</f>
        <v>2024-04</v>
      </c>
      <c r="B542" s="4" t="n">
        <v>2024</v>
      </c>
      <c r="C542" s="4" t="n">
        <v>4</v>
      </c>
      <c r="D542" s="9" t="s">
        <v>328</v>
      </c>
      <c r="E542" s="9" t="s">
        <v>349</v>
      </c>
      <c r="F542" s="12" t="str">
        <f aca="false">INDEX(品項主檔!$B$2:$B$11,MATCH($E542,品項主檔!$A$2:$A$11,0))</f>
        <v>招牌牛肉麵</v>
      </c>
      <c r="G542" s="12" t="str">
        <f aca="false">INDEX(品項主檔!$C$2:$C$11,MATCH($E542,品項主檔!$A$2:$A$11,0))</f>
        <v>主食</v>
      </c>
      <c r="H542" s="17" t="n">
        <f aca="false">SUMIFS(品項年度售價!$D$2:$D$31,品項年度售價!$A$2:$A$31,$B542,品項年度售價!$B$2:$B$31,$E542)</f>
        <v>280</v>
      </c>
      <c r="I542" s="4" t="n">
        <v>332</v>
      </c>
      <c r="J542" s="14" t="n">
        <f aca="false">H542*I542</f>
        <v>92960</v>
      </c>
    </row>
    <row r="543" customFormat="false" ht="15" hidden="false" customHeight="false" outlineLevel="0" collapsed="false">
      <c r="A543" s="6" t="str">
        <f aca="false">TEXT(B543,"0")&amp;"-"&amp;TEXT(C543,"00")</f>
        <v>2024-04</v>
      </c>
      <c r="B543" s="4" t="n">
        <v>2024</v>
      </c>
      <c r="C543" s="4" t="n">
        <v>4</v>
      </c>
      <c r="D543" s="9" t="s">
        <v>328</v>
      </c>
      <c r="E543" s="9" t="s">
        <v>352</v>
      </c>
      <c r="F543" s="12" t="str">
        <f aca="false">INDEX(品項主檔!$B$2:$B$11,MATCH($E543,品項主檔!$A$2:$A$11,0))</f>
        <v>三杯雞定食</v>
      </c>
      <c r="G543" s="12" t="str">
        <f aca="false">INDEX(品項主檔!$C$2:$C$11,MATCH($E543,品項主檔!$A$2:$A$11,0))</f>
        <v>主食</v>
      </c>
      <c r="H543" s="17" t="n">
        <f aca="false">SUMIFS(品項年度售價!$D$2:$D$31,品項年度售價!$A$2:$A$31,$B543,品項年度售價!$B$2:$B$31,$E543)</f>
        <v>260</v>
      </c>
      <c r="I543" s="4" t="n">
        <v>333</v>
      </c>
      <c r="J543" s="14" t="n">
        <f aca="false">H543*I543</f>
        <v>86580</v>
      </c>
    </row>
    <row r="544" customFormat="false" ht="15" hidden="false" customHeight="false" outlineLevel="0" collapsed="false">
      <c r="A544" s="6" t="str">
        <f aca="false">TEXT(B544,"0")&amp;"-"&amp;TEXT(C544,"00")</f>
        <v>2024-04</v>
      </c>
      <c r="B544" s="4" t="n">
        <v>2024</v>
      </c>
      <c r="C544" s="4" t="n">
        <v>4</v>
      </c>
      <c r="D544" s="9" t="s">
        <v>328</v>
      </c>
      <c r="E544" s="9" t="s">
        <v>354</v>
      </c>
      <c r="F544" s="12" t="str">
        <f aca="false">INDEX(品項主檔!$B$2:$B$11,MATCH($E544,品項主檔!$A$2:$A$11,0))</f>
        <v>蔥油雞腿飯</v>
      </c>
      <c r="G544" s="12" t="str">
        <f aca="false">INDEX(品項主檔!$C$2:$C$11,MATCH($E544,品項主檔!$A$2:$A$11,0))</f>
        <v>主食</v>
      </c>
      <c r="H544" s="17" t="n">
        <f aca="false">SUMIFS(品項年度售價!$D$2:$D$31,品項年度售價!$A$2:$A$31,$B544,品項年度售價!$B$2:$B$31,$E544)</f>
        <v>220</v>
      </c>
      <c r="I544" s="4" t="n">
        <v>368</v>
      </c>
      <c r="J544" s="14" t="n">
        <f aca="false">H544*I544</f>
        <v>80960</v>
      </c>
    </row>
    <row r="545" customFormat="false" ht="15" hidden="false" customHeight="false" outlineLevel="0" collapsed="false">
      <c r="A545" s="6" t="str">
        <f aca="false">TEXT(B545,"0")&amp;"-"&amp;TEXT(C545,"00")</f>
        <v>2024-04</v>
      </c>
      <c r="B545" s="4" t="n">
        <v>2024</v>
      </c>
      <c r="C545" s="4" t="n">
        <v>4</v>
      </c>
      <c r="D545" s="9" t="s">
        <v>328</v>
      </c>
      <c r="E545" s="9" t="s">
        <v>356</v>
      </c>
      <c r="F545" s="12" t="str">
        <f aca="false">INDEX(品項主檔!$B$2:$B$11,MATCH($E545,品項主檔!$A$2:$A$11,0))</f>
        <v>黑胡椒豬排飯</v>
      </c>
      <c r="G545" s="12" t="str">
        <f aca="false">INDEX(品項主檔!$C$2:$C$11,MATCH($E545,品項主檔!$A$2:$A$11,0))</f>
        <v>主食</v>
      </c>
      <c r="H545" s="17" t="n">
        <f aca="false">SUMIFS(品項年度售價!$D$2:$D$31,品項年度售價!$A$2:$A$31,$B545,品項年度售價!$B$2:$B$31,$E545)</f>
        <v>230</v>
      </c>
      <c r="I545" s="4" t="n">
        <v>388</v>
      </c>
      <c r="J545" s="14" t="n">
        <f aca="false">H545*I545</f>
        <v>89240</v>
      </c>
    </row>
    <row r="546" customFormat="false" ht="15" hidden="false" customHeight="false" outlineLevel="0" collapsed="false">
      <c r="A546" s="6" t="str">
        <f aca="false">TEXT(B546,"0")&amp;"-"&amp;TEXT(C546,"00")</f>
        <v>2024-04</v>
      </c>
      <c r="B546" s="4" t="n">
        <v>2024</v>
      </c>
      <c r="C546" s="4" t="n">
        <v>4</v>
      </c>
      <c r="D546" s="9" t="s">
        <v>328</v>
      </c>
      <c r="E546" s="9" t="s">
        <v>358</v>
      </c>
      <c r="F546" s="12" t="str">
        <f aca="false">INDEX(品項主檔!$B$2:$B$11,MATCH($E546,品項主檔!$A$2:$A$11,0))</f>
        <v>麻油雞湯麵</v>
      </c>
      <c r="G546" s="12" t="str">
        <f aca="false">INDEX(品項主檔!$C$2:$C$11,MATCH($E546,品項主檔!$A$2:$A$11,0))</f>
        <v>主食</v>
      </c>
      <c r="H546" s="17" t="n">
        <f aca="false">SUMIFS(品項年度售價!$D$2:$D$31,品項年度售價!$A$2:$A$31,$B546,品項年度售價!$B$2:$B$31,$E546)</f>
        <v>290</v>
      </c>
      <c r="I546" s="4" t="n">
        <v>306</v>
      </c>
      <c r="J546" s="14" t="n">
        <f aca="false">H546*I546</f>
        <v>88740</v>
      </c>
    </row>
    <row r="547" customFormat="false" ht="15" hidden="false" customHeight="false" outlineLevel="0" collapsed="false">
      <c r="A547" s="6" t="str">
        <f aca="false">TEXT(B547,"0")&amp;"-"&amp;TEXT(C547,"00")</f>
        <v>2024-04</v>
      </c>
      <c r="B547" s="4" t="n">
        <v>2024</v>
      </c>
      <c r="C547" s="4" t="n">
        <v>4</v>
      </c>
      <c r="D547" s="9" t="s">
        <v>328</v>
      </c>
      <c r="E547" s="9" t="s">
        <v>360</v>
      </c>
      <c r="F547" s="12" t="str">
        <f aca="false">INDEX(品項主檔!$B$2:$B$11,MATCH($E547,品項主檔!$A$2:$A$11,0))</f>
        <v>塔香涼麵</v>
      </c>
      <c r="G547" s="12" t="str">
        <f aca="false">INDEX(品項主檔!$C$2:$C$11,MATCH($E547,品項主檔!$A$2:$A$11,0))</f>
        <v>主食</v>
      </c>
      <c r="H547" s="17" t="n">
        <f aca="false">SUMIFS(品項年度售價!$D$2:$D$31,品項年度售價!$A$2:$A$31,$B547,品項年度售價!$B$2:$B$31,$E547)</f>
        <v>180</v>
      </c>
      <c r="I547" s="4" t="n">
        <v>406</v>
      </c>
      <c r="J547" s="14" t="n">
        <f aca="false">H547*I547</f>
        <v>73080</v>
      </c>
    </row>
    <row r="548" customFormat="false" ht="15" hidden="false" customHeight="false" outlineLevel="0" collapsed="false">
      <c r="A548" s="6" t="str">
        <f aca="false">TEXT(B548,"0")&amp;"-"&amp;TEXT(C548,"00")</f>
        <v>2024-04</v>
      </c>
      <c r="B548" s="4" t="n">
        <v>2024</v>
      </c>
      <c r="C548" s="4" t="n">
        <v>4</v>
      </c>
      <c r="D548" s="9" t="s">
        <v>328</v>
      </c>
      <c r="E548" s="9" t="s">
        <v>362</v>
      </c>
      <c r="F548" s="12" t="str">
        <f aca="false">INDEX(品項主檔!$B$2:$B$11,MATCH($E548,品項主檔!$A$2:$A$11,0))</f>
        <v>海鮮炒飯</v>
      </c>
      <c r="G548" s="12" t="str">
        <f aca="false">INDEX(品項主檔!$C$2:$C$11,MATCH($E548,品項主檔!$A$2:$A$11,0))</f>
        <v>主食</v>
      </c>
      <c r="H548" s="17" t="n">
        <f aca="false">SUMIFS(品項年度售價!$D$2:$D$31,品項年度售價!$A$2:$A$31,$B548,品項年度售價!$B$2:$B$31,$E548)</f>
        <v>250</v>
      </c>
      <c r="I548" s="4" t="n">
        <v>429</v>
      </c>
      <c r="J548" s="14" t="n">
        <f aca="false">H548*I548</f>
        <v>107250</v>
      </c>
    </row>
    <row r="549" customFormat="false" ht="15" hidden="false" customHeight="false" outlineLevel="0" collapsed="false">
      <c r="A549" s="6" t="str">
        <f aca="false">TEXT(B549,"0")&amp;"-"&amp;TEXT(C549,"00")</f>
        <v>2024-04</v>
      </c>
      <c r="B549" s="4" t="n">
        <v>2024</v>
      </c>
      <c r="C549" s="4" t="n">
        <v>4</v>
      </c>
      <c r="D549" s="9" t="s">
        <v>328</v>
      </c>
      <c r="E549" s="9" t="s">
        <v>364</v>
      </c>
      <c r="F549" s="12" t="str">
        <f aca="false">INDEX(品項主檔!$B$2:$B$11,MATCH($E549,品項主檔!$A$2:$A$11,0))</f>
        <v>酸辣湯</v>
      </c>
      <c r="G549" s="12" t="str">
        <f aca="false">INDEX(品項主檔!$C$2:$C$11,MATCH($E549,品項主檔!$A$2:$A$11,0))</f>
        <v>湯品</v>
      </c>
      <c r="H549" s="17" t="n">
        <f aca="false">SUMIFS(品項年度售價!$D$2:$D$31,品項年度售價!$A$2:$A$31,$B549,品項年度售價!$B$2:$B$31,$E549)</f>
        <v>60</v>
      </c>
      <c r="I549" s="4" t="n">
        <v>1839</v>
      </c>
      <c r="J549" s="14" t="n">
        <f aca="false">H549*I549</f>
        <v>110340</v>
      </c>
    </row>
    <row r="550" customFormat="false" ht="15" hidden="false" customHeight="false" outlineLevel="0" collapsed="false">
      <c r="A550" s="6" t="str">
        <f aca="false">TEXT(B550,"0")&amp;"-"&amp;TEXT(C550,"00")</f>
        <v>2024-04</v>
      </c>
      <c r="B550" s="4" t="n">
        <v>2024</v>
      </c>
      <c r="C550" s="4" t="n">
        <v>4</v>
      </c>
      <c r="D550" s="9" t="s">
        <v>328</v>
      </c>
      <c r="E550" s="9" t="s">
        <v>367</v>
      </c>
      <c r="F550" s="12" t="str">
        <f aca="false">INDEX(品項主檔!$B$2:$B$11,MATCH($E550,品項主檔!$A$2:$A$11,0))</f>
        <v>招牌滷味拼盤</v>
      </c>
      <c r="G550" s="12" t="str">
        <f aca="false">INDEX(品項主檔!$C$2:$C$11,MATCH($E550,品項主檔!$A$2:$A$11,0))</f>
        <v>小菜</v>
      </c>
      <c r="H550" s="17" t="n">
        <f aca="false">SUMIFS(品項年度售價!$D$2:$D$31,品項年度售價!$A$2:$A$31,$B550,品項年度售價!$B$2:$B$31,$E550)</f>
        <v>120</v>
      </c>
      <c r="I550" s="4" t="n">
        <v>1356</v>
      </c>
      <c r="J550" s="14" t="n">
        <f aca="false">H550*I550</f>
        <v>162720</v>
      </c>
    </row>
    <row r="551" customFormat="false" ht="15" hidden="false" customHeight="false" outlineLevel="0" collapsed="false">
      <c r="A551" s="6" t="str">
        <f aca="false">TEXT(B551,"0")&amp;"-"&amp;TEXT(C551,"00")</f>
        <v>2024-04</v>
      </c>
      <c r="B551" s="4" t="n">
        <v>2024</v>
      </c>
      <c r="C551" s="4" t="n">
        <v>4</v>
      </c>
      <c r="D551" s="9" t="s">
        <v>328</v>
      </c>
      <c r="E551" s="9" t="s">
        <v>370</v>
      </c>
      <c r="F551" s="12" t="str">
        <f aca="false">INDEX(品項主檔!$B$2:$B$11,MATCH($E551,品項主檔!$A$2:$A$11,0))</f>
        <v>古早味紅茶</v>
      </c>
      <c r="G551" s="12" t="str">
        <f aca="false">INDEX(品項主檔!$C$2:$C$11,MATCH($E551,品項主檔!$A$2:$A$11,0))</f>
        <v>飲品</v>
      </c>
      <c r="H551" s="17" t="n">
        <f aca="false">SUMIFS(品項年度售價!$D$2:$D$31,品項年度售價!$A$2:$A$31,$B551,品項年度售價!$B$2:$B$31,$E551)</f>
        <v>45</v>
      </c>
      <c r="I551" s="4" t="n">
        <v>3640</v>
      </c>
      <c r="J551" s="14" t="n">
        <f aca="false">H551*I551</f>
        <v>163800</v>
      </c>
    </row>
    <row r="552" customFormat="false" ht="15" hidden="false" customHeight="false" outlineLevel="0" collapsed="false">
      <c r="A552" s="6" t="str">
        <f aca="false">TEXT(B552,"0")&amp;"-"&amp;TEXT(C552,"00")</f>
        <v>2024-04</v>
      </c>
      <c r="B552" s="4" t="n">
        <v>2024</v>
      </c>
      <c r="C552" s="4" t="n">
        <v>4</v>
      </c>
      <c r="D552" s="9" t="s">
        <v>280</v>
      </c>
      <c r="E552" s="9" t="s">
        <v>349</v>
      </c>
      <c r="F552" s="12" t="str">
        <f aca="false">INDEX(品項主檔!$B$2:$B$11,MATCH($E552,品項主檔!$A$2:$A$11,0))</f>
        <v>招牌牛肉麵</v>
      </c>
      <c r="G552" s="12" t="str">
        <f aca="false">INDEX(品項主檔!$C$2:$C$11,MATCH($E552,品項主檔!$A$2:$A$11,0))</f>
        <v>主食</v>
      </c>
      <c r="H552" s="17" t="n">
        <f aca="false">SUMIFS(品項年度售價!$D$2:$D$31,品項年度售價!$A$2:$A$31,$B552,品項年度售價!$B$2:$B$31,$E552)</f>
        <v>280</v>
      </c>
      <c r="I552" s="4" t="n">
        <v>409</v>
      </c>
      <c r="J552" s="14" t="n">
        <f aca="false">H552*I552</f>
        <v>114520</v>
      </c>
    </row>
    <row r="553" customFormat="false" ht="15" hidden="false" customHeight="false" outlineLevel="0" collapsed="false">
      <c r="A553" s="6" t="str">
        <f aca="false">TEXT(B553,"0")&amp;"-"&amp;TEXT(C553,"00")</f>
        <v>2024-04</v>
      </c>
      <c r="B553" s="4" t="n">
        <v>2024</v>
      </c>
      <c r="C553" s="4" t="n">
        <v>4</v>
      </c>
      <c r="D553" s="9" t="s">
        <v>280</v>
      </c>
      <c r="E553" s="9" t="s">
        <v>352</v>
      </c>
      <c r="F553" s="12" t="str">
        <f aca="false">INDEX(品項主檔!$B$2:$B$11,MATCH($E553,品項主檔!$A$2:$A$11,0))</f>
        <v>三杯雞定食</v>
      </c>
      <c r="G553" s="12" t="str">
        <f aca="false">INDEX(品項主檔!$C$2:$C$11,MATCH($E553,品項主檔!$A$2:$A$11,0))</f>
        <v>主食</v>
      </c>
      <c r="H553" s="17" t="n">
        <f aca="false">SUMIFS(品項年度售價!$D$2:$D$31,品項年度售價!$A$2:$A$31,$B553,品項年度售價!$B$2:$B$31,$E553)</f>
        <v>260</v>
      </c>
      <c r="I553" s="4" t="n">
        <v>417</v>
      </c>
      <c r="J553" s="14" t="n">
        <f aca="false">H553*I553</f>
        <v>108420</v>
      </c>
    </row>
    <row r="554" customFormat="false" ht="15" hidden="false" customHeight="false" outlineLevel="0" collapsed="false">
      <c r="A554" s="6" t="str">
        <f aca="false">TEXT(B554,"0")&amp;"-"&amp;TEXT(C554,"00")</f>
        <v>2024-04</v>
      </c>
      <c r="B554" s="4" t="n">
        <v>2024</v>
      </c>
      <c r="C554" s="4" t="n">
        <v>4</v>
      </c>
      <c r="D554" s="9" t="s">
        <v>280</v>
      </c>
      <c r="E554" s="9" t="s">
        <v>354</v>
      </c>
      <c r="F554" s="12" t="str">
        <f aca="false">INDEX(品項主檔!$B$2:$B$11,MATCH($E554,品項主檔!$A$2:$A$11,0))</f>
        <v>蔥油雞腿飯</v>
      </c>
      <c r="G554" s="12" t="str">
        <f aca="false">INDEX(品項主檔!$C$2:$C$11,MATCH($E554,品項主檔!$A$2:$A$11,0))</f>
        <v>主食</v>
      </c>
      <c r="H554" s="17" t="n">
        <f aca="false">SUMIFS(品項年度售價!$D$2:$D$31,品項年度售價!$A$2:$A$31,$B554,品項年度售價!$B$2:$B$31,$E554)</f>
        <v>220</v>
      </c>
      <c r="I554" s="4" t="n">
        <v>457</v>
      </c>
      <c r="J554" s="14" t="n">
        <f aca="false">H554*I554</f>
        <v>100540</v>
      </c>
    </row>
    <row r="555" customFormat="false" ht="15" hidden="false" customHeight="false" outlineLevel="0" collapsed="false">
      <c r="A555" s="6" t="str">
        <f aca="false">TEXT(B555,"0")&amp;"-"&amp;TEXT(C555,"00")</f>
        <v>2024-04</v>
      </c>
      <c r="B555" s="4" t="n">
        <v>2024</v>
      </c>
      <c r="C555" s="4" t="n">
        <v>4</v>
      </c>
      <c r="D555" s="9" t="s">
        <v>280</v>
      </c>
      <c r="E555" s="9" t="s">
        <v>356</v>
      </c>
      <c r="F555" s="12" t="str">
        <f aca="false">INDEX(品項主檔!$B$2:$B$11,MATCH($E555,品項主檔!$A$2:$A$11,0))</f>
        <v>黑胡椒豬排飯</v>
      </c>
      <c r="G555" s="12" t="str">
        <f aca="false">INDEX(品項主檔!$C$2:$C$11,MATCH($E555,品項主檔!$A$2:$A$11,0))</f>
        <v>主食</v>
      </c>
      <c r="H555" s="17" t="n">
        <f aca="false">SUMIFS(品項年度售價!$D$2:$D$31,品項年度售價!$A$2:$A$31,$B555,品項年度售價!$B$2:$B$31,$E555)</f>
        <v>230</v>
      </c>
      <c r="I555" s="4" t="n">
        <v>381</v>
      </c>
      <c r="J555" s="14" t="n">
        <f aca="false">H555*I555</f>
        <v>87630</v>
      </c>
    </row>
    <row r="556" customFormat="false" ht="15" hidden="false" customHeight="false" outlineLevel="0" collapsed="false">
      <c r="A556" s="6" t="str">
        <f aca="false">TEXT(B556,"0")&amp;"-"&amp;TEXT(C556,"00")</f>
        <v>2024-04</v>
      </c>
      <c r="B556" s="4" t="n">
        <v>2024</v>
      </c>
      <c r="C556" s="4" t="n">
        <v>4</v>
      </c>
      <c r="D556" s="9" t="s">
        <v>280</v>
      </c>
      <c r="E556" s="9" t="s">
        <v>358</v>
      </c>
      <c r="F556" s="12" t="str">
        <f aca="false">INDEX(品項主檔!$B$2:$B$11,MATCH($E556,品項主檔!$A$2:$A$11,0))</f>
        <v>麻油雞湯麵</v>
      </c>
      <c r="G556" s="12" t="str">
        <f aca="false">INDEX(品項主檔!$C$2:$C$11,MATCH($E556,品項主檔!$A$2:$A$11,0))</f>
        <v>主食</v>
      </c>
      <c r="H556" s="17" t="n">
        <f aca="false">SUMIFS(品項年度售價!$D$2:$D$31,品項年度售價!$A$2:$A$31,$B556,品項年度售價!$B$2:$B$31,$E556)</f>
        <v>290</v>
      </c>
      <c r="I556" s="4" t="n">
        <v>369</v>
      </c>
      <c r="J556" s="14" t="n">
        <f aca="false">H556*I556</f>
        <v>107010</v>
      </c>
    </row>
    <row r="557" customFormat="false" ht="15" hidden="false" customHeight="false" outlineLevel="0" collapsed="false">
      <c r="A557" s="6" t="str">
        <f aca="false">TEXT(B557,"0")&amp;"-"&amp;TEXT(C557,"00")</f>
        <v>2024-04</v>
      </c>
      <c r="B557" s="4" t="n">
        <v>2024</v>
      </c>
      <c r="C557" s="4" t="n">
        <v>4</v>
      </c>
      <c r="D557" s="9" t="s">
        <v>280</v>
      </c>
      <c r="E557" s="9" t="s">
        <v>360</v>
      </c>
      <c r="F557" s="12" t="str">
        <f aca="false">INDEX(品項主檔!$B$2:$B$11,MATCH($E557,品項主檔!$A$2:$A$11,0))</f>
        <v>塔香涼麵</v>
      </c>
      <c r="G557" s="12" t="str">
        <f aca="false">INDEX(品項主檔!$C$2:$C$11,MATCH($E557,品項主檔!$A$2:$A$11,0))</f>
        <v>主食</v>
      </c>
      <c r="H557" s="17" t="n">
        <f aca="false">SUMIFS(品項年度售價!$D$2:$D$31,品項年度售價!$A$2:$A$31,$B557,品項年度售價!$B$2:$B$31,$E557)</f>
        <v>180</v>
      </c>
      <c r="I557" s="4" t="n">
        <v>426</v>
      </c>
      <c r="J557" s="14" t="n">
        <f aca="false">H557*I557</f>
        <v>76680</v>
      </c>
    </row>
    <row r="558" customFormat="false" ht="15" hidden="false" customHeight="false" outlineLevel="0" collapsed="false">
      <c r="A558" s="6" t="str">
        <f aca="false">TEXT(B558,"0")&amp;"-"&amp;TEXT(C558,"00")</f>
        <v>2024-04</v>
      </c>
      <c r="B558" s="4" t="n">
        <v>2024</v>
      </c>
      <c r="C558" s="4" t="n">
        <v>4</v>
      </c>
      <c r="D558" s="9" t="s">
        <v>280</v>
      </c>
      <c r="E558" s="9" t="s">
        <v>362</v>
      </c>
      <c r="F558" s="12" t="str">
        <f aca="false">INDEX(品項主檔!$B$2:$B$11,MATCH($E558,品項主檔!$A$2:$A$11,0))</f>
        <v>海鮮炒飯</v>
      </c>
      <c r="G558" s="12" t="str">
        <f aca="false">INDEX(品項主檔!$C$2:$C$11,MATCH($E558,品項主檔!$A$2:$A$11,0))</f>
        <v>主食</v>
      </c>
      <c r="H558" s="17" t="n">
        <f aca="false">SUMIFS(品項年度售價!$D$2:$D$31,品項年度售價!$A$2:$A$31,$B558,品項年度售價!$B$2:$B$31,$E558)</f>
        <v>250</v>
      </c>
      <c r="I558" s="4" t="n">
        <v>443</v>
      </c>
      <c r="J558" s="14" t="n">
        <f aca="false">H558*I558</f>
        <v>110750</v>
      </c>
    </row>
    <row r="559" customFormat="false" ht="15" hidden="false" customHeight="false" outlineLevel="0" collapsed="false">
      <c r="A559" s="6" t="str">
        <f aca="false">TEXT(B559,"0")&amp;"-"&amp;TEXT(C559,"00")</f>
        <v>2024-04</v>
      </c>
      <c r="B559" s="4" t="n">
        <v>2024</v>
      </c>
      <c r="C559" s="4" t="n">
        <v>4</v>
      </c>
      <c r="D559" s="9" t="s">
        <v>280</v>
      </c>
      <c r="E559" s="9" t="s">
        <v>364</v>
      </c>
      <c r="F559" s="12" t="str">
        <f aca="false">INDEX(品項主檔!$B$2:$B$11,MATCH($E559,品項主檔!$A$2:$A$11,0))</f>
        <v>酸辣湯</v>
      </c>
      <c r="G559" s="12" t="str">
        <f aca="false">INDEX(品項主檔!$C$2:$C$11,MATCH($E559,品項主檔!$A$2:$A$11,0))</f>
        <v>湯品</v>
      </c>
      <c r="H559" s="17" t="n">
        <f aca="false">SUMIFS(品項年度售價!$D$2:$D$31,品項年度售價!$A$2:$A$31,$B559,品項年度售價!$B$2:$B$31,$E559)</f>
        <v>60</v>
      </c>
      <c r="I559" s="4" t="n">
        <v>2209</v>
      </c>
      <c r="J559" s="14" t="n">
        <f aca="false">H559*I559</f>
        <v>132540</v>
      </c>
    </row>
    <row r="560" customFormat="false" ht="15" hidden="false" customHeight="false" outlineLevel="0" collapsed="false">
      <c r="A560" s="6" t="str">
        <f aca="false">TEXT(B560,"0")&amp;"-"&amp;TEXT(C560,"00")</f>
        <v>2024-04</v>
      </c>
      <c r="B560" s="4" t="n">
        <v>2024</v>
      </c>
      <c r="C560" s="4" t="n">
        <v>4</v>
      </c>
      <c r="D560" s="9" t="s">
        <v>280</v>
      </c>
      <c r="E560" s="9" t="s">
        <v>367</v>
      </c>
      <c r="F560" s="12" t="str">
        <f aca="false">INDEX(品項主檔!$B$2:$B$11,MATCH($E560,品項主檔!$A$2:$A$11,0))</f>
        <v>招牌滷味拼盤</v>
      </c>
      <c r="G560" s="12" t="str">
        <f aca="false">INDEX(品項主檔!$C$2:$C$11,MATCH($E560,品項主檔!$A$2:$A$11,0))</f>
        <v>小菜</v>
      </c>
      <c r="H560" s="17" t="n">
        <f aca="false">SUMIFS(品項年度售價!$D$2:$D$31,品項年度售價!$A$2:$A$31,$B560,品項年度售價!$B$2:$B$31,$E560)</f>
        <v>120</v>
      </c>
      <c r="I560" s="4" t="n">
        <v>1247</v>
      </c>
      <c r="J560" s="14" t="n">
        <f aca="false">H560*I560</f>
        <v>149640</v>
      </c>
    </row>
    <row r="561" customFormat="false" ht="15" hidden="false" customHeight="false" outlineLevel="0" collapsed="false">
      <c r="A561" s="6" t="str">
        <f aca="false">TEXT(B561,"0")&amp;"-"&amp;TEXT(C561,"00")</f>
        <v>2024-04</v>
      </c>
      <c r="B561" s="4" t="n">
        <v>2024</v>
      </c>
      <c r="C561" s="4" t="n">
        <v>4</v>
      </c>
      <c r="D561" s="9" t="s">
        <v>280</v>
      </c>
      <c r="E561" s="9" t="s">
        <v>370</v>
      </c>
      <c r="F561" s="12" t="str">
        <f aca="false">INDEX(品項主檔!$B$2:$B$11,MATCH($E561,品項主檔!$A$2:$A$11,0))</f>
        <v>古早味紅茶</v>
      </c>
      <c r="G561" s="12" t="str">
        <f aca="false">INDEX(品項主檔!$C$2:$C$11,MATCH($E561,品項主檔!$A$2:$A$11,0))</f>
        <v>飲品</v>
      </c>
      <c r="H561" s="17" t="n">
        <f aca="false">SUMIFS(品項年度售價!$D$2:$D$31,品項年度售價!$A$2:$A$31,$B561,品項年度售價!$B$2:$B$31,$E561)</f>
        <v>45</v>
      </c>
      <c r="I561" s="4" t="n">
        <v>3316</v>
      </c>
      <c r="J561" s="14" t="n">
        <f aca="false">H561*I561</f>
        <v>149220</v>
      </c>
    </row>
    <row r="562" customFormat="false" ht="15" hidden="false" customHeight="false" outlineLevel="0" collapsed="false">
      <c r="A562" s="6" t="str">
        <f aca="false">TEXT(B562,"0")&amp;"-"&amp;TEXT(C562,"00")</f>
        <v>2024-04</v>
      </c>
      <c r="B562" s="4" t="n">
        <v>2024</v>
      </c>
      <c r="C562" s="4" t="n">
        <v>4</v>
      </c>
      <c r="D562" s="9" t="s">
        <v>283</v>
      </c>
      <c r="E562" s="9" t="s">
        <v>349</v>
      </c>
      <c r="F562" s="12" t="str">
        <f aca="false">INDEX(品項主檔!$B$2:$B$11,MATCH($E562,品項主檔!$A$2:$A$11,0))</f>
        <v>招牌牛肉麵</v>
      </c>
      <c r="G562" s="12" t="str">
        <f aca="false">INDEX(品項主檔!$C$2:$C$11,MATCH($E562,品項主檔!$A$2:$A$11,0))</f>
        <v>主食</v>
      </c>
      <c r="H562" s="17" t="n">
        <f aca="false">SUMIFS(品項年度售價!$D$2:$D$31,品項年度售價!$A$2:$A$31,$B562,品項年度售價!$B$2:$B$31,$E562)</f>
        <v>280</v>
      </c>
      <c r="I562" s="4" t="n">
        <v>384</v>
      </c>
      <c r="J562" s="14" t="n">
        <f aca="false">H562*I562</f>
        <v>107520</v>
      </c>
    </row>
    <row r="563" customFormat="false" ht="15" hidden="false" customHeight="false" outlineLevel="0" collapsed="false">
      <c r="A563" s="6" t="str">
        <f aca="false">TEXT(B563,"0")&amp;"-"&amp;TEXT(C563,"00")</f>
        <v>2024-04</v>
      </c>
      <c r="B563" s="4" t="n">
        <v>2024</v>
      </c>
      <c r="C563" s="4" t="n">
        <v>4</v>
      </c>
      <c r="D563" s="9" t="s">
        <v>283</v>
      </c>
      <c r="E563" s="9" t="s">
        <v>352</v>
      </c>
      <c r="F563" s="12" t="str">
        <f aca="false">INDEX(品項主檔!$B$2:$B$11,MATCH($E563,品項主檔!$A$2:$A$11,0))</f>
        <v>三杯雞定食</v>
      </c>
      <c r="G563" s="12" t="str">
        <f aca="false">INDEX(品項主檔!$C$2:$C$11,MATCH($E563,品項主檔!$A$2:$A$11,0))</f>
        <v>主食</v>
      </c>
      <c r="H563" s="17" t="n">
        <f aca="false">SUMIFS(品項年度售價!$D$2:$D$31,品項年度售價!$A$2:$A$31,$B563,品項年度售價!$B$2:$B$31,$E563)</f>
        <v>260</v>
      </c>
      <c r="I563" s="4" t="n">
        <v>381</v>
      </c>
      <c r="J563" s="14" t="n">
        <f aca="false">H563*I563</f>
        <v>99060</v>
      </c>
    </row>
    <row r="564" customFormat="false" ht="15" hidden="false" customHeight="false" outlineLevel="0" collapsed="false">
      <c r="A564" s="6" t="str">
        <f aca="false">TEXT(B564,"0")&amp;"-"&amp;TEXT(C564,"00")</f>
        <v>2024-04</v>
      </c>
      <c r="B564" s="4" t="n">
        <v>2024</v>
      </c>
      <c r="C564" s="4" t="n">
        <v>4</v>
      </c>
      <c r="D564" s="9" t="s">
        <v>283</v>
      </c>
      <c r="E564" s="9" t="s">
        <v>354</v>
      </c>
      <c r="F564" s="12" t="str">
        <f aca="false">INDEX(品項主檔!$B$2:$B$11,MATCH($E564,品項主檔!$A$2:$A$11,0))</f>
        <v>蔥油雞腿飯</v>
      </c>
      <c r="G564" s="12" t="str">
        <f aca="false">INDEX(品項主檔!$C$2:$C$11,MATCH($E564,品項主檔!$A$2:$A$11,0))</f>
        <v>主食</v>
      </c>
      <c r="H564" s="17" t="n">
        <f aca="false">SUMIFS(品項年度售價!$D$2:$D$31,品項年度售價!$A$2:$A$31,$B564,品項年度售價!$B$2:$B$31,$E564)</f>
        <v>220</v>
      </c>
      <c r="I564" s="4" t="n">
        <v>420</v>
      </c>
      <c r="J564" s="14" t="n">
        <f aca="false">H564*I564</f>
        <v>92400</v>
      </c>
    </row>
    <row r="565" customFormat="false" ht="15" hidden="false" customHeight="false" outlineLevel="0" collapsed="false">
      <c r="A565" s="6" t="str">
        <f aca="false">TEXT(B565,"0")&amp;"-"&amp;TEXT(C565,"00")</f>
        <v>2024-04</v>
      </c>
      <c r="B565" s="4" t="n">
        <v>2024</v>
      </c>
      <c r="C565" s="4" t="n">
        <v>4</v>
      </c>
      <c r="D565" s="9" t="s">
        <v>283</v>
      </c>
      <c r="E565" s="9" t="s">
        <v>356</v>
      </c>
      <c r="F565" s="12" t="str">
        <f aca="false">INDEX(品項主檔!$B$2:$B$11,MATCH($E565,品項主檔!$A$2:$A$11,0))</f>
        <v>黑胡椒豬排飯</v>
      </c>
      <c r="G565" s="12" t="str">
        <f aca="false">INDEX(品項主檔!$C$2:$C$11,MATCH($E565,品項主檔!$A$2:$A$11,0))</f>
        <v>主食</v>
      </c>
      <c r="H565" s="17" t="n">
        <f aca="false">SUMIFS(品項年度售價!$D$2:$D$31,品項年度售價!$A$2:$A$31,$B565,品項年度售價!$B$2:$B$31,$E565)</f>
        <v>230</v>
      </c>
      <c r="I565" s="4" t="n">
        <v>387</v>
      </c>
      <c r="J565" s="14" t="n">
        <f aca="false">H565*I565</f>
        <v>89010</v>
      </c>
    </row>
    <row r="566" customFormat="false" ht="15" hidden="false" customHeight="false" outlineLevel="0" collapsed="false">
      <c r="A566" s="6" t="str">
        <f aca="false">TEXT(B566,"0")&amp;"-"&amp;TEXT(C566,"00")</f>
        <v>2024-04</v>
      </c>
      <c r="B566" s="4" t="n">
        <v>2024</v>
      </c>
      <c r="C566" s="4" t="n">
        <v>4</v>
      </c>
      <c r="D566" s="9" t="s">
        <v>283</v>
      </c>
      <c r="E566" s="9" t="s">
        <v>358</v>
      </c>
      <c r="F566" s="12" t="str">
        <f aca="false">INDEX(品項主檔!$B$2:$B$11,MATCH($E566,品項主檔!$A$2:$A$11,0))</f>
        <v>麻油雞湯麵</v>
      </c>
      <c r="G566" s="12" t="str">
        <f aca="false">INDEX(品項主檔!$C$2:$C$11,MATCH($E566,品項主檔!$A$2:$A$11,0))</f>
        <v>主食</v>
      </c>
      <c r="H566" s="17" t="n">
        <f aca="false">SUMIFS(品項年度售價!$D$2:$D$31,品項年度售價!$A$2:$A$31,$B566,品項年度售價!$B$2:$B$31,$E566)</f>
        <v>290</v>
      </c>
      <c r="I566" s="4" t="n">
        <v>300</v>
      </c>
      <c r="J566" s="14" t="n">
        <f aca="false">H566*I566</f>
        <v>87000</v>
      </c>
    </row>
    <row r="567" customFormat="false" ht="15" hidden="false" customHeight="false" outlineLevel="0" collapsed="false">
      <c r="A567" s="6" t="str">
        <f aca="false">TEXT(B567,"0")&amp;"-"&amp;TEXT(C567,"00")</f>
        <v>2024-04</v>
      </c>
      <c r="B567" s="4" t="n">
        <v>2024</v>
      </c>
      <c r="C567" s="4" t="n">
        <v>4</v>
      </c>
      <c r="D567" s="9" t="s">
        <v>283</v>
      </c>
      <c r="E567" s="9" t="s">
        <v>360</v>
      </c>
      <c r="F567" s="12" t="str">
        <f aca="false">INDEX(品項主檔!$B$2:$B$11,MATCH($E567,品項主檔!$A$2:$A$11,0))</f>
        <v>塔香涼麵</v>
      </c>
      <c r="G567" s="12" t="str">
        <f aca="false">INDEX(品項主檔!$C$2:$C$11,MATCH($E567,品項主檔!$A$2:$A$11,0))</f>
        <v>主食</v>
      </c>
      <c r="H567" s="17" t="n">
        <f aca="false">SUMIFS(品項年度售價!$D$2:$D$31,品項年度售價!$A$2:$A$31,$B567,品項年度售價!$B$2:$B$31,$E567)</f>
        <v>180</v>
      </c>
      <c r="I567" s="4" t="n">
        <v>317</v>
      </c>
      <c r="J567" s="14" t="n">
        <f aca="false">H567*I567</f>
        <v>57060</v>
      </c>
    </row>
    <row r="568" customFormat="false" ht="15" hidden="false" customHeight="false" outlineLevel="0" collapsed="false">
      <c r="A568" s="6" t="str">
        <f aca="false">TEXT(B568,"0")&amp;"-"&amp;TEXT(C568,"00")</f>
        <v>2024-04</v>
      </c>
      <c r="B568" s="4" t="n">
        <v>2024</v>
      </c>
      <c r="C568" s="4" t="n">
        <v>4</v>
      </c>
      <c r="D568" s="9" t="s">
        <v>283</v>
      </c>
      <c r="E568" s="9" t="s">
        <v>362</v>
      </c>
      <c r="F568" s="12" t="str">
        <f aca="false">INDEX(品項主檔!$B$2:$B$11,MATCH($E568,品項主檔!$A$2:$A$11,0))</f>
        <v>海鮮炒飯</v>
      </c>
      <c r="G568" s="12" t="str">
        <f aca="false">INDEX(品項主檔!$C$2:$C$11,MATCH($E568,品項主檔!$A$2:$A$11,0))</f>
        <v>主食</v>
      </c>
      <c r="H568" s="17" t="n">
        <f aca="false">SUMIFS(品項年度售價!$D$2:$D$31,品項年度售價!$A$2:$A$31,$B568,品項年度售價!$B$2:$B$31,$E568)</f>
        <v>250</v>
      </c>
      <c r="I568" s="4" t="n">
        <v>344</v>
      </c>
      <c r="J568" s="14" t="n">
        <f aca="false">H568*I568</f>
        <v>86000</v>
      </c>
    </row>
    <row r="569" customFormat="false" ht="15" hidden="false" customHeight="false" outlineLevel="0" collapsed="false">
      <c r="A569" s="6" t="str">
        <f aca="false">TEXT(B569,"0")&amp;"-"&amp;TEXT(C569,"00")</f>
        <v>2024-04</v>
      </c>
      <c r="B569" s="4" t="n">
        <v>2024</v>
      </c>
      <c r="C569" s="4" t="n">
        <v>4</v>
      </c>
      <c r="D569" s="9" t="s">
        <v>283</v>
      </c>
      <c r="E569" s="9" t="s">
        <v>364</v>
      </c>
      <c r="F569" s="12" t="str">
        <f aca="false">INDEX(品項主檔!$B$2:$B$11,MATCH($E569,品項主檔!$A$2:$A$11,0))</f>
        <v>酸辣湯</v>
      </c>
      <c r="G569" s="12" t="str">
        <f aca="false">INDEX(品項主檔!$C$2:$C$11,MATCH($E569,品項主檔!$A$2:$A$11,0))</f>
        <v>湯品</v>
      </c>
      <c r="H569" s="17" t="n">
        <f aca="false">SUMIFS(品項年度售價!$D$2:$D$31,品項年度售價!$A$2:$A$31,$B569,品項年度售價!$B$2:$B$31,$E569)</f>
        <v>60</v>
      </c>
      <c r="I569" s="4" t="n">
        <v>1522</v>
      </c>
      <c r="J569" s="14" t="n">
        <f aca="false">H569*I569</f>
        <v>91320</v>
      </c>
    </row>
    <row r="570" customFormat="false" ht="15" hidden="false" customHeight="false" outlineLevel="0" collapsed="false">
      <c r="A570" s="6" t="str">
        <f aca="false">TEXT(B570,"0")&amp;"-"&amp;TEXT(C570,"00")</f>
        <v>2024-04</v>
      </c>
      <c r="B570" s="4" t="n">
        <v>2024</v>
      </c>
      <c r="C570" s="4" t="n">
        <v>4</v>
      </c>
      <c r="D570" s="9" t="s">
        <v>283</v>
      </c>
      <c r="E570" s="9" t="s">
        <v>367</v>
      </c>
      <c r="F570" s="12" t="str">
        <f aca="false">INDEX(品項主檔!$B$2:$B$11,MATCH($E570,品項主檔!$A$2:$A$11,0))</f>
        <v>招牌滷味拼盤</v>
      </c>
      <c r="G570" s="12" t="str">
        <f aca="false">INDEX(品項主檔!$C$2:$C$11,MATCH($E570,品項主檔!$A$2:$A$11,0))</f>
        <v>小菜</v>
      </c>
      <c r="H570" s="17" t="n">
        <f aca="false">SUMIFS(品項年度售價!$D$2:$D$31,品項年度售價!$A$2:$A$31,$B570,品項年度售價!$B$2:$B$31,$E570)</f>
        <v>120</v>
      </c>
      <c r="I570" s="4" t="n">
        <v>1470</v>
      </c>
      <c r="J570" s="14" t="n">
        <f aca="false">H570*I570</f>
        <v>176400</v>
      </c>
    </row>
    <row r="571" customFormat="false" ht="15" hidden="false" customHeight="false" outlineLevel="0" collapsed="false">
      <c r="A571" s="6" t="str">
        <f aca="false">TEXT(B571,"0")&amp;"-"&amp;TEXT(C571,"00")</f>
        <v>2024-04</v>
      </c>
      <c r="B571" s="4" t="n">
        <v>2024</v>
      </c>
      <c r="C571" s="4" t="n">
        <v>4</v>
      </c>
      <c r="D571" s="9" t="s">
        <v>283</v>
      </c>
      <c r="E571" s="9" t="s">
        <v>370</v>
      </c>
      <c r="F571" s="12" t="str">
        <f aca="false">INDEX(品項主檔!$B$2:$B$11,MATCH($E571,品項主檔!$A$2:$A$11,0))</f>
        <v>古早味紅茶</v>
      </c>
      <c r="G571" s="12" t="str">
        <f aca="false">INDEX(品項主檔!$C$2:$C$11,MATCH($E571,品項主檔!$A$2:$A$11,0))</f>
        <v>飲品</v>
      </c>
      <c r="H571" s="17" t="n">
        <f aca="false">SUMIFS(品項年度售價!$D$2:$D$31,品項年度售價!$A$2:$A$31,$B571,品項年度售價!$B$2:$B$31,$E571)</f>
        <v>45</v>
      </c>
      <c r="I571" s="4" t="n">
        <v>3519</v>
      </c>
      <c r="J571" s="14" t="n">
        <f aca="false">H571*I571</f>
        <v>158355</v>
      </c>
    </row>
    <row r="572" customFormat="false" ht="15" hidden="false" customHeight="false" outlineLevel="0" collapsed="false">
      <c r="A572" s="6" t="str">
        <f aca="false">TEXT(B572,"0")&amp;"-"&amp;TEXT(C572,"00")</f>
        <v>2024-04</v>
      </c>
      <c r="B572" s="4" t="n">
        <v>2024</v>
      </c>
      <c r="C572" s="4" t="n">
        <v>4</v>
      </c>
      <c r="D572" s="9" t="s">
        <v>285</v>
      </c>
      <c r="E572" s="9" t="s">
        <v>349</v>
      </c>
      <c r="F572" s="12" t="str">
        <f aca="false">INDEX(品項主檔!$B$2:$B$11,MATCH($E572,品項主檔!$A$2:$A$11,0))</f>
        <v>招牌牛肉麵</v>
      </c>
      <c r="G572" s="12" t="str">
        <f aca="false">INDEX(品項主檔!$C$2:$C$11,MATCH($E572,品項主檔!$A$2:$A$11,0))</f>
        <v>主食</v>
      </c>
      <c r="H572" s="17" t="n">
        <f aca="false">SUMIFS(品項年度售價!$D$2:$D$31,品項年度售價!$A$2:$A$31,$B572,品項年度售價!$B$2:$B$31,$E572)</f>
        <v>280</v>
      </c>
      <c r="I572" s="4" t="n">
        <v>307</v>
      </c>
      <c r="J572" s="14" t="n">
        <f aca="false">H572*I572</f>
        <v>85960</v>
      </c>
    </row>
    <row r="573" customFormat="false" ht="15" hidden="false" customHeight="false" outlineLevel="0" collapsed="false">
      <c r="A573" s="6" t="str">
        <f aca="false">TEXT(B573,"0")&amp;"-"&amp;TEXT(C573,"00")</f>
        <v>2024-04</v>
      </c>
      <c r="B573" s="4" t="n">
        <v>2024</v>
      </c>
      <c r="C573" s="4" t="n">
        <v>4</v>
      </c>
      <c r="D573" s="9" t="s">
        <v>285</v>
      </c>
      <c r="E573" s="9" t="s">
        <v>352</v>
      </c>
      <c r="F573" s="12" t="str">
        <f aca="false">INDEX(品項主檔!$B$2:$B$11,MATCH($E573,品項主檔!$A$2:$A$11,0))</f>
        <v>三杯雞定食</v>
      </c>
      <c r="G573" s="12" t="str">
        <f aca="false">INDEX(品項主檔!$C$2:$C$11,MATCH($E573,品項主檔!$A$2:$A$11,0))</f>
        <v>主食</v>
      </c>
      <c r="H573" s="17" t="n">
        <f aca="false">SUMIFS(品項年度售價!$D$2:$D$31,品項年度售價!$A$2:$A$31,$B573,品項年度售價!$B$2:$B$31,$E573)</f>
        <v>260</v>
      </c>
      <c r="I573" s="4" t="n">
        <v>296</v>
      </c>
      <c r="J573" s="14" t="n">
        <f aca="false">H573*I573</f>
        <v>76960</v>
      </c>
    </row>
    <row r="574" customFormat="false" ht="15" hidden="false" customHeight="false" outlineLevel="0" collapsed="false">
      <c r="A574" s="6" t="str">
        <f aca="false">TEXT(B574,"0")&amp;"-"&amp;TEXT(C574,"00")</f>
        <v>2024-04</v>
      </c>
      <c r="B574" s="4" t="n">
        <v>2024</v>
      </c>
      <c r="C574" s="4" t="n">
        <v>4</v>
      </c>
      <c r="D574" s="9" t="s">
        <v>285</v>
      </c>
      <c r="E574" s="9" t="s">
        <v>354</v>
      </c>
      <c r="F574" s="12" t="str">
        <f aca="false">INDEX(品項主檔!$B$2:$B$11,MATCH($E574,品項主檔!$A$2:$A$11,0))</f>
        <v>蔥油雞腿飯</v>
      </c>
      <c r="G574" s="12" t="str">
        <f aca="false">INDEX(品項主檔!$C$2:$C$11,MATCH($E574,品項主檔!$A$2:$A$11,0))</f>
        <v>主食</v>
      </c>
      <c r="H574" s="17" t="n">
        <f aca="false">SUMIFS(品項年度售價!$D$2:$D$31,品項年度售價!$A$2:$A$31,$B574,品項年度售價!$B$2:$B$31,$E574)</f>
        <v>220</v>
      </c>
      <c r="I574" s="4" t="n">
        <v>315</v>
      </c>
      <c r="J574" s="14" t="n">
        <f aca="false">H574*I574</f>
        <v>69300</v>
      </c>
    </row>
    <row r="575" customFormat="false" ht="15" hidden="false" customHeight="false" outlineLevel="0" collapsed="false">
      <c r="A575" s="6" t="str">
        <f aca="false">TEXT(B575,"0")&amp;"-"&amp;TEXT(C575,"00")</f>
        <v>2024-04</v>
      </c>
      <c r="B575" s="4" t="n">
        <v>2024</v>
      </c>
      <c r="C575" s="4" t="n">
        <v>4</v>
      </c>
      <c r="D575" s="9" t="s">
        <v>285</v>
      </c>
      <c r="E575" s="9" t="s">
        <v>356</v>
      </c>
      <c r="F575" s="12" t="str">
        <f aca="false">INDEX(品項主檔!$B$2:$B$11,MATCH($E575,品項主檔!$A$2:$A$11,0))</f>
        <v>黑胡椒豬排飯</v>
      </c>
      <c r="G575" s="12" t="str">
        <f aca="false">INDEX(品項主檔!$C$2:$C$11,MATCH($E575,品項主檔!$A$2:$A$11,0))</f>
        <v>主食</v>
      </c>
      <c r="H575" s="17" t="n">
        <f aca="false">SUMIFS(品項年度售價!$D$2:$D$31,品項年度售價!$A$2:$A$31,$B575,品項年度售價!$B$2:$B$31,$E575)</f>
        <v>230</v>
      </c>
      <c r="I575" s="4" t="n">
        <v>282</v>
      </c>
      <c r="J575" s="14" t="n">
        <f aca="false">H575*I575</f>
        <v>64860</v>
      </c>
    </row>
    <row r="576" customFormat="false" ht="15" hidden="false" customHeight="false" outlineLevel="0" collapsed="false">
      <c r="A576" s="6" t="str">
        <f aca="false">TEXT(B576,"0")&amp;"-"&amp;TEXT(C576,"00")</f>
        <v>2024-04</v>
      </c>
      <c r="B576" s="4" t="n">
        <v>2024</v>
      </c>
      <c r="C576" s="4" t="n">
        <v>4</v>
      </c>
      <c r="D576" s="9" t="s">
        <v>285</v>
      </c>
      <c r="E576" s="9" t="s">
        <v>358</v>
      </c>
      <c r="F576" s="12" t="str">
        <f aca="false">INDEX(品項主檔!$B$2:$B$11,MATCH($E576,品項主檔!$A$2:$A$11,0))</f>
        <v>麻油雞湯麵</v>
      </c>
      <c r="G576" s="12" t="str">
        <f aca="false">INDEX(品項主檔!$C$2:$C$11,MATCH($E576,品項主檔!$A$2:$A$11,0))</f>
        <v>主食</v>
      </c>
      <c r="H576" s="17" t="n">
        <f aca="false">SUMIFS(品項年度售價!$D$2:$D$31,品項年度售價!$A$2:$A$31,$B576,品項年度售價!$B$2:$B$31,$E576)</f>
        <v>290</v>
      </c>
      <c r="I576" s="4" t="n">
        <v>227</v>
      </c>
      <c r="J576" s="14" t="n">
        <f aca="false">H576*I576</f>
        <v>65830</v>
      </c>
    </row>
    <row r="577" customFormat="false" ht="15" hidden="false" customHeight="false" outlineLevel="0" collapsed="false">
      <c r="A577" s="6" t="str">
        <f aca="false">TEXT(B577,"0")&amp;"-"&amp;TEXT(C577,"00")</f>
        <v>2024-04</v>
      </c>
      <c r="B577" s="4" t="n">
        <v>2024</v>
      </c>
      <c r="C577" s="4" t="n">
        <v>4</v>
      </c>
      <c r="D577" s="9" t="s">
        <v>285</v>
      </c>
      <c r="E577" s="9" t="s">
        <v>360</v>
      </c>
      <c r="F577" s="12" t="str">
        <f aca="false">INDEX(品項主檔!$B$2:$B$11,MATCH($E577,品項主檔!$A$2:$A$11,0))</f>
        <v>塔香涼麵</v>
      </c>
      <c r="G577" s="12" t="str">
        <f aca="false">INDEX(品項主檔!$C$2:$C$11,MATCH($E577,品項主檔!$A$2:$A$11,0))</f>
        <v>主食</v>
      </c>
      <c r="H577" s="17" t="n">
        <f aca="false">SUMIFS(品項年度售價!$D$2:$D$31,品項年度售價!$A$2:$A$31,$B577,品項年度售價!$B$2:$B$31,$E577)</f>
        <v>180</v>
      </c>
      <c r="I577" s="4" t="n">
        <v>273</v>
      </c>
      <c r="J577" s="14" t="n">
        <f aca="false">H577*I577</f>
        <v>49140</v>
      </c>
    </row>
    <row r="578" customFormat="false" ht="15" hidden="false" customHeight="false" outlineLevel="0" collapsed="false">
      <c r="A578" s="6" t="str">
        <f aca="false">TEXT(B578,"0")&amp;"-"&amp;TEXT(C578,"00")</f>
        <v>2024-04</v>
      </c>
      <c r="B578" s="4" t="n">
        <v>2024</v>
      </c>
      <c r="C578" s="4" t="n">
        <v>4</v>
      </c>
      <c r="D578" s="9" t="s">
        <v>285</v>
      </c>
      <c r="E578" s="9" t="s">
        <v>362</v>
      </c>
      <c r="F578" s="12" t="str">
        <f aca="false">INDEX(品項主檔!$B$2:$B$11,MATCH($E578,品項主檔!$A$2:$A$11,0))</f>
        <v>海鮮炒飯</v>
      </c>
      <c r="G578" s="12" t="str">
        <f aca="false">INDEX(品項主檔!$C$2:$C$11,MATCH($E578,品項主檔!$A$2:$A$11,0))</f>
        <v>主食</v>
      </c>
      <c r="H578" s="17" t="n">
        <f aca="false">SUMIFS(品項年度售價!$D$2:$D$31,品項年度售價!$A$2:$A$31,$B578,品項年度售價!$B$2:$B$31,$E578)</f>
        <v>250</v>
      </c>
      <c r="I578" s="4" t="n">
        <v>341</v>
      </c>
      <c r="J578" s="14" t="n">
        <f aca="false">H578*I578</f>
        <v>85250</v>
      </c>
    </row>
    <row r="579" customFormat="false" ht="15" hidden="false" customHeight="false" outlineLevel="0" collapsed="false">
      <c r="A579" s="6" t="str">
        <f aca="false">TEXT(B579,"0")&amp;"-"&amp;TEXT(C579,"00")</f>
        <v>2024-04</v>
      </c>
      <c r="B579" s="4" t="n">
        <v>2024</v>
      </c>
      <c r="C579" s="4" t="n">
        <v>4</v>
      </c>
      <c r="D579" s="9" t="s">
        <v>285</v>
      </c>
      <c r="E579" s="9" t="s">
        <v>364</v>
      </c>
      <c r="F579" s="12" t="str">
        <f aca="false">INDEX(品項主檔!$B$2:$B$11,MATCH($E579,品項主檔!$A$2:$A$11,0))</f>
        <v>酸辣湯</v>
      </c>
      <c r="G579" s="12" t="str">
        <f aca="false">INDEX(品項主檔!$C$2:$C$11,MATCH($E579,品項主檔!$A$2:$A$11,0))</f>
        <v>湯品</v>
      </c>
      <c r="H579" s="17" t="n">
        <f aca="false">SUMIFS(品項年度售價!$D$2:$D$31,品項年度售價!$A$2:$A$31,$B579,品項年度售價!$B$2:$B$31,$E579)</f>
        <v>60</v>
      </c>
      <c r="I579" s="4" t="n">
        <v>1298</v>
      </c>
      <c r="J579" s="14" t="n">
        <f aca="false">H579*I579</f>
        <v>77880</v>
      </c>
    </row>
    <row r="580" customFormat="false" ht="15" hidden="false" customHeight="false" outlineLevel="0" collapsed="false">
      <c r="A580" s="6" t="str">
        <f aca="false">TEXT(B580,"0")&amp;"-"&amp;TEXT(C580,"00")</f>
        <v>2024-04</v>
      </c>
      <c r="B580" s="4" t="n">
        <v>2024</v>
      </c>
      <c r="C580" s="4" t="n">
        <v>4</v>
      </c>
      <c r="D580" s="9" t="s">
        <v>285</v>
      </c>
      <c r="E580" s="9" t="s">
        <v>367</v>
      </c>
      <c r="F580" s="12" t="str">
        <f aca="false">INDEX(品項主檔!$B$2:$B$11,MATCH($E580,品項主檔!$A$2:$A$11,0))</f>
        <v>招牌滷味拼盤</v>
      </c>
      <c r="G580" s="12" t="str">
        <f aca="false">INDEX(品項主檔!$C$2:$C$11,MATCH($E580,品項主檔!$A$2:$A$11,0))</f>
        <v>小菜</v>
      </c>
      <c r="H580" s="17" t="n">
        <f aca="false">SUMIFS(品項年度售價!$D$2:$D$31,品項年度售價!$A$2:$A$31,$B580,品項年度售價!$B$2:$B$31,$E580)</f>
        <v>120</v>
      </c>
      <c r="I580" s="4" t="n">
        <v>876</v>
      </c>
      <c r="J580" s="14" t="n">
        <f aca="false">H580*I580</f>
        <v>105120</v>
      </c>
    </row>
    <row r="581" customFormat="false" ht="15" hidden="false" customHeight="false" outlineLevel="0" collapsed="false">
      <c r="A581" s="6" t="str">
        <f aca="false">TEXT(B581,"0")&amp;"-"&amp;TEXT(C581,"00")</f>
        <v>2024-04</v>
      </c>
      <c r="B581" s="4" t="n">
        <v>2024</v>
      </c>
      <c r="C581" s="4" t="n">
        <v>4</v>
      </c>
      <c r="D581" s="9" t="s">
        <v>285</v>
      </c>
      <c r="E581" s="9" t="s">
        <v>370</v>
      </c>
      <c r="F581" s="12" t="str">
        <f aca="false">INDEX(品項主檔!$B$2:$B$11,MATCH($E581,品項主檔!$A$2:$A$11,0))</f>
        <v>古早味紅茶</v>
      </c>
      <c r="G581" s="12" t="str">
        <f aca="false">INDEX(品項主檔!$C$2:$C$11,MATCH($E581,品項主檔!$A$2:$A$11,0))</f>
        <v>飲品</v>
      </c>
      <c r="H581" s="17" t="n">
        <f aca="false">SUMIFS(品項年度售價!$D$2:$D$31,品項年度售價!$A$2:$A$31,$B581,品項年度售價!$B$2:$B$31,$E581)</f>
        <v>45</v>
      </c>
      <c r="I581" s="4" t="n">
        <v>2721</v>
      </c>
      <c r="J581" s="14" t="n">
        <f aca="false">H581*I581</f>
        <v>122445</v>
      </c>
    </row>
    <row r="582" customFormat="false" ht="15" hidden="false" customHeight="false" outlineLevel="0" collapsed="false">
      <c r="A582" s="6" t="str">
        <f aca="false">TEXT(B582,"0")&amp;"-"&amp;TEXT(C582,"00")</f>
        <v>2024-04</v>
      </c>
      <c r="B582" s="4" t="n">
        <v>2024</v>
      </c>
      <c r="C582" s="4" t="n">
        <v>4</v>
      </c>
      <c r="D582" s="9" t="s">
        <v>300</v>
      </c>
      <c r="E582" s="9" t="s">
        <v>349</v>
      </c>
      <c r="F582" s="12" t="str">
        <f aca="false">INDEX(品項主檔!$B$2:$B$11,MATCH($E582,品項主檔!$A$2:$A$11,0))</f>
        <v>招牌牛肉麵</v>
      </c>
      <c r="G582" s="12" t="str">
        <f aca="false">INDEX(品項主檔!$C$2:$C$11,MATCH($E582,品項主檔!$A$2:$A$11,0))</f>
        <v>主食</v>
      </c>
      <c r="H582" s="17" t="n">
        <f aca="false">SUMIFS(品項年度售價!$D$2:$D$31,品項年度售價!$A$2:$A$31,$B582,品項年度售價!$B$2:$B$31,$E582)</f>
        <v>280</v>
      </c>
      <c r="I582" s="4" t="n">
        <v>418</v>
      </c>
      <c r="J582" s="14" t="n">
        <f aca="false">H582*I582</f>
        <v>117040</v>
      </c>
    </row>
    <row r="583" customFormat="false" ht="15" hidden="false" customHeight="false" outlineLevel="0" collapsed="false">
      <c r="A583" s="6" t="str">
        <f aca="false">TEXT(B583,"0")&amp;"-"&amp;TEXT(C583,"00")</f>
        <v>2024-04</v>
      </c>
      <c r="B583" s="4" t="n">
        <v>2024</v>
      </c>
      <c r="C583" s="4" t="n">
        <v>4</v>
      </c>
      <c r="D583" s="9" t="s">
        <v>300</v>
      </c>
      <c r="E583" s="9" t="s">
        <v>352</v>
      </c>
      <c r="F583" s="12" t="str">
        <f aca="false">INDEX(品項主檔!$B$2:$B$11,MATCH($E583,品項主檔!$A$2:$A$11,0))</f>
        <v>三杯雞定食</v>
      </c>
      <c r="G583" s="12" t="str">
        <f aca="false">INDEX(品項主檔!$C$2:$C$11,MATCH($E583,品項主檔!$A$2:$A$11,0))</f>
        <v>主食</v>
      </c>
      <c r="H583" s="17" t="n">
        <f aca="false">SUMIFS(品項年度售價!$D$2:$D$31,品項年度售價!$A$2:$A$31,$B583,品項年度售價!$B$2:$B$31,$E583)</f>
        <v>260</v>
      </c>
      <c r="I583" s="4" t="n">
        <v>480</v>
      </c>
      <c r="J583" s="14" t="n">
        <f aca="false">H583*I583</f>
        <v>124800</v>
      </c>
    </row>
    <row r="584" customFormat="false" ht="15" hidden="false" customHeight="false" outlineLevel="0" collapsed="false">
      <c r="A584" s="6" t="str">
        <f aca="false">TEXT(B584,"0")&amp;"-"&amp;TEXT(C584,"00")</f>
        <v>2024-04</v>
      </c>
      <c r="B584" s="4" t="n">
        <v>2024</v>
      </c>
      <c r="C584" s="4" t="n">
        <v>4</v>
      </c>
      <c r="D584" s="9" t="s">
        <v>300</v>
      </c>
      <c r="E584" s="9" t="s">
        <v>354</v>
      </c>
      <c r="F584" s="12" t="str">
        <f aca="false">INDEX(品項主檔!$B$2:$B$11,MATCH($E584,品項主檔!$A$2:$A$11,0))</f>
        <v>蔥油雞腿飯</v>
      </c>
      <c r="G584" s="12" t="str">
        <f aca="false">INDEX(品項主檔!$C$2:$C$11,MATCH($E584,品項主檔!$A$2:$A$11,0))</f>
        <v>主食</v>
      </c>
      <c r="H584" s="17" t="n">
        <f aca="false">SUMIFS(品項年度售價!$D$2:$D$31,品項年度售價!$A$2:$A$31,$B584,品項年度售價!$B$2:$B$31,$E584)</f>
        <v>220</v>
      </c>
      <c r="I584" s="4" t="n">
        <v>432</v>
      </c>
      <c r="J584" s="14" t="n">
        <f aca="false">H584*I584</f>
        <v>95040</v>
      </c>
    </row>
    <row r="585" customFormat="false" ht="15" hidden="false" customHeight="false" outlineLevel="0" collapsed="false">
      <c r="A585" s="6" t="str">
        <f aca="false">TEXT(B585,"0")&amp;"-"&amp;TEXT(C585,"00")</f>
        <v>2024-04</v>
      </c>
      <c r="B585" s="4" t="n">
        <v>2024</v>
      </c>
      <c r="C585" s="4" t="n">
        <v>4</v>
      </c>
      <c r="D585" s="9" t="s">
        <v>300</v>
      </c>
      <c r="E585" s="9" t="s">
        <v>356</v>
      </c>
      <c r="F585" s="12" t="str">
        <f aca="false">INDEX(品項主檔!$B$2:$B$11,MATCH($E585,品項主檔!$A$2:$A$11,0))</f>
        <v>黑胡椒豬排飯</v>
      </c>
      <c r="G585" s="12" t="str">
        <f aca="false">INDEX(品項主檔!$C$2:$C$11,MATCH($E585,品項主檔!$A$2:$A$11,0))</f>
        <v>主食</v>
      </c>
      <c r="H585" s="17" t="n">
        <f aca="false">SUMIFS(品項年度售價!$D$2:$D$31,品項年度售價!$A$2:$A$31,$B585,品項年度售價!$B$2:$B$31,$E585)</f>
        <v>230</v>
      </c>
      <c r="I585" s="4" t="n">
        <v>467</v>
      </c>
      <c r="J585" s="14" t="n">
        <f aca="false">H585*I585</f>
        <v>107410</v>
      </c>
    </row>
    <row r="586" customFormat="false" ht="15" hidden="false" customHeight="false" outlineLevel="0" collapsed="false">
      <c r="A586" s="6" t="str">
        <f aca="false">TEXT(B586,"0")&amp;"-"&amp;TEXT(C586,"00")</f>
        <v>2024-04</v>
      </c>
      <c r="B586" s="4" t="n">
        <v>2024</v>
      </c>
      <c r="C586" s="4" t="n">
        <v>4</v>
      </c>
      <c r="D586" s="9" t="s">
        <v>300</v>
      </c>
      <c r="E586" s="9" t="s">
        <v>358</v>
      </c>
      <c r="F586" s="12" t="str">
        <f aca="false">INDEX(品項主檔!$B$2:$B$11,MATCH($E586,品項主檔!$A$2:$A$11,0))</f>
        <v>麻油雞湯麵</v>
      </c>
      <c r="G586" s="12" t="str">
        <f aca="false">INDEX(品項主檔!$C$2:$C$11,MATCH($E586,品項主檔!$A$2:$A$11,0))</f>
        <v>主食</v>
      </c>
      <c r="H586" s="17" t="n">
        <f aca="false">SUMIFS(品項年度售價!$D$2:$D$31,品項年度售價!$A$2:$A$31,$B586,品項年度售價!$B$2:$B$31,$E586)</f>
        <v>290</v>
      </c>
      <c r="I586" s="4" t="n">
        <v>420</v>
      </c>
      <c r="J586" s="14" t="n">
        <f aca="false">H586*I586</f>
        <v>121800</v>
      </c>
    </row>
    <row r="587" customFormat="false" ht="15" hidden="false" customHeight="false" outlineLevel="0" collapsed="false">
      <c r="A587" s="6" t="str">
        <f aca="false">TEXT(B587,"0")&amp;"-"&amp;TEXT(C587,"00")</f>
        <v>2024-04</v>
      </c>
      <c r="B587" s="4" t="n">
        <v>2024</v>
      </c>
      <c r="C587" s="4" t="n">
        <v>4</v>
      </c>
      <c r="D587" s="9" t="s">
        <v>300</v>
      </c>
      <c r="E587" s="9" t="s">
        <v>360</v>
      </c>
      <c r="F587" s="12" t="str">
        <f aca="false">INDEX(品項主檔!$B$2:$B$11,MATCH($E587,品項主檔!$A$2:$A$11,0))</f>
        <v>塔香涼麵</v>
      </c>
      <c r="G587" s="12" t="str">
        <f aca="false">INDEX(品項主檔!$C$2:$C$11,MATCH($E587,品項主檔!$A$2:$A$11,0))</f>
        <v>主食</v>
      </c>
      <c r="H587" s="17" t="n">
        <f aca="false">SUMIFS(品項年度售價!$D$2:$D$31,品項年度售價!$A$2:$A$31,$B587,品項年度售價!$B$2:$B$31,$E587)</f>
        <v>180</v>
      </c>
      <c r="I587" s="4" t="n">
        <v>563</v>
      </c>
      <c r="J587" s="14" t="n">
        <f aca="false">H587*I587</f>
        <v>101340</v>
      </c>
    </row>
    <row r="588" customFormat="false" ht="15" hidden="false" customHeight="false" outlineLevel="0" collapsed="false">
      <c r="A588" s="6" t="str">
        <f aca="false">TEXT(B588,"0")&amp;"-"&amp;TEXT(C588,"00")</f>
        <v>2024-04</v>
      </c>
      <c r="B588" s="4" t="n">
        <v>2024</v>
      </c>
      <c r="C588" s="4" t="n">
        <v>4</v>
      </c>
      <c r="D588" s="9" t="s">
        <v>300</v>
      </c>
      <c r="E588" s="9" t="s">
        <v>362</v>
      </c>
      <c r="F588" s="12" t="str">
        <f aca="false">INDEX(品項主檔!$B$2:$B$11,MATCH($E588,品項主檔!$A$2:$A$11,0))</f>
        <v>海鮮炒飯</v>
      </c>
      <c r="G588" s="12" t="str">
        <f aca="false">INDEX(品項主檔!$C$2:$C$11,MATCH($E588,品項主檔!$A$2:$A$11,0))</f>
        <v>主食</v>
      </c>
      <c r="H588" s="17" t="n">
        <f aca="false">SUMIFS(品項年度售價!$D$2:$D$31,品項年度售價!$A$2:$A$31,$B588,品項年度售價!$B$2:$B$31,$E588)</f>
        <v>250</v>
      </c>
      <c r="I588" s="4" t="n">
        <v>483</v>
      </c>
      <c r="J588" s="14" t="n">
        <f aca="false">H588*I588</f>
        <v>120750</v>
      </c>
    </row>
    <row r="589" customFormat="false" ht="15" hidden="false" customHeight="false" outlineLevel="0" collapsed="false">
      <c r="A589" s="6" t="str">
        <f aca="false">TEXT(B589,"0")&amp;"-"&amp;TEXT(C589,"00")</f>
        <v>2024-04</v>
      </c>
      <c r="B589" s="4" t="n">
        <v>2024</v>
      </c>
      <c r="C589" s="4" t="n">
        <v>4</v>
      </c>
      <c r="D589" s="9" t="s">
        <v>300</v>
      </c>
      <c r="E589" s="9" t="s">
        <v>364</v>
      </c>
      <c r="F589" s="12" t="str">
        <f aca="false">INDEX(品項主檔!$B$2:$B$11,MATCH($E589,品項主檔!$A$2:$A$11,0))</f>
        <v>酸辣湯</v>
      </c>
      <c r="G589" s="12" t="str">
        <f aca="false">INDEX(品項主檔!$C$2:$C$11,MATCH($E589,品項主檔!$A$2:$A$11,0))</f>
        <v>湯品</v>
      </c>
      <c r="H589" s="17" t="n">
        <f aca="false">SUMIFS(品項年度售價!$D$2:$D$31,品項年度售價!$A$2:$A$31,$B589,品項年度售價!$B$2:$B$31,$E589)</f>
        <v>60</v>
      </c>
      <c r="I589" s="4" t="n">
        <v>2452</v>
      </c>
      <c r="J589" s="14" t="n">
        <f aca="false">H589*I589</f>
        <v>147120</v>
      </c>
    </row>
    <row r="590" customFormat="false" ht="15" hidden="false" customHeight="false" outlineLevel="0" collapsed="false">
      <c r="A590" s="6" t="str">
        <f aca="false">TEXT(B590,"0")&amp;"-"&amp;TEXT(C590,"00")</f>
        <v>2024-04</v>
      </c>
      <c r="B590" s="4" t="n">
        <v>2024</v>
      </c>
      <c r="C590" s="4" t="n">
        <v>4</v>
      </c>
      <c r="D590" s="9" t="s">
        <v>300</v>
      </c>
      <c r="E590" s="9" t="s">
        <v>367</v>
      </c>
      <c r="F590" s="12" t="str">
        <f aca="false">INDEX(品項主檔!$B$2:$B$11,MATCH($E590,品項主檔!$A$2:$A$11,0))</f>
        <v>招牌滷味拼盤</v>
      </c>
      <c r="G590" s="12" t="str">
        <f aca="false">INDEX(品項主檔!$C$2:$C$11,MATCH($E590,品項主檔!$A$2:$A$11,0))</f>
        <v>小菜</v>
      </c>
      <c r="H590" s="17" t="n">
        <f aca="false">SUMIFS(品項年度售價!$D$2:$D$31,品項年度售價!$A$2:$A$31,$B590,品項年度售價!$B$2:$B$31,$E590)</f>
        <v>120</v>
      </c>
      <c r="I590" s="4" t="n">
        <v>2076</v>
      </c>
      <c r="J590" s="14" t="n">
        <f aca="false">H590*I590</f>
        <v>249120</v>
      </c>
    </row>
    <row r="591" customFormat="false" ht="15" hidden="false" customHeight="false" outlineLevel="0" collapsed="false">
      <c r="A591" s="6" t="str">
        <f aca="false">TEXT(B591,"0")&amp;"-"&amp;TEXT(C591,"00")</f>
        <v>2024-04</v>
      </c>
      <c r="B591" s="4" t="n">
        <v>2024</v>
      </c>
      <c r="C591" s="4" t="n">
        <v>4</v>
      </c>
      <c r="D591" s="9" t="s">
        <v>300</v>
      </c>
      <c r="E591" s="9" t="s">
        <v>370</v>
      </c>
      <c r="F591" s="12" t="str">
        <f aca="false">INDEX(品項主檔!$B$2:$B$11,MATCH($E591,品項主檔!$A$2:$A$11,0))</f>
        <v>古早味紅茶</v>
      </c>
      <c r="G591" s="12" t="str">
        <f aca="false">INDEX(品項主檔!$C$2:$C$11,MATCH($E591,品項主檔!$A$2:$A$11,0))</f>
        <v>飲品</v>
      </c>
      <c r="H591" s="17" t="n">
        <f aca="false">SUMIFS(品項年度售價!$D$2:$D$31,品項年度售價!$A$2:$A$31,$B591,品項年度售價!$B$2:$B$31,$E591)</f>
        <v>45</v>
      </c>
      <c r="I591" s="4" t="n">
        <v>5374</v>
      </c>
      <c r="J591" s="14" t="n">
        <f aca="false">H591*I591</f>
        <v>241830</v>
      </c>
    </row>
    <row r="592" customFormat="false" ht="15" hidden="false" customHeight="false" outlineLevel="0" collapsed="false">
      <c r="A592" s="6" t="str">
        <f aca="false">TEXT(B592,"0")&amp;"-"&amp;TEXT(C592,"00")</f>
        <v>2024-04</v>
      </c>
      <c r="B592" s="4" t="n">
        <v>2024</v>
      </c>
      <c r="C592" s="4" t="n">
        <v>4</v>
      </c>
      <c r="D592" s="9" t="s">
        <v>305</v>
      </c>
      <c r="E592" s="9" t="s">
        <v>349</v>
      </c>
      <c r="F592" s="12" t="str">
        <f aca="false">INDEX(品項主檔!$B$2:$B$11,MATCH($E592,品項主檔!$A$2:$A$11,0))</f>
        <v>招牌牛肉麵</v>
      </c>
      <c r="G592" s="12" t="str">
        <f aca="false">INDEX(品項主檔!$C$2:$C$11,MATCH($E592,品項主檔!$A$2:$A$11,0))</f>
        <v>主食</v>
      </c>
      <c r="H592" s="17" t="n">
        <f aca="false">SUMIFS(品項年度售價!$D$2:$D$31,品項年度售價!$A$2:$A$31,$B592,品項年度售價!$B$2:$B$31,$E592)</f>
        <v>280</v>
      </c>
      <c r="I592" s="4" t="n">
        <v>468</v>
      </c>
      <c r="J592" s="14" t="n">
        <f aca="false">H592*I592</f>
        <v>131040</v>
      </c>
    </row>
    <row r="593" customFormat="false" ht="15" hidden="false" customHeight="false" outlineLevel="0" collapsed="false">
      <c r="A593" s="6" t="str">
        <f aca="false">TEXT(B593,"0")&amp;"-"&amp;TEXT(C593,"00")</f>
        <v>2024-04</v>
      </c>
      <c r="B593" s="4" t="n">
        <v>2024</v>
      </c>
      <c r="C593" s="4" t="n">
        <v>4</v>
      </c>
      <c r="D593" s="9" t="s">
        <v>305</v>
      </c>
      <c r="E593" s="9" t="s">
        <v>352</v>
      </c>
      <c r="F593" s="12" t="str">
        <f aca="false">INDEX(品項主檔!$B$2:$B$11,MATCH($E593,品項主檔!$A$2:$A$11,0))</f>
        <v>三杯雞定食</v>
      </c>
      <c r="G593" s="12" t="str">
        <f aca="false">INDEX(品項主檔!$C$2:$C$11,MATCH($E593,品項主檔!$A$2:$A$11,0))</f>
        <v>主食</v>
      </c>
      <c r="H593" s="17" t="n">
        <f aca="false">SUMIFS(品項年度售價!$D$2:$D$31,品項年度售價!$A$2:$A$31,$B593,品項年度售價!$B$2:$B$31,$E593)</f>
        <v>260</v>
      </c>
      <c r="I593" s="4" t="n">
        <v>480</v>
      </c>
      <c r="J593" s="14" t="n">
        <f aca="false">H593*I593</f>
        <v>124800</v>
      </c>
    </row>
    <row r="594" customFormat="false" ht="15" hidden="false" customHeight="false" outlineLevel="0" collapsed="false">
      <c r="A594" s="6" t="str">
        <f aca="false">TEXT(B594,"0")&amp;"-"&amp;TEXT(C594,"00")</f>
        <v>2024-04</v>
      </c>
      <c r="B594" s="4" t="n">
        <v>2024</v>
      </c>
      <c r="C594" s="4" t="n">
        <v>4</v>
      </c>
      <c r="D594" s="9" t="s">
        <v>305</v>
      </c>
      <c r="E594" s="9" t="s">
        <v>354</v>
      </c>
      <c r="F594" s="12" t="str">
        <f aca="false">INDEX(品項主檔!$B$2:$B$11,MATCH($E594,品項主檔!$A$2:$A$11,0))</f>
        <v>蔥油雞腿飯</v>
      </c>
      <c r="G594" s="12" t="str">
        <f aca="false">INDEX(品項主檔!$C$2:$C$11,MATCH($E594,品項主檔!$A$2:$A$11,0))</f>
        <v>主食</v>
      </c>
      <c r="H594" s="17" t="n">
        <f aca="false">SUMIFS(品項年度售價!$D$2:$D$31,品項年度售價!$A$2:$A$31,$B594,品項年度售價!$B$2:$B$31,$E594)</f>
        <v>220</v>
      </c>
      <c r="I594" s="4" t="n">
        <v>395</v>
      </c>
      <c r="J594" s="14" t="n">
        <f aca="false">H594*I594</f>
        <v>86900</v>
      </c>
    </row>
    <row r="595" customFormat="false" ht="15" hidden="false" customHeight="false" outlineLevel="0" collapsed="false">
      <c r="A595" s="6" t="str">
        <f aca="false">TEXT(B595,"0")&amp;"-"&amp;TEXT(C595,"00")</f>
        <v>2024-04</v>
      </c>
      <c r="B595" s="4" t="n">
        <v>2024</v>
      </c>
      <c r="C595" s="4" t="n">
        <v>4</v>
      </c>
      <c r="D595" s="9" t="s">
        <v>305</v>
      </c>
      <c r="E595" s="9" t="s">
        <v>356</v>
      </c>
      <c r="F595" s="12" t="str">
        <f aca="false">INDEX(品項主檔!$B$2:$B$11,MATCH($E595,品項主檔!$A$2:$A$11,0))</f>
        <v>黑胡椒豬排飯</v>
      </c>
      <c r="G595" s="12" t="str">
        <f aca="false">INDEX(品項主檔!$C$2:$C$11,MATCH($E595,品項主檔!$A$2:$A$11,0))</f>
        <v>主食</v>
      </c>
      <c r="H595" s="17" t="n">
        <f aca="false">SUMIFS(品項年度售價!$D$2:$D$31,品項年度售價!$A$2:$A$31,$B595,品項年度售價!$B$2:$B$31,$E595)</f>
        <v>230</v>
      </c>
      <c r="I595" s="4" t="n">
        <v>421</v>
      </c>
      <c r="J595" s="14" t="n">
        <f aca="false">H595*I595</f>
        <v>96830</v>
      </c>
    </row>
    <row r="596" customFormat="false" ht="15" hidden="false" customHeight="false" outlineLevel="0" collapsed="false">
      <c r="A596" s="6" t="str">
        <f aca="false">TEXT(B596,"0")&amp;"-"&amp;TEXT(C596,"00")</f>
        <v>2024-04</v>
      </c>
      <c r="B596" s="4" t="n">
        <v>2024</v>
      </c>
      <c r="C596" s="4" t="n">
        <v>4</v>
      </c>
      <c r="D596" s="9" t="s">
        <v>305</v>
      </c>
      <c r="E596" s="9" t="s">
        <v>358</v>
      </c>
      <c r="F596" s="12" t="str">
        <f aca="false">INDEX(品項主檔!$B$2:$B$11,MATCH($E596,品項主檔!$A$2:$A$11,0))</f>
        <v>麻油雞湯麵</v>
      </c>
      <c r="G596" s="12" t="str">
        <f aca="false">INDEX(品項主檔!$C$2:$C$11,MATCH($E596,品項主檔!$A$2:$A$11,0))</f>
        <v>主食</v>
      </c>
      <c r="H596" s="17" t="n">
        <f aca="false">SUMIFS(品項年度售價!$D$2:$D$31,品項年度售價!$A$2:$A$31,$B596,品項年度售價!$B$2:$B$31,$E596)</f>
        <v>290</v>
      </c>
      <c r="I596" s="4" t="n">
        <v>335</v>
      </c>
      <c r="J596" s="14" t="n">
        <f aca="false">H596*I596</f>
        <v>97150</v>
      </c>
    </row>
    <row r="597" customFormat="false" ht="15" hidden="false" customHeight="false" outlineLevel="0" collapsed="false">
      <c r="A597" s="6" t="str">
        <f aca="false">TEXT(B597,"0")&amp;"-"&amp;TEXT(C597,"00")</f>
        <v>2024-04</v>
      </c>
      <c r="B597" s="4" t="n">
        <v>2024</v>
      </c>
      <c r="C597" s="4" t="n">
        <v>4</v>
      </c>
      <c r="D597" s="9" t="s">
        <v>305</v>
      </c>
      <c r="E597" s="9" t="s">
        <v>360</v>
      </c>
      <c r="F597" s="12" t="str">
        <f aca="false">INDEX(品項主檔!$B$2:$B$11,MATCH($E597,品項主檔!$A$2:$A$11,0))</f>
        <v>塔香涼麵</v>
      </c>
      <c r="G597" s="12" t="str">
        <f aca="false">INDEX(品項主檔!$C$2:$C$11,MATCH($E597,品項主檔!$A$2:$A$11,0))</f>
        <v>主食</v>
      </c>
      <c r="H597" s="17" t="n">
        <f aca="false">SUMIFS(品項年度售價!$D$2:$D$31,品項年度售價!$A$2:$A$31,$B597,品項年度售價!$B$2:$B$31,$E597)</f>
        <v>180</v>
      </c>
      <c r="I597" s="4" t="n">
        <v>404</v>
      </c>
      <c r="J597" s="14" t="n">
        <f aca="false">H597*I597</f>
        <v>72720</v>
      </c>
    </row>
    <row r="598" customFormat="false" ht="15" hidden="false" customHeight="false" outlineLevel="0" collapsed="false">
      <c r="A598" s="6" t="str">
        <f aca="false">TEXT(B598,"0")&amp;"-"&amp;TEXT(C598,"00")</f>
        <v>2024-04</v>
      </c>
      <c r="B598" s="4" t="n">
        <v>2024</v>
      </c>
      <c r="C598" s="4" t="n">
        <v>4</v>
      </c>
      <c r="D598" s="9" t="s">
        <v>305</v>
      </c>
      <c r="E598" s="9" t="s">
        <v>362</v>
      </c>
      <c r="F598" s="12" t="str">
        <f aca="false">INDEX(品項主檔!$B$2:$B$11,MATCH($E598,品項主檔!$A$2:$A$11,0))</f>
        <v>海鮮炒飯</v>
      </c>
      <c r="G598" s="12" t="str">
        <f aca="false">INDEX(品項主檔!$C$2:$C$11,MATCH($E598,品項主檔!$A$2:$A$11,0))</f>
        <v>主食</v>
      </c>
      <c r="H598" s="17" t="n">
        <f aca="false">SUMIFS(品項年度售價!$D$2:$D$31,品項年度售價!$A$2:$A$31,$B598,品項年度售價!$B$2:$B$31,$E598)</f>
        <v>250</v>
      </c>
      <c r="I598" s="4" t="n">
        <v>500</v>
      </c>
      <c r="J598" s="14" t="n">
        <f aca="false">H598*I598</f>
        <v>125000</v>
      </c>
    </row>
    <row r="599" customFormat="false" ht="15" hidden="false" customHeight="false" outlineLevel="0" collapsed="false">
      <c r="A599" s="6" t="str">
        <f aca="false">TEXT(B599,"0")&amp;"-"&amp;TEXT(C599,"00")</f>
        <v>2024-04</v>
      </c>
      <c r="B599" s="4" t="n">
        <v>2024</v>
      </c>
      <c r="C599" s="4" t="n">
        <v>4</v>
      </c>
      <c r="D599" s="9" t="s">
        <v>305</v>
      </c>
      <c r="E599" s="9" t="s">
        <v>364</v>
      </c>
      <c r="F599" s="12" t="str">
        <f aca="false">INDEX(品項主檔!$B$2:$B$11,MATCH($E599,品項主檔!$A$2:$A$11,0))</f>
        <v>酸辣湯</v>
      </c>
      <c r="G599" s="12" t="str">
        <f aca="false">INDEX(品項主檔!$C$2:$C$11,MATCH($E599,品項主檔!$A$2:$A$11,0))</f>
        <v>湯品</v>
      </c>
      <c r="H599" s="17" t="n">
        <f aca="false">SUMIFS(品項年度售價!$D$2:$D$31,品項年度售價!$A$2:$A$31,$B599,品項年度售價!$B$2:$B$31,$E599)</f>
        <v>60</v>
      </c>
      <c r="I599" s="4" t="n">
        <v>1824</v>
      </c>
      <c r="J599" s="14" t="n">
        <f aca="false">H599*I599</f>
        <v>109440</v>
      </c>
    </row>
    <row r="600" customFormat="false" ht="15" hidden="false" customHeight="false" outlineLevel="0" collapsed="false">
      <c r="A600" s="6" t="str">
        <f aca="false">TEXT(B600,"0")&amp;"-"&amp;TEXT(C600,"00")</f>
        <v>2024-04</v>
      </c>
      <c r="B600" s="4" t="n">
        <v>2024</v>
      </c>
      <c r="C600" s="4" t="n">
        <v>4</v>
      </c>
      <c r="D600" s="9" t="s">
        <v>305</v>
      </c>
      <c r="E600" s="9" t="s">
        <v>367</v>
      </c>
      <c r="F600" s="12" t="str">
        <f aca="false">INDEX(品項主檔!$B$2:$B$11,MATCH($E600,品項主檔!$A$2:$A$11,0))</f>
        <v>招牌滷味拼盤</v>
      </c>
      <c r="G600" s="12" t="str">
        <f aca="false">INDEX(品項主檔!$C$2:$C$11,MATCH($E600,品項主檔!$A$2:$A$11,0))</f>
        <v>小菜</v>
      </c>
      <c r="H600" s="17" t="n">
        <f aca="false">SUMIFS(品項年度售價!$D$2:$D$31,品項年度售價!$A$2:$A$31,$B600,品項年度售價!$B$2:$B$31,$E600)</f>
        <v>120</v>
      </c>
      <c r="I600" s="4" t="n">
        <v>1479</v>
      </c>
      <c r="J600" s="14" t="n">
        <f aca="false">H600*I600</f>
        <v>177480</v>
      </c>
    </row>
    <row r="601" customFormat="false" ht="15" hidden="false" customHeight="false" outlineLevel="0" collapsed="false">
      <c r="A601" s="6" t="str">
        <f aca="false">TEXT(B601,"0")&amp;"-"&amp;TEXT(C601,"00")</f>
        <v>2024-04</v>
      </c>
      <c r="B601" s="4" t="n">
        <v>2024</v>
      </c>
      <c r="C601" s="4" t="n">
        <v>4</v>
      </c>
      <c r="D601" s="9" t="s">
        <v>305</v>
      </c>
      <c r="E601" s="9" t="s">
        <v>370</v>
      </c>
      <c r="F601" s="12" t="str">
        <f aca="false">INDEX(品項主檔!$B$2:$B$11,MATCH($E601,品項主檔!$A$2:$A$11,0))</f>
        <v>古早味紅茶</v>
      </c>
      <c r="G601" s="12" t="str">
        <f aca="false">INDEX(品項主檔!$C$2:$C$11,MATCH($E601,品項主檔!$A$2:$A$11,0))</f>
        <v>飲品</v>
      </c>
      <c r="H601" s="17" t="n">
        <f aca="false">SUMIFS(品項年度售價!$D$2:$D$31,品項年度售價!$A$2:$A$31,$B601,品項年度售價!$B$2:$B$31,$E601)</f>
        <v>45</v>
      </c>
      <c r="I601" s="4" t="n">
        <v>3858</v>
      </c>
      <c r="J601" s="14" t="n">
        <f aca="false">H601*I601</f>
        <v>173610</v>
      </c>
    </row>
    <row r="602" customFormat="false" ht="15" hidden="false" customHeight="false" outlineLevel="0" collapsed="false">
      <c r="A602" s="6" t="str">
        <f aca="false">TEXT(B602,"0")&amp;"-"&amp;TEXT(C602,"00")</f>
        <v>2024-04</v>
      </c>
      <c r="B602" s="4" t="n">
        <v>2024</v>
      </c>
      <c r="C602" s="4" t="n">
        <v>4</v>
      </c>
      <c r="D602" s="9" t="s">
        <v>307</v>
      </c>
      <c r="E602" s="9" t="s">
        <v>349</v>
      </c>
      <c r="F602" s="12" t="str">
        <f aca="false">INDEX(品項主檔!$B$2:$B$11,MATCH($E602,品項主檔!$A$2:$A$11,0))</f>
        <v>招牌牛肉麵</v>
      </c>
      <c r="G602" s="12" t="str">
        <f aca="false">INDEX(品項主檔!$C$2:$C$11,MATCH($E602,品項主檔!$A$2:$A$11,0))</f>
        <v>主食</v>
      </c>
      <c r="H602" s="17" t="n">
        <f aca="false">SUMIFS(品項年度售價!$D$2:$D$31,品項年度售價!$A$2:$A$31,$B602,品項年度售價!$B$2:$B$31,$E602)</f>
        <v>280</v>
      </c>
      <c r="I602" s="4" t="n">
        <v>375</v>
      </c>
      <c r="J602" s="14" t="n">
        <f aca="false">H602*I602</f>
        <v>105000</v>
      </c>
    </row>
    <row r="603" customFormat="false" ht="15" hidden="false" customHeight="false" outlineLevel="0" collapsed="false">
      <c r="A603" s="6" t="str">
        <f aca="false">TEXT(B603,"0")&amp;"-"&amp;TEXT(C603,"00")</f>
        <v>2024-04</v>
      </c>
      <c r="B603" s="4" t="n">
        <v>2024</v>
      </c>
      <c r="C603" s="4" t="n">
        <v>4</v>
      </c>
      <c r="D603" s="9" t="s">
        <v>307</v>
      </c>
      <c r="E603" s="9" t="s">
        <v>352</v>
      </c>
      <c r="F603" s="12" t="str">
        <f aca="false">INDEX(品項主檔!$B$2:$B$11,MATCH($E603,品項主檔!$A$2:$A$11,0))</f>
        <v>三杯雞定食</v>
      </c>
      <c r="G603" s="12" t="str">
        <f aca="false">INDEX(品項主檔!$C$2:$C$11,MATCH($E603,品項主檔!$A$2:$A$11,0))</f>
        <v>主食</v>
      </c>
      <c r="H603" s="17" t="n">
        <f aca="false">SUMIFS(品項年度售價!$D$2:$D$31,品項年度售價!$A$2:$A$31,$B603,品項年度售價!$B$2:$B$31,$E603)</f>
        <v>260</v>
      </c>
      <c r="I603" s="4" t="n">
        <v>362</v>
      </c>
      <c r="J603" s="14" t="n">
        <f aca="false">H603*I603</f>
        <v>94120</v>
      </c>
    </row>
    <row r="604" customFormat="false" ht="15" hidden="false" customHeight="false" outlineLevel="0" collapsed="false">
      <c r="A604" s="6" t="str">
        <f aca="false">TEXT(B604,"0")&amp;"-"&amp;TEXT(C604,"00")</f>
        <v>2024-04</v>
      </c>
      <c r="B604" s="4" t="n">
        <v>2024</v>
      </c>
      <c r="C604" s="4" t="n">
        <v>4</v>
      </c>
      <c r="D604" s="9" t="s">
        <v>307</v>
      </c>
      <c r="E604" s="9" t="s">
        <v>354</v>
      </c>
      <c r="F604" s="12" t="str">
        <f aca="false">INDEX(品項主檔!$B$2:$B$11,MATCH($E604,品項主檔!$A$2:$A$11,0))</f>
        <v>蔥油雞腿飯</v>
      </c>
      <c r="G604" s="12" t="str">
        <f aca="false">INDEX(品項主檔!$C$2:$C$11,MATCH($E604,品項主檔!$A$2:$A$11,0))</f>
        <v>主食</v>
      </c>
      <c r="H604" s="17" t="n">
        <f aca="false">SUMIFS(品項年度售價!$D$2:$D$31,品項年度售價!$A$2:$A$31,$B604,品項年度售價!$B$2:$B$31,$E604)</f>
        <v>220</v>
      </c>
      <c r="I604" s="4" t="n">
        <v>281</v>
      </c>
      <c r="J604" s="14" t="n">
        <f aca="false">H604*I604</f>
        <v>61820</v>
      </c>
    </row>
    <row r="605" customFormat="false" ht="15" hidden="false" customHeight="false" outlineLevel="0" collapsed="false">
      <c r="A605" s="6" t="str">
        <f aca="false">TEXT(B605,"0")&amp;"-"&amp;TEXT(C605,"00")</f>
        <v>2024-04</v>
      </c>
      <c r="B605" s="4" t="n">
        <v>2024</v>
      </c>
      <c r="C605" s="4" t="n">
        <v>4</v>
      </c>
      <c r="D605" s="9" t="s">
        <v>307</v>
      </c>
      <c r="E605" s="9" t="s">
        <v>356</v>
      </c>
      <c r="F605" s="12" t="str">
        <f aca="false">INDEX(品項主檔!$B$2:$B$11,MATCH($E605,品項主檔!$A$2:$A$11,0))</f>
        <v>黑胡椒豬排飯</v>
      </c>
      <c r="G605" s="12" t="str">
        <f aca="false">INDEX(品項主檔!$C$2:$C$11,MATCH($E605,品項主檔!$A$2:$A$11,0))</f>
        <v>主食</v>
      </c>
      <c r="H605" s="17" t="n">
        <f aca="false">SUMIFS(品項年度售價!$D$2:$D$31,品項年度售價!$A$2:$A$31,$B605,品項年度售價!$B$2:$B$31,$E605)</f>
        <v>230</v>
      </c>
      <c r="I605" s="4" t="n">
        <v>398</v>
      </c>
      <c r="J605" s="14" t="n">
        <f aca="false">H605*I605</f>
        <v>91540</v>
      </c>
    </row>
    <row r="606" customFormat="false" ht="15" hidden="false" customHeight="false" outlineLevel="0" collapsed="false">
      <c r="A606" s="6" t="str">
        <f aca="false">TEXT(B606,"0")&amp;"-"&amp;TEXT(C606,"00")</f>
        <v>2024-04</v>
      </c>
      <c r="B606" s="4" t="n">
        <v>2024</v>
      </c>
      <c r="C606" s="4" t="n">
        <v>4</v>
      </c>
      <c r="D606" s="9" t="s">
        <v>307</v>
      </c>
      <c r="E606" s="9" t="s">
        <v>358</v>
      </c>
      <c r="F606" s="12" t="str">
        <f aca="false">INDEX(品項主檔!$B$2:$B$11,MATCH($E606,品項主檔!$A$2:$A$11,0))</f>
        <v>麻油雞湯麵</v>
      </c>
      <c r="G606" s="12" t="str">
        <f aca="false">INDEX(品項主檔!$C$2:$C$11,MATCH($E606,品項主檔!$A$2:$A$11,0))</f>
        <v>主食</v>
      </c>
      <c r="H606" s="17" t="n">
        <f aca="false">SUMIFS(品項年度售價!$D$2:$D$31,品項年度售價!$A$2:$A$31,$B606,品項年度售價!$B$2:$B$31,$E606)</f>
        <v>290</v>
      </c>
      <c r="I606" s="4" t="n">
        <v>302</v>
      </c>
      <c r="J606" s="14" t="n">
        <f aca="false">H606*I606</f>
        <v>87580</v>
      </c>
    </row>
    <row r="607" customFormat="false" ht="15" hidden="false" customHeight="false" outlineLevel="0" collapsed="false">
      <c r="A607" s="6" t="str">
        <f aca="false">TEXT(B607,"0")&amp;"-"&amp;TEXT(C607,"00")</f>
        <v>2024-04</v>
      </c>
      <c r="B607" s="4" t="n">
        <v>2024</v>
      </c>
      <c r="C607" s="4" t="n">
        <v>4</v>
      </c>
      <c r="D607" s="9" t="s">
        <v>307</v>
      </c>
      <c r="E607" s="9" t="s">
        <v>360</v>
      </c>
      <c r="F607" s="12" t="str">
        <f aca="false">INDEX(品項主檔!$B$2:$B$11,MATCH($E607,品項主檔!$A$2:$A$11,0))</f>
        <v>塔香涼麵</v>
      </c>
      <c r="G607" s="12" t="str">
        <f aca="false">INDEX(品項主檔!$C$2:$C$11,MATCH($E607,品項主檔!$A$2:$A$11,0))</f>
        <v>主食</v>
      </c>
      <c r="H607" s="17" t="n">
        <f aca="false">SUMIFS(品項年度售價!$D$2:$D$31,品項年度售價!$A$2:$A$31,$B607,品項年度售價!$B$2:$B$31,$E607)</f>
        <v>180</v>
      </c>
      <c r="I607" s="4" t="n">
        <v>375</v>
      </c>
      <c r="J607" s="14" t="n">
        <f aca="false">H607*I607</f>
        <v>67500</v>
      </c>
    </row>
    <row r="608" customFormat="false" ht="15" hidden="false" customHeight="false" outlineLevel="0" collapsed="false">
      <c r="A608" s="6" t="str">
        <f aca="false">TEXT(B608,"0")&amp;"-"&amp;TEXT(C608,"00")</f>
        <v>2024-04</v>
      </c>
      <c r="B608" s="4" t="n">
        <v>2024</v>
      </c>
      <c r="C608" s="4" t="n">
        <v>4</v>
      </c>
      <c r="D608" s="9" t="s">
        <v>307</v>
      </c>
      <c r="E608" s="9" t="s">
        <v>362</v>
      </c>
      <c r="F608" s="12" t="str">
        <f aca="false">INDEX(品項主檔!$B$2:$B$11,MATCH($E608,品項主檔!$A$2:$A$11,0))</f>
        <v>海鮮炒飯</v>
      </c>
      <c r="G608" s="12" t="str">
        <f aca="false">INDEX(品項主檔!$C$2:$C$11,MATCH($E608,品項主檔!$A$2:$A$11,0))</f>
        <v>主食</v>
      </c>
      <c r="H608" s="17" t="n">
        <f aca="false">SUMIFS(品項年度售價!$D$2:$D$31,品項年度售價!$A$2:$A$31,$B608,品項年度售價!$B$2:$B$31,$E608)</f>
        <v>250</v>
      </c>
      <c r="I608" s="4" t="n">
        <v>345</v>
      </c>
      <c r="J608" s="14" t="n">
        <f aca="false">H608*I608</f>
        <v>86250</v>
      </c>
    </row>
    <row r="609" customFormat="false" ht="15" hidden="false" customHeight="false" outlineLevel="0" collapsed="false">
      <c r="A609" s="6" t="str">
        <f aca="false">TEXT(B609,"0")&amp;"-"&amp;TEXT(C609,"00")</f>
        <v>2024-04</v>
      </c>
      <c r="B609" s="4" t="n">
        <v>2024</v>
      </c>
      <c r="C609" s="4" t="n">
        <v>4</v>
      </c>
      <c r="D609" s="9" t="s">
        <v>307</v>
      </c>
      <c r="E609" s="9" t="s">
        <v>364</v>
      </c>
      <c r="F609" s="12" t="str">
        <f aca="false">INDEX(品項主檔!$B$2:$B$11,MATCH($E609,品項主檔!$A$2:$A$11,0))</f>
        <v>酸辣湯</v>
      </c>
      <c r="G609" s="12" t="str">
        <f aca="false">INDEX(品項主檔!$C$2:$C$11,MATCH($E609,品項主檔!$A$2:$A$11,0))</f>
        <v>湯品</v>
      </c>
      <c r="H609" s="17" t="n">
        <f aca="false">SUMIFS(品項年度售價!$D$2:$D$31,品項年度售價!$A$2:$A$31,$B609,品項年度售價!$B$2:$B$31,$E609)</f>
        <v>60</v>
      </c>
      <c r="I609" s="4" t="n">
        <v>1708</v>
      </c>
      <c r="J609" s="14" t="n">
        <f aca="false">H609*I609</f>
        <v>102480</v>
      </c>
    </row>
    <row r="610" customFormat="false" ht="15" hidden="false" customHeight="false" outlineLevel="0" collapsed="false">
      <c r="A610" s="6" t="str">
        <f aca="false">TEXT(B610,"0")&amp;"-"&amp;TEXT(C610,"00")</f>
        <v>2024-04</v>
      </c>
      <c r="B610" s="4" t="n">
        <v>2024</v>
      </c>
      <c r="C610" s="4" t="n">
        <v>4</v>
      </c>
      <c r="D610" s="9" t="s">
        <v>307</v>
      </c>
      <c r="E610" s="9" t="s">
        <v>367</v>
      </c>
      <c r="F610" s="12" t="str">
        <f aca="false">INDEX(品項主檔!$B$2:$B$11,MATCH($E610,品項主檔!$A$2:$A$11,0))</f>
        <v>招牌滷味拼盤</v>
      </c>
      <c r="G610" s="12" t="str">
        <f aca="false">INDEX(品項主檔!$C$2:$C$11,MATCH($E610,品項主檔!$A$2:$A$11,0))</f>
        <v>小菜</v>
      </c>
      <c r="H610" s="17" t="n">
        <f aca="false">SUMIFS(品項年度售價!$D$2:$D$31,品項年度售價!$A$2:$A$31,$B610,品項年度售價!$B$2:$B$31,$E610)</f>
        <v>120</v>
      </c>
      <c r="I610" s="4" t="n">
        <v>1061</v>
      </c>
      <c r="J610" s="14" t="n">
        <f aca="false">H610*I610</f>
        <v>127320</v>
      </c>
    </row>
    <row r="611" customFormat="false" ht="15" hidden="false" customHeight="false" outlineLevel="0" collapsed="false">
      <c r="A611" s="6" t="str">
        <f aca="false">TEXT(B611,"0")&amp;"-"&amp;TEXT(C611,"00")</f>
        <v>2024-04</v>
      </c>
      <c r="B611" s="4" t="n">
        <v>2024</v>
      </c>
      <c r="C611" s="4" t="n">
        <v>4</v>
      </c>
      <c r="D611" s="9" t="s">
        <v>307</v>
      </c>
      <c r="E611" s="9" t="s">
        <v>370</v>
      </c>
      <c r="F611" s="12" t="str">
        <f aca="false">INDEX(品項主檔!$B$2:$B$11,MATCH($E611,品項主檔!$A$2:$A$11,0))</f>
        <v>古早味紅茶</v>
      </c>
      <c r="G611" s="12" t="str">
        <f aca="false">INDEX(品項主檔!$C$2:$C$11,MATCH($E611,品項主檔!$A$2:$A$11,0))</f>
        <v>飲品</v>
      </c>
      <c r="H611" s="17" t="n">
        <f aca="false">SUMIFS(品項年度售價!$D$2:$D$31,品項年度售價!$A$2:$A$31,$B611,品項年度售價!$B$2:$B$31,$E611)</f>
        <v>45</v>
      </c>
      <c r="I611" s="4" t="n">
        <v>3154</v>
      </c>
      <c r="J611" s="14" t="n">
        <f aca="false">H611*I611</f>
        <v>141930</v>
      </c>
    </row>
    <row r="612" customFormat="false" ht="15" hidden="false" customHeight="false" outlineLevel="0" collapsed="false">
      <c r="A612" s="6" t="str">
        <f aca="false">TEXT(B612,"0")&amp;"-"&amp;TEXT(C612,"00")</f>
        <v>2024-04</v>
      </c>
      <c r="B612" s="4" t="n">
        <v>2024</v>
      </c>
      <c r="C612" s="4" t="n">
        <v>4</v>
      </c>
      <c r="D612" s="9" t="s">
        <v>318</v>
      </c>
      <c r="E612" s="9" t="s">
        <v>349</v>
      </c>
      <c r="F612" s="12" t="str">
        <f aca="false">INDEX(品項主檔!$B$2:$B$11,MATCH($E612,品項主檔!$A$2:$A$11,0))</f>
        <v>招牌牛肉麵</v>
      </c>
      <c r="G612" s="12" t="str">
        <f aca="false">INDEX(品項主檔!$C$2:$C$11,MATCH($E612,品項主檔!$A$2:$A$11,0))</f>
        <v>主食</v>
      </c>
      <c r="H612" s="17" t="n">
        <f aca="false">SUMIFS(品項年度售價!$D$2:$D$31,品項年度售價!$A$2:$A$31,$B612,品項年度售價!$B$2:$B$31,$E612)</f>
        <v>280</v>
      </c>
      <c r="I612" s="4" t="n">
        <v>395</v>
      </c>
      <c r="J612" s="14" t="n">
        <f aca="false">H612*I612</f>
        <v>110600</v>
      </c>
    </row>
    <row r="613" customFormat="false" ht="15" hidden="false" customHeight="false" outlineLevel="0" collapsed="false">
      <c r="A613" s="6" t="str">
        <f aca="false">TEXT(B613,"0")&amp;"-"&amp;TEXT(C613,"00")</f>
        <v>2024-04</v>
      </c>
      <c r="B613" s="4" t="n">
        <v>2024</v>
      </c>
      <c r="C613" s="4" t="n">
        <v>4</v>
      </c>
      <c r="D613" s="9" t="s">
        <v>318</v>
      </c>
      <c r="E613" s="9" t="s">
        <v>352</v>
      </c>
      <c r="F613" s="12" t="str">
        <f aca="false">INDEX(品項主檔!$B$2:$B$11,MATCH($E613,品項主檔!$A$2:$A$11,0))</f>
        <v>三杯雞定食</v>
      </c>
      <c r="G613" s="12" t="str">
        <f aca="false">INDEX(品項主檔!$C$2:$C$11,MATCH($E613,品項主檔!$A$2:$A$11,0))</f>
        <v>主食</v>
      </c>
      <c r="H613" s="17" t="n">
        <f aca="false">SUMIFS(品項年度售價!$D$2:$D$31,品項年度售價!$A$2:$A$31,$B613,品項年度售價!$B$2:$B$31,$E613)</f>
        <v>260</v>
      </c>
      <c r="I613" s="4" t="n">
        <v>446</v>
      </c>
      <c r="J613" s="14" t="n">
        <f aca="false">H613*I613</f>
        <v>115960</v>
      </c>
    </row>
    <row r="614" customFormat="false" ht="15" hidden="false" customHeight="false" outlineLevel="0" collapsed="false">
      <c r="A614" s="6" t="str">
        <f aca="false">TEXT(B614,"0")&amp;"-"&amp;TEXT(C614,"00")</f>
        <v>2024-04</v>
      </c>
      <c r="B614" s="4" t="n">
        <v>2024</v>
      </c>
      <c r="C614" s="4" t="n">
        <v>4</v>
      </c>
      <c r="D614" s="9" t="s">
        <v>318</v>
      </c>
      <c r="E614" s="9" t="s">
        <v>354</v>
      </c>
      <c r="F614" s="12" t="str">
        <f aca="false">INDEX(品項主檔!$B$2:$B$11,MATCH($E614,品項主檔!$A$2:$A$11,0))</f>
        <v>蔥油雞腿飯</v>
      </c>
      <c r="G614" s="12" t="str">
        <f aca="false">INDEX(品項主檔!$C$2:$C$11,MATCH($E614,品項主檔!$A$2:$A$11,0))</f>
        <v>主食</v>
      </c>
      <c r="H614" s="17" t="n">
        <f aca="false">SUMIFS(品項年度售價!$D$2:$D$31,品項年度售價!$A$2:$A$31,$B614,品項年度售價!$B$2:$B$31,$E614)</f>
        <v>220</v>
      </c>
      <c r="I614" s="4" t="n">
        <v>413</v>
      </c>
      <c r="J614" s="14" t="n">
        <f aca="false">H614*I614</f>
        <v>90860</v>
      </c>
    </row>
    <row r="615" customFormat="false" ht="15" hidden="false" customHeight="false" outlineLevel="0" collapsed="false">
      <c r="A615" s="6" t="str">
        <f aca="false">TEXT(B615,"0")&amp;"-"&amp;TEXT(C615,"00")</f>
        <v>2024-04</v>
      </c>
      <c r="B615" s="4" t="n">
        <v>2024</v>
      </c>
      <c r="C615" s="4" t="n">
        <v>4</v>
      </c>
      <c r="D615" s="9" t="s">
        <v>318</v>
      </c>
      <c r="E615" s="9" t="s">
        <v>356</v>
      </c>
      <c r="F615" s="12" t="str">
        <f aca="false">INDEX(品項主檔!$B$2:$B$11,MATCH($E615,品項主檔!$A$2:$A$11,0))</f>
        <v>黑胡椒豬排飯</v>
      </c>
      <c r="G615" s="12" t="str">
        <f aca="false">INDEX(品項主檔!$C$2:$C$11,MATCH($E615,品項主檔!$A$2:$A$11,0))</f>
        <v>主食</v>
      </c>
      <c r="H615" s="17" t="n">
        <f aca="false">SUMIFS(品項年度售價!$D$2:$D$31,品項年度售價!$A$2:$A$31,$B615,品項年度售價!$B$2:$B$31,$E615)</f>
        <v>230</v>
      </c>
      <c r="I615" s="4" t="n">
        <v>441</v>
      </c>
      <c r="J615" s="14" t="n">
        <f aca="false">H615*I615</f>
        <v>101430</v>
      </c>
    </row>
    <row r="616" customFormat="false" ht="15" hidden="false" customHeight="false" outlineLevel="0" collapsed="false">
      <c r="A616" s="6" t="str">
        <f aca="false">TEXT(B616,"0")&amp;"-"&amp;TEXT(C616,"00")</f>
        <v>2024-04</v>
      </c>
      <c r="B616" s="4" t="n">
        <v>2024</v>
      </c>
      <c r="C616" s="4" t="n">
        <v>4</v>
      </c>
      <c r="D616" s="9" t="s">
        <v>318</v>
      </c>
      <c r="E616" s="9" t="s">
        <v>358</v>
      </c>
      <c r="F616" s="12" t="str">
        <f aca="false">INDEX(品項主檔!$B$2:$B$11,MATCH($E616,品項主檔!$A$2:$A$11,0))</f>
        <v>麻油雞湯麵</v>
      </c>
      <c r="G616" s="12" t="str">
        <f aca="false">INDEX(品項主檔!$C$2:$C$11,MATCH($E616,品項主檔!$A$2:$A$11,0))</f>
        <v>主食</v>
      </c>
      <c r="H616" s="17" t="n">
        <f aca="false">SUMIFS(品項年度售價!$D$2:$D$31,品項年度售價!$A$2:$A$31,$B616,品項年度售價!$B$2:$B$31,$E616)</f>
        <v>290</v>
      </c>
      <c r="I616" s="4" t="n">
        <v>284</v>
      </c>
      <c r="J616" s="14" t="n">
        <f aca="false">H616*I616</f>
        <v>82360</v>
      </c>
    </row>
    <row r="617" customFormat="false" ht="15" hidden="false" customHeight="false" outlineLevel="0" collapsed="false">
      <c r="A617" s="6" t="str">
        <f aca="false">TEXT(B617,"0")&amp;"-"&amp;TEXT(C617,"00")</f>
        <v>2024-04</v>
      </c>
      <c r="B617" s="4" t="n">
        <v>2024</v>
      </c>
      <c r="C617" s="4" t="n">
        <v>4</v>
      </c>
      <c r="D617" s="9" t="s">
        <v>318</v>
      </c>
      <c r="E617" s="9" t="s">
        <v>360</v>
      </c>
      <c r="F617" s="12" t="str">
        <f aca="false">INDEX(品項主檔!$B$2:$B$11,MATCH($E617,品項主檔!$A$2:$A$11,0))</f>
        <v>塔香涼麵</v>
      </c>
      <c r="G617" s="12" t="str">
        <f aca="false">INDEX(品項主檔!$C$2:$C$11,MATCH($E617,品項主檔!$A$2:$A$11,0))</f>
        <v>主食</v>
      </c>
      <c r="H617" s="17" t="n">
        <f aca="false">SUMIFS(品項年度售價!$D$2:$D$31,品項年度售價!$A$2:$A$31,$B617,品項年度售價!$B$2:$B$31,$E617)</f>
        <v>180</v>
      </c>
      <c r="I617" s="4" t="n">
        <v>324</v>
      </c>
      <c r="J617" s="14" t="n">
        <f aca="false">H617*I617</f>
        <v>58320</v>
      </c>
    </row>
    <row r="618" customFormat="false" ht="15" hidden="false" customHeight="false" outlineLevel="0" collapsed="false">
      <c r="A618" s="6" t="str">
        <f aca="false">TEXT(B618,"0")&amp;"-"&amp;TEXT(C618,"00")</f>
        <v>2024-04</v>
      </c>
      <c r="B618" s="4" t="n">
        <v>2024</v>
      </c>
      <c r="C618" s="4" t="n">
        <v>4</v>
      </c>
      <c r="D618" s="9" t="s">
        <v>318</v>
      </c>
      <c r="E618" s="9" t="s">
        <v>362</v>
      </c>
      <c r="F618" s="12" t="str">
        <f aca="false">INDEX(品項主檔!$B$2:$B$11,MATCH($E618,品項主檔!$A$2:$A$11,0))</f>
        <v>海鮮炒飯</v>
      </c>
      <c r="G618" s="12" t="str">
        <f aca="false">INDEX(品項主檔!$C$2:$C$11,MATCH($E618,品項主檔!$A$2:$A$11,0))</f>
        <v>主食</v>
      </c>
      <c r="H618" s="17" t="n">
        <f aca="false">SUMIFS(品項年度售價!$D$2:$D$31,品項年度售價!$A$2:$A$31,$B618,品項年度售價!$B$2:$B$31,$E618)</f>
        <v>250</v>
      </c>
      <c r="I618" s="4" t="n">
        <v>409</v>
      </c>
      <c r="J618" s="14" t="n">
        <f aca="false">H618*I618</f>
        <v>102250</v>
      </c>
    </row>
    <row r="619" customFormat="false" ht="15" hidden="false" customHeight="false" outlineLevel="0" collapsed="false">
      <c r="A619" s="6" t="str">
        <f aca="false">TEXT(B619,"0")&amp;"-"&amp;TEXT(C619,"00")</f>
        <v>2024-04</v>
      </c>
      <c r="B619" s="4" t="n">
        <v>2024</v>
      </c>
      <c r="C619" s="4" t="n">
        <v>4</v>
      </c>
      <c r="D619" s="9" t="s">
        <v>318</v>
      </c>
      <c r="E619" s="9" t="s">
        <v>364</v>
      </c>
      <c r="F619" s="12" t="str">
        <f aca="false">INDEX(品項主檔!$B$2:$B$11,MATCH($E619,品項主檔!$A$2:$A$11,0))</f>
        <v>酸辣湯</v>
      </c>
      <c r="G619" s="12" t="str">
        <f aca="false">INDEX(品項主檔!$C$2:$C$11,MATCH($E619,品項主檔!$A$2:$A$11,0))</f>
        <v>湯品</v>
      </c>
      <c r="H619" s="17" t="n">
        <f aca="false">SUMIFS(品項年度售價!$D$2:$D$31,品項年度售價!$A$2:$A$31,$B619,品項年度售價!$B$2:$B$31,$E619)</f>
        <v>60</v>
      </c>
      <c r="I619" s="4" t="n">
        <v>1892</v>
      </c>
      <c r="J619" s="14" t="n">
        <f aca="false">H619*I619</f>
        <v>113520</v>
      </c>
    </row>
    <row r="620" customFormat="false" ht="15" hidden="false" customHeight="false" outlineLevel="0" collapsed="false">
      <c r="A620" s="6" t="str">
        <f aca="false">TEXT(B620,"0")&amp;"-"&amp;TEXT(C620,"00")</f>
        <v>2024-04</v>
      </c>
      <c r="B620" s="4" t="n">
        <v>2024</v>
      </c>
      <c r="C620" s="4" t="n">
        <v>4</v>
      </c>
      <c r="D620" s="9" t="s">
        <v>318</v>
      </c>
      <c r="E620" s="9" t="s">
        <v>367</v>
      </c>
      <c r="F620" s="12" t="str">
        <f aca="false">INDEX(品項主檔!$B$2:$B$11,MATCH($E620,品項主檔!$A$2:$A$11,0))</f>
        <v>招牌滷味拼盤</v>
      </c>
      <c r="G620" s="12" t="str">
        <f aca="false">INDEX(品項主檔!$C$2:$C$11,MATCH($E620,品項主檔!$A$2:$A$11,0))</f>
        <v>小菜</v>
      </c>
      <c r="H620" s="17" t="n">
        <f aca="false">SUMIFS(品項年度售價!$D$2:$D$31,品項年度售價!$A$2:$A$31,$B620,品項年度售價!$B$2:$B$31,$E620)</f>
        <v>120</v>
      </c>
      <c r="I620" s="4" t="n">
        <v>1575</v>
      </c>
      <c r="J620" s="14" t="n">
        <f aca="false">H620*I620</f>
        <v>189000</v>
      </c>
    </row>
    <row r="621" customFormat="false" ht="15" hidden="false" customHeight="false" outlineLevel="0" collapsed="false">
      <c r="A621" s="6" t="str">
        <f aca="false">TEXT(B621,"0")&amp;"-"&amp;TEXT(C621,"00")</f>
        <v>2024-04</v>
      </c>
      <c r="B621" s="4" t="n">
        <v>2024</v>
      </c>
      <c r="C621" s="4" t="n">
        <v>4</v>
      </c>
      <c r="D621" s="9" t="s">
        <v>318</v>
      </c>
      <c r="E621" s="9" t="s">
        <v>370</v>
      </c>
      <c r="F621" s="12" t="str">
        <f aca="false">INDEX(品項主檔!$B$2:$B$11,MATCH($E621,品項主檔!$A$2:$A$11,0))</f>
        <v>古早味紅茶</v>
      </c>
      <c r="G621" s="12" t="str">
        <f aca="false">INDEX(品項主檔!$C$2:$C$11,MATCH($E621,品項主檔!$A$2:$A$11,0))</f>
        <v>飲品</v>
      </c>
      <c r="H621" s="17" t="n">
        <f aca="false">SUMIFS(品項年度售價!$D$2:$D$31,品項年度售價!$A$2:$A$31,$B621,品項年度售價!$B$2:$B$31,$E621)</f>
        <v>45</v>
      </c>
      <c r="I621" s="4" t="n">
        <v>3627</v>
      </c>
      <c r="J621" s="14" t="n">
        <f aca="false">H621*I621</f>
        <v>163215</v>
      </c>
    </row>
    <row r="622" customFormat="false" ht="15" hidden="false" customHeight="false" outlineLevel="0" collapsed="false">
      <c r="A622" s="6" t="str">
        <f aca="false">TEXT(B622,"0")&amp;"-"&amp;TEXT(C622,"00")</f>
        <v>2024-04</v>
      </c>
      <c r="B622" s="4" t="n">
        <v>2024</v>
      </c>
      <c r="C622" s="4" t="n">
        <v>4</v>
      </c>
      <c r="D622" s="9" t="s">
        <v>323</v>
      </c>
      <c r="E622" s="9" t="s">
        <v>349</v>
      </c>
      <c r="F622" s="12" t="str">
        <f aca="false">INDEX(品項主檔!$B$2:$B$11,MATCH($E622,品項主檔!$A$2:$A$11,0))</f>
        <v>招牌牛肉麵</v>
      </c>
      <c r="G622" s="12" t="str">
        <f aca="false">INDEX(品項主檔!$C$2:$C$11,MATCH($E622,品項主檔!$A$2:$A$11,0))</f>
        <v>主食</v>
      </c>
      <c r="H622" s="17" t="n">
        <f aca="false">SUMIFS(品項年度售價!$D$2:$D$31,品項年度售價!$A$2:$A$31,$B622,品項年度售價!$B$2:$B$31,$E622)</f>
        <v>280</v>
      </c>
      <c r="I622" s="4" t="n">
        <v>297</v>
      </c>
      <c r="J622" s="14" t="n">
        <f aca="false">H622*I622</f>
        <v>83160</v>
      </c>
    </row>
    <row r="623" customFormat="false" ht="15" hidden="false" customHeight="false" outlineLevel="0" collapsed="false">
      <c r="A623" s="6" t="str">
        <f aca="false">TEXT(B623,"0")&amp;"-"&amp;TEXT(C623,"00")</f>
        <v>2024-04</v>
      </c>
      <c r="B623" s="4" t="n">
        <v>2024</v>
      </c>
      <c r="C623" s="4" t="n">
        <v>4</v>
      </c>
      <c r="D623" s="9" t="s">
        <v>323</v>
      </c>
      <c r="E623" s="9" t="s">
        <v>352</v>
      </c>
      <c r="F623" s="12" t="str">
        <f aca="false">INDEX(品項主檔!$B$2:$B$11,MATCH($E623,品項主檔!$A$2:$A$11,0))</f>
        <v>三杯雞定食</v>
      </c>
      <c r="G623" s="12" t="str">
        <f aca="false">INDEX(品項主檔!$C$2:$C$11,MATCH($E623,品項主檔!$A$2:$A$11,0))</f>
        <v>主食</v>
      </c>
      <c r="H623" s="17" t="n">
        <f aca="false">SUMIFS(品項年度售價!$D$2:$D$31,品項年度售價!$A$2:$A$31,$B623,品項年度售價!$B$2:$B$31,$E623)</f>
        <v>260</v>
      </c>
      <c r="I623" s="4" t="n">
        <v>250</v>
      </c>
      <c r="J623" s="14" t="n">
        <f aca="false">H623*I623</f>
        <v>65000</v>
      </c>
    </row>
    <row r="624" customFormat="false" ht="15" hidden="false" customHeight="false" outlineLevel="0" collapsed="false">
      <c r="A624" s="6" t="str">
        <f aca="false">TEXT(B624,"0")&amp;"-"&amp;TEXT(C624,"00")</f>
        <v>2024-04</v>
      </c>
      <c r="B624" s="4" t="n">
        <v>2024</v>
      </c>
      <c r="C624" s="4" t="n">
        <v>4</v>
      </c>
      <c r="D624" s="9" t="s">
        <v>323</v>
      </c>
      <c r="E624" s="9" t="s">
        <v>354</v>
      </c>
      <c r="F624" s="12" t="str">
        <f aca="false">INDEX(品項主檔!$B$2:$B$11,MATCH($E624,品項主檔!$A$2:$A$11,0))</f>
        <v>蔥油雞腿飯</v>
      </c>
      <c r="G624" s="12" t="str">
        <f aca="false">INDEX(品項主檔!$C$2:$C$11,MATCH($E624,品項主檔!$A$2:$A$11,0))</f>
        <v>主食</v>
      </c>
      <c r="H624" s="17" t="n">
        <f aca="false">SUMIFS(品項年度售價!$D$2:$D$31,品項年度售價!$A$2:$A$31,$B624,品項年度售價!$B$2:$B$31,$E624)</f>
        <v>220</v>
      </c>
      <c r="I624" s="4" t="n">
        <v>315</v>
      </c>
      <c r="J624" s="14" t="n">
        <f aca="false">H624*I624</f>
        <v>69300</v>
      </c>
    </row>
    <row r="625" customFormat="false" ht="15" hidden="false" customHeight="false" outlineLevel="0" collapsed="false">
      <c r="A625" s="6" t="str">
        <f aca="false">TEXT(B625,"0")&amp;"-"&amp;TEXT(C625,"00")</f>
        <v>2024-04</v>
      </c>
      <c r="B625" s="4" t="n">
        <v>2024</v>
      </c>
      <c r="C625" s="4" t="n">
        <v>4</v>
      </c>
      <c r="D625" s="9" t="s">
        <v>323</v>
      </c>
      <c r="E625" s="9" t="s">
        <v>356</v>
      </c>
      <c r="F625" s="12" t="str">
        <f aca="false">INDEX(品項主檔!$B$2:$B$11,MATCH($E625,品項主檔!$A$2:$A$11,0))</f>
        <v>黑胡椒豬排飯</v>
      </c>
      <c r="G625" s="12" t="str">
        <f aca="false">INDEX(品項主檔!$C$2:$C$11,MATCH($E625,品項主檔!$A$2:$A$11,0))</f>
        <v>主食</v>
      </c>
      <c r="H625" s="17" t="n">
        <f aca="false">SUMIFS(品項年度售價!$D$2:$D$31,品項年度售價!$A$2:$A$31,$B625,品項年度售價!$B$2:$B$31,$E625)</f>
        <v>230</v>
      </c>
      <c r="I625" s="4" t="n">
        <v>332</v>
      </c>
      <c r="J625" s="14" t="n">
        <f aca="false">H625*I625</f>
        <v>76360</v>
      </c>
    </row>
    <row r="626" customFormat="false" ht="15" hidden="false" customHeight="false" outlineLevel="0" collapsed="false">
      <c r="A626" s="6" t="str">
        <f aca="false">TEXT(B626,"0")&amp;"-"&amp;TEXT(C626,"00")</f>
        <v>2024-04</v>
      </c>
      <c r="B626" s="4" t="n">
        <v>2024</v>
      </c>
      <c r="C626" s="4" t="n">
        <v>4</v>
      </c>
      <c r="D626" s="9" t="s">
        <v>323</v>
      </c>
      <c r="E626" s="9" t="s">
        <v>358</v>
      </c>
      <c r="F626" s="12" t="str">
        <f aca="false">INDEX(品項主檔!$B$2:$B$11,MATCH($E626,品項主檔!$A$2:$A$11,0))</f>
        <v>麻油雞湯麵</v>
      </c>
      <c r="G626" s="12" t="str">
        <f aca="false">INDEX(品項主檔!$C$2:$C$11,MATCH($E626,品項主檔!$A$2:$A$11,0))</f>
        <v>主食</v>
      </c>
      <c r="H626" s="17" t="n">
        <f aca="false">SUMIFS(品項年度售價!$D$2:$D$31,品項年度售價!$A$2:$A$31,$B626,品項年度售價!$B$2:$B$31,$E626)</f>
        <v>290</v>
      </c>
      <c r="I626" s="4" t="n">
        <v>182</v>
      </c>
      <c r="J626" s="14" t="n">
        <f aca="false">H626*I626</f>
        <v>52780</v>
      </c>
    </row>
    <row r="627" customFormat="false" ht="15" hidden="false" customHeight="false" outlineLevel="0" collapsed="false">
      <c r="A627" s="6" t="str">
        <f aca="false">TEXT(B627,"0")&amp;"-"&amp;TEXT(C627,"00")</f>
        <v>2024-04</v>
      </c>
      <c r="B627" s="4" t="n">
        <v>2024</v>
      </c>
      <c r="C627" s="4" t="n">
        <v>4</v>
      </c>
      <c r="D627" s="9" t="s">
        <v>323</v>
      </c>
      <c r="E627" s="9" t="s">
        <v>360</v>
      </c>
      <c r="F627" s="12" t="str">
        <f aca="false">INDEX(品項主檔!$B$2:$B$11,MATCH($E627,品項主檔!$A$2:$A$11,0))</f>
        <v>塔香涼麵</v>
      </c>
      <c r="G627" s="12" t="str">
        <f aca="false">INDEX(品項主檔!$C$2:$C$11,MATCH($E627,品項主檔!$A$2:$A$11,0))</f>
        <v>主食</v>
      </c>
      <c r="H627" s="17" t="n">
        <f aca="false">SUMIFS(品項年度售價!$D$2:$D$31,品項年度售價!$A$2:$A$31,$B627,品項年度售價!$B$2:$B$31,$E627)</f>
        <v>180</v>
      </c>
      <c r="I627" s="4" t="n">
        <v>233</v>
      </c>
      <c r="J627" s="14" t="n">
        <f aca="false">H627*I627</f>
        <v>41940</v>
      </c>
    </row>
    <row r="628" customFormat="false" ht="15" hidden="false" customHeight="false" outlineLevel="0" collapsed="false">
      <c r="A628" s="6" t="str">
        <f aca="false">TEXT(B628,"0")&amp;"-"&amp;TEXT(C628,"00")</f>
        <v>2024-04</v>
      </c>
      <c r="B628" s="4" t="n">
        <v>2024</v>
      </c>
      <c r="C628" s="4" t="n">
        <v>4</v>
      </c>
      <c r="D628" s="9" t="s">
        <v>323</v>
      </c>
      <c r="E628" s="9" t="s">
        <v>362</v>
      </c>
      <c r="F628" s="12" t="str">
        <f aca="false">INDEX(品項主檔!$B$2:$B$11,MATCH($E628,品項主檔!$A$2:$A$11,0))</f>
        <v>海鮮炒飯</v>
      </c>
      <c r="G628" s="12" t="str">
        <f aca="false">INDEX(品項主檔!$C$2:$C$11,MATCH($E628,品項主檔!$A$2:$A$11,0))</f>
        <v>主食</v>
      </c>
      <c r="H628" s="17" t="n">
        <f aca="false">SUMIFS(品項年度售價!$D$2:$D$31,品項年度售價!$A$2:$A$31,$B628,品項年度售價!$B$2:$B$31,$E628)</f>
        <v>250</v>
      </c>
      <c r="I628" s="4" t="n">
        <v>327</v>
      </c>
      <c r="J628" s="14" t="n">
        <f aca="false">H628*I628</f>
        <v>81750</v>
      </c>
    </row>
    <row r="629" customFormat="false" ht="15" hidden="false" customHeight="false" outlineLevel="0" collapsed="false">
      <c r="A629" s="6" t="str">
        <f aca="false">TEXT(B629,"0")&amp;"-"&amp;TEXT(C629,"00")</f>
        <v>2024-04</v>
      </c>
      <c r="B629" s="4" t="n">
        <v>2024</v>
      </c>
      <c r="C629" s="4" t="n">
        <v>4</v>
      </c>
      <c r="D629" s="9" t="s">
        <v>323</v>
      </c>
      <c r="E629" s="9" t="s">
        <v>364</v>
      </c>
      <c r="F629" s="12" t="str">
        <f aca="false">INDEX(品項主檔!$B$2:$B$11,MATCH($E629,品項主檔!$A$2:$A$11,0))</f>
        <v>酸辣湯</v>
      </c>
      <c r="G629" s="12" t="str">
        <f aca="false">INDEX(品項主檔!$C$2:$C$11,MATCH($E629,品項主檔!$A$2:$A$11,0))</f>
        <v>湯品</v>
      </c>
      <c r="H629" s="17" t="n">
        <f aca="false">SUMIFS(品項年度售價!$D$2:$D$31,品項年度售價!$A$2:$A$31,$B629,品項年度售價!$B$2:$B$31,$E629)</f>
        <v>60</v>
      </c>
      <c r="I629" s="4" t="n">
        <v>1090</v>
      </c>
      <c r="J629" s="14" t="n">
        <f aca="false">H629*I629</f>
        <v>65400</v>
      </c>
    </row>
    <row r="630" customFormat="false" ht="15" hidden="false" customHeight="false" outlineLevel="0" collapsed="false">
      <c r="A630" s="6" t="str">
        <f aca="false">TEXT(B630,"0")&amp;"-"&amp;TEXT(C630,"00")</f>
        <v>2024-04</v>
      </c>
      <c r="B630" s="4" t="n">
        <v>2024</v>
      </c>
      <c r="C630" s="4" t="n">
        <v>4</v>
      </c>
      <c r="D630" s="9" t="s">
        <v>323</v>
      </c>
      <c r="E630" s="9" t="s">
        <v>367</v>
      </c>
      <c r="F630" s="12" t="str">
        <f aca="false">INDEX(品項主檔!$B$2:$B$11,MATCH($E630,品項主檔!$A$2:$A$11,0))</f>
        <v>招牌滷味拼盤</v>
      </c>
      <c r="G630" s="12" t="str">
        <f aca="false">INDEX(品項主檔!$C$2:$C$11,MATCH($E630,品項主檔!$A$2:$A$11,0))</f>
        <v>小菜</v>
      </c>
      <c r="H630" s="17" t="n">
        <f aca="false">SUMIFS(品項年度售價!$D$2:$D$31,品項年度售價!$A$2:$A$31,$B630,品項年度售價!$B$2:$B$31,$E630)</f>
        <v>120</v>
      </c>
      <c r="I630" s="4" t="n">
        <v>968</v>
      </c>
      <c r="J630" s="14" t="n">
        <f aca="false">H630*I630</f>
        <v>116160</v>
      </c>
    </row>
    <row r="631" customFormat="false" ht="15" hidden="false" customHeight="false" outlineLevel="0" collapsed="false">
      <c r="A631" s="6" t="str">
        <f aca="false">TEXT(B631,"0")&amp;"-"&amp;TEXT(C631,"00")</f>
        <v>2024-04</v>
      </c>
      <c r="B631" s="4" t="n">
        <v>2024</v>
      </c>
      <c r="C631" s="4" t="n">
        <v>4</v>
      </c>
      <c r="D631" s="9" t="s">
        <v>323</v>
      </c>
      <c r="E631" s="9" t="s">
        <v>370</v>
      </c>
      <c r="F631" s="12" t="str">
        <f aca="false">INDEX(品項主檔!$B$2:$B$11,MATCH($E631,品項主檔!$A$2:$A$11,0))</f>
        <v>古早味紅茶</v>
      </c>
      <c r="G631" s="12" t="str">
        <f aca="false">INDEX(品項主檔!$C$2:$C$11,MATCH($E631,品項主檔!$A$2:$A$11,0))</f>
        <v>飲品</v>
      </c>
      <c r="H631" s="17" t="n">
        <f aca="false">SUMIFS(品項年度售價!$D$2:$D$31,品項年度售價!$A$2:$A$31,$B631,品項年度售價!$B$2:$B$31,$E631)</f>
        <v>45</v>
      </c>
      <c r="I631" s="4" t="n">
        <v>2691</v>
      </c>
      <c r="J631" s="14" t="n">
        <f aca="false">H631*I631</f>
        <v>121095</v>
      </c>
    </row>
    <row r="632" customFormat="false" ht="15" hidden="false" customHeight="false" outlineLevel="0" collapsed="false">
      <c r="A632" s="6" t="str">
        <f aca="false">TEXT(B632,"0")&amp;"-"&amp;TEXT(C632,"00")</f>
        <v>2024-04</v>
      </c>
      <c r="B632" s="4" t="n">
        <v>2024</v>
      </c>
      <c r="C632" s="4" t="n">
        <v>4</v>
      </c>
      <c r="D632" s="9" t="s">
        <v>262</v>
      </c>
      <c r="E632" s="9" t="s">
        <v>349</v>
      </c>
      <c r="F632" s="12" t="str">
        <f aca="false">INDEX(品項主檔!$B$2:$B$11,MATCH($E632,品項主檔!$A$2:$A$11,0))</f>
        <v>招牌牛肉麵</v>
      </c>
      <c r="G632" s="12" t="str">
        <f aca="false">INDEX(品項主檔!$C$2:$C$11,MATCH($E632,品項主檔!$A$2:$A$11,0))</f>
        <v>主食</v>
      </c>
      <c r="H632" s="17" t="n">
        <f aca="false">SUMIFS(品項年度售價!$D$2:$D$31,品項年度售價!$A$2:$A$31,$B632,品項年度售價!$B$2:$B$31,$E632)</f>
        <v>280</v>
      </c>
      <c r="I632" s="4" t="n">
        <v>702</v>
      </c>
      <c r="J632" s="14" t="n">
        <f aca="false">H632*I632</f>
        <v>196560</v>
      </c>
    </row>
    <row r="633" customFormat="false" ht="15" hidden="false" customHeight="false" outlineLevel="0" collapsed="false">
      <c r="A633" s="6" t="str">
        <f aca="false">TEXT(B633,"0")&amp;"-"&amp;TEXT(C633,"00")</f>
        <v>2024-04</v>
      </c>
      <c r="B633" s="4" t="n">
        <v>2024</v>
      </c>
      <c r="C633" s="4" t="n">
        <v>4</v>
      </c>
      <c r="D633" s="9" t="s">
        <v>262</v>
      </c>
      <c r="E633" s="9" t="s">
        <v>352</v>
      </c>
      <c r="F633" s="12" t="str">
        <f aca="false">INDEX(品項主檔!$B$2:$B$11,MATCH($E633,品項主檔!$A$2:$A$11,0))</f>
        <v>三杯雞定食</v>
      </c>
      <c r="G633" s="12" t="str">
        <f aca="false">INDEX(品項主檔!$C$2:$C$11,MATCH($E633,品項主檔!$A$2:$A$11,0))</f>
        <v>主食</v>
      </c>
      <c r="H633" s="17" t="n">
        <f aca="false">SUMIFS(品項年度售價!$D$2:$D$31,品項年度售價!$A$2:$A$31,$B633,品項年度售價!$B$2:$B$31,$E633)</f>
        <v>260</v>
      </c>
      <c r="I633" s="4" t="n">
        <v>515</v>
      </c>
      <c r="J633" s="14" t="n">
        <f aca="false">H633*I633</f>
        <v>133900</v>
      </c>
    </row>
    <row r="634" customFormat="false" ht="15" hidden="false" customHeight="false" outlineLevel="0" collapsed="false">
      <c r="A634" s="6" t="str">
        <f aca="false">TEXT(B634,"0")&amp;"-"&amp;TEXT(C634,"00")</f>
        <v>2024-04</v>
      </c>
      <c r="B634" s="4" t="n">
        <v>2024</v>
      </c>
      <c r="C634" s="4" t="n">
        <v>4</v>
      </c>
      <c r="D634" s="9" t="s">
        <v>262</v>
      </c>
      <c r="E634" s="9" t="s">
        <v>354</v>
      </c>
      <c r="F634" s="12" t="str">
        <f aca="false">INDEX(品項主檔!$B$2:$B$11,MATCH($E634,品項主檔!$A$2:$A$11,0))</f>
        <v>蔥油雞腿飯</v>
      </c>
      <c r="G634" s="12" t="str">
        <f aca="false">INDEX(品項主檔!$C$2:$C$11,MATCH($E634,品項主檔!$A$2:$A$11,0))</f>
        <v>主食</v>
      </c>
      <c r="H634" s="17" t="n">
        <f aca="false">SUMIFS(品項年度售價!$D$2:$D$31,品項年度售價!$A$2:$A$31,$B634,品項年度售價!$B$2:$B$31,$E634)</f>
        <v>220</v>
      </c>
      <c r="I634" s="4" t="n">
        <v>674</v>
      </c>
      <c r="J634" s="14" t="n">
        <f aca="false">H634*I634</f>
        <v>148280</v>
      </c>
    </row>
    <row r="635" customFormat="false" ht="15" hidden="false" customHeight="false" outlineLevel="0" collapsed="false">
      <c r="A635" s="6" t="str">
        <f aca="false">TEXT(B635,"0")&amp;"-"&amp;TEXT(C635,"00")</f>
        <v>2024-04</v>
      </c>
      <c r="B635" s="4" t="n">
        <v>2024</v>
      </c>
      <c r="C635" s="4" t="n">
        <v>4</v>
      </c>
      <c r="D635" s="9" t="s">
        <v>262</v>
      </c>
      <c r="E635" s="9" t="s">
        <v>356</v>
      </c>
      <c r="F635" s="12" t="str">
        <f aca="false">INDEX(品項主檔!$B$2:$B$11,MATCH($E635,品項主檔!$A$2:$A$11,0))</f>
        <v>黑胡椒豬排飯</v>
      </c>
      <c r="G635" s="12" t="str">
        <f aca="false">INDEX(品項主檔!$C$2:$C$11,MATCH($E635,品項主檔!$A$2:$A$11,0))</f>
        <v>主食</v>
      </c>
      <c r="H635" s="17" t="n">
        <f aca="false">SUMIFS(品項年度售價!$D$2:$D$31,品項年度售價!$A$2:$A$31,$B635,品項年度售價!$B$2:$B$31,$E635)</f>
        <v>230</v>
      </c>
      <c r="I635" s="4" t="n">
        <v>548</v>
      </c>
      <c r="J635" s="14" t="n">
        <f aca="false">H635*I635</f>
        <v>126040</v>
      </c>
    </row>
    <row r="636" customFormat="false" ht="15" hidden="false" customHeight="false" outlineLevel="0" collapsed="false">
      <c r="A636" s="6" t="str">
        <f aca="false">TEXT(B636,"0")&amp;"-"&amp;TEXT(C636,"00")</f>
        <v>2024-04</v>
      </c>
      <c r="B636" s="4" t="n">
        <v>2024</v>
      </c>
      <c r="C636" s="4" t="n">
        <v>4</v>
      </c>
      <c r="D636" s="9" t="s">
        <v>262</v>
      </c>
      <c r="E636" s="9" t="s">
        <v>358</v>
      </c>
      <c r="F636" s="12" t="str">
        <f aca="false">INDEX(品項主檔!$B$2:$B$11,MATCH($E636,品項主檔!$A$2:$A$11,0))</f>
        <v>麻油雞湯麵</v>
      </c>
      <c r="G636" s="12" t="str">
        <f aca="false">INDEX(品項主檔!$C$2:$C$11,MATCH($E636,品項主檔!$A$2:$A$11,0))</f>
        <v>主食</v>
      </c>
      <c r="H636" s="17" t="n">
        <f aca="false">SUMIFS(品項年度售價!$D$2:$D$31,品項年度售價!$A$2:$A$31,$B636,品項年度售價!$B$2:$B$31,$E636)</f>
        <v>290</v>
      </c>
      <c r="I636" s="4" t="n">
        <v>444</v>
      </c>
      <c r="J636" s="14" t="n">
        <f aca="false">H636*I636</f>
        <v>128760</v>
      </c>
    </row>
    <row r="637" customFormat="false" ht="15" hidden="false" customHeight="false" outlineLevel="0" collapsed="false">
      <c r="A637" s="6" t="str">
        <f aca="false">TEXT(B637,"0")&amp;"-"&amp;TEXT(C637,"00")</f>
        <v>2024-04</v>
      </c>
      <c r="B637" s="4" t="n">
        <v>2024</v>
      </c>
      <c r="C637" s="4" t="n">
        <v>4</v>
      </c>
      <c r="D637" s="9" t="s">
        <v>262</v>
      </c>
      <c r="E637" s="9" t="s">
        <v>360</v>
      </c>
      <c r="F637" s="12" t="str">
        <f aca="false">INDEX(品項主檔!$B$2:$B$11,MATCH($E637,品項主檔!$A$2:$A$11,0))</f>
        <v>塔香涼麵</v>
      </c>
      <c r="G637" s="12" t="str">
        <f aca="false">INDEX(品項主檔!$C$2:$C$11,MATCH($E637,品項主檔!$A$2:$A$11,0))</f>
        <v>主食</v>
      </c>
      <c r="H637" s="17" t="n">
        <f aca="false">SUMIFS(品項年度售價!$D$2:$D$31,品項年度售價!$A$2:$A$31,$B637,品項年度售價!$B$2:$B$31,$E637)</f>
        <v>180</v>
      </c>
      <c r="I637" s="4" t="n">
        <v>530</v>
      </c>
      <c r="J637" s="14" t="n">
        <f aca="false">H637*I637</f>
        <v>95400</v>
      </c>
    </row>
    <row r="638" customFormat="false" ht="15" hidden="false" customHeight="false" outlineLevel="0" collapsed="false">
      <c r="A638" s="6" t="str">
        <f aca="false">TEXT(B638,"0")&amp;"-"&amp;TEXT(C638,"00")</f>
        <v>2024-04</v>
      </c>
      <c r="B638" s="4" t="n">
        <v>2024</v>
      </c>
      <c r="C638" s="4" t="n">
        <v>4</v>
      </c>
      <c r="D638" s="9" t="s">
        <v>262</v>
      </c>
      <c r="E638" s="9" t="s">
        <v>362</v>
      </c>
      <c r="F638" s="12" t="str">
        <f aca="false">INDEX(品項主檔!$B$2:$B$11,MATCH($E638,品項主檔!$A$2:$A$11,0))</f>
        <v>海鮮炒飯</v>
      </c>
      <c r="G638" s="12" t="str">
        <f aca="false">INDEX(品項主檔!$C$2:$C$11,MATCH($E638,品項主檔!$A$2:$A$11,0))</f>
        <v>主食</v>
      </c>
      <c r="H638" s="17" t="n">
        <f aca="false">SUMIFS(品項年度售價!$D$2:$D$31,品項年度售價!$A$2:$A$31,$B638,品項年度售價!$B$2:$B$31,$E638)</f>
        <v>250</v>
      </c>
      <c r="I638" s="4" t="n">
        <v>750</v>
      </c>
      <c r="J638" s="14" t="n">
        <f aca="false">H638*I638</f>
        <v>187500</v>
      </c>
    </row>
    <row r="639" customFormat="false" ht="15" hidden="false" customHeight="false" outlineLevel="0" collapsed="false">
      <c r="A639" s="6" t="str">
        <f aca="false">TEXT(B639,"0")&amp;"-"&amp;TEXT(C639,"00")</f>
        <v>2024-04</v>
      </c>
      <c r="B639" s="4" t="n">
        <v>2024</v>
      </c>
      <c r="C639" s="4" t="n">
        <v>4</v>
      </c>
      <c r="D639" s="9" t="s">
        <v>262</v>
      </c>
      <c r="E639" s="9" t="s">
        <v>364</v>
      </c>
      <c r="F639" s="12" t="str">
        <f aca="false">INDEX(品項主檔!$B$2:$B$11,MATCH($E639,品項主檔!$A$2:$A$11,0))</f>
        <v>酸辣湯</v>
      </c>
      <c r="G639" s="12" t="str">
        <f aca="false">INDEX(品項主檔!$C$2:$C$11,MATCH($E639,品項主檔!$A$2:$A$11,0))</f>
        <v>湯品</v>
      </c>
      <c r="H639" s="17" t="n">
        <f aca="false">SUMIFS(品項年度售價!$D$2:$D$31,品項年度售價!$A$2:$A$31,$B639,品項年度售價!$B$2:$B$31,$E639)</f>
        <v>60</v>
      </c>
      <c r="I639" s="4" t="n">
        <v>3309</v>
      </c>
      <c r="J639" s="14" t="n">
        <f aca="false">H639*I639</f>
        <v>198540</v>
      </c>
    </row>
    <row r="640" customFormat="false" ht="15" hidden="false" customHeight="false" outlineLevel="0" collapsed="false">
      <c r="A640" s="6" t="str">
        <f aca="false">TEXT(B640,"0")&amp;"-"&amp;TEXT(C640,"00")</f>
        <v>2024-04</v>
      </c>
      <c r="B640" s="4" t="n">
        <v>2024</v>
      </c>
      <c r="C640" s="4" t="n">
        <v>4</v>
      </c>
      <c r="D640" s="9" t="s">
        <v>262</v>
      </c>
      <c r="E640" s="9" t="s">
        <v>367</v>
      </c>
      <c r="F640" s="12" t="str">
        <f aca="false">INDEX(品項主檔!$B$2:$B$11,MATCH($E640,品項主檔!$A$2:$A$11,0))</f>
        <v>招牌滷味拼盤</v>
      </c>
      <c r="G640" s="12" t="str">
        <f aca="false">INDEX(品項主檔!$C$2:$C$11,MATCH($E640,品項主檔!$A$2:$A$11,0))</f>
        <v>小菜</v>
      </c>
      <c r="H640" s="17" t="n">
        <f aca="false">SUMIFS(品項年度售價!$D$2:$D$31,品項年度售價!$A$2:$A$31,$B640,品項年度售價!$B$2:$B$31,$E640)</f>
        <v>120</v>
      </c>
      <c r="I640" s="4" t="n">
        <v>2489</v>
      </c>
      <c r="J640" s="14" t="n">
        <f aca="false">H640*I640</f>
        <v>298680</v>
      </c>
    </row>
    <row r="641" customFormat="false" ht="15" hidden="false" customHeight="false" outlineLevel="0" collapsed="false">
      <c r="A641" s="6" t="str">
        <f aca="false">TEXT(B641,"0")&amp;"-"&amp;TEXT(C641,"00")</f>
        <v>2024-04</v>
      </c>
      <c r="B641" s="4" t="n">
        <v>2024</v>
      </c>
      <c r="C641" s="4" t="n">
        <v>4</v>
      </c>
      <c r="D641" s="9" t="s">
        <v>262</v>
      </c>
      <c r="E641" s="9" t="s">
        <v>370</v>
      </c>
      <c r="F641" s="12" t="str">
        <f aca="false">INDEX(品項主檔!$B$2:$B$11,MATCH($E641,品項主檔!$A$2:$A$11,0))</f>
        <v>古早味紅茶</v>
      </c>
      <c r="G641" s="12" t="str">
        <f aca="false">INDEX(品項主檔!$C$2:$C$11,MATCH($E641,品項主檔!$A$2:$A$11,0))</f>
        <v>飲品</v>
      </c>
      <c r="H641" s="17" t="n">
        <f aca="false">SUMIFS(品項年度售價!$D$2:$D$31,品項年度售價!$A$2:$A$31,$B641,品項年度售價!$B$2:$B$31,$E641)</f>
        <v>45</v>
      </c>
      <c r="I641" s="4" t="n">
        <v>6256</v>
      </c>
      <c r="J641" s="14" t="n">
        <f aca="false">H641*I641</f>
        <v>281520</v>
      </c>
    </row>
    <row r="642" customFormat="false" ht="15" hidden="false" customHeight="false" outlineLevel="0" collapsed="false">
      <c r="A642" s="6" t="str">
        <f aca="false">TEXT(B642,"0")&amp;"-"&amp;TEXT(C642,"00")</f>
        <v>2024-04</v>
      </c>
      <c r="B642" s="4" t="n">
        <v>2024</v>
      </c>
      <c r="C642" s="4" t="n">
        <v>4</v>
      </c>
      <c r="D642" s="9" t="s">
        <v>269</v>
      </c>
      <c r="E642" s="9" t="s">
        <v>349</v>
      </c>
      <c r="F642" s="12" t="str">
        <f aca="false">INDEX(品項主檔!$B$2:$B$11,MATCH($E642,品項主檔!$A$2:$A$11,0))</f>
        <v>招牌牛肉麵</v>
      </c>
      <c r="G642" s="12" t="str">
        <f aca="false">INDEX(品項主檔!$C$2:$C$11,MATCH($E642,品項主檔!$A$2:$A$11,0))</f>
        <v>主食</v>
      </c>
      <c r="H642" s="17" t="n">
        <f aca="false">SUMIFS(品項年度售價!$D$2:$D$31,品項年度售價!$A$2:$A$31,$B642,品項年度售價!$B$2:$B$31,$E642)</f>
        <v>280</v>
      </c>
      <c r="I642" s="4" t="n">
        <v>453</v>
      </c>
      <c r="J642" s="14" t="n">
        <f aca="false">H642*I642</f>
        <v>126840</v>
      </c>
    </row>
    <row r="643" customFormat="false" ht="15" hidden="false" customHeight="false" outlineLevel="0" collapsed="false">
      <c r="A643" s="6" t="str">
        <f aca="false">TEXT(B643,"0")&amp;"-"&amp;TEXT(C643,"00")</f>
        <v>2024-04</v>
      </c>
      <c r="B643" s="4" t="n">
        <v>2024</v>
      </c>
      <c r="C643" s="4" t="n">
        <v>4</v>
      </c>
      <c r="D643" s="9" t="s">
        <v>269</v>
      </c>
      <c r="E643" s="9" t="s">
        <v>352</v>
      </c>
      <c r="F643" s="12" t="str">
        <f aca="false">INDEX(品項主檔!$B$2:$B$11,MATCH($E643,品項主檔!$A$2:$A$11,0))</f>
        <v>三杯雞定食</v>
      </c>
      <c r="G643" s="12" t="str">
        <f aca="false">INDEX(品項主檔!$C$2:$C$11,MATCH($E643,品項主檔!$A$2:$A$11,0))</f>
        <v>主食</v>
      </c>
      <c r="H643" s="17" t="n">
        <f aca="false">SUMIFS(品項年度售價!$D$2:$D$31,品項年度售價!$A$2:$A$31,$B643,品項年度售價!$B$2:$B$31,$E643)</f>
        <v>260</v>
      </c>
      <c r="I643" s="4" t="n">
        <v>431</v>
      </c>
      <c r="J643" s="14" t="n">
        <f aca="false">H643*I643</f>
        <v>112060</v>
      </c>
    </row>
    <row r="644" customFormat="false" ht="15" hidden="false" customHeight="false" outlineLevel="0" collapsed="false">
      <c r="A644" s="6" t="str">
        <f aca="false">TEXT(B644,"0")&amp;"-"&amp;TEXT(C644,"00")</f>
        <v>2024-04</v>
      </c>
      <c r="B644" s="4" t="n">
        <v>2024</v>
      </c>
      <c r="C644" s="4" t="n">
        <v>4</v>
      </c>
      <c r="D644" s="9" t="s">
        <v>269</v>
      </c>
      <c r="E644" s="9" t="s">
        <v>354</v>
      </c>
      <c r="F644" s="12" t="str">
        <f aca="false">INDEX(品項主檔!$B$2:$B$11,MATCH($E644,品項主檔!$A$2:$A$11,0))</f>
        <v>蔥油雞腿飯</v>
      </c>
      <c r="G644" s="12" t="str">
        <f aca="false">INDEX(品項主檔!$C$2:$C$11,MATCH($E644,品項主檔!$A$2:$A$11,0))</f>
        <v>主食</v>
      </c>
      <c r="H644" s="17" t="n">
        <f aca="false">SUMIFS(品項年度售價!$D$2:$D$31,品項年度售價!$A$2:$A$31,$B644,品項年度售價!$B$2:$B$31,$E644)</f>
        <v>220</v>
      </c>
      <c r="I644" s="4" t="n">
        <v>425</v>
      </c>
      <c r="J644" s="14" t="n">
        <f aca="false">H644*I644</f>
        <v>93500</v>
      </c>
    </row>
    <row r="645" customFormat="false" ht="15" hidden="false" customHeight="false" outlineLevel="0" collapsed="false">
      <c r="A645" s="6" t="str">
        <f aca="false">TEXT(B645,"0")&amp;"-"&amp;TEXT(C645,"00")</f>
        <v>2024-04</v>
      </c>
      <c r="B645" s="4" t="n">
        <v>2024</v>
      </c>
      <c r="C645" s="4" t="n">
        <v>4</v>
      </c>
      <c r="D645" s="9" t="s">
        <v>269</v>
      </c>
      <c r="E645" s="9" t="s">
        <v>356</v>
      </c>
      <c r="F645" s="12" t="str">
        <f aca="false">INDEX(品項主檔!$B$2:$B$11,MATCH($E645,品項主檔!$A$2:$A$11,0))</f>
        <v>黑胡椒豬排飯</v>
      </c>
      <c r="G645" s="12" t="str">
        <f aca="false">INDEX(品項主檔!$C$2:$C$11,MATCH($E645,品項主檔!$A$2:$A$11,0))</f>
        <v>主食</v>
      </c>
      <c r="H645" s="17" t="n">
        <f aca="false">SUMIFS(品項年度售價!$D$2:$D$31,品項年度售價!$A$2:$A$31,$B645,品項年度售價!$B$2:$B$31,$E645)</f>
        <v>230</v>
      </c>
      <c r="I645" s="4" t="n">
        <v>404</v>
      </c>
      <c r="J645" s="14" t="n">
        <f aca="false">H645*I645</f>
        <v>92920</v>
      </c>
    </row>
    <row r="646" customFormat="false" ht="15" hidden="false" customHeight="false" outlineLevel="0" collapsed="false">
      <c r="A646" s="6" t="str">
        <f aca="false">TEXT(B646,"0")&amp;"-"&amp;TEXT(C646,"00")</f>
        <v>2024-04</v>
      </c>
      <c r="B646" s="4" t="n">
        <v>2024</v>
      </c>
      <c r="C646" s="4" t="n">
        <v>4</v>
      </c>
      <c r="D646" s="9" t="s">
        <v>269</v>
      </c>
      <c r="E646" s="9" t="s">
        <v>358</v>
      </c>
      <c r="F646" s="12" t="str">
        <f aca="false">INDEX(品項主檔!$B$2:$B$11,MATCH($E646,品項主檔!$A$2:$A$11,0))</f>
        <v>麻油雞湯麵</v>
      </c>
      <c r="G646" s="12" t="str">
        <f aca="false">INDEX(品項主檔!$C$2:$C$11,MATCH($E646,品項主檔!$A$2:$A$11,0))</f>
        <v>主食</v>
      </c>
      <c r="H646" s="17" t="n">
        <f aca="false">SUMIFS(品項年度售價!$D$2:$D$31,品項年度售價!$A$2:$A$31,$B646,品項年度售價!$B$2:$B$31,$E646)</f>
        <v>290</v>
      </c>
      <c r="I646" s="4" t="n">
        <v>304</v>
      </c>
      <c r="J646" s="14" t="n">
        <f aca="false">H646*I646</f>
        <v>88160</v>
      </c>
    </row>
    <row r="647" customFormat="false" ht="15" hidden="false" customHeight="false" outlineLevel="0" collapsed="false">
      <c r="A647" s="6" t="str">
        <f aca="false">TEXT(B647,"0")&amp;"-"&amp;TEXT(C647,"00")</f>
        <v>2024-04</v>
      </c>
      <c r="B647" s="4" t="n">
        <v>2024</v>
      </c>
      <c r="C647" s="4" t="n">
        <v>4</v>
      </c>
      <c r="D647" s="9" t="s">
        <v>269</v>
      </c>
      <c r="E647" s="9" t="s">
        <v>360</v>
      </c>
      <c r="F647" s="12" t="str">
        <f aca="false">INDEX(品項主檔!$B$2:$B$11,MATCH($E647,品項主檔!$A$2:$A$11,0))</f>
        <v>塔香涼麵</v>
      </c>
      <c r="G647" s="12" t="str">
        <f aca="false">INDEX(品項主檔!$C$2:$C$11,MATCH($E647,品項主檔!$A$2:$A$11,0))</f>
        <v>主食</v>
      </c>
      <c r="H647" s="17" t="n">
        <f aca="false">SUMIFS(品項年度售價!$D$2:$D$31,品項年度售價!$A$2:$A$31,$B647,品項年度售價!$B$2:$B$31,$E647)</f>
        <v>180</v>
      </c>
      <c r="I647" s="4" t="n">
        <v>322</v>
      </c>
      <c r="J647" s="14" t="n">
        <f aca="false">H647*I647</f>
        <v>57960</v>
      </c>
    </row>
    <row r="648" customFormat="false" ht="15" hidden="false" customHeight="false" outlineLevel="0" collapsed="false">
      <c r="A648" s="6" t="str">
        <f aca="false">TEXT(B648,"0")&amp;"-"&amp;TEXT(C648,"00")</f>
        <v>2024-04</v>
      </c>
      <c r="B648" s="4" t="n">
        <v>2024</v>
      </c>
      <c r="C648" s="4" t="n">
        <v>4</v>
      </c>
      <c r="D648" s="9" t="s">
        <v>269</v>
      </c>
      <c r="E648" s="9" t="s">
        <v>362</v>
      </c>
      <c r="F648" s="12" t="str">
        <f aca="false">INDEX(品項主檔!$B$2:$B$11,MATCH($E648,品項主檔!$A$2:$A$11,0))</f>
        <v>海鮮炒飯</v>
      </c>
      <c r="G648" s="12" t="str">
        <f aca="false">INDEX(品項主檔!$C$2:$C$11,MATCH($E648,品項主檔!$A$2:$A$11,0))</f>
        <v>主食</v>
      </c>
      <c r="H648" s="17" t="n">
        <f aca="false">SUMIFS(品項年度售價!$D$2:$D$31,品項年度售價!$A$2:$A$31,$B648,品項年度售價!$B$2:$B$31,$E648)</f>
        <v>250</v>
      </c>
      <c r="I648" s="4" t="n">
        <v>505</v>
      </c>
      <c r="J648" s="14" t="n">
        <f aca="false">H648*I648</f>
        <v>126250</v>
      </c>
    </row>
    <row r="649" customFormat="false" ht="15" hidden="false" customHeight="false" outlineLevel="0" collapsed="false">
      <c r="A649" s="6" t="str">
        <f aca="false">TEXT(B649,"0")&amp;"-"&amp;TEXT(C649,"00")</f>
        <v>2024-04</v>
      </c>
      <c r="B649" s="4" t="n">
        <v>2024</v>
      </c>
      <c r="C649" s="4" t="n">
        <v>4</v>
      </c>
      <c r="D649" s="9" t="s">
        <v>269</v>
      </c>
      <c r="E649" s="9" t="s">
        <v>364</v>
      </c>
      <c r="F649" s="12" t="str">
        <f aca="false">INDEX(品項主檔!$B$2:$B$11,MATCH($E649,品項主檔!$A$2:$A$11,0))</f>
        <v>酸辣湯</v>
      </c>
      <c r="G649" s="12" t="str">
        <f aca="false">INDEX(品項主檔!$C$2:$C$11,MATCH($E649,品項主檔!$A$2:$A$11,0))</f>
        <v>湯品</v>
      </c>
      <c r="H649" s="17" t="n">
        <f aca="false">SUMIFS(品項年度售價!$D$2:$D$31,品項年度售價!$A$2:$A$31,$B649,品項年度售價!$B$2:$B$31,$E649)</f>
        <v>60</v>
      </c>
      <c r="I649" s="4" t="n">
        <v>1678</v>
      </c>
      <c r="J649" s="14" t="n">
        <f aca="false">H649*I649</f>
        <v>100680</v>
      </c>
    </row>
    <row r="650" customFormat="false" ht="15" hidden="false" customHeight="false" outlineLevel="0" collapsed="false">
      <c r="A650" s="6" t="str">
        <f aca="false">TEXT(B650,"0")&amp;"-"&amp;TEXT(C650,"00")</f>
        <v>2024-04</v>
      </c>
      <c r="B650" s="4" t="n">
        <v>2024</v>
      </c>
      <c r="C650" s="4" t="n">
        <v>4</v>
      </c>
      <c r="D650" s="9" t="s">
        <v>269</v>
      </c>
      <c r="E650" s="9" t="s">
        <v>367</v>
      </c>
      <c r="F650" s="12" t="str">
        <f aca="false">INDEX(品項主檔!$B$2:$B$11,MATCH($E650,品項主檔!$A$2:$A$11,0))</f>
        <v>招牌滷味拼盤</v>
      </c>
      <c r="G650" s="12" t="str">
        <f aca="false">INDEX(品項主檔!$C$2:$C$11,MATCH($E650,品項主檔!$A$2:$A$11,0))</f>
        <v>小菜</v>
      </c>
      <c r="H650" s="17" t="n">
        <f aca="false">SUMIFS(品項年度售價!$D$2:$D$31,品項年度售價!$A$2:$A$31,$B650,品項年度售價!$B$2:$B$31,$E650)</f>
        <v>120</v>
      </c>
      <c r="I650" s="4" t="n">
        <v>1764</v>
      </c>
      <c r="J650" s="14" t="n">
        <f aca="false">H650*I650</f>
        <v>211680</v>
      </c>
    </row>
    <row r="651" customFormat="false" ht="15" hidden="false" customHeight="false" outlineLevel="0" collapsed="false">
      <c r="A651" s="6" t="str">
        <f aca="false">TEXT(B651,"0")&amp;"-"&amp;TEXT(C651,"00")</f>
        <v>2024-04</v>
      </c>
      <c r="B651" s="4" t="n">
        <v>2024</v>
      </c>
      <c r="C651" s="4" t="n">
        <v>4</v>
      </c>
      <c r="D651" s="9" t="s">
        <v>269</v>
      </c>
      <c r="E651" s="9" t="s">
        <v>370</v>
      </c>
      <c r="F651" s="12" t="str">
        <f aca="false">INDEX(品項主檔!$B$2:$B$11,MATCH($E651,品項主檔!$A$2:$A$11,0))</f>
        <v>古早味紅茶</v>
      </c>
      <c r="G651" s="12" t="str">
        <f aca="false">INDEX(品項主檔!$C$2:$C$11,MATCH($E651,品項主檔!$A$2:$A$11,0))</f>
        <v>飲品</v>
      </c>
      <c r="H651" s="17" t="n">
        <f aca="false">SUMIFS(品項年度售價!$D$2:$D$31,品項年度售價!$A$2:$A$31,$B651,品項年度售價!$B$2:$B$31,$E651)</f>
        <v>45</v>
      </c>
      <c r="I651" s="4" t="n">
        <v>4056</v>
      </c>
      <c r="J651" s="14" t="n">
        <f aca="false">H651*I651</f>
        <v>182520</v>
      </c>
    </row>
    <row r="652" customFormat="false" ht="15" hidden="false" customHeight="false" outlineLevel="0" collapsed="false">
      <c r="A652" s="6" t="str">
        <f aca="false">TEXT(B652,"0")&amp;"-"&amp;TEXT(C652,"00")</f>
        <v>2024-04</v>
      </c>
      <c r="B652" s="4" t="n">
        <v>2024</v>
      </c>
      <c r="C652" s="4" t="n">
        <v>4</v>
      </c>
      <c r="D652" s="9" t="s">
        <v>273</v>
      </c>
      <c r="E652" s="9" t="s">
        <v>349</v>
      </c>
      <c r="F652" s="12" t="str">
        <f aca="false">INDEX(品項主檔!$B$2:$B$11,MATCH($E652,品項主檔!$A$2:$A$11,0))</f>
        <v>招牌牛肉麵</v>
      </c>
      <c r="G652" s="12" t="str">
        <f aca="false">INDEX(品項主檔!$C$2:$C$11,MATCH($E652,品項主檔!$A$2:$A$11,0))</f>
        <v>主食</v>
      </c>
      <c r="H652" s="17" t="n">
        <f aca="false">SUMIFS(品項年度售價!$D$2:$D$31,品項年度售價!$A$2:$A$31,$B652,品項年度售價!$B$2:$B$31,$E652)</f>
        <v>280</v>
      </c>
      <c r="I652" s="4" t="n">
        <v>241</v>
      </c>
      <c r="J652" s="14" t="n">
        <f aca="false">H652*I652</f>
        <v>67480</v>
      </c>
    </row>
    <row r="653" customFormat="false" ht="15" hidden="false" customHeight="false" outlineLevel="0" collapsed="false">
      <c r="A653" s="6" t="str">
        <f aca="false">TEXT(B653,"0")&amp;"-"&amp;TEXT(C653,"00")</f>
        <v>2024-04</v>
      </c>
      <c r="B653" s="4" t="n">
        <v>2024</v>
      </c>
      <c r="C653" s="4" t="n">
        <v>4</v>
      </c>
      <c r="D653" s="9" t="s">
        <v>273</v>
      </c>
      <c r="E653" s="9" t="s">
        <v>352</v>
      </c>
      <c r="F653" s="12" t="str">
        <f aca="false">INDEX(品項主檔!$B$2:$B$11,MATCH($E653,品項主檔!$A$2:$A$11,0))</f>
        <v>三杯雞定食</v>
      </c>
      <c r="G653" s="12" t="str">
        <f aca="false">INDEX(品項主檔!$C$2:$C$11,MATCH($E653,品項主檔!$A$2:$A$11,0))</f>
        <v>主食</v>
      </c>
      <c r="H653" s="17" t="n">
        <f aca="false">SUMIFS(品項年度售價!$D$2:$D$31,品項年度售價!$A$2:$A$31,$B653,品項年度售價!$B$2:$B$31,$E653)</f>
        <v>260</v>
      </c>
      <c r="I653" s="4" t="n">
        <v>298</v>
      </c>
      <c r="J653" s="14" t="n">
        <f aca="false">H653*I653</f>
        <v>77480</v>
      </c>
    </row>
    <row r="654" customFormat="false" ht="15" hidden="false" customHeight="false" outlineLevel="0" collapsed="false">
      <c r="A654" s="6" t="str">
        <f aca="false">TEXT(B654,"0")&amp;"-"&amp;TEXT(C654,"00")</f>
        <v>2024-04</v>
      </c>
      <c r="B654" s="4" t="n">
        <v>2024</v>
      </c>
      <c r="C654" s="4" t="n">
        <v>4</v>
      </c>
      <c r="D654" s="9" t="s">
        <v>273</v>
      </c>
      <c r="E654" s="9" t="s">
        <v>354</v>
      </c>
      <c r="F654" s="12" t="str">
        <f aca="false">INDEX(品項主檔!$B$2:$B$11,MATCH($E654,品項主檔!$A$2:$A$11,0))</f>
        <v>蔥油雞腿飯</v>
      </c>
      <c r="G654" s="12" t="str">
        <f aca="false">INDEX(品項主檔!$C$2:$C$11,MATCH($E654,品項主檔!$A$2:$A$11,0))</f>
        <v>主食</v>
      </c>
      <c r="H654" s="17" t="n">
        <f aca="false">SUMIFS(品項年度售價!$D$2:$D$31,品項年度售價!$A$2:$A$31,$B654,品項年度售價!$B$2:$B$31,$E654)</f>
        <v>220</v>
      </c>
      <c r="I654" s="4" t="n">
        <v>249</v>
      </c>
      <c r="J654" s="14" t="n">
        <f aca="false">H654*I654</f>
        <v>54780</v>
      </c>
    </row>
    <row r="655" customFormat="false" ht="15" hidden="false" customHeight="false" outlineLevel="0" collapsed="false">
      <c r="A655" s="6" t="str">
        <f aca="false">TEXT(B655,"0")&amp;"-"&amp;TEXT(C655,"00")</f>
        <v>2024-04</v>
      </c>
      <c r="B655" s="4" t="n">
        <v>2024</v>
      </c>
      <c r="C655" s="4" t="n">
        <v>4</v>
      </c>
      <c r="D655" s="9" t="s">
        <v>273</v>
      </c>
      <c r="E655" s="9" t="s">
        <v>356</v>
      </c>
      <c r="F655" s="12" t="str">
        <f aca="false">INDEX(品項主檔!$B$2:$B$11,MATCH($E655,品項主檔!$A$2:$A$11,0))</f>
        <v>黑胡椒豬排飯</v>
      </c>
      <c r="G655" s="12" t="str">
        <f aca="false">INDEX(品項主檔!$C$2:$C$11,MATCH($E655,品項主檔!$A$2:$A$11,0))</f>
        <v>主食</v>
      </c>
      <c r="H655" s="17" t="n">
        <f aca="false">SUMIFS(品項年度售價!$D$2:$D$31,品項年度售價!$A$2:$A$31,$B655,品項年度售價!$B$2:$B$31,$E655)</f>
        <v>230</v>
      </c>
      <c r="I655" s="4" t="n">
        <v>282</v>
      </c>
      <c r="J655" s="14" t="n">
        <f aca="false">H655*I655</f>
        <v>64860</v>
      </c>
    </row>
    <row r="656" customFormat="false" ht="15" hidden="false" customHeight="false" outlineLevel="0" collapsed="false">
      <c r="A656" s="6" t="str">
        <f aca="false">TEXT(B656,"0")&amp;"-"&amp;TEXT(C656,"00")</f>
        <v>2024-04</v>
      </c>
      <c r="B656" s="4" t="n">
        <v>2024</v>
      </c>
      <c r="C656" s="4" t="n">
        <v>4</v>
      </c>
      <c r="D656" s="9" t="s">
        <v>273</v>
      </c>
      <c r="E656" s="9" t="s">
        <v>358</v>
      </c>
      <c r="F656" s="12" t="str">
        <f aca="false">INDEX(品項主檔!$B$2:$B$11,MATCH($E656,品項主檔!$A$2:$A$11,0))</f>
        <v>麻油雞湯麵</v>
      </c>
      <c r="G656" s="12" t="str">
        <f aca="false">INDEX(品項主檔!$C$2:$C$11,MATCH($E656,品項主檔!$A$2:$A$11,0))</f>
        <v>主食</v>
      </c>
      <c r="H656" s="17" t="n">
        <f aca="false">SUMIFS(品項年度售價!$D$2:$D$31,品項年度售價!$A$2:$A$31,$B656,品項年度售價!$B$2:$B$31,$E656)</f>
        <v>290</v>
      </c>
      <c r="I656" s="4" t="n">
        <v>269</v>
      </c>
      <c r="J656" s="14" t="n">
        <f aca="false">H656*I656</f>
        <v>78010</v>
      </c>
    </row>
    <row r="657" customFormat="false" ht="15" hidden="false" customHeight="false" outlineLevel="0" collapsed="false">
      <c r="A657" s="6" t="str">
        <f aca="false">TEXT(B657,"0")&amp;"-"&amp;TEXT(C657,"00")</f>
        <v>2024-04</v>
      </c>
      <c r="B657" s="4" t="n">
        <v>2024</v>
      </c>
      <c r="C657" s="4" t="n">
        <v>4</v>
      </c>
      <c r="D657" s="9" t="s">
        <v>273</v>
      </c>
      <c r="E657" s="9" t="s">
        <v>360</v>
      </c>
      <c r="F657" s="12" t="str">
        <f aca="false">INDEX(品項主檔!$B$2:$B$11,MATCH($E657,品項主檔!$A$2:$A$11,0))</f>
        <v>塔香涼麵</v>
      </c>
      <c r="G657" s="12" t="str">
        <f aca="false">INDEX(品項主檔!$C$2:$C$11,MATCH($E657,品項主檔!$A$2:$A$11,0))</f>
        <v>主食</v>
      </c>
      <c r="H657" s="17" t="n">
        <f aca="false">SUMIFS(品項年度售價!$D$2:$D$31,品項年度售價!$A$2:$A$31,$B657,品項年度售價!$B$2:$B$31,$E657)</f>
        <v>180</v>
      </c>
      <c r="I657" s="4" t="n">
        <v>309</v>
      </c>
      <c r="J657" s="14" t="n">
        <f aca="false">H657*I657</f>
        <v>55620</v>
      </c>
    </row>
    <row r="658" customFormat="false" ht="15" hidden="false" customHeight="false" outlineLevel="0" collapsed="false">
      <c r="A658" s="6" t="str">
        <f aca="false">TEXT(B658,"0")&amp;"-"&amp;TEXT(C658,"00")</f>
        <v>2024-04</v>
      </c>
      <c r="B658" s="4" t="n">
        <v>2024</v>
      </c>
      <c r="C658" s="4" t="n">
        <v>4</v>
      </c>
      <c r="D658" s="9" t="s">
        <v>273</v>
      </c>
      <c r="E658" s="9" t="s">
        <v>362</v>
      </c>
      <c r="F658" s="12" t="str">
        <f aca="false">INDEX(品項主檔!$B$2:$B$11,MATCH($E658,品項主檔!$A$2:$A$11,0))</f>
        <v>海鮮炒飯</v>
      </c>
      <c r="G658" s="12" t="str">
        <f aca="false">INDEX(品項主檔!$C$2:$C$11,MATCH($E658,品項主檔!$A$2:$A$11,0))</f>
        <v>主食</v>
      </c>
      <c r="H658" s="17" t="n">
        <f aca="false">SUMIFS(品項年度售價!$D$2:$D$31,品項年度售價!$A$2:$A$31,$B658,品項年度售價!$B$2:$B$31,$E658)</f>
        <v>250</v>
      </c>
      <c r="I658" s="4" t="n">
        <v>355</v>
      </c>
      <c r="J658" s="14" t="n">
        <f aca="false">H658*I658</f>
        <v>88750</v>
      </c>
    </row>
    <row r="659" customFormat="false" ht="15" hidden="false" customHeight="false" outlineLevel="0" collapsed="false">
      <c r="A659" s="6" t="str">
        <f aca="false">TEXT(B659,"0")&amp;"-"&amp;TEXT(C659,"00")</f>
        <v>2024-04</v>
      </c>
      <c r="B659" s="4" t="n">
        <v>2024</v>
      </c>
      <c r="C659" s="4" t="n">
        <v>4</v>
      </c>
      <c r="D659" s="9" t="s">
        <v>273</v>
      </c>
      <c r="E659" s="9" t="s">
        <v>364</v>
      </c>
      <c r="F659" s="12" t="str">
        <f aca="false">INDEX(品項主檔!$B$2:$B$11,MATCH($E659,品項主檔!$A$2:$A$11,0))</f>
        <v>酸辣湯</v>
      </c>
      <c r="G659" s="12" t="str">
        <f aca="false">INDEX(品項主檔!$C$2:$C$11,MATCH($E659,品項主檔!$A$2:$A$11,0))</f>
        <v>湯品</v>
      </c>
      <c r="H659" s="17" t="n">
        <f aca="false">SUMIFS(品項年度售價!$D$2:$D$31,品項年度售價!$A$2:$A$31,$B659,品項年度售價!$B$2:$B$31,$E659)</f>
        <v>60</v>
      </c>
      <c r="I659" s="4" t="n">
        <v>1527</v>
      </c>
      <c r="J659" s="14" t="n">
        <f aca="false">H659*I659</f>
        <v>91620</v>
      </c>
    </row>
    <row r="660" customFormat="false" ht="15" hidden="false" customHeight="false" outlineLevel="0" collapsed="false">
      <c r="A660" s="6" t="str">
        <f aca="false">TEXT(B660,"0")&amp;"-"&amp;TEXT(C660,"00")</f>
        <v>2024-04</v>
      </c>
      <c r="B660" s="4" t="n">
        <v>2024</v>
      </c>
      <c r="C660" s="4" t="n">
        <v>4</v>
      </c>
      <c r="D660" s="9" t="s">
        <v>273</v>
      </c>
      <c r="E660" s="9" t="s">
        <v>367</v>
      </c>
      <c r="F660" s="12" t="str">
        <f aca="false">INDEX(品項主檔!$B$2:$B$11,MATCH($E660,品項主檔!$A$2:$A$11,0))</f>
        <v>招牌滷味拼盤</v>
      </c>
      <c r="G660" s="12" t="str">
        <f aca="false">INDEX(品項主檔!$C$2:$C$11,MATCH($E660,品項主檔!$A$2:$A$11,0))</f>
        <v>小菜</v>
      </c>
      <c r="H660" s="17" t="n">
        <f aca="false">SUMIFS(品項年度售價!$D$2:$D$31,品項年度售價!$A$2:$A$31,$B660,品項年度售價!$B$2:$B$31,$E660)</f>
        <v>120</v>
      </c>
      <c r="I660" s="4" t="n">
        <v>958</v>
      </c>
      <c r="J660" s="14" t="n">
        <f aca="false">H660*I660</f>
        <v>114960</v>
      </c>
    </row>
    <row r="661" customFormat="false" ht="15" hidden="false" customHeight="false" outlineLevel="0" collapsed="false">
      <c r="A661" s="6" t="str">
        <f aca="false">TEXT(B661,"0")&amp;"-"&amp;TEXT(C661,"00")</f>
        <v>2024-04</v>
      </c>
      <c r="B661" s="4" t="n">
        <v>2024</v>
      </c>
      <c r="C661" s="4" t="n">
        <v>4</v>
      </c>
      <c r="D661" s="9" t="s">
        <v>273</v>
      </c>
      <c r="E661" s="9" t="s">
        <v>370</v>
      </c>
      <c r="F661" s="12" t="str">
        <f aca="false">INDEX(品項主檔!$B$2:$B$11,MATCH($E661,品項主檔!$A$2:$A$11,0))</f>
        <v>古早味紅茶</v>
      </c>
      <c r="G661" s="12" t="str">
        <f aca="false">INDEX(品項主檔!$C$2:$C$11,MATCH($E661,品項主檔!$A$2:$A$11,0))</f>
        <v>飲品</v>
      </c>
      <c r="H661" s="17" t="n">
        <f aca="false">SUMIFS(品項年度售價!$D$2:$D$31,品項年度售價!$A$2:$A$31,$B661,品項年度售價!$B$2:$B$31,$E661)</f>
        <v>45</v>
      </c>
      <c r="I661" s="4" t="n">
        <v>2376</v>
      </c>
      <c r="J661" s="14" t="n">
        <f aca="false">H661*I661</f>
        <v>106920</v>
      </c>
    </row>
    <row r="662" customFormat="false" ht="15" hidden="false" customHeight="false" outlineLevel="0" collapsed="false">
      <c r="A662" s="6" t="str">
        <f aca="false">TEXT(B662,"0")&amp;"-"&amp;TEXT(C662,"00")</f>
        <v>2024-04</v>
      </c>
      <c r="B662" s="4" t="n">
        <v>2024</v>
      </c>
      <c r="C662" s="4" t="n">
        <v>4</v>
      </c>
      <c r="D662" s="9" t="s">
        <v>277</v>
      </c>
      <c r="E662" s="9" t="s">
        <v>349</v>
      </c>
      <c r="F662" s="12" t="str">
        <f aca="false">INDEX(品項主檔!$B$2:$B$11,MATCH($E662,品項主檔!$A$2:$A$11,0))</f>
        <v>招牌牛肉麵</v>
      </c>
      <c r="G662" s="12" t="str">
        <f aca="false">INDEX(品項主檔!$C$2:$C$11,MATCH($E662,品項主檔!$A$2:$A$11,0))</f>
        <v>主食</v>
      </c>
      <c r="H662" s="17" t="n">
        <f aca="false">SUMIFS(品項年度售價!$D$2:$D$31,品項年度售價!$A$2:$A$31,$B662,品項年度售價!$B$2:$B$31,$E662)</f>
        <v>280</v>
      </c>
      <c r="I662" s="4" t="n">
        <v>210</v>
      </c>
      <c r="J662" s="14" t="n">
        <f aca="false">H662*I662</f>
        <v>58800</v>
      </c>
    </row>
    <row r="663" customFormat="false" ht="15" hidden="false" customHeight="false" outlineLevel="0" collapsed="false">
      <c r="A663" s="6" t="str">
        <f aca="false">TEXT(B663,"0")&amp;"-"&amp;TEXT(C663,"00")</f>
        <v>2024-04</v>
      </c>
      <c r="B663" s="4" t="n">
        <v>2024</v>
      </c>
      <c r="C663" s="4" t="n">
        <v>4</v>
      </c>
      <c r="D663" s="9" t="s">
        <v>277</v>
      </c>
      <c r="E663" s="9" t="s">
        <v>352</v>
      </c>
      <c r="F663" s="12" t="str">
        <f aca="false">INDEX(品項主檔!$B$2:$B$11,MATCH($E663,品項主檔!$A$2:$A$11,0))</f>
        <v>三杯雞定食</v>
      </c>
      <c r="G663" s="12" t="str">
        <f aca="false">INDEX(品項主檔!$C$2:$C$11,MATCH($E663,品項主檔!$A$2:$A$11,0))</f>
        <v>主食</v>
      </c>
      <c r="H663" s="17" t="n">
        <f aca="false">SUMIFS(品項年度售價!$D$2:$D$31,品項年度售價!$A$2:$A$31,$B663,品項年度售價!$B$2:$B$31,$E663)</f>
        <v>260</v>
      </c>
      <c r="I663" s="4" t="n">
        <v>193</v>
      </c>
      <c r="J663" s="14" t="n">
        <f aca="false">H663*I663</f>
        <v>50180</v>
      </c>
    </row>
    <row r="664" customFormat="false" ht="15" hidden="false" customHeight="false" outlineLevel="0" collapsed="false">
      <c r="A664" s="6" t="str">
        <f aca="false">TEXT(B664,"0")&amp;"-"&amp;TEXT(C664,"00")</f>
        <v>2024-04</v>
      </c>
      <c r="B664" s="4" t="n">
        <v>2024</v>
      </c>
      <c r="C664" s="4" t="n">
        <v>4</v>
      </c>
      <c r="D664" s="9" t="s">
        <v>277</v>
      </c>
      <c r="E664" s="9" t="s">
        <v>354</v>
      </c>
      <c r="F664" s="12" t="str">
        <f aca="false">INDEX(品項主檔!$B$2:$B$11,MATCH($E664,品項主檔!$A$2:$A$11,0))</f>
        <v>蔥油雞腿飯</v>
      </c>
      <c r="G664" s="12" t="str">
        <f aca="false">INDEX(品項主檔!$C$2:$C$11,MATCH($E664,品項主檔!$A$2:$A$11,0))</f>
        <v>主食</v>
      </c>
      <c r="H664" s="17" t="n">
        <f aca="false">SUMIFS(品項年度售價!$D$2:$D$31,品項年度售價!$A$2:$A$31,$B664,品項年度售價!$B$2:$B$31,$E664)</f>
        <v>220</v>
      </c>
      <c r="I664" s="4" t="n">
        <v>264</v>
      </c>
      <c r="J664" s="14" t="n">
        <f aca="false">H664*I664</f>
        <v>58080</v>
      </c>
    </row>
    <row r="665" customFormat="false" ht="15" hidden="false" customHeight="false" outlineLevel="0" collapsed="false">
      <c r="A665" s="6" t="str">
        <f aca="false">TEXT(B665,"0")&amp;"-"&amp;TEXT(C665,"00")</f>
        <v>2024-04</v>
      </c>
      <c r="B665" s="4" t="n">
        <v>2024</v>
      </c>
      <c r="C665" s="4" t="n">
        <v>4</v>
      </c>
      <c r="D665" s="9" t="s">
        <v>277</v>
      </c>
      <c r="E665" s="9" t="s">
        <v>356</v>
      </c>
      <c r="F665" s="12" t="str">
        <f aca="false">INDEX(品項主檔!$B$2:$B$11,MATCH($E665,品項主檔!$A$2:$A$11,0))</f>
        <v>黑胡椒豬排飯</v>
      </c>
      <c r="G665" s="12" t="str">
        <f aca="false">INDEX(品項主檔!$C$2:$C$11,MATCH($E665,品項主檔!$A$2:$A$11,0))</f>
        <v>主食</v>
      </c>
      <c r="H665" s="17" t="n">
        <f aca="false">SUMIFS(品項年度售價!$D$2:$D$31,品項年度售價!$A$2:$A$31,$B665,品項年度售價!$B$2:$B$31,$E665)</f>
        <v>230</v>
      </c>
      <c r="I665" s="4" t="n">
        <v>209</v>
      </c>
      <c r="J665" s="14" t="n">
        <f aca="false">H665*I665</f>
        <v>48070</v>
      </c>
    </row>
    <row r="666" customFormat="false" ht="15" hidden="false" customHeight="false" outlineLevel="0" collapsed="false">
      <c r="A666" s="6" t="str">
        <f aca="false">TEXT(B666,"0")&amp;"-"&amp;TEXT(C666,"00")</f>
        <v>2024-04</v>
      </c>
      <c r="B666" s="4" t="n">
        <v>2024</v>
      </c>
      <c r="C666" s="4" t="n">
        <v>4</v>
      </c>
      <c r="D666" s="9" t="s">
        <v>277</v>
      </c>
      <c r="E666" s="9" t="s">
        <v>358</v>
      </c>
      <c r="F666" s="12" t="str">
        <f aca="false">INDEX(品項主檔!$B$2:$B$11,MATCH($E666,品項主檔!$A$2:$A$11,0))</f>
        <v>麻油雞湯麵</v>
      </c>
      <c r="G666" s="12" t="str">
        <f aca="false">INDEX(品項主檔!$C$2:$C$11,MATCH($E666,品項主檔!$A$2:$A$11,0))</f>
        <v>主食</v>
      </c>
      <c r="H666" s="17" t="n">
        <f aca="false">SUMIFS(品項年度售價!$D$2:$D$31,品項年度售價!$A$2:$A$31,$B666,品項年度售價!$B$2:$B$31,$E666)</f>
        <v>290</v>
      </c>
      <c r="I666" s="4" t="n">
        <v>147</v>
      </c>
      <c r="J666" s="14" t="n">
        <f aca="false">H666*I666</f>
        <v>42630</v>
      </c>
    </row>
    <row r="667" customFormat="false" ht="15" hidden="false" customHeight="false" outlineLevel="0" collapsed="false">
      <c r="A667" s="6" t="str">
        <f aca="false">TEXT(B667,"0")&amp;"-"&amp;TEXT(C667,"00")</f>
        <v>2024-04</v>
      </c>
      <c r="B667" s="4" t="n">
        <v>2024</v>
      </c>
      <c r="C667" s="4" t="n">
        <v>4</v>
      </c>
      <c r="D667" s="9" t="s">
        <v>277</v>
      </c>
      <c r="E667" s="9" t="s">
        <v>360</v>
      </c>
      <c r="F667" s="12" t="str">
        <f aca="false">INDEX(品項主檔!$B$2:$B$11,MATCH($E667,品項主檔!$A$2:$A$11,0))</f>
        <v>塔香涼麵</v>
      </c>
      <c r="G667" s="12" t="str">
        <f aca="false">INDEX(品項主檔!$C$2:$C$11,MATCH($E667,品項主檔!$A$2:$A$11,0))</f>
        <v>主食</v>
      </c>
      <c r="H667" s="17" t="n">
        <f aca="false">SUMIFS(品項年度售價!$D$2:$D$31,品項年度售價!$A$2:$A$31,$B667,品項年度售價!$B$2:$B$31,$E667)</f>
        <v>180</v>
      </c>
      <c r="I667" s="4" t="n">
        <v>189</v>
      </c>
      <c r="J667" s="14" t="n">
        <f aca="false">H667*I667</f>
        <v>34020</v>
      </c>
    </row>
    <row r="668" customFormat="false" ht="15" hidden="false" customHeight="false" outlineLevel="0" collapsed="false">
      <c r="A668" s="6" t="str">
        <f aca="false">TEXT(B668,"0")&amp;"-"&amp;TEXT(C668,"00")</f>
        <v>2024-04</v>
      </c>
      <c r="B668" s="4" t="n">
        <v>2024</v>
      </c>
      <c r="C668" s="4" t="n">
        <v>4</v>
      </c>
      <c r="D668" s="9" t="s">
        <v>277</v>
      </c>
      <c r="E668" s="9" t="s">
        <v>362</v>
      </c>
      <c r="F668" s="12" t="str">
        <f aca="false">INDEX(品項主檔!$B$2:$B$11,MATCH($E668,品項主檔!$A$2:$A$11,0))</f>
        <v>海鮮炒飯</v>
      </c>
      <c r="G668" s="12" t="str">
        <f aca="false">INDEX(品項主檔!$C$2:$C$11,MATCH($E668,品項主檔!$A$2:$A$11,0))</f>
        <v>主食</v>
      </c>
      <c r="H668" s="17" t="n">
        <f aca="false">SUMIFS(品項年度售價!$D$2:$D$31,品項年度售價!$A$2:$A$31,$B668,品項年度售價!$B$2:$B$31,$E668)</f>
        <v>250</v>
      </c>
      <c r="I668" s="4" t="n">
        <v>193</v>
      </c>
      <c r="J668" s="14" t="n">
        <f aca="false">H668*I668</f>
        <v>48250</v>
      </c>
    </row>
    <row r="669" customFormat="false" ht="15" hidden="false" customHeight="false" outlineLevel="0" collapsed="false">
      <c r="A669" s="6" t="str">
        <f aca="false">TEXT(B669,"0")&amp;"-"&amp;TEXT(C669,"00")</f>
        <v>2024-04</v>
      </c>
      <c r="B669" s="4" t="n">
        <v>2024</v>
      </c>
      <c r="C669" s="4" t="n">
        <v>4</v>
      </c>
      <c r="D669" s="9" t="s">
        <v>277</v>
      </c>
      <c r="E669" s="9" t="s">
        <v>364</v>
      </c>
      <c r="F669" s="12" t="str">
        <f aca="false">INDEX(品項主檔!$B$2:$B$11,MATCH($E669,品項主檔!$A$2:$A$11,0))</f>
        <v>酸辣湯</v>
      </c>
      <c r="G669" s="12" t="str">
        <f aca="false">INDEX(品項主檔!$C$2:$C$11,MATCH($E669,品項主檔!$A$2:$A$11,0))</f>
        <v>湯品</v>
      </c>
      <c r="H669" s="17" t="n">
        <f aca="false">SUMIFS(品項年度售價!$D$2:$D$31,品項年度售價!$A$2:$A$31,$B669,品項年度售價!$B$2:$B$31,$E669)</f>
        <v>60</v>
      </c>
      <c r="I669" s="4" t="n">
        <v>889</v>
      </c>
      <c r="J669" s="14" t="n">
        <f aca="false">H669*I669</f>
        <v>53340</v>
      </c>
    </row>
    <row r="670" customFormat="false" ht="15" hidden="false" customHeight="false" outlineLevel="0" collapsed="false">
      <c r="A670" s="6" t="str">
        <f aca="false">TEXT(B670,"0")&amp;"-"&amp;TEXT(C670,"00")</f>
        <v>2024-04</v>
      </c>
      <c r="B670" s="4" t="n">
        <v>2024</v>
      </c>
      <c r="C670" s="4" t="n">
        <v>4</v>
      </c>
      <c r="D670" s="9" t="s">
        <v>277</v>
      </c>
      <c r="E670" s="9" t="s">
        <v>367</v>
      </c>
      <c r="F670" s="12" t="str">
        <f aca="false">INDEX(品項主檔!$B$2:$B$11,MATCH($E670,品項主檔!$A$2:$A$11,0))</f>
        <v>招牌滷味拼盤</v>
      </c>
      <c r="G670" s="12" t="str">
        <f aca="false">INDEX(品項主檔!$C$2:$C$11,MATCH($E670,品項主檔!$A$2:$A$11,0))</f>
        <v>小菜</v>
      </c>
      <c r="H670" s="17" t="n">
        <f aca="false">SUMIFS(品項年度售價!$D$2:$D$31,品項年度售價!$A$2:$A$31,$B670,品項年度售價!$B$2:$B$31,$E670)</f>
        <v>120</v>
      </c>
      <c r="I670" s="4" t="n">
        <v>925</v>
      </c>
      <c r="J670" s="14" t="n">
        <f aca="false">H670*I670</f>
        <v>111000</v>
      </c>
    </row>
    <row r="671" customFormat="false" ht="15" hidden="false" customHeight="false" outlineLevel="0" collapsed="false">
      <c r="A671" s="6" t="str">
        <f aca="false">TEXT(B671,"0")&amp;"-"&amp;TEXT(C671,"00")</f>
        <v>2024-04</v>
      </c>
      <c r="B671" s="4" t="n">
        <v>2024</v>
      </c>
      <c r="C671" s="4" t="n">
        <v>4</v>
      </c>
      <c r="D671" s="9" t="s">
        <v>277</v>
      </c>
      <c r="E671" s="9" t="s">
        <v>370</v>
      </c>
      <c r="F671" s="12" t="str">
        <f aca="false">INDEX(品項主檔!$B$2:$B$11,MATCH($E671,品項主檔!$A$2:$A$11,0))</f>
        <v>古早味紅茶</v>
      </c>
      <c r="G671" s="12" t="str">
        <f aca="false">INDEX(品項主檔!$C$2:$C$11,MATCH($E671,品項主檔!$A$2:$A$11,0))</f>
        <v>飲品</v>
      </c>
      <c r="H671" s="17" t="n">
        <f aca="false">SUMIFS(品項年度售價!$D$2:$D$31,品項年度售價!$A$2:$A$31,$B671,品項年度售價!$B$2:$B$31,$E671)</f>
        <v>45</v>
      </c>
      <c r="I671" s="4" t="n">
        <v>1944</v>
      </c>
      <c r="J671" s="14" t="n">
        <f aca="false">H671*I671</f>
        <v>87480</v>
      </c>
    </row>
    <row r="672" customFormat="false" ht="15" hidden="false" customHeight="false" outlineLevel="0" collapsed="false">
      <c r="A672" s="6" t="str">
        <f aca="false">TEXT(B672,"0")&amp;"-"&amp;TEXT(C672,"00")</f>
        <v>2024-04</v>
      </c>
      <c r="B672" s="4" t="n">
        <v>2024</v>
      </c>
      <c r="C672" s="4" t="n">
        <v>4</v>
      </c>
      <c r="D672" s="9" t="s">
        <v>288</v>
      </c>
      <c r="E672" s="9" t="s">
        <v>349</v>
      </c>
      <c r="F672" s="12" t="str">
        <f aca="false">INDEX(品項主檔!$B$2:$B$11,MATCH($E672,品項主檔!$A$2:$A$11,0))</f>
        <v>招牌牛肉麵</v>
      </c>
      <c r="G672" s="12" t="str">
        <f aca="false">INDEX(品項主檔!$C$2:$C$11,MATCH($E672,品項主檔!$A$2:$A$11,0))</f>
        <v>主食</v>
      </c>
      <c r="H672" s="17" t="n">
        <f aca="false">SUMIFS(品項年度售價!$D$2:$D$31,品項年度售價!$A$2:$A$31,$B672,品項年度售價!$B$2:$B$31,$E672)</f>
        <v>280</v>
      </c>
      <c r="I672" s="4" t="n">
        <v>327</v>
      </c>
      <c r="J672" s="14" t="n">
        <f aca="false">H672*I672</f>
        <v>91560</v>
      </c>
    </row>
    <row r="673" customFormat="false" ht="15" hidden="false" customHeight="false" outlineLevel="0" collapsed="false">
      <c r="A673" s="6" t="str">
        <f aca="false">TEXT(B673,"0")&amp;"-"&amp;TEXT(C673,"00")</f>
        <v>2024-04</v>
      </c>
      <c r="B673" s="4" t="n">
        <v>2024</v>
      </c>
      <c r="C673" s="4" t="n">
        <v>4</v>
      </c>
      <c r="D673" s="9" t="s">
        <v>288</v>
      </c>
      <c r="E673" s="9" t="s">
        <v>352</v>
      </c>
      <c r="F673" s="12" t="str">
        <f aca="false">INDEX(品項主檔!$B$2:$B$11,MATCH($E673,品項主檔!$A$2:$A$11,0))</f>
        <v>三杯雞定食</v>
      </c>
      <c r="G673" s="12" t="str">
        <f aca="false">INDEX(品項主檔!$C$2:$C$11,MATCH($E673,品項主檔!$A$2:$A$11,0))</f>
        <v>主食</v>
      </c>
      <c r="H673" s="17" t="n">
        <f aca="false">SUMIFS(品項年度售價!$D$2:$D$31,品項年度售價!$A$2:$A$31,$B673,品項年度售價!$B$2:$B$31,$E673)</f>
        <v>260</v>
      </c>
      <c r="I673" s="4" t="n">
        <v>320</v>
      </c>
      <c r="J673" s="14" t="n">
        <f aca="false">H673*I673</f>
        <v>83200</v>
      </c>
    </row>
    <row r="674" customFormat="false" ht="15" hidden="false" customHeight="false" outlineLevel="0" collapsed="false">
      <c r="A674" s="6" t="str">
        <f aca="false">TEXT(B674,"0")&amp;"-"&amp;TEXT(C674,"00")</f>
        <v>2024-04</v>
      </c>
      <c r="B674" s="4" t="n">
        <v>2024</v>
      </c>
      <c r="C674" s="4" t="n">
        <v>4</v>
      </c>
      <c r="D674" s="9" t="s">
        <v>288</v>
      </c>
      <c r="E674" s="9" t="s">
        <v>354</v>
      </c>
      <c r="F674" s="12" t="str">
        <f aca="false">INDEX(品項主檔!$B$2:$B$11,MATCH($E674,品項主檔!$A$2:$A$11,0))</f>
        <v>蔥油雞腿飯</v>
      </c>
      <c r="G674" s="12" t="str">
        <f aca="false">INDEX(品項主檔!$C$2:$C$11,MATCH($E674,品項主檔!$A$2:$A$11,0))</f>
        <v>主食</v>
      </c>
      <c r="H674" s="17" t="n">
        <f aca="false">SUMIFS(品項年度售價!$D$2:$D$31,品項年度售價!$A$2:$A$31,$B674,品項年度售價!$B$2:$B$31,$E674)</f>
        <v>220</v>
      </c>
      <c r="I674" s="4" t="n">
        <v>281</v>
      </c>
      <c r="J674" s="14" t="n">
        <f aca="false">H674*I674</f>
        <v>61820</v>
      </c>
    </row>
    <row r="675" customFormat="false" ht="15" hidden="false" customHeight="false" outlineLevel="0" collapsed="false">
      <c r="A675" s="6" t="str">
        <f aca="false">TEXT(B675,"0")&amp;"-"&amp;TEXT(C675,"00")</f>
        <v>2024-04</v>
      </c>
      <c r="B675" s="4" t="n">
        <v>2024</v>
      </c>
      <c r="C675" s="4" t="n">
        <v>4</v>
      </c>
      <c r="D675" s="9" t="s">
        <v>288</v>
      </c>
      <c r="E675" s="9" t="s">
        <v>356</v>
      </c>
      <c r="F675" s="12" t="str">
        <f aca="false">INDEX(品項主檔!$B$2:$B$11,MATCH($E675,品項主檔!$A$2:$A$11,0))</f>
        <v>黑胡椒豬排飯</v>
      </c>
      <c r="G675" s="12" t="str">
        <f aca="false">INDEX(品項主檔!$C$2:$C$11,MATCH($E675,品項主檔!$A$2:$A$11,0))</f>
        <v>主食</v>
      </c>
      <c r="H675" s="17" t="n">
        <f aca="false">SUMIFS(品項年度售價!$D$2:$D$31,品項年度售價!$A$2:$A$31,$B675,品項年度售價!$B$2:$B$31,$E675)</f>
        <v>230</v>
      </c>
      <c r="I675" s="4" t="n">
        <v>337</v>
      </c>
      <c r="J675" s="14" t="n">
        <f aca="false">H675*I675</f>
        <v>77510</v>
      </c>
    </row>
    <row r="676" customFormat="false" ht="15" hidden="false" customHeight="false" outlineLevel="0" collapsed="false">
      <c r="A676" s="6" t="str">
        <f aca="false">TEXT(B676,"0")&amp;"-"&amp;TEXT(C676,"00")</f>
        <v>2024-04</v>
      </c>
      <c r="B676" s="4" t="n">
        <v>2024</v>
      </c>
      <c r="C676" s="4" t="n">
        <v>4</v>
      </c>
      <c r="D676" s="9" t="s">
        <v>288</v>
      </c>
      <c r="E676" s="9" t="s">
        <v>358</v>
      </c>
      <c r="F676" s="12" t="str">
        <f aca="false">INDEX(品項主檔!$B$2:$B$11,MATCH($E676,品項主檔!$A$2:$A$11,0))</f>
        <v>麻油雞湯麵</v>
      </c>
      <c r="G676" s="12" t="str">
        <f aca="false">INDEX(品項主檔!$C$2:$C$11,MATCH($E676,品項主檔!$A$2:$A$11,0))</f>
        <v>主食</v>
      </c>
      <c r="H676" s="17" t="n">
        <f aca="false">SUMIFS(品項年度售價!$D$2:$D$31,品項年度售價!$A$2:$A$31,$B676,品項年度售價!$B$2:$B$31,$E676)</f>
        <v>290</v>
      </c>
      <c r="I676" s="4" t="n">
        <v>248</v>
      </c>
      <c r="J676" s="14" t="n">
        <f aca="false">H676*I676</f>
        <v>71920</v>
      </c>
    </row>
    <row r="677" customFormat="false" ht="15" hidden="false" customHeight="false" outlineLevel="0" collapsed="false">
      <c r="A677" s="6" t="str">
        <f aca="false">TEXT(B677,"0")&amp;"-"&amp;TEXT(C677,"00")</f>
        <v>2024-04</v>
      </c>
      <c r="B677" s="4" t="n">
        <v>2024</v>
      </c>
      <c r="C677" s="4" t="n">
        <v>4</v>
      </c>
      <c r="D677" s="9" t="s">
        <v>288</v>
      </c>
      <c r="E677" s="9" t="s">
        <v>360</v>
      </c>
      <c r="F677" s="12" t="str">
        <f aca="false">INDEX(品項主檔!$B$2:$B$11,MATCH($E677,品項主檔!$A$2:$A$11,0))</f>
        <v>塔香涼麵</v>
      </c>
      <c r="G677" s="12" t="str">
        <f aca="false">INDEX(品項主檔!$C$2:$C$11,MATCH($E677,品項主檔!$A$2:$A$11,0))</f>
        <v>主食</v>
      </c>
      <c r="H677" s="17" t="n">
        <f aca="false">SUMIFS(品項年度售價!$D$2:$D$31,品項年度售價!$A$2:$A$31,$B677,品項年度售價!$B$2:$B$31,$E677)</f>
        <v>180</v>
      </c>
      <c r="I677" s="4" t="n">
        <v>332</v>
      </c>
      <c r="J677" s="14" t="n">
        <f aca="false">H677*I677</f>
        <v>59760</v>
      </c>
    </row>
    <row r="678" customFormat="false" ht="15" hidden="false" customHeight="false" outlineLevel="0" collapsed="false">
      <c r="A678" s="6" t="str">
        <f aca="false">TEXT(B678,"0")&amp;"-"&amp;TEXT(C678,"00")</f>
        <v>2024-04</v>
      </c>
      <c r="B678" s="4" t="n">
        <v>2024</v>
      </c>
      <c r="C678" s="4" t="n">
        <v>4</v>
      </c>
      <c r="D678" s="9" t="s">
        <v>288</v>
      </c>
      <c r="E678" s="9" t="s">
        <v>362</v>
      </c>
      <c r="F678" s="12" t="str">
        <f aca="false">INDEX(品項主檔!$B$2:$B$11,MATCH($E678,品項主檔!$A$2:$A$11,0))</f>
        <v>海鮮炒飯</v>
      </c>
      <c r="G678" s="12" t="str">
        <f aca="false">INDEX(品項主檔!$C$2:$C$11,MATCH($E678,品項主檔!$A$2:$A$11,0))</f>
        <v>主食</v>
      </c>
      <c r="H678" s="17" t="n">
        <f aca="false">SUMIFS(品項年度售價!$D$2:$D$31,品項年度售價!$A$2:$A$31,$B678,品項年度售價!$B$2:$B$31,$E678)</f>
        <v>250</v>
      </c>
      <c r="I678" s="4" t="n">
        <v>341</v>
      </c>
      <c r="J678" s="14" t="n">
        <f aca="false">H678*I678</f>
        <v>85250</v>
      </c>
    </row>
    <row r="679" customFormat="false" ht="15" hidden="false" customHeight="false" outlineLevel="0" collapsed="false">
      <c r="A679" s="6" t="str">
        <f aca="false">TEXT(B679,"0")&amp;"-"&amp;TEXT(C679,"00")</f>
        <v>2024-04</v>
      </c>
      <c r="B679" s="4" t="n">
        <v>2024</v>
      </c>
      <c r="C679" s="4" t="n">
        <v>4</v>
      </c>
      <c r="D679" s="9" t="s">
        <v>288</v>
      </c>
      <c r="E679" s="9" t="s">
        <v>364</v>
      </c>
      <c r="F679" s="12" t="str">
        <f aca="false">INDEX(品項主檔!$B$2:$B$11,MATCH($E679,品項主檔!$A$2:$A$11,0))</f>
        <v>酸辣湯</v>
      </c>
      <c r="G679" s="12" t="str">
        <f aca="false">INDEX(品項主檔!$C$2:$C$11,MATCH($E679,品項主檔!$A$2:$A$11,0))</f>
        <v>湯品</v>
      </c>
      <c r="H679" s="17" t="n">
        <f aca="false">SUMIFS(品項年度售價!$D$2:$D$31,品項年度售價!$A$2:$A$31,$B679,品項年度售價!$B$2:$B$31,$E679)</f>
        <v>60</v>
      </c>
      <c r="I679" s="4" t="n">
        <v>1808</v>
      </c>
      <c r="J679" s="14" t="n">
        <f aca="false">H679*I679</f>
        <v>108480</v>
      </c>
    </row>
    <row r="680" customFormat="false" ht="15" hidden="false" customHeight="false" outlineLevel="0" collapsed="false">
      <c r="A680" s="6" t="str">
        <f aca="false">TEXT(B680,"0")&amp;"-"&amp;TEXT(C680,"00")</f>
        <v>2024-04</v>
      </c>
      <c r="B680" s="4" t="n">
        <v>2024</v>
      </c>
      <c r="C680" s="4" t="n">
        <v>4</v>
      </c>
      <c r="D680" s="9" t="s">
        <v>288</v>
      </c>
      <c r="E680" s="9" t="s">
        <v>367</v>
      </c>
      <c r="F680" s="12" t="str">
        <f aca="false">INDEX(品項主檔!$B$2:$B$11,MATCH($E680,品項主檔!$A$2:$A$11,0))</f>
        <v>招牌滷味拼盤</v>
      </c>
      <c r="G680" s="12" t="str">
        <f aca="false">INDEX(品項主檔!$C$2:$C$11,MATCH($E680,品項主檔!$A$2:$A$11,0))</f>
        <v>小菜</v>
      </c>
      <c r="H680" s="17" t="n">
        <f aca="false">SUMIFS(品項年度售價!$D$2:$D$31,品項年度售價!$A$2:$A$31,$B680,品項年度售價!$B$2:$B$31,$E680)</f>
        <v>120</v>
      </c>
      <c r="I680" s="4" t="n">
        <v>1476</v>
      </c>
      <c r="J680" s="14" t="n">
        <f aca="false">H680*I680</f>
        <v>177120</v>
      </c>
    </row>
    <row r="681" customFormat="false" ht="15" hidden="false" customHeight="false" outlineLevel="0" collapsed="false">
      <c r="A681" s="6" t="str">
        <f aca="false">TEXT(B681,"0")&amp;"-"&amp;TEXT(C681,"00")</f>
        <v>2024-04</v>
      </c>
      <c r="B681" s="4" t="n">
        <v>2024</v>
      </c>
      <c r="C681" s="4" t="n">
        <v>4</v>
      </c>
      <c r="D681" s="9" t="s">
        <v>288</v>
      </c>
      <c r="E681" s="9" t="s">
        <v>370</v>
      </c>
      <c r="F681" s="12" t="str">
        <f aca="false">INDEX(品項主檔!$B$2:$B$11,MATCH($E681,品項主檔!$A$2:$A$11,0))</f>
        <v>古早味紅茶</v>
      </c>
      <c r="G681" s="12" t="str">
        <f aca="false">INDEX(品項主檔!$C$2:$C$11,MATCH($E681,品項主檔!$A$2:$A$11,0))</f>
        <v>飲品</v>
      </c>
      <c r="H681" s="17" t="n">
        <f aca="false">SUMIFS(品項年度售價!$D$2:$D$31,品項年度售價!$A$2:$A$31,$B681,品項年度售價!$B$2:$B$31,$E681)</f>
        <v>45</v>
      </c>
      <c r="I681" s="4" t="n">
        <v>3103</v>
      </c>
      <c r="J681" s="14" t="n">
        <f aca="false">H681*I681</f>
        <v>139635</v>
      </c>
    </row>
    <row r="682" customFormat="false" ht="15" hidden="false" customHeight="false" outlineLevel="0" collapsed="false">
      <c r="A682" s="6" t="str">
        <f aca="false">TEXT(B682,"0")&amp;"-"&amp;TEXT(C682,"00")</f>
        <v>2024-04</v>
      </c>
      <c r="B682" s="4" t="n">
        <v>2024</v>
      </c>
      <c r="C682" s="4" t="n">
        <v>4</v>
      </c>
      <c r="D682" s="9" t="s">
        <v>292</v>
      </c>
      <c r="E682" s="9" t="s">
        <v>349</v>
      </c>
      <c r="F682" s="12" t="str">
        <f aca="false">INDEX(品項主檔!$B$2:$B$11,MATCH($E682,品項主檔!$A$2:$A$11,0))</f>
        <v>招牌牛肉麵</v>
      </c>
      <c r="G682" s="12" t="str">
        <f aca="false">INDEX(品項主檔!$C$2:$C$11,MATCH($E682,品項主檔!$A$2:$A$11,0))</f>
        <v>主食</v>
      </c>
      <c r="H682" s="17" t="n">
        <f aca="false">SUMIFS(品項年度售價!$D$2:$D$31,品項年度售價!$A$2:$A$31,$B682,品項年度售價!$B$2:$B$31,$E682)</f>
        <v>280</v>
      </c>
      <c r="I682" s="4" t="n">
        <v>149</v>
      </c>
      <c r="J682" s="14" t="n">
        <f aca="false">H682*I682</f>
        <v>41720</v>
      </c>
    </row>
    <row r="683" customFormat="false" ht="15" hidden="false" customHeight="false" outlineLevel="0" collapsed="false">
      <c r="A683" s="6" t="str">
        <f aca="false">TEXT(B683,"0")&amp;"-"&amp;TEXT(C683,"00")</f>
        <v>2024-04</v>
      </c>
      <c r="B683" s="4" t="n">
        <v>2024</v>
      </c>
      <c r="C683" s="4" t="n">
        <v>4</v>
      </c>
      <c r="D683" s="9" t="s">
        <v>292</v>
      </c>
      <c r="E683" s="9" t="s">
        <v>352</v>
      </c>
      <c r="F683" s="12" t="str">
        <f aca="false">INDEX(品項主檔!$B$2:$B$11,MATCH($E683,品項主檔!$A$2:$A$11,0))</f>
        <v>三杯雞定食</v>
      </c>
      <c r="G683" s="12" t="str">
        <f aca="false">INDEX(品項主檔!$C$2:$C$11,MATCH($E683,品項主檔!$A$2:$A$11,0))</f>
        <v>主食</v>
      </c>
      <c r="H683" s="17" t="n">
        <f aca="false">SUMIFS(品項年度售價!$D$2:$D$31,品項年度售價!$A$2:$A$31,$B683,品項年度售價!$B$2:$B$31,$E683)</f>
        <v>260</v>
      </c>
      <c r="I683" s="4" t="n">
        <v>134</v>
      </c>
      <c r="J683" s="14" t="n">
        <f aca="false">H683*I683</f>
        <v>34840</v>
      </c>
    </row>
    <row r="684" customFormat="false" ht="15" hidden="false" customHeight="false" outlineLevel="0" collapsed="false">
      <c r="A684" s="6" t="str">
        <f aca="false">TEXT(B684,"0")&amp;"-"&amp;TEXT(C684,"00")</f>
        <v>2024-04</v>
      </c>
      <c r="B684" s="4" t="n">
        <v>2024</v>
      </c>
      <c r="C684" s="4" t="n">
        <v>4</v>
      </c>
      <c r="D684" s="9" t="s">
        <v>292</v>
      </c>
      <c r="E684" s="9" t="s">
        <v>354</v>
      </c>
      <c r="F684" s="12" t="str">
        <f aca="false">INDEX(品項主檔!$B$2:$B$11,MATCH($E684,品項主檔!$A$2:$A$11,0))</f>
        <v>蔥油雞腿飯</v>
      </c>
      <c r="G684" s="12" t="str">
        <f aca="false">INDEX(品項主檔!$C$2:$C$11,MATCH($E684,品項主檔!$A$2:$A$11,0))</f>
        <v>主食</v>
      </c>
      <c r="H684" s="17" t="n">
        <f aca="false">SUMIFS(品項年度售價!$D$2:$D$31,品項年度售價!$A$2:$A$31,$B684,品項年度售價!$B$2:$B$31,$E684)</f>
        <v>220</v>
      </c>
      <c r="I684" s="4" t="n">
        <v>158</v>
      </c>
      <c r="J684" s="14" t="n">
        <f aca="false">H684*I684</f>
        <v>34760</v>
      </c>
    </row>
    <row r="685" customFormat="false" ht="15" hidden="false" customHeight="false" outlineLevel="0" collapsed="false">
      <c r="A685" s="6" t="str">
        <f aca="false">TEXT(B685,"0")&amp;"-"&amp;TEXT(C685,"00")</f>
        <v>2024-04</v>
      </c>
      <c r="B685" s="4" t="n">
        <v>2024</v>
      </c>
      <c r="C685" s="4" t="n">
        <v>4</v>
      </c>
      <c r="D685" s="9" t="s">
        <v>292</v>
      </c>
      <c r="E685" s="9" t="s">
        <v>356</v>
      </c>
      <c r="F685" s="12" t="str">
        <f aca="false">INDEX(品項主檔!$B$2:$B$11,MATCH($E685,品項主檔!$A$2:$A$11,0))</f>
        <v>黑胡椒豬排飯</v>
      </c>
      <c r="G685" s="12" t="str">
        <f aca="false">INDEX(品項主檔!$C$2:$C$11,MATCH($E685,品項主檔!$A$2:$A$11,0))</f>
        <v>主食</v>
      </c>
      <c r="H685" s="17" t="n">
        <f aca="false">SUMIFS(品項年度售價!$D$2:$D$31,品項年度售價!$A$2:$A$31,$B685,品項年度售價!$B$2:$B$31,$E685)</f>
        <v>230</v>
      </c>
      <c r="I685" s="4" t="n">
        <v>157</v>
      </c>
      <c r="J685" s="14" t="n">
        <f aca="false">H685*I685</f>
        <v>36110</v>
      </c>
    </row>
    <row r="686" customFormat="false" ht="15" hidden="false" customHeight="false" outlineLevel="0" collapsed="false">
      <c r="A686" s="6" t="str">
        <f aca="false">TEXT(B686,"0")&amp;"-"&amp;TEXT(C686,"00")</f>
        <v>2024-04</v>
      </c>
      <c r="B686" s="4" t="n">
        <v>2024</v>
      </c>
      <c r="C686" s="4" t="n">
        <v>4</v>
      </c>
      <c r="D686" s="9" t="s">
        <v>292</v>
      </c>
      <c r="E686" s="9" t="s">
        <v>358</v>
      </c>
      <c r="F686" s="12" t="str">
        <f aca="false">INDEX(品項主檔!$B$2:$B$11,MATCH($E686,品項主檔!$A$2:$A$11,0))</f>
        <v>麻油雞湯麵</v>
      </c>
      <c r="G686" s="12" t="str">
        <f aca="false">INDEX(品項主檔!$C$2:$C$11,MATCH($E686,品項主檔!$A$2:$A$11,0))</f>
        <v>主食</v>
      </c>
      <c r="H686" s="17" t="n">
        <f aca="false">SUMIFS(品項年度售價!$D$2:$D$31,品項年度售價!$A$2:$A$31,$B686,品項年度售價!$B$2:$B$31,$E686)</f>
        <v>290</v>
      </c>
      <c r="I686" s="4" t="n">
        <v>101</v>
      </c>
      <c r="J686" s="14" t="n">
        <f aca="false">H686*I686</f>
        <v>29290</v>
      </c>
    </row>
    <row r="687" customFormat="false" ht="15" hidden="false" customHeight="false" outlineLevel="0" collapsed="false">
      <c r="A687" s="6" t="str">
        <f aca="false">TEXT(B687,"0")&amp;"-"&amp;TEXT(C687,"00")</f>
        <v>2024-04</v>
      </c>
      <c r="B687" s="4" t="n">
        <v>2024</v>
      </c>
      <c r="C687" s="4" t="n">
        <v>4</v>
      </c>
      <c r="D687" s="9" t="s">
        <v>292</v>
      </c>
      <c r="E687" s="9" t="s">
        <v>360</v>
      </c>
      <c r="F687" s="12" t="str">
        <f aca="false">INDEX(品項主檔!$B$2:$B$11,MATCH($E687,品項主檔!$A$2:$A$11,0))</f>
        <v>塔香涼麵</v>
      </c>
      <c r="G687" s="12" t="str">
        <f aca="false">INDEX(品項主檔!$C$2:$C$11,MATCH($E687,品項主檔!$A$2:$A$11,0))</f>
        <v>主食</v>
      </c>
      <c r="H687" s="17" t="n">
        <f aca="false">SUMIFS(品項年度售價!$D$2:$D$31,品項年度售價!$A$2:$A$31,$B687,品項年度售價!$B$2:$B$31,$E687)</f>
        <v>180</v>
      </c>
      <c r="I687" s="4" t="n">
        <v>117</v>
      </c>
      <c r="J687" s="14" t="n">
        <f aca="false">H687*I687</f>
        <v>21060</v>
      </c>
    </row>
    <row r="688" customFormat="false" ht="15" hidden="false" customHeight="false" outlineLevel="0" collapsed="false">
      <c r="A688" s="6" t="str">
        <f aca="false">TEXT(B688,"0")&amp;"-"&amp;TEXT(C688,"00")</f>
        <v>2024-04</v>
      </c>
      <c r="B688" s="4" t="n">
        <v>2024</v>
      </c>
      <c r="C688" s="4" t="n">
        <v>4</v>
      </c>
      <c r="D688" s="9" t="s">
        <v>292</v>
      </c>
      <c r="E688" s="9" t="s">
        <v>362</v>
      </c>
      <c r="F688" s="12" t="str">
        <f aca="false">INDEX(品項主檔!$B$2:$B$11,MATCH($E688,品項主檔!$A$2:$A$11,0))</f>
        <v>海鮮炒飯</v>
      </c>
      <c r="G688" s="12" t="str">
        <f aca="false">INDEX(品項主檔!$C$2:$C$11,MATCH($E688,品項主檔!$A$2:$A$11,0))</f>
        <v>主食</v>
      </c>
      <c r="H688" s="17" t="n">
        <f aca="false">SUMIFS(品項年度售價!$D$2:$D$31,品項年度售價!$A$2:$A$31,$B688,品項年度售價!$B$2:$B$31,$E688)</f>
        <v>250</v>
      </c>
      <c r="I688" s="4" t="n">
        <v>119</v>
      </c>
      <c r="J688" s="14" t="n">
        <f aca="false">H688*I688</f>
        <v>29750</v>
      </c>
    </row>
    <row r="689" customFormat="false" ht="15" hidden="false" customHeight="false" outlineLevel="0" collapsed="false">
      <c r="A689" s="6" t="str">
        <f aca="false">TEXT(B689,"0")&amp;"-"&amp;TEXT(C689,"00")</f>
        <v>2024-04</v>
      </c>
      <c r="B689" s="4" t="n">
        <v>2024</v>
      </c>
      <c r="C689" s="4" t="n">
        <v>4</v>
      </c>
      <c r="D689" s="9" t="s">
        <v>292</v>
      </c>
      <c r="E689" s="9" t="s">
        <v>364</v>
      </c>
      <c r="F689" s="12" t="str">
        <f aca="false">INDEX(品項主檔!$B$2:$B$11,MATCH($E689,品項主檔!$A$2:$A$11,0))</f>
        <v>酸辣湯</v>
      </c>
      <c r="G689" s="12" t="str">
        <f aca="false">INDEX(品項主檔!$C$2:$C$11,MATCH($E689,品項主檔!$A$2:$A$11,0))</f>
        <v>湯品</v>
      </c>
      <c r="H689" s="17" t="n">
        <f aca="false">SUMIFS(品項年度售價!$D$2:$D$31,品項年度售價!$A$2:$A$31,$B689,品項年度售價!$B$2:$B$31,$E689)</f>
        <v>60</v>
      </c>
      <c r="I689" s="4" t="n">
        <v>549</v>
      </c>
      <c r="J689" s="14" t="n">
        <f aca="false">H689*I689</f>
        <v>32940</v>
      </c>
    </row>
    <row r="690" customFormat="false" ht="15" hidden="false" customHeight="false" outlineLevel="0" collapsed="false">
      <c r="A690" s="6" t="str">
        <f aca="false">TEXT(B690,"0")&amp;"-"&amp;TEXT(C690,"00")</f>
        <v>2024-04</v>
      </c>
      <c r="B690" s="4" t="n">
        <v>2024</v>
      </c>
      <c r="C690" s="4" t="n">
        <v>4</v>
      </c>
      <c r="D690" s="9" t="s">
        <v>292</v>
      </c>
      <c r="E690" s="9" t="s">
        <v>367</v>
      </c>
      <c r="F690" s="12" t="str">
        <f aca="false">INDEX(品項主檔!$B$2:$B$11,MATCH($E690,品項主檔!$A$2:$A$11,0))</f>
        <v>招牌滷味拼盤</v>
      </c>
      <c r="G690" s="12" t="str">
        <f aca="false">INDEX(品項主檔!$C$2:$C$11,MATCH($E690,品項主檔!$A$2:$A$11,0))</f>
        <v>小菜</v>
      </c>
      <c r="H690" s="17" t="n">
        <f aca="false">SUMIFS(品項年度售價!$D$2:$D$31,品項年度售價!$A$2:$A$31,$B690,品項年度售價!$B$2:$B$31,$E690)</f>
        <v>120</v>
      </c>
      <c r="I690" s="4" t="n">
        <v>512</v>
      </c>
      <c r="J690" s="14" t="n">
        <f aca="false">H690*I690</f>
        <v>61440</v>
      </c>
    </row>
    <row r="691" customFormat="false" ht="15" hidden="false" customHeight="false" outlineLevel="0" collapsed="false">
      <c r="A691" s="6" t="str">
        <f aca="false">TEXT(B691,"0")&amp;"-"&amp;TEXT(C691,"00")</f>
        <v>2024-04</v>
      </c>
      <c r="B691" s="4" t="n">
        <v>2024</v>
      </c>
      <c r="C691" s="4" t="n">
        <v>4</v>
      </c>
      <c r="D691" s="9" t="s">
        <v>292</v>
      </c>
      <c r="E691" s="9" t="s">
        <v>370</v>
      </c>
      <c r="F691" s="12" t="str">
        <f aca="false">INDEX(品項主檔!$B$2:$B$11,MATCH($E691,品項主檔!$A$2:$A$11,0))</f>
        <v>古早味紅茶</v>
      </c>
      <c r="G691" s="12" t="str">
        <f aca="false">INDEX(品項主檔!$C$2:$C$11,MATCH($E691,品項主檔!$A$2:$A$11,0))</f>
        <v>飲品</v>
      </c>
      <c r="H691" s="17" t="n">
        <f aca="false">SUMIFS(品項年度售價!$D$2:$D$31,品項年度售價!$A$2:$A$31,$B691,品項年度售價!$B$2:$B$31,$E691)</f>
        <v>45</v>
      </c>
      <c r="I691" s="4" t="n">
        <v>1226</v>
      </c>
      <c r="J691" s="14" t="n">
        <f aca="false">H691*I691</f>
        <v>55170</v>
      </c>
    </row>
    <row r="692" customFormat="false" ht="15" hidden="false" customHeight="false" outlineLevel="0" collapsed="false">
      <c r="A692" s="6" t="str">
        <f aca="false">TEXT(B692,"0")&amp;"-"&amp;TEXT(C692,"00")</f>
        <v>2024-05</v>
      </c>
      <c r="B692" s="4" t="n">
        <v>2024</v>
      </c>
      <c r="C692" s="4" t="n">
        <v>5</v>
      </c>
      <c r="D692" s="9" t="s">
        <v>312</v>
      </c>
      <c r="E692" s="9" t="s">
        <v>349</v>
      </c>
      <c r="F692" s="12" t="str">
        <f aca="false">INDEX(品項主檔!$B$2:$B$11,MATCH($E692,品項主檔!$A$2:$A$11,0))</f>
        <v>招牌牛肉麵</v>
      </c>
      <c r="G692" s="12" t="str">
        <f aca="false">INDEX(品項主檔!$C$2:$C$11,MATCH($E692,品項主檔!$A$2:$A$11,0))</f>
        <v>主食</v>
      </c>
      <c r="H692" s="17" t="n">
        <f aca="false">SUMIFS(品項年度售價!$D$2:$D$31,品項年度售價!$A$2:$A$31,$B692,品項年度售價!$B$2:$B$31,$E692)</f>
        <v>280</v>
      </c>
      <c r="I692" s="4" t="n">
        <v>221</v>
      </c>
      <c r="J692" s="14" t="n">
        <f aca="false">H692*I692</f>
        <v>61880</v>
      </c>
    </row>
    <row r="693" customFormat="false" ht="15" hidden="false" customHeight="false" outlineLevel="0" collapsed="false">
      <c r="A693" s="6" t="str">
        <f aca="false">TEXT(B693,"0")&amp;"-"&amp;TEXT(C693,"00")</f>
        <v>2024-05</v>
      </c>
      <c r="B693" s="4" t="n">
        <v>2024</v>
      </c>
      <c r="C693" s="4" t="n">
        <v>5</v>
      </c>
      <c r="D693" s="9" t="s">
        <v>312</v>
      </c>
      <c r="E693" s="9" t="s">
        <v>352</v>
      </c>
      <c r="F693" s="12" t="str">
        <f aca="false">INDEX(品項主檔!$B$2:$B$11,MATCH($E693,品項主檔!$A$2:$A$11,0))</f>
        <v>三杯雞定食</v>
      </c>
      <c r="G693" s="12" t="str">
        <f aca="false">INDEX(品項主檔!$C$2:$C$11,MATCH($E693,品項主檔!$A$2:$A$11,0))</f>
        <v>主食</v>
      </c>
      <c r="H693" s="17" t="n">
        <f aca="false">SUMIFS(品項年度售價!$D$2:$D$31,品項年度售價!$A$2:$A$31,$B693,品項年度售價!$B$2:$B$31,$E693)</f>
        <v>260</v>
      </c>
      <c r="I693" s="4" t="n">
        <v>253</v>
      </c>
      <c r="J693" s="14" t="n">
        <f aca="false">H693*I693</f>
        <v>65780</v>
      </c>
    </row>
    <row r="694" customFormat="false" ht="15" hidden="false" customHeight="false" outlineLevel="0" collapsed="false">
      <c r="A694" s="6" t="str">
        <f aca="false">TEXT(B694,"0")&amp;"-"&amp;TEXT(C694,"00")</f>
        <v>2024-05</v>
      </c>
      <c r="B694" s="4" t="n">
        <v>2024</v>
      </c>
      <c r="C694" s="4" t="n">
        <v>5</v>
      </c>
      <c r="D694" s="9" t="s">
        <v>312</v>
      </c>
      <c r="E694" s="9" t="s">
        <v>354</v>
      </c>
      <c r="F694" s="12" t="str">
        <f aca="false">INDEX(品項主檔!$B$2:$B$11,MATCH($E694,品項主檔!$A$2:$A$11,0))</f>
        <v>蔥油雞腿飯</v>
      </c>
      <c r="G694" s="12" t="str">
        <f aca="false">INDEX(品項主檔!$C$2:$C$11,MATCH($E694,品項主檔!$A$2:$A$11,0))</f>
        <v>主食</v>
      </c>
      <c r="H694" s="17" t="n">
        <f aca="false">SUMIFS(品項年度售價!$D$2:$D$31,品項年度售價!$A$2:$A$31,$B694,品項年度售價!$B$2:$B$31,$E694)</f>
        <v>220</v>
      </c>
      <c r="I694" s="4" t="n">
        <v>290</v>
      </c>
      <c r="J694" s="14" t="n">
        <f aca="false">H694*I694</f>
        <v>63800</v>
      </c>
    </row>
    <row r="695" customFormat="false" ht="15" hidden="false" customHeight="false" outlineLevel="0" collapsed="false">
      <c r="A695" s="6" t="str">
        <f aca="false">TEXT(B695,"0")&amp;"-"&amp;TEXT(C695,"00")</f>
        <v>2024-05</v>
      </c>
      <c r="B695" s="4" t="n">
        <v>2024</v>
      </c>
      <c r="C695" s="4" t="n">
        <v>5</v>
      </c>
      <c r="D695" s="9" t="s">
        <v>312</v>
      </c>
      <c r="E695" s="9" t="s">
        <v>356</v>
      </c>
      <c r="F695" s="12" t="str">
        <f aca="false">INDEX(品項主檔!$B$2:$B$11,MATCH($E695,品項主檔!$A$2:$A$11,0))</f>
        <v>黑胡椒豬排飯</v>
      </c>
      <c r="G695" s="12" t="str">
        <f aca="false">INDEX(品項主檔!$C$2:$C$11,MATCH($E695,品項主檔!$A$2:$A$11,0))</f>
        <v>主食</v>
      </c>
      <c r="H695" s="17" t="n">
        <f aca="false">SUMIFS(品項年度售價!$D$2:$D$31,品項年度售價!$A$2:$A$31,$B695,品項年度售價!$B$2:$B$31,$E695)</f>
        <v>230</v>
      </c>
      <c r="I695" s="4" t="n">
        <v>261</v>
      </c>
      <c r="J695" s="14" t="n">
        <f aca="false">H695*I695</f>
        <v>60030</v>
      </c>
    </row>
    <row r="696" customFormat="false" ht="15" hidden="false" customHeight="false" outlineLevel="0" collapsed="false">
      <c r="A696" s="6" t="str">
        <f aca="false">TEXT(B696,"0")&amp;"-"&amp;TEXT(C696,"00")</f>
        <v>2024-05</v>
      </c>
      <c r="B696" s="4" t="n">
        <v>2024</v>
      </c>
      <c r="C696" s="4" t="n">
        <v>5</v>
      </c>
      <c r="D696" s="9" t="s">
        <v>312</v>
      </c>
      <c r="E696" s="9" t="s">
        <v>358</v>
      </c>
      <c r="F696" s="12" t="str">
        <f aca="false">INDEX(品項主檔!$B$2:$B$11,MATCH($E696,品項主檔!$A$2:$A$11,0))</f>
        <v>麻油雞湯麵</v>
      </c>
      <c r="G696" s="12" t="str">
        <f aca="false">INDEX(品項主檔!$C$2:$C$11,MATCH($E696,品項主檔!$A$2:$A$11,0))</f>
        <v>主食</v>
      </c>
      <c r="H696" s="17" t="n">
        <f aca="false">SUMIFS(品項年度售價!$D$2:$D$31,品項年度售價!$A$2:$A$31,$B696,品項年度售價!$B$2:$B$31,$E696)</f>
        <v>290</v>
      </c>
      <c r="I696" s="4" t="n">
        <v>146</v>
      </c>
      <c r="J696" s="14" t="n">
        <f aca="false">H696*I696</f>
        <v>42340</v>
      </c>
    </row>
    <row r="697" customFormat="false" ht="15" hidden="false" customHeight="false" outlineLevel="0" collapsed="false">
      <c r="A697" s="6" t="str">
        <f aca="false">TEXT(B697,"0")&amp;"-"&amp;TEXT(C697,"00")</f>
        <v>2024-05</v>
      </c>
      <c r="B697" s="4" t="n">
        <v>2024</v>
      </c>
      <c r="C697" s="4" t="n">
        <v>5</v>
      </c>
      <c r="D697" s="9" t="s">
        <v>312</v>
      </c>
      <c r="E697" s="9" t="s">
        <v>360</v>
      </c>
      <c r="F697" s="12" t="str">
        <f aca="false">INDEX(品項主檔!$B$2:$B$11,MATCH($E697,品項主檔!$A$2:$A$11,0))</f>
        <v>塔香涼麵</v>
      </c>
      <c r="G697" s="12" t="str">
        <f aca="false">INDEX(品項主檔!$C$2:$C$11,MATCH($E697,品項主檔!$A$2:$A$11,0))</f>
        <v>主食</v>
      </c>
      <c r="H697" s="17" t="n">
        <f aca="false">SUMIFS(品項年度售價!$D$2:$D$31,品項年度售價!$A$2:$A$31,$B697,品項年度售價!$B$2:$B$31,$E697)</f>
        <v>180</v>
      </c>
      <c r="I697" s="4" t="n">
        <v>381</v>
      </c>
      <c r="J697" s="14" t="n">
        <f aca="false">H697*I697</f>
        <v>68580</v>
      </c>
    </row>
    <row r="698" customFormat="false" ht="15" hidden="false" customHeight="false" outlineLevel="0" collapsed="false">
      <c r="A698" s="6" t="str">
        <f aca="false">TEXT(B698,"0")&amp;"-"&amp;TEXT(C698,"00")</f>
        <v>2024-05</v>
      </c>
      <c r="B698" s="4" t="n">
        <v>2024</v>
      </c>
      <c r="C698" s="4" t="n">
        <v>5</v>
      </c>
      <c r="D698" s="9" t="s">
        <v>312</v>
      </c>
      <c r="E698" s="9" t="s">
        <v>362</v>
      </c>
      <c r="F698" s="12" t="str">
        <f aca="false">INDEX(品項主檔!$B$2:$B$11,MATCH($E698,品項主檔!$A$2:$A$11,0))</f>
        <v>海鮮炒飯</v>
      </c>
      <c r="G698" s="12" t="str">
        <f aca="false">INDEX(品項主檔!$C$2:$C$11,MATCH($E698,品項主檔!$A$2:$A$11,0))</f>
        <v>主食</v>
      </c>
      <c r="H698" s="17" t="n">
        <f aca="false">SUMIFS(品項年度售價!$D$2:$D$31,品項年度售價!$A$2:$A$31,$B698,品項年度售價!$B$2:$B$31,$E698)</f>
        <v>250</v>
      </c>
      <c r="I698" s="4" t="n">
        <v>231</v>
      </c>
      <c r="J698" s="14" t="n">
        <f aca="false">H698*I698</f>
        <v>57750</v>
      </c>
    </row>
    <row r="699" customFormat="false" ht="15" hidden="false" customHeight="false" outlineLevel="0" collapsed="false">
      <c r="A699" s="6" t="str">
        <f aca="false">TEXT(B699,"0")&amp;"-"&amp;TEXT(C699,"00")</f>
        <v>2024-05</v>
      </c>
      <c r="B699" s="4" t="n">
        <v>2024</v>
      </c>
      <c r="C699" s="4" t="n">
        <v>5</v>
      </c>
      <c r="D699" s="9" t="s">
        <v>312</v>
      </c>
      <c r="E699" s="9" t="s">
        <v>364</v>
      </c>
      <c r="F699" s="12" t="str">
        <f aca="false">INDEX(品項主檔!$B$2:$B$11,MATCH($E699,品項主檔!$A$2:$A$11,0))</f>
        <v>酸辣湯</v>
      </c>
      <c r="G699" s="12" t="str">
        <f aca="false">INDEX(品項主檔!$C$2:$C$11,MATCH($E699,品項主檔!$A$2:$A$11,0))</f>
        <v>湯品</v>
      </c>
      <c r="H699" s="17" t="n">
        <f aca="false">SUMIFS(品項年度售價!$D$2:$D$31,品項年度售價!$A$2:$A$31,$B699,品項年度售價!$B$2:$B$31,$E699)</f>
        <v>60</v>
      </c>
      <c r="I699" s="4" t="n">
        <v>1340</v>
      </c>
      <c r="J699" s="14" t="n">
        <f aca="false">H699*I699</f>
        <v>80400</v>
      </c>
    </row>
    <row r="700" customFormat="false" ht="15" hidden="false" customHeight="false" outlineLevel="0" collapsed="false">
      <c r="A700" s="6" t="str">
        <f aca="false">TEXT(B700,"0")&amp;"-"&amp;TEXT(C700,"00")</f>
        <v>2024-05</v>
      </c>
      <c r="B700" s="4" t="n">
        <v>2024</v>
      </c>
      <c r="C700" s="4" t="n">
        <v>5</v>
      </c>
      <c r="D700" s="9" t="s">
        <v>312</v>
      </c>
      <c r="E700" s="9" t="s">
        <v>367</v>
      </c>
      <c r="F700" s="12" t="str">
        <f aca="false">INDEX(品項主檔!$B$2:$B$11,MATCH($E700,品項主檔!$A$2:$A$11,0))</f>
        <v>招牌滷味拼盤</v>
      </c>
      <c r="G700" s="12" t="str">
        <f aca="false">INDEX(品項主檔!$C$2:$C$11,MATCH($E700,品項主檔!$A$2:$A$11,0))</f>
        <v>小菜</v>
      </c>
      <c r="H700" s="17" t="n">
        <f aca="false">SUMIFS(品項年度售價!$D$2:$D$31,品項年度售價!$A$2:$A$31,$B700,品項年度售價!$B$2:$B$31,$E700)</f>
        <v>120</v>
      </c>
      <c r="I700" s="4" t="n">
        <v>1136</v>
      </c>
      <c r="J700" s="14" t="n">
        <f aca="false">H700*I700</f>
        <v>136320</v>
      </c>
    </row>
    <row r="701" customFormat="false" ht="15" hidden="false" customHeight="false" outlineLevel="0" collapsed="false">
      <c r="A701" s="6" t="str">
        <f aca="false">TEXT(B701,"0")&amp;"-"&amp;TEXT(C701,"00")</f>
        <v>2024-05</v>
      </c>
      <c r="B701" s="4" t="n">
        <v>2024</v>
      </c>
      <c r="C701" s="4" t="n">
        <v>5</v>
      </c>
      <c r="D701" s="9" t="s">
        <v>312</v>
      </c>
      <c r="E701" s="9" t="s">
        <v>370</v>
      </c>
      <c r="F701" s="12" t="str">
        <f aca="false">INDEX(品項主檔!$B$2:$B$11,MATCH($E701,品項主檔!$A$2:$A$11,0))</f>
        <v>古早味紅茶</v>
      </c>
      <c r="G701" s="12" t="str">
        <f aca="false">INDEX(品項主檔!$C$2:$C$11,MATCH($E701,品項主檔!$A$2:$A$11,0))</f>
        <v>飲品</v>
      </c>
      <c r="H701" s="17" t="n">
        <f aca="false">SUMIFS(品項年度售價!$D$2:$D$31,品項年度售價!$A$2:$A$31,$B701,品項年度售價!$B$2:$B$31,$E701)</f>
        <v>45</v>
      </c>
      <c r="I701" s="4" t="n">
        <v>3550</v>
      </c>
      <c r="J701" s="14" t="n">
        <f aca="false">H701*I701</f>
        <v>159750</v>
      </c>
    </row>
    <row r="702" customFormat="false" ht="15" hidden="false" customHeight="false" outlineLevel="0" collapsed="false">
      <c r="A702" s="6" t="str">
        <f aca="false">TEXT(B702,"0")&amp;"-"&amp;TEXT(C702,"00")</f>
        <v>2024-05</v>
      </c>
      <c r="B702" s="4" t="n">
        <v>2024</v>
      </c>
      <c r="C702" s="4" t="n">
        <v>5</v>
      </c>
      <c r="D702" s="9" t="s">
        <v>294</v>
      </c>
      <c r="E702" s="9" t="s">
        <v>349</v>
      </c>
      <c r="F702" s="12" t="str">
        <f aca="false">INDEX(品項主檔!$B$2:$B$11,MATCH($E702,品項主檔!$A$2:$A$11,0))</f>
        <v>招牌牛肉麵</v>
      </c>
      <c r="G702" s="12" t="str">
        <f aca="false">INDEX(品項主檔!$C$2:$C$11,MATCH($E702,品項主檔!$A$2:$A$11,0))</f>
        <v>主食</v>
      </c>
      <c r="H702" s="17" t="n">
        <f aca="false">SUMIFS(品項年度售價!$D$2:$D$31,品項年度售價!$A$2:$A$31,$B702,品項年度售價!$B$2:$B$31,$E702)</f>
        <v>280</v>
      </c>
      <c r="I702" s="4" t="n">
        <v>588</v>
      </c>
      <c r="J702" s="14" t="n">
        <f aca="false">H702*I702</f>
        <v>164640</v>
      </c>
    </row>
    <row r="703" customFormat="false" ht="15" hidden="false" customHeight="false" outlineLevel="0" collapsed="false">
      <c r="A703" s="6" t="str">
        <f aca="false">TEXT(B703,"0")&amp;"-"&amp;TEXT(C703,"00")</f>
        <v>2024-05</v>
      </c>
      <c r="B703" s="4" t="n">
        <v>2024</v>
      </c>
      <c r="C703" s="4" t="n">
        <v>5</v>
      </c>
      <c r="D703" s="9" t="s">
        <v>294</v>
      </c>
      <c r="E703" s="9" t="s">
        <v>352</v>
      </c>
      <c r="F703" s="12" t="str">
        <f aca="false">INDEX(品項主檔!$B$2:$B$11,MATCH($E703,品項主檔!$A$2:$A$11,0))</f>
        <v>三杯雞定食</v>
      </c>
      <c r="G703" s="12" t="str">
        <f aca="false">INDEX(品項主檔!$C$2:$C$11,MATCH($E703,品項主檔!$A$2:$A$11,0))</f>
        <v>主食</v>
      </c>
      <c r="H703" s="17" t="n">
        <f aca="false">SUMIFS(品項年度售價!$D$2:$D$31,品項年度售價!$A$2:$A$31,$B703,品項年度售價!$B$2:$B$31,$E703)</f>
        <v>260</v>
      </c>
      <c r="I703" s="4" t="n">
        <v>554</v>
      </c>
      <c r="J703" s="14" t="n">
        <f aca="false">H703*I703</f>
        <v>144040</v>
      </c>
    </row>
    <row r="704" customFormat="false" ht="15" hidden="false" customHeight="false" outlineLevel="0" collapsed="false">
      <c r="A704" s="6" t="str">
        <f aca="false">TEXT(B704,"0")&amp;"-"&amp;TEXT(C704,"00")</f>
        <v>2024-05</v>
      </c>
      <c r="B704" s="4" t="n">
        <v>2024</v>
      </c>
      <c r="C704" s="4" t="n">
        <v>5</v>
      </c>
      <c r="D704" s="9" t="s">
        <v>294</v>
      </c>
      <c r="E704" s="9" t="s">
        <v>354</v>
      </c>
      <c r="F704" s="12" t="str">
        <f aca="false">INDEX(品項主檔!$B$2:$B$11,MATCH($E704,品項主檔!$A$2:$A$11,0))</f>
        <v>蔥油雞腿飯</v>
      </c>
      <c r="G704" s="12" t="str">
        <f aca="false">INDEX(品項主檔!$C$2:$C$11,MATCH($E704,品項主檔!$A$2:$A$11,0))</f>
        <v>主食</v>
      </c>
      <c r="H704" s="17" t="n">
        <f aca="false">SUMIFS(品項年度售價!$D$2:$D$31,品項年度售價!$A$2:$A$31,$B704,品項年度售價!$B$2:$B$31,$E704)</f>
        <v>220</v>
      </c>
      <c r="I704" s="4" t="n">
        <v>482</v>
      </c>
      <c r="J704" s="14" t="n">
        <f aca="false">H704*I704</f>
        <v>106040</v>
      </c>
    </row>
    <row r="705" customFormat="false" ht="15" hidden="false" customHeight="false" outlineLevel="0" collapsed="false">
      <c r="A705" s="6" t="str">
        <f aca="false">TEXT(B705,"0")&amp;"-"&amp;TEXT(C705,"00")</f>
        <v>2024-05</v>
      </c>
      <c r="B705" s="4" t="n">
        <v>2024</v>
      </c>
      <c r="C705" s="4" t="n">
        <v>5</v>
      </c>
      <c r="D705" s="9" t="s">
        <v>294</v>
      </c>
      <c r="E705" s="9" t="s">
        <v>356</v>
      </c>
      <c r="F705" s="12" t="str">
        <f aca="false">INDEX(品項主檔!$B$2:$B$11,MATCH($E705,品項主檔!$A$2:$A$11,0))</f>
        <v>黑胡椒豬排飯</v>
      </c>
      <c r="G705" s="12" t="str">
        <f aca="false">INDEX(品項主檔!$C$2:$C$11,MATCH($E705,品項主檔!$A$2:$A$11,0))</f>
        <v>主食</v>
      </c>
      <c r="H705" s="17" t="n">
        <f aca="false">SUMIFS(品項年度售價!$D$2:$D$31,品項年度售價!$A$2:$A$31,$B705,品項年度售價!$B$2:$B$31,$E705)</f>
        <v>230</v>
      </c>
      <c r="I705" s="4" t="n">
        <v>457</v>
      </c>
      <c r="J705" s="14" t="n">
        <f aca="false">H705*I705</f>
        <v>105110</v>
      </c>
    </row>
    <row r="706" customFormat="false" ht="15" hidden="false" customHeight="false" outlineLevel="0" collapsed="false">
      <c r="A706" s="6" t="str">
        <f aca="false">TEXT(B706,"0")&amp;"-"&amp;TEXT(C706,"00")</f>
        <v>2024-05</v>
      </c>
      <c r="B706" s="4" t="n">
        <v>2024</v>
      </c>
      <c r="C706" s="4" t="n">
        <v>5</v>
      </c>
      <c r="D706" s="9" t="s">
        <v>294</v>
      </c>
      <c r="E706" s="9" t="s">
        <v>358</v>
      </c>
      <c r="F706" s="12" t="str">
        <f aca="false">INDEX(品項主檔!$B$2:$B$11,MATCH($E706,品項主檔!$A$2:$A$11,0))</f>
        <v>麻油雞湯麵</v>
      </c>
      <c r="G706" s="12" t="str">
        <f aca="false">INDEX(品項主檔!$C$2:$C$11,MATCH($E706,品項主檔!$A$2:$A$11,0))</f>
        <v>主食</v>
      </c>
      <c r="H706" s="17" t="n">
        <f aca="false">SUMIFS(品項年度售價!$D$2:$D$31,品項年度售價!$A$2:$A$31,$B706,品項年度售價!$B$2:$B$31,$E706)</f>
        <v>290</v>
      </c>
      <c r="I706" s="4" t="n">
        <v>296</v>
      </c>
      <c r="J706" s="14" t="n">
        <f aca="false">H706*I706</f>
        <v>85840</v>
      </c>
    </row>
    <row r="707" customFormat="false" ht="15" hidden="false" customHeight="false" outlineLevel="0" collapsed="false">
      <c r="A707" s="6" t="str">
        <f aca="false">TEXT(B707,"0")&amp;"-"&amp;TEXT(C707,"00")</f>
        <v>2024-05</v>
      </c>
      <c r="B707" s="4" t="n">
        <v>2024</v>
      </c>
      <c r="C707" s="4" t="n">
        <v>5</v>
      </c>
      <c r="D707" s="9" t="s">
        <v>294</v>
      </c>
      <c r="E707" s="9" t="s">
        <v>360</v>
      </c>
      <c r="F707" s="12" t="str">
        <f aca="false">INDEX(品項主檔!$B$2:$B$11,MATCH($E707,品項主檔!$A$2:$A$11,0))</f>
        <v>塔香涼麵</v>
      </c>
      <c r="G707" s="12" t="str">
        <f aca="false">INDEX(品項主檔!$C$2:$C$11,MATCH($E707,品項主檔!$A$2:$A$11,0))</f>
        <v>主食</v>
      </c>
      <c r="H707" s="17" t="n">
        <f aca="false">SUMIFS(品項年度售價!$D$2:$D$31,品項年度售價!$A$2:$A$31,$B707,品項年度售價!$B$2:$B$31,$E707)</f>
        <v>180</v>
      </c>
      <c r="I707" s="4" t="n">
        <v>680</v>
      </c>
      <c r="J707" s="14" t="n">
        <f aca="false">H707*I707</f>
        <v>122400</v>
      </c>
    </row>
    <row r="708" customFormat="false" ht="15" hidden="false" customHeight="false" outlineLevel="0" collapsed="false">
      <c r="A708" s="6" t="str">
        <f aca="false">TEXT(B708,"0")&amp;"-"&amp;TEXT(C708,"00")</f>
        <v>2024-05</v>
      </c>
      <c r="B708" s="4" t="n">
        <v>2024</v>
      </c>
      <c r="C708" s="4" t="n">
        <v>5</v>
      </c>
      <c r="D708" s="9" t="s">
        <v>294</v>
      </c>
      <c r="E708" s="9" t="s">
        <v>362</v>
      </c>
      <c r="F708" s="12" t="str">
        <f aca="false">INDEX(品項主檔!$B$2:$B$11,MATCH($E708,品項主檔!$A$2:$A$11,0))</f>
        <v>海鮮炒飯</v>
      </c>
      <c r="G708" s="12" t="str">
        <f aca="false">INDEX(品項主檔!$C$2:$C$11,MATCH($E708,品項主檔!$A$2:$A$11,0))</f>
        <v>主食</v>
      </c>
      <c r="H708" s="17" t="n">
        <f aca="false">SUMIFS(品項年度售價!$D$2:$D$31,品項年度售價!$A$2:$A$31,$B708,品項年度售價!$B$2:$B$31,$E708)</f>
        <v>250</v>
      </c>
      <c r="I708" s="4" t="n">
        <v>667</v>
      </c>
      <c r="J708" s="14" t="n">
        <f aca="false">H708*I708</f>
        <v>166750</v>
      </c>
    </row>
    <row r="709" customFormat="false" ht="15" hidden="false" customHeight="false" outlineLevel="0" collapsed="false">
      <c r="A709" s="6" t="str">
        <f aca="false">TEXT(B709,"0")&amp;"-"&amp;TEXT(C709,"00")</f>
        <v>2024-05</v>
      </c>
      <c r="B709" s="4" t="n">
        <v>2024</v>
      </c>
      <c r="C709" s="4" t="n">
        <v>5</v>
      </c>
      <c r="D709" s="9" t="s">
        <v>294</v>
      </c>
      <c r="E709" s="9" t="s">
        <v>364</v>
      </c>
      <c r="F709" s="12" t="str">
        <f aca="false">INDEX(品項主檔!$B$2:$B$11,MATCH($E709,品項主檔!$A$2:$A$11,0))</f>
        <v>酸辣湯</v>
      </c>
      <c r="G709" s="12" t="str">
        <f aca="false">INDEX(品項主檔!$C$2:$C$11,MATCH($E709,品項主檔!$A$2:$A$11,0))</f>
        <v>湯品</v>
      </c>
      <c r="H709" s="17" t="n">
        <f aca="false">SUMIFS(品項年度售價!$D$2:$D$31,品項年度售價!$A$2:$A$31,$B709,品項年度售價!$B$2:$B$31,$E709)</f>
        <v>60</v>
      </c>
      <c r="I709" s="4" t="n">
        <v>2690</v>
      </c>
      <c r="J709" s="14" t="n">
        <f aca="false">H709*I709</f>
        <v>161400</v>
      </c>
    </row>
    <row r="710" customFormat="false" ht="15" hidden="false" customHeight="false" outlineLevel="0" collapsed="false">
      <c r="A710" s="6" t="str">
        <f aca="false">TEXT(B710,"0")&amp;"-"&amp;TEXT(C710,"00")</f>
        <v>2024-05</v>
      </c>
      <c r="B710" s="4" t="n">
        <v>2024</v>
      </c>
      <c r="C710" s="4" t="n">
        <v>5</v>
      </c>
      <c r="D710" s="9" t="s">
        <v>294</v>
      </c>
      <c r="E710" s="9" t="s">
        <v>367</v>
      </c>
      <c r="F710" s="12" t="str">
        <f aca="false">INDEX(品項主檔!$B$2:$B$11,MATCH($E710,品項主檔!$A$2:$A$11,0))</f>
        <v>招牌滷味拼盤</v>
      </c>
      <c r="G710" s="12" t="str">
        <f aca="false">INDEX(品項主檔!$C$2:$C$11,MATCH($E710,品項主檔!$A$2:$A$11,0))</f>
        <v>小菜</v>
      </c>
      <c r="H710" s="17" t="n">
        <f aca="false">SUMIFS(品項年度售價!$D$2:$D$31,品項年度售價!$A$2:$A$31,$B710,品項年度售價!$B$2:$B$31,$E710)</f>
        <v>120</v>
      </c>
      <c r="I710" s="4" t="n">
        <v>2060</v>
      </c>
      <c r="J710" s="14" t="n">
        <f aca="false">H710*I710</f>
        <v>247200</v>
      </c>
    </row>
    <row r="711" customFormat="false" ht="15" hidden="false" customHeight="false" outlineLevel="0" collapsed="false">
      <c r="A711" s="6" t="str">
        <f aca="false">TEXT(B711,"0")&amp;"-"&amp;TEXT(C711,"00")</f>
        <v>2024-05</v>
      </c>
      <c r="B711" s="4" t="n">
        <v>2024</v>
      </c>
      <c r="C711" s="4" t="n">
        <v>5</v>
      </c>
      <c r="D711" s="9" t="s">
        <v>294</v>
      </c>
      <c r="E711" s="9" t="s">
        <v>370</v>
      </c>
      <c r="F711" s="12" t="str">
        <f aca="false">INDEX(品項主檔!$B$2:$B$11,MATCH($E711,品項主檔!$A$2:$A$11,0))</f>
        <v>古早味紅茶</v>
      </c>
      <c r="G711" s="12" t="str">
        <f aca="false">INDEX(品項主檔!$C$2:$C$11,MATCH($E711,品項主檔!$A$2:$A$11,0))</f>
        <v>飲品</v>
      </c>
      <c r="H711" s="17" t="n">
        <f aca="false">SUMIFS(品項年度售價!$D$2:$D$31,品項年度售價!$A$2:$A$31,$B711,品項年度售價!$B$2:$B$31,$E711)</f>
        <v>45</v>
      </c>
      <c r="I711" s="4" t="n">
        <v>5092</v>
      </c>
      <c r="J711" s="14" t="n">
        <f aca="false">H711*I711</f>
        <v>229140</v>
      </c>
    </row>
    <row r="712" customFormat="false" ht="15" hidden="false" customHeight="false" outlineLevel="0" collapsed="false">
      <c r="A712" s="6" t="str">
        <f aca="false">TEXT(B712,"0")&amp;"-"&amp;TEXT(C712,"00")</f>
        <v>2024-05</v>
      </c>
      <c r="B712" s="4" t="n">
        <v>2024</v>
      </c>
      <c r="C712" s="4" t="n">
        <v>5</v>
      </c>
      <c r="D712" s="9" t="s">
        <v>325</v>
      </c>
      <c r="E712" s="9" t="s">
        <v>349</v>
      </c>
      <c r="F712" s="12" t="str">
        <f aca="false">INDEX(品項主檔!$B$2:$B$11,MATCH($E712,品項主檔!$A$2:$A$11,0))</f>
        <v>招牌牛肉麵</v>
      </c>
      <c r="G712" s="12" t="str">
        <f aca="false">INDEX(品項主檔!$C$2:$C$11,MATCH($E712,品項主檔!$A$2:$A$11,0))</f>
        <v>主食</v>
      </c>
      <c r="H712" s="17" t="n">
        <f aca="false">SUMIFS(品項年度售價!$D$2:$D$31,品項年度售價!$A$2:$A$31,$B712,品項年度售價!$B$2:$B$31,$E712)</f>
        <v>280</v>
      </c>
      <c r="I712" s="4" t="n">
        <v>471</v>
      </c>
      <c r="J712" s="14" t="n">
        <f aca="false">H712*I712</f>
        <v>131880</v>
      </c>
    </row>
    <row r="713" customFormat="false" ht="15" hidden="false" customHeight="false" outlineLevel="0" collapsed="false">
      <c r="A713" s="6" t="str">
        <f aca="false">TEXT(B713,"0")&amp;"-"&amp;TEXT(C713,"00")</f>
        <v>2024-05</v>
      </c>
      <c r="B713" s="4" t="n">
        <v>2024</v>
      </c>
      <c r="C713" s="4" t="n">
        <v>5</v>
      </c>
      <c r="D713" s="9" t="s">
        <v>325</v>
      </c>
      <c r="E713" s="9" t="s">
        <v>352</v>
      </c>
      <c r="F713" s="12" t="str">
        <f aca="false">INDEX(品項主檔!$B$2:$B$11,MATCH($E713,品項主檔!$A$2:$A$11,0))</f>
        <v>三杯雞定食</v>
      </c>
      <c r="G713" s="12" t="str">
        <f aca="false">INDEX(品項主檔!$C$2:$C$11,MATCH($E713,品項主檔!$A$2:$A$11,0))</f>
        <v>主食</v>
      </c>
      <c r="H713" s="17" t="n">
        <f aca="false">SUMIFS(品項年度售價!$D$2:$D$31,品項年度售價!$A$2:$A$31,$B713,品項年度售價!$B$2:$B$31,$E713)</f>
        <v>260</v>
      </c>
      <c r="I713" s="4" t="n">
        <v>369</v>
      </c>
      <c r="J713" s="14" t="n">
        <f aca="false">H713*I713</f>
        <v>95940</v>
      </c>
    </row>
    <row r="714" customFormat="false" ht="15" hidden="false" customHeight="false" outlineLevel="0" collapsed="false">
      <c r="A714" s="6" t="str">
        <f aca="false">TEXT(B714,"0")&amp;"-"&amp;TEXT(C714,"00")</f>
        <v>2024-05</v>
      </c>
      <c r="B714" s="4" t="n">
        <v>2024</v>
      </c>
      <c r="C714" s="4" t="n">
        <v>5</v>
      </c>
      <c r="D714" s="9" t="s">
        <v>325</v>
      </c>
      <c r="E714" s="9" t="s">
        <v>354</v>
      </c>
      <c r="F714" s="12" t="str">
        <f aca="false">INDEX(品項主檔!$B$2:$B$11,MATCH($E714,品項主檔!$A$2:$A$11,0))</f>
        <v>蔥油雞腿飯</v>
      </c>
      <c r="G714" s="12" t="str">
        <f aca="false">INDEX(品項主檔!$C$2:$C$11,MATCH($E714,品項主檔!$A$2:$A$11,0))</f>
        <v>主食</v>
      </c>
      <c r="H714" s="17" t="n">
        <f aca="false">SUMIFS(品項年度售價!$D$2:$D$31,品項年度售價!$A$2:$A$31,$B714,品項年度售價!$B$2:$B$31,$E714)</f>
        <v>220</v>
      </c>
      <c r="I714" s="4" t="n">
        <v>481</v>
      </c>
      <c r="J714" s="14" t="n">
        <f aca="false">H714*I714</f>
        <v>105820</v>
      </c>
    </row>
    <row r="715" customFormat="false" ht="15" hidden="false" customHeight="false" outlineLevel="0" collapsed="false">
      <c r="A715" s="6" t="str">
        <f aca="false">TEXT(B715,"0")&amp;"-"&amp;TEXT(C715,"00")</f>
        <v>2024-05</v>
      </c>
      <c r="B715" s="4" t="n">
        <v>2024</v>
      </c>
      <c r="C715" s="4" t="n">
        <v>5</v>
      </c>
      <c r="D715" s="9" t="s">
        <v>325</v>
      </c>
      <c r="E715" s="9" t="s">
        <v>356</v>
      </c>
      <c r="F715" s="12" t="str">
        <f aca="false">INDEX(品項主檔!$B$2:$B$11,MATCH($E715,品項主檔!$A$2:$A$11,0))</f>
        <v>黑胡椒豬排飯</v>
      </c>
      <c r="G715" s="12" t="str">
        <f aca="false">INDEX(品項主檔!$C$2:$C$11,MATCH($E715,品項主檔!$A$2:$A$11,0))</f>
        <v>主食</v>
      </c>
      <c r="H715" s="17" t="n">
        <f aca="false">SUMIFS(品項年度售價!$D$2:$D$31,品項年度售價!$A$2:$A$31,$B715,品項年度售價!$B$2:$B$31,$E715)</f>
        <v>230</v>
      </c>
      <c r="I715" s="4" t="n">
        <v>355</v>
      </c>
      <c r="J715" s="14" t="n">
        <f aca="false">H715*I715</f>
        <v>81650</v>
      </c>
    </row>
    <row r="716" customFormat="false" ht="15" hidden="false" customHeight="false" outlineLevel="0" collapsed="false">
      <c r="A716" s="6" t="str">
        <f aca="false">TEXT(B716,"0")&amp;"-"&amp;TEXT(C716,"00")</f>
        <v>2024-05</v>
      </c>
      <c r="B716" s="4" t="n">
        <v>2024</v>
      </c>
      <c r="C716" s="4" t="n">
        <v>5</v>
      </c>
      <c r="D716" s="9" t="s">
        <v>325</v>
      </c>
      <c r="E716" s="9" t="s">
        <v>358</v>
      </c>
      <c r="F716" s="12" t="str">
        <f aca="false">INDEX(品項主檔!$B$2:$B$11,MATCH($E716,品項主檔!$A$2:$A$11,0))</f>
        <v>麻油雞湯麵</v>
      </c>
      <c r="G716" s="12" t="str">
        <f aca="false">INDEX(品項主檔!$C$2:$C$11,MATCH($E716,品項主檔!$A$2:$A$11,0))</f>
        <v>主食</v>
      </c>
      <c r="H716" s="17" t="n">
        <f aca="false">SUMIFS(品項年度售價!$D$2:$D$31,品項年度售價!$A$2:$A$31,$B716,品項年度售價!$B$2:$B$31,$E716)</f>
        <v>290</v>
      </c>
      <c r="I716" s="4" t="n">
        <v>296</v>
      </c>
      <c r="J716" s="14" t="n">
        <f aca="false">H716*I716</f>
        <v>85840</v>
      </c>
    </row>
    <row r="717" customFormat="false" ht="15" hidden="false" customHeight="false" outlineLevel="0" collapsed="false">
      <c r="A717" s="6" t="str">
        <f aca="false">TEXT(B717,"0")&amp;"-"&amp;TEXT(C717,"00")</f>
        <v>2024-05</v>
      </c>
      <c r="B717" s="4" t="n">
        <v>2024</v>
      </c>
      <c r="C717" s="4" t="n">
        <v>5</v>
      </c>
      <c r="D717" s="9" t="s">
        <v>325</v>
      </c>
      <c r="E717" s="9" t="s">
        <v>360</v>
      </c>
      <c r="F717" s="12" t="str">
        <f aca="false">INDEX(品項主檔!$B$2:$B$11,MATCH($E717,品項主檔!$A$2:$A$11,0))</f>
        <v>塔香涼麵</v>
      </c>
      <c r="G717" s="12" t="str">
        <f aca="false">INDEX(品項主檔!$C$2:$C$11,MATCH($E717,品項主檔!$A$2:$A$11,0))</f>
        <v>主食</v>
      </c>
      <c r="H717" s="17" t="n">
        <f aca="false">SUMIFS(品項年度售價!$D$2:$D$31,品項年度售價!$A$2:$A$31,$B717,品項年度售價!$B$2:$B$31,$E717)</f>
        <v>180</v>
      </c>
      <c r="I717" s="4" t="n">
        <v>495</v>
      </c>
      <c r="J717" s="14" t="n">
        <f aca="false">H717*I717</f>
        <v>89100</v>
      </c>
    </row>
    <row r="718" customFormat="false" ht="15" hidden="false" customHeight="false" outlineLevel="0" collapsed="false">
      <c r="A718" s="6" t="str">
        <f aca="false">TEXT(B718,"0")&amp;"-"&amp;TEXT(C718,"00")</f>
        <v>2024-05</v>
      </c>
      <c r="B718" s="4" t="n">
        <v>2024</v>
      </c>
      <c r="C718" s="4" t="n">
        <v>5</v>
      </c>
      <c r="D718" s="9" t="s">
        <v>325</v>
      </c>
      <c r="E718" s="9" t="s">
        <v>362</v>
      </c>
      <c r="F718" s="12" t="str">
        <f aca="false">INDEX(品項主檔!$B$2:$B$11,MATCH($E718,品項主檔!$A$2:$A$11,0))</f>
        <v>海鮮炒飯</v>
      </c>
      <c r="G718" s="12" t="str">
        <f aca="false">INDEX(品項主檔!$C$2:$C$11,MATCH($E718,品項主檔!$A$2:$A$11,0))</f>
        <v>主食</v>
      </c>
      <c r="H718" s="17" t="n">
        <f aca="false">SUMIFS(品項年度售價!$D$2:$D$31,品項年度售價!$A$2:$A$31,$B718,品項年度售價!$B$2:$B$31,$E718)</f>
        <v>250</v>
      </c>
      <c r="I718" s="4" t="n">
        <v>557</v>
      </c>
      <c r="J718" s="14" t="n">
        <f aca="false">H718*I718</f>
        <v>139250</v>
      </c>
    </row>
    <row r="719" customFormat="false" ht="15" hidden="false" customHeight="false" outlineLevel="0" collapsed="false">
      <c r="A719" s="6" t="str">
        <f aca="false">TEXT(B719,"0")&amp;"-"&amp;TEXT(C719,"00")</f>
        <v>2024-05</v>
      </c>
      <c r="B719" s="4" t="n">
        <v>2024</v>
      </c>
      <c r="C719" s="4" t="n">
        <v>5</v>
      </c>
      <c r="D719" s="9" t="s">
        <v>325</v>
      </c>
      <c r="E719" s="9" t="s">
        <v>364</v>
      </c>
      <c r="F719" s="12" t="str">
        <f aca="false">INDEX(品項主檔!$B$2:$B$11,MATCH($E719,品項主檔!$A$2:$A$11,0))</f>
        <v>酸辣湯</v>
      </c>
      <c r="G719" s="12" t="str">
        <f aca="false">INDEX(品項主檔!$C$2:$C$11,MATCH($E719,品項主檔!$A$2:$A$11,0))</f>
        <v>湯品</v>
      </c>
      <c r="H719" s="17" t="n">
        <f aca="false">SUMIFS(品項年度售價!$D$2:$D$31,品項年度售價!$A$2:$A$31,$B719,品項年度售價!$B$2:$B$31,$E719)</f>
        <v>60</v>
      </c>
      <c r="I719" s="4" t="n">
        <v>2223</v>
      </c>
      <c r="J719" s="14" t="n">
        <f aca="false">H719*I719</f>
        <v>133380</v>
      </c>
    </row>
    <row r="720" customFormat="false" ht="15" hidden="false" customHeight="false" outlineLevel="0" collapsed="false">
      <c r="A720" s="6" t="str">
        <f aca="false">TEXT(B720,"0")&amp;"-"&amp;TEXT(C720,"00")</f>
        <v>2024-05</v>
      </c>
      <c r="B720" s="4" t="n">
        <v>2024</v>
      </c>
      <c r="C720" s="4" t="n">
        <v>5</v>
      </c>
      <c r="D720" s="9" t="s">
        <v>325</v>
      </c>
      <c r="E720" s="9" t="s">
        <v>367</v>
      </c>
      <c r="F720" s="12" t="str">
        <f aca="false">INDEX(品項主檔!$B$2:$B$11,MATCH($E720,品項主檔!$A$2:$A$11,0))</f>
        <v>招牌滷味拼盤</v>
      </c>
      <c r="G720" s="12" t="str">
        <f aca="false">INDEX(品項主檔!$C$2:$C$11,MATCH($E720,品項主檔!$A$2:$A$11,0))</f>
        <v>小菜</v>
      </c>
      <c r="H720" s="17" t="n">
        <f aca="false">SUMIFS(品項年度售價!$D$2:$D$31,品項年度售價!$A$2:$A$31,$B720,品項年度售價!$B$2:$B$31,$E720)</f>
        <v>120</v>
      </c>
      <c r="I720" s="4" t="n">
        <v>1929</v>
      </c>
      <c r="J720" s="14" t="n">
        <f aca="false">H720*I720</f>
        <v>231480</v>
      </c>
    </row>
    <row r="721" customFormat="false" ht="15" hidden="false" customHeight="false" outlineLevel="0" collapsed="false">
      <c r="A721" s="6" t="str">
        <f aca="false">TEXT(B721,"0")&amp;"-"&amp;TEXT(C721,"00")</f>
        <v>2024-05</v>
      </c>
      <c r="B721" s="4" t="n">
        <v>2024</v>
      </c>
      <c r="C721" s="4" t="n">
        <v>5</v>
      </c>
      <c r="D721" s="9" t="s">
        <v>325</v>
      </c>
      <c r="E721" s="9" t="s">
        <v>370</v>
      </c>
      <c r="F721" s="12" t="str">
        <f aca="false">INDEX(品項主檔!$B$2:$B$11,MATCH($E721,品項主檔!$A$2:$A$11,0))</f>
        <v>古早味紅茶</v>
      </c>
      <c r="G721" s="12" t="str">
        <f aca="false">INDEX(品項主檔!$C$2:$C$11,MATCH($E721,品項主檔!$A$2:$A$11,0))</f>
        <v>飲品</v>
      </c>
      <c r="H721" s="17" t="n">
        <f aca="false">SUMIFS(品項年度售價!$D$2:$D$31,品項年度售價!$A$2:$A$31,$B721,品項年度售價!$B$2:$B$31,$E721)</f>
        <v>45</v>
      </c>
      <c r="I721" s="4" t="n">
        <v>5168</v>
      </c>
      <c r="J721" s="14" t="n">
        <f aca="false">H721*I721</f>
        <v>232560</v>
      </c>
    </row>
    <row r="722" customFormat="false" ht="15" hidden="false" customHeight="false" outlineLevel="0" collapsed="false">
      <c r="A722" s="6" t="str">
        <f aca="false">TEXT(B722,"0")&amp;"-"&amp;TEXT(C722,"00")</f>
        <v>2024-05</v>
      </c>
      <c r="B722" s="4" t="n">
        <v>2024</v>
      </c>
      <c r="C722" s="4" t="n">
        <v>5</v>
      </c>
      <c r="D722" s="9" t="s">
        <v>328</v>
      </c>
      <c r="E722" s="9" t="s">
        <v>349</v>
      </c>
      <c r="F722" s="12" t="str">
        <f aca="false">INDEX(品項主檔!$B$2:$B$11,MATCH($E722,品項主檔!$A$2:$A$11,0))</f>
        <v>招牌牛肉麵</v>
      </c>
      <c r="G722" s="12" t="str">
        <f aca="false">INDEX(品項主檔!$C$2:$C$11,MATCH($E722,品項主檔!$A$2:$A$11,0))</f>
        <v>主食</v>
      </c>
      <c r="H722" s="17" t="n">
        <f aca="false">SUMIFS(品項年度售價!$D$2:$D$31,品項年度售價!$A$2:$A$31,$B722,品項年度售價!$B$2:$B$31,$E722)</f>
        <v>280</v>
      </c>
      <c r="I722" s="4" t="n">
        <v>370</v>
      </c>
      <c r="J722" s="14" t="n">
        <f aca="false">H722*I722</f>
        <v>103600</v>
      </c>
    </row>
    <row r="723" customFormat="false" ht="15" hidden="false" customHeight="false" outlineLevel="0" collapsed="false">
      <c r="A723" s="6" t="str">
        <f aca="false">TEXT(B723,"0")&amp;"-"&amp;TEXT(C723,"00")</f>
        <v>2024-05</v>
      </c>
      <c r="B723" s="4" t="n">
        <v>2024</v>
      </c>
      <c r="C723" s="4" t="n">
        <v>5</v>
      </c>
      <c r="D723" s="9" t="s">
        <v>328</v>
      </c>
      <c r="E723" s="9" t="s">
        <v>352</v>
      </c>
      <c r="F723" s="12" t="str">
        <f aca="false">INDEX(品項主檔!$B$2:$B$11,MATCH($E723,品項主檔!$A$2:$A$11,0))</f>
        <v>三杯雞定食</v>
      </c>
      <c r="G723" s="12" t="str">
        <f aca="false">INDEX(品項主檔!$C$2:$C$11,MATCH($E723,品項主檔!$A$2:$A$11,0))</f>
        <v>主食</v>
      </c>
      <c r="H723" s="17" t="n">
        <f aca="false">SUMIFS(品項年度售價!$D$2:$D$31,品項年度售價!$A$2:$A$31,$B723,品項年度售價!$B$2:$B$31,$E723)</f>
        <v>260</v>
      </c>
      <c r="I723" s="4" t="n">
        <v>385</v>
      </c>
      <c r="J723" s="14" t="n">
        <f aca="false">H723*I723</f>
        <v>100100</v>
      </c>
    </row>
    <row r="724" customFormat="false" ht="15" hidden="false" customHeight="false" outlineLevel="0" collapsed="false">
      <c r="A724" s="6" t="str">
        <f aca="false">TEXT(B724,"0")&amp;"-"&amp;TEXT(C724,"00")</f>
        <v>2024-05</v>
      </c>
      <c r="B724" s="4" t="n">
        <v>2024</v>
      </c>
      <c r="C724" s="4" t="n">
        <v>5</v>
      </c>
      <c r="D724" s="9" t="s">
        <v>328</v>
      </c>
      <c r="E724" s="9" t="s">
        <v>354</v>
      </c>
      <c r="F724" s="12" t="str">
        <f aca="false">INDEX(品項主檔!$B$2:$B$11,MATCH($E724,品項主檔!$A$2:$A$11,0))</f>
        <v>蔥油雞腿飯</v>
      </c>
      <c r="G724" s="12" t="str">
        <f aca="false">INDEX(品項主檔!$C$2:$C$11,MATCH($E724,品項主檔!$A$2:$A$11,0))</f>
        <v>主食</v>
      </c>
      <c r="H724" s="17" t="n">
        <f aca="false">SUMIFS(品項年度售價!$D$2:$D$31,品項年度售價!$A$2:$A$31,$B724,品項年度售價!$B$2:$B$31,$E724)</f>
        <v>220</v>
      </c>
      <c r="I724" s="4" t="n">
        <v>313</v>
      </c>
      <c r="J724" s="14" t="n">
        <f aca="false">H724*I724</f>
        <v>68860</v>
      </c>
    </row>
    <row r="725" customFormat="false" ht="15" hidden="false" customHeight="false" outlineLevel="0" collapsed="false">
      <c r="A725" s="6" t="str">
        <f aca="false">TEXT(B725,"0")&amp;"-"&amp;TEXT(C725,"00")</f>
        <v>2024-05</v>
      </c>
      <c r="B725" s="4" t="n">
        <v>2024</v>
      </c>
      <c r="C725" s="4" t="n">
        <v>5</v>
      </c>
      <c r="D725" s="9" t="s">
        <v>328</v>
      </c>
      <c r="E725" s="9" t="s">
        <v>356</v>
      </c>
      <c r="F725" s="12" t="str">
        <f aca="false">INDEX(品項主檔!$B$2:$B$11,MATCH($E725,品項主檔!$A$2:$A$11,0))</f>
        <v>黑胡椒豬排飯</v>
      </c>
      <c r="G725" s="12" t="str">
        <f aca="false">INDEX(品項主檔!$C$2:$C$11,MATCH($E725,品項主檔!$A$2:$A$11,0))</f>
        <v>主食</v>
      </c>
      <c r="H725" s="17" t="n">
        <f aca="false">SUMIFS(品項年度售價!$D$2:$D$31,品項年度售價!$A$2:$A$31,$B725,品項年度售價!$B$2:$B$31,$E725)</f>
        <v>230</v>
      </c>
      <c r="I725" s="4" t="n">
        <v>297</v>
      </c>
      <c r="J725" s="14" t="n">
        <f aca="false">H725*I725</f>
        <v>68310</v>
      </c>
    </row>
    <row r="726" customFormat="false" ht="15" hidden="false" customHeight="false" outlineLevel="0" collapsed="false">
      <c r="A726" s="6" t="str">
        <f aca="false">TEXT(B726,"0")&amp;"-"&amp;TEXT(C726,"00")</f>
        <v>2024-05</v>
      </c>
      <c r="B726" s="4" t="n">
        <v>2024</v>
      </c>
      <c r="C726" s="4" t="n">
        <v>5</v>
      </c>
      <c r="D726" s="9" t="s">
        <v>328</v>
      </c>
      <c r="E726" s="9" t="s">
        <v>358</v>
      </c>
      <c r="F726" s="12" t="str">
        <f aca="false">INDEX(品項主檔!$B$2:$B$11,MATCH($E726,品項主檔!$A$2:$A$11,0))</f>
        <v>麻油雞湯麵</v>
      </c>
      <c r="G726" s="12" t="str">
        <f aca="false">INDEX(品項主檔!$C$2:$C$11,MATCH($E726,品項主檔!$A$2:$A$11,0))</f>
        <v>主食</v>
      </c>
      <c r="H726" s="17" t="n">
        <f aca="false">SUMIFS(品項年度售價!$D$2:$D$31,品項年度售價!$A$2:$A$31,$B726,品項年度售價!$B$2:$B$31,$E726)</f>
        <v>290</v>
      </c>
      <c r="I726" s="4" t="n">
        <v>253</v>
      </c>
      <c r="J726" s="14" t="n">
        <f aca="false">H726*I726</f>
        <v>73370</v>
      </c>
    </row>
    <row r="727" customFormat="false" ht="15" hidden="false" customHeight="false" outlineLevel="0" collapsed="false">
      <c r="A727" s="6" t="str">
        <f aca="false">TEXT(B727,"0")&amp;"-"&amp;TEXT(C727,"00")</f>
        <v>2024-05</v>
      </c>
      <c r="B727" s="4" t="n">
        <v>2024</v>
      </c>
      <c r="C727" s="4" t="n">
        <v>5</v>
      </c>
      <c r="D727" s="9" t="s">
        <v>328</v>
      </c>
      <c r="E727" s="9" t="s">
        <v>360</v>
      </c>
      <c r="F727" s="12" t="str">
        <f aca="false">INDEX(品項主檔!$B$2:$B$11,MATCH($E727,品項主檔!$A$2:$A$11,0))</f>
        <v>塔香涼麵</v>
      </c>
      <c r="G727" s="12" t="str">
        <f aca="false">INDEX(品項主檔!$C$2:$C$11,MATCH($E727,品項主檔!$A$2:$A$11,0))</f>
        <v>主食</v>
      </c>
      <c r="H727" s="17" t="n">
        <f aca="false">SUMIFS(品項年度售價!$D$2:$D$31,品項年度售價!$A$2:$A$31,$B727,品項年度售價!$B$2:$B$31,$E727)</f>
        <v>180</v>
      </c>
      <c r="I727" s="4" t="n">
        <v>410</v>
      </c>
      <c r="J727" s="14" t="n">
        <f aca="false">H727*I727</f>
        <v>73800</v>
      </c>
    </row>
    <row r="728" customFormat="false" ht="15" hidden="false" customHeight="false" outlineLevel="0" collapsed="false">
      <c r="A728" s="6" t="str">
        <f aca="false">TEXT(B728,"0")&amp;"-"&amp;TEXT(C728,"00")</f>
        <v>2024-05</v>
      </c>
      <c r="B728" s="4" t="n">
        <v>2024</v>
      </c>
      <c r="C728" s="4" t="n">
        <v>5</v>
      </c>
      <c r="D728" s="9" t="s">
        <v>328</v>
      </c>
      <c r="E728" s="9" t="s">
        <v>362</v>
      </c>
      <c r="F728" s="12" t="str">
        <f aca="false">INDEX(品項主檔!$B$2:$B$11,MATCH($E728,品項主檔!$A$2:$A$11,0))</f>
        <v>海鮮炒飯</v>
      </c>
      <c r="G728" s="12" t="str">
        <f aca="false">INDEX(品項主檔!$C$2:$C$11,MATCH($E728,品項主檔!$A$2:$A$11,0))</f>
        <v>主食</v>
      </c>
      <c r="H728" s="17" t="n">
        <f aca="false">SUMIFS(品項年度售價!$D$2:$D$31,品項年度售價!$A$2:$A$31,$B728,品項年度售價!$B$2:$B$31,$E728)</f>
        <v>250</v>
      </c>
      <c r="I728" s="4" t="n">
        <v>393</v>
      </c>
      <c r="J728" s="14" t="n">
        <f aca="false">H728*I728</f>
        <v>98250</v>
      </c>
    </row>
    <row r="729" customFormat="false" ht="15" hidden="false" customHeight="false" outlineLevel="0" collapsed="false">
      <c r="A729" s="6" t="str">
        <f aca="false">TEXT(B729,"0")&amp;"-"&amp;TEXT(C729,"00")</f>
        <v>2024-05</v>
      </c>
      <c r="B729" s="4" t="n">
        <v>2024</v>
      </c>
      <c r="C729" s="4" t="n">
        <v>5</v>
      </c>
      <c r="D729" s="9" t="s">
        <v>328</v>
      </c>
      <c r="E729" s="9" t="s">
        <v>364</v>
      </c>
      <c r="F729" s="12" t="str">
        <f aca="false">INDEX(品項主檔!$B$2:$B$11,MATCH($E729,品項主檔!$A$2:$A$11,0))</f>
        <v>酸辣湯</v>
      </c>
      <c r="G729" s="12" t="str">
        <f aca="false">INDEX(品項主檔!$C$2:$C$11,MATCH($E729,品項主檔!$A$2:$A$11,0))</f>
        <v>湯品</v>
      </c>
      <c r="H729" s="17" t="n">
        <f aca="false">SUMIFS(品項年度售價!$D$2:$D$31,品項年度售價!$A$2:$A$31,$B729,品項年度售價!$B$2:$B$31,$E729)</f>
        <v>60</v>
      </c>
      <c r="I729" s="4" t="n">
        <v>1342</v>
      </c>
      <c r="J729" s="14" t="n">
        <f aca="false">H729*I729</f>
        <v>80520</v>
      </c>
    </row>
    <row r="730" customFormat="false" ht="15" hidden="false" customHeight="false" outlineLevel="0" collapsed="false">
      <c r="A730" s="6" t="str">
        <f aca="false">TEXT(B730,"0")&amp;"-"&amp;TEXT(C730,"00")</f>
        <v>2024-05</v>
      </c>
      <c r="B730" s="4" t="n">
        <v>2024</v>
      </c>
      <c r="C730" s="4" t="n">
        <v>5</v>
      </c>
      <c r="D730" s="9" t="s">
        <v>328</v>
      </c>
      <c r="E730" s="9" t="s">
        <v>367</v>
      </c>
      <c r="F730" s="12" t="str">
        <f aca="false">INDEX(品項主檔!$B$2:$B$11,MATCH($E730,品項主檔!$A$2:$A$11,0))</f>
        <v>招牌滷味拼盤</v>
      </c>
      <c r="G730" s="12" t="str">
        <f aca="false">INDEX(品項主檔!$C$2:$C$11,MATCH($E730,品項主檔!$A$2:$A$11,0))</f>
        <v>小菜</v>
      </c>
      <c r="H730" s="17" t="n">
        <f aca="false">SUMIFS(品項年度售價!$D$2:$D$31,品項年度售價!$A$2:$A$31,$B730,品項年度售價!$B$2:$B$31,$E730)</f>
        <v>120</v>
      </c>
      <c r="I730" s="4" t="n">
        <v>1433</v>
      </c>
      <c r="J730" s="14" t="n">
        <f aca="false">H730*I730</f>
        <v>171960</v>
      </c>
    </row>
    <row r="731" customFormat="false" ht="15" hidden="false" customHeight="false" outlineLevel="0" collapsed="false">
      <c r="A731" s="6" t="str">
        <f aca="false">TEXT(B731,"0")&amp;"-"&amp;TEXT(C731,"00")</f>
        <v>2024-05</v>
      </c>
      <c r="B731" s="4" t="n">
        <v>2024</v>
      </c>
      <c r="C731" s="4" t="n">
        <v>5</v>
      </c>
      <c r="D731" s="9" t="s">
        <v>328</v>
      </c>
      <c r="E731" s="9" t="s">
        <v>370</v>
      </c>
      <c r="F731" s="12" t="str">
        <f aca="false">INDEX(品項主檔!$B$2:$B$11,MATCH($E731,品項主檔!$A$2:$A$11,0))</f>
        <v>古早味紅茶</v>
      </c>
      <c r="G731" s="12" t="str">
        <f aca="false">INDEX(品項主檔!$C$2:$C$11,MATCH($E731,品項主檔!$A$2:$A$11,0))</f>
        <v>飲品</v>
      </c>
      <c r="H731" s="17" t="n">
        <f aca="false">SUMIFS(品項年度售價!$D$2:$D$31,品項年度售價!$A$2:$A$31,$B731,品項年度售價!$B$2:$B$31,$E731)</f>
        <v>45</v>
      </c>
      <c r="I731" s="4" t="n">
        <v>4344</v>
      </c>
      <c r="J731" s="14" t="n">
        <f aca="false">H731*I731</f>
        <v>195480</v>
      </c>
    </row>
    <row r="732" customFormat="false" ht="15" hidden="false" customHeight="false" outlineLevel="0" collapsed="false">
      <c r="A732" s="6" t="str">
        <f aca="false">TEXT(B732,"0")&amp;"-"&amp;TEXT(C732,"00")</f>
        <v>2024-05</v>
      </c>
      <c r="B732" s="4" t="n">
        <v>2024</v>
      </c>
      <c r="C732" s="4" t="n">
        <v>5</v>
      </c>
      <c r="D732" s="9" t="s">
        <v>280</v>
      </c>
      <c r="E732" s="9" t="s">
        <v>349</v>
      </c>
      <c r="F732" s="12" t="str">
        <f aca="false">INDEX(品項主檔!$B$2:$B$11,MATCH($E732,品項主檔!$A$2:$A$11,0))</f>
        <v>招牌牛肉麵</v>
      </c>
      <c r="G732" s="12" t="str">
        <f aca="false">INDEX(品項主檔!$C$2:$C$11,MATCH($E732,品項主檔!$A$2:$A$11,0))</f>
        <v>主食</v>
      </c>
      <c r="H732" s="17" t="n">
        <f aca="false">SUMIFS(品項年度售價!$D$2:$D$31,品項年度售價!$A$2:$A$31,$B732,品項年度售價!$B$2:$B$31,$E732)</f>
        <v>280</v>
      </c>
      <c r="I732" s="4" t="n">
        <v>555</v>
      </c>
      <c r="J732" s="14" t="n">
        <f aca="false">H732*I732</f>
        <v>155400</v>
      </c>
    </row>
    <row r="733" customFormat="false" ht="15" hidden="false" customHeight="false" outlineLevel="0" collapsed="false">
      <c r="A733" s="6" t="str">
        <f aca="false">TEXT(B733,"0")&amp;"-"&amp;TEXT(C733,"00")</f>
        <v>2024-05</v>
      </c>
      <c r="B733" s="4" t="n">
        <v>2024</v>
      </c>
      <c r="C733" s="4" t="n">
        <v>5</v>
      </c>
      <c r="D733" s="9" t="s">
        <v>280</v>
      </c>
      <c r="E733" s="9" t="s">
        <v>352</v>
      </c>
      <c r="F733" s="12" t="str">
        <f aca="false">INDEX(品項主檔!$B$2:$B$11,MATCH($E733,品項主檔!$A$2:$A$11,0))</f>
        <v>三杯雞定食</v>
      </c>
      <c r="G733" s="12" t="str">
        <f aca="false">INDEX(品項主檔!$C$2:$C$11,MATCH($E733,品項主檔!$A$2:$A$11,0))</f>
        <v>主食</v>
      </c>
      <c r="H733" s="17" t="n">
        <f aca="false">SUMIFS(品項年度售價!$D$2:$D$31,品項年度售價!$A$2:$A$31,$B733,品項年度售價!$B$2:$B$31,$E733)</f>
        <v>260</v>
      </c>
      <c r="I733" s="4" t="n">
        <v>537</v>
      </c>
      <c r="J733" s="14" t="n">
        <f aca="false">H733*I733</f>
        <v>139620</v>
      </c>
    </row>
    <row r="734" customFormat="false" ht="15" hidden="false" customHeight="false" outlineLevel="0" collapsed="false">
      <c r="A734" s="6" t="str">
        <f aca="false">TEXT(B734,"0")&amp;"-"&amp;TEXT(C734,"00")</f>
        <v>2024-05</v>
      </c>
      <c r="B734" s="4" t="n">
        <v>2024</v>
      </c>
      <c r="C734" s="4" t="n">
        <v>5</v>
      </c>
      <c r="D734" s="9" t="s">
        <v>280</v>
      </c>
      <c r="E734" s="9" t="s">
        <v>354</v>
      </c>
      <c r="F734" s="12" t="str">
        <f aca="false">INDEX(品項主檔!$B$2:$B$11,MATCH($E734,品項主檔!$A$2:$A$11,0))</f>
        <v>蔥油雞腿飯</v>
      </c>
      <c r="G734" s="12" t="str">
        <f aca="false">INDEX(品項主檔!$C$2:$C$11,MATCH($E734,品項主檔!$A$2:$A$11,0))</f>
        <v>主食</v>
      </c>
      <c r="H734" s="17" t="n">
        <f aca="false">SUMIFS(品項年度售價!$D$2:$D$31,品項年度售價!$A$2:$A$31,$B734,品項年度售價!$B$2:$B$31,$E734)</f>
        <v>220</v>
      </c>
      <c r="I734" s="4" t="n">
        <v>524</v>
      </c>
      <c r="J734" s="14" t="n">
        <f aca="false">H734*I734</f>
        <v>115280</v>
      </c>
    </row>
    <row r="735" customFormat="false" ht="15" hidden="false" customHeight="false" outlineLevel="0" collapsed="false">
      <c r="A735" s="6" t="str">
        <f aca="false">TEXT(B735,"0")&amp;"-"&amp;TEXT(C735,"00")</f>
        <v>2024-05</v>
      </c>
      <c r="B735" s="4" t="n">
        <v>2024</v>
      </c>
      <c r="C735" s="4" t="n">
        <v>5</v>
      </c>
      <c r="D735" s="9" t="s">
        <v>280</v>
      </c>
      <c r="E735" s="9" t="s">
        <v>356</v>
      </c>
      <c r="F735" s="12" t="str">
        <f aca="false">INDEX(品項主檔!$B$2:$B$11,MATCH($E735,品項主檔!$A$2:$A$11,0))</f>
        <v>黑胡椒豬排飯</v>
      </c>
      <c r="G735" s="12" t="str">
        <f aca="false">INDEX(品項主檔!$C$2:$C$11,MATCH($E735,品項主檔!$A$2:$A$11,0))</f>
        <v>主食</v>
      </c>
      <c r="H735" s="17" t="n">
        <f aca="false">SUMIFS(品項年度售價!$D$2:$D$31,品項年度售價!$A$2:$A$31,$B735,品項年度售價!$B$2:$B$31,$E735)</f>
        <v>230</v>
      </c>
      <c r="I735" s="4" t="n">
        <v>563</v>
      </c>
      <c r="J735" s="14" t="n">
        <f aca="false">H735*I735</f>
        <v>129490</v>
      </c>
    </row>
    <row r="736" customFormat="false" ht="15" hidden="false" customHeight="false" outlineLevel="0" collapsed="false">
      <c r="A736" s="6" t="str">
        <f aca="false">TEXT(B736,"0")&amp;"-"&amp;TEXT(C736,"00")</f>
        <v>2024-05</v>
      </c>
      <c r="B736" s="4" t="n">
        <v>2024</v>
      </c>
      <c r="C736" s="4" t="n">
        <v>5</v>
      </c>
      <c r="D736" s="9" t="s">
        <v>280</v>
      </c>
      <c r="E736" s="9" t="s">
        <v>358</v>
      </c>
      <c r="F736" s="12" t="str">
        <f aca="false">INDEX(品項主檔!$B$2:$B$11,MATCH($E736,品項主檔!$A$2:$A$11,0))</f>
        <v>麻油雞湯麵</v>
      </c>
      <c r="G736" s="12" t="str">
        <f aca="false">INDEX(品項主檔!$C$2:$C$11,MATCH($E736,品項主檔!$A$2:$A$11,0))</f>
        <v>主食</v>
      </c>
      <c r="H736" s="17" t="n">
        <f aca="false">SUMIFS(品項年度售價!$D$2:$D$31,品項年度售價!$A$2:$A$31,$B736,品項年度售價!$B$2:$B$31,$E736)</f>
        <v>290</v>
      </c>
      <c r="I736" s="4" t="n">
        <v>294</v>
      </c>
      <c r="J736" s="14" t="n">
        <f aca="false">H736*I736</f>
        <v>85260</v>
      </c>
    </row>
    <row r="737" customFormat="false" ht="15" hidden="false" customHeight="false" outlineLevel="0" collapsed="false">
      <c r="A737" s="6" t="str">
        <f aca="false">TEXT(B737,"0")&amp;"-"&amp;TEXT(C737,"00")</f>
        <v>2024-05</v>
      </c>
      <c r="B737" s="4" t="n">
        <v>2024</v>
      </c>
      <c r="C737" s="4" t="n">
        <v>5</v>
      </c>
      <c r="D737" s="9" t="s">
        <v>280</v>
      </c>
      <c r="E737" s="9" t="s">
        <v>360</v>
      </c>
      <c r="F737" s="12" t="str">
        <f aca="false">INDEX(品項主檔!$B$2:$B$11,MATCH($E737,品項主檔!$A$2:$A$11,0))</f>
        <v>塔香涼麵</v>
      </c>
      <c r="G737" s="12" t="str">
        <f aca="false">INDEX(品項主檔!$C$2:$C$11,MATCH($E737,品項主檔!$A$2:$A$11,0))</f>
        <v>主食</v>
      </c>
      <c r="H737" s="17" t="n">
        <f aca="false">SUMIFS(品項年度售價!$D$2:$D$31,品項年度售價!$A$2:$A$31,$B737,品項年度售價!$B$2:$B$31,$E737)</f>
        <v>180</v>
      </c>
      <c r="I737" s="4" t="n">
        <v>783</v>
      </c>
      <c r="J737" s="14" t="n">
        <f aca="false">H737*I737</f>
        <v>140940</v>
      </c>
    </row>
    <row r="738" customFormat="false" ht="15" hidden="false" customHeight="false" outlineLevel="0" collapsed="false">
      <c r="A738" s="6" t="str">
        <f aca="false">TEXT(B738,"0")&amp;"-"&amp;TEXT(C738,"00")</f>
        <v>2024-05</v>
      </c>
      <c r="B738" s="4" t="n">
        <v>2024</v>
      </c>
      <c r="C738" s="4" t="n">
        <v>5</v>
      </c>
      <c r="D738" s="9" t="s">
        <v>280</v>
      </c>
      <c r="E738" s="9" t="s">
        <v>362</v>
      </c>
      <c r="F738" s="12" t="str">
        <f aca="false">INDEX(品項主檔!$B$2:$B$11,MATCH($E738,品項主檔!$A$2:$A$11,0))</f>
        <v>海鮮炒飯</v>
      </c>
      <c r="G738" s="12" t="str">
        <f aca="false">INDEX(品項主檔!$C$2:$C$11,MATCH($E738,品項主檔!$A$2:$A$11,0))</f>
        <v>主食</v>
      </c>
      <c r="H738" s="17" t="n">
        <f aca="false">SUMIFS(品項年度售價!$D$2:$D$31,品項年度售價!$A$2:$A$31,$B738,品項年度售價!$B$2:$B$31,$E738)</f>
        <v>250</v>
      </c>
      <c r="I738" s="4" t="n">
        <v>457</v>
      </c>
      <c r="J738" s="14" t="n">
        <f aca="false">H738*I738</f>
        <v>114250</v>
      </c>
    </row>
    <row r="739" customFormat="false" ht="15" hidden="false" customHeight="false" outlineLevel="0" collapsed="false">
      <c r="A739" s="6" t="str">
        <f aca="false">TEXT(B739,"0")&amp;"-"&amp;TEXT(C739,"00")</f>
        <v>2024-05</v>
      </c>
      <c r="B739" s="4" t="n">
        <v>2024</v>
      </c>
      <c r="C739" s="4" t="n">
        <v>5</v>
      </c>
      <c r="D739" s="9" t="s">
        <v>280</v>
      </c>
      <c r="E739" s="9" t="s">
        <v>364</v>
      </c>
      <c r="F739" s="12" t="str">
        <f aca="false">INDEX(品項主檔!$B$2:$B$11,MATCH($E739,品項主檔!$A$2:$A$11,0))</f>
        <v>酸辣湯</v>
      </c>
      <c r="G739" s="12" t="str">
        <f aca="false">INDEX(品項主檔!$C$2:$C$11,MATCH($E739,品項主檔!$A$2:$A$11,0))</f>
        <v>湯品</v>
      </c>
      <c r="H739" s="17" t="n">
        <f aca="false">SUMIFS(品項年度售價!$D$2:$D$31,品項年度售價!$A$2:$A$31,$B739,品項年度售價!$B$2:$B$31,$E739)</f>
        <v>60</v>
      </c>
      <c r="I739" s="4" t="n">
        <v>2077</v>
      </c>
      <c r="J739" s="14" t="n">
        <f aca="false">H739*I739</f>
        <v>124620</v>
      </c>
    </row>
    <row r="740" customFormat="false" ht="15" hidden="false" customHeight="false" outlineLevel="0" collapsed="false">
      <c r="A740" s="6" t="str">
        <f aca="false">TEXT(B740,"0")&amp;"-"&amp;TEXT(C740,"00")</f>
        <v>2024-05</v>
      </c>
      <c r="B740" s="4" t="n">
        <v>2024</v>
      </c>
      <c r="C740" s="4" t="n">
        <v>5</v>
      </c>
      <c r="D740" s="9" t="s">
        <v>280</v>
      </c>
      <c r="E740" s="9" t="s">
        <v>367</v>
      </c>
      <c r="F740" s="12" t="str">
        <f aca="false">INDEX(品項主檔!$B$2:$B$11,MATCH($E740,品項主檔!$A$2:$A$11,0))</f>
        <v>招牌滷味拼盤</v>
      </c>
      <c r="G740" s="12" t="str">
        <f aca="false">INDEX(品項主檔!$C$2:$C$11,MATCH($E740,品項主檔!$A$2:$A$11,0))</f>
        <v>小菜</v>
      </c>
      <c r="H740" s="17" t="n">
        <f aca="false">SUMIFS(品項年度售價!$D$2:$D$31,品項年度售價!$A$2:$A$31,$B740,品項年度售價!$B$2:$B$31,$E740)</f>
        <v>120</v>
      </c>
      <c r="I740" s="4" t="n">
        <v>1794</v>
      </c>
      <c r="J740" s="14" t="n">
        <f aca="false">H740*I740</f>
        <v>215280</v>
      </c>
    </row>
    <row r="741" customFormat="false" ht="15" hidden="false" customHeight="false" outlineLevel="0" collapsed="false">
      <c r="A741" s="6" t="str">
        <f aca="false">TEXT(B741,"0")&amp;"-"&amp;TEXT(C741,"00")</f>
        <v>2024-05</v>
      </c>
      <c r="B741" s="4" t="n">
        <v>2024</v>
      </c>
      <c r="C741" s="4" t="n">
        <v>5</v>
      </c>
      <c r="D741" s="9" t="s">
        <v>280</v>
      </c>
      <c r="E741" s="9" t="s">
        <v>370</v>
      </c>
      <c r="F741" s="12" t="str">
        <f aca="false">INDEX(品項主檔!$B$2:$B$11,MATCH($E741,品項主檔!$A$2:$A$11,0))</f>
        <v>古早味紅茶</v>
      </c>
      <c r="G741" s="12" t="str">
        <f aca="false">INDEX(品項主檔!$C$2:$C$11,MATCH($E741,品項主檔!$A$2:$A$11,0))</f>
        <v>飲品</v>
      </c>
      <c r="H741" s="17" t="n">
        <f aca="false">SUMIFS(品項年度售價!$D$2:$D$31,品項年度售價!$A$2:$A$31,$B741,品項年度售價!$B$2:$B$31,$E741)</f>
        <v>45</v>
      </c>
      <c r="I741" s="4" t="n">
        <v>5089</v>
      </c>
      <c r="J741" s="14" t="n">
        <f aca="false">H741*I741</f>
        <v>229005</v>
      </c>
    </row>
    <row r="742" customFormat="false" ht="15" hidden="false" customHeight="false" outlineLevel="0" collapsed="false">
      <c r="A742" s="6" t="str">
        <f aca="false">TEXT(B742,"0")&amp;"-"&amp;TEXT(C742,"00")</f>
        <v>2024-05</v>
      </c>
      <c r="B742" s="4" t="n">
        <v>2024</v>
      </c>
      <c r="C742" s="4" t="n">
        <v>5</v>
      </c>
      <c r="D742" s="9" t="s">
        <v>283</v>
      </c>
      <c r="E742" s="9" t="s">
        <v>349</v>
      </c>
      <c r="F742" s="12" t="str">
        <f aca="false">INDEX(品項主檔!$B$2:$B$11,MATCH($E742,品項主檔!$A$2:$A$11,0))</f>
        <v>招牌牛肉麵</v>
      </c>
      <c r="G742" s="12" t="str">
        <f aca="false">INDEX(品項主檔!$C$2:$C$11,MATCH($E742,品項主檔!$A$2:$A$11,0))</f>
        <v>主食</v>
      </c>
      <c r="H742" s="17" t="n">
        <f aca="false">SUMIFS(品項年度售價!$D$2:$D$31,品項年度售價!$A$2:$A$31,$B742,品項年度售價!$B$2:$B$31,$E742)</f>
        <v>280</v>
      </c>
      <c r="I742" s="4" t="n">
        <v>335</v>
      </c>
      <c r="J742" s="14" t="n">
        <f aca="false">H742*I742</f>
        <v>93800</v>
      </c>
    </row>
    <row r="743" customFormat="false" ht="15" hidden="false" customHeight="false" outlineLevel="0" collapsed="false">
      <c r="A743" s="6" t="str">
        <f aca="false">TEXT(B743,"0")&amp;"-"&amp;TEXT(C743,"00")</f>
        <v>2024-05</v>
      </c>
      <c r="B743" s="4" t="n">
        <v>2024</v>
      </c>
      <c r="C743" s="4" t="n">
        <v>5</v>
      </c>
      <c r="D743" s="9" t="s">
        <v>283</v>
      </c>
      <c r="E743" s="9" t="s">
        <v>352</v>
      </c>
      <c r="F743" s="12" t="str">
        <f aca="false">INDEX(品項主檔!$B$2:$B$11,MATCH($E743,品項主檔!$A$2:$A$11,0))</f>
        <v>三杯雞定食</v>
      </c>
      <c r="G743" s="12" t="str">
        <f aca="false">INDEX(品項主檔!$C$2:$C$11,MATCH($E743,品項主檔!$A$2:$A$11,0))</f>
        <v>主食</v>
      </c>
      <c r="H743" s="17" t="n">
        <f aca="false">SUMIFS(品項年度售價!$D$2:$D$31,品項年度售價!$A$2:$A$31,$B743,品項年度售價!$B$2:$B$31,$E743)</f>
        <v>260</v>
      </c>
      <c r="I743" s="4" t="n">
        <v>360</v>
      </c>
      <c r="J743" s="14" t="n">
        <f aca="false">H743*I743</f>
        <v>93600</v>
      </c>
    </row>
    <row r="744" customFormat="false" ht="15" hidden="false" customHeight="false" outlineLevel="0" collapsed="false">
      <c r="A744" s="6" t="str">
        <f aca="false">TEXT(B744,"0")&amp;"-"&amp;TEXT(C744,"00")</f>
        <v>2024-05</v>
      </c>
      <c r="B744" s="4" t="n">
        <v>2024</v>
      </c>
      <c r="C744" s="4" t="n">
        <v>5</v>
      </c>
      <c r="D744" s="9" t="s">
        <v>283</v>
      </c>
      <c r="E744" s="9" t="s">
        <v>354</v>
      </c>
      <c r="F744" s="12" t="str">
        <f aca="false">INDEX(品項主檔!$B$2:$B$11,MATCH($E744,品項主檔!$A$2:$A$11,0))</f>
        <v>蔥油雞腿飯</v>
      </c>
      <c r="G744" s="12" t="str">
        <f aca="false">INDEX(品項主檔!$C$2:$C$11,MATCH($E744,品項主檔!$A$2:$A$11,0))</f>
        <v>主食</v>
      </c>
      <c r="H744" s="17" t="n">
        <f aca="false">SUMIFS(品項年度售價!$D$2:$D$31,品項年度售價!$A$2:$A$31,$B744,品項年度售價!$B$2:$B$31,$E744)</f>
        <v>220</v>
      </c>
      <c r="I744" s="4" t="n">
        <v>426</v>
      </c>
      <c r="J744" s="14" t="n">
        <f aca="false">H744*I744</f>
        <v>93720</v>
      </c>
    </row>
    <row r="745" customFormat="false" ht="15" hidden="false" customHeight="false" outlineLevel="0" collapsed="false">
      <c r="A745" s="6" t="str">
        <f aca="false">TEXT(B745,"0")&amp;"-"&amp;TEXT(C745,"00")</f>
        <v>2024-05</v>
      </c>
      <c r="B745" s="4" t="n">
        <v>2024</v>
      </c>
      <c r="C745" s="4" t="n">
        <v>5</v>
      </c>
      <c r="D745" s="9" t="s">
        <v>283</v>
      </c>
      <c r="E745" s="9" t="s">
        <v>356</v>
      </c>
      <c r="F745" s="12" t="str">
        <f aca="false">INDEX(品項主檔!$B$2:$B$11,MATCH($E745,品項主檔!$A$2:$A$11,0))</f>
        <v>黑胡椒豬排飯</v>
      </c>
      <c r="G745" s="12" t="str">
        <f aca="false">INDEX(品項主檔!$C$2:$C$11,MATCH($E745,品項主檔!$A$2:$A$11,0))</f>
        <v>主食</v>
      </c>
      <c r="H745" s="17" t="n">
        <f aca="false">SUMIFS(品項年度售價!$D$2:$D$31,品項年度售價!$A$2:$A$31,$B745,品項年度售價!$B$2:$B$31,$E745)</f>
        <v>230</v>
      </c>
      <c r="I745" s="4" t="n">
        <v>357</v>
      </c>
      <c r="J745" s="14" t="n">
        <f aca="false">H745*I745</f>
        <v>82110</v>
      </c>
    </row>
    <row r="746" customFormat="false" ht="15" hidden="false" customHeight="false" outlineLevel="0" collapsed="false">
      <c r="A746" s="6" t="str">
        <f aca="false">TEXT(B746,"0")&amp;"-"&amp;TEXT(C746,"00")</f>
        <v>2024-05</v>
      </c>
      <c r="B746" s="4" t="n">
        <v>2024</v>
      </c>
      <c r="C746" s="4" t="n">
        <v>5</v>
      </c>
      <c r="D746" s="9" t="s">
        <v>283</v>
      </c>
      <c r="E746" s="9" t="s">
        <v>358</v>
      </c>
      <c r="F746" s="12" t="str">
        <f aca="false">INDEX(品項主檔!$B$2:$B$11,MATCH($E746,品項主檔!$A$2:$A$11,0))</f>
        <v>麻油雞湯麵</v>
      </c>
      <c r="G746" s="12" t="str">
        <f aca="false">INDEX(品項主檔!$C$2:$C$11,MATCH($E746,品項主檔!$A$2:$A$11,0))</f>
        <v>主食</v>
      </c>
      <c r="H746" s="17" t="n">
        <f aca="false">SUMIFS(品項年度售價!$D$2:$D$31,品項年度售價!$A$2:$A$31,$B746,品項年度售價!$B$2:$B$31,$E746)</f>
        <v>290</v>
      </c>
      <c r="I746" s="4" t="n">
        <v>203</v>
      </c>
      <c r="J746" s="14" t="n">
        <f aca="false">H746*I746</f>
        <v>58870</v>
      </c>
    </row>
    <row r="747" customFormat="false" ht="15" hidden="false" customHeight="false" outlineLevel="0" collapsed="false">
      <c r="A747" s="6" t="str">
        <f aca="false">TEXT(B747,"0")&amp;"-"&amp;TEXT(C747,"00")</f>
        <v>2024-05</v>
      </c>
      <c r="B747" s="4" t="n">
        <v>2024</v>
      </c>
      <c r="C747" s="4" t="n">
        <v>5</v>
      </c>
      <c r="D747" s="9" t="s">
        <v>283</v>
      </c>
      <c r="E747" s="9" t="s">
        <v>360</v>
      </c>
      <c r="F747" s="12" t="str">
        <f aca="false">INDEX(品項主檔!$B$2:$B$11,MATCH($E747,品項主檔!$A$2:$A$11,0))</f>
        <v>塔香涼麵</v>
      </c>
      <c r="G747" s="12" t="str">
        <f aca="false">INDEX(品項主檔!$C$2:$C$11,MATCH($E747,品項主檔!$A$2:$A$11,0))</f>
        <v>主食</v>
      </c>
      <c r="H747" s="17" t="n">
        <f aca="false">SUMIFS(品項年度售價!$D$2:$D$31,品項年度售價!$A$2:$A$31,$B747,品項年度售價!$B$2:$B$31,$E747)</f>
        <v>180</v>
      </c>
      <c r="I747" s="4" t="n">
        <v>583</v>
      </c>
      <c r="J747" s="14" t="n">
        <f aca="false">H747*I747</f>
        <v>104940</v>
      </c>
    </row>
    <row r="748" customFormat="false" ht="15" hidden="false" customHeight="false" outlineLevel="0" collapsed="false">
      <c r="A748" s="6" t="str">
        <f aca="false">TEXT(B748,"0")&amp;"-"&amp;TEXT(C748,"00")</f>
        <v>2024-05</v>
      </c>
      <c r="B748" s="4" t="n">
        <v>2024</v>
      </c>
      <c r="C748" s="4" t="n">
        <v>5</v>
      </c>
      <c r="D748" s="9" t="s">
        <v>283</v>
      </c>
      <c r="E748" s="9" t="s">
        <v>362</v>
      </c>
      <c r="F748" s="12" t="str">
        <f aca="false">INDEX(品項主檔!$B$2:$B$11,MATCH($E748,品項主檔!$A$2:$A$11,0))</f>
        <v>海鮮炒飯</v>
      </c>
      <c r="G748" s="12" t="str">
        <f aca="false">INDEX(品項主檔!$C$2:$C$11,MATCH($E748,品項主檔!$A$2:$A$11,0))</f>
        <v>主食</v>
      </c>
      <c r="H748" s="17" t="n">
        <f aca="false">SUMIFS(品項年度售價!$D$2:$D$31,品項年度售價!$A$2:$A$31,$B748,品項年度售價!$B$2:$B$31,$E748)</f>
        <v>250</v>
      </c>
      <c r="I748" s="4" t="n">
        <v>375</v>
      </c>
      <c r="J748" s="14" t="n">
        <f aca="false">H748*I748</f>
        <v>93750</v>
      </c>
    </row>
    <row r="749" customFormat="false" ht="15" hidden="false" customHeight="false" outlineLevel="0" collapsed="false">
      <c r="A749" s="6" t="str">
        <f aca="false">TEXT(B749,"0")&amp;"-"&amp;TEXT(C749,"00")</f>
        <v>2024-05</v>
      </c>
      <c r="B749" s="4" t="n">
        <v>2024</v>
      </c>
      <c r="C749" s="4" t="n">
        <v>5</v>
      </c>
      <c r="D749" s="9" t="s">
        <v>283</v>
      </c>
      <c r="E749" s="9" t="s">
        <v>364</v>
      </c>
      <c r="F749" s="12" t="str">
        <f aca="false">INDEX(品項主檔!$B$2:$B$11,MATCH($E749,品項主檔!$A$2:$A$11,0))</f>
        <v>酸辣湯</v>
      </c>
      <c r="G749" s="12" t="str">
        <f aca="false">INDEX(品項主檔!$C$2:$C$11,MATCH($E749,品項主檔!$A$2:$A$11,0))</f>
        <v>湯品</v>
      </c>
      <c r="H749" s="17" t="n">
        <f aca="false">SUMIFS(品項年度售價!$D$2:$D$31,品項年度售價!$A$2:$A$31,$B749,品項年度售價!$B$2:$B$31,$E749)</f>
        <v>60</v>
      </c>
      <c r="I749" s="4" t="n">
        <v>1974</v>
      </c>
      <c r="J749" s="14" t="n">
        <f aca="false">H749*I749</f>
        <v>118440</v>
      </c>
    </row>
    <row r="750" customFormat="false" ht="15" hidden="false" customHeight="false" outlineLevel="0" collapsed="false">
      <c r="A750" s="6" t="str">
        <f aca="false">TEXT(B750,"0")&amp;"-"&amp;TEXT(C750,"00")</f>
        <v>2024-05</v>
      </c>
      <c r="B750" s="4" t="n">
        <v>2024</v>
      </c>
      <c r="C750" s="4" t="n">
        <v>5</v>
      </c>
      <c r="D750" s="9" t="s">
        <v>283</v>
      </c>
      <c r="E750" s="9" t="s">
        <v>367</v>
      </c>
      <c r="F750" s="12" t="str">
        <f aca="false">INDEX(品項主檔!$B$2:$B$11,MATCH($E750,品項主檔!$A$2:$A$11,0))</f>
        <v>招牌滷味拼盤</v>
      </c>
      <c r="G750" s="12" t="str">
        <f aca="false">INDEX(品項主檔!$C$2:$C$11,MATCH($E750,品項主檔!$A$2:$A$11,0))</f>
        <v>小菜</v>
      </c>
      <c r="H750" s="17" t="n">
        <f aca="false">SUMIFS(品項年度售價!$D$2:$D$31,品項年度售價!$A$2:$A$31,$B750,品項年度售價!$B$2:$B$31,$E750)</f>
        <v>120</v>
      </c>
      <c r="I750" s="4" t="n">
        <v>1736</v>
      </c>
      <c r="J750" s="14" t="n">
        <f aca="false">H750*I750</f>
        <v>208320</v>
      </c>
    </row>
    <row r="751" customFormat="false" ht="15" hidden="false" customHeight="false" outlineLevel="0" collapsed="false">
      <c r="A751" s="6" t="str">
        <f aca="false">TEXT(B751,"0")&amp;"-"&amp;TEXT(C751,"00")</f>
        <v>2024-05</v>
      </c>
      <c r="B751" s="4" t="n">
        <v>2024</v>
      </c>
      <c r="C751" s="4" t="n">
        <v>5</v>
      </c>
      <c r="D751" s="9" t="s">
        <v>283</v>
      </c>
      <c r="E751" s="9" t="s">
        <v>370</v>
      </c>
      <c r="F751" s="12" t="str">
        <f aca="false">INDEX(品項主檔!$B$2:$B$11,MATCH($E751,品項主檔!$A$2:$A$11,0))</f>
        <v>古早味紅茶</v>
      </c>
      <c r="G751" s="12" t="str">
        <f aca="false">INDEX(品項主檔!$C$2:$C$11,MATCH($E751,品項主檔!$A$2:$A$11,0))</f>
        <v>飲品</v>
      </c>
      <c r="H751" s="17" t="n">
        <f aca="false">SUMIFS(品項年度售價!$D$2:$D$31,品項年度售價!$A$2:$A$31,$B751,品項年度售價!$B$2:$B$31,$E751)</f>
        <v>45</v>
      </c>
      <c r="I751" s="4" t="n">
        <v>5183</v>
      </c>
      <c r="J751" s="14" t="n">
        <f aca="false">H751*I751</f>
        <v>233235</v>
      </c>
    </row>
    <row r="752" customFormat="false" ht="15" hidden="false" customHeight="false" outlineLevel="0" collapsed="false">
      <c r="A752" s="6" t="str">
        <f aca="false">TEXT(B752,"0")&amp;"-"&amp;TEXT(C752,"00")</f>
        <v>2024-05</v>
      </c>
      <c r="B752" s="4" t="n">
        <v>2024</v>
      </c>
      <c r="C752" s="4" t="n">
        <v>5</v>
      </c>
      <c r="D752" s="9" t="s">
        <v>285</v>
      </c>
      <c r="E752" s="9" t="s">
        <v>349</v>
      </c>
      <c r="F752" s="12" t="str">
        <f aca="false">INDEX(品項主檔!$B$2:$B$11,MATCH($E752,品項主檔!$A$2:$A$11,0))</f>
        <v>招牌牛肉麵</v>
      </c>
      <c r="G752" s="12" t="str">
        <f aca="false">INDEX(品項主檔!$C$2:$C$11,MATCH($E752,品項主檔!$A$2:$A$11,0))</f>
        <v>主食</v>
      </c>
      <c r="H752" s="17" t="n">
        <f aca="false">SUMIFS(品項年度售價!$D$2:$D$31,品項年度售價!$A$2:$A$31,$B752,品項年度售價!$B$2:$B$31,$E752)</f>
        <v>280</v>
      </c>
      <c r="I752" s="4" t="n">
        <v>244</v>
      </c>
      <c r="J752" s="14" t="n">
        <f aca="false">H752*I752</f>
        <v>68320</v>
      </c>
    </row>
    <row r="753" customFormat="false" ht="15" hidden="false" customHeight="false" outlineLevel="0" collapsed="false">
      <c r="A753" s="6" t="str">
        <f aca="false">TEXT(B753,"0")&amp;"-"&amp;TEXT(C753,"00")</f>
        <v>2024-05</v>
      </c>
      <c r="B753" s="4" t="n">
        <v>2024</v>
      </c>
      <c r="C753" s="4" t="n">
        <v>5</v>
      </c>
      <c r="D753" s="9" t="s">
        <v>285</v>
      </c>
      <c r="E753" s="9" t="s">
        <v>352</v>
      </c>
      <c r="F753" s="12" t="str">
        <f aca="false">INDEX(品項主檔!$B$2:$B$11,MATCH($E753,品項主檔!$A$2:$A$11,0))</f>
        <v>三杯雞定食</v>
      </c>
      <c r="G753" s="12" t="str">
        <f aca="false">INDEX(品項主檔!$C$2:$C$11,MATCH($E753,品項主檔!$A$2:$A$11,0))</f>
        <v>主食</v>
      </c>
      <c r="H753" s="17" t="n">
        <f aca="false">SUMIFS(品項年度售價!$D$2:$D$31,品項年度售價!$A$2:$A$31,$B753,品項年度售價!$B$2:$B$31,$E753)</f>
        <v>260</v>
      </c>
      <c r="I753" s="4" t="n">
        <v>334</v>
      </c>
      <c r="J753" s="14" t="n">
        <f aca="false">H753*I753</f>
        <v>86840</v>
      </c>
    </row>
    <row r="754" customFormat="false" ht="15" hidden="false" customHeight="false" outlineLevel="0" collapsed="false">
      <c r="A754" s="6" t="str">
        <f aca="false">TEXT(B754,"0")&amp;"-"&amp;TEXT(C754,"00")</f>
        <v>2024-05</v>
      </c>
      <c r="B754" s="4" t="n">
        <v>2024</v>
      </c>
      <c r="C754" s="4" t="n">
        <v>5</v>
      </c>
      <c r="D754" s="9" t="s">
        <v>285</v>
      </c>
      <c r="E754" s="9" t="s">
        <v>354</v>
      </c>
      <c r="F754" s="12" t="str">
        <f aca="false">INDEX(品項主檔!$B$2:$B$11,MATCH($E754,品項主檔!$A$2:$A$11,0))</f>
        <v>蔥油雞腿飯</v>
      </c>
      <c r="G754" s="12" t="str">
        <f aca="false">INDEX(品項主檔!$C$2:$C$11,MATCH($E754,品項主檔!$A$2:$A$11,0))</f>
        <v>主食</v>
      </c>
      <c r="H754" s="17" t="n">
        <f aca="false">SUMIFS(品項年度售價!$D$2:$D$31,品項年度售價!$A$2:$A$31,$B754,品項年度售價!$B$2:$B$31,$E754)</f>
        <v>220</v>
      </c>
      <c r="I754" s="4" t="n">
        <v>344</v>
      </c>
      <c r="J754" s="14" t="n">
        <f aca="false">H754*I754</f>
        <v>75680</v>
      </c>
    </row>
    <row r="755" customFormat="false" ht="15" hidden="false" customHeight="false" outlineLevel="0" collapsed="false">
      <c r="A755" s="6" t="str">
        <f aca="false">TEXT(B755,"0")&amp;"-"&amp;TEXT(C755,"00")</f>
        <v>2024-05</v>
      </c>
      <c r="B755" s="4" t="n">
        <v>2024</v>
      </c>
      <c r="C755" s="4" t="n">
        <v>5</v>
      </c>
      <c r="D755" s="9" t="s">
        <v>285</v>
      </c>
      <c r="E755" s="9" t="s">
        <v>356</v>
      </c>
      <c r="F755" s="12" t="str">
        <f aca="false">INDEX(品項主檔!$B$2:$B$11,MATCH($E755,品項主檔!$A$2:$A$11,0))</f>
        <v>黑胡椒豬排飯</v>
      </c>
      <c r="G755" s="12" t="str">
        <f aca="false">INDEX(品項主檔!$C$2:$C$11,MATCH($E755,品項主檔!$A$2:$A$11,0))</f>
        <v>主食</v>
      </c>
      <c r="H755" s="17" t="n">
        <f aca="false">SUMIFS(品項年度售價!$D$2:$D$31,品項年度售價!$A$2:$A$31,$B755,品項年度售價!$B$2:$B$31,$E755)</f>
        <v>230</v>
      </c>
      <c r="I755" s="4" t="n">
        <v>274</v>
      </c>
      <c r="J755" s="14" t="n">
        <f aca="false">H755*I755</f>
        <v>63020</v>
      </c>
    </row>
    <row r="756" customFormat="false" ht="15" hidden="false" customHeight="false" outlineLevel="0" collapsed="false">
      <c r="A756" s="6" t="str">
        <f aca="false">TEXT(B756,"0")&amp;"-"&amp;TEXT(C756,"00")</f>
        <v>2024-05</v>
      </c>
      <c r="B756" s="4" t="n">
        <v>2024</v>
      </c>
      <c r="C756" s="4" t="n">
        <v>5</v>
      </c>
      <c r="D756" s="9" t="s">
        <v>285</v>
      </c>
      <c r="E756" s="9" t="s">
        <v>358</v>
      </c>
      <c r="F756" s="12" t="str">
        <f aca="false">INDEX(品項主檔!$B$2:$B$11,MATCH($E756,品項主檔!$A$2:$A$11,0))</f>
        <v>麻油雞湯麵</v>
      </c>
      <c r="G756" s="12" t="str">
        <f aca="false">INDEX(品項主檔!$C$2:$C$11,MATCH($E756,品項主檔!$A$2:$A$11,0))</f>
        <v>主食</v>
      </c>
      <c r="H756" s="17" t="n">
        <f aca="false">SUMIFS(品項年度售價!$D$2:$D$31,品項年度售價!$A$2:$A$31,$B756,品項年度售價!$B$2:$B$31,$E756)</f>
        <v>290</v>
      </c>
      <c r="I756" s="4" t="n">
        <v>209</v>
      </c>
      <c r="J756" s="14" t="n">
        <f aca="false">H756*I756</f>
        <v>60610</v>
      </c>
    </row>
    <row r="757" customFormat="false" ht="15" hidden="false" customHeight="false" outlineLevel="0" collapsed="false">
      <c r="A757" s="6" t="str">
        <f aca="false">TEXT(B757,"0")&amp;"-"&amp;TEXT(C757,"00")</f>
        <v>2024-05</v>
      </c>
      <c r="B757" s="4" t="n">
        <v>2024</v>
      </c>
      <c r="C757" s="4" t="n">
        <v>5</v>
      </c>
      <c r="D757" s="9" t="s">
        <v>285</v>
      </c>
      <c r="E757" s="9" t="s">
        <v>360</v>
      </c>
      <c r="F757" s="12" t="str">
        <f aca="false">INDEX(品項主檔!$B$2:$B$11,MATCH($E757,品項主檔!$A$2:$A$11,0))</f>
        <v>塔香涼麵</v>
      </c>
      <c r="G757" s="12" t="str">
        <f aca="false">INDEX(品項主檔!$C$2:$C$11,MATCH($E757,品項主檔!$A$2:$A$11,0))</f>
        <v>主食</v>
      </c>
      <c r="H757" s="17" t="n">
        <f aca="false">SUMIFS(品項年度售價!$D$2:$D$31,品項年度售價!$A$2:$A$31,$B757,品項年度售價!$B$2:$B$31,$E757)</f>
        <v>180</v>
      </c>
      <c r="I757" s="4" t="n">
        <v>366</v>
      </c>
      <c r="J757" s="14" t="n">
        <f aca="false">H757*I757</f>
        <v>65880</v>
      </c>
    </row>
    <row r="758" customFormat="false" ht="15" hidden="false" customHeight="false" outlineLevel="0" collapsed="false">
      <c r="A758" s="6" t="str">
        <f aca="false">TEXT(B758,"0")&amp;"-"&amp;TEXT(C758,"00")</f>
        <v>2024-05</v>
      </c>
      <c r="B758" s="4" t="n">
        <v>2024</v>
      </c>
      <c r="C758" s="4" t="n">
        <v>5</v>
      </c>
      <c r="D758" s="9" t="s">
        <v>285</v>
      </c>
      <c r="E758" s="9" t="s">
        <v>362</v>
      </c>
      <c r="F758" s="12" t="str">
        <f aca="false">INDEX(品項主檔!$B$2:$B$11,MATCH($E758,品項主檔!$A$2:$A$11,0))</f>
        <v>海鮮炒飯</v>
      </c>
      <c r="G758" s="12" t="str">
        <f aca="false">INDEX(品項主檔!$C$2:$C$11,MATCH($E758,品項主檔!$A$2:$A$11,0))</f>
        <v>主食</v>
      </c>
      <c r="H758" s="17" t="n">
        <f aca="false">SUMIFS(品項年度售價!$D$2:$D$31,品項年度售價!$A$2:$A$31,$B758,品項年度售價!$B$2:$B$31,$E758)</f>
        <v>250</v>
      </c>
      <c r="I758" s="4" t="n">
        <v>363</v>
      </c>
      <c r="J758" s="14" t="n">
        <f aca="false">H758*I758</f>
        <v>90750</v>
      </c>
    </row>
    <row r="759" customFormat="false" ht="15" hidden="false" customHeight="false" outlineLevel="0" collapsed="false">
      <c r="A759" s="6" t="str">
        <f aca="false">TEXT(B759,"0")&amp;"-"&amp;TEXT(C759,"00")</f>
        <v>2024-05</v>
      </c>
      <c r="B759" s="4" t="n">
        <v>2024</v>
      </c>
      <c r="C759" s="4" t="n">
        <v>5</v>
      </c>
      <c r="D759" s="9" t="s">
        <v>285</v>
      </c>
      <c r="E759" s="9" t="s">
        <v>364</v>
      </c>
      <c r="F759" s="12" t="str">
        <f aca="false">INDEX(品項主檔!$B$2:$B$11,MATCH($E759,品項主檔!$A$2:$A$11,0))</f>
        <v>酸辣湯</v>
      </c>
      <c r="G759" s="12" t="str">
        <f aca="false">INDEX(品項主檔!$C$2:$C$11,MATCH($E759,品項主檔!$A$2:$A$11,0))</f>
        <v>湯品</v>
      </c>
      <c r="H759" s="17" t="n">
        <f aca="false">SUMIFS(品項年度售價!$D$2:$D$31,品項年度售價!$A$2:$A$31,$B759,品項年度售價!$B$2:$B$31,$E759)</f>
        <v>60</v>
      </c>
      <c r="I759" s="4" t="n">
        <v>1251</v>
      </c>
      <c r="J759" s="14" t="n">
        <f aca="false">H759*I759</f>
        <v>75060</v>
      </c>
    </row>
    <row r="760" customFormat="false" ht="15" hidden="false" customHeight="false" outlineLevel="0" collapsed="false">
      <c r="A760" s="6" t="str">
        <f aca="false">TEXT(B760,"0")&amp;"-"&amp;TEXT(C760,"00")</f>
        <v>2024-05</v>
      </c>
      <c r="B760" s="4" t="n">
        <v>2024</v>
      </c>
      <c r="C760" s="4" t="n">
        <v>5</v>
      </c>
      <c r="D760" s="9" t="s">
        <v>285</v>
      </c>
      <c r="E760" s="9" t="s">
        <v>367</v>
      </c>
      <c r="F760" s="12" t="str">
        <f aca="false">INDEX(品項主檔!$B$2:$B$11,MATCH($E760,品項主檔!$A$2:$A$11,0))</f>
        <v>招牌滷味拼盤</v>
      </c>
      <c r="G760" s="12" t="str">
        <f aca="false">INDEX(品項主檔!$C$2:$C$11,MATCH($E760,品項主檔!$A$2:$A$11,0))</f>
        <v>小菜</v>
      </c>
      <c r="H760" s="17" t="n">
        <f aca="false">SUMIFS(品項年度售價!$D$2:$D$31,品項年度售價!$A$2:$A$31,$B760,品項年度售價!$B$2:$B$31,$E760)</f>
        <v>120</v>
      </c>
      <c r="I760" s="4" t="n">
        <v>1015</v>
      </c>
      <c r="J760" s="14" t="n">
        <f aca="false">H760*I760</f>
        <v>121800</v>
      </c>
    </row>
    <row r="761" customFormat="false" ht="15" hidden="false" customHeight="false" outlineLevel="0" collapsed="false">
      <c r="A761" s="6" t="str">
        <f aca="false">TEXT(B761,"0")&amp;"-"&amp;TEXT(C761,"00")</f>
        <v>2024-05</v>
      </c>
      <c r="B761" s="4" t="n">
        <v>2024</v>
      </c>
      <c r="C761" s="4" t="n">
        <v>5</v>
      </c>
      <c r="D761" s="9" t="s">
        <v>285</v>
      </c>
      <c r="E761" s="9" t="s">
        <v>370</v>
      </c>
      <c r="F761" s="12" t="str">
        <f aca="false">INDEX(品項主檔!$B$2:$B$11,MATCH($E761,品項主檔!$A$2:$A$11,0))</f>
        <v>古早味紅茶</v>
      </c>
      <c r="G761" s="12" t="str">
        <f aca="false">INDEX(品項主檔!$C$2:$C$11,MATCH($E761,品項主檔!$A$2:$A$11,0))</f>
        <v>飲品</v>
      </c>
      <c r="H761" s="17" t="n">
        <f aca="false">SUMIFS(品項年度售價!$D$2:$D$31,品項年度售價!$A$2:$A$31,$B761,品項年度售價!$B$2:$B$31,$E761)</f>
        <v>45</v>
      </c>
      <c r="I761" s="4" t="n">
        <v>3968</v>
      </c>
      <c r="J761" s="14" t="n">
        <f aca="false">H761*I761</f>
        <v>178560</v>
      </c>
    </row>
    <row r="762" customFormat="false" ht="15" hidden="false" customHeight="false" outlineLevel="0" collapsed="false">
      <c r="A762" s="6" t="str">
        <f aca="false">TEXT(B762,"0")&amp;"-"&amp;TEXT(C762,"00")</f>
        <v>2024-05</v>
      </c>
      <c r="B762" s="4" t="n">
        <v>2024</v>
      </c>
      <c r="C762" s="4" t="n">
        <v>5</v>
      </c>
      <c r="D762" s="9" t="s">
        <v>300</v>
      </c>
      <c r="E762" s="9" t="s">
        <v>349</v>
      </c>
      <c r="F762" s="12" t="str">
        <f aca="false">INDEX(品項主檔!$B$2:$B$11,MATCH($E762,品項主檔!$A$2:$A$11,0))</f>
        <v>招牌牛肉麵</v>
      </c>
      <c r="G762" s="12" t="str">
        <f aca="false">INDEX(品項主檔!$C$2:$C$11,MATCH($E762,品項主檔!$A$2:$A$11,0))</f>
        <v>主食</v>
      </c>
      <c r="H762" s="17" t="n">
        <f aca="false">SUMIFS(品項年度售價!$D$2:$D$31,品項年度售價!$A$2:$A$31,$B762,品項年度售價!$B$2:$B$31,$E762)</f>
        <v>280</v>
      </c>
      <c r="I762" s="4" t="n">
        <v>609</v>
      </c>
      <c r="J762" s="14" t="n">
        <f aca="false">H762*I762</f>
        <v>170520</v>
      </c>
    </row>
    <row r="763" customFormat="false" ht="15" hidden="false" customHeight="false" outlineLevel="0" collapsed="false">
      <c r="A763" s="6" t="str">
        <f aca="false">TEXT(B763,"0")&amp;"-"&amp;TEXT(C763,"00")</f>
        <v>2024-05</v>
      </c>
      <c r="B763" s="4" t="n">
        <v>2024</v>
      </c>
      <c r="C763" s="4" t="n">
        <v>5</v>
      </c>
      <c r="D763" s="9" t="s">
        <v>300</v>
      </c>
      <c r="E763" s="9" t="s">
        <v>352</v>
      </c>
      <c r="F763" s="12" t="str">
        <f aca="false">INDEX(品項主檔!$B$2:$B$11,MATCH($E763,品項主檔!$A$2:$A$11,0))</f>
        <v>三杯雞定食</v>
      </c>
      <c r="G763" s="12" t="str">
        <f aca="false">INDEX(品項主檔!$C$2:$C$11,MATCH($E763,品項主檔!$A$2:$A$11,0))</f>
        <v>主食</v>
      </c>
      <c r="H763" s="17" t="n">
        <f aca="false">SUMIFS(品項年度售價!$D$2:$D$31,品項年度售價!$A$2:$A$31,$B763,品項年度售價!$B$2:$B$31,$E763)</f>
        <v>260</v>
      </c>
      <c r="I763" s="4" t="n">
        <v>630</v>
      </c>
      <c r="J763" s="14" t="n">
        <f aca="false">H763*I763</f>
        <v>163800</v>
      </c>
    </row>
    <row r="764" customFormat="false" ht="15" hidden="false" customHeight="false" outlineLevel="0" collapsed="false">
      <c r="A764" s="6" t="str">
        <f aca="false">TEXT(B764,"0")&amp;"-"&amp;TEXT(C764,"00")</f>
        <v>2024-05</v>
      </c>
      <c r="B764" s="4" t="n">
        <v>2024</v>
      </c>
      <c r="C764" s="4" t="n">
        <v>5</v>
      </c>
      <c r="D764" s="9" t="s">
        <v>300</v>
      </c>
      <c r="E764" s="9" t="s">
        <v>354</v>
      </c>
      <c r="F764" s="12" t="str">
        <f aca="false">INDEX(品項主檔!$B$2:$B$11,MATCH($E764,品項主檔!$A$2:$A$11,0))</f>
        <v>蔥油雞腿飯</v>
      </c>
      <c r="G764" s="12" t="str">
        <f aca="false">INDEX(品項主檔!$C$2:$C$11,MATCH($E764,品項主檔!$A$2:$A$11,0))</f>
        <v>主食</v>
      </c>
      <c r="H764" s="17" t="n">
        <f aca="false">SUMIFS(品項年度售價!$D$2:$D$31,品項年度售價!$A$2:$A$31,$B764,品項年度售價!$B$2:$B$31,$E764)</f>
        <v>220</v>
      </c>
      <c r="I764" s="4" t="n">
        <v>547</v>
      </c>
      <c r="J764" s="14" t="n">
        <f aca="false">H764*I764</f>
        <v>120340</v>
      </c>
    </row>
    <row r="765" customFormat="false" ht="15" hidden="false" customHeight="false" outlineLevel="0" collapsed="false">
      <c r="A765" s="6" t="str">
        <f aca="false">TEXT(B765,"0")&amp;"-"&amp;TEXT(C765,"00")</f>
        <v>2024-05</v>
      </c>
      <c r="B765" s="4" t="n">
        <v>2024</v>
      </c>
      <c r="C765" s="4" t="n">
        <v>5</v>
      </c>
      <c r="D765" s="9" t="s">
        <v>300</v>
      </c>
      <c r="E765" s="9" t="s">
        <v>356</v>
      </c>
      <c r="F765" s="12" t="str">
        <f aca="false">INDEX(品項主檔!$B$2:$B$11,MATCH($E765,品項主檔!$A$2:$A$11,0))</f>
        <v>黑胡椒豬排飯</v>
      </c>
      <c r="G765" s="12" t="str">
        <f aca="false">INDEX(品項主檔!$C$2:$C$11,MATCH($E765,品項主檔!$A$2:$A$11,0))</f>
        <v>主食</v>
      </c>
      <c r="H765" s="17" t="n">
        <f aca="false">SUMIFS(品項年度售價!$D$2:$D$31,品項年度售價!$A$2:$A$31,$B765,品項年度售價!$B$2:$B$31,$E765)</f>
        <v>230</v>
      </c>
      <c r="I765" s="4" t="n">
        <v>634</v>
      </c>
      <c r="J765" s="14" t="n">
        <f aca="false">H765*I765</f>
        <v>145820</v>
      </c>
    </row>
    <row r="766" customFormat="false" ht="15" hidden="false" customHeight="false" outlineLevel="0" collapsed="false">
      <c r="A766" s="6" t="str">
        <f aca="false">TEXT(B766,"0")&amp;"-"&amp;TEXT(C766,"00")</f>
        <v>2024-05</v>
      </c>
      <c r="B766" s="4" t="n">
        <v>2024</v>
      </c>
      <c r="C766" s="4" t="n">
        <v>5</v>
      </c>
      <c r="D766" s="9" t="s">
        <v>300</v>
      </c>
      <c r="E766" s="9" t="s">
        <v>358</v>
      </c>
      <c r="F766" s="12" t="str">
        <f aca="false">INDEX(品項主檔!$B$2:$B$11,MATCH($E766,品項主檔!$A$2:$A$11,0))</f>
        <v>麻油雞湯麵</v>
      </c>
      <c r="G766" s="12" t="str">
        <f aca="false">INDEX(品項主檔!$C$2:$C$11,MATCH($E766,品項主檔!$A$2:$A$11,0))</f>
        <v>主食</v>
      </c>
      <c r="H766" s="17" t="n">
        <f aca="false">SUMIFS(品項年度售價!$D$2:$D$31,品項年度售價!$A$2:$A$31,$B766,品項年度售價!$B$2:$B$31,$E766)</f>
        <v>290</v>
      </c>
      <c r="I766" s="4" t="n">
        <v>364</v>
      </c>
      <c r="J766" s="14" t="n">
        <f aca="false">H766*I766</f>
        <v>105560</v>
      </c>
    </row>
    <row r="767" customFormat="false" ht="15" hidden="false" customHeight="false" outlineLevel="0" collapsed="false">
      <c r="A767" s="6" t="str">
        <f aca="false">TEXT(B767,"0")&amp;"-"&amp;TEXT(C767,"00")</f>
        <v>2024-05</v>
      </c>
      <c r="B767" s="4" t="n">
        <v>2024</v>
      </c>
      <c r="C767" s="4" t="n">
        <v>5</v>
      </c>
      <c r="D767" s="9" t="s">
        <v>300</v>
      </c>
      <c r="E767" s="9" t="s">
        <v>360</v>
      </c>
      <c r="F767" s="12" t="str">
        <f aca="false">INDEX(品項主檔!$B$2:$B$11,MATCH($E767,品項主檔!$A$2:$A$11,0))</f>
        <v>塔香涼麵</v>
      </c>
      <c r="G767" s="12" t="str">
        <f aca="false">INDEX(品項主檔!$C$2:$C$11,MATCH($E767,品項主檔!$A$2:$A$11,0))</f>
        <v>主食</v>
      </c>
      <c r="H767" s="17" t="n">
        <f aca="false">SUMIFS(品項年度售價!$D$2:$D$31,品項年度售價!$A$2:$A$31,$B767,品項年度售價!$B$2:$B$31,$E767)</f>
        <v>180</v>
      </c>
      <c r="I767" s="4" t="n">
        <v>810</v>
      </c>
      <c r="J767" s="14" t="n">
        <f aca="false">H767*I767</f>
        <v>145800</v>
      </c>
    </row>
    <row r="768" customFormat="false" ht="15" hidden="false" customHeight="false" outlineLevel="0" collapsed="false">
      <c r="A768" s="6" t="str">
        <f aca="false">TEXT(B768,"0")&amp;"-"&amp;TEXT(C768,"00")</f>
        <v>2024-05</v>
      </c>
      <c r="B768" s="4" t="n">
        <v>2024</v>
      </c>
      <c r="C768" s="4" t="n">
        <v>5</v>
      </c>
      <c r="D768" s="9" t="s">
        <v>300</v>
      </c>
      <c r="E768" s="9" t="s">
        <v>362</v>
      </c>
      <c r="F768" s="12" t="str">
        <f aca="false">INDEX(品項主檔!$B$2:$B$11,MATCH($E768,品項主檔!$A$2:$A$11,0))</f>
        <v>海鮮炒飯</v>
      </c>
      <c r="G768" s="12" t="str">
        <f aca="false">INDEX(品項主檔!$C$2:$C$11,MATCH($E768,品項主檔!$A$2:$A$11,0))</f>
        <v>主食</v>
      </c>
      <c r="H768" s="17" t="n">
        <f aca="false">SUMIFS(品項年度售價!$D$2:$D$31,品項年度售價!$A$2:$A$31,$B768,品項年度售價!$B$2:$B$31,$E768)</f>
        <v>250</v>
      </c>
      <c r="I768" s="4" t="n">
        <v>483</v>
      </c>
      <c r="J768" s="14" t="n">
        <f aca="false">H768*I768</f>
        <v>120750</v>
      </c>
    </row>
    <row r="769" customFormat="false" ht="15" hidden="false" customHeight="false" outlineLevel="0" collapsed="false">
      <c r="A769" s="6" t="str">
        <f aca="false">TEXT(B769,"0")&amp;"-"&amp;TEXT(C769,"00")</f>
        <v>2024-05</v>
      </c>
      <c r="B769" s="4" t="n">
        <v>2024</v>
      </c>
      <c r="C769" s="4" t="n">
        <v>5</v>
      </c>
      <c r="D769" s="9" t="s">
        <v>300</v>
      </c>
      <c r="E769" s="9" t="s">
        <v>364</v>
      </c>
      <c r="F769" s="12" t="str">
        <f aca="false">INDEX(品項主檔!$B$2:$B$11,MATCH($E769,品項主檔!$A$2:$A$11,0))</f>
        <v>酸辣湯</v>
      </c>
      <c r="G769" s="12" t="str">
        <f aca="false">INDEX(品項主檔!$C$2:$C$11,MATCH($E769,品項主檔!$A$2:$A$11,0))</f>
        <v>湯品</v>
      </c>
      <c r="H769" s="17" t="n">
        <f aca="false">SUMIFS(品項年度售價!$D$2:$D$31,品項年度售價!$A$2:$A$31,$B769,品項年度售價!$B$2:$B$31,$E769)</f>
        <v>60</v>
      </c>
      <c r="I769" s="4" t="n">
        <v>2491</v>
      </c>
      <c r="J769" s="14" t="n">
        <f aca="false">H769*I769</f>
        <v>149460</v>
      </c>
    </row>
    <row r="770" customFormat="false" ht="15" hidden="false" customHeight="false" outlineLevel="0" collapsed="false">
      <c r="A770" s="6" t="str">
        <f aca="false">TEXT(B770,"0")&amp;"-"&amp;TEXT(C770,"00")</f>
        <v>2024-05</v>
      </c>
      <c r="B770" s="4" t="n">
        <v>2024</v>
      </c>
      <c r="C770" s="4" t="n">
        <v>5</v>
      </c>
      <c r="D770" s="9" t="s">
        <v>300</v>
      </c>
      <c r="E770" s="9" t="s">
        <v>367</v>
      </c>
      <c r="F770" s="12" t="str">
        <f aca="false">INDEX(品項主檔!$B$2:$B$11,MATCH($E770,品項主檔!$A$2:$A$11,0))</f>
        <v>招牌滷味拼盤</v>
      </c>
      <c r="G770" s="12" t="str">
        <f aca="false">INDEX(品項主檔!$C$2:$C$11,MATCH($E770,品項主檔!$A$2:$A$11,0))</f>
        <v>小菜</v>
      </c>
      <c r="H770" s="17" t="n">
        <f aca="false">SUMIFS(品項年度售價!$D$2:$D$31,品項年度售價!$A$2:$A$31,$B770,品項年度售價!$B$2:$B$31,$E770)</f>
        <v>120</v>
      </c>
      <c r="I770" s="4" t="n">
        <v>2392</v>
      </c>
      <c r="J770" s="14" t="n">
        <f aca="false">H770*I770</f>
        <v>287040</v>
      </c>
    </row>
    <row r="771" customFormat="false" ht="15" hidden="false" customHeight="false" outlineLevel="0" collapsed="false">
      <c r="A771" s="6" t="str">
        <f aca="false">TEXT(B771,"0")&amp;"-"&amp;TEXT(C771,"00")</f>
        <v>2024-05</v>
      </c>
      <c r="B771" s="4" t="n">
        <v>2024</v>
      </c>
      <c r="C771" s="4" t="n">
        <v>5</v>
      </c>
      <c r="D771" s="9" t="s">
        <v>300</v>
      </c>
      <c r="E771" s="9" t="s">
        <v>370</v>
      </c>
      <c r="F771" s="12" t="str">
        <f aca="false">INDEX(品項主檔!$B$2:$B$11,MATCH($E771,品項主檔!$A$2:$A$11,0))</f>
        <v>古早味紅茶</v>
      </c>
      <c r="G771" s="12" t="str">
        <f aca="false">INDEX(品項主檔!$C$2:$C$11,MATCH($E771,品項主檔!$A$2:$A$11,0))</f>
        <v>飲品</v>
      </c>
      <c r="H771" s="17" t="n">
        <f aca="false">SUMIFS(品項年度售價!$D$2:$D$31,品項年度售價!$A$2:$A$31,$B771,品項年度售價!$B$2:$B$31,$E771)</f>
        <v>45</v>
      </c>
      <c r="I771" s="4" t="n">
        <v>7260</v>
      </c>
      <c r="J771" s="14" t="n">
        <f aca="false">H771*I771</f>
        <v>326700</v>
      </c>
    </row>
    <row r="772" customFormat="false" ht="15" hidden="false" customHeight="false" outlineLevel="0" collapsed="false">
      <c r="A772" s="6" t="str">
        <f aca="false">TEXT(B772,"0")&amp;"-"&amp;TEXT(C772,"00")</f>
        <v>2024-05</v>
      </c>
      <c r="B772" s="4" t="n">
        <v>2024</v>
      </c>
      <c r="C772" s="4" t="n">
        <v>5</v>
      </c>
      <c r="D772" s="9" t="s">
        <v>305</v>
      </c>
      <c r="E772" s="9" t="s">
        <v>349</v>
      </c>
      <c r="F772" s="12" t="str">
        <f aca="false">INDEX(品項主檔!$B$2:$B$11,MATCH($E772,品項主檔!$A$2:$A$11,0))</f>
        <v>招牌牛肉麵</v>
      </c>
      <c r="G772" s="12" t="str">
        <f aca="false">INDEX(品項主檔!$C$2:$C$11,MATCH($E772,品項主檔!$A$2:$A$11,0))</f>
        <v>主食</v>
      </c>
      <c r="H772" s="17" t="n">
        <f aca="false">SUMIFS(品項年度售價!$D$2:$D$31,品項年度售價!$A$2:$A$31,$B772,品項年度售價!$B$2:$B$31,$E772)</f>
        <v>280</v>
      </c>
      <c r="I772" s="4" t="n">
        <v>442</v>
      </c>
      <c r="J772" s="14" t="n">
        <f aca="false">H772*I772</f>
        <v>123760</v>
      </c>
    </row>
    <row r="773" customFormat="false" ht="15" hidden="false" customHeight="false" outlineLevel="0" collapsed="false">
      <c r="A773" s="6" t="str">
        <f aca="false">TEXT(B773,"0")&amp;"-"&amp;TEXT(C773,"00")</f>
        <v>2024-05</v>
      </c>
      <c r="B773" s="4" t="n">
        <v>2024</v>
      </c>
      <c r="C773" s="4" t="n">
        <v>5</v>
      </c>
      <c r="D773" s="9" t="s">
        <v>305</v>
      </c>
      <c r="E773" s="9" t="s">
        <v>352</v>
      </c>
      <c r="F773" s="12" t="str">
        <f aca="false">INDEX(品項主檔!$B$2:$B$11,MATCH($E773,品項主檔!$A$2:$A$11,0))</f>
        <v>三杯雞定食</v>
      </c>
      <c r="G773" s="12" t="str">
        <f aca="false">INDEX(品項主檔!$C$2:$C$11,MATCH($E773,品項主檔!$A$2:$A$11,0))</f>
        <v>主食</v>
      </c>
      <c r="H773" s="17" t="n">
        <f aca="false">SUMIFS(品項年度售價!$D$2:$D$31,品項年度售價!$A$2:$A$31,$B773,品項年度售價!$B$2:$B$31,$E773)</f>
        <v>260</v>
      </c>
      <c r="I773" s="4" t="n">
        <v>571</v>
      </c>
      <c r="J773" s="14" t="n">
        <f aca="false">H773*I773</f>
        <v>148460</v>
      </c>
    </row>
    <row r="774" customFormat="false" ht="15" hidden="false" customHeight="false" outlineLevel="0" collapsed="false">
      <c r="A774" s="6" t="str">
        <f aca="false">TEXT(B774,"0")&amp;"-"&amp;TEXT(C774,"00")</f>
        <v>2024-05</v>
      </c>
      <c r="B774" s="4" t="n">
        <v>2024</v>
      </c>
      <c r="C774" s="4" t="n">
        <v>5</v>
      </c>
      <c r="D774" s="9" t="s">
        <v>305</v>
      </c>
      <c r="E774" s="9" t="s">
        <v>354</v>
      </c>
      <c r="F774" s="12" t="str">
        <f aca="false">INDEX(品項主檔!$B$2:$B$11,MATCH($E774,品項主檔!$A$2:$A$11,0))</f>
        <v>蔥油雞腿飯</v>
      </c>
      <c r="G774" s="12" t="str">
        <f aca="false">INDEX(品項主檔!$C$2:$C$11,MATCH($E774,品項主檔!$A$2:$A$11,0))</f>
        <v>主食</v>
      </c>
      <c r="H774" s="17" t="n">
        <f aca="false">SUMIFS(品項年度售價!$D$2:$D$31,品項年度售價!$A$2:$A$31,$B774,品項年度售價!$B$2:$B$31,$E774)</f>
        <v>220</v>
      </c>
      <c r="I774" s="4" t="n">
        <v>519</v>
      </c>
      <c r="J774" s="14" t="n">
        <f aca="false">H774*I774</f>
        <v>114180</v>
      </c>
    </row>
    <row r="775" customFormat="false" ht="15" hidden="false" customHeight="false" outlineLevel="0" collapsed="false">
      <c r="A775" s="6" t="str">
        <f aca="false">TEXT(B775,"0")&amp;"-"&amp;TEXT(C775,"00")</f>
        <v>2024-05</v>
      </c>
      <c r="B775" s="4" t="n">
        <v>2024</v>
      </c>
      <c r="C775" s="4" t="n">
        <v>5</v>
      </c>
      <c r="D775" s="9" t="s">
        <v>305</v>
      </c>
      <c r="E775" s="9" t="s">
        <v>356</v>
      </c>
      <c r="F775" s="12" t="str">
        <f aca="false">INDEX(品項主檔!$B$2:$B$11,MATCH($E775,品項主檔!$A$2:$A$11,0))</f>
        <v>黑胡椒豬排飯</v>
      </c>
      <c r="G775" s="12" t="str">
        <f aca="false">INDEX(品項主檔!$C$2:$C$11,MATCH($E775,品項主檔!$A$2:$A$11,0))</f>
        <v>主食</v>
      </c>
      <c r="H775" s="17" t="n">
        <f aca="false">SUMIFS(品項年度售價!$D$2:$D$31,品項年度售價!$A$2:$A$31,$B775,品項年度售價!$B$2:$B$31,$E775)</f>
        <v>230</v>
      </c>
      <c r="I775" s="4" t="n">
        <v>485</v>
      </c>
      <c r="J775" s="14" t="n">
        <f aca="false">H775*I775</f>
        <v>111550</v>
      </c>
    </row>
    <row r="776" customFormat="false" ht="15" hidden="false" customHeight="false" outlineLevel="0" collapsed="false">
      <c r="A776" s="6" t="str">
        <f aca="false">TEXT(B776,"0")&amp;"-"&amp;TEXT(C776,"00")</f>
        <v>2024-05</v>
      </c>
      <c r="B776" s="4" t="n">
        <v>2024</v>
      </c>
      <c r="C776" s="4" t="n">
        <v>5</v>
      </c>
      <c r="D776" s="9" t="s">
        <v>305</v>
      </c>
      <c r="E776" s="9" t="s">
        <v>358</v>
      </c>
      <c r="F776" s="12" t="str">
        <f aca="false">INDEX(品項主檔!$B$2:$B$11,MATCH($E776,品項主檔!$A$2:$A$11,0))</f>
        <v>麻油雞湯麵</v>
      </c>
      <c r="G776" s="12" t="str">
        <f aca="false">INDEX(品項主檔!$C$2:$C$11,MATCH($E776,品項主檔!$A$2:$A$11,0))</f>
        <v>主食</v>
      </c>
      <c r="H776" s="17" t="n">
        <f aca="false">SUMIFS(品項年度售價!$D$2:$D$31,品項年度售價!$A$2:$A$31,$B776,品項年度售價!$B$2:$B$31,$E776)</f>
        <v>290</v>
      </c>
      <c r="I776" s="4" t="n">
        <v>262</v>
      </c>
      <c r="J776" s="14" t="n">
        <f aca="false">H776*I776</f>
        <v>75980</v>
      </c>
    </row>
    <row r="777" customFormat="false" ht="15" hidden="false" customHeight="false" outlineLevel="0" collapsed="false">
      <c r="A777" s="6" t="str">
        <f aca="false">TEXT(B777,"0")&amp;"-"&amp;TEXT(C777,"00")</f>
        <v>2024-05</v>
      </c>
      <c r="B777" s="4" t="n">
        <v>2024</v>
      </c>
      <c r="C777" s="4" t="n">
        <v>5</v>
      </c>
      <c r="D777" s="9" t="s">
        <v>305</v>
      </c>
      <c r="E777" s="9" t="s">
        <v>360</v>
      </c>
      <c r="F777" s="12" t="str">
        <f aca="false">INDEX(品項主檔!$B$2:$B$11,MATCH($E777,品項主檔!$A$2:$A$11,0))</f>
        <v>塔香涼麵</v>
      </c>
      <c r="G777" s="12" t="str">
        <f aca="false">INDEX(品項主檔!$C$2:$C$11,MATCH($E777,品項主檔!$A$2:$A$11,0))</f>
        <v>主食</v>
      </c>
      <c r="H777" s="17" t="n">
        <f aca="false">SUMIFS(品項年度售價!$D$2:$D$31,品項年度售價!$A$2:$A$31,$B777,品項年度售價!$B$2:$B$31,$E777)</f>
        <v>180</v>
      </c>
      <c r="I777" s="4" t="n">
        <v>664</v>
      </c>
      <c r="J777" s="14" t="n">
        <f aca="false">H777*I777</f>
        <v>119520</v>
      </c>
    </row>
    <row r="778" customFormat="false" ht="15" hidden="false" customHeight="false" outlineLevel="0" collapsed="false">
      <c r="A778" s="6" t="str">
        <f aca="false">TEXT(B778,"0")&amp;"-"&amp;TEXT(C778,"00")</f>
        <v>2024-05</v>
      </c>
      <c r="B778" s="4" t="n">
        <v>2024</v>
      </c>
      <c r="C778" s="4" t="n">
        <v>5</v>
      </c>
      <c r="D778" s="9" t="s">
        <v>305</v>
      </c>
      <c r="E778" s="9" t="s">
        <v>362</v>
      </c>
      <c r="F778" s="12" t="str">
        <f aca="false">INDEX(品項主檔!$B$2:$B$11,MATCH($E778,品項主檔!$A$2:$A$11,0))</f>
        <v>海鮮炒飯</v>
      </c>
      <c r="G778" s="12" t="str">
        <f aca="false">INDEX(品項主檔!$C$2:$C$11,MATCH($E778,品項主檔!$A$2:$A$11,0))</f>
        <v>主食</v>
      </c>
      <c r="H778" s="17" t="n">
        <f aca="false">SUMIFS(品項年度售價!$D$2:$D$31,品項年度售價!$A$2:$A$31,$B778,品項年度售價!$B$2:$B$31,$E778)</f>
        <v>250</v>
      </c>
      <c r="I778" s="4" t="n">
        <v>618</v>
      </c>
      <c r="J778" s="14" t="n">
        <f aca="false">H778*I778</f>
        <v>154500</v>
      </c>
    </row>
    <row r="779" customFormat="false" ht="15" hidden="false" customHeight="false" outlineLevel="0" collapsed="false">
      <c r="A779" s="6" t="str">
        <f aca="false">TEXT(B779,"0")&amp;"-"&amp;TEXT(C779,"00")</f>
        <v>2024-05</v>
      </c>
      <c r="B779" s="4" t="n">
        <v>2024</v>
      </c>
      <c r="C779" s="4" t="n">
        <v>5</v>
      </c>
      <c r="D779" s="9" t="s">
        <v>305</v>
      </c>
      <c r="E779" s="9" t="s">
        <v>364</v>
      </c>
      <c r="F779" s="12" t="str">
        <f aca="false">INDEX(品項主檔!$B$2:$B$11,MATCH($E779,品項主檔!$A$2:$A$11,0))</f>
        <v>酸辣湯</v>
      </c>
      <c r="G779" s="12" t="str">
        <f aca="false">INDEX(品項主檔!$C$2:$C$11,MATCH($E779,品項主檔!$A$2:$A$11,0))</f>
        <v>湯品</v>
      </c>
      <c r="H779" s="17" t="n">
        <f aca="false">SUMIFS(品項年度售價!$D$2:$D$31,品項年度售價!$A$2:$A$31,$B779,品項年度售價!$B$2:$B$31,$E779)</f>
        <v>60</v>
      </c>
      <c r="I779" s="4" t="n">
        <v>1896</v>
      </c>
      <c r="J779" s="14" t="n">
        <f aca="false">H779*I779</f>
        <v>113760</v>
      </c>
    </row>
    <row r="780" customFormat="false" ht="15" hidden="false" customHeight="false" outlineLevel="0" collapsed="false">
      <c r="A780" s="6" t="str">
        <f aca="false">TEXT(B780,"0")&amp;"-"&amp;TEXT(C780,"00")</f>
        <v>2024-05</v>
      </c>
      <c r="B780" s="4" t="n">
        <v>2024</v>
      </c>
      <c r="C780" s="4" t="n">
        <v>5</v>
      </c>
      <c r="D780" s="9" t="s">
        <v>305</v>
      </c>
      <c r="E780" s="9" t="s">
        <v>367</v>
      </c>
      <c r="F780" s="12" t="str">
        <f aca="false">INDEX(品項主檔!$B$2:$B$11,MATCH($E780,品項主檔!$A$2:$A$11,0))</f>
        <v>招牌滷味拼盤</v>
      </c>
      <c r="G780" s="12" t="str">
        <f aca="false">INDEX(品項主檔!$C$2:$C$11,MATCH($E780,品項主檔!$A$2:$A$11,0))</f>
        <v>小菜</v>
      </c>
      <c r="H780" s="17" t="n">
        <f aca="false">SUMIFS(品項年度售價!$D$2:$D$31,品項年度售價!$A$2:$A$31,$B780,品項年度售價!$B$2:$B$31,$E780)</f>
        <v>120</v>
      </c>
      <c r="I780" s="4" t="n">
        <v>1467</v>
      </c>
      <c r="J780" s="14" t="n">
        <f aca="false">H780*I780</f>
        <v>176040</v>
      </c>
    </row>
    <row r="781" customFormat="false" ht="15" hidden="false" customHeight="false" outlineLevel="0" collapsed="false">
      <c r="A781" s="6" t="str">
        <f aca="false">TEXT(B781,"0")&amp;"-"&amp;TEXT(C781,"00")</f>
        <v>2024-05</v>
      </c>
      <c r="B781" s="4" t="n">
        <v>2024</v>
      </c>
      <c r="C781" s="4" t="n">
        <v>5</v>
      </c>
      <c r="D781" s="9" t="s">
        <v>305</v>
      </c>
      <c r="E781" s="9" t="s">
        <v>370</v>
      </c>
      <c r="F781" s="12" t="str">
        <f aca="false">INDEX(品項主檔!$B$2:$B$11,MATCH($E781,品項主檔!$A$2:$A$11,0))</f>
        <v>古早味紅茶</v>
      </c>
      <c r="G781" s="12" t="str">
        <f aca="false">INDEX(品項主檔!$C$2:$C$11,MATCH($E781,品項主檔!$A$2:$A$11,0))</f>
        <v>飲品</v>
      </c>
      <c r="H781" s="17" t="n">
        <f aca="false">SUMIFS(品項年度售價!$D$2:$D$31,品項年度售價!$A$2:$A$31,$B781,品項年度售價!$B$2:$B$31,$E781)</f>
        <v>45</v>
      </c>
      <c r="I781" s="4" t="n">
        <v>4603</v>
      </c>
      <c r="J781" s="14" t="n">
        <f aca="false">H781*I781</f>
        <v>207135</v>
      </c>
    </row>
    <row r="782" customFormat="false" ht="15" hidden="false" customHeight="false" outlineLevel="0" collapsed="false">
      <c r="A782" s="6" t="str">
        <f aca="false">TEXT(B782,"0")&amp;"-"&amp;TEXT(C782,"00")</f>
        <v>2024-05</v>
      </c>
      <c r="B782" s="4" t="n">
        <v>2024</v>
      </c>
      <c r="C782" s="4" t="n">
        <v>5</v>
      </c>
      <c r="D782" s="9" t="s">
        <v>307</v>
      </c>
      <c r="E782" s="9" t="s">
        <v>349</v>
      </c>
      <c r="F782" s="12" t="str">
        <f aca="false">INDEX(品項主檔!$B$2:$B$11,MATCH($E782,品項主檔!$A$2:$A$11,0))</f>
        <v>招牌牛肉麵</v>
      </c>
      <c r="G782" s="12" t="str">
        <f aca="false">INDEX(品項主檔!$C$2:$C$11,MATCH($E782,品項主檔!$A$2:$A$11,0))</f>
        <v>主食</v>
      </c>
      <c r="H782" s="17" t="n">
        <f aca="false">SUMIFS(品項年度售價!$D$2:$D$31,品項年度售價!$A$2:$A$31,$B782,品項年度售價!$B$2:$B$31,$E782)</f>
        <v>280</v>
      </c>
      <c r="I782" s="4" t="n">
        <v>370</v>
      </c>
      <c r="J782" s="14" t="n">
        <f aca="false">H782*I782</f>
        <v>103600</v>
      </c>
    </row>
    <row r="783" customFormat="false" ht="15" hidden="false" customHeight="false" outlineLevel="0" collapsed="false">
      <c r="A783" s="6" t="str">
        <f aca="false">TEXT(B783,"0")&amp;"-"&amp;TEXT(C783,"00")</f>
        <v>2024-05</v>
      </c>
      <c r="B783" s="4" t="n">
        <v>2024</v>
      </c>
      <c r="C783" s="4" t="n">
        <v>5</v>
      </c>
      <c r="D783" s="9" t="s">
        <v>307</v>
      </c>
      <c r="E783" s="9" t="s">
        <v>352</v>
      </c>
      <c r="F783" s="12" t="str">
        <f aca="false">INDEX(品項主檔!$B$2:$B$11,MATCH($E783,品項主檔!$A$2:$A$11,0))</f>
        <v>三杯雞定食</v>
      </c>
      <c r="G783" s="12" t="str">
        <f aca="false">INDEX(品項主檔!$C$2:$C$11,MATCH($E783,品項主檔!$A$2:$A$11,0))</f>
        <v>主食</v>
      </c>
      <c r="H783" s="17" t="n">
        <f aca="false">SUMIFS(品項年度售價!$D$2:$D$31,品項年度售價!$A$2:$A$31,$B783,品項年度售價!$B$2:$B$31,$E783)</f>
        <v>260</v>
      </c>
      <c r="I783" s="4" t="n">
        <v>355</v>
      </c>
      <c r="J783" s="14" t="n">
        <f aca="false">H783*I783</f>
        <v>92300</v>
      </c>
    </row>
    <row r="784" customFormat="false" ht="15" hidden="false" customHeight="false" outlineLevel="0" collapsed="false">
      <c r="A784" s="6" t="str">
        <f aca="false">TEXT(B784,"0")&amp;"-"&amp;TEXT(C784,"00")</f>
        <v>2024-05</v>
      </c>
      <c r="B784" s="4" t="n">
        <v>2024</v>
      </c>
      <c r="C784" s="4" t="n">
        <v>5</v>
      </c>
      <c r="D784" s="9" t="s">
        <v>307</v>
      </c>
      <c r="E784" s="9" t="s">
        <v>354</v>
      </c>
      <c r="F784" s="12" t="str">
        <f aca="false">INDEX(品項主檔!$B$2:$B$11,MATCH($E784,品項主檔!$A$2:$A$11,0))</f>
        <v>蔥油雞腿飯</v>
      </c>
      <c r="G784" s="12" t="str">
        <f aca="false">INDEX(品項主檔!$C$2:$C$11,MATCH($E784,品項主檔!$A$2:$A$11,0))</f>
        <v>主食</v>
      </c>
      <c r="H784" s="17" t="n">
        <f aca="false">SUMIFS(品項年度售價!$D$2:$D$31,品項年度售價!$A$2:$A$31,$B784,品項年度售價!$B$2:$B$31,$E784)</f>
        <v>220</v>
      </c>
      <c r="I784" s="4" t="n">
        <v>377</v>
      </c>
      <c r="J784" s="14" t="n">
        <f aca="false">H784*I784</f>
        <v>82940</v>
      </c>
    </row>
    <row r="785" customFormat="false" ht="15" hidden="false" customHeight="false" outlineLevel="0" collapsed="false">
      <c r="A785" s="6" t="str">
        <f aca="false">TEXT(B785,"0")&amp;"-"&amp;TEXT(C785,"00")</f>
        <v>2024-05</v>
      </c>
      <c r="B785" s="4" t="n">
        <v>2024</v>
      </c>
      <c r="C785" s="4" t="n">
        <v>5</v>
      </c>
      <c r="D785" s="9" t="s">
        <v>307</v>
      </c>
      <c r="E785" s="9" t="s">
        <v>356</v>
      </c>
      <c r="F785" s="12" t="str">
        <f aca="false">INDEX(品項主檔!$B$2:$B$11,MATCH($E785,品項主檔!$A$2:$A$11,0))</f>
        <v>黑胡椒豬排飯</v>
      </c>
      <c r="G785" s="12" t="str">
        <f aca="false">INDEX(品項主檔!$C$2:$C$11,MATCH($E785,品項主檔!$A$2:$A$11,0))</f>
        <v>主食</v>
      </c>
      <c r="H785" s="17" t="n">
        <f aca="false">SUMIFS(品項年度售價!$D$2:$D$31,品項年度售價!$A$2:$A$31,$B785,品項年度售價!$B$2:$B$31,$E785)</f>
        <v>230</v>
      </c>
      <c r="I785" s="4" t="n">
        <v>288</v>
      </c>
      <c r="J785" s="14" t="n">
        <f aca="false">H785*I785</f>
        <v>66240</v>
      </c>
    </row>
    <row r="786" customFormat="false" ht="15" hidden="false" customHeight="false" outlineLevel="0" collapsed="false">
      <c r="A786" s="6" t="str">
        <f aca="false">TEXT(B786,"0")&amp;"-"&amp;TEXT(C786,"00")</f>
        <v>2024-05</v>
      </c>
      <c r="B786" s="4" t="n">
        <v>2024</v>
      </c>
      <c r="C786" s="4" t="n">
        <v>5</v>
      </c>
      <c r="D786" s="9" t="s">
        <v>307</v>
      </c>
      <c r="E786" s="9" t="s">
        <v>358</v>
      </c>
      <c r="F786" s="12" t="str">
        <f aca="false">INDEX(品項主檔!$B$2:$B$11,MATCH($E786,品項主檔!$A$2:$A$11,0))</f>
        <v>麻油雞湯麵</v>
      </c>
      <c r="G786" s="12" t="str">
        <f aca="false">INDEX(品項主檔!$C$2:$C$11,MATCH($E786,品項主檔!$A$2:$A$11,0))</f>
        <v>主食</v>
      </c>
      <c r="H786" s="17" t="n">
        <f aca="false">SUMIFS(品項年度售價!$D$2:$D$31,品項年度售價!$A$2:$A$31,$B786,品項年度售價!$B$2:$B$31,$E786)</f>
        <v>290</v>
      </c>
      <c r="I786" s="4" t="n">
        <v>198</v>
      </c>
      <c r="J786" s="14" t="n">
        <f aca="false">H786*I786</f>
        <v>57420</v>
      </c>
    </row>
    <row r="787" customFormat="false" ht="15" hidden="false" customHeight="false" outlineLevel="0" collapsed="false">
      <c r="A787" s="6" t="str">
        <f aca="false">TEXT(B787,"0")&amp;"-"&amp;TEXT(C787,"00")</f>
        <v>2024-05</v>
      </c>
      <c r="B787" s="4" t="n">
        <v>2024</v>
      </c>
      <c r="C787" s="4" t="n">
        <v>5</v>
      </c>
      <c r="D787" s="9" t="s">
        <v>307</v>
      </c>
      <c r="E787" s="9" t="s">
        <v>360</v>
      </c>
      <c r="F787" s="12" t="str">
        <f aca="false">INDEX(品項主檔!$B$2:$B$11,MATCH($E787,品項主檔!$A$2:$A$11,0))</f>
        <v>塔香涼麵</v>
      </c>
      <c r="G787" s="12" t="str">
        <f aca="false">INDEX(品項主檔!$C$2:$C$11,MATCH($E787,品項主檔!$A$2:$A$11,0))</f>
        <v>主食</v>
      </c>
      <c r="H787" s="17" t="n">
        <f aca="false">SUMIFS(品項年度售價!$D$2:$D$31,品項年度售價!$A$2:$A$31,$B787,品項年度售價!$B$2:$B$31,$E787)</f>
        <v>180</v>
      </c>
      <c r="I787" s="4" t="n">
        <v>416</v>
      </c>
      <c r="J787" s="14" t="n">
        <f aca="false">H787*I787</f>
        <v>74880</v>
      </c>
    </row>
    <row r="788" customFormat="false" ht="15" hidden="false" customHeight="false" outlineLevel="0" collapsed="false">
      <c r="A788" s="6" t="str">
        <f aca="false">TEXT(B788,"0")&amp;"-"&amp;TEXT(C788,"00")</f>
        <v>2024-05</v>
      </c>
      <c r="B788" s="4" t="n">
        <v>2024</v>
      </c>
      <c r="C788" s="4" t="n">
        <v>5</v>
      </c>
      <c r="D788" s="9" t="s">
        <v>307</v>
      </c>
      <c r="E788" s="9" t="s">
        <v>362</v>
      </c>
      <c r="F788" s="12" t="str">
        <f aca="false">INDEX(品項主檔!$B$2:$B$11,MATCH($E788,品項主檔!$A$2:$A$11,0))</f>
        <v>海鮮炒飯</v>
      </c>
      <c r="G788" s="12" t="str">
        <f aca="false">INDEX(品項主檔!$C$2:$C$11,MATCH($E788,品項主檔!$A$2:$A$11,0))</f>
        <v>主食</v>
      </c>
      <c r="H788" s="17" t="n">
        <f aca="false">SUMIFS(品項年度售價!$D$2:$D$31,品項年度售價!$A$2:$A$31,$B788,品項年度售價!$B$2:$B$31,$E788)</f>
        <v>250</v>
      </c>
      <c r="I788" s="4" t="n">
        <v>310</v>
      </c>
      <c r="J788" s="14" t="n">
        <f aca="false">H788*I788</f>
        <v>77500</v>
      </c>
    </row>
    <row r="789" customFormat="false" ht="15" hidden="false" customHeight="false" outlineLevel="0" collapsed="false">
      <c r="A789" s="6" t="str">
        <f aca="false">TEXT(B789,"0")&amp;"-"&amp;TEXT(C789,"00")</f>
        <v>2024-05</v>
      </c>
      <c r="B789" s="4" t="n">
        <v>2024</v>
      </c>
      <c r="C789" s="4" t="n">
        <v>5</v>
      </c>
      <c r="D789" s="9" t="s">
        <v>307</v>
      </c>
      <c r="E789" s="9" t="s">
        <v>364</v>
      </c>
      <c r="F789" s="12" t="str">
        <f aca="false">INDEX(品項主檔!$B$2:$B$11,MATCH($E789,品項主檔!$A$2:$A$11,0))</f>
        <v>酸辣湯</v>
      </c>
      <c r="G789" s="12" t="str">
        <f aca="false">INDEX(品項主檔!$C$2:$C$11,MATCH($E789,品項主檔!$A$2:$A$11,0))</f>
        <v>湯品</v>
      </c>
      <c r="H789" s="17" t="n">
        <f aca="false">SUMIFS(品項年度售價!$D$2:$D$31,品項年度售價!$A$2:$A$31,$B789,品項年度售價!$B$2:$B$31,$E789)</f>
        <v>60</v>
      </c>
      <c r="I789" s="4" t="n">
        <v>1416</v>
      </c>
      <c r="J789" s="14" t="n">
        <f aca="false">H789*I789</f>
        <v>84960</v>
      </c>
    </row>
    <row r="790" customFormat="false" ht="15" hidden="false" customHeight="false" outlineLevel="0" collapsed="false">
      <c r="A790" s="6" t="str">
        <f aca="false">TEXT(B790,"0")&amp;"-"&amp;TEXT(C790,"00")</f>
        <v>2024-05</v>
      </c>
      <c r="B790" s="4" t="n">
        <v>2024</v>
      </c>
      <c r="C790" s="4" t="n">
        <v>5</v>
      </c>
      <c r="D790" s="9" t="s">
        <v>307</v>
      </c>
      <c r="E790" s="9" t="s">
        <v>367</v>
      </c>
      <c r="F790" s="12" t="str">
        <f aca="false">INDEX(品項主檔!$B$2:$B$11,MATCH($E790,品項主檔!$A$2:$A$11,0))</f>
        <v>招牌滷味拼盤</v>
      </c>
      <c r="G790" s="12" t="str">
        <f aca="false">INDEX(品項主檔!$C$2:$C$11,MATCH($E790,品項主檔!$A$2:$A$11,0))</f>
        <v>小菜</v>
      </c>
      <c r="H790" s="17" t="n">
        <f aca="false">SUMIFS(品項年度售價!$D$2:$D$31,品項年度售價!$A$2:$A$31,$B790,品項年度售價!$B$2:$B$31,$E790)</f>
        <v>120</v>
      </c>
      <c r="I790" s="4" t="n">
        <v>1049</v>
      </c>
      <c r="J790" s="14" t="n">
        <f aca="false">H790*I790</f>
        <v>125880</v>
      </c>
    </row>
    <row r="791" customFormat="false" ht="15" hidden="false" customHeight="false" outlineLevel="0" collapsed="false">
      <c r="A791" s="6" t="str">
        <f aca="false">TEXT(B791,"0")&amp;"-"&amp;TEXT(C791,"00")</f>
        <v>2024-05</v>
      </c>
      <c r="B791" s="4" t="n">
        <v>2024</v>
      </c>
      <c r="C791" s="4" t="n">
        <v>5</v>
      </c>
      <c r="D791" s="9" t="s">
        <v>307</v>
      </c>
      <c r="E791" s="9" t="s">
        <v>370</v>
      </c>
      <c r="F791" s="12" t="str">
        <f aca="false">INDEX(品項主檔!$B$2:$B$11,MATCH($E791,品項主檔!$A$2:$A$11,0))</f>
        <v>古早味紅茶</v>
      </c>
      <c r="G791" s="12" t="str">
        <f aca="false">INDEX(品項主檔!$C$2:$C$11,MATCH($E791,品項主檔!$A$2:$A$11,0))</f>
        <v>飲品</v>
      </c>
      <c r="H791" s="17" t="n">
        <f aca="false">SUMIFS(品項年度售價!$D$2:$D$31,品項年度售價!$A$2:$A$31,$B791,品項年度售價!$B$2:$B$31,$E791)</f>
        <v>45</v>
      </c>
      <c r="I791" s="4" t="n">
        <v>3516</v>
      </c>
      <c r="J791" s="14" t="n">
        <f aca="false">H791*I791</f>
        <v>158220</v>
      </c>
    </row>
    <row r="792" customFormat="false" ht="15" hidden="false" customHeight="false" outlineLevel="0" collapsed="false">
      <c r="A792" s="6" t="str">
        <f aca="false">TEXT(B792,"0")&amp;"-"&amp;TEXT(C792,"00")</f>
        <v>2024-05</v>
      </c>
      <c r="B792" s="4" t="n">
        <v>2024</v>
      </c>
      <c r="C792" s="4" t="n">
        <v>5</v>
      </c>
      <c r="D792" s="9" t="s">
        <v>318</v>
      </c>
      <c r="E792" s="9" t="s">
        <v>349</v>
      </c>
      <c r="F792" s="12" t="str">
        <f aca="false">INDEX(品項主檔!$B$2:$B$11,MATCH($E792,品項主檔!$A$2:$A$11,0))</f>
        <v>招牌牛肉麵</v>
      </c>
      <c r="G792" s="12" t="str">
        <f aca="false">INDEX(品項主檔!$C$2:$C$11,MATCH($E792,品項主檔!$A$2:$A$11,0))</f>
        <v>主食</v>
      </c>
      <c r="H792" s="17" t="n">
        <f aca="false">SUMIFS(品項年度售價!$D$2:$D$31,品項年度售價!$A$2:$A$31,$B792,品項年度售價!$B$2:$B$31,$E792)</f>
        <v>280</v>
      </c>
      <c r="I792" s="4" t="n">
        <v>287</v>
      </c>
      <c r="J792" s="14" t="n">
        <f aca="false">H792*I792</f>
        <v>80360</v>
      </c>
    </row>
    <row r="793" customFormat="false" ht="15" hidden="false" customHeight="false" outlineLevel="0" collapsed="false">
      <c r="A793" s="6" t="str">
        <f aca="false">TEXT(B793,"0")&amp;"-"&amp;TEXT(C793,"00")</f>
        <v>2024-05</v>
      </c>
      <c r="B793" s="4" t="n">
        <v>2024</v>
      </c>
      <c r="C793" s="4" t="n">
        <v>5</v>
      </c>
      <c r="D793" s="9" t="s">
        <v>318</v>
      </c>
      <c r="E793" s="9" t="s">
        <v>352</v>
      </c>
      <c r="F793" s="12" t="str">
        <f aca="false">INDEX(品項主檔!$B$2:$B$11,MATCH($E793,品項主檔!$A$2:$A$11,0))</f>
        <v>三杯雞定食</v>
      </c>
      <c r="G793" s="12" t="str">
        <f aca="false">INDEX(品項主檔!$C$2:$C$11,MATCH($E793,品項主檔!$A$2:$A$11,0))</f>
        <v>主食</v>
      </c>
      <c r="H793" s="17" t="n">
        <f aca="false">SUMIFS(品項年度售價!$D$2:$D$31,品項年度售價!$A$2:$A$31,$B793,品項年度售價!$B$2:$B$31,$E793)</f>
        <v>260</v>
      </c>
      <c r="I793" s="4" t="n">
        <v>314</v>
      </c>
      <c r="J793" s="14" t="n">
        <f aca="false">H793*I793</f>
        <v>81640</v>
      </c>
    </row>
    <row r="794" customFormat="false" ht="15" hidden="false" customHeight="false" outlineLevel="0" collapsed="false">
      <c r="A794" s="6" t="str">
        <f aca="false">TEXT(B794,"0")&amp;"-"&amp;TEXT(C794,"00")</f>
        <v>2024-05</v>
      </c>
      <c r="B794" s="4" t="n">
        <v>2024</v>
      </c>
      <c r="C794" s="4" t="n">
        <v>5</v>
      </c>
      <c r="D794" s="9" t="s">
        <v>318</v>
      </c>
      <c r="E794" s="9" t="s">
        <v>354</v>
      </c>
      <c r="F794" s="12" t="str">
        <f aca="false">INDEX(品項主檔!$B$2:$B$11,MATCH($E794,品項主檔!$A$2:$A$11,0))</f>
        <v>蔥油雞腿飯</v>
      </c>
      <c r="G794" s="12" t="str">
        <f aca="false">INDEX(品項主檔!$C$2:$C$11,MATCH($E794,品項主檔!$A$2:$A$11,0))</f>
        <v>主食</v>
      </c>
      <c r="H794" s="17" t="n">
        <f aca="false">SUMIFS(品項年度售價!$D$2:$D$31,品項年度售價!$A$2:$A$31,$B794,品項年度售價!$B$2:$B$31,$E794)</f>
        <v>220</v>
      </c>
      <c r="I794" s="4" t="n">
        <v>408</v>
      </c>
      <c r="J794" s="14" t="n">
        <f aca="false">H794*I794</f>
        <v>89760</v>
      </c>
    </row>
    <row r="795" customFormat="false" ht="15" hidden="false" customHeight="false" outlineLevel="0" collapsed="false">
      <c r="A795" s="6" t="str">
        <f aca="false">TEXT(B795,"0")&amp;"-"&amp;TEXT(C795,"00")</f>
        <v>2024-05</v>
      </c>
      <c r="B795" s="4" t="n">
        <v>2024</v>
      </c>
      <c r="C795" s="4" t="n">
        <v>5</v>
      </c>
      <c r="D795" s="9" t="s">
        <v>318</v>
      </c>
      <c r="E795" s="9" t="s">
        <v>356</v>
      </c>
      <c r="F795" s="12" t="str">
        <f aca="false">INDEX(品項主檔!$B$2:$B$11,MATCH($E795,品項主檔!$A$2:$A$11,0))</f>
        <v>黑胡椒豬排飯</v>
      </c>
      <c r="G795" s="12" t="str">
        <f aca="false">INDEX(品項主檔!$C$2:$C$11,MATCH($E795,品項主檔!$A$2:$A$11,0))</f>
        <v>主食</v>
      </c>
      <c r="H795" s="17" t="n">
        <f aca="false">SUMIFS(品項年度售價!$D$2:$D$31,品項年度售價!$A$2:$A$31,$B795,品項年度售價!$B$2:$B$31,$E795)</f>
        <v>230</v>
      </c>
      <c r="I795" s="4" t="n">
        <v>340</v>
      </c>
      <c r="J795" s="14" t="n">
        <f aca="false">H795*I795</f>
        <v>78200</v>
      </c>
    </row>
    <row r="796" customFormat="false" ht="15" hidden="false" customHeight="false" outlineLevel="0" collapsed="false">
      <c r="A796" s="6" t="str">
        <f aca="false">TEXT(B796,"0")&amp;"-"&amp;TEXT(C796,"00")</f>
        <v>2024-05</v>
      </c>
      <c r="B796" s="4" t="n">
        <v>2024</v>
      </c>
      <c r="C796" s="4" t="n">
        <v>5</v>
      </c>
      <c r="D796" s="9" t="s">
        <v>318</v>
      </c>
      <c r="E796" s="9" t="s">
        <v>358</v>
      </c>
      <c r="F796" s="12" t="str">
        <f aca="false">INDEX(品項主檔!$B$2:$B$11,MATCH($E796,品項主檔!$A$2:$A$11,0))</f>
        <v>麻油雞湯麵</v>
      </c>
      <c r="G796" s="12" t="str">
        <f aca="false">INDEX(品項主檔!$C$2:$C$11,MATCH($E796,品項主檔!$A$2:$A$11,0))</f>
        <v>主食</v>
      </c>
      <c r="H796" s="17" t="n">
        <f aca="false">SUMIFS(品項年度售價!$D$2:$D$31,品項年度售價!$A$2:$A$31,$B796,品項年度售價!$B$2:$B$31,$E796)</f>
        <v>290</v>
      </c>
      <c r="I796" s="4" t="n">
        <v>222</v>
      </c>
      <c r="J796" s="14" t="n">
        <f aca="false">H796*I796</f>
        <v>64380</v>
      </c>
    </row>
    <row r="797" customFormat="false" ht="15" hidden="false" customHeight="false" outlineLevel="0" collapsed="false">
      <c r="A797" s="6" t="str">
        <f aca="false">TEXT(B797,"0")&amp;"-"&amp;TEXT(C797,"00")</f>
        <v>2024-05</v>
      </c>
      <c r="B797" s="4" t="n">
        <v>2024</v>
      </c>
      <c r="C797" s="4" t="n">
        <v>5</v>
      </c>
      <c r="D797" s="9" t="s">
        <v>318</v>
      </c>
      <c r="E797" s="9" t="s">
        <v>360</v>
      </c>
      <c r="F797" s="12" t="str">
        <f aca="false">INDEX(品項主檔!$B$2:$B$11,MATCH($E797,品項主檔!$A$2:$A$11,0))</f>
        <v>塔香涼麵</v>
      </c>
      <c r="G797" s="12" t="str">
        <f aca="false">INDEX(品項主檔!$C$2:$C$11,MATCH($E797,品項主檔!$A$2:$A$11,0))</f>
        <v>主食</v>
      </c>
      <c r="H797" s="17" t="n">
        <f aca="false">SUMIFS(品項年度售價!$D$2:$D$31,品項年度售價!$A$2:$A$31,$B797,品項年度售價!$B$2:$B$31,$E797)</f>
        <v>180</v>
      </c>
      <c r="I797" s="4" t="n">
        <v>498</v>
      </c>
      <c r="J797" s="14" t="n">
        <f aca="false">H797*I797</f>
        <v>89640</v>
      </c>
    </row>
    <row r="798" customFormat="false" ht="15" hidden="false" customHeight="false" outlineLevel="0" collapsed="false">
      <c r="A798" s="6" t="str">
        <f aca="false">TEXT(B798,"0")&amp;"-"&amp;TEXT(C798,"00")</f>
        <v>2024-05</v>
      </c>
      <c r="B798" s="4" t="n">
        <v>2024</v>
      </c>
      <c r="C798" s="4" t="n">
        <v>5</v>
      </c>
      <c r="D798" s="9" t="s">
        <v>318</v>
      </c>
      <c r="E798" s="9" t="s">
        <v>362</v>
      </c>
      <c r="F798" s="12" t="str">
        <f aca="false">INDEX(品項主檔!$B$2:$B$11,MATCH($E798,品項主檔!$A$2:$A$11,0))</f>
        <v>海鮮炒飯</v>
      </c>
      <c r="G798" s="12" t="str">
        <f aca="false">INDEX(品項主檔!$C$2:$C$11,MATCH($E798,品項主檔!$A$2:$A$11,0))</f>
        <v>主食</v>
      </c>
      <c r="H798" s="17" t="n">
        <f aca="false">SUMIFS(品項年度售價!$D$2:$D$31,品項年度售價!$A$2:$A$31,$B798,品項年度售價!$B$2:$B$31,$E798)</f>
        <v>250</v>
      </c>
      <c r="I798" s="4" t="n">
        <v>335</v>
      </c>
      <c r="J798" s="14" t="n">
        <f aca="false">H798*I798</f>
        <v>83750</v>
      </c>
    </row>
    <row r="799" customFormat="false" ht="15" hidden="false" customHeight="false" outlineLevel="0" collapsed="false">
      <c r="A799" s="6" t="str">
        <f aca="false">TEXT(B799,"0")&amp;"-"&amp;TEXT(C799,"00")</f>
        <v>2024-05</v>
      </c>
      <c r="B799" s="4" t="n">
        <v>2024</v>
      </c>
      <c r="C799" s="4" t="n">
        <v>5</v>
      </c>
      <c r="D799" s="9" t="s">
        <v>318</v>
      </c>
      <c r="E799" s="9" t="s">
        <v>364</v>
      </c>
      <c r="F799" s="12" t="str">
        <f aca="false">INDEX(品項主檔!$B$2:$B$11,MATCH($E799,品項主檔!$A$2:$A$11,0))</f>
        <v>酸辣湯</v>
      </c>
      <c r="G799" s="12" t="str">
        <f aca="false">INDEX(品項主檔!$C$2:$C$11,MATCH($E799,品項主檔!$A$2:$A$11,0))</f>
        <v>湯品</v>
      </c>
      <c r="H799" s="17" t="n">
        <f aca="false">SUMIFS(品項年度售價!$D$2:$D$31,品項年度售價!$A$2:$A$31,$B799,品項年度售價!$B$2:$B$31,$E799)</f>
        <v>60</v>
      </c>
      <c r="I799" s="4" t="n">
        <v>1891</v>
      </c>
      <c r="J799" s="14" t="n">
        <f aca="false">H799*I799</f>
        <v>113460</v>
      </c>
    </row>
    <row r="800" customFormat="false" ht="15" hidden="false" customHeight="false" outlineLevel="0" collapsed="false">
      <c r="A800" s="6" t="str">
        <f aca="false">TEXT(B800,"0")&amp;"-"&amp;TEXT(C800,"00")</f>
        <v>2024-05</v>
      </c>
      <c r="B800" s="4" t="n">
        <v>2024</v>
      </c>
      <c r="C800" s="4" t="n">
        <v>5</v>
      </c>
      <c r="D800" s="9" t="s">
        <v>318</v>
      </c>
      <c r="E800" s="9" t="s">
        <v>367</v>
      </c>
      <c r="F800" s="12" t="str">
        <f aca="false">INDEX(品項主檔!$B$2:$B$11,MATCH($E800,品項主檔!$A$2:$A$11,0))</f>
        <v>招牌滷味拼盤</v>
      </c>
      <c r="G800" s="12" t="str">
        <f aca="false">INDEX(品項主檔!$C$2:$C$11,MATCH($E800,品項主檔!$A$2:$A$11,0))</f>
        <v>小菜</v>
      </c>
      <c r="H800" s="17" t="n">
        <f aca="false">SUMIFS(品項年度售價!$D$2:$D$31,品項年度售價!$A$2:$A$31,$B800,品項年度售價!$B$2:$B$31,$E800)</f>
        <v>120</v>
      </c>
      <c r="I800" s="4" t="n">
        <v>1156</v>
      </c>
      <c r="J800" s="14" t="n">
        <f aca="false">H800*I800</f>
        <v>138720</v>
      </c>
    </row>
    <row r="801" customFormat="false" ht="15" hidden="false" customHeight="false" outlineLevel="0" collapsed="false">
      <c r="A801" s="6" t="str">
        <f aca="false">TEXT(B801,"0")&amp;"-"&amp;TEXT(C801,"00")</f>
        <v>2024-05</v>
      </c>
      <c r="B801" s="4" t="n">
        <v>2024</v>
      </c>
      <c r="C801" s="4" t="n">
        <v>5</v>
      </c>
      <c r="D801" s="9" t="s">
        <v>318</v>
      </c>
      <c r="E801" s="9" t="s">
        <v>370</v>
      </c>
      <c r="F801" s="12" t="str">
        <f aca="false">INDEX(品項主檔!$B$2:$B$11,MATCH($E801,品項主檔!$A$2:$A$11,0))</f>
        <v>古早味紅茶</v>
      </c>
      <c r="G801" s="12" t="str">
        <f aca="false">INDEX(品項主檔!$C$2:$C$11,MATCH($E801,品項主檔!$A$2:$A$11,0))</f>
        <v>飲品</v>
      </c>
      <c r="H801" s="17" t="n">
        <f aca="false">SUMIFS(品項年度售價!$D$2:$D$31,品項年度售價!$A$2:$A$31,$B801,品項年度售價!$B$2:$B$31,$E801)</f>
        <v>45</v>
      </c>
      <c r="I801" s="4" t="n">
        <v>4194</v>
      </c>
      <c r="J801" s="14" t="n">
        <f aca="false">H801*I801</f>
        <v>188730</v>
      </c>
    </row>
    <row r="802" customFormat="false" ht="15" hidden="false" customHeight="false" outlineLevel="0" collapsed="false">
      <c r="A802" s="6" t="str">
        <f aca="false">TEXT(B802,"0")&amp;"-"&amp;TEXT(C802,"00")</f>
        <v>2024-05</v>
      </c>
      <c r="B802" s="4" t="n">
        <v>2024</v>
      </c>
      <c r="C802" s="4" t="n">
        <v>5</v>
      </c>
      <c r="D802" s="9" t="s">
        <v>323</v>
      </c>
      <c r="E802" s="9" t="s">
        <v>349</v>
      </c>
      <c r="F802" s="12" t="str">
        <f aca="false">INDEX(品項主檔!$B$2:$B$11,MATCH($E802,品項主檔!$A$2:$A$11,0))</f>
        <v>招牌牛肉麵</v>
      </c>
      <c r="G802" s="12" t="str">
        <f aca="false">INDEX(品項主檔!$C$2:$C$11,MATCH($E802,品項主檔!$A$2:$A$11,0))</f>
        <v>主食</v>
      </c>
      <c r="H802" s="17" t="n">
        <f aca="false">SUMIFS(品項年度售價!$D$2:$D$31,品項年度售價!$A$2:$A$31,$B802,品項年度售價!$B$2:$B$31,$E802)</f>
        <v>280</v>
      </c>
      <c r="I802" s="4" t="n">
        <v>243</v>
      </c>
      <c r="J802" s="14" t="n">
        <f aca="false">H802*I802</f>
        <v>68040</v>
      </c>
    </row>
    <row r="803" customFormat="false" ht="15" hidden="false" customHeight="false" outlineLevel="0" collapsed="false">
      <c r="A803" s="6" t="str">
        <f aca="false">TEXT(B803,"0")&amp;"-"&amp;TEXT(C803,"00")</f>
        <v>2024-05</v>
      </c>
      <c r="B803" s="4" t="n">
        <v>2024</v>
      </c>
      <c r="C803" s="4" t="n">
        <v>5</v>
      </c>
      <c r="D803" s="9" t="s">
        <v>323</v>
      </c>
      <c r="E803" s="9" t="s">
        <v>352</v>
      </c>
      <c r="F803" s="12" t="str">
        <f aca="false">INDEX(品項主檔!$B$2:$B$11,MATCH($E803,品項主檔!$A$2:$A$11,0))</f>
        <v>三杯雞定食</v>
      </c>
      <c r="G803" s="12" t="str">
        <f aca="false">INDEX(品項主檔!$C$2:$C$11,MATCH($E803,品項主檔!$A$2:$A$11,0))</f>
        <v>主食</v>
      </c>
      <c r="H803" s="17" t="n">
        <f aca="false">SUMIFS(品項年度售價!$D$2:$D$31,品項年度售價!$A$2:$A$31,$B803,品項年度售價!$B$2:$B$31,$E803)</f>
        <v>260</v>
      </c>
      <c r="I803" s="4" t="n">
        <v>276</v>
      </c>
      <c r="J803" s="14" t="n">
        <f aca="false">H803*I803</f>
        <v>71760</v>
      </c>
    </row>
    <row r="804" customFormat="false" ht="15" hidden="false" customHeight="false" outlineLevel="0" collapsed="false">
      <c r="A804" s="6" t="str">
        <f aca="false">TEXT(B804,"0")&amp;"-"&amp;TEXT(C804,"00")</f>
        <v>2024-05</v>
      </c>
      <c r="B804" s="4" t="n">
        <v>2024</v>
      </c>
      <c r="C804" s="4" t="n">
        <v>5</v>
      </c>
      <c r="D804" s="9" t="s">
        <v>323</v>
      </c>
      <c r="E804" s="9" t="s">
        <v>354</v>
      </c>
      <c r="F804" s="12" t="str">
        <f aca="false">INDEX(品項主檔!$B$2:$B$11,MATCH($E804,品項主檔!$A$2:$A$11,0))</f>
        <v>蔥油雞腿飯</v>
      </c>
      <c r="G804" s="12" t="str">
        <f aca="false">INDEX(品項主檔!$C$2:$C$11,MATCH($E804,品項主檔!$A$2:$A$11,0))</f>
        <v>主食</v>
      </c>
      <c r="H804" s="17" t="n">
        <f aca="false">SUMIFS(品項年度售價!$D$2:$D$31,品項年度售價!$A$2:$A$31,$B804,品項年度售價!$B$2:$B$31,$E804)</f>
        <v>220</v>
      </c>
      <c r="I804" s="4" t="n">
        <v>308</v>
      </c>
      <c r="J804" s="14" t="n">
        <f aca="false">H804*I804</f>
        <v>67760</v>
      </c>
    </row>
    <row r="805" customFormat="false" ht="15" hidden="false" customHeight="false" outlineLevel="0" collapsed="false">
      <c r="A805" s="6" t="str">
        <f aca="false">TEXT(B805,"0")&amp;"-"&amp;TEXT(C805,"00")</f>
        <v>2024-05</v>
      </c>
      <c r="B805" s="4" t="n">
        <v>2024</v>
      </c>
      <c r="C805" s="4" t="n">
        <v>5</v>
      </c>
      <c r="D805" s="9" t="s">
        <v>323</v>
      </c>
      <c r="E805" s="9" t="s">
        <v>356</v>
      </c>
      <c r="F805" s="12" t="str">
        <f aca="false">INDEX(品項主檔!$B$2:$B$11,MATCH($E805,品項主檔!$A$2:$A$11,0))</f>
        <v>黑胡椒豬排飯</v>
      </c>
      <c r="G805" s="12" t="str">
        <f aca="false">INDEX(品項主檔!$C$2:$C$11,MATCH($E805,品項主檔!$A$2:$A$11,0))</f>
        <v>主食</v>
      </c>
      <c r="H805" s="17" t="n">
        <f aca="false">SUMIFS(品項年度售價!$D$2:$D$31,品項年度售價!$A$2:$A$31,$B805,品項年度售價!$B$2:$B$31,$E805)</f>
        <v>230</v>
      </c>
      <c r="I805" s="4" t="n">
        <v>277</v>
      </c>
      <c r="J805" s="14" t="n">
        <f aca="false">H805*I805</f>
        <v>63710</v>
      </c>
    </row>
    <row r="806" customFormat="false" ht="15" hidden="false" customHeight="false" outlineLevel="0" collapsed="false">
      <c r="A806" s="6" t="str">
        <f aca="false">TEXT(B806,"0")&amp;"-"&amp;TEXT(C806,"00")</f>
        <v>2024-05</v>
      </c>
      <c r="B806" s="4" t="n">
        <v>2024</v>
      </c>
      <c r="C806" s="4" t="n">
        <v>5</v>
      </c>
      <c r="D806" s="9" t="s">
        <v>323</v>
      </c>
      <c r="E806" s="9" t="s">
        <v>358</v>
      </c>
      <c r="F806" s="12" t="str">
        <f aca="false">INDEX(品項主檔!$B$2:$B$11,MATCH($E806,品項主檔!$A$2:$A$11,0))</f>
        <v>麻油雞湯麵</v>
      </c>
      <c r="G806" s="12" t="str">
        <f aca="false">INDEX(品項主檔!$C$2:$C$11,MATCH($E806,品項主檔!$A$2:$A$11,0))</f>
        <v>主食</v>
      </c>
      <c r="H806" s="17" t="n">
        <f aca="false">SUMIFS(品項年度售價!$D$2:$D$31,品項年度售價!$A$2:$A$31,$B806,品項年度售價!$B$2:$B$31,$E806)</f>
        <v>290</v>
      </c>
      <c r="I806" s="4" t="n">
        <v>155</v>
      </c>
      <c r="J806" s="14" t="n">
        <f aca="false">H806*I806</f>
        <v>44950</v>
      </c>
    </row>
    <row r="807" customFormat="false" ht="15" hidden="false" customHeight="false" outlineLevel="0" collapsed="false">
      <c r="A807" s="6" t="str">
        <f aca="false">TEXT(B807,"0")&amp;"-"&amp;TEXT(C807,"00")</f>
        <v>2024-05</v>
      </c>
      <c r="B807" s="4" t="n">
        <v>2024</v>
      </c>
      <c r="C807" s="4" t="n">
        <v>5</v>
      </c>
      <c r="D807" s="9" t="s">
        <v>323</v>
      </c>
      <c r="E807" s="9" t="s">
        <v>360</v>
      </c>
      <c r="F807" s="12" t="str">
        <f aca="false">INDEX(品項主檔!$B$2:$B$11,MATCH($E807,品項主檔!$A$2:$A$11,0))</f>
        <v>塔香涼麵</v>
      </c>
      <c r="G807" s="12" t="str">
        <f aca="false">INDEX(品項主檔!$C$2:$C$11,MATCH($E807,品項主檔!$A$2:$A$11,0))</f>
        <v>主食</v>
      </c>
      <c r="H807" s="17" t="n">
        <f aca="false">SUMIFS(品項年度售價!$D$2:$D$31,品項年度售價!$A$2:$A$31,$B807,品項年度售價!$B$2:$B$31,$E807)</f>
        <v>180</v>
      </c>
      <c r="I807" s="4" t="n">
        <v>422</v>
      </c>
      <c r="J807" s="14" t="n">
        <f aca="false">H807*I807</f>
        <v>75960</v>
      </c>
    </row>
    <row r="808" customFormat="false" ht="15" hidden="false" customHeight="false" outlineLevel="0" collapsed="false">
      <c r="A808" s="6" t="str">
        <f aca="false">TEXT(B808,"0")&amp;"-"&amp;TEXT(C808,"00")</f>
        <v>2024-05</v>
      </c>
      <c r="B808" s="4" t="n">
        <v>2024</v>
      </c>
      <c r="C808" s="4" t="n">
        <v>5</v>
      </c>
      <c r="D808" s="9" t="s">
        <v>323</v>
      </c>
      <c r="E808" s="9" t="s">
        <v>362</v>
      </c>
      <c r="F808" s="12" t="str">
        <f aca="false">INDEX(品項主檔!$B$2:$B$11,MATCH($E808,品項主檔!$A$2:$A$11,0))</f>
        <v>海鮮炒飯</v>
      </c>
      <c r="G808" s="12" t="str">
        <f aca="false">INDEX(品項主檔!$C$2:$C$11,MATCH($E808,品項主檔!$A$2:$A$11,0))</f>
        <v>主食</v>
      </c>
      <c r="H808" s="17" t="n">
        <f aca="false">SUMIFS(品項年度售價!$D$2:$D$31,品項年度售價!$A$2:$A$31,$B808,品項年度售價!$B$2:$B$31,$E808)</f>
        <v>250</v>
      </c>
      <c r="I808" s="4" t="n">
        <v>316</v>
      </c>
      <c r="J808" s="14" t="n">
        <f aca="false">H808*I808</f>
        <v>79000</v>
      </c>
    </row>
    <row r="809" customFormat="false" ht="15" hidden="false" customHeight="false" outlineLevel="0" collapsed="false">
      <c r="A809" s="6" t="str">
        <f aca="false">TEXT(B809,"0")&amp;"-"&amp;TEXT(C809,"00")</f>
        <v>2024-05</v>
      </c>
      <c r="B809" s="4" t="n">
        <v>2024</v>
      </c>
      <c r="C809" s="4" t="n">
        <v>5</v>
      </c>
      <c r="D809" s="9" t="s">
        <v>323</v>
      </c>
      <c r="E809" s="9" t="s">
        <v>364</v>
      </c>
      <c r="F809" s="12" t="str">
        <f aca="false">INDEX(品項主檔!$B$2:$B$11,MATCH($E809,品項主檔!$A$2:$A$11,0))</f>
        <v>酸辣湯</v>
      </c>
      <c r="G809" s="12" t="str">
        <f aca="false">INDEX(品項主檔!$C$2:$C$11,MATCH($E809,品項主檔!$A$2:$A$11,0))</f>
        <v>湯品</v>
      </c>
      <c r="H809" s="17" t="n">
        <f aca="false">SUMIFS(品項年度售價!$D$2:$D$31,品項年度售價!$A$2:$A$31,$B809,品項年度售價!$B$2:$B$31,$E809)</f>
        <v>60</v>
      </c>
      <c r="I809" s="4" t="n">
        <v>1216</v>
      </c>
      <c r="J809" s="14" t="n">
        <f aca="false">H809*I809</f>
        <v>72960</v>
      </c>
    </row>
    <row r="810" customFormat="false" ht="15" hidden="false" customHeight="false" outlineLevel="0" collapsed="false">
      <c r="A810" s="6" t="str">
        <f aca="false">TEXT(B810,"0")&amp;"-"&amp;TEXT(C810,"00")</f>
        <v>2024-05</v>
      </c>
      <c r="B810" s="4" t="n">
        <v>2024</v>
      </c>
      <c r="C810" s="4" t="n">
        <v>5</v>
      </c>
      <c r="D810" s="9" t="s">
        <v>323</v>
      </c>
      <c r="E810" s="9" t="s">
        <v>367</v>
      </c>
      <c r="F810" s="12" t="str">
        <f aca="false">INDEX(品項主檔!$B$2:$B$11,MATCH($E810,品項主檔!$A$2:$A$11,0))</f>
        <v>招牌滷味拼盤</v>
      </c>
      <c r="G810" s="12" t="str">
        <f aca="false">INDEX(品項主檔!$C$2:$C$11,MATCH($E810,品項主檔!$A$2:$A$11,0))</f>
        <v>小菜</v>
      </c>
      <c r="H810" s="17" t="n">
        <f aca="false">SUMIFS(品項年度售價!$D$2:$D$31,品項年度售價!$A$2:$A$31,$B810,品項年度售價!$B$2:$B$31,$E810)</f>
        <v>120</v>
      </c>
      <c r="I810" s="4" t="n">
        <v>1235</v>
      </c>
      <c r="J810" s="14" t="n">
        <f aca="false">H810*I810</f>
        <v>148200</v>
      </c>
    </row>
    <row r="811" customFormat="false" ht="15" hidden="false" customHeight="false" outlineLevel="0" collapsed="false">
      <c r="A811" s="6" t="str">
        <f aca="false">TEXT(B811,"0")&amp;"-"&amp;TEXT(C811,"00")</f>
        <v>2024-05</v>
      </c>
      <c r="B811" s="4" t="n">
        <v>2024</v>
      </c>
      <c r="C811" s="4" t="n">
        <v>5</v>
      </c>
      <c r="D811" s="9" t="s">
        <v>323</v>
      </c>
      <c r="E811" s="9" t="s">
        <v>370</v>
      </c>
      <c r="F811" s="12" t="str">
        <f aca="false">INDEX(品項主檔!$B$2:$B$11,MATCH($E811,品項主檔!$A$2:$A$11,0))</f>
        <v>古早味紅茶</v>
      </c>
      <c r="G811" s="12" t="str">
        <f aca="false">INDEX(品項主檔!$C$2:$C$11,MATCH($E811,品項主檔!$A$2:$A$11,0))</f>
        <v>飲品</v>
      </c>
      <c r="H811" s="17" t="n">
        <f aca="false">SUMIFS(品項年度售價!$D$2:$D$31,品項年度售價!$A$2:$A$31,$B811,品項年度售價!$B$2:$B$31,$E811)</f>
        <v>45</v>
      </c>
      <c r="I811" s="4" t="n">
        <v>2830</v>
      </c>
      <c r="J811" s="14" t="n">
        <f aca="false">H811*I811</f>
        <v>127350</v>
      </c>
    </row>
    <row r="812" customFormat="false" ht="15" hidden="false" customHeight="false" outlineLevel="0" collapsed="false">
      <c r="A812" s="6" t="str">
        <f aca="false">TEXT(B812,"0")&amp;"-"&amp;TEXT(C812,"00")</f>
        <v>2024-05</v>
      </c>
      <c r="B812" s="4" t="n">
        <v>2024</v>
      </c>
      <c r="C812" s="4" t="n">
        <v>5</v>
      </c>
      <c r="D812" s="9" t="s">
        <v>262</v>
      </c>
      <c r="E812" s="9" t="s">
        <v>349</v>
      </c>
      <c r="F812" s="12" t="str">
        <f aca="false">INDEX(品項主檔!$B$2:$B$11,MATCH($E812,品項主檔!$A$2:$A$11,0))</f>
        <v>招牌牛肉麵</v>
      </c>
      <c r="G812" s="12" t="str">
        <f aca="false">INDEX(品項主檔!$C$2:$C$11,MATCH($E812,品項主檔!$A$2:$A$11,0))</f>
        <v>主食</v>
      </c>
      <c r="H812" s="17" t="n">
        <f aca="false">SUMIFS(品項年度售價!$D$2:$D$31,品項年度售價!$A$2:$A$31,$B812,品項年度售價!$B$2:$B$31,$E812)</f>
        <v>280</v>
      </c>
      <c r="I812" s="4" t="n">
        <v>511</v>
      </c>
      <c r="J812" s="14" t="n">
        <f aca="false">H812*I812</f>
        <v>143080</v>
      </c>
    </row>
    <row r="813" customFormat="false" ht="15" hidden="false" customHeight="false" outlineLevel="0" collapsed="false">
      <c r="A813" s="6" t="str">
        <f aca="false">TEXT(B813,"0")&amp;"-"&amp;TEXT(C813,"00")</f>
        <v>2024-05</v>
      </c>
      <c r="B813" s="4" t="n">
        <v>2024</v>
      </c>
      <c r="C813" s="4" t="n">
        <v>5</v>
      </c>
      <c r="D813" s="9" t="s">
        <v>262</v>
      </c>
      <c r="E813" s="9" t="s">
        <v>352</v>
      </c>
      <c r="F813" s="12" t="str">
        <f aca="false">INDEX(品項主檔!$B$2:$B$11,MATCH($E813,品項主檔!$A$2:$A$11,0))</f>
        <v>三杯雞定食</v>
      </c>
      <c r="G813" s="12" t="str">
        <f aca="false">INDEX(品項主檔!$C$2:$C$11,MATCH($E813,品項主檔!$A$2:$A$11,0))</f>
        <v>主食</v>
      </c>
      <c r="H813" s="17" t="n">
        <f aca="false">SUMIFS(品項年度售價!$D$2:$D$31,品項年度售價!$A$2:$A$31,$B813,品項年度售價!$B$2:$B$31,$E813)</f>
        <v>260</v>
      </c>
      <c r="I813" s="4" t="n">
        <v>518</v>
      </c>
      <c r="J813" s="14" t="n">
        <f aca="false">H813*I813</f>
        <v>134680</v>
      </c>
    </row>
    <row r="814" customFormat="false" ht="15" hidden="false" customHeight="false" outlineLevel="0" collapsed="false">
      <c r="A814" s="6" t="str">
        <f aca="false">TEXT(B814,"0")&amp;"-"&amp;TEXT(C814,"00")</f>
        <v>2024-05</v>
      </c>
      <c r="B814" s="4" t="n">
        <v>2024</v>
      </c>
      <c r="C814" s="4" t="n">
        <v>5</v>
      </c>
      <c r="D814" s="9" t="s">
        <v>262</v>
      </c>
      <c r="E814" s="9" t="s">
        <v>354</v>
      </c>
      <c r="F814" s="12" t="str">
        <f aca="false">INDEX(品項主檔!$B$2:$B$11,MATCH($E814,品項主檔!$A$2:$A$11,0))</f>
        <v>蔥油雞腿飯</v>
      </c>
      <c r="G814" s="12" t="str">
        <f aca="false">INDEX(品項主檔!$C$2:$C$11,MATCH($E814,品項主檔!$A$2:$A$11,0))</f>
        <v>主食</v>
      </c>
      <c r="H814" s="17" t="n">
        <f aca="false">SUMIFS(品項年度售價!$D$2:$D$31,品項年度售價!$A$2:$A$31,$B814,品項年度售價!$B$2:$B$31,$E814)</f>
        <v>220</v>
      </c>
      <c r="I814" s="4" t="n">
        <v>698</v>
      </c>
      <c r="J814" s="14" t="n">
        <f aca="false">H814*I814</f>
        <v>153560</v>
      </c>
    </row>
    <row r="815" customFormat="false" ht="15" hidden="false" customHeight="false" outlineLevel="0" collapsed="false">
      <c r="A815" s="6" t="str">
        <f aca="false">TEXT(B815,"0")&amp;"-"&amp;TEXT(C815,"00")</f>
        <v>2024-05</v>
      </c>
      <c r="B815" s="4" t="n">
        <v>2024</v>
      </c>
      <c r="C815" s="4" t="n">
        <v>5</v>
      </c>
      <c r="D815" s="9" t="s">
        <v>262</v>
      </c>
      <c r="E815" s="9" t="s">
        <v>356</v>
      </c>
      <c r="F815" s="12" t="str">
        <f aca="false">INDEX(品項主檔!$B$2:$B$11,MATCH($E815,品項主檔!$A$2:$A$11,0))</f>
        <v>黑胡椒豬排飯</v>
      </c>
      <c r="G815" s="12" t="str">
        <f aca="false">INDEX(品項主檔!$C$2:$C$11,MATCH($E815,品項主檔!$A$2:$A$11,0))</f>
        <v>主食</v>
      </c>
      <c r="H815" s="17" t="n">
        <f aca="false">SUMIFS(品項年度售價!$D$2:$D$31,品項年度售價!$A$2:$A$31,$B815,品項年度售價!$B$2:$B$31,$E815)</f>
        <v>230</v>
      </c>
      <c r="I815" s="4" t="n">
        <v>646</v>
      </c>
      <c r="J815" s="14" t="n">
        <f aca="false">H815*I815</f>
        <v>148580</v>
      </c>
    </row>
    <row r="816" customFormat="false" ht="15" hidden="false" customHeight="false" outlineLevel="0" collapsed="false">
      <c r="A816" s="6" t="str">
        <f aca="false">TEXT(B816,"0")&amp;"-"&amp;TEXT(C816,"00")</f>
        <v>2024-05</v>
      </c>
      <c r="B816" s="4" t="n">
        <v>2024</v>
      </c>
      <c r="C816" s="4" t="n">
        <v>5</v>
      </c>
      <c r="D816" s="9" t="s">
        <v>262</v>
      </c>
      <c r="E816" s="9" t="s">
        <v>358</v>
      </c>
      <c r="F816" s="12" t="str">
        <f aca="false">INDEX(品項主檔!$B$2:$B$11,MATCH($E816,品項主檔!$A$2:$A$11,0))</f>
        <v>麻油雞湯麵</v>
      </c>
      <c r="G816" s="12" t="str">
        <f aca="false">INDEX(品項主檔!$C$2:$C$11,MATCH($E816,品項主檔!$A$2:$A$11,0))</f>
        <v>主食</v>
      </c>
      <c r="H816" s="17" t="n">
        <f aca="false">SUMIFS(品項年度售價!$D$2:$D$31,品項年度售價!$A$2:$A$31,$B816,品項年度售價!$B$2:$B$31,$E816)</f>
        <v>290</v>
      </c>
      <c r="I816" s="4" t="n">
        <v>435</v>
      </c>
      <c r="J816" s="14" t="n">
        <f aca="false">H816*I816</f>
        <v>126150</v>
      </c>
    </row>
    <row r="817" customFormat="false" ht="15" hidden="false" customHeight="false" outlineLevel="0" collapsed="false">
      <c r="A817" s="6" t="str">
        <f aca="false">TEXT(B817,"0")&amp;"-"&amp;TEXT(C817,"00")</f>
        <v>2024-05</v>
      </c>
      <c r="B817" s="4" t="n">
        <v>2024</v>
      </c>
      <c r="C817" s="4" t="n">
        <v>5</v>
      </c>
      <c r="D817" s="9" t="s">
        <v>262</v>
      </c>
      <c r="E817" s="9" t="s">
        <v>360</v>
      </c>
      <c r="F817" s="12" t="str">
        <f aca="false">INDEX(品項主檔!$B$2:$B$11,MATCH($E817,品項主檔!$A$2:$A$11,0))</f>
        <v>塔香涼麵</v>
      </c>
      <c r="G817" s="12" t="str">
        <f aca="false">INDEX(品項主檔!$C$2:$C$11,MATCH($E817,品項主檔!$A$2:$A$11,0))</f>
        <v>主食</v>
      </c>
      <c r="H817" s="17" t="n">
        <f aca="false">SUMIFS(品項年度售價!$D$2:$D$31,品項年度售價!$A$2:$A$31,$B817,品項年度售價!$B$2:$B$31,$E817)</f>
        <v>180</v>
      </c>
      <c r="I817" s="4" t="n">
        <v>721</v>
      </c>
      <c r="J817" s="14" t="n">
        <f aca="false">H817*I817</f>
        <v>129780</v>
      </c>
    </row>
    <row r="818" customFormat="false" ht="15" hidden="false" customHeight="false" outlineLevel="0" collapsed="false">
      <c r="A818" s="6" t="str">
        <f aca="false">TEXT(B818,"0")&amp;"-"&amp;TEXT(C818,"00")</f>
        <v>2024-05</v>
      </c>
      <c r="B818" s="4" t="n">
        <v>2024</v>
      </c>
      <c r="C818" s="4" t="n">
        <v>5</v>
      </c>
      <c r="D818" s="9" t="s">
        <v>262</v>
      </c>
      <c r="E818" s="9" t="s">
        <v>362</v>
      </c>
      <c r="F818" s="12" t="str">
        <f aca="false">INDEX(品項主檔!$B$2:$B$11,MATCH($E818,品項主檔!$A$2:$A$11,0))</f>
        <v>海鮮炒飯</v>
      </c>
      <c r="G818" s="12" t="str">
        <f aca="false">INDEX(品項主檔!$C$2:$C$11,MATCH($E818,品項主檔!$A$2:$A$11,0))</f>
        <v>主食</v>
      </c>
      <c r="H818" s="17" t="n">
        <f aca="false">SUMIFS(品項年度售價!$D$2:$D$31,品項年度售價!$A$2:$A$31,$B818,品項年度售價!$B$2:$B$31,$E818)</f>
        <v>250</v>
      </c>
      <c r="I818" s="4" t="n">
        <v>645</v>
      </c>
      <c r="J818" s="14" t="n">
        <f aca="false">H818*I818</f>
        <v>161250</v>
      </c>
    </row>
    <row r="819" customFormat="false" ht="15" hidden="false" customHeight="false" outlineLevel="0" collapsed="false">
      <c r="A819" s="6" t="str">
        <f aca="false">TEXT(B819,"0")&amp;"-"&amp;TEXT(C819,"00")</f>
        <v>2024-05</v>
      </c>
      <c r="B819" s="4" t="n">
        <v>2024</v>
      </c>
      <c r="C819" s="4" t="n">
        <v>5</v>
      </c>
      <c r="D819" s="9" t="s">
        <v>262</v>
      </c>
      <c r="E819" s="9" t="s">
        <v>364</v>
      </c>
      <c r="F819" s="12" t="str">
        <f aca="false">INDEX(品項主檔!$B$2:$B$11,MATCH($E819,品項主檔!$A$2:$A$11,0))</f>
        <v>酸辣湯</v>
      </c>
      <c r="G819" s="12" t="str">
        <f aca="false">INDEX(品項主檔!$C$2:$C$11,MATCH($E819,品項主檔!$A$2:$A$11,0))</f>
        <v>湯品</v>
      </c>
      <c r="H819" s="17" t="n">
        <f aca="false">SUMIFS(品項年度售價!$D$2:$D$31,品項年度售價!$A$2:$A$31,$B819,品項年度售價!$B$2:$B$31,$E819)</f>
        <v>60</v>
      </c>
      <c r="I819" s="4" t="n">
        <v>2423</v>
      </c>
      <c r="J819" s="14" t="n">
        <f aca="false">H819*I819</f>
        <v>145380</v>
      </c>
    </row>
    <row r="820" customFormat="false" ht="15" hidden="false" customHeight="false" outlineLevel="0" collapsed="false">
      <c r="A820" s="6" t="str">
        <f aca="false">TEXT(B820,"0")&amp;"-"&amp;TEXT(C820,"00")</f>
        <v>2024-05</v>
      </c>
      <c r="B820" s="4" t="n">
        <v>2024</v>
      </c>
      <c r="C820" s="4" t="n">
        <v>5</v>
      </c>
      <c r="D820" s="9" t="s">
        <v>262</v>
      </c>
      <c r="E820" s="9" t="s">
        <v>367</v>
      </c>
      <c r="F820" s="12" t="str">
        <f aca="false">INDEX(品項主檔!$B$2:$B$11,MATCH($E820,品項主檔!$A$2:$A$11,0))</f>
        <v>招牌滷味拼盤</v>
      </c>
      <c r="G820" s="12" t="str">
        <f aca="false">INDEX(品項主檔!$C$2:$C$11,MATCH($E820,品項主檔!$A$2:$A$11,0))</f>
        <v>小菜</v>
      </c>
      <c r="H820" s="17" t="n">
        <f aca="false">SUMIFS(品項年度售價!$D$2:$D$31,品項年度售價!$A$2:$A$31,$B820,品項年度售價!$B$2:$B$31,$E820)</f>
        <v>120</v>
      </c>
      <c r="I820" s="4" t="n">
        <v>2556</v>
      </c>
      <c r="J820" s="14" t="n">
        <f aca="false">H820*I820</f>
        <v>306720</v>
      </c>
    </row>
    <row r="821" customFormat="false" ht="15" hidden="false" customHeight="false" outlineLevel="0" collapsed="false">
      <c r="A821" s="6" t="str">
        <f aca="false">TEXT(B821,"0")&amp;"-"&amp;TEXT(C821,"00")</f>
        <v>2024-05</v>
      </c>
      <c r="B821" s="4" t="n">
        <v>2024</v>
      </c>
      <c r="C821" s="4" t="n">
        <v>5</v>
      </c>
      <c r="D821" s="9" t="s">
        <v>262</v>
      </c>
      <c r="E821" s="9" t="s">
        <v>370</v>
      </c>
      <c r="F821" s="12" t="str">
        <f aca="false">INDEX(品項主檔!$B$2:$B$11,MATCH($E821,品項主檔!$A$2:$A$11,0))</f>
        <v>古早味紅茶</v>
      </c>
      <c r="G821" s="12" t="str">
        <f aca="false">INDEX(品項主檔!$C$2:$C$11,MATCH($E821,品項主檔!$A$2:$A$11,0))</f>
        <v>飲品</v>
      </c>
      <c r="H821" s="17" t="n">
        <f aca="false">SUMIFS(品項年度售價!$D$2:$D$31,品項年度售價!$A$2:$A$31,$B821,品項年度售價!$B$2:$B$31,$E821)</f>
        <v>45</v>
      </c>
      <c r="I821" s="4" t="n">
        <v>6167</v>
      </c>
      <c r="J821" s="14" t="n">
        <f aca="false">H821*I821</f>
        <v>277515</v>
      </c>
    </row>
    <row r="822" customFormat="false" ht="15" hidden="false" customHeight="false" outlineLevel="0" collapsed="false">
      <c r="A822" s="6" t="str">
        <f aca="false">TEXT(B822,"0")&amp;"-"&amp;TEXT(C822,"00")</f>
        <v>2024-05</v>
      </c>
      <c r="B822" s="4" t="n">
        <v>2024</v>
      </c>
      <c r="C822" s="4" t="n">
        <v>5</v>
      </c>
      <c r="D822" s="9" t="s">
        <v>269</v>
      </c>
      <c r="E822" s="9" t="s">
        <v>349</v>
      </c>
      <c r="F822" s="12" t="str">
        <f aca="false">INDEX(品項主檔!$B$2:$B$11,MATCH($E822,品項主檔!$A$2:$A$11,0))</f>
        <v>招牌牛肉麵</v>
      </c>
      <c r="G822" s="12" t="str">
        <f aca="false">INDEX(品項主檔!$C$2:$C$11,MATCH($E822,品項主檔!$A$2:$A$11,0))</f>
        <v>主食</v>
      </c>
      <c r="H822" s="17" t="n">
        <f aca="false">SUMIFS(品項年度售價!$D$2:$D$31,品項年度售價!$A$2:$A$31,$B822,品項年度售價!$B$2:$B$31,$E822)</f>
        <v>280</v>
      </c>
      <c r="I822" s="4" t="n">
        <v>316</v>
      </c>
      <c r="J822" s="14" t="n">
        <f aca="false">H822*I822</f>
        <v>88480</v>
      </c>
    </row>
    <row r="823" customFormat="false" ht="15" hidden="false" customHeight="false" outlineLevel="0" collapsed="false">
      <c r="A823" s="6" t="str">
        <f aca="false">TEXT(B823,"0")&amp;"-"&amp;TEXT(C823,"00")</f>
        <v>2024-05</v>
      </c>
      <c r="B823" s="4" t="n">
        <v>2024</v>
      </c>
      <c r="C823" s="4" t="n">
        <v>5</v>
      </c>
      <c r="D823" s="9" t="s">
        <v>269</v>
      </c>
      <c r="E823" s="9" t="s">
        <v>352</v>
      </c>
      <c r="F823" s="12" t="str">
        <f aca="false">INDEX(品項主檔!$B$2:$B$11,MATCH($E823,品項主檔!$A$2:$A$11,0))</f>
        <v>三杯雞定食</v>
      </c>
      <c r="G823" s="12" t="str">
        <f aca="false">INDEX(品項主檔!$C$2:$C$11,MATCH($E823,品項主檔!$A$2:$A$11,0))</f>
        <v>主食</v>
      </c>
      <c r="H823" s="17" t="n">
        <f aca="false">SUMIFS(品項年度售價!$D$2:$D$31,品項年度售價!$A$2:$A$31,$B823,品項年度售價!$B$2:$B$31,$E823)</f>
        <v>260</v>
      </c>
      <c r="I823" s="4" t="n">
        <v>480</v>
      </c>
      <c r="J823" s="14" t="n">
        <f aca="false">H823*I823</f>
        <v>124800</v>
      </c>
    </row>
    <row r="824" customFormat="false" ht="15" hidden="false" customHeight="false" outlineLevel="0" collapsed="false">
      <c r="A824" s="6" t="str">
        <f aca="false">TEXT(B824,"0")&amp;"-"&amp;TEXT(C824,"00")</f>
        <v>2024-05</v>
      </c>
      <c r="B824" s="4" t="n">
        <v>2024</v>
      </c>
      <c r="C824" s="4" t="n">
        <v>5</v>
      </c>
      <c r="D824" s="9" t="s">
        <v>269</v>
      </c>
      <c r="E824" s="9" t="s">
        <v>354</v>
      </c>
      <c r="F824" s="12" t="str">
        <f aca="false">INDEX(品項主檔!$B$2:$B$11,MATCH($E824,品項主檔!$A$2:$A$11,0))</f>
        <v>蔥油雞腿飯</v>
      </c>
      <c r="G824" s="12" t="str">
        <f aca="false">INDEX(品項主檔!$C$2:$C$11,MATCH($E824,品項主檔!$A$2:$A$11,0))</f>
        <v>主食</v>
      </c>
      <c r="H824" s="17" t="n">
        <f aca="false">SUMIFS(品項年度售價!$D$2:$D$31,品項年度售價!$A$2:$A$31,$B824,品項年度售價!$B$2:$B$31,$E824)</f>
        <v>220</v>
      </c>
      <c r="I824" s="4" t="n">
        <v>463</v>
      </c>
      <c r="J824" s="14" t="n">
        <f aca="false">H824*I824</f>
        <v>101860</v>
      </c>
    </row>
    <row r="825" customFormat="false" ht="15" hidden="false" customHeight="false" outlineLevel="0" collapsed="false">
      <c r="A825" s="6" t="str">
        <f aca="false">TEXT(B825,"0")&amp;"-"&amp;TEXT(C825,"00")</f>
        <v>2024-05</v>
      </c>
      <c r="B825" s="4" t="n">
        <v>2024</v>
      </c>
      <c r="C825" s="4" t="n">
        <v>5</v>
      </c>
      <c r="D825" s="9" t="s">
        <v>269</v>
      </c>
      <c r="E825" s="9" t="s">
        <v>356</v>
      </c>
      <c r="F825" s="12" t="str">
        <f aca="false">INDEX(品項主檔!$B$2:$B$11,MATCH($E825,品項主檔!$A$2:$A$11,0))</f>
        <v>黑胡椒豬排飯</v>
      </c>
      <c r="G825" s="12" t="str">
        <f aca="false">INDEX(品項主檔!$C$2:$C$11,MATCH($E825,品項主檔!$A$2:$A$11,0))</f>
        <v>主食</v>
      </c>
      <c r="H825" s="17" t="n">
        <f aca="false">SUMIFS(品項年度售價!$D$2:$D$31,品項年度售價!$A$2:$A$31,$B825,品項年度售價!$B$2:$B$31,$E825)</f>
        <v>230</v>
      </c>
      <c r="I825" s="4" t="n">
        <v>375</v>
      </c>
      <c r="J825" s="14" t="n">
        <f aca="false">H825*I825</f>
        <v>86250</v>
      </c>
    </row>
    <row r="826" customFormat="false" ht="15" hidden="false" customHeight="false" outlineLevel="0" collapsed="false">
      <c r="A826" s="6" t="str">
        <f aca="false">TEXT(B826,"0")&amp;"-"&amp;TEXT(C826,"00")</f>
        <v>2024-05</v>
      </c>
      <c r="B826" s="4" t="n">
        <v>2024</v>
      </c>
      <c r="C826" s="4" t="n">
        <v>5</v>
      </c>
      <c r="D826" s="9" t="s">
        <v>269</v>
      </c>
      <c r="E826" s="9" t="s">
        <v>358</v>
      </c>
      <c r="F826" s="12" t="str">
        <f aca="false">INDEX(品項主檔!$B$2:$B$11,MATCH($E826,品項主檔!$A$2:$A$11,0))</f>
        <v>麻油雞湯麵</v>
      </c>
      <c r="G826" s="12" t="str">
        <f aca="false">INDEX(品項主檔!$C$2:$C$11,MATCH($E826,品項主檔!$A$2:$A$11,0))</f>
        <v>主食</v>
      </c>
      <c r="H826" s="17" t="n">
        <f aca="false">SUMIFS(品項年度售價!$D$2:$D$31,品項年度售價!$A$2:$A$31,$B826,品項年度售價!$B$2:$B$31,$E826)</f>
        <v>290</v>
      </c>
      <c r="I826" s="4" t="n">
        <v>225</v>
      </c>
      <c r="J826" s="14" t="n">
        <f aca="false">H826*I826</f>
        <v>65250</v>
      </c>
    </row>
    <row r="827" customFormat="false" ht="15" hidden="false" customHeight="false" outlineLevel="0" collapsed="false">
      <c r="A827" s="6" t="str">
        <f aca="false">TEXT(B827,"0")&amp;"-"&amp;TEXT(C827,"00")</f>
        <v>2024-05</v>
      </c>
      <c r="B827" s="4" t="n">
        <v>2024</v>
      </c>
      <c r="C827" s="4" t="n">
        <v>5</v>
      </c>
      <c r="D827" s="9" t="s">
        <v>269</v>
      </c>
      <c r="E827" s="9" t="s">
        <v>360</v>
      </c>
      <c r="F827" s="12" t="str">
        <f aca="false">INDEX(品項主檔!$B$2:$B$11,MATCH($E827,品項主檔!$A$2:$A$11,0))</f>
        <v>塔香涼麵</v>
      </c>
      <c r="G827" s="12" t="str">
        <f aca="false">INDEX(品項主檔!$C$2:$C$11,MATCH($E827,品項主檔!$A$2:$A$11,0))</f>
        <v>主食</v>
      </c>
      <c r="H827" s="17" t="n">
        <f aca="false">SUMIFS(品項年度售價!$D$2:$D$31,品項年度售價!$A$2:$A$31,$B827,品項年度售價!$B$2:$B$31,$E827)</f>
        <v>180</v>
      </c>
      <c r="I827" s="4" t="n">
        <v>529</v>
      </c>
      <c r="J827" s="14" t="n">
        <f aca="false">H827*I827</f>
        <v>95220</v>
      </c>
    </row>
    <row r="828" customFormat="false" ht="15" hidden="false" customHeight="false" outlineLevel="0" collapsed="false">
      <c r="A828" s="6" t="str">
        <f aca="false">TEXT(B828,"0")&amp;"-"&amp;TEXT(C828,"00")</f>
        <v>2024-05</v>
      </c>
      <c r="B828" s="4" t="n">
        <v>2024</v>
      </c>
      <c r="C828" s="4" t="n">
        <v>5</v>
      </c>
      <c r="D828" s="9" t="s">
        <v>269</v>
      </c>
      <c r="E828" s="9" t="s">
        <v>362</v>
      </c>
      <c r="F828" s="12" t="str">
        <f aca="false">INDEX(品項主檔!$B$2:$B$11,MATCH($E828,品項主檔!$A$2:$A$11,0))</f>
        <v>海鮮炒飯</v>
      </c>
      <c r="G828" s="12" t="str">
        <f aca="false">INDEX(品項主檔!$C$2:$C$11,MATCH($E828,品項主檔!$A$2:$A$11,0))</f>
        <v>主食</v>
      </c>
      <c r="H828" s="17" t="n">
        <f aca="false">SUMIFS(品項年度售價!$D$2:$D$31,品項年度售價!$A$2:$A$31,$B828,品項年度售價!$B$2:$B$31,$E828)</f>
        <v>250</v>
      </c>
      <c r="I828" s="4" t="n">
        <v>372</v>
      </c>
      <c r="J828" s="14" t="n">
        <f aca="false">H828*I828</f>
        <v>93000</v>
      </c>
    </row>
    <row r="829" customFormat="false" ht="15" hidden="false" customHeight="false" outlineLevel="0" collapsed="false">
      <c r="A829" s="6" t="str">
        <f aca="false">TEXT(B829,"0")&amp;"-"&amp;TEXT(C829,"00")</f>
        <v>2024-05</v>
      </c>
      <c r="B829" s="4" t="n">
        <v>2024</v>
      </c>
      <c r="C829" s="4" t="n">
        <v>5</v>
      </c>
      <c r="D829" s="9" t="s">
        <v>269</v>
      </c>
      <c r="E829" s="9" t="s">
        <v>364</v>
      </c>
      <c r="F829" s="12" t="str">
        <f aca="false">INDEX(品項主檔!$B$2:$B$11,MATCH($E829,品項主檔!$A$2:$A$11,0))</f>
        <v>酸辣湯</v>
      </c>
      <c r="G829" s="12" t="str">
        <f aca="false">INDEX(品項主檔!$C$2:$C$11,MATCH($E829,品項主檔!$A$2:$A$11,0))</f>
        <v>湯品</v>
      </c>
      <c r="H829" s="17" t="n">
        <f aca="false">SUMIFS(品項年度售價!$D$2:$D$31,品項年度售價!$A$2:$A$31,$B829,品項年度售價!$B$2:$B$31,$E829)</f>
        <v>60</v>
      </c>
      <c r="I829" s="4" t="n">
        <v>2050</v>
      </c>
      <c r="J829" s="14" t="n">
        <f aca="false">H829*I829</f>
        <v>123000</v>
      </c>
    </row>
    <row r="830" customFormat="false" ht="15" hidden="false" customHeight="false" outlineLevel="0" collapsed="false">
      <c r="A830" s="6" t="str">
        <f aca="false">TEXT(B830,"0")&amp;"-"&amp;TEXT(C830,"00")</f>
        <v>2024-05</v>
      </c>
      <c r="B830" s="4" t="n">
        <v>2024</v>
      </c>
      <c r="C830" s="4" t="n">
        <v>5</v>
      </c>
      <c r="D830" s="9" t="s">
        <v>269</v>
      </c>
      <c r="E830" s="9" t="s">
        <v>367</v>
      </c>
      <c r="F830" s="12" t="str">
        <f aca="false">INDEX(品項主檔!$B$2:$B$11,MATCH($E830,品項主檔!$A$2:$A$11,0))</f>
        <v>招牌滷味拼盤</v>
      </c>
      <c r="G830" s="12" t="str">
        <f aca="false">INDEX(品項主檔!$C$2:$C$11,MATCH($E830,品項主檔!$A$2:$A$11,0))</f>
        <v>小菜</v>
      </c>
      <c r="H830" s="17" t="n">
        <f aca="false">SUMIFS(品項年度售價!$D$2:$D$31,品項年度售價!$A$2:$A$31,$B830,品項年度售價!$B$2:$B$31,$E830)</f>
        <v>120</v>
      </c>
      <c r="I830" s="4" t="n">
        <v>1424</v>
      </c>
      <c r="J830" s="14" t="n">
        <f aca="false">H830*I830</f>
        <v>170880</v>
      </c>
    </row>
    <row r="831" customFormat="false" ht="15" hidden="false" customHeight="false" outlineLevel="0" collapsed="false">
      <c r="A831" s="6" t="str">
        <f aca="false">TEXT(B831,"0")&amp;"-"&amp;TEXT(C831,"00")</f>
        <v>2024-05</v>
      </c>
      <c r="B831" s="4" t="n">
        <v>2024</v>
      </c>
      <c r="C831" s="4" t="n">
        <v>5</v>
      </c>
      <c r="D831" s="9" t="s">
        <v>269</v>
      </c>
      <c r="E831" s="9" t="s">
        <v>370</v>
      </c>
      <c r="F831" s="12" t="str">
        <f aca="false">INDEX(品項主檔!$B$2:$B$11,MATCH($E831,品項主檔!$A$2:$A$11,0))</f>
        <v>古早味紅茶</v>
      </c>
      <c r="G831" s="12" t="str">
        <f aca="false">INDEX(品項主檔!$C$2:$C$11,MATCH($E831,品項主檔!$A$2:$A$11,0))</f>
        <v>飲品</v>
      </c>
      <c r="H831" s="17" t="n">
        <f aca="false">SUMIFS(品項年度售價!$D$2:$D$31,品項年度售價!$A$2:$A$31,$B831,品項年度售價!$B$2:$B$31,$E831)</f>
        <v>45</v>
      </c>
      <c r="I831" s="4" t="n">
        <v>5388</v>
      </c>
      <c r="J831" s="14" t="n">
        <f aca="false">H831*I831</f>
        <v>242460</v>
      </c>
    </row>
    <row r="832" customFormat="false" ht="15" hidden="false" customHeight="false" outlineLevel="0" collapsed="false">
      <c r="A832" s="6" t="str">
        <f aca="false">TEXT(B832,"0")&amp;"-"&amp;TEXT(C832,"00")</f>
        <v>2024-05</v>
      </c>
      <c r="B832" s="4" t="n">
        <v>2024</v>
      </c>
      <c r="C832" s="4" t="n">
        <v>5</v>
      </c>
      <c r="D832" s="9" t="s">
        <v>273</v>
      </c>
      <c r="E832" s="9" t="s">
        <v>349</v>
      </c>
      <c r="F832" s="12" t="str">
        <f aca="false">INDEX(品項主檔!$B$2:$B$11,MATCH($E832,品項主檔!$A$2:$A$11,0))</f>
        <v>招牌牛肉麵</v>
      </c>
      <c r="G832" s="12" t="str">
        <f aca="false">INDEX(品項主檔!$C$2:$C$11,MATCH($E832,品項主檔!$A$2:$A$11,0))</f>
        <v>主食</v>
      </c>
      <c r="H832" s="17" t="n">
        <f aca="false">SUMIFS(品項年度售價!$D$2:$D$31,品項年度售價!$A$2:$A$31,$B832,品項年度售價!$B$2:$B$31,$E832)</f>
        <v>280</v>
      </c>
      <c r="I832" s="4" t="n">
        <v>365</v>
      </c>
      <c r="J832" s="14" t="n">
        <f aca="false">H832*I832</f>
        <v>102200</v>
      </c>
    </row>
    <row r="833" customFormat="false" ht="15" hidden="false" customHeight="false" outlineLevel="0" collapsed="false">
      <c r="A833" s="6" t="str">
        <f aca="false">TEXT(B833,"0")&amp;"-"&amp;TEXT(C833,"00")</f>
        <v>2024-05</v>
      </c>
      <c r="B833" s="4" t="n">
        <v>2024</v>
      </c>
      <c r="C833" s="4" t="n">
        <v>5</v>
      </c>
      <c r="D833" s="9" t="s">
        <v>273</v>
      </c>
      <c r="E833" s="9" t="s">
        <v>352</v>
      </c>
      <c r="F833" s="12" t="str">
        <f aca="false">INDEX(品項主檔!$B$2:$B$11,MATCH($E833,品項主檔!$A$2:$A$11,0))</f>
        <v>三杯雞定食</v>
      </c>
      <c r="G833" s="12" t="str">
        <f aca="false">INDEX(品項主檔!$C$2:$C$11,MATCH($E833,品項主檔!$A$2:$A$11,0))</f>
        <v>主食</v>
      </c>
      <c r="H833" s="17" t="n">
        <f aca="false">SUMIFS(品項年度售價!$D$2:$D$31,品項年度售價!$A$2:$A$31,$B833,品項年度售價!$B$2:$B$31,$E833)</f>
        <v>260</v>
      </c>
      <c r="I833" s="4" t="n">
        <v>309</v>
      </c>
      <c r="J833" s="14" t="n">
        <f aca="false">H833*I833</f>
        <v>80340</v>
      </c>
    </row>
    <row r="834" customFormat="false" ht="15" hidden="false" customHeight="false" outlineLevel="0" collapsed="false">
      <c r="A834" s="6" t="str">
        <f aca="false">TEXT(B834,"0")&amp;"-"&amp;TEXT(C834,"00")</f>
        <v>2024-05</v>
      </c>
      <c r="B834" s="4" t="n">
        <v>2024</v>
      </c>
      <c r="C834" s="4" t="n">
        <v>5</v>
      </c>
      <c r="D834" s="9" t="s">
        <v>273</v>
      </c>
      <c r="E834" s="9" t="s">
        <v>354</v>
      </c>
      <c r="F834" s="12" t="str">
        <f aca="false">INDEX(品項主檔!$B$2:$B$11,MATCH($E834,品項主檔!$A$2:$A$11,0))</f>
        <v>蔥油雞腿飯</v>
      </c>
      <c r="G834" s="12" t="str">
        <f aca="false">INDEX(品項主檔!$C$2:$C$11,MATCH($E834,品項主檔!$A$2:$A$11,0))</f>
        <v>主食</v>
      </c>
      <c r="H834" s="17" t="n">
        <f aca="false">SUMIFS(品項年度售價!$D$2:$D$31,品項年度售價!$A$2:$A$31,$B834,品項年度售價!$B$2:$B$31,$E834)</f>
        <v>220</v>
      </c>
      <c r="I834" s="4" t="n">
        <v>357</v>
      </c>
      <c r="J834" s="14" t="n">
        <f aca="false">H834*I834</f>
        <v>78540</v>
      </c>
    </row>
    <row r="835" customFormat="false" ht="15" hidden="false" customHeight="false" outlineLevel="0" collapsed="false">
      <c r="A835" s="6" t="str">
        <f aca="false">TEXT(B835,"0")&amp;"-"&amp;TEXT(C835,"00")</f>
        <v>2024-05</v>
      </c>
      <c r="B835" s="4" t="n">
        <v>2024</v>
      </c>
      <c r="C835" s="4" t="n">
        <v>5</v>
      </c>
      <c r="D835" s="9" t="s">
        <v>273</v>
      </c>
      <c r="E835" s="9" t="s">
        <v>356</v>
      </c>
      <c r="F835" s="12" t="str">
        <f aca="false">INDEX(品項主檔!$B$2:$B$11,MATCH($E835,品項主檔!$A$2:$A$11,0))</f>
        <v>黑胡椒豬排飯</v>
      </c>
      <c r="G835" s="12" t="str">
        <f aca="false">INDEX(品項主檔!$C$2:$C$11,MATCH($E835,品項主檔!$A$2:$A$11,0))</f>
        <v>主食</v>
      </c>
      <c r="H835" s="17" t="n">
        <f aca="false">SUMIFS(品項年度售價!$D$2:$D$31,品項年度售價!$A$2:$A$31,$B835,品項年度售價!$B$2:$B$31,$E835)</f>
        <v>230</v>
      </c>
      <c r="I835" s="4" t="n">
        <v>283</v>
      </c>
      <c r="J835" s="14" t="n">
        <f aca="false">H835*I835</f>
        <v>65090</v>
      </c>
    </row>
    <row r="836" customFormat="false" ht="15" hidden="false" customHeight="false" outlineLevel="0" collapsed="false">
      <c r="A836" s="6" t="str">
        <f aca="false">TEXT(B836,"0")&amp;"-"&amp;TEXT(C836,"00")</f>
        <v>2024-05</v>
      </c>
      <c r="B836" s="4" t="n">
        <v>2024</v>
      </c>
      <c r="C836" s="4" t="n">
        <v>5</v>
      </c>
      <c r="D836" s="9" t="s">
        <v>273</v>
      </c>
      <c r="E836" s="9" t="s">
        <v>358</v>
      </c>
      <c r="F836" s="12" t="str">
        <f aca="false">INDEX(品項主檔!$B$2:$B$11,MATCH($E836,品項主檔!$A$2:$A$11,0))</f>
        <v>麻油雞湯麵</v>
      </c>
      <c r="G836" s="12" t="str">
        <f aca="false">INDEX(品項主檔!$C$2:$C$11,MATCH($E836,品項主檔!$A$2:$A$11,0))</f>
        <v>主食</v>
      </c>
      <c r="H836" s="17" t="n">
        <f aca="false">SUMIFS(品項年度售價!$D$2:$D$31,品項年度售價!$A$2:$A$31,$B836,品項年度售價!$B$2:$B$31,$E836)</f>
        <v>290</v>
      </c>
      <c r="I836" s="4" t="n">
        <v>184</v>
      </c>
      <c r="J836" s="14" t="n">
        <f aca="false">H836*I836</f>
        <v>53360</v>
      </c>
    </row>
    <row r="837" customFormat="false" ht="15" hidden="false" customHeight="false" outlineLevel="0" collapsed="false">
      <c r="A837" s="6" t="str">
        <f aca="false">TEXT(B837,"0")&amp;"-"&amp;TEXT(C837,"00")</f>
        <v>2024-05</v>
      </c>
      <c r="B837" s="4" t="n">
        <v>2024</v>
      </c>
      <c r="C837" s="4" t="n">
        <v>5</v>
      </c>
      <c r="D837" s="9" t="s">
        <v>273</v>
      </c>
      <c r="E837" s="9" t="s">
        <v>360</v>
      </c>
      <c r="F837" s="12" t="str">
        <f aca="false">INDEX(品項主檔!$B$2:$B$11,MATCH($E837,品項主檔!$A$2:$A$11,0))</f>
        <v>塔香涼麵</v>
      </c>
      <c r="G837" s="12" t="str">
        <f aca="false">INDEX(品項主檔!$C$2:$C$11,MATCH($E837,品項主檔!$A$2:$A$11,0))</f>
        <v>主食</v>
      </c>
      <c r="H837" s="17" t="n">
        <f aca="false">SUMIFS(品項年度售價!$D$2:$D$31,品項年度售價!$A$2:$A$31,$B837,品項年度售價!$B$2:$B$31,$E837)</f>
        <v>180</v>
      </c>
      <c r="I837" s="4" t="n">
        <v>478</v>
      </c>
      <c r="J837" s="14" t="n">
        <f aca="false">H837*I837</f>
        <v>86040</v>
      </c>
    </row>
    <row r="838" customFormat="false" ht="15" hidden="false" customHeight="false" outlineLevel="0" collapsed="false">
      <c r="A838" s="6" t="str">
        <f aca="false">TEXT(B838,"0")&amp;"-"&amp;TEXT(C838,"00")</f>
        <v>2024-05</v>
      </c>
      <c r="B838" s="4" t="n">
        <v>2024</v>
      </c>
      <c r="C838" s="4" t="n">
        <v>5</v>
      </c>
      <c r="D838" s="9" t="s">
        <v>273</v>
      </c>
      <c r="E838" s="9" t="s">
        <v>362</v>
      </c>
      <c r="F838" s="12" t="str">
        <f aca="false">INDEX(品項主檔!$B$2:$B$11,MATCH($E838,品項主檔!$A$2:$A$11,0))</f>
        <v>海鮮炒飯</v>
      </c>
      <c r="G838" s="12" t="str">
        <f aca="false">INDEX(品項主檔!$C$2:$C$11,MATCH($E838,品項主檔!$A$2:$A$11,0))</f>
        <v>主食</v>
      </c>
      <c r="H838" s="17" t="n">
        <f aca="false">SUMIFS(品項年度售價!$D$2:$D$31,品項年度售價!$A$2:$A$31,$B838,品項年度售價!$B$2:$B$31,$E838)</f>
        <v>250</v>
      </c>
      <c r="I838" s="4" t="n">
        <v>406</v>
      </c>
      <c r="J838" s="14" t="n">
        <f aca="false">H838*I838</f>
        <v>101500</v>
      </c>
    </row>
    <row r="839" customFormat="false" ht="15" hidden="false" customHeight="false" outlineLevel="0" collapsed="false">
      <c r="A839" s="6" t="str">
        <f aca="false">TEXT(B839,"0")&amp;"-"&amp;TEXT(C839,"00")</f>
        <v>2024-05</v>
      </c>
      <c r="B839" s="4" t="n">
        <v>2024</v>
      </c>
      <c r="C839" s="4" t="n">
        <v>5</v>
      </c>
      <c r="D839" s="9" t="s">
        <v>273</v>
      </c>
      <c r="E839" s="9" t="s">
        <v>364</v>
      </c>
      <c r="F839" s="12" t="str">
        <f aca="false">INDEX(品項主檔!$B$2:$B$11,MATCH($E839,品項主檔!$A$2:$A$11,0))</f>
        <v>酸辣湯</v>
      </c>
      <c r="G839" s="12" t="str">
        <f aca="false">INDEX(品項主檔!$C$2:$C$11,MATCH($E839,品項主檔!$A$2:$A$11,0))</f>
        <v>湯品</v>
      </c>
      <c r="H839" s="17" t="n">
        <f aca="false">SUMIFS(品項年度售價!$D$2:$D$31,品項年度售價!$A$2:$A$31,$B839,品項年度售價!$B$2:$B$31,$E839)</f>
        <v>60</v>
      </c>
      <c r="I839" s="4" t="n">
        <v>1814</v>
      </c>
      <c r="J839" s="14" t="n">
        <f aca="false">H839*I839</f>
        <v>108840</v>
      </c>
    </row>
    <row r="840" customFormat="false" ht="15" hidden="false" customHeight="false" outlineLevel="0" collapsed="false">
      <c r="A840" s="6" t="str">
        <f aca="false">TEXT(B840,"0")&amp;"-"&amp;TEXT(C840,"00")</f>
        <v>2024-05</v>
      </c>
      <c r="B840" s="4" t="n">
        <v>2024</v>
      </c>
      <c r="C840" s="4" t="n">
        <v>5</v>
      </c>
      <c r="D840" s="9" t="s">
        <v>273</v>
      </c>
      <c r="E840" s="9" t="s">
        <v>367</v>
      </c>
      <c r="F840" s="12" t="str">
        <f aca="false">INDEX(品項主檔!$B$2:$B$11,MATCH($E840,品項主檔!$A$2:$A$11,0))</f>
        <v>招牌滷味拼盤</v>
      </c>
      <c r="G840" s="12" t="str">
        <f aca="false">INDEX(品項主檔!$C$2:$C$11,MATCH($E840,品項主檔!$A$2:$A$11,0))</f>
        <v>小菜</v>
      </c>
      <c r="H840" s="17" t="n">
        <f aca="false">SUMIFS(品項年度售價!$D$2:$D$31,品項年度售價!$A$2:$A$31,$B840,品項年度售價!$B$2:$B$31,$E840)</f>
        <v>120</v>
      </c>
      <c r="I840" s="4" t="n">
        <v>1230</v>
      </c>
      <c r="J840" s="14" t="n">
        <f aca="false">H840*I840</f>
        <v>147600</v>
      </c>
    </row>
    <row r="841" customFormat="false" ht="15" hidden="false" customHeight="false" outlineLevel="0" collapsed="false">
      <c r="A841" s="6" t="str">
        <f aca="false">TEXT(B841,"0")&amp;"-"&amp;TEXT(C841,"00")</f>
        <v>2024-05</v>
      </c>
      <c r="B841" s="4" t="n">
        <v>2024</v>
      </c>
      <c r="C841" s="4" t="n">
        <v>5</v>
      </c>
      <c r="D841" s="9" t="s">
        <v>273</v>
      </c>
      <c r="E841" s="9" t="s">
        <v>370</v>
      </c>
      <c r="F841" s="12" t="str">
        <f aca="false">INDEX(品項主檔!$B$2:$B$11,MATCH($E841,品項主檔!$A$2:$A$11,0))</f>
        <v>古早味紅茶</v>
      </c>
      <c r="G841" s="12" t="str">
        <f aca="false">INDEX(品項主檔!$C$2:$C$11,MATCH($E841,品項主檔!$A$2:$A$11,0))</f>
        <v>飲品</v>
      </c>
      <c r="H841" s="17" t="n">
        <f aca="false">SUMIFS(品項年度售價!$D$2:$D$31,品項年度售價!$A$2:$A$31,$B841,品項年度售價!$B$2:$B$31,$E841)</f>
        <v>45</v>
      </c>
      <c r="I841" s="4" t="n">
        <v>3200</v>
      </c>
      <c r="J841" s="14" t="n">
        <f aca="false">H841*I841</f>
        <v>144000</v>
      </c>
    </row>
    <row r="842" customFormat="false" ht="15" hidden="false" customHeight="false" outlineLevel="0" collapsed="false">
      <c r="A842" s="6" t="str">
        <f aca="false">TEXT(B842,"0")&amp;"-"&amp;TEXT(C842,"00")</f>
        <v>2024-05</v>
      </c>
      <c r="B842" s="4" t="n">
        <v>2024</v>
      </c>
      <c r="C842" s="4" t="n">
        <v>5</v>
      </c>
      <c r="D842" s="9" t="s">
        <v>277</v>
      </c>
      <c r="E842" s="9" t="s">
        <v>349</v>
      </c>
      <c r="F842" s="12" t="str">
        <f aca="false">INDEX(品項主檔!$B$2:$B$11,MATCH($E842,品項主檔!$A$2:$A$11,0))</f>
        <v>招牌牛肉麵</v>
      </c>
      <c r="G842" s="12" t="str">
        <f aca="false">INDEX(品項主檔!$C$2:$C$11,MATCH($E842,品項主檔!$A$2:$A$11,0))</f>
        <v>主食</v>
      </c>
      <c r="H842" s="17" t="n">
        <f aca="false">SUMIFS(品項年度售價!$D$2:$D$31,品項年度售價!$A$2:$A$31,$B842,品項年度售價!$B$2:$B$31,$E842)</f>
        <v>280</v>
      </c>
      <c r="I842" s="4" t="n">
        <v>246</v>
      </c>
      <c r="J842" s="14" t="n">
        <f aca="false">H842*I842</f>
        <v>68880</v>
      </c>
    </row>
    <row r="843" customFormat="false" ht="15" hidden="false" customHeight="false" outlineLevel="0" collapsed="false">
      <c r="A843" s="6" t="str">
        <f aca="false">TEXT(B843,"0")&amp;"-"&amp;TEXT(C843,"00")</f>
        <v>2024-05</v>
      </c>
      <c r="B843" s="4" t="n">
        <v>2024</v>
      </c>
      <c r="C843" s="4" t="n">
        <v>5</v>
      </c>
      <c r="D843" s="9" t="s">
        <v>277</v>
      </c>
      <c r="E843" s="9" t="s">
        <v>352</v>
      </c>
      <c r="F843" s="12" t="str">
        <f aca="false">INDEX(品項主檔!$B$2:$B$11,MATCH($E843,品項主檔!$A$2:$A$11,0))</f>
        <v>三杯雞定食</v>
      </c>
      <c r="G843" s="12" t="str">
        <f aca="false">INDEX(品項主檔!$C$2:$C$11,MATCH($E843,品項主檔!$A$2:$A$11,0))</f>
        <v>主食</v>
      </c>
      <c r="H843" s="17" t="n">
        <f aca="false">SUMIFS(品項年度售價!$D$2:$D$31,品項年度售價!$A$2:$A$31,$B843,品項年度售價!$B$2:$B$31,$E843)</f>
        <v>260</v>
      </c>
      <c r="I843" s="4" t="n">
        <v>284</v>
      </c>
      <c r="J843" s="14" t="n">
        <f aca="false">H843*I843</f>
        <v>73840</v>
      </c>
    </row>
    <row r="844" customFormat="false" ht="15" hidden="false" customHeight="false" outlineLevel="0" collapsed="false">
      <c r="A844" s="6" t="str">
        <f aca="false">TEXT(B844,"0")&amp;"-"&amp;TEXT(C844,"00")</f>
        <v>2024-05</v>
      </c>
      <c r="B844" s="4" t="n">
        <v>2024</v>
      </c>
      <c r="C844" s="4" t="n">
        <v>5</v>
      </c>
      <c r="D844" s="9" t="s">
        <v>277</v>
      </c>
      <c r="E844" s="9" t="s">
        <v>354</v>
      </c>
      <c r="F844" s="12" t="str">
        <f aca="false">INDEX(品項主檔!$B$2:$B$11,MATCH($E844,品項主檔!$A$2:$A$11,0))</f>
        <v>蔥油雞腿飯</v>
      </c>
      <c r="G844" s="12" t="str">
        <f aca="false">INDEX(品項主檔!$C$2:$C$11,MATCH($E844,品項主檔!$A$2:$A$11,0))</f>
        <v>主食</v>
      </c>
      <c r="H844" s="17" t="n">
        <f aca="false">SUMIFS(品項年度售價!$D$2:$D$31,品項年度售價!$A$2:$A$31,$B844,品項年度售價!$B$2:$B$31,$E844)</f>
        <v>220</v>
      </c>
      <c r="I844" s="4" t="n">
        <v>225</v>
      </c>
      <c r="J844" s="14" t="n">
        <f aca="false">H844*I844</f>
        <v>49500</v>
      </c>
    </row>
    <row r="845" customFormat="false" ht="15" hidden="false" customHeight="false" outlineLevel="0" collapsed="false">
      <c r="A845" s="6" t="str">
        <f aca="false">TEXT(B845,"0")&amp;"-"&amp;TEXT(C845,"00")</f>
        <v>2024-05</v>
      </c>
      <c r="B845" s="4" t="n">
        <v>2024</v>
      </c>
      <c r="C845" s="4" t="n">
        <v>5</v>
      </c>
      <c r="D845" s="9" t="s">
        <v>277</v>
      </c>
      <c r="E845" s="9" t="s">
        <v>356</v>
      </c>
      <c r="F845" s="12" t="str">
        <f aca="false">INDEX(品項主檔!$B$2:$B$11,MATCH($E845,品項主檔!$A$2:$A$11,0))</f>
        <v>黑胡椒豬排飯</v>
      </c>
      <c r="G845" s="12" t="str">
        <f aca="false">INDEX(品項主檔!$C$2:$C$11,MATCH($E845,品項主檔!$A$2:$A$11,0))</f>
        <v>主食</v>
      </c>
      <c r="H845" s="17" t="n">
        <f aca="false">SUMIFS(品項年度售價!$D$2:$D$31,品項年度售價!$A$2:$A$31,$B845,品項年度售價!$B$2:$B$31,$E845)</f>
        <v>230</v>
      </c>
      <c r="I845" s="4" t="n">
        <v>221</v>
      </c>
      <c r="J845" s="14" t="n">
        <f aca="false">H845*I845</f>
        <v>50830</v>
      </c>
    </row>
    <row r="846" customFormat="false" ht="15" hidden="false" customHeight="false" outlineLevel="0" collapsed="false">
      <c r="A846" s="6" t="str">
        <f aca="false">TEXT(B846,"0")&amp;"-"&amp;TEXT(C846,"00")</f>
        <v>2024-05</v>
      </c>
      <c r="B846" s="4" t="n">
        <v>2024</v>
      </c>
      <c r="C846" s="4" t="n">
        <v>5</v>
      </c>
      <c r="D846" s="9" t="s">
        <v>277</v>
      </c>
      <c r="E846" s="9" t="s">
        <v>358</v>
      </c>
      <c r="F846" s="12" t="str">
        <f aca="false">INDEX(品項主檔!$B$2:$B$11,MATCH($E846,品項主檔!$A$2:$A$11,0))</f>
        <v>麻油雞湯麵</v>
      </c>
      <c r="G846" s="12" t="str">
        <f aca="false">INDEX(品項主檔!$C$2:$C$11,MATCH($E846,品項主檔!$A$2:$A$11,0))</f>
        <v>主食</v>
      </c>
      <c r="H846" s="17" t="n">
        <f aca="false">SUMIFS(品項年度售價!$D$2:$D$31,品項年度售價!$A$2:$A$31,$B846,品項年度售價!$B$2:$B$31,$E846)</f>
        <v>290</v>
      </c>
      <c r="I846" s="4" t="n">
        <v>141</v>
      </c>
      <c r="J846" s="14" t="n">
        <f aca="false">H846*I846</f>
        <v>40890</v>
      </c>
    </row>
    <row r="847" customFormat="false" ht="15" hidden="false" customHeight="false" outlineLevel="0" collapsed="false">
      <c r="A847" s="6" t="str">
        <f aca="false">TEXT(B847,"0")&amp;"-"&amp;TEXT(C847,"00")</f>
        <v>2024-05</v>
      </c>
      <c r="B847" s="4" t="n">
        <v>2024</v>
      </c>
      <c r="C847" s="4" t="n">
        <v>5</v>
      </c>
      <c r="D847" s="9" t="s">
        <v>277</v>
      </c>
      <c r="E847" s="9" t="s">
        <v>360</v>
      </c>
      <c r="F847" s="12" t="str">
        <f aca="false">INDEX(品項主檔!$B$2:$B$11,MATCH($E847,品項主檔!$A$2:$A$11,0))</f>
        <v>塔香涼麵</v>
      </c>
      <c r="G847" s="12" t="str">
        <f aca="false">INDEX(品項主檔!$C$2:$C$11,MATCH($E847,品項主檔!$A$2:$A$11,0))</f>
        <v>主食</v>
      </c>
      <c r="H847" s="17" t="n">
        <f aca="false">SUMIFS(品項年度售價!$D$2:$D$31,品項年度售價!$A$2:$A$31,$B847,品項年度售價!$B$2:$B$31,$E847)</f>
        <v>180</v>
      </c>
      <c r="I847" s="4" t="n">
        <v>282</v>
      </c>
      <c r="J847" s="14" t="n">
        <f aca="false">H847*I847</f>
        <v>50760</v>
      </c>
    </row>
    <row r="848" customFormat="false" ht="15" hidden="false" customHeight="false" outlineLevel="0" collapsed="false">
      <c r="A848" s="6" t="str">
        <f aca="false">TEXT(B848,"0")&amp;"-"&amp;TEXT(C848,"00")</f>
        <v>2024-05</v>
      </c>
      <c r="B848" s="4" t="n">
        <v>2024</v>
      </c>
      <c r="C848" s="4" t="n">
        <v>5</v>
      </c>
      <c r="D848" s="9" t="s">
        <v>277</v>
      </c>
      <c r="E848" s="9" t="s">
        <v>362</v>
      </c>
      <c r="F848" s="12" t="str">
        <f aca="false">INDEX(品項主檔!$B$2:$B$11,MATCH($E848,品項主檔!$A$2:$A$11,0))</f>
        <v>海鮮炒飯</v>
      </c>
      <c r="G848" s="12" t="str">
        <f aca="false">INDEX(品項主檔!$C$2:$C$11,MATCH($E848,品項主檔!$A$2:$A$11,0))</f>
        <v>主食</v>
      </c>
      <c r="H848" s="17" t="n">
        <f aca="false">SUMIFS(品項年度售價!$D$2:$D$31,品項年度售價!$A$2:$A$31,$B848,品項年度售價!$B$2:$B$31,$E848)</f>
        <v>250</v>
      </c>
      <c r="I848" s="4" t="n">
        <v>241</v>
      </c>
      <c r="J848" s="14" t="n">
        <f aca="false">H848*I848</f>
        <v>60250</v>
      </c>
    </row>
    <row r="849" customFormat="false" ht="15" hidden="false" customHeight="false" outlineLevel="0" collapsed="false">
      <c r="A849" s="6" t="str">
        <f aca="false">TEXT(B849,"0")&amp;"-"&amp;TEXT(C849,"00")</f>
        <v>2024-05</v>
      </c>
      <c r="B849" s="4" t="n">
        <v>2024</v>
      </c>
      <c r="C849" s="4" t="n">
        <v>5</v>
      </c>
      <c r="D849" s="9" t="s">
        <v>277</v>
      </c>
      <c r="E849" s="9" t="s">
        <v>364</v>
      </c>
      <c r="F849" s="12" t="str">
        <f aca="false">INDEX(品項主檔!$B$2:$B$11,MATCH($E849,品項主檔!$A$2:$A$11,0))</f>
        <v>酸辣湯</v>
      </c>
      <c r="G849" s="12" t="str">
        <f aca="false">INDEX(品項主檔!$C$2:$C$11,MATCH($E849,品項主檔!$A$2:$A$11,0))</f>
        <v>湯品</v>
      </c>
      <c r="H849" s="17" t="n">
        <f aca="false">SUMIFS(品項年度售價!$D$2:$D$31,品項年度售價!$A$2:$A$31,$B849,品項年度售價!$B$2:$B$31,$E849)</f>
        <v>60</v>
      </c>
      <c r="I849" s="4" t="n">
        <v>1180</v>
      </c>
      <c r="J849" s="14" t="n">
        <f aca="false">H849*I849</f>
        <v>70800</v>
      </c>
    </row>
    <row r="850" customFormat="false" ht="15" hidden="false" customHeight="false" outlineLevel="0" collapsed="false">
      <c r="A850" s="6" t="str">
        <f aca="false">TEXT(B850,"0")&amp;"-"&amp;TEXT(C850,"00")</f>
        <v>2024-05</v>
      </c>
      <c r="B850" s="4" t="n">
        <v>2024</v>
      </c>
      <c r="C850" s="4" t="n">
        <v>5</v>
      </c>
      <c r="D850" s="9" t="s">
        <v>277</v>
      </c>
      <c r="E850" s="9" t="s">
        <v>367</v>
      </c>
      <c r="F850" s="12" t="str">
        <f aca="false">INDEX(品項主檔!$B$2:$B$11,MATCH($E850,品項主檔!$A$2:$A$11,0))</f>
        <v>招牌滷味拼盤</v>
      </c>
      <c r="G850" s="12" t="str">
        <f aca="false">INDEX(品項主檔!$C$2:$C$11,MATCH($E850,品項主檔!$A$2:$A$11,0))</f>
        <v>小菜</v>
      </c>
      <c r="H850" s="17" t="n">
        <f aca="false">SUMIFS(品項年度售價!$D$2:$D$31,品項年度售價!$A$2:$A$31,$B850,品項年度售價!$B$2:$B$31,$E850)</f>
        <v>120</v>
      </c>
      <c r="I850" s="4" t="n">
        <v>1108</v>
      </c>
      <c r="J850" s="14" t="n">
        <f aca="false">H850*I850</f>
        <v>132960</v>
      </c>
    </row>
    <row r="851" customFormat="false" ht="15" hidden="false" customHeight="false" outlineLevel="0" collapsed="false">
      <c r="A851" s="6" t="str">
        <f aca="false">TEXT(B851,"0")&amp;"-"&amp;TEXT(C851,"00")</f>
        <v>2024-05</v>
      </c>
      <c r="B851" s="4" t="n">
        <v>2024</v>
      </c>
      <c r="C851" s="4" t="n">
        <v>5</v>
      </c>
      <c r="D851" s="9" t="s">
        <v>277</v>
      </c>
      <c r="E851" s="9" t="s">
        <v>370</v>
      </c>
      <c r="F851" s="12" t="str">
        <f aca="false">INDEX(品項主檔!$B$2:$B$11,MATCH($E851,品項主檔!$A$2:$A$11,0))</f>
        <v>古早味紅茶</v>
      </c>
      <c r="G851" s="12" t="str">
        <f aca="false">INDEX(品項主檔!$C$2:$C$11,MATCH($E851,品項主檔!$A$2:$A$11,0))</f>
        <v>飲品</v>
      </c>
      <c r="H851" s="17" t="n">
        <f aca="false">SUMIFS(品項年度售價!$D$2:$D$31,品項年度售價!$A$2:$A$31,$B851,品項年度售價!$B$2:$B$31,$E851)</f>
        <v>45</v>
      </c>
      <c r="I851" s="4" t="n">
        <v>3404</v>
      </c>
      <c r="J851" s="14" t="n">
        <f aca="false">H851*I851</f>
        <v>153180</v>
      </c>
    </row>
    <row r="852" customFormat="false" ht="15" hidden="false" customHeight="false" outlineLevel="0" collapsed="false">
      <c r="A852" s="6" t="str">
        <f aca="false">TEXT(B852,"0")&amp;"-"&amp;TEXT(C852,"00")</f>
        <v>2024-05</v>
      </c>
      <c r="B852" s="4" t="n">
        <v>2024</v>
      </c>
      <c r="C852" s="4" t="n">
        <v>5</v>
      </c>
      <c r="D852" s="9" t="s">
        <v>288</v>
      </c>
      <c r="E852" s="9" t="s">
        <v>349</v>
      </c>
      <c r="F852" s="12" t="str">
        <f aca="false">INDEX(品項主檔!$B$2:$B$11,MATCH($E852,品項主檔!$A$2:$A$11,0))</f>
        <v>招牌牛肉麵</v>
      </c>
      <c r="G852" s="12" t="str">
        <f aca="false">INDEX(品項主檔!$C$2:$C$11,MATCH($E852,品項主檔!$A$2:$A$11,0))</f>
        <v>主食</v>
      </c>
      <c r="H852" s="17" t="n">
        <f aca="false">SUMIFS(品項年度售價!$D$2:$D$31,品項年度售價!$A$2:$A$31,$B852,品項年度售價!$B$2:$B$31,$E852)</f>
        <v>280</v>
      </c>
      <c r="I852" s="4" t="n">
        <v>358</v>
      </c>
      <c r="J852" s="14" t="n">
        <f aca="false">H852*I852</f>
        <v>100240</v>
      </c>
    </row>
    <row r="853" customFormat="false" ht="15" hidden="false" customHeight="false" outlineLevel="0" collapsed="false">
      <c r="A853" s="6" t="str">
        <f aca="false">TEXT(B853,"0")&amp;"-"&amp;TEXT(C853,"00")</f>
        <v>2024-05</v>
      </c>
      <c r="B853" s="4" t="n">
        <v>2024</v>
      </c>
      <c r="C853" s="4" t="n">
        <v>5</v>
      </c>
      <c r="D853" s="9" t="s">
        <v>288</v>
      </c>
      <c r="E853" s="9" t="s">
        <v>352</v>
      </c>
      <c r="F853" s="12" t="str">
        <f aca="false">INDEX(品項主檔!$B$2:$B$11,MATCH($E853,品項主檔!$A$2:$A$11,0))</f>
        <v>三杯雞定食</v>
      </c>
      <c r="G853" s="12" t="str">
        <f aca="false">INDEX(品項主檔!$C$2:$C$11,MATCH($E853,品項主檔!$A$2:$A$11,0))</f>
        <v>主食</v>
      </c>
      <c r="H853" s="17" t="n">
        <f aca="false">SUMIFS(品項年度售價!$D$2:$D$31,品項年度售價!$A$2:$A$31,$B853,品項年度售價!$B$2:$B$31,$E853)</f>
        <v>260</v>
      </c>
      <c r="I853" s="4" t="n">
        <v>385</v>
      </c>
      <c r="J853" s="14" t="n">
        <f aca="false">H853*I853</f>
        <v>100100</v>
      </c>
    </row>
    <row r="854" customFormat="false" ht="15" hidden="false" customHeight="false" outlineLevel="0" collapsed="false">
      <c r="A854" s="6" t="str">
        <f aca="false">TEXT(B854,"0")&amp;"-"&amp;TEXT(C854,"00")</f>
        <v>2024-05</v>
      </c>
      <c r="B854" s="4" t="n">
        <v>2024</v>
      </c>
      <c r="C854" s="4" t="n">
        <v>5</v>
      </c>
      <c r="D854" s="9" t="s">
        <v>288</v>
      </c>
      <c r="E854" s="9" t="s">
        <v>354</v>
      </c>
      <c r="F854" s="12" t="str">
        <f aca="false">INDEX(品項主檔!$B$2:$B$11,MATCH($E854,品項主檔!$A$2:$A$11,0))</f>
        <v>蔥油雞腿飯</v>
      </c>
      <c r="G854" s="12" t="str">
        <f aca="false">INDEX(品項主檔!$C$2:$C$11,MATCH($E854,品項主檔!$A$2:$A$11,0))</f>
        <v>主食</v>
      </c>
      <c r="H854" s="17" t="n">
        <f aca="false">SUMIFS(品項年度售價!$D$2:$D$31,品項年度售價!$A$2:$A$31,$B854,品項年度售價!$B$2:$B$31,$E854)</f>
        <v>220</v>
      </c>
      <c r="I854" s="4" t="n">
        <v>321</v>
      </c>
      <c r="J854" s="14" t="n">
        <f aca="false">H854*I854</f>
        <v>70620</v>
      </c>
    </row>
    <row r="855" customFormat="false" ht="15" hidden="false" customHeight="false" outlineLevel="0" collapsed="false">
      <c r="A855" s="6" t="str">
        <f aca="false">TEXT(B855,"0")&amp;"-"&amp;TEXT(C855,"00")</f>
        <v>2024-05</v>
      </c>
      <c r="B855" s="4" t="n">
        <v>2024</v>
      </c>
      <c r="C855" s="4" t="n">
        <v>5</v>
      </c>
      <c r="D855" s="9" t="s">
        <v>288</v>
      </c>
      <c r="E855" s="9" t="s">
        <v>356</v>
      </c>
      <c r="F855" s="12" t="str">
        <f aca="false">INDEX(品項主檔!$B$2:$B$11,MATCH($E855,品項主檔!$A$2:$A$11,0))</f>
        <v>黑胡椒豬排飯</v>
      </c>
      <c r="G855" s="12" t="str">
        <f aca="false">INDEX(品項主檔!$C$2:$C$11,MATCH($E855,品項主檔!$A$2:$A$11,0))</f>
        <v>主食</v>
      </c>
      <c r="H855" s="17" t="n">
        <f aca="false">SUMIFS(品項年度售價!$D$2:$D$31,品項年度售價!$A$2:$A$31,$B855,品項年度售價!$B$2:$B$31,$E855)</f>
        <v>230</v>
      </c>
      <c r="I855" s="4" t="n">
        <v>383</v>
      </c>
      <c r="J855" s="14" t="n">
        <f aca="false">H855*I855</f>
        <v>88090</v>
      </c>
    </row>
    <row r="856" customFormat="false" ht="15" hidden="false" customHeight="false" outlineLevel="0" collapsed="false">
      <c r="A856" s="6" t="str">
        <f aca="false">TEXT(B856,"0")&amp;"-"&amp;TEXT(C856,"00")</f>
        <v>2024-05</v>
      </c>
      <c r="B856" s="4" t="n">
        <v>2024</v>
      </c>
      <c r="C856" s="4" t="n">
        <v>5</v>
      </c>
      <c r="D856" s="9" t="s">
        <v>288</v>
      </c>
      <c r="E856" s="9" t="s">
        <v>358</v>
      </c>
      <c r="F856" s="12" t="str">
        <f aca="false">INDEX(品項主檔!$B$2:$B$11,MATCH($E856,品項主檔!$A$2:$A$11,0))</f>
        <v>麻油雞湯麵</v>
      </c>
      <c r="G856" s="12" t="str">
        <f aca="false">INDEX(品項主檔!$C$2:$C$11,MATCH($E856,品項主檔!$A$2:$A$11,0))</f>
        <v>主食</v>
      </c>
      <c r="H856" s="17" t="n">
        <f aca="false">SUMIFS(品項年度售價!$D$2:$D$31,品項年度售價!$A$2:$A$31,$B856,品項年度售價!$B$2:$B$31,$E856)</f>
        <v>290</v>
      </c>
      <c r="I856" s="4" t="n">
        <v>254</v>
      </c>
      <c r="J856" s="14" t="n">
        <f aca="false">H856*I856</f>
        <v>73660</v>
      </c>
    </row>
    <row r="857" customFormat="false" ht="15" hidden="false" customHeight="false" outlineLevel="0" collapsed="false">
      <c r="A857" s="6" t="str">
        <f aca="false">TEXT(B857,"0")&amp;"-"&amp;TEXT(C857,"00")</f>
        <v>2024-05</v>
      </c>
      <c r="B857" s="4" t="n">
        <v>2024</v>
      </c>
      <c r="C857" s="4" t="n">
        <v>5</v>
      </c>
      <c r="D857" s="9" t="s">
        <v>288</v>
      </c>
      <c r="E857" s="9" t="s">
        <v>360</v>
      </c>
      <c r="F857" s="12" t="str">
        <f aca="false">INDEX(品項主檔!$B$2:$B$11,MATCH($E857,品項主檔!$A$2:$A$11,0))</f>
        <v>塔香涼麵</v>
      </c>
      <c r="G857" s="12" t="str">
        <f aca="false">INDEX(品項主檔!$C$2:$C$11,MATCH($E857,品項主檔!$A$2:$A$11,0))</f>
        <v>主食</v>
      </c>
      <c r="H857" s="17" t="n">
        <f aca="false">SUMIFS(品項年度售價!$D$2:$D$31,品項年度售價!$A$2:$A$31,$B857,品項年度售價!$B$2:$B$31,$E857)</f>
        <v>180</v>
      </c>
      <c r="I857" s="4" t="n">
        <v>522</v>
      </c>
      <c r="J857" s="14" t="n">
        <f aca="false">H857*I857</f>
        <v>93960</v>
      </c>
    </row>
    <row r="858" customFormat="false" ht="15" hidden="false" customHeight="false" outlineLevel="0" collapsed="false">
      <c r="A858" s="6" t="str">
        <f aca="false">TEXT(B858,"0")&amp;"-"&amp;TEXT(C858,"00")</f>
        <v>2024-05</v>
      </c>
      <c r="B858" s="4" t="n">
        <v>2024</v>
      </c>
      <c r="C858" s="4" t="n">
        <v>5</v>
      </c>
      <c r="D858" s="9" t="s">
        <v>288</v>
      </c>
      <c r="E858" s="9" t="s">
        <v>362</v>
      </c>
      <c r="F858" s="12" t="str">
        <f aca="false">INDEX(品項主檔!$B$2:$B$11,MATCH($E858,品項主檔!$A$2:$A$11,0))</f>
        <v>海鮮炒飯</v>
      </c>
      <c r="G858" s="12" t="str">
        <f aca="false">INDEX(品項主檔!$C$2:$C$11,MATCH($E858,品項主檔!$A$2:$A$11,0))</f>
        <v>主食</v>
      </c>
      <c r="H858" s="17" t="n">
        <f aca="false">SUMIFS(品項年度售價!$D$2:$D$31,品項年度售價!$A$2:$A$31,$B858,品項年度售價!$B$2:$B$31,$E858)</f>
        <v>250</v>
      </c>
      <c r="I858" s="4" t="n">
        <v>428</v>
      </c>
      <c r="J858" s="14" t="n">
        <f aca="false">H858*I858</f>
        <v>107000</v>
      </c>
    </row>
    <row r="859" customFormat="false" ht="15" hidden="false" customHeight="false" outlineLevel="0" collapsed="false">
      <c r="A859" s="6" t="str">
        <f aca="false">TEXT(B859,"0")&amp;"-"&amp;TEXT(C859,"00")</f>
        <v>2024-05</v>
      </c>
      <c r="B859" s="4" t="n">
        <v>2024</v>
      </c>
      <c r="C859" s="4" t="n">
        <v>5</v>
      </c>
      <c r="D859" s="9" t="s">
        <v>288</v>
      </c>
      <c r="E859" s="9" t="s">
        <v>364</v>
      </c>
      <c r="F859" s="12" t="str">
        <f aca="false">INDEX(品項主檔!$B$2:$B$11,MATCH($E859,品項主檔!$A$2:$A$11,0))</f>
        <v>酸辣湯</v>
      </c>
      <c r="G859" s="12" t="str">
        <f aca="false">INDEX(品項主檔!$C$2:$C$11,MATCH($E859,品項主檔!$A$2:$A$11,0))</f>
        <v>湯品</v>
      </c>
      <c r="H859" s="17" t="n">
        <f aca="false">SUMIFS(品項年度售價!$D$2:$D$31,品項年度售價!$A$2:$A$31,$B859,品項年度售價!$B$2:$B$31,$E859)</f>
        <v>60</v>
      </c>
      <c r="I859" s="4" t="n">
        <v>1736</v>
      </c>
      <c r="J859" s="14" t="n">
        <f aca="false">H859*I859</f>
        <v>104160</v>
      </c>
    </row>
    <row r="860" customFormat="false" ht="15" hidden="false" customHeight="false" outlineLevel="0" collapsed="false">
      <c r="A860" s="6" t="str">
        <f aca="false">TEXT(B860,"0")&amp;"-"&amp;TEXT(C860,"00")</f>
        <v>2024-05</v>
      </c>
      <c r="B860" s="4" t="n">
        <v>2024</v>
      </c>
      <c r="C860" s="4" t="n">
        <v>5</v>
      </c>
      <c r="D860" s="9" t="s">
        <v>288</v>
      </c>
      <c r="E860" s="9" t="s">
        <v>367</v>
      </c>
      <c r="F860" s="12" t="str">
        <f aca="false">INDEX(品項主檔!$B$2:$B$11,MATCH($E860,品項主檔!$A$2:$A$11,0))</f>
        <v>招牌滷味拼盤</v>
      </c>
      <c r="G860" s="12" t="str">
        <f aca="false">INDEX(品項主檔!$C$2:$C$11,MATCH($E860,品項主檔!$A$2:$A$11,0))</f>
        <v>小菜</v>
      </c>
      <c r="H860" s="17" t="n">
        <f aca="false">SUMIFS(品項年度售價!$D$2:$D$31,品項年度售價!$A$2:$A$31,$B860,品項年度售價!$B$2:$B$31,$E860)</f>
        <v>120</v>
      </c>
      <c r="I860" s="4" t="n">
        <v>1545</v>
      </c>
      <c r="J860" s="14" t="n">
        <f aca="false">H860*I860</f>
        <v>185400</v>
      </c>
    </row>
    <row r="861" customFormat="false" ht="15" hidden="false" customHeight="false" outlineLevel="0" collapsed="false">
      <c r="A861" s="6" t="str">
        <f aca="false">TEXT(B861,"0")&amp;"-"&amp;TEXT(C861,"00")</f>
        <v>2024-05</v>
      </c>
      <c r="B861" s="4" t="n">
        <v>2024</v>
      </c>
      <c r="C861" s="4" t="n">
        <v>5</v>
      </c>
      <c r="D861" s="9" t="s">
        <v>288</v>
      </c>
      <c r="E861" s="9" t="s">
        <v>370</v>
      </c>
      <c r="F861" s="12" t="str">
        <f aca="false">INDEX(品項主檔!$B$2:$B$11,MATCH($E861,品項主檔!$A$2:$A$11,0))</f>
        <v>古早味紅茶</v>
      </c>
      <c r="G861" s="12" t="str">
        <f aca="false">INDEX(品項主檔!$C$2:$C$11,MATCH($E861,品項主檔!$A$2:$A$11,0))</f>
        <v>飲品</v>
      </c>
      <c r="H861" s="17" t="n">
        <f aca="false">SUMIFS(品項年度售價!$D$2:$D$31,品項年度售價!$A$2:$A$31,$B861,品項年度售價!$B$2:$B$31,$E861)</f>
        <v>45</v>
      </c>
      <c r="I861" s="4" t="n">
        <v>3793</v>
      </c>
      <c r="J861" s="14" t="n">
        <f aca="false">H861*I861</f>
        <v>170685</v>
      </c>
    </row>
    <row r="862" customFormat="false" ht="15" hidden="false" customHeight="false" outlineLevel="0" collapsed="false">
      <c r="A862" s="6" t="str">
        <f aca="false">TEXT(B862,"0")&amp;"-"&amp;TEXT(C862,"00")</f>
        <v>2024-05</v>
      </c>
      <c r="B862" s="4" t="n">
        <v>2024</v>
      </c>
      <c r="C862" s="4" t="n">
        <v>5</v>
      </c>
      <c r="D862" s="9" t="s">
        <v>292</v>
      </c>
      <c r="E862" s="9" t="s">
        <v>349</v>
      </c>
      <c r="F862" s="12" t="str">
        <f aca="false">INDEX(品項主檔!$B$2:$B$11,MATCH($E862,品項主檔!$A$2:$A$11,0))</f>
        <v>招牌牛肉麵</v>
      </c>
      <c r="G862" s="12" t="str">
        <f aca="false">INDEX(品項主檔!$C$2:$C$11,MATCH($E862,品項主檔!$A$2:$A$11,0))</f>
        <v>主食</v>
      </c>
      <c r="H862" s="17" t="n">
        <f aca="false">SUMIFS(品項年度售價!$D$2:$D$31,品項年度售價!$A$2:$A$31,$B862,品項年度售價!$B$2:$B$31,$E862)</f>
        <v>280</v>
      </c>
      <c r="I862" s="4" t="n">
        <v>212</v>
      </c>
      <c r="J862" s="14" t="n">
        <f aca="false">H862*I862</f>
        <v>59360</v>
      </c>
    </row>
    <row r="863" customFormat="false" ht="15" hidden="false" customHeight="false" outlineLevel="0" collapsed="false">
      <c r="A863" s="6" t="str">
        <f aca="false">TEXT(B863,"0")&amp;"-"&amp;TEXT(C863,"00")</f>
        <v>2024-05</v>
      </c>
      <c r="B863" s="4" t="n">
        <v>2024</v>
      </c>
      <c r="C863" s="4" t="n">
        <v>5</v>
      </c>
      <c r="D863" s="9" t="s">
        <v>292</v>
      </c>
      <c r="E863" s="9" t="s">
        <v>352</v>
      </c>
      <c r="F863" s="12" t="str">
        <f aca="false">INDEX(品項主檔!$B$2:$B$11,MATCH($E863,品項主檔!$A$2:$A$11,0))</f>
        <v>三杯雞定食</v>
      </c>
      <c r="G863" s="12" t="str">
        <f aca="false">INDEX(品項主檔!$C$2:$C$11,MATCH($E863,品項主檔!$A$2:$A$11,0))</f>
        <v>主食</v>
      </c>
      <c r="H863" s="17" t="n">
        <f aca="false">SUMIFS(品項年度售價!$D$2:$D$31,品項年度售價!$A$2:$A$31,$B863,品項年度售價!$B$2:$B$31,$E863)</f>
        <v>260</v>
      </c>
      <c r="I863" s="4" t="n">
        <v>330</v>
      </c>
      <c r="J863" s="14" t="n">
        <f aca="false">H863*I863</f>
        <v>85800</v>
      </c>
    </row>
    <row r="864" customFormat="false" ht="15" hidden="false" customHeight="false" outlineLevel="0" collapsed="false">
      <c r="A864" s="6" t="str">
        <f aca="false">TEXT(B864,"0")&amp;"-"&amp;TEXT(C864,"00")</f>
        <v>2024-05</v>
      </c>
      <c r="B864" s="4" t="n">
        <v>2024</v>
      </c>
      <c r="C864" s="4" t="n">
        <v>5</v>
      </c>
      <c r="D864" s="9" t="s">
        <v>292</v>
      </c>
      <c r="E864" s="9" t="s">
        <v>354</v>
      </c>
      <c r="F864" s="12" t="str">
        <f aca="false">INDEX(品項主檔!$B$2:$B$11,MATCH($E864,品項主檔!$A$2:$A$11,0))</f>
        <v>蔥油雞腿飯</v>
      </c>
      <c r="G864" s="12" t="str">
        <f aca="false">INDEX(品項主檔!$C$2:$C$11,MATCH($E864,品項主檔!$A$2:$A$11,0))</f>
        <v>主食</v>
      </c>
      <c r="H864" s="17" t="n">
        <f aca="false">SUMIFS(品項年度售價!$D$2:$D$31,品項年度售價!$A$2:$A$31,$B864,品項年度售價!$B$2:$B$31,$E864)</f>
        <v>220</v>
      </c>
      <c r="I864" s="4" t="n">
        <v>286</v>
      </c>
      <c r="J864" s="14" t="n">
        <f aca="false">H864*I864</f>
        <v>62920</v>
      </c>
    </row>
    <row r="865" customFormat="false" ht="15" hidden="false" customHeight="false" outlineLevel="0" collapsed="false">
      <c r="A865" s="6" t="str">
        <f aca="false">TEXT(B865,"0")&amp;"-"&amp;TEXT(C865,"00")</f>
        <v>2024-05</v>
      </c>
      <c r="B865" s="4" t="n">
        <v>2024</v>
      </c>
      <c r="C865" s="4" t="n">
        <v>5</v>
      </c>
      <c r="D865" s="9" t="s">
        <v>292</v>
      </c>
      <c r="E865" s="9" t="s">
        <v>356</v>
      </c>
      <c r="F865" s="12" t="str">
        <f aca="false">INDEX(品項主檔!$B$2:$B$11,MATCH($E865,品項主檔!$A$2:$A$11,0))</f>
        <v>黑胡椒豬排飯</v>
      </c>
      <c r="G865" s="12" t="str">
        <f aca="false">INDEX(品項主檔!$C$2:$C$11,MATCH($E865,品項主檔!$A$2:$A$11,0))</f>
        <v>主食</v>
      </c>
      <c r="H865" s="17" t="n">
        <f aca="false">SUMIFS(品項年度售價!$D$2:$D$31,品項年度售價!$A$2:$A$31,$B865,品項年度售價!$B$2:$B$31,$E865)</f>
        <v>230</v>
      </c>
      <c r="I865" s="4" t="n">
        <v>298</v>
      </c>
      <c r="J865" s="14" t="n">
        <f aca="false">H865*I865</f>
        <v>68540</v>
      </c>
    </row>
    <row r="866" customFormat="false" ht="15" hidden="false" customHeight="false" outlineLevel="0" collapsed="false">
      <c r="A866" s="6" t="str">
        <f aca="false">TEXT(B866,"0")&amp;"-"&amp;TEXT(C866,"00")</f>
        <v>2024-05</v>
      </c>
      <c r="B866" s="4" t="n">
        <v>2024</v>
      </c>
      <c r="C866" s="4" t="n">
        <v>5</v>
      </c>
      <c r="D866" s="9" t="s">
        <v>292</v>
      </c>
      <c r="E866" s="9" t="s">
        <v>358</v>
      </c>
      <c r="F866" s="12" t="str">
        <f aca="false">INDEX(品項主檔!$B$2:$B$11,MATCH($E866,品項主檔!$A$2:$A$11,0))</f>
        <v>麻油雞湯麵</v>
      </c>
      <c r="G866" s="12" t="str">
        <f aca="false">INDEX(品項主檔!$C$2:$C$11,MATCH($E866,品項主檔!$A$2:$A$11,0))</f>
        <v>主食</v>
      </c>
      <c r="H866" s="17" t="n">
        <f aca="false">SUMIFS(品項年度售價!$D$2:$D$31,品項年度售價!$A$2:$A$31,$B866,品項年度售價!$B$2:$B$31,$E866)</f>
        <v>290</v>
      </c>
      <c r="I866" s="4" t="n">
        <v>151</v>
      </c>
      <c r="J866" s="14" t="n">
        <f aca="false">H866*I866</f>
        <v>43790</v>
      </c>
    </row>
    <row r="867" customFormat="false" ht="15" hidden="false" customHeight="false" outlineLevel="0" collapsed="false">
      <c r="A867" s="6" t="str">
        <f aca="false">TEXT(B867,"0")&amp;"-"&amp;TEXT(C867,"00")</f>
        <v>2024-05</v>
      </c>
      <c r="B867" s="4" t="n">
        <v>2024</v>
      </c>
      <c r="C867" s="4" t="n">
        <v>5</v>
      </c>
      <c r="D867" s="9" t="s">
        <v>292</v>
      </c>
      <c r="E867" s="9" t="s">
        <v>360</v>
      </c>
      <c r="F867" s="12" t="str">
        <f aca="false">INDEX(品項主檔!$B$2:$B$11,MATCH($E867,品項主檔!$A$2:$A$11,0))</f>
        <v>塔香涼麵</v>
      </c>
      <c r="G867" s="12" t="str">
        <f aca="false">INDEX(品項主檔!$C$2:$C$11,MATCH($E867,品項主檔!$A$2:$A$11,0))</f>
        <v>主食</v>
      </c>
      <c r="H867" s="17" t="n">
        <f aca="false">SUMIFS(品項年度售價!$D$2:$D$31,品項年度售價!$A$2:$A$31,$B867,品項年度售價!$B$2:$B$31,$E867)</f>
        <v>180</v>
      </c>
      <c r="I867" s="4" t="n">
        <v>337</v>
      </c>
      <c r="J867" s="14" t="n">
        <f aca="false">H867*I867</f>
        <v>60660</v>
      </c>
    </row>
    <row r="868" customFormat="false" ht="15" hidden="false" customHeight="false" outlineLevel="0" collapsed="false">
      <c r="A868" s="6" t="str">
        <f aca="false">TEXT(B868,"0")&amp;"-"&amp;TEXT(C868,"00")</f>
        <v>2024-05</v>
      </c>
      <c r="B868" s="4" t="n">
        <v>2024</v>
      </c>
      <c r="C868" s="4" t="n">
        <v>5</v>
      </c>
      <c r="D868" s="9" t="s">
        <v>292</v>
      </c>
      <c r="E868" s="9" t="s">
        <v>362</v>
      </c>
      <c r="F868" s="12" t="str">
        <f aca="false">INDEX(品項主檔!$B$2:$B$11,MATCH($E868,品項主檔!$A$2:$A$11,0))</f>
        <v>海鮮炒飯</v>
      </c>
      <c r="G868" s="12" t="str">
        <f aca="false">INDEX(品項主檔!$C$2:$C$11,MATCH($E868,品項主檔!$A$2:$A$11,0))</f>
        <v>主食</v>
      </c>
      <c r="H868" s="17" t="n">
        <f aca="false">SUMIFS(品項年度售價!$D$2:$D$31,品項年度售價!$A$2:$A$31,$B868,品項年度售價!$B$2:$B$31,$E868)</f>
        <v>250</v>
      </c>
      <c r="I868" s="4" t="n">
        <v>241</v>
      </c>
      <c r="J868" s="14" t="n">
        <f aca="false">H868*I868</f>
        <v>60250</v>
      </c>
    </row>
    <row r="869" customFormat="false" ht="15" hidden="false" customHeight="false" outlineLevel="0" collapsed="false">
      <c r="A869" s="6" t="str">
        <f aca="false">TEXT(B869,"0")&amp;"-"&amp;TEXT(C869,"00")</f>
        <v>2024-05</v>
      </c>
      <c r="B869" s="4" t="n">
        <v>2024</v>
      </c>
      <c r="C869" s="4" t="n">
        <v>5</v>
      </c>
      <c r="D869" s="9" t="s">
        <v>292</v>
      </c>
      <c r="E869" s="9" t="s">
        <v>364</v>
      </c>
      <c r="F869" s="12" t="str">
        <f aca="false">INDEX(品項主檔!$B$2:$B$11,MATCH($E869,品項主檔!$A$2:$A$11,0))</f>
        <v>酸辣湯</v>
      </c>
      <c r="G869" s="12" t="str">
        <f aca="false">INDEX(品項主檔!$C$2:$C$11,MATCH($E869,品項主檔!$A$2:$A$11,0))</f>
        <v>湯品</v>
      </c>
      <c r="H869" s="17" t="n">
        <f aca="false">SUMIFS(品項年度售價!$D$2:$D$31,品項年度售價!$A$2:$A$31,$B869,品項年度售價!$B$2:$B$31,$E869)</f>
        <v>60</v>
      </c>
      <c r="I869" s="4" t="n">
        <v>1382</v>
      </c>
      <c r="J869" s="14" t="n">
        <f aca="false">H869*I869</f>
        <v>82920</v>
      </c>
    </row>
    <row r="870" customFormat="false" ht="15" hidden="false" customHeight="false" outlineLevel="0" collapsed="false">
      <c r="A870" s="6" t="str">
        <f aca="false">TEXT(B870,"0")&amp;"-"&amp;TEXT(C870,"00")</f>
        <v>2024-05</v>
      </c>
      <c r="B870" s="4" t="n">
        <v>2024</v>
      </c>
      <c r="C870" s="4" t="n">
        <v>5</v>
      </c>
      <c r="D870" s="9" t="s">
        <v>292</v>
      </c>
      <c r="E870" s="9" t="s">
        <v>367</v>
      </c>
      <c r="F870" s="12" t="str">
        <f aca="false">INDEX(品項主檔!$B$2:$B$11,MATCH($E870,品項主檔!$A$2:$A$11,0))</f>
        <v>招牌滷味拼盤</v>
      </c>
      <c r="G870" s="12" t="str">
        <f aca="false">INDEX(品項主檔!$C$2:$C$11,MATCH($E870,品項主檔!$A$2:$A$11,0))</f>
        <v>小菜</v>
      </c>
      <c r="H870" s="17" t="n">
        <f aca="false">SUMIFS(品項年度售價!$D$2:$D$31,品項年度售價!$A$2:$A$31,$B870,品項年度售價!$B$2:$B$31,$E870)</f>
        <v>120</v>
      </c>
      <c r="I870" s="4" t="n">
        <v>993</v>
      </c>
      <c r="J870" s="14" t="n">
        <f aca="false">H870*I870</f>
        <v>119160</v>
      </c>
    </row>
    <row r="871" customFormat="false" ht="15" hidden="false" customHeight="false" outlineLevel="0" collapsed="false">
      <c r="A871" s="6" t="str">
        <f aca="false">TEXT(B871,"0")&amp;"-"&amp;TEXT(C871,"00")</f>
        <v>2024-05</v>
      </c>
      <c r="B871" s="4" t="n">
        <v>2024</v>
      </c>
      <c r="C871" s="4" t="n">
        <v>5</v>
      </c>
      <c r="D871" s="9" t="s">
        <v>292</v>
      </c>
      <c r="E871" s="9" t="s">
        <v>370</v>
      </c>
      <c r="F871" s="12" t="str">
        <f aca="false">INDEX(品項主檔!$B$2:$B$11,MATCH($E871,品項主檔!$A$2:$A$11,0))</f>
        <v>古早味紅茶</v>
      </c>
      <c r="G871" s="12" t="str">
        <f aca="false">INDEX(品項主檔!$C$2:$C$11,MATCH($E871,品項主檔!$A$2:$A$11,0))</f>
        <v>飲品</v>
      </c>
      <c r="H871" s="17" t="n">
        <f aca="false">SUMIFS(品項年度售價!$D$2:$D$31,品項年度售價!$A$2:$A$31,$B871,品項年度售價!$B$2:$B$31,$E871)</f>
        <v>45</v>
      </c>
      <c r="I871" s="4" t="n">
        <v>3093</v>
      </c>
      <c r="J871" s="14" t="n">
        <f aca="false">H871*I871</f>
        <v>139185</v>
      </c>
    </row>
    <row r="872" customFormat="false" ht="15" hidden="false" customHeight="false" outlineLevel="0" collapsed="false">
      <c r="A872" s="6" t="str">
        <f aca="false">TEXT(B872,"0")&amp;"-"&amp;TEXT(C872,"00")</f>
        <v>2024-06</v>
      </c>
      <c r="B872" s="4" t="n">
        <v>2024</v>
      </c>
      <c r="C872" s="4" t="n">
        <v>6</v>
      </c>
      <c r="D872" s="9" t="s">
        <v>312</v>
      </c>
      <c r="E872" s="9" t="s">
        <v>349</v>
      </c>
      <c r="F872" s="12" t="str">
        <f aca="false">INDEX(品項主檔!$B$2:$B$11,MATCH($E872,品項主檔!$A$2:$A$11,0))</f>
        <v>招牌牛肉麵</v>
      </c>
      <c r="G872" s="12" t="str">
        <f aca="false">INDEX(品項主檔!$C$2:$C$11,MATCH($E872,品項主檔!$A$2:$A$11,0))</f>
        <v>主食</v>
      </c>
      <c r="H872" s="17" t="n">
        <f aca="false">SUMIFS(品項年度售價!$D$2:$D$31,品項年度售價!$A$2:$A$31,$B872,品項年度售價!$B$2:$B$31,$E872)</f>
        <v>280</v>
      </c>
      <c r="I872" s="4" t="n">
        <v>262</v>
      </c>
      <c r="J872" s="14" t="n">
        <f aca="false">H872*I872</f>
        <v>73360</v>
      </c>
    </row>
    <row r="873" customFormat="false" ht="15" hidden="false" customHeight="false" outlineLevel="0" collapsed="false">
      <c r="A873" s="6" t="str">
        <f aca="false">TEXT(B873,"0")&amp;"-"&amp;TEXT(C873,"00")</f>
        <v>2024-06</v>
      </c>
      <c r="B873" s="4" t="n">
        <v>2024</v>
      </c>
      <c r="C873" s="4" t="n">
        <v>6</v>
      </c>
      <c r="D873" s="9" t="s">
        <v>312</v>
      </c>
      <c r="E873" s="9" t="s">
        <v>352</v>
      </c>
      <c r="F873" s="12" t="str">
        <f aca="false">INDEX(品項主檔!$B$2:$B$11,MATCH($E873,品項主檔!$A$2:$A$11,0))</f>
        <v>三杯雞定食</v>
      </c>
      <c r="G873" s="12" t="str">
        <f aca="false">INDEX(品項主檔!$C$2:$C$11,MATCH($E873,品項主檔!$A$2:$A$11,0))</f>
        <v>主食</v>
      </c>
      <c r="H873" s="17" t="n">
        <f aca="false">SUMIFS(品項年度售價!$D$2:$D$31,品項年度售價!$A$2:$A$31,$B873,品項年度售價!$B$2:$B$31,$E873)</f>
        <v>260</v>
      </c>
      <c r="I873" s="4" t="n">
        <v>237</v>
      </c>
      <c r="J873" s="14" t="n">
        <f aca="false">H873*I873</f>
        <v>61620</v>
      </c>
    </row>
    <row r="874" customFormat="false" ht="15" hidden="false" customHeight="false" outlineLevel="0" collapsed="false">
      <c r="A874" s="6" t="str">
        <f aca="false">TEXT(B874,"0")&amp;"-"&amp;TEXT(C874,"00")</f>
        <v>2024-06</v>
      </c>
      <c r="B874" s="4" t="n">
        <v>2024</v>
      </c>
      <c r="C874" s="4" t="n">
        <v>6</v>
      </c>
      <c r="D874" s="9" t="s">
        <v>312</v>
      </c>
      <c r="E874" s="9" t="s">
        <v>354</v>
      </c>
      <c r="F874" s="12" t="str">
        <f aca="false">INDEX(品項主檔!$B$2:$B$11,MATCH($E874,品項主檔!$A$2:$A$11,0))</f>
        <v>蔥油雞腿飯</v>
      </c>
      <c r="G874" s="12" t="str">
        <f aca="false">INDEX(品項主檔!$C$2:$C$11,MATCH($E874,品項主檔!$A$2:$A$11,0))</f>
        <v>主食</v>
      </c>
      <c r="H874" s="17" t="n">
        <f aca="false">SUMIFS(品項年度售價!$D$2:$D$31,品項年度售價!$A$2:$A$31,$B874,品項年度售價!$B$2:$B$31,$E874)</f>
        <v>220</v>
      </c>
      <c r="I874" s="4" t="n">
        <v>245</v>
      </c>
      <c r="J874" s="14" t="n">
        <f aca="false">H874*I874</f>
        <v>53900</v>
      </c>
    </row>
    <row r="875" customFormat="false" ht="15" hidden="false" customHeight="false" outlineLevel="0" collapsed="false">
      <c r="A875" s="6" t="str">
        <f aca="false">TEXT(B875,"0")&amp;"-"&amp;TEXT(C875,"00")</f>
        <v>2024-06</v>
      </c>
      <c r="B875" s="4" t="n">
        <v>2024</v>
      </c>
      <c r="C875" s="4" t="n">
        <v>6</v>
      </c>
      <c r="D875" s="9" t="s">
        <v>312</v>
      </c>
      <c r="E875" s="9" t="s">
        <v>356</v>
      </c>
      <c r="F875" s="12" t="str">
        <f aca="false">INDEX(品項主檔!$B$2:$B$11,MATCH($E875,品項主檔!$A$2:$A$11,0))</f>
        <v>黑胡椒豬排飯</v>
      </c>
      <c r="G875" s="12" t="str">
        <f aca="false">INDEX(品項主檔!$C$2:$C$11,MATCH($E875,品項主檔!$A$2:$A$11,0))</f>
        <v>主食</v>
      </c>
      <c r="H875" s="17" t="n">
        <f aca="false">SUMIFS(品項年度售價!$D$2:$D$31,品項年度售價!$A$2:$A$31,$B875,品項年度售價!$B$2:$B$31,$E875)</f>
        <v>230</v>
      </c>
      <c r="I875" s="4" t="n">
        <v>224</v>
      </c>
      <c r="J875" s="14" t="n">
        <f aca="false">H875*I875</f>
        <v>51520</v>
      </c>
    </row>
    <row r="876" customFormat="false" ht="15" hidden="false" customHeight="false" outlineLevel="0" collapsed="false">
      <c r="A876" s="6" t="str">
        <f aca="false">TEXT(B876,"0")&amp;"-"&amp;TEXT(C876,"00")</f>
        <v>2024-06</v>
      </c>
      <c r="B876" s="4" t="n">
        <v>2024</v>
      </c>
      <c r="C876" s="4" t="n">
        <v>6</v>
      </c>
      <c r="D876" s="9" t="s">
        <v>312</v>
      </c>
      <c r="E876" s="9" t="s">
        <v>358</v>
      </c>
      <c r="F876" s="12" t="str">
        <f aca="false">INDEX(品項主檔!$B$2:$B$11,MATCH($E876,品項主檔!$A$2:$A$11,0))</f>
        <v>麻油雞湯麵</v>
      </c>
      <c r="G876" s="12" t="str">
        <f aca="false">INDEX(品項主檔!$C$2:$C$11,MATCH($E876,品項主檔!$A$2:$A$11,0))</f>
        <v>主食</v>
      </c>
      <c r="H876" s="17" t="n">
        <f aca="false">SUMIFS(品項年度售價!$D$2:$D$31,品項年度售價!$A$2:$A$31,$B876,品項年度售價!$B$2:$B$31,$E876)</f>
        <v>290</v>
      </c>
      <c r="I876" s="4" t="n">
        <v>110</v>
      </c>
      <c r="J876" s="14" t="n">
        <f aca="false">H876*I876</f>
        <v>31900</v>
      </c>
    </row>
    <row r="877" customFormat="false" ht="15" hidden="false" customHeight="false" outlineLevel="0" collapsed="false">
      <c r="A877" s="6" t="str">
        <f aca="false">TEXT(B877,"0")&amp;"-"&amp;TEXT(C877,"00")</f>
        <v>2024-06</v>
      </c>
      <c r="B877" s="4" t="n">
        <v>2024</v>
      </c>
      <c r="C877" s="4" t="n">
        <v>6</v>
      </c>
      <c r="D877" s="9" t="s">
        <v>312</v>
      </c>
      <c r="E877" s="9" t="s">
        <v>360</v>
      </c>
      <c r="F877" s="12" t="str">
        <f aca="false">INDEX(品項主檔!$B$2:$B$11,MATCH($E877,品項主檔!$A$2:$A$11,0))</f>
        <v>塔香涼麵</v>
      </c>
      <c r="G877" s="12" t="str">
        <f aca="false">INDEX(品項主檔!$C$2:$C$11,MATCH($E877,品項主檔!$A$2:$A$11,0))</f>
        <v>主食</v>
      </c>
      <c r="H877" s="17" t="n">
        <f aca="false">SUMIFS(品項年度售價!$D$2:$D$31,品項年度售價!$A$2:$A$31,$B877,品項年度售價!$B$2:$B$31,$E877)</f>
        <v>180</v>
      </c>
      <c r="I877" s="4" t="n">
        <v>334</v>
      </c>
      <c r="J877" s="14" t="n">
        <f aca="false">H877*I877</f>
        <v>60120</v>
      </c>
    </row>
    <row r="878" customFormat="false" ht="15" hidden="false" customHeight="false" outlineLevel="0" collapsed="false">
      <c r="A878" s="6" t="str">
        <f aca="false">TEXT(B878,"0")&amp;"-"&amp;TEXT(C878,"00")</f>
        <v>2024-06</v>
      </c>
      <c r="B878" s="4" t="n">
        <v>2024</v>
      </c>
      <c r="C878" s="4" t="n">
        <v>6</v>
      </c>
      <c r="D878" s="9" t="s">
        <v>312</v>
      </c>
      <c r="E878" s="9" t="s">
        <v>362</v>
      </c>
      <c r="F878" s="12" t="str">
        <f aca="false">INDEX(品項主檔!$B$2:$B$11,MATCH($E878,品項主檔!$A$2:$A$11,0))</f>
        <v>海鮮炒飯</v>
      </c>
      <c r="G878" s="12" t="str">
        <f aca="false">INDEX(品項主檔!$C$2:$C$11,MATCH($E878,品項主檔!$A$2:$A$11,0))</f>
        <v>主食</v>
      </c>
      <c r="H878" s="17" t="n">
        <f aca="false">SUMIFS(品項年度售價!$D$2:$D$31,品項年度售價!$A$2:$A$31,$B878,品項年度售價!$B$2:$B$31,$E878)</f>
        <v>250</v>
      </c>
      <c r="I878" s="4" t="n">
        <v>335</v>
      </c>
      <c r="J878" s="14" t="n">
        <f aca="false">H878*I878</f>
        <v>83750</v>
      </c>
    </row>
    <row r="879" customFormat="false" ht="15" hidden="false" customHeight="false" outlineLevel="0" collapsed="false">
      <c r="A879" s="6" t="str">
        <f aca="false">TEXT(B879,"0")&amp;"-"&amp;TEXT(C879,"00")</f>
        <v>2024-06</v>
      </c>
      <c r="B879" s="4" t="n">
        <v>2024</v>
      </c>
      <c r="C879" s="4" t="n">
        <v>6</v>
      </c>
      <c r="D879" s="9" t="s">
        <v>312</v>
      </c>
      <c r="E879" s="9" t="s">
        <v>364</v>
      </c>
      <c r="F879" s="12" t="str">
        <f aca="false">INDEX(品項主檔!$B$2:$B$11,MATCH($E879,品項主檔!$A$2:$A$11,0))</f>
        <v>酸辣湯</v>
      </c>
      <c r="G879" s="12" t="str">
        <f aca="false">INDEX(品項主檔!$C$2:$C$11,MATCH($E879,品項主檔!$A$2:$A$11,0))</f>
        <v>湯品</v>
      </c>
      <c r="H879" s="17" t="n">
        <f aca="false">SUMIFS(品項年度售價!$D$2:$D$31,品項年度售價!$A$2:$A$31,$B879,品項年度售價!$B$2:$B$31,$E879)</f>
        <v>60</v>
      </c>
      <c r="I879" s="4" t="n">
        <v>932</v>
      </c>
      <c r="J879" s="14" t="n">
        <f aca="false">H879*I879</f>
        <v>55920</v>
      </c>
    </row>
    <row r="880" customFormat="false" ht="15" hidden="false" customHeight="false" outlineLevel="0" collapsed="false">
      <c r="A880" s="6" t="str">
        <f aca="false">TEXT(B880,"0")&amp;"-"&amp;TEXT(C880,"00")</f>
        <v>2024-06</v>
      </c>
      <c r="B880" s="4" t="n">
        <v>2024</v>
      </c>
      <c r="C880" s="4" t="n">
        <v>6</v>
      </c>
      <c r="D880" s="9" t="s">
        <v>312</v>
      </c>
      <c r="E880" s="9" t="s">
        <v>367</v>
      </c>
      <c r="F880" s="12" t="str">
        <f aca="false">INDEX(品項主檔!$B$2:$B$11,MATCH($E880,品項主檔!$A$2:$A$11,0))</f>
        <v>招牌滷味拼盤</v>
      </c>
      <c r="G880" s="12" t="str">
        <f aca="false">INDEX(品項主檔!$C$2:$C$11,MATCH($E880,品項主檔!$A$2:$A$11,0))</f>
        <v>小菜</v>
      </c>
      <c r="H880" s="17" t="n">
        <f aca="false">SUMIFS(品項年度售價!$D$2:$D$31,品項年度售價!$A$2:$A$31,$B880,品項年度售價!$B$2:$B$31,$E880)</f>
        <v>120</v>
      </c>
      <c r="I880" s="4" t="n">
        <v>866</v>
      </c>
      <c r="J880" s="14" t="n">
        <f aca="false">H880*I880</f>
        <v>103920</v>
      </c>
    </row>
    <row r="881" customFormat="false" ht="15" hidden="false" customHeight="false" outlineLevel="0" collapsed="false">
      <c r="A881" s="6" t="str">
        <f aca="false">TEXT(B881,"0")&amp;"-"&amp;TEXT(C881,"00")</f>
        <v>2024-06</v>
      </c>
      <c r="B881" s="4" t="n">
        <v>2024</v>
      </c>
      <c r="C881" s="4" t="n">
        <v>6</v>
      </c>
      <c r="D881" s="9" t="s">
        <v>312</v>
      </c>
      <c r="E881" s="9" t="s">
        <v>370</v>
      </c>
      <c r="F881" s="12" t="str">
        <f aca="false">INDEX(品項主檔!$B$2:$B$11,MATCH($E881,品項主檔!$A$2:$A$11,0))</f>
        <v>古早味紅茶</v>
      </c>
      <c r="G881" s="12" t="str">
        <f aca="false">INDEX(品項主檔!$C$2:$C$11,MATCH($E881,品項主檔!$A$2:$A$11,0))</f>
        <v>飲品</v>
      </c>
      <c r="H881" s="17" t="n">
        <f aca="false">SUMIFS(品項年度售價!$D$2:$D$31,品項年度售價!$A$2:$A$31,$B881,品項年度售價!$B$2:$B$31,$E881)</f>
        <v>45</v>
      </c>
      <c r="I881" s="4" t="n">
        <v>2958</v>
      </c>
      <c r="J881" s="14" t="n">
        <f aca="false">H881*I881</f>
        <v>133110</v>
      </c>
    </row>
    <row r="882" customFormat="false" ht="15" hidden="false" customHeight="false" outlineLevel="0" collapsed="false">
      <c r="A882" s="6" t="str">
        <f aca="false">TEXT(B882,"0")&amp;"-"&amp;TEXT(C882,"00")</f>
        <v>2024-06</v>
      </c>
      <c r="B882" s="4" t="n">
        <v>2024</v>
      </c>
      <c r="C882" s="4" t="n">
        <v>6</v>
      </c>
      <c r="D882" s="9" t="s">
        <v>294</v>
      </c>
      <c r="E882" s="9" t="s">
        <v>349</v>
      </c>
      <c r="F882" s="12" t="str">
        <f aca="false">INDEX(品項主檔!$B$2:$B$11,MATCH($E882,品項主檔!$A$2:$A$11,0))</f>
        <v>招牌牛肉麵</v>
      </c>
      <c r="G882" s="12" t="str">
        <f aca="false">INDEX(品項主檔!$C$2:$C$11,MATCH($E882,品項主檔!$A$2:$A$11,0))</f>
        <v>主食</v>
      </c>
      <c r="H882" s="17" t="n">
        <f aca="false">SUMIFS(品項年度售價!$D$2:$D$31,品項年度售價!$A$2:$A$31,$B882,品項年度售價!$B$2:$B$31,$E882)</f>
        <v>280</v>
      </c>
      <c r="I882" s="4" t="n">
        <v>504</v>
      </c>
      <c r="J882" s="14" t="n">
        <f aca="false">H882*I882</f>
        <v>141120</v>
      </c>
    </row>
    <row r="883" customFormat="false" ht="15" hidden="false" customHeight="false" outlineLevel="0" collapsed="false">
      <c r="A883" s="6" t="str">
        <f aca="false">TEXT(B883,"0")&amp;"-"&amp;TEXT(C883,"00")</f>
        <v>2024-06</v>
      </c>
      <c r="B883" s="4" t="n">
        <v>2024</v>
      </c>
      <c r="C883" s="4" t="n">
        <v>6</v>
      </c>
      <c r="D883" s="9" t="s">
        <v>294</v>
      </c>
      <c r="E883" s="9" t="s">
        <v>352</v>
      </c>
      <c r="F883" s="12" t="str">
        <f aca="false">INDEX(品項主檔!$B$2:$B$11,MATCH($E883,品項主檔!$A$2:$A$11,0))</f>
        <v>三杯雞定食</v>
      </c>
      <c r="G883" s="12" t="str">
        <f aca="false">INDEX(品項主檔!$C$2:$C$11,MATCH($E883,品項主檔!$A$2:$A$11,0))</f>
        <v>主食</v>
      </c>
      <c r="H883" s="17" t="n">
        <f aca="false">SUMIFS(品項年度售價!$D$2:$D$31,品項年度售價!$A$2:$A$31,$B883,品項年度售價!$B$2:$B$31,$E883)</f>
        <v>260</v>
      </c>
      <c r="I883" s="4" t="n">
        <v>457</v>
      </c>
      <c r="J883" s="14" t="n">
        <f aca="false">H883*I883</f>
        <v>118820</v>
      </c>
    </row>
    <row r="884" customFormat="false" ht="15" hidden="false" customHeight="false" outlineLevel="0" collapsed="false">
      <c r="A884" s="6" t="str">
        <f aca="false">TEXT(B884,"0")&amp;"-"&amp;TEXT(C884,"00")</f>
        <v>2024-06</v>
      </c>
      <c r="B884" s="4" t="n">
        <v>2024</v>
      </c>
      <c r="C884" s="4" t="n">
        <v>6</v>
      </c>
      <c r="D884" s="9" t="s">
        <v>294</v>
      </c>
      <c r="E884" s="9" t="s">
        <v>354</v>
      </c>
      <c r="F884" s="12" t="str">
        <f aca="false">INDEX(品項主檔!$B$2:$B$11,MATCH($E884,品項主檔!$A$2:$A$11,0))</f>
        <v>蔥油雞腿飯</v>
      </c>
      <c r="G884" s="12" t="str">
        <f aca="false">INDEX(品項主檔!$C$2:$C$11,MATCH($E884,品項主檔!$A$2:$A$11,0))</f>
        <v>主食</v>
      </c>
      <c r="H884" s="17" t="n">
        <f aca="false">SUMIFS(品項年度售價!$D$2:$D$31,品項年度售價!$A$2:$A$31,$B884,品項年度售價!$B$2:$B$31,$E884)</f>
        <v>220</v>
      </c>
      <c r="I884" s="4" t="n">
        <v>474</v>
      </c>
      <c r="J884" s="14" t="n">
        <f aca="false">H884*I884</f>
        <v>104280</v>
      </c>
    </row>
    <row r="885" customFormat="false" ht="15" hidden="false" customHeight="false" outlineLevel="0" collapsed="false">
      <c r="A885" s="6" t="str">
        <f aca="false">TEXT(B885,"0")&amp;"-"&amp;TEXT(C885,"00")</f>
        <v>2024-06</v>
      </c>
      <c r="B885" s="4" t="n">
        <v>2024</v>
      </c>
      <c r="C885" s="4" t="n">
        <v>6</v>
      </c>
      <c r="D885" s="9" t="s">
        <v>294</v>
      </c>
      <c r="E885" s="9" t="s">
        <v>356</v>
      </c>
      <c r="F885" s="12" t="str">
        <f aca="false">INDEX(品項主檔!$B$2:$B$11,MATCH($E885,品項主檔!$A$2:$A$11,0))</f>
        <v>黑胡椒豬排飯</v>
      </c>
      <c r="G885" s="12" t="str">
        <f aca="false">INDEX(品項主檔!$C$2:$C$11,MATCH($E885,品項主檔!$A$2:$A$11,0))</f>
        <v>主食</v>
      </c>
      <c r="H885" s="17" t="n">
        <f aca="false">SUMIFS(品項年度售價!$D$2:$D$31,品項年度售價!$A$2:$A$31,$B885,品項年度售價!$B$2:$B$31,$E885)</f>
        <v>230</v>
      </c>
      <c r="I885" s="4" t="n">
        <v>483</v>
      </c>
      <c r="J885" s="14" t="n">
        <f aca="false">H885*I885</f>
        <v>111090</v>
      </c>
    </row>
    <row r="886" customFormat="false" ht="15" hidden="false" customHeight="false" outlineLevel="0" collapsed="false">
      <c r="A886" s="6" t="str">
        <f aca="false">TEXT(B886,"0")&amp;"-"&amp;TEXT(C886,"00")</f>
        <v>2024-06</v>
      </c>
      <c r="B886" s="4" t="n">
        <v>2024</v>
      </c>
      <c r="C886" s="4" t="n">
        <v>6</v>
      </c>
      <c r="D886" s="9" t="s">
        <v>294</v>
      </c>
      <c r="E886" s="9" t="s">
        <v>358</v>
      </c>
      <c r="F886" s="12" t="str">
        <f aca="false">INDEX(品項主檔!$B$2:$B$11,MATCH($E886,品項主檔!$A$2:$A$11,0))</f>
        <v>麻油雞湯麵</v>
      </c>
      <c r="G886" s="12" t="str">
        <f aca="false">INDEX(品項主檔!$C$2:$C$11,MATCH($E886,品項主檔!$A$2:$A$11,0))</f>
        <v>主食</v>
      </c>
      <c r="H886" s="17" t="n">
        <f aca="false">SUMIFS(品項年度售價!$D$2:$D$31,品項年度售價!$A$2:$A$31,$B886,品項年度售價!$B$2:$B$31,$E886)</f>
        <v>290</v>
      </c>
      <c r="I886" s="4" t="n">
        <v>209</v>
      </c>
      <c r="J886" s="14" t="n">
        <f aca="false">H886*I886</f>
        <v>60610</v>
      </c>
    </row>
    <row r="887" customFormat="false" ht="15" hidden="false" customHeight="false" outlineLevel="0" collapsed="false">
      <c r="A887" s="6" t="str">
        <f aca="false">TEXT(B887,"0")&amp;"-"&amp;TEXT(C887,"00")</f>
        <v>2024-06</v>
      </c>
      <c r="B887" s="4" t="n">
        <v>2024</v>
      </c>
      <c r="C887" s="4" t="n">
        <v>6</v>
      </c>
      <c r="D887" s="9" t="s">
        <v>294</v>
      </c>
      <c r="E887" s="9" t="s">
        <v>360</v>
      </c>
      <c r="F887" s="12" t="str">
        <f aca="false">INDEX(品項主檔!$B$2:$B$11,MATCH($E887,品項主檔!$A$2:$A$11,0))</f>
        <v>塔香涼麵</v>
      </c>
      <c r="G887" s="12" t="str">
        <f aca="false">INDEX(品項主檔!$C$2:$C$11,MATCH($E887,品項主檔!$A$2:$A$11,0))</f>
        <v>主食</v>
      </c>
      <c r="H887" s="17" t="n">
        <f aca="false">SUMIFS(品項年度售價!$D$2:$D$31,品項年度售價!$A$2:$A$31,$B887,品項年度售價!$B$2:$B$31,$E887)</f>
        <v>180</v>
      </c>
      <c r="I887" s="4" t="n">
        <v>864</v>
      </c>
      <c r="J887" s="14" t="n">
        <f aca="false">H887*I887</f>
        <v>155520</v>
      </c>
    </row>
    <row r="888" customFormat="false" ht="15" hidden="false" customHeight="false" outlineLevel="0" collapsed="false">
      <c r="A888" s="6" t="str">
        <f aca="false">TEXT(B888,"0")&amp;"-"&amp;TEXT(C888,"00")</f>
        <v>2024-06</v>
      </c>
      <c r="B888" s="4" t="n">
        <v>2024</v>
      </c>
      <c r="C888" s="4" t="n">
        <v>6</v>
      </c>
      <c r="D888" s="9" t="s">
        <v>294</v>
      </c>
      <c r="E888" s="9" t="s">
        <v>362</v>
      </c>
      <c r="F888" s="12" t="str">
        <f aca="false">INDEX(品項主檔!$B$2:$B$11,MATCH($E888,品項主檔!$A$2:$A$11,0))</f>
        <v>海鮮炒飯</v>
      </c>
      <c r="G888" s="12" t="str">
        <f aca="false">INDEX(品項主檔!$C$2:$C$11,MATCH($E888,品項主檔!$A$2:$A$11,0))</f>
        <v>主食</v>
      </c>
      <c r="H888" s="17" t="n">
        <f aca="false">SUMIFS(品項年度售價!$D$2:$D$31,品項年度售價!$A$2:$A$31,$B888,品項年度售價!$B$2:$B$31,$E888)</f>
        <v>250</v>
      </c>
      <c r="I888" s="4" t="n">
        <v>547</v>
      </c>
      <c r="J888" s="14" t="n">
        <f aca="false">H888*I888</f>
        <v>136750</v>
      </c>
    </row>
    <row r="889" customFormat="false" ht="15" hidden="false" customHeight="false" outlineLevel="0" collapsed="false">
      <c r="A889" s="6" t="str">
        <f aca="false">TEXT(B889,"0")&amp;"-"&amp;TEXT(C889,"00")</f>
        <v>2024-06</v>
      </c>
      <c r="B889" s="4" t="n">
        <v>2024</v>
      </c>
      <c r="C889" s="4" t="n">
        <v>6</v>
      </c>
      <c r="D889" s="9" t="s">
        <v>294</v>
      </c>
      <c r="E889" s="9" t="s">
        <v>364</v>
      </c>
      <c r="F889" s="12" t="str">
        <f aca="false">INDEX(品項主檔!$B$2:$B$11,MATCH($E889,品項主檔!$A$2:$A$11,0))</f>
        <v>酸辣湯</v>
      </c>
      <c r="G889" s="12" t="str">
        <f aca="false">INDEX(品項主檔!$C$2:$C$11,MATCH($E889,品項主檔!$A$2:$A$11,0))</f>
        <v>湯品</v>
      </c>
      <c r="H889" s="17" t="n">
        <f aca="false">SUMIFS(品項年度售價!$D$2:$D$31,品項年度售價!$A$2:$A$31,$B889,品項年度售價!$B$2:$B$31,$E889)</f>
        <v>60</v>
      </c>
      <c r="I889" s="4" t="n">
        <v>2329</v>
      </c>
      <c r="J889" s="14" t="n">
        <f aca="false">H889*I889</f>
        <v>139740</v>
      </c>
    </row>
    <row r="890" customFormat="false" ht="15" hidden="false" customHeight="false" outlineLevel="0" collapsed="false">
      <c r="A890" s="6" t="str">
        <f aca="false">TEXT(B890,"0")&amp;"-"&amp;TEXT(C890,"00")</f>
        <v>2024-06</v>
      </c>
      <c r="B890" s="4" t="n">
        <v>2024</v>
      </c>
      <c r="C890" s="4" t="n">
        <v>6</v>
      </c>
      <c r="D890" s="9" t="s">
        <v>294</v>
      </c>
      <c r="E890" s="9" t="s">
        <v>367</v>
      </c>
      <c r="F890" s="12" t="str">
        <f aca="false">INDEX(品項主檔!$B$2:$B$11,MATCH($E890,品項主檔!$A$2:$A$11,0))</f>
        <v>招牌滷味拼盤</v>
      </c>
      <c r="G890" s="12" t="str">
        <f aca="false">INDEX(品項主檔!$C$2:$C$11,MATCH($E890,品項主檔!$A$2:$A$11,0))</f>
        <v>小菜</v>
      </c>
      <c r="H890" s="17" t="n">
        <f aca="false">SUMIFS(品項年度售價!$D$2:$D$31,品項年度售價!$A$2:$A$31,$B890,品項年度售價!$B$2:$B$31,$E890)</f>
        <v>120</v>
      </c>
      <c r="I890" s="4" t="n">
        <v>2096</v>
      </c>
      <c r="J890" s="14" t="n">
        <f aca="false">H890*I890</f>
        <v>251520</v>
      </c>
    </row>
    <row r="891" customFormat="false" ht="15" hidden="false" customHeight="false" outlineLevel="0" collapsed="false">
      <c r="A891" s="6" t="str">
        <f aca="false">TEXT(B891,"0")&amp;"-"&amp;TEXT(C891,"00")</f>
        <v>2024-06</v>
      </c>
      <c r="B891" s="4" t="n">
        <v>2024</v>
      </c>
      <c r="C891" s="4" t="n">
        <v>6</v>
      </c>
      <c r="D891" s="9" t="s">
        <v>294</v>
      </c>
      <c r="E891" s="9" t="s">
        <v>370</v>
      </c>
      <c r="F891" s="12" t="str">
        <f aca="false">INDEX(品項主檔!$B$2:$B$11,MATCH($E891,品項主檔!$A$2:$A$11,0))</f>
        <v>古早味紅茶</v>
      </c>
      <c r="G891" s="12" t="str">
        <f aca="false">INDEX(品項主檔!$C$2:$C$11,MATCH($E891,品項主檔!$A$2:$A$11,0))</f>
        <v>飲品</v>
      </c>
      <c r="H891" s="17" t="n">
        <f aca="false">SUMIFS(品項年度售價!$D$2:$D$31,品項年度售價!$A$2:$A$31,$B891,品項年度售價!$B$2:$B$31,$E891)</f>
        <v>45</v>
      </c>
      <c r="I891" s="4" t="n">
        <v>5675</v>
      </c>
      <c r="J891" s="14" t="n">
        <f aca="false">H891*I891</f>
        <v>255375</v>
      </c>
    </row>
    <row r="892" customFormat="false" ht="15" hidden="false" customHeight="false" outlineLevel="0" collapsed="false">
      <c r="A892" s="6" t="str">
        <f aca="false">TEXT(B892,"0")&amp;"-"&amp;TEXT(C892,"00")</f>
        <v>2024-06</v>
      </c>
      <c r="B892" s="4" t="n">
        <v>2024</v>
      </c>
      <c r="C892" s="4" t="n">
        <v>6</v>
      </c>
      <c r="D892" s="9" t="s">
        <v>325</v>
      </c>
      <c r="E892" s="9" t="s">
        <v>349</v>
      </c>
      <c r="F892" s="12" t="str">
        <f aca="false">INDEX(品項主檔!$B$2:$B$11,MATCH($E892,品項主檔!$A$2:$A$11,0))</f>
        <v>招牌牛肉麵</v>
      </c>
      <c r="G892" s="12" t="str">
        <f aca="false">INDEX(品項主檔!$C$2:$C$11,MATCH($E892,品項主檔!$A$2:$A$11,0))</f>
        <v>主食</v>
      </c>
      <c r="H892" s="17" t="n">
        <f aca="false">SUMIFS(品項年度售價!$D$2:$D$31,品項年度售價!$A$2:$A$31,$B892,品項年度售價!$B$2:$B$31,$E892)</f>
        <v>280</v>
      </c>
      <c r="I892" s="4" t="n">
        <v>329</v>
      </c>
      <c r="J892" s="14" t="n">
        <f aca="false">H892*I892</f>
        <v>92120</v>
      </c>
    </row>
    <row r="893" customFormat="false" ht="15" hidden="false" customHeight="false" outlineLevel="0" collapsed="false">
      <c r="A893" s="6" t="str">
        <f aca="false">TEXT(B893,"0")&amp;"-"&amp;TEXT(C893,"00")</f>
        <v>2024-06</v>
      </c>
      <c r="B893" s="4" t="n">
        <v>2024</v>
      </c>
      <c r="C893" s="4" t="n">
        <v>6</v>
      </c>
      <c r="D893" s="9" t="s">
        <v>325</v>
      </c>
      <c r="E893" s="9" t="s">
        <v>352</v>
      </c>
      <c r="F893" s="12" t="str">
        <f aca="false">INDEX(品項主檔!$B$2:$B$11,MATCH($E893,品項主檔!$A$2:$A$11,0))</f>
        <v>三杯雞定食</v>
      </c>
      <c r="G893" s="12" t="str">
        <f aca="false">INDEX(品項主檔!$C$2:$C$11,MATCH($E893,品項主檔!$A$2:$A$11,0))</f>
        <v>主食</v>
      </c>
      <c r="H893" s="17" t="n">
        <f aca="false">SUMIFS(品項年度售價!$D$2:$D$31,品項年度售價!$A$2:$A$31,$B893,品項年度售價!$B$2:$B$31,$E893)</f>
        <v>260</v>
      </c>
      <c r="I893" s="4" t="n">
        <v>436</v>
      </c>
      <c r="J893" s="14" t="n">
        <f aca="false">H893*I893</f>
        <v>113360</v>
      </c>
    </row>
    <row r="894" customFormat="false" ht="15" hidden="false" customHeight="false" outlineLevel="0" collapsed="false">
      <c r="A894" s="6" t="str">
        <f aca="false">TEXT(B894,"0")&amp;"-"&amp;TEXT(C894,"00")</f>
        <v>2024-06</v>
      </c>
      <c r="B894" s="4" t="n">
        <v>2024</v>
      </c>
      <c r="C894" s="4" t="n">
        <v>6</v>
      </c>
      <c r="D894" s="9" t="s">
        <v>325</v>
      </c>
      <c r="E894" s="9" t="s">
        <v>354</v>
      </c>
      <c r="F894" s="12" t="str">
        <f aca="false">INDEX(品項主檔!$B$2:$B$11,MATCH($E894,品項主檔!$A$2:$A$11,0))</f>
        <v>蔥油雞腿飯</v>
      </c>
      <c r="G894" s="12" t="str">
        <f aca="false">INDEX(品項主檔!$C$2:$C$11,MATCH($E894,品項主檔!$A$2:$A$11,0))</f>
        <v>主食</v>
      </c>
      <c r="H894" s="17" t="n">
        <f aca="false">SUMIFS(品項年度售價!$D$2:$D$31,品項年度售價!$A$2:$A$31,$B894,品項年度售價!$B$2:$B$31,$E894)</f>
        <v>220</v>
      </c>
      <c r="I894" s="4" t="n">
        <v>461</v>
      </c>
      <c r="J894" s="14" t="n">
        <f aca="false">H894*I894</f>
        <v>101420</v>
      </c>
    </row>
    <row r="895" customFormat="false" ht="15" hidden="false" customHeight="false" outlineLevel="0" collapsed="false">
      <c r="A895" s="6" t="str">
        <f aca="false">TEXT(B895,"0")&amp;"-"&amp;TEXT(C895,"00")</f>
        <v>2024-06</v>
      </c>
      <c r="B895" s="4" t="n">
        <v>2024</v>
      </c>
      <c r="C895" s="4" t="n">
        <v>6</v>
      </c>
      <c r="D895" s="9" t="s">
        <v>325</v>
      </c>
      <c r="E895" s="9" t="s">
        <v>356</v>
      </c>
      <c r="F895" s="12" t="str">
        <f aca="false">INDEX(品項主檔!$B$2:$B$11,MATCH($E895,品項主檔!$A$2:$A$11,0))</f>
        <v>黑胡椒豬排飯</v>
      </c>
      <c r="G895" s="12" t="str">
        <f aca="false">INDEX(品項主檔!$C$2:$C$11,MATCH($E895,品項主檔!$A$2:$A$11,0))</f>
        <v>主食</v>
      </c>
      <c r="H895" s="17" t="n">
        <f aca="false">SUMIFS(品項年度售價!$D$2:$D$31,品項年度售價!$A$2:$A$31,$B895,品項年度售價!$B$2:$B$31,$E895)</f>
        <v>230</v>
      </c>
      <c r="I895" s="4" t="n">
        <v>466</v>
      </c>
      <c r="J895" s="14" t="n">
        <f aca="false">H895*I895</f>
        <v>107180</v>
      </c>
    </row>
    <row r="896" customFormat="false" ht="15" hidden="false" customHeight="false" outlineLevel="0" collapsed="false">
      <c r="A896" s="6" t="str">
        <f aca="false">TEXT(B896,"0")&amp;"-"&amp;TEXT(C896,"00")</f>
        <v>2024-06</v>
      </c>
      <c r="B896" s="4" t="n">
        <v>2024</v>
      </c>
      <c r="C896" s="4" t="n">
        <v>6</v>
      </c>
      <c r="D896" s="9" t="s">
        <v>325</v>
      </c>
      <c r="E896" s="9" t="s">
        <v>358</v>
      </c>
      <c r="F896" s="12" t="str">
        <f aca="false">INDEX(品項主檔!$B$2:$B$11,MATCH($E896,品項主檔!$A$2:$A$11,0))</f>
        <v>麻油雞湯麵</v>
      </c>
      <c r="G896" s="12" t="str">
        <f aca="false">INDEX(品項主檔!$C$2:$C$11,MATCH($E896,品項主檔!$A$2:$A$11,0))</f>
        <v>主食</v>
      </c>
      <c r="H896" s="17" t="n">
        <f aca="false">SUMIFS(品項年度售價!$D$2:$D$31,品項年度售價!$A$2:$A$31,$B896,品項年度售價!$B$2:$B$31,$E896)</f>
        <v>290</v>
      </c>
      <c r="I896" s="4" t="n">
        <v>219</v>
      </c>
      <c r="J896" s="14" t="n">
        <f aca="false">H896*I896</f>
        <v>63510</v>
      </c>
    </row>
    <row r="897" customFormat="false" ht="15" hidden="false" customHeight="false" outlineLevel="0" collapsed="false">
      <c r="A897" s="6" t="str">
        <f aca="false">TEXT(B897,"0")&amp;"-"&amp;TEXT(C897,"00")</f>
        <v>2024-06</v>
      </c>
      <c r="B897" s="4" t="n">
        <v>2024</v>
      </c>
      <c r="C897" s="4" t="n">
        <v>6</v>
      </c>
      <c r="D897" s="9" t="s">
        <v>325</v>
      </c>
      <c r="E897" s="9" t="s">
        <v>360</v>
      </c>
      <c r="F897" s="12" t="str">
        <f aca="false">INDEX(品項主檔!$B$2:$B$11,MATCH($E897,品項主檔!$A$2:$A$11,0))</f>
        <v>塔香涼麵</v>
      </c>
      <c r="G897" s="12" t="str">
        <f aca="false">INDEX(品項主檔!$C$2:$C$11,MATCH($E897,品項主檔!$A$2:$A$11,0))</f>
        <v>主食</v>
      </c>
      <c r="H897" s="17" t="n">
        <f aca="false">SUMIFS(品項年度售價!$D$2:$D$31,品項年度售價!$A$2:$A$31,$B897,品項年度售價!$B$2:$B$31,$E897)</f>
        <v>180</v>
      </c>
      <c r="I897" s="4" t="n">
        <v>708</v>
      </c>
      <c r="J897" s="14" t="n">
        <f aca="false">H897*I897</f>
        <v>127440</v>
      </c>
    </row>
    <row r="898" customFormat="false" ht="15" hidden="false" customHeight="false" outlineLevel="0" collapsed="false">
      <c r="A898" s="6" t="str">
        <f aca="false">TEXT(B898,"0")&amp;"-"&amp;TEXT(C898,"00")</f>
        <v>2024-06</v>
      </c>
      <c r="B898" s="4" t="n">
        <v>2024</v>
      </c>
      <c r="C898" s="4" t="n">
        <v>6</v>
      </c>
      <c r="D898" s="9" t="s">
        <v>325</v>
      </c>
      <c r="E898" s="9" t="s">
        <v>362</v>
      </c>
      <c r="F898" s="12" t="str">
        <f aca="false">INDEX(品項主檔!$B$2:$B$11,MATCH($E898,品項主檔!$A$2:$A$11,0))</f>
        <v>海鮮炒飯</v>
      </c>
      <c r="G898" s="12" t="str">
        <f aca="false">INDEX(品項主檔!$C$2:$C$11,MATCH($E898,品項主檔!$A$2:$A$11,0))</f>
        <v>主食</v>
      </c>
      <c r="H898" s="17" t="n">
        <f aca="false">SUMIFS(品項年度售價!$D$2:$D$31,品項年度售價!$A$2:$A$31,$B898,品項年度售價!$B$2:$B$31,$E898)</f>
        <v>250</v>
      </c>
      <c r="I898" s="4" t="n">
        <v>477</v>
      </c>
      <c r="J898" s="14" t="n">
        <f aca="false">H898*I898</f>
        <v>119250</v>
      </c>
    </row>
    <row r="899" customFormat="false" ht="15" hidden="false" customHeight="false" outlineLevel="0" collapsed="false">
      <c r="A899" s="6" t="str">
        <f aca="false">TEXT(B899,"0")&amp;"-"&amp;TEXT(C899,"00")</f>
        <v>2024-06</v>
      </c>
      <c r="B899" s="4" t="n">
        <v>2024</v>
      </c>
      <c r="C899" s="4" t="n">
        <v>6</v>
      </c>
      <c r="D899" s="9" t="s">
        <v>325</v>
      </c>
      <c r="E899" s="9" t="s">
        <v>364</v>
      </c>
      <c r="F899" s="12" t="str">
        <f aca="false">INDEX(品項主檔!$B$2:$B$11,MATCH($E899,品項主檔!$A$2:$A$11,0))</f>
        <v>酸辣湯</v>
      </c>
      <c r="G899" s="12" t="str">
        <f aca="false">INDEX(品項主檔!$C$2:$C$11,MATCH($E899,品項主檔!$A$2:$A$11,0))</f>
        <v>湯品</v>
      </c>
      <c r="H899" s="17" t="n">
        <f aca="false">SUMIFS(品項年度售價!$D$2:$D$31,品項年度售價!$A$2:$A$31,$B899,品項年度售價!$B$2:$B$31,$E899)</f>
        <v>60</v>
      </c>
      <c r="I899" s="4" t="n">
        <v>1770</v>
      </c>
      <c r="J899" s="14" t="n">
        <f aca="false">H899*I899</f>
        <v>106200</v>
      </c>
    </row>
    <row r="900" customFormat="false" ht="15" hidden="false" customHeight="false" outlineLevel="0" collapsed="false">
      <c r="A900" s="6" t="str">
        <f aca="false">TEXT(B900,"0")&amp;"-"&amp;TEXT(C900,"00")</f>
        <v>2024-06</v>
      </c>
      <c r="B900" s="4" t="n">
        <v>2024</v>
      </c>
      <c r="C900" s="4" t="n">
        <v>6</v>
      </c>
      <c r="D900" s="9" t="s">
        <v>325</v>
      </c>
      <c r="E900" s="9" t="s">
        <v>367</v>
      </c>
      <c r="F900" s="12" t="str">
        <f aca="false">INDEX(品項主檔!$B$2:$B$11,MATCH($E900,品項主檔!$A$2:$A$11,0))</f>
        <v>招牌滷味拼盤</v>
      </c>
      <c r="G900" s="12" t="str">
        <f aca="false">INDEX(品項主檔!$C$2:$C$11,MATCH($E900,品項主檔!$A$2:$A$11,0))</f>
        <v>小菜</v>
      </c>
      <c r="H900" s="17" t="n">
        <f aca="false">SUMIFS(品項年度售價!$D$2:$D$31,品項年度售價!$A$2:$A$31,$B900,品項年度售價!$B$2:$B$31,$E900)</f>
        <v>120</v>
      </c>
      <c r="I900" s="4" t="n">
        <v>1423</v>
      </c>
      <c r="J900" s="14" t="n">
        <f aca="false">H900*I900</f>
        <v>170760</v>
      </c>
    </row>
    <row r="901" customFormat="false" ht="15" hidden="false" customHeight="false" outlineLevel="0" collapsed="false">
      <c r="A901" s="6" t="str">
        <f aca="false">TEXT(B901,"0")&amp;"-"&amp;TEXT(C901,"00")</f>
        <v>2024-06</v>
      </c>
      <c r="B901" s="4" t="n">
        <v>2024</v>
      </c>
      <c r="C901" s="4" t="n">
        <v>6</v>
      </c>
      <c r="D901" s="9" t="s">
        <v>325</v>
      </c>
      <c r="E901" s="9" t="s">
        <v>370</v>
      </c>
      <c r="F901" s="12" t="str">
        <f aca="false">INDEX(品項主檔!$B$2:$B$11,MATCH($E901,品項主檔!$A$2:$A$11,0))</f>
        <v>古早味紅茶</v>
      </c>
      <c r="G901" s="12" t="str">
        <f aca="false">INDEX(品項主檔!$C$2:$C$11,MATCH($E901,品項主檔!$A$2:$A$11,0))</f>
        <v>飲品</v>
      </c>
      <c r="H901" s="17" t="n">
        <f aca="false">SUMIFS(品項年度售價!$D$2:$D$31,品項年度售價!$A$2:$A$31,$B901,品項年度售價!$B$2:$B$31,$E901)</f>
        <v>45</v>
      </c>
      <c r="I901" s="4" t="n">
        <v>4611</v>
      </c>
      <c r="J901" s="14" t="n">
        <f aca="false">H901*I901</f>
        <v>207495</v>
      </c>
    </row>
    <row r="902" customFormat="false" ht="15" hidden="false" customHeight="false" outlineLevel="0" collapsed="false">
      <c r="A902" s="6" t="str">
        <f aca="false">TEXT(B902,"0")&amp;"-"&amp;TEXT(C902,"00")</f>
        <v>2024-06</v>
      </c>
      <c r="B902" s="4" t="n">
        <v>2024</v>
      </c>
      <c r="C902" s="4" t="n">
        <v>6</v>
      </c>
      <c r="D902" s="9" t="s">
        <v>328</v>
      </c>
      <c r="E902" s="9" t="s">
        <v>349</v>
      </c>
      <c r="F902" s="12" t="str">
        <f aca="false">INDEX(品項主檔!$B$2:$B$11,MATCH($E902,品項主檔!$A$2:$A$11,0))</f>
        <v>招牌牛肉麵</v>
      </c>
      <c r="G902" s="12" t="str">
        <f aca="false">INDEX(品項主檔!$C$2:$C$11,MATCH($E902,品項主檔!$A$2:$A$11,0))</f>
        <v>主食</v>
      </c>
      <c r="H902" s="17" t="n">
        <f aca="false">SUMIFS(品項年度售價!$D$2:$D$31,品項年度售價!$A$2:$A$31,$B902,品項年度售價!$B$2:$B$31,$E902)</f>
        <v>280</v>
      </c>
      <c r="I902" s="4" t="n">
        <v>255</v>
      </c>
      <c r="J902" s="14" t="n">
        <f aca="false">H902*I902</f>
        <v>71400</v>
      </c>
    </row>
    <row r="903" customFormat="false" ht="15" hidden="false" customHeight="false" outlineLevel="0" collapsed="false">
      <c r="A903" s="6" t="str">
        <f aca="false">TEXT(B903,"0")&amp;"-"&amp;TEXT(C903,"00")</f>
        <v>2024-06</v>
      </c>
      <c r="B903" s="4" t="n">
        <v>2024</v>
      </c>
      <c r="C903" s="4" t="n">
        <v>6</v>
      </c>
      <c r="D903" s="9" t="s">
        <v>328</v>
      </c>
      <c r="E903" s="9" t="s">
        <v>352</v>
      </c>
      <c r="F903" s="12" t="str">
        <f aca="false">INDEX(品項主檔!$B$2:$B$11,MATCH($E903,品項主檔!$A$2:$A$11,0))</f>
        <v>三杯雞定食</v>
      </c>
      <c r="G903" s="12" t="str">
        <f aca="false">INDEX(品項主檔!$C$2:$C$11,MATCH($E903,品項主檔!$A$2:$A$11,0))</f>
        <v>主食</v>
      </c>
      <c r="H903" s="17" t="n">
        <f aca="false">SUMIFS(品項年度售價!$D$2:$D$31,品項年度售價!$A$2:$A$31,$B903,品項年度售價!$B$2:$B$31,$E903)</f>
        <v>260</v>
      </c>
      <c r="I903" s="4" t="n">
        <v>348</v>
      </c>
      <c r="J903" s="14" t="n">
        <f aca="false">H903*I903</f>
        <v>90480</v>
      </c>
    </row>
    <row r="904" customFormat="false" ht="15" hidden="false" customHeight="false" outlineLevel="0" collapsed="false">
      <c r="A904" s="6" t="str">
        <f aca="false">TEXT(B904,"0")&amp;"-"&amp;TEXT(C904,"00")</f>
        <v>2024-06</v>
      </c>
      <c r="B904" s="4" t="n">
        <v>2024</v>
      </c>
      <c r="C904" s="4" t="n">
        <v>6</v>
      </c>
      <c r="D904" s="9" t="s">
        <v>328</v>
      </c>
      <c r="E904" s="9" t="s">
        <v>354</v>
      </c>
      <c r="F904" s="12" t="str">
        <f aca="false">INDEX(品項主檔!$B$2:$B$11,MATCH($E904,品項主檔!$A$2:$A$11,0))</f>
        <v>蔥油雞腿飯</v>
      </c>
      <c r="G904" s="12" t="str">
        <f aca="false">INDEX(品項主檔!$C$2:$C$11,MATCH($E904,品項主檔!$A$2:$A$11,0))</f>
        <v>主食</v>
      </c>
      <c r="H904" s="17" t="n">
        <f aca="false">SUMIFS(品項年度售價!$D$2:$D$31,品項年度售價!$A$2:$A$31,$B904,品項年度售價!$B$2:$B$31,$E904)</f>
        <v>220</v>
      </c>
      <c r="I904" s="4" t="n">
        <v>343</v>
      </c>
      <c r="J904" s="14" t="n">
        <f aca="false">H904*I904</f>
        <v>75460</v>
      </c>
    </row>
    <row r="905" customFormat="false" ht="15" hidden="false" customHeight="false" outlineLevel="0" collapsed="false">
      <c r="A905" s="6" t="str">
        <f aca="false">TEXT(B905,"0")&amp;"-"&amp;TEXT(C905,"00")</f>
        <v>2024-06</v>
      </c>
      <c r="B905" s="4" t="n">
        <v>2024</v>
      </c>
      <c r="C905" s="4" t="n">
        <v>6</v>
      </c>
      <c r="D905" s="9" t="s">
        <v>328</v>
      </c>
      <c r="E905" s="9" t="s">
        <v>356</v>
      </c>
      <c r="F905" s="12" t="str">
        <f aca="false">INDEX(品項主檔!$B$2:$B$11,MATCH($E905,品項主檔!$A$2:$A$11,0))</f>
        <v>黑胡椒豬排飯</v>
      </c>
      <c r="G905" s="12" t="str">
        <f aca="false">INDEX(品項主檔!$C$2:$C$11,MATCH($E905,品項主檔!$A$2:$A$11,0))</f>
        <v>主食</v>
      </c>
      <c r="H905" s="17" t="n">
        <f aca="false">SUMIFS(品項年度售價!$D$2:$D$31,品項年度售價!$A$2:$A$31,$B905,品項年度售價!$B$2:$B$31,$E905)</f>
        <v>230</v>
      </c>
      <c r="I905" s="4" t="n">
        <v>417</v>
      </c>
      <c r="J905" s="14" t="n">
        <f aca="false">H905*I905</f>
        <v>95910</v>
      </c>
    </row>
    <row r="906" customFormat="false" ht="15" hidden="false" customHeight="false" outlineLevel="0" collapsed="false">
      <c r="A906" s="6" t="str">
        <f aca="false">TEXT(B906,"0")&amp;"-"&amp;TEXT(C906,"00")</f>
        <v>2024-06</v>
      </c>
      <c r="B906" s="4" t="n">
        <v>2024</v>
      </c>
      <c r="C906" s="4" t="n">
        <v>6</v>
      </c>
      <c r="D906" s="9" t="s">
        <v>328</v>
      </c>
      <c r="E906" s="9" t="s">
        <v>358</v>
      </c>
      <c r="F906" s="12" t="str">
        <f aca="false">INDEX(品項主檔!$B$2:$B$11,MATCH($E906,品項主檔!$A$2:$A$11,0))</f>
        <v>麻油雞湯麵</v>
      </c>
      <c r="G906" s="12" t="str">
        <f aca="false">INDEX(品項主檔!$C$2:$C$11,MATCH($E906,品項主檔!$A$2:$A$11,0))</f>
        <v>主食</v>
      </c>
      <c r="H906" s="17" t="n">
        <f aca="false">SUMIFS(品項年度售價!$D$2:$D$31,品項年度售價!$A$2:$A$31,$B906,品項年度售價!$B$2:$B$31,$E906)</f>
        <v>290</v>
      </c>
      <c r="I906" s="4" t="n">
        <v>189</v>
      </c>
      <c r="J906" s="14" t="n">
        <f aca="false">H906*I906</f>
        <v>54810</v>
      </c>
    </row>
    <row r="907" customFormat="false" ht="15" hidden="false" customHeight="false" outlineLevel="0" collapsed="false">
      <c r="A907" s="6" t="str">
        <f aca="false">TEXT(B907,"0")&amp;"-"&amp;TEXT(C907,"00")</f>
        <v>2024-06</v>
      </c>
      <c r="B907" s="4" t="n">
        <v>2024</v>
      </c>
      <c r="C907" s="4" t="n">
        <v>6</v>
      </c>
      <c r="D907" s="9" t="s">
        <v>328</v>
      </c>
      <c r="E907" s="9" t="s">
        <v>360</v>
      </c>
      <c r="F907" s="12" t="str">
        <f aca="false">INDEX(品項主檔!$B$2:$B$11,MATCH($E907,品項主檔!$A$2:$A$11,0))</f>
        <v>塔香涼麵</v>
      </c>
      <c r="G907" s="12" t="str">
        <f aca="false">INDEX(品項主檔!$C$2:$C$11,MATCH($E907,品項主檔!$A$2:$A$11,0))</f>
        <v>主食</v>
      </c>
      <c r="H907" s="17" t="n">
        <f aca="false">SUMIFS(品項年度售價!$D$2:$D$31,品項年度售價!$A$2:$A$31,$B907,品項年度售價!$B$2:$B$31,$E907)</f>
        <v>180</v>
      </c>
      <c r="I907" s="4" t="n">
        <v>466</v>
      </c>
      <c r="J907" s="14" t="n">
        <f aca="false">H907*I907</f>
        <v>83880</v>
      </c>
    </row>
    <row r="908" customFormat="false" ht="15" hidden="false" customHeight="false" outlineLevel="0" collapsed="false">
      <c r="A908" s="6" t="str">
        <f aca="false">TEXT(B908,"0")&amp;"-"&amp;TEXT(C908,"00")</f>
        <v>2024-06</v>
      </c>
      <c r="B908" s="4" t="n">
        <v>2024</v>
      </c>
      <c r="C908" s="4" t="n">
        <v>6</v>
      </c>
      <c r="D908" s="9" t="s">
        <v>328</v>
      </c>
      <c r="E908" s="9" t="s">
        <v>362</v>
      </c>
      <c r="F908" s="12" t="str">
        <f aca="false">INDEX(品項主檔!$B$2:$B$11,MATCH($E908,品項主檔!$A$2:$A$11,0))</f>
        <v>海鮮炒飯</v>
      </c>
      <c r="G908" s="12" t="str">
        <f aca="false">INDEX(品項主檔!$C$2:$C$11,MATCH($E908,品項主檔!$A$2:$A$11,0))</f>
        <v>主食</v>
      </c>
      <c r="H908" s="17" t="n">
        <f aca="false">SUMIFS(品項年度售價!$D$2:$D$31,品項年度售價!$A$2:$A$31,$B908,品項年度售價!$B$2:$B$31,$E908)</f>
        <v>250</v>
      </c>
      <c r="I908" s="4" t="n">
        <v>434</v>
      </c>
      <c r="J908" s="14" t="n">
        <f aca="false">H908*I908</f>
        <v>108500</v>
      </c>
    </row>
    <row r="909" customFormat="false" ht="15" hidden="false" customHeight="false" outlineLevel="0" collapsed="false">
      <c r="A909" s="6" t="str">
        <f aca="false">TEXT(B909,"0")&amp;"-"&amp;TEXT(C909,"00")</f>
        <v>2024-06</v>
      </c>
      <c r="B909" s="4" t="n">
        <v>2024</v>
      </c>
      <c r="C909" s="4" t="n">
        <v>6</v>
      </c>
      <c r="D909" s="9" t="s">
        <v>328</v>
      </c>
      <c r="E909" s="9" t="s">
        <v>364</v>
      </c>
      <c r="F909" s="12" t="str">
        <f aca="false">INDEX(品項主檔!$B$2:$B$11,MATCH($E909,品項主檔!$A$2:$A$11,0))</f>
        <v>酸辣湯</v>
      </c>
      <c r="G909" s="12" t="str">
        <f aca="false">INDEX(品項主檔!$C$2:$C$11,MATCH($E909,品項主檔!$A$2:$A$11,0))</f>
        <v>湯品</v>
      </c>
      <c r="H909" s="17" t="n">
        <f aca="false">SUMIFS(品項年度售價!$D$2:$D$31,品項年度售價!$A$2:$A$31,$B909,品項年度售價!$B$2:$B$31,$E909)</f>
        <v>60</v>
      </c>
      <c r="I909" s="4" t="n">
        <v>1397</v>
      </c>
      <c r="J909" s="14" t="n">
        <f aca="false">H909*I909</f>
        <v>83820</v>
      </c>
    </row>
    <row r="910" customFormat="false" ht="15" hidden="false" customHeight="false" outlineLevel="0" collapsed="false">
      <c r="A910" s="6" t="str">
        <f aca="false">TEXT(B910,"0")&amp;"-"&amp;TEXT(C910,"00")</f>
        <v>2024-06</v>
      </c>
      <c r="B910" s="4" t="n">
        <v>2024</v>
      </c>
      <c r="C910" s="4" t="n">
        <v>6</v>
      </c>
      <c r="D910" s="9" t="s">
        <v>328</v>
      </c>
      <c r="E910" s="9" t="s">
        <v>367</v>
      </c>
      <c r="F910" s="12" t="str">
        <f aca="false">INDEX(品項主檔!$B$2:$B$11,MATCH($E910,品項主檔!$A$2:$A$11,0))</f>
        <v>招牌滷味拼盤</v>
      </c>
      <c r="G910" s="12" t="str">
        <f aca="false">INDEX(品項主檔!$C$2:$C$11,MATCH($E910,品項主檔!$A$2:$A$11,0))</f>
        <v>小菜</v>
      </c>
      <c r="H910" s="17" t="n">
        <f aca="false">SUMIFS(品項年度售價!$D$2:$D$31,品項年度售價!$A$2:$A$31,$B910,品項年度售價!$B$2:$B$31,$E910)</f>
        <v>120</v>
      </c>
      <c r="I910" s="4" t="n">
        <v>1161</v>
      </c>
      <c r="J910" s="14" t="n">
        <f aca="false">H910*I910</f>
        <v>139320</v>
      </c>
    </row>
    <row r="911" customFormat="false" ht="15" hidden="false" customHeight="false" outlineLevel="0" collapsed="false">
      <c r="A911" s="6" t="str">
        <f aca="false">TEXT(B911,"0")&amp;"-"&amp;TEXT(C911,"00")</f>
        <v>2024-06</v>
      </c>
      <c r="B911" s="4" t="n">
        <v>2024</v>
      </c>
      <c r="C911" s="4" t="n">
        <v>6</v>
      </c>
      <c r="D911" s="9" t="s">
        <v>328</v>
      </c>
      <c r="E911" s="9" t="s">
        <v>370</v>
      </c>
      <c r="F911" s="12" t="str">
        <f aca="false">INDEX(品項主檔!$B$2:$B$11,MATCH($E911,品項主檔!$A$2:$A$11,0))</f>
        <v>古早味紅茶</v>
      </c>
      <c r="G911" s="12" t="str">
        <f aca="false">INDEX(品項主檔!$C$2:$C$11,MATCH($E911,品項主檔!$A$2:$A$11,0))</f>
        <v>飲品</v>
      </c>
      <c r="H911" s="17" t="n">
        <f aca="false">SUMIFS(品項年度售價!$D$2:$D$31,品項年度售價!$A$2:$A$31,$B911,品項年度售價!$B$2:$B$31,$E911)</f>
        <v>45</v>
      </c>
      <c r="I911" s="4" t="n">
        <v>4113</v>
      </c>
      <c r="J911" s="14" t="n">
        <f aca="false">H911*I911</f>
        <v>185085</v>
      </c>
    </row>
    <row r="912" customFormat="false" ht="15" hidden="false" customHeight="false" outlineLevel="0" collapsed="false">
      <c r="A912" s="6" t="str">
        <f aca="false">TEXT(B912,"0")&amp;"-"&amp;TEXT(C912,"00")</f>
        <v>2024-06</v>
      </c>
      <c r="B912" s="4" t="n">
        <v>2024</v>
      </c>
      <c r="C912" s="4" t="n">
        <v>6</v>
      </c>
      <c r="D912" s="9" t="s">
        <v>280</v>
      </c>
      <c r="E912" s="9" t="s">
        <v>349</v>
      </c>
      <c r="F912" s="12" t="str">
        <f aca="false">INDEX(品項主檔!$B$2:$B$11,MATCH($E912,品項主檔!$A$2:$A$11,0))</f>
        <v>招牌牛肉麵</v>
      </c>
      <c r="G912" s="12" t="str">
        <f aca="false">INDEX(品項主檔!$C$2:$C$11,MATCH($E912,品項主檔!$A$2:$A$11,0))</f>
        <v>主食</v>
      </c>
      <c r="H912" s="17" t="n">
        <f aca="false">SUMIFS(品項年度售價!$D$2:$D$31,品項年度售價!$A$2:$A$31,$B912,品項年度售價!$B$2:$B$31,$E912)</f>
        <v>280</v>
      </c>
      <c r="I912" s="4" t="n">
        <v>417</v>
      </c>
      <c r="J912" s="14" t="n">
        <f aca="false">H912*I912</f>
        <v>116760</v>
      </c>
    </row>
    <row r="913" customFormat="false" ht="15" hidden="false" customHeight="false" outlineLevel="0" collapsed="false">
      <c r="A913" s="6" t="str">
        <f aca="false">TEXT(B913,"0")&amp;"-"&amp;TEXT(C913,"00")</f>
        <v>2024-06</v>
      </c>
      <c r="B913" s="4" t="n">
        <v>2024</v>
      </c>
      <c r="C913" s="4" t="n">
        <v>6</v>
      </c>
      <c r="D913" s="9" t="s">
        <v>280</v>
      </c>
      <c r="E913" s="9" t="s">
        <v>352</v>
      </c>
      <c r="F913" s="12" t="str">
        <f aca="false">INDEX(品項主檔!$B$2:$B$11,MATCH($E913,品項主檔!$A$2:$A$11,0))</f>
        <v>三杯雞定食</v>
      </c>
      <c r="G913" s="12" t="str">
        <f aca="false">INDEX(品項主檔!$C$2:$C$11,MATCH($E913,品項主檔!$A$2:$A$11,0))</f>
        <v>主食</v>
      </c>
      <c r="H913" s="17" t="n">
        <f aca="false">SUMIFS(品項年度售價!$D$2:$D$31,品項年度售價!$A$2:$A$31,$B913,品項年度售價!$B$2:$B$31,$E913)</f>
        <v>260</v>
      </c>
      <c r="I913" s="4" t="n">
        <v>543</v>
      </c>
      <c r="J913" s="14" t="n">
        <f aca="false">H913*I913</f>
        <v>141180</v>
      </c>
    </row>
    <row r="914" customFormat="false" ht="15" hidden="false" customHeight="false" outlineLevel="0" collapsed="false">
      <c r="A914" s="6" t="str">
        <f aca="false">TEXT(B914,"0")&amp;"-"&amp;TEXT(C914,"00")</f>
        <v>2024-06</v>
      </c>
      <c r="B914" s="4" t="n">
        <v>2024</v>
      </c>
      <c r="C914" s="4" t="n">
        <v>6</v>
      </c>
      <c r="D914" s="9" t="s">
        <v>280</v>
      </c>
      <c r="E914" s="9" t="s">
        <v>354</v>
      </c>
      <c r="F914" s="12" t="str">
        <f aca="false">INDEX(品項主檔!$B$2:$B$11,MATCH($E914,品項主檔!$A$2:$A$11,0))</f>
        <v>蔥油雞腿飯</v>
      </c>
      <c r="G914" s="12" t="str">
        <f aca="false">INDEX(品項主檔!$C$2:$C$11,MATCH($E914,品項主檔!$A$2:$A$11,0))</f>
        <v>主食</v>
      </c>
      <c r="H914" s="17" t="n">
        <f aca="false">SUMIFS(品項年度售價!$D$2:$D$31,品項年度售價!$A$2:$A$31,$B914,品項年度售價!$B$2:$B$31,$E914)</f>
        <v>220</v>
      </c>
      <c r="I914" s="4" t="n">
        <v>394</v>
      </c>
      <c r="J914" s="14" t="n">
        <f aca="false">H914*I914</f>
        <v>86680</v>
      </c>
    </row>
    <row r="915" customFormat="false" ht="15" hidden="false" customHeight="false" outlineLevel="0" collapsed="false">
      <c r="A915" s="6" t="str">
        <f aca="false">TEXT(B915,"0")&amp;"-"&amp;TEXT(C915,"00")</f>
        <v>2024-06</v>
      </c>
      <c r="B915" s="4" t="n">
        <v>2024</v>
      </c>
      <c r="C915" s="4" t="n">
        <v>6</v>
      </c>
      <c r="D915" s="9" t="s">
        <v>280</v>
      </c>
      <c r="E915" s="9" t="s">
        <v>356</v>
      </c>
      <c r="F915" s="12" t="str">
        <f aca="false">INDEX(品項主檔!$B$2:$B$11,MATCH($E915,品項主檔!$A$2:$A$11,0))</f>
        <v>黑胡椒豬排飯</v>
      </c>
      <c r="G915" s="12" t="str">
        <f aca="false">INDEX(品項主檔!$C$2:$C$11,MATCH($E915,品項主檔!$A$2:$A$11,0))</f>
        <v>主食</v>
      </c>
      <c r="H915" s="17" t="n">
        <f aca="false">SUMIFS(品項年度售價!$D$2:$D$31,品項年度售價!$A$2:$A$31,$B915,品項年度售價!$B$2:$B$31,$E915)</f>
        <v>230</v>
      </c>
      <c r="I915" s="4" t="n">
        <v>522</v>
      </c>
      <c r="J915" s="14" t="n">
        <f aca="false">H915*I915</f>
        <v>120060</v>
      </c>
    </row>
    <row r="916" customFormat="false" ht="15" hidden="false" customHeight="false" outlineLevel="0" collapsed="false">
      <c r="A916" s="6" t="str">
        <f aca="false">TEXT(B916,"0")&amp;"-"&amp;TEXT(C916,"00")</f>
        <v>2024-06</v>
      </c>
      <c r="B916" s="4" t="n">
        <v>2024</v>
      </c>
      <c r="C916" s="4" t="n">
        <v>6</v>
      </c>
      <c r="D916" s="9" t="s">
        <v>280</v>
      </c>
      <c r="E916" s="9" t="s">
        <v>358</v>
      </c>
      <c r="F916" s="12" t="str">
        <f aca="false">INDEX(品項主檔!$B$2:$B$11,MATCH($E916,品項主檔!$A$2:$A$11,0))</f>
        <v>麻油雞湯麵</v>
      </c>
      <c r="G916" s="12" t="str">
        <f aca="false">INDEX(品項主檔!$C$2:$C$11,MATCH($E916,品項主檔!$A$2:$A$11,0))</f>
        <v>主食</v>
      </c>
      <c r="H916" s="17" t="n">
        <f aca="false">SUMIFS(品項年度售價!$D$2:$D$31,品項年度售價!$A$2:$A$31,$B916,品項年度售價!$B$2:$B$31,$E916)</f>
        <v>290</v>
      </c>
      <c r="I916" s="4" t="n">
        <v>243</v>
      </c>
      <c r="J916" s="14" t="n">
        <f aca="false">H916*I916</f>
        <v>70470</v>
      </c>
    </row>
    <row r="917" customFormat="false" ht="15" hidden="false" customHeight="false" outlineLevel="0" collapsed="false">
      <c r="A917" s="6" t="str">
        <f aca="false">TEXT(B917,"0")&amp;"-"&amp;TEXT(C917,"00")</f>
        <v>2024-06</v>
      </c>
      <c r="B917" s="4" t="n">
        <v>2024</v>
      </c>
      <c r="C917" s="4" t="n">
        <v>6</v>
      </c>
      <c r="D917" s="9" t="s">
        <v>280</v>
      </c>
      <c r="E917" s="9" t="s">
        <v>360</v>
      </c>
      <c r="F917" s="12" t="str">
        <f aca="false">INDEX(品項主檔!$B$2:$B$11,MATCH($E917,品項主檔!$A$2:$A$11,0))</f>
        <v>塔香涼麵</v>
      </c>
      <c r="G917" s="12" t="str">
        <f aca="false">INDEX(品項主檔!$C$2:$C$11,MATCH($E917,品項主檔!$A$2:$A$11,0))</f>
        <v>主食</v>
      </c>
      <c r="H917" s="17" t="n">
        <f aca="false">SUMIFS(品項年度售價!$D$2:$D$31,品項年度售價!$A$2:$A$31,$B917,品項年度售價!$B$2:$B$31,$E917)</f>
        <v>180</v>
      </c>
      <c r="I917" s="4" t="n">
        <v>761</v>
      </c>
      <c r="J917" s="14" t="n">
        <f aca="false">H917*I917</f>
        <v>136980</v>
      </c>
    </row>
    <row r="918" customFormat="false" ht="15" hidden="false" customHeight="false" outlineLevel="0" collapsed="false">
      <c r="A918" s="6" t="str">
        <f aca="false">TEXT(B918,"0")&amp;"-"&amp;TEXT(C918,"00")</f>
        <v>2024-06</v>
      </c>
      <c r="B918" s="4" t="n">
        <v>2024</v>
      </c>
      <c r="C918" s="4" t="n">
        <v>6</v>
      </c>
      <c r="D918" s="9" t="s">
        <v>280</v>
      </c>
      <c r="E918" s="9" t="s">
        <v>362</v>
      </c>
      <c r="F918" s="12" t="str">
        <f aca="false">INDEX(品項主檔!$B$2:$B$11,MATCH($E918,品項主檔!$A$2:$A$11,0))</f>
        <v>海鮮炒飯</v>
      </c>
      <c r="G918" s="12" t="str">
        <f aca="false">INDEX(品項主檔!$C$2:$C$11,MATCH($E918,品項主檔!$A$2:$A$11,0))</f>
        <v>主食</v>
      </c>
      <c r="H918" s="17" t="n">
        <f aca="false">SUMIFS(品項年度售價!$D$2:$D$31,品項年度售價!$A$2:$A$31,$B918,品項年度售價!$B$2:$B$31,$E918)</f>
        <v>250</v>
      </c>
      <c r="I918" s="4" t="n">
        <v>504</v>
      </c>
      <c r="J918" s="14" t="n">
        <f aca="false">H918*I918</f>
        <v>126000</v>
      </c>
    </row>
    <row r="919" customFormat="false" ht="15" hidden="false" customHeight="false" outlineLevel="0" collapsed="false">
      <c r="A919" s="6" t="str">
        <f aca="false">TEXT(B919,"0")&amp;"-"&amp;TEXT(C919,"00")</f>
        <v>2024-06</v>
      </c>
      <c r="B919" s="4" t="n">
        <v>2024</v>
      </c>
      <c r="C919" s="4" t="n">
        <v>6</v>
      </c>
      <c r="D919" s="9" t="s">
        <v>280</v>
      </c>
      <c r="E919" s="9" t="s">
        <v>364</v>
      </c>
      <c r="F919" s="12" t="str">
        <f aca="false">INDEX(品項主檔!$B$2:$B$11,MATCH($E919,品項主檔!$A$2:$A$11,0))</f>
        <v>酸辣湯</v>
      </c>
      <c r="G919" s="12" t="str">
        <f aca="false">INDEX(品項主檔!$C$2:$C$11,MATCH($E919,品項主檔!$A$2:$A$11,0))</f>
        <v>湯品</v>
      </c>
      <c r="H919" s="17" t="n">
        <f aca="false">SUMIFS(品項年度售價!$D$2:$D$31,品項年度售價!$A$2:$A$31,$B919,品項年度售價!$B$2:$B$31,$E919)</f>
        <v>60</v>
      </c>
      <c r="I919" s="4" t="n">
        <v>2198</v>
      </c>
      <c r="J919" s="14" t="n">
        <f aca="false">H919*I919</f>
        <v>131880</v>
      </c>
    </row>
    <row r="920" customFormat="false" ht="15" hidden="false" customHeight="false" outlineLevel="0" collapsed="false">
      <c r="A920" s="6" t="str">
        <f aca="false">TEXT(B920,"0")&amp;"-"&amp;TEXT(C920,"00")</f>
        <v>2024-06</v>
      </c>
      <c r="B920" s="4" t="n">
        <v>2024</v>
      </c>
      <c r="C920" s="4" t="n">
        <v>6</v>
      </c>
      <c r="D920" s="9" t="s">
        <v>280</v>
      </c>
      <c r="E920" s="9" t="s">
        <v>367</v>
      </c>
      <c r="F920" s="12" t="str">
        <f aca="false">INDEX(品項主檔!$B$2:$B$11,MATCH($E920,品項主檔!$A$2:$A$11,0))</f>
        <v>招牌滷味拼盤</v>
      </c>
      <c r="G920" s="12" t="str">
        <f aca="false">INDEX(品項主檔!$C$2:$C$11,MATCH($E920,品項主檔!$A$2:$A$11,0))</f>
        <v>小菜</v>
      </c>
      <c r="H920" s="17" t="n">
        <f aca="false">SUMIFS(品項年度售價!$D$2:$D$31,品項年度售價!$A$2:$A$31,$B920,品項年度售價!$B$2:$B$31,$E920)</f>
        <v>120</v>
      </c>
      <c r="I920" s="4" t="n">
        <v>1637</v>
      </c>
      <c r="J920" s="14" t="n">
        <f aca="false">H920*I920</f>
        <v>196440</v>
      </c>
    </row>
    <row r="921" customFormat="false" ht="15" hidden="false" customHeight="false" outlineLevel="0" collapsed="false">
      <c r="A921" s="6" t="str">
        <f aca="false">TEXT(B921,"0")&amp;"-"&amp;TEXT(C921,"00")</f>
        <v>2024-06</v>
      </c>
      <c r="B921" s="4" t="n">
        <v>2024</v>
      </c>
      <c r="C921" s="4" t="n">
        <v>6</v>
      </c>
      <c r="D921" s="9" t="s">
        <v>280</v>
      </c>
      <c r="E921" s="9" t="s">
        <v>370</v>
      </c>
      <c r="F921" s="12" t="str">
        <f aca="false">INDEX(品項主檔!$B$2:$B$11,MATCH($E921,品項主檔!$A$2:$A$11,0))</f>
        <v>古早味紅茶</v>
      </c>
      <c r="G921" s="12" t="str">
        <f aca="false">INDEX(品項主檔!$C$2:$C$11,MATCH($E921,品項主檔!$A$2:$A$11,0))</f>
        <v>飲品</v>
      </c>
      <c r="H921" s="17" t="n">
        <f aca="false">SUMIFS(品項年度售價!$D$2:$D$31,品項年度售價!$A$2:$A$31,$B921,品項年度售價!$B$2:$B$31,$E921)</f>
        <v>45</v>
      </c>
      <c r="I921" s="4" t="n">
        <v>7011</v>
      </c>
      <c r="J921" s="14" t="n">
        <f aca="false">H921*I921</f>
        <v>315495</v>
      </c>
    </row>
    <row r="922" customFormat="false" ht="15" hidden="false" customHeight="false" outlineLevel="0" collapsed="false">
      <c r="A922" s="6" t="str">
        <f aca="false">TEXT(B922,"0")&amp;"-"&amp;TEXT(C922,"00")</f>
        <v>2024-06</v>
      </c>
      <c r="B922" s="4" t="n">
        <v>2024</v>
      </c>
      <c r="C922" s="4" t="n">
        <v>6</v>
      </c>
      <c r="D922" s="9" t="s">
        <v>283</v>
      </c>
      <c r="E922" s="9" t="s">
        <v>349</v>
      </c>
      <c r="F922" s="12" t="str">
        <f aca="false">INDEX(品項主檔!$B$2:$B$11,MATCH($E922,品項主檔!$A$2:$A$11,0))</f>
        <v>招牌牛肉麵</v>
      </c>
      <c r="G922" s="12" t="str">
        <f aca="false">INDEX(品項主檔!$C$2:$C$11,MATCH($E922,品項主檔!$A$2:$A$11,0))</f>
        <v>主食</v>
      </c>
      <c r="H922" s="17" t="n">
        <f aca="false">SUMIFS(品項年度售價!$D$2:$D$31,品項年度售價!$A$2:$A$31,$B922,品項年度售價!$B$2:$B$31,$E922)</f>
        <v>280</v>
      </c>
      <c r="I922" s="4" t="n">
        <v>301</v>
      </c>
      <c r="J922" s="14" t="n">
        <f aca="false">H922*I922</f>
        <v>84280</v>
      </c>
    </row>
    <row r="923" customFormat="false" ht="15" hidden="false" customHeight="false" outlineLevel="0" collapsed="false">
      <c r="A923" s="6" t="str">
        <f aca="false">TEXT(B923,"0")&amp;"-"&amp;TEXT(C923,"00")</f>
        <v>2024-06</v>
      </c>
      <c r="B923" s="4" t="n">
        <v>2024</v>
      </c>
      <c r="C923" s="4" t="n">
        <v>6</v>
      </c>
      <c r="D923" s="9" t="s">
        <v>283</v>
      </c>
      <c r="E923" s="9" t="s">
        <v>352</v>
      </c>
      <c r="F923" s="12" t="str">
        <f aca="false">INDEX(品項主檔!$B$2:$B$11,MATCH($E923,品項主檔!$A$2:$A$11,0))</f>
        <v>三杯雞定食</v>
      </c>
      <c r="G923" s="12" t="str">
        <f aca="false">INDEX(品項主檔!$C$2:$C$11,MATCH($E923,品項主檔!$A$2:$A$11,0))</f>
        <v>主食</v>
      </c>
      <c r="H923" s="17" t="n">
        <f aca="false">SUMIFS(品項年度售價!$D$2:$D$31,品項年度售價!$A$2:$A$31,$B923,品項年度售價!$B$2:$B$31,$E923)</f>
        <v>260</v>
      </c>
      <c r="I923" s="4" t="n">
        <v>449</v>
      </c>
      <c r="J923" s="14" t="n">
        <f aca="false">H923*I923</f>
        <v>116740</v>
      </c>
    </row>
    <row r="924" customFormat="false" ht="15" hidden="false" customHeight="false" outlineLevel="0" collapsed="false">
      <c r="A924" s="6" t="str">
        <f aca="false">TEXT(B924,"0")&amp;"-"&amp;TEXT(C924,"00")</f>
        <v>2024-06</v>
      </c>
      <c r="B924" s="4" t="n">
        <v>2024</v>
      </c>
      <c r="C924" s="4" t="n">
        <v>6</v>
      </c>
      <c r="D924" s="9" t="s">
        <v>283</v>
      </c>
      <c r="E924" s="9" t="s">
        <v>354</v>
      </c>
      <c r="F924" s="12" t="str">
        <f aca="false">INDEX(品項主檔!$B$2:$B$11,MATCH($E924,品項主檔!$A$2:$A$11,0))</f>
        <v>蔥油雞腿飯</v>
      </c>
      <c r="G924" s="12" t="str">
        <f aca="false">INDEX(品項主檔!$C$2:$C$11,MATCH($E924,品項主檔!$A$2:$A$11,0))</f>
        <v>主食</v>
      </c>
      <c r="H924" s="17" t="n">
        <f aca="false">SUMIFS(品項年度售價!$D$2:$D$31,品項年度售價!$A$2:$A$31,$B924,品項年度售價!$B$2:$B$31,$E924)</f>
        <v>220</v>
      </c>
      <c r="I924" s="4" t="n">
        <v>449</v>
      </c>
      <c r="J924" s="14" t="n">
        <f aca="false">H924*I924</f>
        <v>98780</v>
      </c>
    </row>
    <row r="925" customFormat="false" ht="15" hidden="false" customHeight="false" outlineLevel="0" collapsed="false">
      <c r="A925" s="6" t="str">
        <f aca="false">TEXT(B925,"0")&amp;"-"&amp;TEXT(C925,"00")</f>
        <v>2024-06</v>
      </c>
      <c r="B925" s="4" t="n">
        <v>2024</v>
      </c>
      <c r="C925" s="4" t="n">
        <v>6</v>
      </c>
      <c r="D925" s="9" t="s">
        <v>283</v>
      </c>
      <c r="E925" s="9" t="s">
        <v>356</v>
      </c>
      <c r="F925" s="12" t="str">
        <f aca="false">INDEX(品項主檔!$B$2:$B$11,MATCH($E925,品項主檔!$A$2:$A$11,0))</f>
        <v>黑胡椒豬排飯</v>
      </c>
      <c r="G925" s="12" t="str">
        <f aca="false">INDEX(品項主檔!$C$2:$C$11,MATCH($E925,品項主檔!$A$2:$A$11,0))</f>
        <v>主食</v>
      </c>
      <c r="H925" s="17" t="n">
        <f aca="false">SUMIFS(品項年度售價!$D$2:$D$31,品項年度售價!$A$2:$A$31,$B925,品項年度售價!$B$2:$B$31,$E925)</f>
        <v>230</v>
      </c>
      <c r="I925" s="4" t="n">
        <v>332</v>
      </c>
      <c r="J925" s="14" t="n">
        <f aca="false">H925*I925</f>
        <v>76360</v>
      </c>
    </row>
    <row r="926" customFormat="false" ht="15" hidden="false" customHeight="false" outlineLevel="0" collapsed="false">
      <c r="A926" s="6" t="str">
        <f aca="false">TEXT(B926,"0")&amp;"-"&amp;TEXT(C926,"00")</f>
        <v>2024-06</v>
      </c>
      <c r="B926" s="4" t="n">
        <v>2024</v>
      </c>
      <c r="C926" s="4" t="n">
        <v>6</v>
      </c>
      <c r="D926" s="9" t="s">
        <v>283</v>
      </c>
      <c r="E926" s="9" t="s">
        <v>358</v>
      </c>
      <c r="F926" s="12" t="str">
        <f aca="false">INDEX(品項主檔!$B$2:$B$11,MATCH($E926,品項主檔!$A$2:$A$11,0))</f>
        <v>麻油雞湯麵</v>
      </c>
      <c r="G926" s="12" t="str">
        <f aca="false">INDEX(品項主檔!$C$2:$C$11,MATCH($E926,品項主檔!$A$2:$A$11,0))</f>
        <v>主食</v>
      </c>
      <c r="H926" s="17" t="n">
        <f aca="false">SUMIFS(品項年度售價!$D$2:$D$31,品項年度售價!$A$2:$A$31,$B926,品項年度售價!$B$2:$B$31,$E926)</f>
        <v>290</v>
      </c>
      <c r="I926" s="4" t="n">
        <v>204</v>
      </c>
      <c r="J926" s="14" t="n">
        <f aca="false">H926*I926</f>
        <v>59160</v>
      </c>
    </row>
    <row r="927" customFormat="false" ht="15" hidden="false" customHeight="false" outlineLevel="0" collapsed="false">
      <c r="A927" s="6" t="str">
        <f aca="false">TEXT(B927,"0")&amp;"-"&amp;TEXT(C927,"00")</f>
        <v>2024-06</v>
      </c>
      <c r="B927" s="4" t="n">
        <v>2024</v>
      </c>
      <c r="C927" s="4" t="n">
        <v>6</v>
      </c>
      <c r="D927" s="9" t="s">
        <v>283</v>
      </c>
      <c r="E927" s="9" t="s">
        <v>360</v>
      </c>
      <c r="F927" s="12" t="str">
        <f aca="false">INDEX(品項主檔!$B$2:$B$11,MATCH($E927,品項主檔!$A$2:$A$11,0))</f>
        <v>塔香涼麵</v>
      </c>
      <c r="G927" s="12" t="str">
        <f aca="false">INDEX(品項主檔!$C$2:$C$11,MATCH($E927,品項主檔!$A$2:$A$11,0))</f>
        <v>主食</v>
      </c>
      <c r="H927" s="17" t="n">
        <f aca="false">SUMIFS(品項年度售價!$D$2:$D$31,品項年度售價!$A$2:$A$31,$B927,品項年度售價!$B$2:$B$31,$E927)</f>
        <v>180</v>
      </c>
      <c r="I927" s="4" t="n">
        <v>611</v>
      </c>
      <c r="J927" s="14" t="n">
        <f aca="false">H927*I927</f>
        <v>109980</v>
      </c>
    </row>
    <row r="928" customFormat="false" ht="15" hidden="false" customHeight="false" outlineLevel="0" collapsed="false">
      <c r="A928" s="6" t="str">
        <f aca="false">TEXT(B928,"0")&amp;"-"&amp;TEXT(C928,"00")</f>
        <v>2024-06</v>
      </c>
      <c r="B928" s="4" t="n">
        <v>2024</v>
      </c>
      <c r="C928" s="4" t="n">
        <v>6</v>
      </c>
      <c r="D928" s="9" t="s">
        <v>283</v>
      </c>
      <c r="E928" s="9" t="s">
        <v>362</v>
      </c>
      <c r="F928" s="12" t="str">
        <f aca="false">INDEX(品項主檔!$B$2:$B$11,MATCH($E928,品項主檔!$A$2:$A$11,0))</f>
        <v>海鮮炒飯</v>
      </c>
      <c r="G928" s="12" t="str">
        <f aca="false">INDEX(品項主檔!$C$2:$C$11,MATCH($E928,品項主檔!$A$2:$A$11,0))</f>
        <v>主食</v>
      </c>
      <c r="H928" s="17" t="n">
        <f aca="false">SUMIFS(品項年度售價!$D$2:$D$31,品項年度售價!$A$2:$A$31,$B928,品項年度售價!$B$2:$B$31,$E928)</f>
        <v>250</v>
      </c>
      <c r="I928" s="4" t="n">
        <v>382</v>
      </c>
      <c r="J928" s="14" t="n">
        <f aca="false">H928*I928</f>
        <v>95500</v>
      </c>
    </row>
    <row r="929" customFormat="false" ht="15" hidden="false" customHeight="false" outlineLevel="0" collapsed="false">
      <c r="A929" s="6" t="str">
        <f aca="false">TEXT(B929,"0")&amp;"-"&amp;TEXT(C929,"00")</f>
        <v>2024-06</v>
      </c>
      <c r="B929" s="4" t="n">
        <v>2024</v>
      </c>
      <c r="C929" s="4" t="n">
        <v>6</v>
      </c>
      <c r="D929" s="9" t="s">
        <v>283</v>
      </c>
      <c r="E929" s="9" t="s">
        <v>364</v>
      </c>
      <c r="F929" s="12" t="str">
        <f aca="false">INDEX(品項主檔!$B$2:$B$11,MATCH($E929,品項主檔!$A$2:$A$11,0))</f>
        <v>酸辣湯</v>
      </c>
      <c r="G929" s="12" t="str">
        <f aca="false">INDEX(品項主檔!$C$2:$C$11,MATCH($E929,品項主檔!$A$2:$A$11,0))</f>
        <v>湯品</v>
      </c>
      <c r="H929" s="17" t="n">
        <f aca="false">SUMIFS(品項年度售價!$D$2:$D$31,品項年度售價!$A$2:$A$31,$B929,品項年度售價!$B$2:$B$31,$E929)</f>
        <v>60</v>
      </c>
      <c r="I929" s="4" t="n">
        <v>1897</v>
      </c>
      <c r="J929" s="14" t="n">
        <f aca="false">H929*I929</f>
        <v>113820</v>
      </c>
    </row>
    <row r="930" customFormat="false" ht="15" hidden="false" customHeight="false" outlineLevel="0" collapsed="false">
      <c r="A930" s="6" t="str">
        <f aca="false">TEXT(B930,"0")&amp;"-"&amp;TEXT(C930,"00")</f>
        <v>2024-06</v>
      </c>
      <c r="B930" s="4" t="n">
        <v>2024</v>
      </c>
      <c r="C930" s="4" t="n">
        <v>6</v>
      </c>
      <c r="D930" s="9" t="s">
        <v>283</v>
      </c>
      <c r="E930" s="9" t="s">
        <v>367</v>
      </c>
      <c r="F930" s="12" t="str">
        <f aca="false">INDEX(品項主檔!$B$2:$B$11,MATCH($E930,品項主檔!$A$2:$A$11,0))</f>
        <v>招牌滷味拼盤</v>
      </c>
      <c r="G930" s="12" t="str">
        <f aca="false">INDEX(品項主檔!$C$2:$C$11,MATCH($E930,品項主檔!$A$2:$A$11,0))</f>
        <v>小菜</v>
      </c>
      <c r="H930" s="17" t="n">
        <f aca="false">SUMIFS(品項年度售價!$D$2:$D$31,品項年度售價!$A$2:$A$31,$B930,品項年度售價!$B$2:$B$31,$E930)</f>
        <v>120</v>
      </c>
      <c r="I930" s="4" t="n">
        <v>1399</v>
      </c>
      <c r="J930" s="14" t="n">
        <f aca="false">H930*I930</f>
        <v>167880</v>
      </c>
    </row>
    <row r="931" customFormat="false" ht="15" hidden="false" customHeight="false" outlineLevel="0" collapsed="false">
      <c r="A931" s="6" t="str">
        <f aca="false">TEXT(B931,"0")&amp;"-"&amp;TEXT(C931,"00")</f>
        <v>2024-06</v>
      </c>
      <c r="B931" s="4" t="n">
        <v>2024</v>
      </c>
      <c r="C931" s="4" t="n">
        <v>6</v>
      </c>
      <c r="D931" s="9" t="s">
        <v>283</v>
      </c>
      <c r="E931" s="9" t="s">
        <v>370</v>
      </c>
      <c r="F931" s="12" t="str">
        <f aca="false">INDEX(品項主檔!$B$2:$B$11,MATCH($E931,品項主檔!$A$2:$A$11,0))</f>
        <v>古早味紅茶</v>
      </c>
      <c r="G931" s="12" t="str">
        <f aca="false">INDEX(品項主檔!$C$2:$C$11,MATCH($E931,品項主檔!$A$2:$A$11,0))</f>
        <v>飲品</v>
      </c>
      <c r="H931" s="17" t="n">
        <f aca="false">SUMIFS(品項年度售價!$D$2:$D$31,品項年度售價!$A$2:$A$31,$B931,品項年度售價!$B$2:$B$31,$E931)</f>
        <v>45</v>
      </c>
      <c r="I931" s="4" t="n">
        <v>4776</v>
      </c>
      <c r="J931" s="14" t="n">
        <f aca="false">H931*I931</f>
        <v>214920</v>
      </c>
    </row>
    <row r="932" customFormat="false" ht="15" hidden="false" customHeight="false" outlineLevel="0" collapsed="false">
      <c r="A932" s="6" t="str">
        <f aca="false">TEXT(B932,"0")&amp;"-"&amp;TEXT(C932,"00")</f>
        <v>2024-06</v>
      </c>
      <c r="B932" s="4" t="n">
        <v>2024</v>
      </c>
      <c r="C932" s="4" t="n">
        <v>6</v>
      </c>
      <c r="D932" s="9" t="s">
        <v>285</v>
      </c>
      <c r="E932" s="9" t="s">
        <v>349</v>
      </c>
      <c r="F932" s="12" t="str">
        <f aca="false">INDEX(品項主檔!$B$2:$B$11,MATCH($E932,品項主檔!$A$2:$A$11,0))</f>
        <v>招牌牛肉麵</v>
      </c>
      <c r="G932" s="12" t="str">
        <f aca="false">INDEX(品項主檔!$C$2:$C$11,MATCH($E932,品項主檔!$A$2:$A$11,0))</f>
        <v>主食</v>
      </c>
      <c r="H932" s="17" t="n">
        <f aca="false">SUMIFS(品項年度售價!$D$2:$D$31,品項年度售價!$A$2:$A$31,$B932,品項年度售價!$B$2:$B$31,$E932)</f>
        <v>280</v>
      </c>
      <c r="I932" s="4" t="n">
        <v>240</v>
      </c>
      <c r="J932" s="14" t="n">
        <f aca="false">H932*I932</f>
        <v>67200</v>
      </c>
    </row>
    <row r="933" customFormat="false" ht="15" hidden="false" customHeight="false" outlineLevel="0" collapsed="false">
      <c r="A933" s="6" t="str">
        <f aca="false">TEXT(B933,"0")&amp;"-"&amp;TEXT(C933,"00")</f>
        <v>2024-06</v>
      </c>
      <c r="B933" s="4" t="n">
        <v>2024</v>
      </c>
      <c r="C933" s="4" t="n">
        <v>6</v>
      </c>
      <c r="D933" s="9" t="s">
        <v>285</v>
      </c>
      <c r="E933" s="9" t="s">
        <v>352</v>
      </c>
      <c r="F933" s="12" t="str">
        <f aca="false">INDEX(品項主檔!$B$2:$B$11,MATCH($E933,品項主檔!$A$2:$A$11,0))</f>
        <v>三杯雞定食</v>
      </c>
      <c r="G933" s="12" t="str">
        <f aca="false">INDEX(品項主檔!$C$2:$C$11,MATCH($E933,品項主檔!$A$2:$A$11,0))</f>
        <v>主食</v>
      </c>
      <c r="H933" s="17" t="n">
        <f aca="false">SUMIFS(品項年度售價!$D$2:$D$31,品項年度售價!$A$2:$A$31,$B933,品項年度售價!$B$2:$B$31,$E933)</f>
        <v>260</v>
      </c>
      <c r="I933" s="4" t="n">
        <v>296</v>
      </c>
      <c r="J933" s="14" t="n">
        <f aca="false">H933*I933</f>
        <v>76960</v>
      </c>
    </row>
    <row r="934" customFormat="false" ht="15" hidden="false" customHeight="false" outlineLevel="0" collapsed="false">
      <c r="A934" s="6" t="str">
        <f aca="false">TEXT(B934,"0")&amp;"-"&amp;TEXT(C934,"00")</f>
        <v>2024-06</v>
      </c>
      <c r="B934" s="4" t="n">
        <v>2024</v>
      </c>
      <c r="C934" s="4" t="n">
        <v>6</v>
      </c>
      <c r="D934" s="9" t="s">
        <v>285</v>
      </c>
      <c r="E934" s="9" t="s">
        <v>354</v>
      </c>
      <c r="F934" s="12" t="str">
        <f aca="false">INDEX(品項主檔!$B$2:$B$11,MATCH($E934,品項主檔!$A$2:$A$11,0))</f>
        <v>蔥油雞腿飯</v>
      </c>
      <c r="G934" s="12" t="str">
        <f aca="false">INDEX(品項主檔!$C$2:$C$11,MATCH($E934,品項主檔!$A$2:$A$11,0))</f>
        <v>主食</v>
      </c>
      <c r="H934" s="17" t="n">
        <f aca="false">SUMIFS(品項年度售價!$D$2:$D$31,品項年度售價!$A$2:$A$31,$B934,品項年度售價!$B$2:$B$31,$E934)</f>
        <v>220</v>
      </c>
      <c r="I934" s="4" t="n">
        <v>269</v>
      </c>
      <c r="J934" s="14" t="n">
        <f aca="false">H934*I934</f>
        <v>59180</v>
      </c>
    </row>
    <row r="935" customFormat="false" ht="15" hidden="false" customHeight="false" outlineLevel="0" collapsed="false">
      <c r="A935" s="6" t="str">
        <f aca="false">TEXT(B935,"0")&amp;"-"&amp;TEXT(C935,"00")</f>
        <v>2024-06</v>
      </c>
      <c r="B935" s="4" t="n">
        <v>2024</v>
      </c>
      <c r="C935" s="4" t="n">
        <v>6</v>
      </c>
      <c r="D935" s="9" t="s">
        <v>285</v>
      </c>
      <c r="E935" s="9" t="s">
        <v>356</v>
      </c>
      <c r="F935" s="12" t="str">
        <f aca="false">INDEX(品項主檔!$B$2:$B$11,MATCH($E935,品項主檔!$A$2:$A$11,0))</f>
        <v>黑胡椒豬排飯</v>
      </c>
      <c r="G935" s="12" t="str">
        <f aca="false">INDEX(品項主檔!$C$2:$C$11,MATCH($E935,品項主檔!$A$2:$A$11,0))</f>
        <v>主食</v>
      </c>
      <c r="H935" s="17" t="n">
        <f aca="false">SUMIFS(品項年度售價!$D$2:$D$31,品項年度售價!$A$2:$A$31,$B935,品項年度售價!$B$2:$B$31,$E935)</f>
        <v>230</v>
      </c>
      <c r="I935" s="4" t="n">
        <v>252</v>
      </c>
      <c r="J935" s="14" t="n">
        <f aca="false">H935*I935</f>
        <v>57960</v>
      </c>
    </row>
    <row r="936" customFormat="false" ht="15" hidden="false" customHeight="false" outlineLevel="0" collapsed="false">
      <c r="A936" s="6" t="str">
        <f aca="false">TEXT(B936,"0")&amp;"-"&amp;TEXT(C936,"00")</f>
        <v>2024-06</v>
      </c>
      <c r="B936" s="4" t="n">
        <v>2024</v>
      </c>
      <c r="C936" s="4" t="n">
        <v>6</v>
      </c>
      <c r="D936" s="9" t="s">
        <v>285</v>
      </c>
      <c r="E936" s="9" t="s">
        <v>358</v>
      </c>
      <c r="F936" s="12" t="str">
        <f aca="false">INDEX(品項主檔!$B$2:$B$11,MATCH($E936,品項主檔!$A$2:$A$11,0))</f>
        <v>麻油雞湯麵</v>
      </c>
      <c r="G936" s="12" t="str">
        <f aca="false">INDEX(品項主檔!$C$2:$C$11,MATCH($E936,品項主檔!$A$2:$A$11,0))</f>
        <v>主食</v>
      </c>
      <c r="H936" s="17" t="n">
        <f aca="false">SUMIFS(品項年度售價!$D$2:$D$31,品項年度售價!$A$2:$A$31,$B936,品項年度售價!$B$2:$B$31,$E936)</f>
        <v>290</v>
      </c>
      <c r="I936" s="4" t="n">
        <v>124</v>
      </c>
      <c r="J936" s="14" t="n">
        <f aca="false">H936*I936</f>
        <v>35960</v>
      </c>
    </row>
    <row r="937" customFormat="false" ht="15" hidden="false" customHeight="false" outlineLevel="0" collapsed="false">
      <c r="A937" s="6" t="str">
        <f aca="false">TEXT(B937,"0")&amp;"-"&amp;TEXT(C937,"00")</f>
        <v>2024-06</v>
      </c>
      <c r="B937" s="4" t="n">
        <v>2024</v>
      </c>
      <c r="C937" s="4" t="n">
        <v>6</v>
      </c>
      <c r="D937" s="9" t="s">
        <v>285</v>
      </c>
      <c r="E937" s="9" t="s">
        <v>360</v>
      </c>
      <c r="F937" s="12" t="str">
        <f aca="false">INDEX(品項主檔!$B$2:$B$11,MATCH($E937,品項主檔!$A$2:$A$11,0))</f>
        <v>塔香涼麵</v>
      </c>
      <c r="G937" s="12" t="str">
        <f aca="false">INDEX(品項主檔!$C$2:$C$11,MATCH($E937,品項主檔!$A$2:$A$11,0))</f>
        <v>主食</v>
      </c>
      <c r="H937" s="17" t="n">
        <f aca="false">SUMIFS(品項年度售價!$D$2:$D$31,品項年度售價!$A$2:$A$31,$B937,品項年度售價!$B$2:$B$31,$E937)</f>
        <v>180</v>
      </c>
      <c r="I937" s="4" t="n">
        <v>433</v>
      </c>
      <c r="J937" s="14" t="n">
        <f aca="false">H937*I937</f>
        <v>77940</v>
      </c>
    </row>
    <row r="938" customFormat="false" ht="15" hidden="false" customHeight="false" outlineLevel="0" collapsed="false">
      <c r="A938" s="6" t="str">
        <f aca="false">TEXT(B938,"0")&amp;"-"&amp;TEXT(C938,"00")</f>
        <v>2024-06</v>
      </c>
      <c r="B938" s="4" t="n">
        <v>2024</v>
      </c>
      <c r="C938" s="4" t="n">
        <v>6</v>
      </c>
      <c r="D938" s="9" t="s">
        <v>285</v>
      </c>
      <c r="E938" s="9" t="s">
        <v>362</v>
      </c>
      <c r="F938" s="12" t="str">
        <f aca="false">INDEX(品項主檔!$B$2:$B$11,MATCH($E938,品項主檔!$A$2:$A$11,0))</f>
        <v>海鮮炒飯</v>
      </c>
      <c r="G938" s="12" t="str">
        <f aca="false">INDEX(品項主檔!$C$2:$C$11,MATCH($E938,品項主檔!$A$2:$A$11,0))</f>
        <v>主食</v>
      </c>
      <c r="H938" s="17" t="n">
        <f aca="false">SUMIFS(品項年度售價!$D$2:$D$31,品項年度售價!$A$2:$A$31,$B938,品項年度售價!$B$2:$B$31,$E938)</f>
        <v>250</v>
      </c>
      <c r="I938" s="4" t="n">
        <v>277</v>
      </c>
      <c r="J938" s="14" t="n">
        <f aca="false">H938*I938</f>
        <v>69250</v>
      </c>
    </row>
    <row r="939" customFormat="false" ht="15" hidden="false" customHeight="false" outlineLevel="0" collapsed="false">
      <c r="A939" s="6" t="str">
        <f aca="false">TEXT(B939,"0")&amp;"-"&amp;TEXT(C939,"00")</f>
        <v>2024-06</v>
      </c>
      <c r="B939" s="4" t="n">
        <v>2024</v>
      </c>
      <c r="C939" s="4" t="n">
        <v>6</v>
      </c>
      <c r="D939" s="9" t="s">
        <v>285</v>
      </c>
      <c r="E939" s="9" t="s">
        <v>364</v>
      </c>
      <c r="F939" s="12" t="str">
        <f aca="false">INDEX(品項主檔!$B$2:$B$11,MATCH($E939,品項主檔!$A$2:$A$11,0))</f>
        <v>酸辣湯</v>
      </c>
      <c r="G939" s="12" t="str">
        <f aca="false">INDEX(品項主檔!$C$2:$C$11,MATCH($E939,品項主檔!$A$2:$A$11,0))</f>
        <v>湯品</v>
      </c>
      <c r="H939" s="17" t="n">
        <f aca="false">SUMIFS(品項年度售價!$D$2:$D$31,品項年度售價!$A$2:$A$31,$B939,品項年度售價!$B$2:$B$31,$E939)</f>
        <v>60</v>
      </c>
      <c r="I939" s="4" t="n">
        <v>1516</v>
      </c>
      <c r="J939" s="14" t="n">
        <f aca="false">H939*I939</f>
        <v>90960</v>
      </c>
    </row>
    <row r="940" customFormat="false" ht="15" hidden="false" customHeight="false" outlineLevel="0" collapsed="false">
      <c r="A940" s="6" t="str">
        <f aca="false">TEXT(B940,"0")&amp;"-"&amp;TEXT(C940,"00")</f>
        <v>2024-06</v>
      </c>
      <c r="B940" s="4" t="n">
        <v>2024</v>
      </c>
      <c r="C940" s="4" t="n">
        <v>6</v>
      </c>
      <c r="D940" s="9" t="s">
        <v>285</v>
      </c>
      <c r="E940" s="9" t="s">
        <v>367</v>
      </c>
      <c r="F940" s="12" t="str">
        <f aca="false">INDEX(品項主檔!$B$2:$B$11,MATCH($E940,品項主檔!$A$2:$A$11,0))</f>
        <v>招牌滷味拼盤</v>
      </c>
      <c r="G940" s="12" t="str">
        <f aca="false">INDEX(品項主檔!$C$2:$C$11,MATCH($E940,品項主檔!$A$2:$A$11,0))</f>
        <v>小菜</v>
      </c>
      <c r="H940" s="17" t="n">
        <f aca="false">SUMIFS(品項年度售價!$D$2:$D$31,品項年度售價!$A$2:$A$31,$B940,品項年度售價!$B$2:$B$31,$E940)</f>
        <v>120</v>
      </c>
      <c r="I940" s="4" t="n">
        <v>959</v>
      </c>
      <c r="J940" s="14" t="n">
        <f aca="false">H940*I940</f>
        <v>115080</v>
      </c>
    </row>
    <row r="941" customFormat="false" ht="15" hidden="false" customHeight="false" outlineLevel="0" collapsed="false">
      <c r="A941" s="6" t="str">
        <f aca="false">TEXT(B941,"0")&amp;"-"&amp;TEXT(C941,"00")</f>
        <v>2024-06</v>
      </c>
      <c r="B941" s="4" t="n">
        <v>2024</v>
      </c>
      <c r="C941" s="4" t="n">
        <v>6</v>
      </c>
      <c r="D941" s="9" t="s">
        <v>285</v>
      </c>
      <c r="E941" s="9" t="s">
        <v>370</v>
      </c>
      <c r="F941" s="12" t="str">
        <f aca="false">INDEX(品項主檔!$B$2:$B$11,MATCH($E941,品項主檔!$A$2:$A$11,0))</f>
        <v>古早味紅茶</v>
      </c>
      <c r="G941" s="12" t="str">
        <f aca="false">INDEX(品項主檔!$C$2:$C$11,MATCH($E941,品項主檔!$A$2:$A$11,0))</f>
        <v>飲品</v>
      </c>
      <c r="H941" s="17" t="n">
        <f aca="false">SUMIFS(品項年度售價!$D$2:$D$31,品項年度售價!$A$2:$A$31,$B941,品項年度售價!$B$2:$B$31,$E941)</f>
        <v>45</v>
      </c>
      <c r="I941" s="4" t="n">
        <v>4328</v>
      </c>
      <c r="J941" s="14" t="n">
        <f aca="false">H941*I941</f>
        <v>194760</v>
      </c>
    </row>
    <row r="942" customFormat="false" ht="15" hidden="false" customHeight="false" outlineLevel="0" collapsed="false">
      <c r="A942" s="6" t="str">
        <f aca="false">TEXT(B942,"0")&amp;"-"&amp;TEXT(C942,"00")</f>
        <v>2024-06</v>
      </c>
      <c r="B942" s="4" t="n">
        <v>2024</v>
      </c>
      <c r="C942" s="4" t="n">
        <v>6</v>
      </c>
      <c r="D942" s="9" t="s">
        <v>300</v>
      </c>
      <c r="E942" s="9" t="s">
        <v>349</v>
      </c>
      <c r="F942" s="12" t="str">
        <f aca="false">INDEX(品項主檔!$B$2:$B$11,MATCH($E942,品項主檔!$A$2:$A$11,0))</f>
        <v>招牌牛肉麵</v>
      </c>
      <c r="G942" s="12" t="str">
        <f aca="false">INDEX(品項主檔!$C$2:$C$11,MATCH($E942,品項主檔!$A$2:$A$11,0))</f>
        <v>主食</v>
      </c>
      <c r="H942" s="17" t="n">
        <f aca="false">SUMIFS(品項年度售價!$D$2:$D$31,品項年度售價!$A$2:$A$31,$B942,品項年度售價!$B$2:$B$31,$E942)</f>
        <v>280</v>
      </c>
      <c r="I942" s="4" t="n">
        <v>561</v>
      </c>
      <c r="J942" s="14" t="n">
        <f aca="false">H942*I942</f>
        <v>157080</v>
      </c>
    </row>
    <row r="943" customFormat="false" ht="15" hidden="false" customHeight="false" outlineLevel="0" collapsed="false">
      <c r="A943" s="6" t="str">
        <f aca="false">TEXT(B943,"0")&amp;"-"&amp;TEXT(C943,"00")</f>
        <v>2024-06</v>
      </c>
      <c r="B943" s="4" t="n">
        <v>2024</v>
      </c>
      <c r="C943" s="4" t="n">
        <v>6</v>
      </c>
      <c r="D943" s="9" t="s">
        <v>300</v>
      </c>
      <c r="E943" s="9" t="s">
        <v>352</v>
      </c>
      <c r="F943" s="12" t="str">
        <f aca="false">INDEX(品項主檔!$B$2:$B$11,MATCH($E943,品項主檔!$A$2:$A$11,0))</f>
        <v>三杯雞定食</v>
      </c>
      <c r="G943" s="12" t="str">
        <f aca="false">INDEX(品項主檔!$C$2:$C$11,MATCH($E943,品項主檔!$A$2:$A$11,0))</f>
        <v>主食</v>
      </c>
      <c r="H943" s="17" t="n">
        <f aca="false">SUMIFS(品項年度售價!$D$2:$D$31,品項年度售價!$A$2:$A$31,$B943,品項年度售價!$B$2:$B$31,$E943)</f>
        <v>260</v>
      </c>
      <c r="I943" s="4" t="n">
        <v>620</v>
      </c>
      <c r="J943" s="14" t="n">
        <f aca="false">H943*I943</f>
        <v>161200</v>
      </c>
    </row>
    <row r="944" customFormat="false" ht="15" hidden="false" customHeight="false" outlineLevel="0" collapsed="false">
      <c r="A944" s="6" t="str">
        <f aca="false">TEXT(B944,"0")&amp;"-"&amp;TEXT(C944,"00")</f>
        <v>2024-06</v>
      </c>
      <c r="B944" s="4" t="n">
        <v>2024</v>
      </c>
      <c r="C944" s="4" t="n">
        <v>6</v>
      </c>
      <c r="D944" s="9" t="s">
        <v>300</v>
      </c>
      <c r="E944" s="9" t="s">
        <v>354</v>
      </c>
      <c r="F944" s="12" t="str">
        <f aca="false">INDEX(品項主檔!$B$2:$B$11,MATCH($E944,品項主檔!$A$2:$A$11,0))</f>
        <v>蔥油雞腿飯</v>
      </c>
      <c r="G944" s="12" t="str">
        <f aca="false">INDEX(品項主檔!$C$2:$C$11,MATCH($E944,品項主檔!$A$2:$A$11,0))</f>
        <v>主食</v>
      </c>
      <c r="H944" s="17" t="n">
        <f aca="false">SUMIFS(品項年度售價!$D$2:$D$31,品項年度售價!$A$2:$A$31,$B944,品項年度售價!$B$2:$B$31,$E944)</f>
        <v>220</v>
      </c>
      <c r="I944" s="4" t="n">
        <v>438</v>
      </c>
      <c r="J944" s="14" t="n">
        <f aca="false">H944*I944</f>
        <v>96360</v>
      </c>
    </row>
    <row r="945" customFormat="false" ht="15" hidden="false" customHeight="false" outlineLevel="0" collapsed="false">
      <c r="A945" s="6" t="str">
        <f aca="false">TEXT(B945,"0")&amp;"-"&amp;TEXT(C945,"00")</f>
        <v>2024-06</v>
      </c>
      <c r="B945" s="4" t="n">
        <v>2024</v>
      </c>
      <c r="C945" s="4" t="n">
        <v>6</v>
      </c>
      <c r="D945" s="9" t="s">
        <v>300</v>
      </c>
      <c r="E945" s="9" t="s">
        <v>356</v>
      </c>
      <c r="F945" s="12" t="str">
        <f aca="false">INDEX(品項主檔!$B$2:$B$11,MATCH($E945,品項主檔!$A$2:$A$11,0))</f>
        <v>黑胡椒豬排飯</v>
      </c>
      <c r="G945" s="12" t="str">
        <f aca="false">INDEX(品項主檔!$C$2:$C$11,MATCH($E945,品項主檔!$A$2:$A$11,0))</f>
        <v>主食</v>
      </c>
      <c r="H945" s="17" t="n">
        <f aca="false">SUMIFS(品項年度售價!$D$2:$D$31,品項年度售價!$A$2:$A$31,$B945,品項年度售價!$B$2:$B$31,$E945)</f>
        <v>230</v>
      </c>
      <c r="I945" s="4" t="n">
        <v>477</v>
      </c>
      <c r="J945" s="14" t="n">
        <f aca="false">H945*I945</f>
        <v>109710</v>
      </c>
    </row>
    <row r="946" customFormat="false" ht="15" hidden="false" customHeight="false" outlineLevel="0" collapsed="false">
      <c r="A946" s="6" t="str">
        <f aca="false">TEXT(B946,"0")&amp;"-"&amp;TEXT(C946,"00")</f>
        <v>2024-06</v>
      </c>
      <c r="B946" s="4" t="n">
        <v>2024</v>
      </c>
      <c r="C946" s="4" t="n">
        <v>6</v>
      </c>
      <c r="D946" s="9" t="s">
        <v>300</v>
      </c>
      <c r="E946" s="9" t="s">
        <v>358</v>
      </c>
      <c r="F946" s="12" t="str">
        <f aca="false">INDEX(品項主檔!$B$2:$B$11,MATCH($E946,品項主檔!$A$2:$A$11,0))</f>
        <v>麻油雞湯麵</v>
      </c>
      <c r="G946" s="12" t="str">
        <f aca="false">INDEX(品項主檔!$C$2:$C$11,MATCH($E946,品項主檔!$A$2:$A$11,0))</f>
        <v>主食</v>
      </c>
      <c r="H946" s="17" t="n">
        <f aca="false">SUMIFS(品項年度售價!$D$2:$D$31,品項年度售價!$A$2:$A$31,$B946,品項年度售價!$B$2:$B$31,$E946)</f>
        <v>290</v>
      </c>
      <c r="I946" s="4" t="n">
        <v>221</v>
      </c>
      <c r="J946" s="14" t="n">
        <f aca="false">H946*I946</f>
        <v>64090</v>
      </c>
    </row>
    <row r="947" customFormat="false" ht="15" hidden="false" customHeight="false" outlineLevel="0" collapsed="false">
      <c r="A947" s="6" t="str">
        <f aca="false">TEXT(B947,"0")&amp;"-"&amp;TEXT(C947,"00")</f>
        <v>2024-06</v>
      </c>
      <c r="B947" s="4" t="n">
        <v>2024</v>
      </c>
      <c r="C947" s="4" t="n">
        <v>6</v>
      </c>
      <c r="D947" s="9" t="s">
        <v>300</v>
      </c>
      <c r="E947" s="9" t="s">
        <v>360</v>
      </c>
      <c r="F947" s="12" t="str">
        <f aca="false">INDEX(品項主檔!$B$2:$B$11,MATCH($E947,品項主檔!$A$2:$A$11,0))</f>
        <v>塔香涼麵</v>
      </c>
      <c r="G947" s="12" t="str">
        <f aca="false">INDEX(品項主檔!$C$2:$C$11,MATCH($E947,品項主檔!$A$2:$A$11,0))</f>
        <v>主食</v>
      </c>
      <c r="H947" s="17" t="n">
        <f aca="false">SUMIFS(品項年度售價!$D$2:$D$31,品項年度售價!$A$2:$A$31,$B947,品項年度售價!$B$2:$B$31,$E947)</f>
        <v>180</v>
      </c>
      <c r="I947" s="4" t="n">
        <v>928</v>
      </c>
      <c r="J947" s="14" t="n">
        <f aca="false">H947*I947</f>
        <v>167040</v>
      </c>
    </row>
    <row r="948" customFormat="false" ht="15" hidden="false" customHeight="false" outlineLevel="0" collapsed="false">
      <c r="A948" s="6" t="str">
        <f aca="false">TEXT(B948,"0")&amp;"-"&amp;TEXT(C948,"00")</f>
        <v>2024-06</v>
      </c>
      <c r="B948" s="4" t="n">
        <v>2024</v>
      </c>
      <c r="C948" s="4" t="n">
        <v>6</v>
      </c>
      <c r="D948" s="9" t="s">
        <v>300</v>
      </c>
      <c r="E948" s="9" t="s">
        <v>362</v>
      </c>
      <c r="F948" s="12" t="str">
        <f aca="false">INDEX(品項主檔!$B$2:$B$11,MATCH($E948,品項主檔!$A$2:$A$11,0))</f>
        <v>海鮮炒飯</v>
      </c>
      <c r="G948" s="12" t="str">
        <f aca="false">INDEX(品項主檔!$C$2:$C$11,MATCH($E948,品項主檔!$A$2:$A$11,0))</f>
        <v>主食</v>
      </c>
      <c r="H948" s="17" t="n">
        <f aca="false">SUMIFS(品項年度售價!$D$2:$D$31,品項年度售價!$A$2:$A$31,$B948,品項年度售價!$B$2:$B$31,$E948)</f>
        <v>250</v>
      </c>
      <c r="I948" s="4" t="n">
        <v>555</v>
      </c>
      <c r="J948" s="14" t="n">
        <f aca="false">H948*I948</f>
        <v>138750</v>
      </c>
    </row>
    <row r="949" customFormat="false" ht="15" hidden="false" customHeight="false" outlineLevel="0" collapsed="false">
      <c r="A949" s="6" t="str">
        <f aca="false">TEXT(B949,"0")&amp;"-"&amp;TEXT(C949,"00")</f>
        <v>2024-06</v>
      </c>
      <c r="B949" s="4" t="n">
        <v>2024</v>
      </c>
      <c r="C949" s="4" t="n">
        <v>6</v>
      </c>
      <c r="D949" s="9" t="s">
        <v>300</v>
      </c>
      <c r="E949" s="9" t="s">
        <v>364</v>
      </c>
      <c r="F949" s="12" t="str">
        <f aca="false">INDEX(品項主檔!$B$2:$B$11,MATCH($E949,品項主檔!$A$2:$A$11,0))</f>
        <v>酸辣湯</v>
      </c>
      <c r="G949" s="12" t="str">
        <f aca="false">INDEX(品項主檔!$C$2:$C$11,MATCH($E949,品項主檔!$A$2:$A$11,0))</f>
        <v>湯品</v>
      </c>
      <c r="H949" s="17" t="n">
        <f aca="false">SUMIFS(品項年度售價!$D$2:$D$31,品項年度售價!$A$2:$A$31,$B949,品項年度售價!$B$2:$B$31,$E949)</f>
        <v>60</v>
      </c>
      <c r="I949" s="4" t="n">
        <v>2116</v>
      </c>
      <c r="J949" s="14" t="n">
        <f aca="false">H949*I949</f>
        <v>126960</v>
      </c>
    </row>
    <row r="950" customFormat="false" ht="15" hidden="false" customHeight="false" outlineLevel="0" collapsed="false">
      <c r="A950" s="6" t="str">
        <f aca="false">TEXT(B950,"0")&amp;"-"&amp;TEXT(C950,"00")</f>
        <v>2024-06</v>
      </c>
      <c r="B950" s="4" t="n">
        <v>2024</v>
      </c>
      <c r="C950" s="4" t="n">
        <v>6</v>
      </c>
      <c r="D950" s="9" t="s">
        <v>300</v>
      </c>
      <c r="E950" s="9" t="s">
        <v>367</v>
      </c>
      <c r="F950" s="12" t="str">
        <f aca="false">INDEX(品項主檔!$B$2:$B$11,MATCH($E950,品項主檔!$A$2:$A$11,0))</f>
        <v>招牌滷味拼盤</v>
      </c>
      <c r="G950" s="12" t="str">
        <f aca="false">INDEX(品項主檔!$C$2:$C$11,MATCH($E950,品項主檔!$A$2:$A$11,0))</f>
        <v>小菜</v>
      </c>
      <c r="H950" s="17" t="n">
        <f aca="false">SUMIFS(品項年度售價!$D$2:$D$31,品項年度售價!$A$2:$A$31,$B950,品項年度售價!$B$2:$B$31,$E950)</f>
        <v>120</v>
      </c>
      <c r="I950" s="4" t="n">
        <v>2140</v>
      </c>
      <c r="J950" s="14" t="n">
        <f aca="false">H950*I950</f>
        <v>256800</v>
      </c>
    </row>
    <row r="951" customFormat="false" ht="15" hidden="false" customHeight="false" outlineLevel="0" collapsed="false">
      <c r="A951" s="6" t="str">
        <f aca="false">TEXT(B951,"0")&amp;"-"&amp;TEXT(C951,"00")</f>
        <v>2024-06</v>
      </c>
      <c r="B951" s="4" t="n">
        <v>2024</v>
      </c>
      <c r="C951" s="4" t="n">
        <v>6</v>
      </c>
      <c r="D951" s="9" t="s">
        <v>300</v>
      </c>
      <c r="E951" s="9" t="s">
        <v>370</v>
      </c>
      <c r="F951" s="12" t="str">
        <f aca="false">INDEX(品項主檔!$B$2:$B$11,MATCH($E951,品項主檔!$A$2:$A$11,0))</f>
        <v>古早味紅茶</v>
      </c>
      <c r="G951" s="12" t="str">
        <f aca="false">INDEX(品項主檔!$C$2:$C$11,MATCH($E951,品項主檔!$A$2:$A$11,0))</f>
        <v>飲品</v>
      </c>
      <c r="H951" s="17" t="n">
        <f aca="false">SUMIFS(品項年度售價!$D$2:$D$31,品項年度售價!$A$2:$A$31,$B951,品項年度售價!$B$2:$B$31,$E951)</f>
        <v>45</v>
      </c>
      <c r="I951" s="4" t="n">
        <v>6855</v>
      </c>
      <c r="J951" s="14" t="n">
        <f aca="false">H951*I951</f>
        <v>308475</v>
      </c>
    </row>
    <row r="952" customFormat="false" ht="15" hidden="false" customHeight="false" outlineLevel="0" collapsed="false">
      <c r="A952" s="6" t="str">
        <f aca="false">TEXT(B952,"0")&amp;"-"&amp;TEXT(C952,"00")</f>
        <v>2024-06</v>
      </c>
      <c r="B952" s="4" t="n">
        <v>2024</v>
      </c>
      <c r="C952" s="4" t="n">
        <v>6</v>
      </c>
      <c r="D952" s="9" t="s">
        <v>305</v>
      </c>
      <c r="E952" s="9" t="s">
        <v>349</v>
      </c>
      <c r="F952" s="12" t="str">
        <f aca="false">INDEX(品項主檔!$B$2:$B$11,MATCH($E952,品項主檔!$A$2:$A$11,0))</f>
        <v>招牌牛肉麵</v>
      </c>
      <c r="G952" s="12" t="str">
        <f aca="false">INDEX(品項主檔!$C$2:$C$11,MATCH($E952,品項主檔!$A$2:$A$11,0))</f>
        <v>主食</v>
      </c>
      <c r="H952" s="17" t="n">
        <f aca="false">SUMIFS(品項年度售價!$D$2:$D$31,品項年度售價!$A$2:$A$31,$B952,品項年度售價!$B$2:$B$31,$E952)</f>
        <v>280</v>
      </c>
      <c r="I952" s="4" t="n">
        <v>471</v>
      </c>
      <c r="J952" s="14" t="n">
        <f aca="false">H952*I952</f>
        <v>131880</v>
      </c>
    </row>
    <row r="953" customFormat="false" ht="15" hidden="false" customHeight="false" outlineLevel="0" collapsed="false">
      <c r="A953" s="6" t="str">
        <f aca="false">TEXT(B953,"0")&amp;"-"&amp;TEXT(C953,"00")</f>
        <v>2024-06</v>
      </c>
      <c r="B953" s="4" t="n">
        <v>2024</v>
      </c>
      <c r="C953" s="4" t="n">
        <v>6</v>
      </c>
      <c r="D953" s="9" t="s">
        <v>305</v>
      </c>
      <c r="E953" s="9" t="s">
        <v>352</v>
      </c>
      <c r="F953" s="12" t="str">
        <f aca="false">INDEX(品項主檔!$B$2:$B$11,MATCH($E953,品項主檔!$A$2:$A$11,0))</f>
        <v>三杯雞定食</v>
      </c>
      <c r="G953" s="12" t="str">
        <f aca="false">INDEX(品項主檔!$C$2:$C$11,MATCH($E953,品項主檔!$A$2:$A$11,0))</f>
        <v>主食</v>
      </c>
      <c r="H953" s="17" t="n">
        <f aca="false">SUMIFS(品項年度售價!$D$2:$D$31,品項年度售價!$A$2:$A$31,$B953,品項年度售價!$B$2:$B$31,$E953)</f>
        <v>260</v>
      </c>
      <c r="I953" s="4" t="n">
        <v>533</v>
      </c>
      <c r="J953" s="14" t="n">
        <f aca="false">H953*I953</f>
        <v>138580</v>
      </c>
    </row>
    <row r="954" customFormat="false" ht="15" hidden="false" customHeight="false" outlineLevel="0" collapsed="false">
      <c r="A954" s="6" t="str">
        <f aca="false">TEXT(B954,"0")&amp;"-"&amp;TEXT(C954,"00")</f>
        <v>2024-06</v>
      </c>
      <c r="B954" s="4" t="n">
        <v>2024</v>
      </c>
      <c r="C954" s="4" t="n">
        <v>6</v>
      </c>
      <c r="D954" s="9" t="s">
        <v>305</v>
      </c>
      <c r="E954" s="9" t="s">
        <v>354</v>
      </c>
      <c r="F954" s="12" t="str">
        <f aca="false">INDEX(品項主檔!$B$2:$B$11,MATCH($E954,品項主檔!$A$2:$A$11,0))</f>
        <v>蔥油雞腿飯</v>
      </c>
      <c r="G954" s="12" t="str">
        <f aca="false">INDEX(品項主檔!$C$2:$C$11,MATCH($E954,品項主檔!$A$2:$A$11,0))</f>
        <v>主食</v>
      </c>
      <c r="H954" s="17" t="n">
        <f aca="false">SUMIFS(品項年度售價!$D$2:$D$31,品項年度售價!$A$2:$A$31,$B954,品項年度售價!$B$2:$B$31,$E954)</f>
        <v>220</v>
      </c>
      <c r="I954" s="4" t="n">
        <v>581</v>
      </c>
      <c r="J954" s="14" t="n">
        <f aca="false">H954*I954</f>
        <v>127820</v>
      </c>
    </row>
    <row r="955" customFormat="false" ht="15" hidden="false" customHeight="false" outlineLevel="0" collapsed="false">
      <c r="A955" s="6" t="str">
        <f aca="false">TEXT(B955,"0")&amp;"-"&amp;TEXT(C955,"00")</f>
        <v>2024-06</v>
      </c>
      <c r="B955" s="4" t="n">
        <v>2024</v>
      </c>
      <c r="C955" s="4" t="n">
        <v>6</v>
      </c>
      <c r="D955" s="9" t="s">
        <v>305</v>
      </c>
      <c r="E955" s="9" t="s">
        <v>356</v>
      </c>
      <c r="F955" s="12" t="str">
        <f aca="false">INDEX(品項主檔!$B$2:$B$11,MATCH($E955,品項主檔!$A$2:$A$11,0))</f>
        <v>黑胡椒豬排飯</v>
      </c>
      <c r="G955" s="12" t="str">
        <f aca="false">INDEX(品項主檔!$C$2:$C$11,MATCH($E955,品項主檔!$A$2:$A$11,0))</f>
        <v>主食</v>
      </c>
      <c r="H955" s="17" t="n">
        <f aca="false">SUMIFS(品項年度售價!$D$2:$D$31,品項年度售價!$A$2:$A$31,$B955,品項年度售價!$B$2:$B$31,$E955)</f>
        <v>230</v>
      </c>
      <c r="I955" s="4" t="n">
        <v>482</v>
      </c>
      <c r="J955" s="14" t="n">
        <f aca="false">H955*I955</f>
        <v>110860</v>
      </c>
    </row>
    <row r="956" customFormat="false" ht="15" hidden="false" customHeight="false" outlineLevel="0" collapsed="false">
      <c r="A956" s="6" t="str">
        <f aca="false">TEXT(B956,"0")&amp;"-"&amp;TEXT(C956,"00")</f>
        <v>2024-06</v>
      </c>
      <c r="B956" s="4" t="n">
        <v>2024</v>
      </c>
      <c r="C956" s="4" t="n">
        <v>6</v>
      </c>
      <c r="D956" s="9" t="s">
        <v>305</v>
      </c>
      <c r="E956" s="9" t="s">
        <v>358</v>
      </c>
      <c r="F956" s="12" t="str">
        <f aca="false">INDEX(品項主檔!$B$2:$B$11,MATCH($E956,品項主檔!$A$2:$A$11,0))</f>
        <v>麻油雞湯麵</v>
      </c>
      <c r="G956" s="12" t="str">
        <f aca="false">INDEX(品項主檔!$C$2:$C$11,MATCH($E956,品項主檔!$A$2:$A$11,0))</f>
        <v>主食</v>
      </c>
      <c r="H956" s="17" t="n">
        <f aca="false">SUMIFS(品項年度售價!$D$2:$D$31,品項年度售價!$A$2:$A$31,$B956,品項年度售價!$B$2:$B$31,$E956)</f>
        <v>290</v>
      </c>
      <c r="I956" s="4" t="n">
        <v>220</v>
      </c>
      <c r="J956" s="14" t="n">
        <f aca="false">H956*I956</f>
        <v>63800</v>
      </c>
    </row>
    <row r="957" customFormat="false" ht="15" hidden="false" customHeight="false" outlineLevel="0" collapsed="false">
      <c r="A957" s="6" t="str">
        <f aca="false">TEXT(B957,"0")&amp;"-"&amp;TEXT(C957,"00")</f>
        <v>2024-06</v>
      </c>
      <c r="B957" s="4" t="n">
        <v>2024</v>
      </c>
      <c r="C957" s="4" t="n">
        <v>6</v>
      </c>
      <c r="D957" s="9" t="s">
        <v>305</v>
      </c>
      <c r="E957" s="9" t="s">
        <v>360</v>
      </c>
      <c r="F957" s="12" t="str">
        <f aca="false">INDEX(品項主檔!$B$2:$B$11,MATCH($E957,品項主檔!$A$2:$A$11,0))</f>
        <v>塔香涼麵</v>
      </c>
      <c r="G957" s="12" t="str">
        <f aca="false">INDEX(品項主檔!$C$2:$C$11,MATCH($E957,品項主檔!$A$2:$A$11,0))</f>
        <v>主食</v>
      </c>
      <c r="H957" s="17" t="n">
        <f aca="false">SUMIFS(品項年度售價!$D$2:$D$31,品項年度售價!$A$2:$A$31,$B957,品項年度售價!$B$2:$B$31,$E957)</f>
        <v>180</v>
      </c>
      <c r="I957" s="4" t="n">
        <v>682</v>
      </c>
      <c r="J957" s="14" t="n">
        <f aca="false">H957*I957</f>
        <v>122760</v>
      </c>
    </row>
    <row r="958" customFormat="false" ht="15" hidden="false" customHeight="false" outlineLevel="0" collapsed="false">
      <c r="A958" s="6" t="str">
        <f aca="false">TEXT(B958,"0")&amp;"-"&amp;TEXT(C958,"00")</f>
        <v>2024-06</v>
      </c>
      <c r="B958" s="4" t="n">
        <v>2024</v>
      </c>
      <c r="C958" s="4" t="n">
        <v>6</v>
      </c>
      <c r="D958" s="9" t="s">
        <v>305</v>
      </c>
      <c r="E958" s="9" t="s">
        <v>362</v>
      </c>
      <c r="F958" s="12" t="str">
        <f aca="false">INDEX(品項主檔!$B$2:$B$11,MATCH($E958,品項主檔!$A$2:$A$11,0))</f>
        <v>海鮮炒飯</v>
      </c>
      <c r="G958" s="12" t="str">
        <f aca="false">INDEX(品項主檔!$C$2:$C$11,MATCH($E958,品項主檔!$A$2:$A$11,0))</f>
        <v>主食</v>
      </c>
      <c r="H958" s="17" t="n">
        <f aca="false">SUMIFS(品項年度售價!$D$2:$D$31,品項年度售價!$A$2:$A$31,$B958,品項年度售價!$B$2:$B$31,$E958)</f>
        <v>250</v>
      </c>
      <c r="I958" s="4" t="n">
        <v>512</v>
      </c>
      <c r="J958" s="14" t="n">
        <f aca="false">H958*I958</f>
        <v>128000</v>
      </c>
    </row>
    <row r="959" customFormat="false" ht="15" hidden="false" customHeight="false" outlineLevel="0" collapsed="false">
      <c r="A959" s="6" t="str">
        <f aca="false">TEXT(B959,"0")&amp;"-"&amp;TEXT(C959,"00")</f>
        <v>2024-06</v>
      </c>
      <c r="B959" s="4" t="n">
        <v>2024</v>
      </c>
      <c r="C959" s="4" t="n">
        <v>6</v>
      </c>
      <c r="D959" s="9" t="s">
        <v>305</v>
      </c>
      <c r="E959" s="9" t="s">
        <v>364</v>
      </c>
      <c r="F959" s="12" t="str">
        <f aca="false">INDEX(品項主檔!$B$2:$B$11,MATCH($E959,品項主檔!$A$2:$A$11,0))</f>
        <v>酸辣湯</v>
      </c>
      <c r="G959" s="12" t="str">
        <f aca="false">INDEX(品項主檔!$C$2:$C$11,MATCH($E959,品項主檔!$A$2:$A$11,0))</f>
        <v>湯品</v>
      </c>
      <c r="H959" s="17" t="n">
        <f aca="false">SUMIFS(品項年度售價!$D$2:$D$31,品項年度售價!$A$2:$A$31,$B959,品項年度售價!$B$2:$B$31,$E959)</f>
        <v>60</v>
      </c>
      <c r="I959" s="4" t="n">
        <v>2280</v>
      </c>
      <c r="J959" s="14" t="n">
        <f aca="false">H959*I959</f>
        <v>136800</v>
      </c>
    </row>
    <row r="960" customFormat="false" ht="15" hidden="false" customHeight="false" outlineLevel="0" collapsed="false">
      <c r="A960" s="6" t="str">
        <f aca="false">TEXT(B960,"0")&amp;"-"&amp;TEXT(C960,"00")</f>
        <v>2024-06</v>
      </c>
      <c r="B960" s="4" t="n">
        <v>2024</v>
      </c>
      <c r="C960" s="4" t="n">
        <v>6</v>
      </c>
      <c r="D960" s="9" t="s">
        <v>305</v>
      </c>
      <c r="E960" s="9" t="s">
        <v>367</v>
      </c>
      <c r="F960" s="12" t="str">
        <f aca="false">INDEX(品項主檔!$B$2:$B$11,MATCH($E960,品項主檔!$A$2:$A$11,0))</f>
        <v>招牌滷味拼盤</v>
      </c>
      <c r="G960" s="12" t="str">
        <f aca="false">INDEX(品項主檔!$C$2:$C$11,MATCH($E960,品項主檔!$A$2:$A$11,0))</f>
        <v>小菜</v>
      </c>
      <c r="H960" s="17" t="n">
        <f aca="false">SUMIFS(品項年度售價!$D$2:$D$31,品項年度售價!$A$2:$A$31,$B960,品項年度售價!$B$2:$B$31,$E960)</f>
        <v>120</v>
      </c>
      <c r="I960" s="4" t="n">
        <v>1953</v>
      </c>
      <c r="J960" s="14" t="n">
        <f aca="false">H960*I960</f>
        <v>234360</v>
      </c>
    </row>
    <row r="961" customFormat="false" ht="15" hidden="false" customHeight="false" outlineLevel="0" collapsed="false">
      <c r="A961" s="6" t="str">
        <f aca="false">TEXT(B961,"0")&amp;"-"&amp;TEXT(C961,"00")</f>
        <v>2024-06</v>
      </c>
      <c r="B961" s="4" t="n">
        <v>2024</v>
      </c>
      <c r="C961" s="4" t="n">
        <v>6</v>
      </c>
      <c r="D961" s="9" t="s">
        <v>305</v>
      </c>
      <c r="E961" s="9" t="s">
        <v>370</v>
      </c>
      <c r="F961" s="12" t="str">
        <f aca="false">INDEX(品項主檔!$B$2:$B$11,MATCH($E961,品項主檔!$A$2:$A$11,0))</f>
        <v>古早味紅茶</v>
      </c>
      <c r="G961" s="12" t="str">
        <f aca="false">INDEX(品項主檔!$C$2:$C$11,MATCH($E961,品項主檔!$A$2:$A$11,0))</f>
        <v>飲品</v>
      </c>
      <c r="H961" s="17" t="n">
        <f aca="false">SUMIFS(品項年度售價!$D$2:$D$31,品項年度售價!$A$2:$A$31,$B961,品項年度售價!$B$2:$B$31,$E961)</f>
        <v>45</v>
      </c>
      <c r="I961" s="4" t="n">
        <v>6394</v>
      </c>
      <c r="J961" s="14" t="n">
        <f aca="false">H961*I961</f>
        <v>287730</v>
      </c>
    </row>
    <row r="962" customFormat="false" ht="15" hidden="false" customHeight="false" outlineLevel="0" collapsed="false">
      <c r="A962" s="6" t="str">
        <f aca="false">TEXT(B962,"0")&amp;"-"&amp;TEXT(C962,"00")</f>
        <v>2024-06</v>
      </c>
      <c r="B962" s="4" t="n">
        <v>2024</v>
      </c>
      <c r="C962" s="4" t="n">
        <v>6</v>
      </c>
      <c r="D962" s="9" t="s">
        <v>307</v>
      </c>
      <c r="E962" s="9" t="s">
        <v>349</v>
      </c>
      <c r="F962" s="12" t="str">
        <f aca="false">INDEX(品項主檔!$B$2:$B$11,MATCH($E962,品項主檔!$A$2:$A$11,0))</f>
        <v>招牌牛肉麵</v>
      </c>
      <c r="G962" s="12" t="str">
        <f aca="false">INDEX(品項主檔!$C$2:$C$11,MATCH($E962,品項主檔!$A$2:$A$11,0))</f>
        <v>主食</v>
      </c>
      <c r="H962" s="17" t="n">
        <f aca="false">SUMIFS(品項年度售價!$D$2:$D$31,品項年度售價!$A$2:$A$31,$B962,品項年度售價!$B$2:$B$31,$E962)</f>
        <v>280</v>
      </c>
      <c r="I962" s="4" t="n">
        <v>285</v>
      </c>
      <c r="J962" s="14" t="n">
        <f aca="false">H962*I962</f>
        <v>79800</v>
      </c>
    </row>
    <row r="963" customFormat="false" ht="15" hidden="false" customHeight="false" outlineLevel="0" collapsed="false">
      <c r="A963" s="6" t="str">
        <f aca="false">TEXT(B963,"0")&amp;"-"&amp;TEXT(C963,"00")</f>
        <v>2024-06</v>
      </c>
      <c r="B963" s="4" t="n">
        <v>2024</v>
      </c>
      <c r="C963" s="4" t="n">
        <v>6</v>
      </c>
      <c r="D963" s="9" t="s">
        <v>307</v>
      </c>
      <c r="E963" s="9" t="s">
        <v>352</v>
      </c>
      <c r="F963" s="12" t="str">
        <f aca="false">INDEX(品項主檔!$B$2:$B$11,MATCH($E963,品項主檔!$A$2:$A$11,0))</f>
        <v>三杯雞定食</v>
      </c>
      <c r="G963" s="12" t="str">
        <f aca="false">INDEX(品項主檔!$C$2:$C$11,MATCH($E963,品項主檔!$A$2:$A$11,0))</f>
        <v>主食</v>
      </c>
      <c r="H963" s="17" t="n">
        <f aca="false">SUMIFS(品項年度售價!$D$2:$D$31,品項年度售價!$A$2:$A$31,$B963,品項年度售價!$B$2:$B$31,$E963)</f>
        <v>260</v>
      </c>
      <c r="I963" s="4" t="n">
        <v>375</v>
      </c>
      <c r="J963" s="14" t="n">
        <f aca="false">H963*I963</f>
        <v>97500</v>
      </c>
    </row>
    <row r="964" customFormat="false" ht="15" hidden="false" customHeight="false" outlineLevel="0" collapsed="false">
      <c r="A964" s="6" t="str">
        <f aca="false">TEXT(B964,"0")&amp;"-"&amp;TEXT(C964,"00")</f>
        <v>2024-06</v>
      </c>
      <c r="B964" s="4" t="n">
        <v>2024</v>
      </c>
      <c r="C964" s="4" t="n">
        <v>6</v>
      </c>
      <c r="D964" s="9" t="s">
        <v>307</v>
      </c>
      <c r="E964" s="9" t="s">
        <v>354</v>
      </c>
      <c r="F964" s="12" t="str">
        <f aca="false">INDEX(品項主檔!$B$2:$B$11,MATCH($E964,品項主檔!$A$2:$A$11,0))</f>
        <v>蔥油雞腿飯</v>
      </c>
      <c r="G964" s="12" t="str">
        <f aca="false">INDEX(品項主檔!$C$2:$C$11,MATCH($E964,品項主檔!$A$2:$A$11,0))</f>
        <v>主食</v>
      </c>
      <c r="H964" s="17" t="n">
        <f aca="false">SUMIFS(品項年度售價!$D$2:$D$31,品項年度售價!$A$2:$A$31,$B964,品項年度售價!$B$2:$B$31,$E964)</f>
        <v>220</v>
      </c>
      <c r="I964" s="4" t="n">
        <v>307</v>
      </c>
      <c r="J964" s="14" t="n">
        <f aca="false">H964*I964</f>
        <v>67540</v>
      </c>
    </row>
    <row r="965" customFormat="false" ht="15" hidden="false" customHeight="false" outlineLevel="0" collapsed="false">
      <c r="A965" s="6" t="str">
        <f aca="false">TEXT(B965,"0")&amp;"-"&amp;TEXT(C965,"00")</f>
        <v>2024-06</v>
      </c>
      <c r="B965" s="4" t="n">
        <v>2024</v>
      </c>
      <c r="C965" s="4" t="n">
        <v>6</v>
      </c>
      <c r="D965" s="9" t="s">
        <v>307</v>
      </c>
      <c r="E965" s="9" t="s">
        <v>356</v>
      </c>
      <c r="F965" s="12" t="str">
        <f aca="false">INDEX(品項主檔!$B$2:$B$11,MATCH($E965,品項主檔!$A$2:$A$11,0))</f>
        <v>黑胡椒豬排飯</v>
      </c>
      <c r="G965" s="12" t="str">
        <f aca="false">INDEX(品項主檔!$C$2:$C$11,MATCH($E965,品項主檔!$A$2:$A$11,0))</f>
        <v>主食</v>
      </c>
      <c r="H965" s="17" t="n">
        <f aca="false">SUMIFS(品項年度售價!$D$2:$D$31,品項年度售價!$A$2:$A$31,$B965,品項年度售價!$B$2:$B$31,$E965)</f>
        <v>230</v>
      </c>
      <c r="I965" s="4" t="n">
        <v>262</v>
      </c>
      <c r="J965" s="14" t="n">
        <f aca="false">H965*I965</f>
        <v>60260</v>
      </c>
    </row>
    <row r="966" customFormat="false" ht="15" hidden="false" customHeight="false" outlineLevel="0" collapsed="false">
      <c r="A966" s="6" t="str">
        <f aca="false">TEXT(B966,"0")&amp;"-"&amp;TEXT(C966,"00")</f>
        <v>2024-06</v>
      </c>
      <c r="B966" s="4" t="n">
        <v>2024</v>
      </c>
      <c r="C966" s="4" t="n">
        <v>6</v>
      </c>
      <c r="D966" s="9" t="s">
        <v>307</v>
      </c>
      <c r="E966" s="9" t="s">
        <v>358</v>
      </c>
      <c r="F966" s="12" t="str">
        <f aca="false">INDEX(品項主檔!$B$2:$B$11,MATCH($E966,品項主檔!$A$2:$A$11,0))</f>
        <v>麻油雞湯麵</v>
      </c>
      <c r="G966" s="12" t="str">
        <f aca="false">INDEX(品項主檔!$C$2:$C$11,MATCH($E966,品項主檔!$A$2:$A$11,0))</f>
        <v>主食</v>
      </c>
      <c r="H966" s="17" t="n">
        <f aca="false">SUMIFS(品項年度售價!$D$2:$D$31,品項年度售價!$A$2:$A$31,$B966,品項年度售價!$B$2:$B$31,$E966)</f>
        <v>290</v>
      </c>
      <c r="I966" s="4" t="n">
        <v>190</v>
      </c>
      <c r="J966" s="14" t="n">
        <f aca="false">H966*I966</f>
        <v>55100</v>
      </c>
    </row>
    <row r="967" customFormat="false" ht="15" hidden="false" customHeight="false" outlineLevel="0" collapsed="false">
      <c r="A967" s="6" t="str">
        <f aca="false">TEXT(B967,"0")&amp;"-"&amp;TEXT(C967,"00")</f>
        <v>2024-06</v>
      </c>
      <c r="B967" s="4" t="n">
        <v>2024</v>
      </c>
      <c r="C967" s="4" t="n">
        <v>6</v>
      </c>
      <c r="D967" s="9" t="s">
        <v>307</v>
      </c>
      <c r="E967" s="9" t="s">
        <v>360</v>
      </c>
      <c r="F967" s="12" t="str">
        <f aca="false">INDEX(品項主檔!$B$2:$B$11,MATCH($E967,品項主檔!$A$2:$A$11,0))</f>
        <v>塔香涼麵</v>
      </c>
      <c r="G967" s="12" t="str">
        <f aca="false">INDEX(品項主檔!$C$2:$C$11,MATCH($E967,品項主檔!$A$2:$A$11,0))</f>
        <v>主食</v>
      </c>
      <c r="H967" s="17" t="n">
        <f aca="false">SUMIFS(品項年度售價!$D$2:$D$31,品項年度售價!$A$2:$A$31,$B967,品項年度售價!$B$2:$B$31,$E967)</f>
        <v>180</v>
      </c>
      <c r="I967" s="4" t="n">
        <v>419</v>
      </c>
      <c r="J967" s="14" t="n">
        <f aca="false">H967*I967</f>
        <v>75420</v>
      </c>
    </row>
    <row r="968" customFormat="false" ht="15" hidden="false" customHeight="false" outlineLevel="0" collapsed="false">
      <c r="A968" s="6" t="str">
        <f aca="false">TEXT(B968,"0")&amp;"-"&amp;TEXT(C968,"00")</f>
        <v>2024-06</v>
      </c>
      <c r="B968" s="4" t="n">
        <v>2024</v>
      </c>
      <c r="C968" s="4" t="n">
        <v>6</v>
      </c>
      <c r="D968" s="9" t="s">
        <v>307</v>
      </c>
      <c r="E968" s="9" t="s">
        <v>362</v>
      </c>
      <c r="F968" s="12" t="str">
        <f aca="false">INDEX(品項主檔!$B$2:$B$11,MATCH($E968,品項主檔!$A$2:$A$11,0))</f>
        <v>海鮮炒飯</v>
      </c>
      <c r="G968" s="12" t="str">
        <f aca="false">INDEX(品項主檔!$C$2:$C$11,MATCH($E968,品項主檔!$A$2:$A$11,0))</f>
        <v>主食</v>
      </c>
      <c r="H968" s="17" t="n">
        <f aca="false">SUMIFS(品項年度售價!$D$2:$D$31,品項年度售價!$A$2:$A$31,$B968,品項年度售價!$B$2:$B$31,$E968)</f>
        <v>250</v>
      </c>
      <c r="I968" s="4" t="n">
        <v>378</v>
      </c>
      <c r="J968" s="14" t="n">
        <f aca="false">H968*I968</f>
        <v>94500</v>
      </c>
    </row>
    <row r="969" customFormat="false" ht="15" hidden="false" customHeight="false" outlineLevel="0" collapsed="false">
      <c r="A969" s="6" t="str">
        <f aca="false">TEXT(B969,"0")&amp;"-"&amp;TEXT(C969,"00")</f>
        <v>2024-06</v>
      </c>
      <c r="B969" s="4" t="n">
        <v>2024</v>
      </c>
      <c r="C969" s="4" t="n">
        <v>6</v>
      </c>
      <c r="D969" s="9" t="s">
        <v>307</v>
      </c>
      <c r="E969" s="9" t="s">
        <v>364</v>
      </c>
      <c r="F969" s="12" t="str">
        <f aca="false">INDEX(品項主檔!$B$2:$B$11,MATCH($E969,品項主檔!$A$2:$A$11,0))</f>
        <v>酸辣湯</v>
      </c>
      <c r="G969" s="12" t="str">
        <f aca="false">INDEX(品項主檔!$C$2:$C$11,MATCH($E969,品項主檔!$A$2:$A$11,0))</f>
        <v>湯品</v>
      </c>
      <c r="H969" s="17" t="n">
        <f aca="false">SUMIFS(品項年度售價!$D$2:$D$31,品項年度售價!$A$2:$A$31,$B969,品項年度售價!$B$2:$B$31,$E969)</f>
        <v>60</v>
      </c>
      <c r="I969" s="4" t="n">
        <v>1420</v>
      </c>
      <c r="J969" s="14" t="n">
        <f aca="false">H969*I969</f>
        <v>85200</v>
      </c>
    </row>
    <row r="970" customFormat="false" ht="15" hidden="false" customHeight="false" outlineLevel="0" collapsed="false">
      <c r="A970" s="6" t="str">
        <f aca="false">TEXT(B970,"0")&amp;"-"&amp;TEXT(C970,"00")</f>
        <v>2024-06</v>
      </c>
      <c r="B970" s="4" t="n">
        <v>2024</v>
      </c>
      <c r="C970" s="4" t="n">
        <v>6</v>
      </c>
      <c r="D970" s="9" t="s">
        <v>307</v>
      </c>
      <c r="E970" s="9" t="s">
        <v>367</v>
      </c>
      <c r="F970" s="12" t="str">
        <f aca="false">INDEX(品項主檔!$B$2:$B$11,MATCH($E970,品項主檔!$A$2:$A$11,0))</f>
        <v>招牌滷味拼盤</v>
      </c>
      <c r="G970" s="12" t="str">
        <f aca="false">INDEX(品項主檔!$C$2:$C$11,MATCH($E970,品項主檔!$A$2:$A$11,0))</f>
        <v>小菜</v>
      </c>
      <c r="H970" s="17" t="n">
        <f aca="false">SUMIFS(品項年度售價!$D$2:$D$31,品項年度售價!$A$2:$A$31,$B970,品項年度售價!$B$2:$B$31,$E970)</f>
        <v>120</v>
      </c>
      <c r="I970" s="4" t="n">
        <v>1019</v>
      </c>
      <c r="J970" s="14" t="n">
        <f aca="false">H970*I970</f>
        <v>122280</v>
      </c>
    </row>
    <row r="971" customFormat="false" ht="15" hidden="false" customHeight="false" outlineLevel="0" collapsed="false">
      <c r="A971" s="6" t="str">
        <f aca="false">TEXT(B971,"0")&amp;"-"&amp;TEXT(C971,"00")</f>
        <v>2024-06</v>
      </c>
      <c r="B971" s="4" t="n">
        <v>2024</v>
      </c>
      <c r="C971" s="4" t="n">
        <v>6</v>
      </c>
      <c r="D971" s="9" t="s">
        <v>307</v>
      </c>
      <c r="E971" s="9" t="s">
        <v>370</v>
      </c>
      <c r="F971" s="12" t="str">
        <f aca="false">INDEX(品項主檔!$B$2:$B$11,MATCH($E971,品項主檔!$A$2:$A$11,0))</f>
        <v>古早味紅茶</v>
      </c>
      <c r="G971" s="12" t="str">
        <f aca="false">INDEX(品項主檔!$C$2:$C$11,MATCH($E971,品項主檔!$A$2:$A$11,0))</f>
        <v>飲品</v>
      </c>
      <c r="H971" s="17" t="n">
        <f aca="false">SUMIFS(品項年度售價!$D$2:$D$31,品項年度售價!$A$2:$A$31,$B971,品項年度售價!$B$2:$B$31,$E971)</f>
        <v>45</v>
      </c>
      <c r="I971" s="4" t="n">
        <v>4789</v>
      </c>
      <c r="J971" s="14" t="n">
        <f aca="false">H971*I971</f>
        <v>215505</v>
      </c>
    </row>
    <row r="972" customFormat="false" ht="15" hidden="false" customHeight="false" outlineLevel="0" collapsed="false">
      <c r="A972" s="6" t="str">
        <f aca="false">TEXT(B972,"0")&amp;"-"&amp;TEXT(C972,"00")</f>
        <v>2024-06</v>
      </c>
      <c r="B972" s="4" t="n">
        <v>2024</v>
      </c>
      <c r="C972" s="4" t="n">
        <v>6</v>
      </c>
      <c r="D972" s="9" t="s">
        <v>318</v>
      </c>
      <c r="E972" s="9" t="s">
        <v>349</v>
      </c>
      <c r="F972" s="12" t="str">
        <f aca="false">INDEX(品項主檔!$B$2:$B$11,MATCH($E972,品項主檔!$A$2:$A$11,0))</f>
        <v>招牌牛肉麵</v>
      </c>
      <c r="G972" s="12" t="str">
        <f aca="false">INDEX(品項主檔!$C$2:$C$11,MATCH($E972,品項主檔!$A$2:$A$11,0))</f>
        <v>主食</v>
      </c>
      <c r="H972" s="17" t="n">
        <f aca="false">SUMIFS(品項年度售價!$D$2:$D$31,品項年度售價!$A$2:$A$31,$B972,品項年度售價!$B$2:$B$31,$E972)</f>
        <v>280</v>
      </c>
      <c r="I972" s="4" t="n">
        <v>358</v>
      </c>
      <c r="J972" s="14" t="n">
        <f aca="false">H972*I972</f>
        <v>100240</v>
      </c>
    </row>
    <row r="973" customFormat="false" ht="15" hidden="false" customHeight="false" outlineLevel="0" collapsed="false">
      <c r="A973" s="6" t="str">
        <f aca="false">TEXT(B973,"0")&amp;"-"&amp;TEXT(C973,"00")</f>
        <v>2024-06</v>
      </c>
      <c r="B973" s="4" t="n">
        <v>2024</v>
      </c>
      <c r="C973" s="4" t="n">
        <v>6</v>
      </c>
      <c r="D973" s="9" t="s">
        <v>318</v>
      </c>
      <c r="E973" s="9" t="s">
        <v>352</v>
      </c>
      <c r="F973" s="12" t="str">
        <f aca="false">INDEX(品項主檔!$B$2:$B$11,MATCH($E973,品項主檔!$A$2:$A$11,0))</f>
        <v>三杯雞定食</v>
      </c>
      <c r="G973" s="12" t="str">
        <f aca="false">INDEX(品項主檔!$C$2:$C$11,MATCH($E973,品項主檔!$A$2:$A$11,0))</f>
        <v>主食</v>
      </c>
      <c r="H973" s="17" t="n">
        <f aca="false">SUMIFS(品項年度售價!$D$2:$D$31,品項年度售價!$A$2:$A$31,$B973,品項年度售價!$B$2:$B$31,$E973)</f>
        <v>260</v>
      </c>
      <c r="I973" s="4" t="n">
        <v>441</v>
      </c>
      <c r="J973" s="14" t="n">
        <f aca="false">H973*I973</f>
        <v>114660</v>
      </c>
    </row>
    <row r="974" customFormat="false" ht="15" hidden="false" customHeight="false" outlineLevel="0" collapsed="false">
      <c r="A974" s="6" t="str">
        <f aca="false">TEXT(B974,"0")&amp;"-"&amp;TEXT(C974,"00")</f>
        <v>2024-06</v>
      </c>
      <c r="B974" s="4" t="n">
        <v>2024</v>
      </c>
      <c r="C974" s="4" t="n">
        <v>6</v>
      </c>
      <c r="D974" s="9" t="s">
        <v>318</v>
      </c>
      <c r="E974" s="9" t="s">
        <v>354</v>
      </c>
      <c r="F974" s="12" t="str">
        <f aca="false">INDEX(品項主檔!$B$2:$B$11,MATCH($E974,品項主檔!$A$2:$A$11,0))</f>
        <v>蔥油雞腿飯</v>
      </c>
      <c r="G974" s="12" t="str">
        <f aca="false">INDEX(品項主檔!$C$2:$C$11,MATCH($E974,品項主檔!$A$2:$A$11,0))</f>
        <v>主食</v>
      </c>
      <c r="H974" s="17" t="n">
        <f aca="false">SUMIFS(品項年度售價!$D$2:$D$31,品項年度售價!$A$2:$A$31,$B974,品項年度售價!$B$2:$B$31,$E974)</f>
        <v>220</v>
      </c>
      <c r="I974" s="4" t="n">
        <v>421</v>
      </c>
      <c r="J974" s="14" t="n">
        <f aca="false">H974*I974</f>
        <v>92620</v>
      </c>
    </row>
    <row r="975" customFormat="false" ht="15" hidden="false" customHeight="false" outlineLevel="0" collapsed="false">
      <c r="A975" s="6" t="str">
        <f aca="false">TEXT(B975,"0")&amp;"-"&amp;TEXT(C975,"00")</f>
        <v>2024-06</v>
      </c>
      <c r="B975" s="4" t="n">
        <v>2024</v>
      </c>
      <c r="C975" s="4" t="n">
        <v>6</v>
      </c>
      <c r="D975" s="9" t="s">
        <v>318</v>
      </c>
      <c r="E975" s="9" t="s">
        <v>356</v>
      </c>
      <c r="F975" s="12" t="str">
        <f aca="false">INDEX(品項主檔!$B$2:$B$11,MATCH($E975,品項主檔!$A$2:$A$11,0))</f>
        <v>黑胡椒豬排飯</v>
      </c>
      <c r="G975" s="12" t="str">
        <f aca="false">INDEX(品項主檔!$C$2:$C$11,MATCH($E975,品項主檔!$A$2:$A$11,0))</f>
        <v>主食</v>
      </c>
      <c r="H975" s="17" t="n">
        <f aca="false">SUMIFS(品項年度售價!$D$2:$D$31,品項年度售價!$A$2:$A$31,$B975,品項年度售價!$B$2:$B$31,$E975)</f>
        <v>230</v>
      </c>
      <c r="I975" s="4" t="n">
        <v>394</v>
      </c>
      <c r="J975" s="14" t="n">
        <f aca="false">H975*I975</f>
        <v>90620</v>
      </c>
    </row>
    <row r="976" customFormat="false" ht="15" hidden="false" customHeight="false" outlineLevel="0" collapsed="false">
      <c r="A976" s="6" t="str">
        <f aca="false">TEXT(B976,"0")&amp;"-"&amp;TEXT(C976,"00")</f>
        <v>2024-06</v>
      </c>
      <c r="B976" s="4" t="n">
        <v>2024</v>
      </c>
      <c r="C976" s="4" t="n">
        <v>6</v>
      </c>
      <c r="D976" s="9" t="s">
        <v>318</v>
      </c>
      <c r="E976" s="9" t="s">
        <v>358</v>
      </c>
      <c r="F976" s="12" t="str">
        <f aca="false">INDEX(品項主檔!$B$2:$B$11,MATCH($E976,品項主檔!$A$2:$A$11,0))</f>
        <v>麻油雞湯麵</v>
      </c>
      <c r="G976" s="12" t="str">
        <f aca="false">INDEX(品項主檔!$C$2:$C$11,MATCH($E976,品項主檔!$A$2:$A$11,0))</f>
        <v>主食</v>
      </c>
      <c r="H976" s="17" t="n">
        <f aca="false">SUMIFS(品項年度售價!$D$2:$D$31,品項年度售價!$A$2:$A$31,$B976,品項年度售價!$B$2:$B$31,$E976)</f>
        <v>290</v>
      </c>
      <c r="I976" s="4" t="n">
        <v>215</v>
      </c>
      <c r="J976" s="14" t="n">
        <f aca="false">H976*I976</f>
        <v>62350</v>
      </c>
    </row>
    <row r="977" customFormat="false" ht="15" hidden="false" customHeight="false" outlineLevel="0" collapsed="false">
      <c r="A977" s="6" t="str">
        <f aca="false">TEXT(B977,"0")&amp;"-"&amp;TEXT(C977,"00")</f>
        <v>2024-06</v>
      </c>
      <c r="B977" s="4" t="n">
        <v>2024</v>
      </c>
      <c r="C977" s="4" t="n">
        <v>6</v>
      </c>
      <c r="D977" s="9" t="s">
        <v>318</v>
      </c>
      <c r="E977" s="9" t="s">
        <v>360</v>
      </c>
      <c r="F977" s="12" t="str">
        <f aca="false">INDEX(品項主檔!$B$2:$B$11,MATCH($E977,品項主檔!$A$2:$A$11,0))</f>
        <v>塔香涼麵</v>
      </c>
      <c r="G977" s="12" t="str">
        <f aca="false">INDEX(品項主檔!$C$2:$C$11,MATCH($E977,品項主檔!$A$2:$A$11,0))</f>
        <v>主食</v>
      </c>
      <c r="H977" s="17" t="n">
        <f aca="false">SUMIFS(品項年度售價!$D$2:$D$31,品項年度售價!$A$2:$A$31,$B977,品項年度售價!$B$2:$B$31,$E977)</f>
        <v>180</v>
      </c>
      <c r="I977" s="4" t="n">
        <v>677</v>
      </c>
      <c r="J977" s="14" t="n">
        <f aca="false">H977*I977</f>
        <v>121860</v>
      </c>
    </row>
    <row r="978" customFormat="false" ht="15" hidden="false" customHeight="false" outlineLevel="0" collapsed="false">
      <c r="A978" s="6" t="str">
        <f aca="false">TEXT(B978,"0")&amp;"-"&amp;TEXT(C978,"00")</f>
        <v>2024-06</v>
      </c>
      <c r="B978" s="4" t="n">
        <v>2024</v>
      </c>
      <c r="C978" s="4" t="n">
        <v>6</v>
      </c>
      <c r="D978" s="9" t="s">
        <v>318</v>
      </c>
      <c r="E978" s="9" t="s">
        <v>362</v>
      </c>
      <c r="F978" s="12" t="str">
        <f aca="false">INDEX(品項主檔!$B$2:$B$11,MATCH($E978,品項主檔!$A$2:$A$11,0))</f>
        <v>海鮮炒飯</v>
      </c>
      <c r="G978" s="12" t="str">
        <f aca="false">INDEX(品項主檔!$C$2:$C$11,MATCH($E978,品項主檔!$A$2:$A$11,0))</f>
        <v>主食</v>
      </c>
      <c r="H978" s="17" t="n">
        <f aca="false">SUMIFS(品項年度售價!$D$2:$D$31,品項年度售價!$A$2:$A$31,$B978,品項年度售價!$B$2:$B$31,$E978)</f>
        <v>250</v>
      </c>
      <c r="I978" s="4" t="n">
        <v>440</v>
      </c>
      <c r="J978" s="14" t="n">
        <f aca="false">H978*I978</f>
        <v>110000</v>
      </c>
    </row>
    <row r="979" customFormat="false" ht="15" hidden="false" customHeight="false" outlineLevel="0" collapsed="false">
      <c r="A979" s="6" t="str">
        <f aca="false">TEXT(B979,"0")&amp;"-"&amp;TEXT(C979,"00")</f>
        <v>2024-06</v>
      </c>
      <c r="B979" s="4" t="n">
        <v>2024</v>
      </c>
      <c r="C979" s="4" t="n">
        <v>6</v>
      </c>
      <c r="D979" s="9" t="s">
        <v>318</v>
      </c>
      <c r="E979" s="9" t="s">
        <v>364</v>
      </c>
      <c r="F979" s="12" t="str">
        <f aca="false">INDEX(品項主檔!$B$2:$B$11,MATCH($E979,品項主檔!$A$2:$A$11,0))</f>
        <v>酸辣湯</v>
      </c>
      <c r="G979" s="12" t="str">
        <f aca="false">INDEX(品項主檔!$C$2:$C$11,MATCH($E979,品項主檔!$A$2:$A$11,0))</f>
        <v>湯品</v>
      </c>
      <c r="H979" s="17" t="n">
        <f aca="false">SUMIFS(品項年度售價!$D$2:$D$31,品項年度售價!$A$2:$A$31,$B979,品項年度售價!$B$2:$B$31,$E979)</f>
        <v>60</v>
      </c>
      <c r="I979" s="4" t="n">
        <v>1742</v>
      </c>
      <c r="J979" s="14" t="n">
        <f aca="false">H979*I979</f>
        <v>104520</v>
      </c>
    </row>
    <row r="980" customFormat="false" ht="15" hidden="false" customHeight="false" outlineLevel="0" collapsed="false">
      <c r="A980" s="6" t="str">
        <f aca="false">TEXT(B980,"0")&amp;"-"&amp;TEXT(C980,"00")</f>
        <v>2024-06</v>
      </c>
      <c r="B980" s="4" t="n">
        <v>2024</v>
      </c>
      <c r="C980" s="4" t="n">
        <v>6</v>
      </c>
      <c r="D980" s="9" t="s">
        <v>318</v>
      </c>
      <c r="E980" s="9" t="s">
        <v>367</v>
      </c>
      <c r="F980" s="12" t="str">
        <f aca="false">INDEX(品項主檔!$B$2:$B$11,MATCH($E980,品項主檔!$A$2:$A$11,0))</f>
        <v>招牌滷味拼盤</v>
      </c>
      <c r="G980" s="12" t="str">
        <f aca="false">INDEX(品項主檔!$C$2:$C$11,MATCH($E980,品項主檔!$A$2:$A$11,0))</f>
        <v>小菜</v>
      </c>
      <c r="H980" s="17" t="n">
        <f aca="false">SUMIFS(品項年度售價!$D$2:$D$31,品項年度售價!$A$2:$A$31,$B980,品項年度售價!$B$2:$B$31,$E980)</f>
        <v>120</v>
      </c>
      <c r="I980" s="4" t="n">
        <v>1318</v>
      </c>
      <c r="J980" s="14" t="n">
        <f aca="false">H980*I980</f>
        <v>158160</v>
      </c>
    </row>
    <row r="981" customFormat="false" ht="15" hidden="false" customHeight="false" outlineLevel="0" collapsed="false">
      <c r="A981" s="6" t="str">
        <f aca="false">TEXT(B981,"0")&amp;"-"&amp;TEXT(C981,"00")</f>
        <v>2024-06</v>
      </c>
      <c r="B981" s="4" t="n">
        <v>2024</v>
      </c>
      <c r="C981" s="4" t="n">
        <v>6</v>
      </c>
      <c r="D981" s="9" t="s">
        <v>318</v>
      </c>
      <c r="E981" s="9" t="s">
        <v>370</v>
      </c>
      <c r="F981" s="12" t="str">
        <f aca="false">INDEX(品項主檔!$B$2:$B$11,MATCH($E981,品項主檔!$A$2:$A$11,0))</f>
        <v>古早味紅茶</v>
      </c>
      <c r="G981" s="12" t="str">
        <f aca="false">INDEX(品項主檔!$C$2:$C$11,MATCH($E981,品項主檔!$A$2:$A$11,0))</f>
        <v>飲品</v>
      </c>
      <c r="H981" s="17" t="n">
        <f aca="false">SUMIFS(品項年度售價!$D$2:$D$31,品項年度售價!$A$2:$A$31,$B981,品項年度售價!$B$2:$B$31,$E981)</f>
        <v>45</v>
      </c>
      <c r="I981" s="4" t="n">
        <v>4492</v>
      </c>
      <c r="J981" s="14" t="n">
        <f aca="false">H981*I981</f>
        <v>202140</v>
      </c>
    </row>
    <row r="982" customFormat="false" ht="15" hidden="false" customHeight="false" outlineLevel="0" collapsed="false">
      <c r="A982" s="6" t="str">
        <f aca="false">TEXT(B982,"0")&amp;"-"&amp;TEXT(C982,"00")</f>
        <v>2024-06</v>
      </c>
      <c r="B982" s="4" t="n">
        <v>2024</v>
      </c>
      <c r="C982" s="4" t="n">
        <v>6</v>
      </c>
      <c r="D982" s="9" t="s">
        <v>323</v>
      </c>
      <c r="E982" s="9" t="s">
        <v>349</v>
      </c>
      <c r="F982" s="12" t="str">
        <f aca="false">INDEX(品項主檔!$B$2:$B$11,MATCH($E982,品項主檔!$A$2:$A$11,0))</f>
        <v>招牌牛肉麵</v>
      </c>
      <c r="G982" s="12" t="str">
        <f aca="false">INDEX(品項主檔!$C$2:$C$11,MATCH($E982,品項主檔!$A$2:$A$11,0))</f>
        <v>主食</v>
      </c>
      <c r="H982" s="17" t="n">
        <f aca="false">SUMIFS(品項年度售價!$D$2:$D$31,品項年度售價!$A$2:$A$31,$B982,品項年度售價!$B$2:$B$31,$E982)</f>
        <v>280</v>
      </c>
      <c r="I982" s="4" t="n">
        <v>265</v>
      </c>
      <c r="J982" s="14" t="n">
        <f aca="false">H982*I982</f>
        <v>74200</v>
      </c>
    </row>
    <row r="983" customFormat="false" ht="15" hidden="false" customHeight="false" outlineLevel="0" collapsed="false">
      <c r="A983" s="6" t="str">
        <f aca="false">TEXT(B983,"0")&amp;"-"&amp;TEXT(C983,"00")</f>
        <v>2024-06</v>
      </c>
      <c r="B983" s="4" t="n">
        <v>2024</v>
      </c>
      <c r="C983" s="4" t="n">
        <v>6</v>
      </c>
      <c r="D983" s="9" t="s">
        <v>323</v>
      </c>
      <c r="E983" s="9" t="s">
        <v>352</v>
      </c>
      <c r="F983" s="12" t="str">
        <f aca="false">INDEX(品項主檔!$B$2:$B$11,MATCH($E983,品項主檔!$A$2:$A$11,0))</f>
        <v>三杯雞定食</v>
      </c>
      <c r="G983" s="12" t="str">
        <f aca="false">INDEX(品項主檔!$C$2:$C$11,MATCH($E983,品項主檔!$A$2:$A$11,0))</f>
        <v>主食</v>
      </c>
      <c r="H983" s="17" t="n">
        <f aca="false">SUMIFS(品項年度售價!$D$2:$D$31,品項年度售價!$A$2:$A$31,$B983,品項年度售價!$B$2:$B$31,$E983)</f>
        <v>260</v>
      </c>
      <c r="I983" s="4" t="n">
        <v>247</v>
      </c>
      <c r="J983" s="14" t="n">
        <f aca="false">H983*I983</f>
        <v>64220</v>
      </c>
    </row>
    <row r="984" customFormat="false" ht="15" hidden="false" customHeight="false" outlineLevel="0" collapsed="false">
      <c r="A984" s="6" t="str">
        <f aca="false">TEXT(B984,"0")&amp;"-"&amp;TEXT(C984,"00")</f>
        <v>2024-06</v>
      </c>
      <c r="B984" s="4" t="n">
        <v>2024</v>
      </c>
      <c r="C984" s="4" t="n">
        <v>6</v>
      </c>
      <c r="D984" s="9" t="s">
        <v>323</v>
      </c>
      <c r="E984" s="9" t="s">
        <v>354</v>
      </c>
      <c r="F984" s="12" t="str">
        <f aca="false">INDEX(品項主檔!$B$2:$B$11,MATCH($E984,品項主檔!$A$2:$A$11,0))</f>
        <v>蔥油雞腿飯</v>
      </c>
      <c r="G984" s="12" t="str">
        <f aca="false">INDEX(品項主檔!$C$2:$C$11,MATCH($E984,品項主檔!$A$2:$A$11,0))</f>
        <v>主食</v>
      </c>
      <c r="H984" s="17" t="n">
        <f aca="false">SUMIFS(品項年度售價!$D$2:$D$31,品項年度售價!$A$2:$A$31,$B984,品項年度售價!$B$2:$B$31,$E984)</f>
        <v>220</v>
      </c>
      <c r="I984" s="4" t="n">
        <v>295</v>
      </c>
      <c r="J984" s="14" t="n">
        <f aca="false">H984*I984</f>
        <v>64900</v>
      </c>
    </row>
    <row r="985" customFormat="false" ht="15" hidden="false" customHeight="false" outlineLevel="0" collapsed="false">
      <c r="A985" s="6" t="str">
        <f aca="false">TEXT(B985,"0")&amp;"-"&amp;TEXT(C985,"00")</f>
        <v>2024-06</v>
      </c>
      <c r="B985" s="4" t="n">
        <v>2024</v>
      </c>
      <c r="C985" s="4" t="n">
        <v>6</v>
      </c>
      <c r="D985" s="9" t="s">
        <v>323</v>
      </c>
      <c r="E985" s="9" t="s">
        <v>356</v>
      </c>
      <c r="F985" s="12" t="str">
        <f aca="false">INDEX(品項主檔!$B$2:$B$11,MATCH($E985,品項主檔!$A$2:$A$11,0))</f>
        <v>黑胡椒豬排飯</v>
      </c>
      <c r="G985" s="12" t="str">
        <f aca="false">INDEX(品項主檔!$C$2:$C$11,MATCH($E985,品項主檔!$A$2:$A$11,0))</f>
        <v>主食</v>
      </c>
      <c r="H985" s="17" t="n">
        <f aca="false">SUMIFS(品項年度售價!$D$2:$D$31,品項年度售價!$A$2:$A$31,$B985,品項年度售價!$B$2:$B$31,$E985)</f>
        <v>230</v>
      </c>
      <c r="I985" s="4" t="n">
        <v>310</v>
      </c>
      <c r="J985" s="14" t="n">
        <f aca="false">H985*I985</f>
        <v>71300</v>
      </c>
    </row>
    <row r="986" customFormat="false" ht="15" hidden="false" customHeight="false" outlineLevel="0" collapsed="false">
      <c r="A986" s="6" t="str">
        <f aca="false">TEXT(B986,"0")&amp;"-"&amp;TEXT(C986,"00")</f>
        <v>2024-06</v>
      </c>
      <c r="B986" s="4" t="n">
        <v>2024</v>
      </c>
      <c r="C986" s="4" t="n">
        <v>6</v>
      </c>
      <c r="D986" s="9" t="s">
        <v>323</v>
      </c>
      <c r="E986" s="9" t="s">
        <v>358</v>
      </c>
      <c r="F986" s="12" t="str">
        <f aca="false">INDEX(品項主檔!$B$2:$B$11,MATCH($E986,品項主檔!$A$2:$A$11,0))</f>
        <v>麻油雞湯麵</v>
      </c>
      <c r="G986" s="12" t="str">
        <f aca="false">INDEX(品項主檔!$C$2:$C$11,MATCH($E986,品項主檔!$A$2:$A$11,0))</f>
        <v>主食</v>
      </c>
      <c r="H986" s="17" t="n">
        <f aca="false">SUMIFS(品項年度售價!$D$2:$D$31,品項年度售價!$A$2:$A$31,$B986,品項年度售價!$B$2:$B$31,$E986)</f>
        <v>290</v>
      </c>
      <c r="I986" s="4" t="n">
        <v>138</v>
      </c>
      <c r="J986" s="14" t="n">
        <f aca="false">H986*I986</f>
        <v>40020</v>
      </c>
    </row>
    <row r="987" customFormat="false" ht="15" hidden="false" customHeight="false" outlineLevel="0" collapsed="false">
      <c r="A987" s="6" t="str">
        <f aca="false">TEXT(B987,"0")&amp;"-"&amp;TEXT(C987,"00")</f>
        <v>2024-06</v>
      </c>
      <c r="B987" s="4" t="n">
        <v>2024</v>
      </c>
      <c r="C987" s="4" t="n">
        <v>6</v>
      </c>
      <c r="D987" s="9" t="s">
        <v>323</v>
      </c>
      <c r="E987" s="9" t="s">
        <v>360</v>
      </c>
      <c r="F987" s="12" t="str">
        <f aca="false">INDEX(品項主檔!$B$2:$B$11,MATCH($E987,品項主檔!$A$2:$A$11,0))</f>
        <v>塔香涼麵</v>
      </c>
      <c r="G987" s="12" t="str">
        <f aca="false">INDEX(品項主檔!$C$2:$C$11,MATCH($E987,品項主檔!$A$2:$A$11,0))</f>
        <v>主食</v>
      </c>
      <c r="H987" s="17" t="n">
        <f aca="false">SUMIFS(品項年度售價!$D$2:$D$31,品項年度售價!$A$2:$A$31,$B987,品項年度售價!$B$2:$B$31,$E987)</f>
        <v>180</v>
      </c>
      <c r="I987" s="4" t="n">
        <v>494</v>
      </c>
      <c r="J987" s="14" t="n">
        <f aca="false">H987*I987</f>
        <v>88920</v>
      </c>
    </row>
    <row r="988" customFormat="false" ht="15" hidden="false" customHeight="false" outlineLevel="0" collapsed="false">
      <c r="A988" s="6" t="str">
        <f aca="false">TEXT(B988,"0")&amp;"-"&amp;TEXT(C988,"00")</f>
        <v>2024-06</v>
      </c>
      <c r="B988" s="4" t="n">
        <v>2024</v>
      </c>
      <c r="C988" s="4" t="n">
        <v>6</v>
      </c>
      <c r="D988" s="9" t="s">
        <v>323</v>
      </c>
      <c r="E988" s="9" t="s">
        <v>362</v>
      </c>
      <c r="F988" s="12" t="str">
        <f aca="false">INDEX(品項主檔!$B$2:$B$11,MATCH($E988,品項主檔!$A$2:$A$11,0))</f>
        <v>海鮮炒飯</v>
      </c>
      <c r="G988" s="12" t="str">
        <f aca="false">INDEX(品項主檔!$C$2:$C$11,MATCH($E988,品項主檔!$A$2:$A$11,0))</f>
        <v>主食</v>
      </c>
      <c r="H988" s="17" t="n">
        <f aca="false">SUMIFS(品項年度售價!$D$2:$D$31,品項年度售價!$A$2:$A$31,$B988,品項年度售價!$B$2:$B$31,$E988)</f>
        <v>250</v>
      </c>
      <c r="I988" s="4" t="n">
        <v>335</v>
      </c>
      <c r="J988" s="14" t="n">
        <f aca="false">H988*I988</f>
        <v>83750</v>
      </c>
    </row>
    <row r="989" customFormat="false" ht="15" hidden="false" customHeight="false" outlineLevel="0" collapsed="false">
      <c r="A989" s="6" t="str">
        <f aca="false">TEXT(B989,"0")&amp;"-"&amp;TEXT(C989,"00")</f>
        <v>2024-06</v>
      </c>
      <c r="B989" s="4" t="n">
        <v>2024</v>
      </c>
      <c r="C989" s="4" t="n">
        <v>6</v>
      </c>
      <c r="D989" s="9" t="s">
        <v>323</v>
      </c>
      <c r="E989" s="9" t="s">
        <v>364</v>
      </c>
      <c r="F989" s="12" t="str">
        <f aca="false">INDEX(品項主檔!$B$2:$B$11,MATCH($E989,品項主檔!$A$2:$A$11,0))</f>
        <v>酸辣湯</v>
      </c>
      <c r="G989" s="12" t="str">
        <f aca="false">INDEX(品項主檔!$C$2:$C$11,MATCH($E989,品項主檔!$A$2:$A$11,0))</f>
        <v>湯品</v>
      </c>
      <c r="H989" s="17" t="n">
        <f aca="false">SUMIFS(品項年度售價!$D$2:$D$31,品項年度售價!$A$2:$A$31,$B989,品項年度售價!$B$2:$B$31,$E989)</f>
        <v>60</v>
      </c>
      <c r="I989" s="4" t="n">
        <v>1061</v>
      </c>
      <c r="J989" s="14" t="n">
        <f aca="false">H989*I989</f>
        <v>63660</v>
      </c>
    </row>
    <row r="990" customFormat="false" ht="15" hidden="false" customHeight="false" outlineLevel="0" collapsed="false">
      <c r="A990" s="6" t="str">
        <f aca="false">TEXT(B990,"0")&amp;"-"&amp;TEXT(C990,"00")</f>
        <v>2024-06</v>
      </c>
      <c r="B990" s="4" t="n">
        <v>2024</v>
      </c>
      <c r="C990" s="4" t="n">
        <v>6</v>
      </c>
      <c r="D990" s="9" t="s">
        <v>323</v>
      </c>
      <c r="E990" s="9" t="s">
        <v>367</v>
      </c>
      <c r="F990" s="12" t="str">
        <f aca="false">INDEX(品項主檔!$B$2:$B$11,MATCH($E990,品項主檔!$A$2:$A$11,0))</f>
        <v>招牌滷味拼盤</v>
      </c>
      <c r="G990" s="12" t="str">
        <f aca="false">INDEX(品項主檔!$C$2:$C$11,MATCH($E990,品項主檔!$A$2:$A$11,0))</f>
        <v>小菜</v>
      </c>
      <c r="H990" s="17" t="n">
        <f aca="false">SUMIFS(品項年度售價!$D$2:$D$31,品項年度售價!$A$2:$A$31,$B990,品項年度售價!$B$2:$B$31,$E990)</f>
        <v>120</v>
      </c>
      <c r="I990" s="4" t="n">
        <v>1199</v>
      </c>
      <c r="J990" s="14" t="n">
        <f aca="false">H990*I990</f>
        <v>143880</v>
      </c>
    </row>
    <row r="991" customFormat="false" ht="15" hidden="false" customHeight="false" outlineLevel="0" collapsed="false">
      <c r="A991" s="6" t="str">
        <f aca="false">TEXT(B991,"0")&amp;"-"&amp;TEXT(C991,"00")</f>
        <v>2024-06</v>
      </c>
      <c r="B991" s="4" t="n">
        <v>2024</v>
      </c>
      <c r="C991" s="4" t="n">
        <v>6</v>
      </c>
      <c r="D991" s="9" t="s">
        <v>323</v>
      </c>
      <c r="E991" s="9" t="s">
        <v>370</v>
      </c>
      <c r="F991" s="12" t="str">
        <f aca="false">INDEX(品項主檔!$B$2:$B$11,MATCH($E991,品項主檔!$A$2:$A$11,0))</f>
        <v>古早味紅茶</v>
      </c>
      <c r="G991" s="12" t="str">
        <f aca="false">INDEX(品項主檔!$C$2:$C$11,MATCH($E991,品項主檔!$A$2:$A$11,0))</f>
        <v>飲品</v>
      </c>
      <c r="H991" s="17" t="n">
        <f aca="false">SUMIFS(品項年度售價!$D$2:$D$31,品項年度售價!$A$2:$A$31,$B991,品項年度售價!$B$2:$B$31,$E991)</f>
        <v>45</v>
      </c>
      <c r="I991" s="4" t="n">
        <v>3278</v>
      </c>
      <c r="J991" s="14" t="n">
        <f aca="false">H991*I991</f>
        <v>147510</v>
      </c>
    </row>
    <row r="992" customFormat="false" ht="15" hidden="false" customHeight="false" outlineLevel="0" collapsed="false">
      <c r="A992" s="6" t="str">
        <f aca="false">TEXT(B992,"0")&amp;"-"&amp;TEXT(C992,"00")</f>
        <v>2024-06</v>
      </c>
      <c r="B992" s="4" t="n">
        <v>2024</v>
      </c>
      <c r="C992" s="4" t="n">
        <v>6</v>
      </c>
      <c r="D992" s="9" t="s">
        <v>262</v>
      </c>
      <c r="E992" s="9" t="s">
        <v>349</v>
      </c>
      <c r="F992" s="12" t="str">
        <f aca="false">INDEX(品項主檔!$B$2:$B$11,MATCH($E992,品項主檔!$A$2:$A$11,0))</f>
        <v>招牌牛肉麵</v>
      </c>
      <c r="G992" s="12" t="str">
        <f aca="false">INDEX(品項主檔!$C$2:$C$11,MATCH($E992,品項主檔!$A$2:$A$11,0))</f>
        <v>主食</v>
      </c>
      <c r="H992" s="17" t="n">
        <f aca="false">SUMIFS(品項年度售價!$D$2:$D$31,品項年度售價!$A$2:$A$31,$B992,品項年度售價!$B$2:$B$31,$E992)</f>
        <v>280</v>
      </c>
      <c r="I992" s="4" t="n">
        <v>634</v>
      </c>
      <c r="J992" s="14" t="n">
        <f aca="false">H992*I992</f>
        <v>177520</v>
      </c>
    </row>
    <row r="993" customFormat="false" ht="15" hidden="false" customHeight="false" outlineLevel="0" collapsed="false">
      <c r="A993" s="6" t="str">
        <f aca="false">TEXT(B993,"0")&amp;"-"&amp;TEXT(C993,"00")</f>
        <v>2024-06</v>
      </c>
      <c r="B993" s="4" t="n">
        <v>2024</v>
      </c>
      <c r="C993" s="4" t="n">
        <v>6</v>
      </c>
      <c r="D993" s="9" t="s">
        <v>262</v>
      </c>
      <c r="E993" s="9" t="s">
        <v>352</v>
      </c>
      <c r="F993" s="12" t="str">
        <f aca="false">INDEX(品項主檔!$B$2:$B$11,MATCH($E993,品項主檔!$A$2:$A$11,0))</f>
        <v>三杯雞定食</v>
      </c>
      <c r="G993" s="12" t="str">
        <f aca="false">INDEX(品項主檔!$C$2:$C$11,MATCH($E993,品項主檔!$A$2:$A$11,0))</f>
        <v>主食</v>
      </c>
      <c r="H993" s="17" t="n">
        <f aca="false">SUMIFS(品項年度售價!$D$2:$D$31,品項年度售價!$A$2:$A$31,$B993,品項年度售價!$B$2:$B$31,$E993)</f>
        <v>260</v>
      </c>
      <c r="I993" s="4" t="n">
        <v>641</v>
      </c>
      <c r="J993" s="14" t="n">
        <f aca="false">H993*I993</f>
        <v>166660</v>
      </c>
    </row>
    <row r="994" customFormat="false" ht="15" hidden="false" customHeight="false" outlineLevel="0" collapsed="false">
      <c r="A994" s="6" t="str">
        <f aca="false">TEXT(B994,"0")&amp;"-"&amp;TEXT(C994,"00")</f>
        <v>2024-06</v>
      </c>
      <c r="B994" s="4" t="n">
        <v>2024</v>
      </c>
      <c r="C994" s="4" t="n">
        <v>6</v>
      </c>
      <c r="D994" s="9" t="s">
        <v>262</v>
      </c>
      <c r="E994" s="9" t="s">
        <v>354</v>
      </c>
      <c r="F994" s="12" t="str">
        <f aca="false">INDEX(品項主檔!$B$2:$B$11,MATCH($E994,品項主檔!$A$2:$A$11,0))</f>
        <v>蔥油雞腿飯</v>
      </c>
      <c r="G994" s="12" t="str">
        <f aca="false">INDEX(品項主檔!$C$2:$C$11,MATCH($E994,品項主檔!$A$2:$A$11,0))</f>
        <v>主食</v>
      </c>
      <c r="H994" s="17" t="n">
        <f aca="false">SUMIFS(品項年度售價!$D$2:$D$31,品項年度售價!$A$2:$A$31,$B994,品項年度售價!$B$2:$B$31,$E994)</f>
        <v>220</v>
      </c>
      <c r="I994" s="4" t="n">
        <v>493</v>
      </c>
      <c r="J994" s="14" t="n">
        <f aca="false">H994*I994</f>
        <v>108460</v>
      </c>
    </row>
    <row r="995" customFormat="false" ht="15" hidden="false" customHeight="false" outlineLevel="0" collapsed="false">
      <c r="A995" s="6" t="str">
        <f aca="false">TEXT(B995,"0")&amp;"-"&amp;TEXT(C995,"00")</f>
        <v>2024-06</v>
      </c>
      <c r="B995" s="4" t="n">
        <v>2024</v>
      </c>
      <c r="C995" s="4" t="n">
        <v>6</v>
      </c>
      <c r="D995" s="9" t="s">
        <v>262</v>
      </c>
      <c r="E995" s="9" t="s">
        <v>356</v>
      </c>
      <c r="F995" s="12" t="str">
        <f aca="false">INDEX(品項主檔!$B$2:$B$11,MATCH($E995,品項主檔!$A$2:$A$11,0))</f>
        <v>黑胡椒豬排飯</v>
      </c>
      <c r="G995" s="12" t="str">
        <f aca="false">INDEX(品項主檔!$C$2:$C$11,MATCH($E995,品項主檔!$A$2:$A$11,0))</f>
        <v>主食</v>
      </c>
      <c r="H995" s="17" t="n">
        <f aca="false">SUMIFS(品項年度售價!$D$2:$D$31,品項年度售價!$A$2:$A$31,$B995,品項年度售價!$B$2:$B$31,$E995)</f>
        <v>230</v>
      </c>
      <c r="I995" s="4" t="n">
        <v>540</v>
      </c>
      <c r="J995" s="14" t="n">
        <f aca="false">H995*I995</f>
        <v>124200</v>
      </c>
    </row>
    <row r="996" customFormat="false" ht="15" hidden="false" customHeight="false" outlineLevel="0" collapsed="false">
      <c r="A996" s="6" t="str">
        <f aca="false">TEXT(B996,"0")&amp;"-"&amp;TEXT(C996,"00")</f>
        <v>2024-06</v>
      </c>
      <c r="B996" s="4" t="n">
        <v>2024</v>
      </c>
      <c r="C996" s="4" t="n">
        <v>6</v>
      </c>
      <c r="D996" s="9" t="s">
        <v>262</v>
      </c>
      <c r="E996" s="9" t="s">
        <v>358</v>
      </c>
      <c r="F996" s="12" t="str">
        <f aca="false">INDEX(品項主檔!$B$2:$B$11,MATCH($E996,品項主檔!$A$2:$A$11,0))</f>
        <v>麻油雞湯麵</v>
      </c>
      <c r="G996" s="12" t="str">
        <f aca="false">INDEX(品項主檔!$C$2:$C$11,MATCH($E996,品項主檔!$A$2:$A$11,0))</f>
        <v>主食</v>
      </c>
      <c r="H996" s="17" t="n">
        <f aca="false">SUMIFS(品項年度售價!$D$2:$D$31,品項年度售價!$A$2:$A$31,$B996,品項年度售價!$B$2:$B$31,$E996)</f>
        <v>290</v>
      </c>
      <c r="I996" s="4" t="n">
        <v>322</v>
      </c>
      <c r="J996" s="14" t="n">
        <f aca="false">H996*I996</f>
        <v>93380</v>
      </c>
    </row>
    <row r="997" customFormat="false" ht="15" hidden="false" customHeight="false" outlineLevel="0" collapsed="false">
      <c r="A997" s="6" t="str">
        <f aca="false">TEXT(B997,"0")&amp;"-"&amp;TEXT(C997,"00")</f>
        <v>2024-06</v>
      </c>
      <c r="B997" s="4" t="n">
        <v>2024</v>
      </c>
      <c r="C997" s="4" t="n">
        <v>6</v>
      </c>
      <c r="D997" s="9" t="s">
        <v>262</v>
      </c>
      <c r="E997" s="9" t="s">
        <v>360</v>
      </c>
      <c r="F997" s="12" t="str">
        <f aca="false">INDEX(品項主檔!$B$2:$B$11,MATCH($E997,品項主檔!$A$2:$A$11,0))</f>
        <v>塔香涼麵</v>
      </c>
      <c r="G997" s="12" t="str">
        <f aca="false">INDEX(品項主檔!$C$2:$C$11,MATCH($E997,品項主檔!$A$2:$A$11,0))</f>
        <v>主食</v>
      </c>
      <c r="H997" s="17" t="n">
        <f aca="false">SUMIFS(品項年度售價!$D$2:$D$31,品項年度售價!$A$2:$A$31,$B997,品項年度售價!$B$2:$B$31,$E997)</f>
        <v>180</v>
      </c>
      <c r="I997" s="4" t="n">
        <v>752</v>
      </c>
      <c r="J997" s="14" t="n">
        <f aca="false">H997*I997</f>
        <v>135360</v>
      </c>
    </row>
    <row r="998" customFormat="false" ht="15" hidden="false" customHeight="false" outlineLevel="0" collapsed="false">
      <c r="A998" s="6" t="str">
        <f aca="false">TEXT(B998,"0")&amp;"-"&amp;TEXT(C998,"00")</f>
        <v>2024-06</v>
      </c>
      <c r="B998" s="4" t="n">
        <v>2024</v>
      </c>
      <c r="C998" s="4" t="n">
        <v>6</v>
      </c>
      <c r="D998" s="9" t="s">
        <v>262</v>
      </c>
      <c r="E998" s="9" t="s">
        <v>362</v>
      </c>
      <c r="F998" s="12" t="str">
        <f aca="false">INDEX(品項主檔!$B$2:$B$11,MATCH($E998,品項主檔!$A$2:$A$11,0))</f>
        <v>海鮮炒飯</v>
      </c>
      <c r="G998" s="12" t="str">
        <f aca="false">INDEX(品項主檔!$C$2:$C$11,MATCH($E998,品項主檔!$A$2:$A$11,0))</f>
        <v>主食</v>
      </c>
      <c r="H998" s="17" t="n">
        <f aca="false">SUMIFS(品項年度售價!$D$2:$D$31,品項年度售價!$A$2:$A$31,$B998,品項年度售價!$B$2:$B$31,$E998)</f>
        <v>250</v>
      </c>
      <c r="I998" s="4" t="n">
        <v>737</v>
      </c>
      <c r="J998" s="14" t="n">
        <f aca="false">H998*I998</f>
        <v>184250</v>
      </c>
    </row>
    <row r="999" customFormat="false" ht="15" hidden="false" customHeight="false" outlineLevel="0" collapsed="false">
      <c r="A999" s="6" t="str">
        <f aca="false">TEXT(B999,"0")&amp;"-"&amp;TEXT(C999,"00")</f>
        <v>2024-06</v>
      </c>
      <c r="B999" s="4" t="n">
        <v>2024</v>
      </c>
      <c r="C999" s="4" t="n">
        <v>6</v>
      </c>
      <c r="D999" s="9" t="s">
        <v>262</v>
      </c>
      <c r="E999" s="9" t="s">
        <v>364</v>
      </c>
      <c r="F999" s="12" t="str">
        <f aca="false">INDEX(品項主檔!$B$2:$B$11,MATCH($E999,品項主檔!$A$2:$A$11,0))</f>
        <v>酸辣湯</v>
      </c>
      <c r="G999" s="12" t="str">
        <f aca="false">INDEX(品項主檔!$C$2:$C$11,MATCH($E999,品項主檔!$A$2:$A$11,0))</f>
        <v>湯品</v>
      </c>
      <c r="H999" s="17" t="n">
        <f aca="false">SUMIFS(品項年度售價!$D$2:$D$31,品項年度售價!$A$2:$A$31,$B999,品項年度售價!$B$2:$B$31,$E999)</f>
        <v>60</v>
      </c>
      <c r="I999" s="4" t="n">
        <v>1930</v>
      </c>
      <c r="J999" s="14" t="n">
        <f aca="false">H999*I999</f>
        <v>115800</v>
      </c>
    </row>
    <row r="1000" customFormat="false" ht="15" hidden="false" customHeight="false" outlineLevel="0" collapsed="false">
      <c r="A1000" s="6" t="str">
        <f aca="false">TEXT(B1000,"0")&amp;"-"&amp;TEXT(C1000,"00")</f>
        <v>2024-06</v>
      </c>
      <c r="B1000" s="4" t="n">
        <v>2024</v>
      </c>
      <c r="C1000" s="4" t="n">
        <v>6</v>
      </c>
      <c r="D1000" s="9" t="s">
        <v>262</v>
      </c>
      <c r="E1000" s="9" t="s">
        <v>367</v>
      </c>
      <c r="F1000" s="12" t="str">
        <f aca="false">INDEX(品項主檔!$B$2:$B$11,MATCH($E1000,品項主檔!$A$2:$A$11,0))</f>
        <v>招牌滷味拼盤</v>
      </c>
      <c r="G1000" s="12" t="str">
        <f aca="false">INDEX(品項主檔!$C$2:$C$11,MATCH($E1000,品項主檔!$A$2:$A$11,0))</f>
        <v>小菜</v>
      </c>
      <c r="H1000" s="17" t="n">
        <f aca="false">SUMIFS(品項年度售價!$D$2:$D$31,品項年度售價!$A$2:$A$31,$B1000,品項年度售價!$B$2:$B$31,$E1000)</f>
        <v>120</v>
      </c>
      <c r="I1000" s="4" t="n">
        <v>2366</v>
      </c>
      <c r="J1000" s="14" t="n">
        <f aca="false">H1000*I1000</f>
        <v>283920</v>
      </c>
    </row>
    <row r="1001" customFormat="false" ht="15" hidden="false" customHeight="false" outlineLevel="0" collapsed="false">
      <c r="A1001" s="6" t="str">
        <f aca="false">TEXT(B1001,"0")&amp;"-"&amp;TEXT(C1001,"00")</f>
        <v>2024-06</v>
      </c>
      <c r="B1001" s="4" t="n">
        <v>2024</v>
      </c>
      <c r="C1001" s="4" t="n">
        <v>6</v>
      </c>
      <c r="D1001" s="9" t="s">
        <v>262</v>
      </c>
      <c r="E1001" s="9" t="s">
        <v>370</v>
      </c>
      <c r="F1001" s="12" t="str">
        <f aca="false">INDEX(品項主檔!$B$2:$B$11,MATCH($E1001,品項主檔!$A$2:$A$11,0))</f>
        <v>古早味紅茶</v>
      </c>
      <c r="G1001" s="12" t="str">
        <f aca="false">INDEX(品項主檔!$C$2:$C$11,MATCH($E1001,品項主檔!$A$2:$A$11,0))</f>
        <v>飲品</v>
      </c>
      <c r="H1001" s="17" t="n">
        <f aca="false">SUMIFS(品項年度售價!$D$2:$D$31,品項年度售價!$A$2:$A$31,$B1001,品項年度售價!$B$2:$B$31,$E1001)</f>
        <v>45</v>
      </c>
      <c r="I1001" s="4" t="n">
        <v>6400</v>
      </c>
      <c r="J1001" s="14" t="n">
        <f aca="false">H1001*I1001</f>
        <v>288000</v>
      </c>
    </row>
    <row r="1002" customFormat="false" ht="15" hidden="false" customHeight="false" outlineLevel="0" collapsed="false">
      <c r="A1002" s="6" t="str">
        <f aca="false">TEXT(B1002,"0")&amp;"-"&amp;TEXT(C1002,"00")</f>
        <v>2024-06</v>
      </c>
      <c r="B1002" s="4" t="n">
        <v>2024</v>
      </c>
      <c r="C1002" s="4" t="n">
        <v>6</v>
      </c>
      <c r="D1002" s="9" t="s">
        <v>269</v>
      </c>
      <c r="E1002" s="9" t="s">
        <v>349</v>
      </c>
      <c r="F1002" s="12" t="str">
        <f aca="false">INDEX(品項主檔!$B$2:$B$11,MATCH($E1002,品項主檔!$A$2:$A$11,0))</f>
        <v>招牌牛肉麵</v>
      </c>
      <c r="G1002" s="12" t="str">
        <f aca="false">INDEX(品項主檔!$C$2:$C$11,MATCH($E1002,品項主檔!$A$2:$A$11,0))</f>
        <v>主食</v>
      </c>
      <c r="H1002" s="17" t="n">
        <f aca="false">SUMIFS(品項年度售價!$D$2:$D$31,品項年度售價!$A$2:$A$31,$B1002,品項年度售價!$B$2:$B$31,$E1002)</f>
        <v>280</v>
      </c>
      <c r="I1002" s="4" t="n">
        <v>468</v>
      </c>
      <c r="J1002" s="14" t="n">
        <f aca="false">H1002*I1002</f>
        <v>131040</v>
      </c>
    </row>
    <row r="1003" customFormat="false" ht="15" hidden="false" customHeight="false" outlineLevel="0" collapsed="false">
      <c r="A1003" s="6" t="str">
        <f aca="false">TEXT(B1003,"0")&amp;"-"&amp;TEXT(C1003,"00")</f>
        <v>2024-06</v>
      </c>
      <c r="B1003" s="4" t="n">
        <v>2024</v>
      </c>
      <c r="C1003" s="4" t="n">
        <v>6</v>
      </c>
      <c r="D1003" s="9" t="s">
        <v>269</v>
      </c>
      <c r="E1003" s="9" t="s">
        <v>352</v>
      </c>
      <c r="F1003" s="12" t="str">
        <f aca="false">INDEX(品項主檔!$B$2:$B$11,MATCH($E1003,品項主檔!$A$2:$A$11,0))</f>
        <v>三杯雞定食</v>
      </c>
      <c r="G1003" s="12" t="str">
        <f aca="false">INDEX(品項主檔!$C$2:$C$11,MATCH($E1003,品項主檔!$A$2:$A$11,0))</f>
        <v>主食</v>
      </c>
      <c r="H1003" s="17" t="n">
        <f aca="false">SUMIFS(品項年度售價!$D$2:$D$31,品項年度售價!$A$2:$A$31,$B1003,品項年度售價!$B$2:$B$31,$E1003)</f>
        <v>260</v>
      </c>
      <c r="I1003" s="4" t="n">
        <v>421</v>
      </c>
      <c r="J1003" s="14" t="n">
        <f aca="false">H1003*I1003</f>
        <v>109460</v>
      </c>
    </row>
    <row r="1004" customFormat="false" ht="15" hidden="false" customHeight="false" outlineLevel="0" collapsed="false">
      <c r="A1004" s="6" t="str">
        <f aca="false">TEXT(B1004,"0")&amp;"-"&amp;TEXT(C1004,"00")</f>
        <v>2024-06</v>
      </c>
      <c r="B1004" s="4" t="n">
        <v>2024</v>
      </c>
      <c r="C1004" s="4" t="n">
        <v>6</v>
      </c>
      <c r="D1004" s="9" t="s">
        <v>269</v>
      </c>
      <c r="E1004" s="9" t="s">
        <v>354</v>
      </c>
      <c r="F1004" s="12" t="str">
        <f aca="false">INDEX(品項主檔!$B$2:$B$11,MATCH($E1004,品項主檔!$A$2:$A$11,0))</f>
        <v>蔥油雞腿飯</v>
      </c>
      <c r="G1004" s="12" t="str">
        <f aca="false">INDEX(品項主檔!$C$2:$C$11,MATCH($E1004,品項主檔!$A$2:$A$11,0))</f>
        <v>主食</v>
      </c>
      <c r="H1004" s="17" t="n">
        <f aca="false">SUMIFS(品項年度售價!$D$2:$D$31,品項年度售價!$A$2:$A$31,$B1004,品項年度售價!$B$2:$B$31,$E1004)</f>
        <v>220</v>
      </c>
      <c r="I1004" s="4" t="n">
        <v>440</v>
      </c>
      <c r="J1004" s="14" t="n">
        <f aca="false">H1004*I1004</f>
        <v>96800</v>
      </c>
    </row>
    <row r="1005" customFormat="false" ht="15" hidden="false" customHeight="false" outlineLevel="0" collapsed="false">
      <c r="A1005" s="6" t="str">
        <f aca="false">TEXT(B1005,"0")&amp;"-"&amp;TEXT(C1005,"00")</f>
        <v>2024-06</v>
      </c>
      <c r="B1005" s="4" t="n">
        <v>2024</v>
      </c>
      <c r="C1005" s="4" t="n">
        <v>6</v>
      </c>
      <c r="D1005" s="9" t="s">
        <v>269</v>
      </c>
      <c r="E1005" s="9" t="s">
        <v>356</v>
      </c>
      <c r="F1005" s="12" t="str">
        <f aca="false">INDEX(品項主檔!$B$2:$B$11,MATCH($E1005,品項主檔!$A$2:$A$11,0))</f>
        <v>黑胡椒豬排飯</v>
      </c>
      <c r="G1005" s="12" t="str">
        <f aca="false">INDEX(品項主檔!$C$2:$C$11,MATCH($E1005,品項主檔!$A$2:$A$11,0))</f>
        <v>主食</v>
      </c>
      <c r="H1005" s="17" t="n">
        <f aca="false">SUMIFS(品項年度售價!$D$2:$D$31,品項年度售價!$A$2:$A$31,$B1005,品項年度售價!$B$2:$B$31,$E1005)</f>
        <v>230</v>
      </c>
      <c r="I1005" s="4" t="n">
        <v>411</v>
      </c>
      <c r="J1005" s="14" t="n">
        <f aca="false">H1005*I1005</f>
        <v>94530</v>
      </c>
    </row>
    <row r="1006" customFormat="false" ht="15" hidden="false" customHeight="false" outlineLevel="0" collapsed="false">
      <c r="A1006" s="6" t="str">
        <f aca="false">TEXT(B1006,"0")&amp;"-"&amp;TEXT(C1006,"00")</f>
        <v>2024-06</v>
      </c>
      <c r="B1006" s="4" t="n">
        <v>2024</v>
      </c>
      <c r="C1006" s="4" t="n">
        <v>6</v>
      </c>
      <c r="D1006" s="9" t="s">
        <v>269</v>
      </c>
      <c r="E1006" s="9" t="s">
        <v>358</v>
      </c>
      <c r="F1006" s="12" t="str">
        <f aca="false">INDEX(品項主檔!$B$2:$B$11,MATCH($E1006,品項主檔!$A$2:$A$11,0))</f>
        <v>麻油雞湯麵</v>
      </c>
      <c r="G1006" s="12" t="str">
        <f aca="false">INDEX(品項主檔!$C$2:$C$11,MATCH($E1006,品項主檔!$A$2:$A$11,0))</f>
        <v>主食</v>
      </c>
      <c r="H1006" s="17" t="n">
        <f aca="false">SUMIFS(品項年度售價!$D$2:$D$31,品項年度售價!$A$2:$A$31,$B1006,品項年度售價!$B$2:$B$31,$E1006)</f>
        <v>290</v>
      </c>
      <c r="I1006" s="4" t="n">
        <v>222</v>
      </c>
      <c r="J1006" s="14" t="n">
        <f aca="false">H1006*I1006</f>
        <v>64380</v>
      </c>
    </row>
    <row r="1007" customFormat="false" ht="15" hidden="false" customHeight="false" outlineLevel="0" collapsed="false">
      <c r="A1007" s="6" t="str">
        <f aca="false">TEXT(B1007,"0")&amp;"-"&amp;TEXT(C1007,"00")</f>
        <v>2024-06</v>
      </c>
      <c r="B1007" s="4" t="n">
        <v>2024</v>
      </c>
      <c r="C1007" s="4" t="n">
        <v>6</v>
      </c>
      <c r="D1007" s="9" t="s">
        <v>269</v>
      </c>
      <c r="E1007" s="9" t="s">
        <v>360</v>
      </c>
      <c r="F1007" s="12" t="str">
        <f aca="false">INDEX(品項主檔!$B$2:$B$11,MATCH($E1007,品項主檔!$A$2:$A$11,0))</f>
        <v>塔香涼麵</v>
      </c>
      <c r="G1007" s="12" t="str">
        <f aca="false">INDEX(品項主檔!$C$2:$C$11,MATCH($E1007,品項主檔!$A$2:$A$11,0))</f>
        <v>主食</v>
      </c>
      <c r="H1007" s="17" t="n">
        <f aca="false">SUMIFS(品項年度售價!$D$2:$D$31,品項年度售價!$A$2:$A$31,$B1007,品項年度售價!$B$2:$B$31,$E1007)</f>
        <v>180</v>
      </c>
      <c r="I1007" s="4" t="n">
        <v>671</v>
      </c>
      <c r="J1007" s="14" t="n">
        <f aca="false">H1007*I1007</f>
        <v>120780</v>
      </c>
    </row>
    <row r="1008" customFormat="false" ht="15" hidden="false" customHeight="false" outlineLevel="0" collapsed="false">
      <c r="A1008" s="6" t="str">
        <f aca="false">TEXT(B1008,"0")&amp;"-"&amp;TEXT(C1008,"00")</f>
        <v>2024-06</v>
      </c>
      <c r="B1008" s="4" t="n">
        <v>2024</v>
      </c>
      <c r="C1008" s="4" t="n">
        <v>6</v>
      </c>
      <c r="D1008" s="9" t="s">
        <v>269</v>
      </c>
      <c r="E1008" s="9" t="s">
        <v>362</v>
      </c>
      <c r="F1008" s="12" t="str">
        <f aca="false">INDEX(品項主檔!$B$2:$B$11,MATCH($E1008,品項主檔!$A$2:$A$11,0))</f>
        <v>海鮮炒飯</v>
      </c>
      <c r="G1008" s="12" t="str">
        <f aca="false">INDEX(品項主檔!$C$2:$C$11,MATCH($E1008,品項主檔!$A$2:$A$11,0))</f>
        <v>主食</v>
      </c>
      <c r="H1008" s="17" t="n">
        <f aca="false">SUMIFS(品項年度售價!$D$2:$D$31,品項年度售價!$A$2:$A$31,$B1008,品項年度售價!$B$2:$B$31,$E1008)</f>
        <v>250</v>
      </c>
      <c r="I1008" s="4" t="n">
        <v>408</v>
      </c>
      <c r="J1008" s="14" t="n">
        <f aca="false">H1008*I1008</f>
        <v>102000</v>
      </c>
    </row>
    <row r="1009" customFormat="false" ht="15" hidden="false" customHeight="false" outlineLevel="0" collapsed="false">
      <c r="A1009" s="6" t="str">
        <f aca="false">TEXT(B1009,"0")&amp;"-"&amp;TEXT(C1009,"00")</f>
        <v>2024-06</v>
      </c>
      <c r="B1009" s="4" t="n">
        <v>2024</v>
      </c>
      <c r="C1009" s="4" t="n">
        <v>6</v>
      </c>
      <c r="D1009" s="9" t="s">
        <v>269</v>
      </c>
      <c r="E1009" s="9" t="s">
        <v>364</v>
      </c>
      <c r="F1009" s="12" t="str">
        <f aca="false">INDEX(品項主檔!$B$2:$B$11,MATCH($E1009,品項主檔!$A$2:$A$11,0))</f>
        <v>酸辣湯</v>
      </c>
      <c r="G1009" s="12" t="str">
        <f aca="false">INDEX(品項主檔!$C$2:$C$11,MATCH($E1009,品項主檔!$A$2:$A$11,0))</f>
        <v>湯品</v>
      </c>
      <c r="H1009" s="17" t="n">
        <f aca="false">SUMIFS(品項年度售價!$D$2:$D$31,品項年度售價!$A$2:$A$31,$B1009,品項年度售價!$B$2:$B$31,$E1009)</f>
        <v>60</v>
      </c>
      <c r="I1009" s="4" t="n">
        <v>1797</v>
      </c>
      <c r="J1009" s="14" t="n">
        <f aca="false">H1009*I1009</f>
        <v>107820</v>
      </c>
    </row>
    <row r="1010" customFormat="false" ht="15" hidden="false" customHeight="false" outlineLevel="0" collapsed="false">
      <c r="A1010" s="6" t="str">
        <f aca="false">TEXT(B1010,"0")&amp;"-"&amp;TEXT(C1010,"00")</f>
        <v>2024-06</v>
      </c>
      <c r="B1010" s="4" t="n">
        <v>2024</v>
      </c>
      <c r="C1010" s="4" t="n">
        <v>6</v>
      </c>
      <c r="D1010" s="9" t="s">
        <v>269</v>
      </c>
      <c r="E1010" s="9" t="s">
        <v>367</v>
      </c>
      <c r="F1010" s="12" t="str">
        <f aca="false">INDEX(品項主檔!$B$2:$B$11,MATCH($E1010,品項主檔!$A$2:$A$11,0))</f>
        <v>招牌滷味拼盤</v>
      </c>
      <c r="G1010" s="12" t="str">
        <f aca="false">INDEX(品項主檔!$C$2:$C$11,MATCH($E1010,品項主檔!$A$2:$A$11,0))</f>
        <v>小菜</v>
      </c>
      <c r="H1010" s="17" t="n">
        <f aca="false">SUMIFS(品項年度售價!$D$2:$D$31,品項年度售價!$A$2:$A$31,$B1010,品項年度售價!$B$2:$B$31,$E1010)</f>
        <v>120</v>
      </c>
      <c r="I1010" s="4" t="n">
        <v>1665</v>
      </c>
      <c r="J1010" s="14" t="n">
        <f aca="false">H1010*I1010</f>
        <v>199800</v>
      </c>
    </row>
    <row r="1011" customFormat="false" ht="15" hidden="false" customHeight="false" outlineLevel="0" collapsed="false">
      <c r="A1011" s="6" t="str">
        <f aca="false">TEXT(B1011,"0")&amp;"-"&amp;TEXT(C1011,"00")</f>
        <v>2024-06</v>
      </c>
      <c r="B1011" s="4" t="n">
        <v>2024</v>
      </c>
      <c r="C1011" s="4" t="n">
        <v>6</v>
      </c>
      <c r="D1011" s="9" t="s">
        <v>269</v>
      </c>
      <c r="E1011" s="9" t="s">
        <v>370</v>
      </c>
      <c r="F1011" s="12" t="str">
        <f aca="false">INDEX(品項主檔!$B$2:$B$11,MATCH($E1011,品項主檔!$A$2:$A$11,0))</f>
        <v>古早味紅茶</v>
      </c>
      <c r="G1011" s="12" t="str">
        <f aca="false">INDEX(品項主檔!$C$2:$C$11,MATCH($E1011,品項主檔!$A$2:$A$11,0))</f>
        <v>飲品</v>
      </c>
      <c r="H1011" s="17" t="n">
        <f aca="false">SUMIFS(品項年度售價!$D$2:$D$31,品項年度售價!$A$2:$A$31,$B1011,品項年度售價!$B$2:$B$31,$E1011)</f>
        <v>45</v>
      </c>
      <c r="I1011" s="4" t="n">
        <v>5936</v>
      </c>
      <c r="J1011" s="14" t="n">
        <f aca="false">H1011*I1011</f>
        <v>267120</v>
      </c>
    </row>
    <row r="1012" customFormat="false" ht="15" hidden="false" customHeight="false" outlineLevel="0" collapsed="false">
      <c r="A1012" s="6" t="str">
        <f aca="false">TEXT(B1012,"0")&amp;"-"&amp;TEXT(C1012,"00")</f>
        <v>2024-06</v>
      </c>
      <c r="B1012" s="4" t="n">
        <v>2024</v>
      </c>
      <c r="C1012" s="4" t="n">
        <v>6</v>
      </c>
      <c r="D1012" s="9" t="s">
        <v>273</v>
      </c>
      <c r="E1012" s="9" t="s">
        <v>349</v>
      </c>
      <c r="F1012" s="12" t="str">
        <f aca="false">INDEX(品項主檔!$B$2:$B$11,MATCH($E1012,品項主檔!$A$2:$A$11,0))</f>
        <v>招牌牛肉麵</v>
      </c>
      <c r="G1012" s="12" t="str">
        <f aca="false">INDEX(品項主檔!$C$2:$C$11,MATCH($E1012,品項主檔!$A$2:$A$11,0))</f>
        <v>主食</v>
      </c>
      <c r="H1012" s="17" t="n">
        <f aca="false">SUMIFS(品項年度售價!$D$2:$D$31,品項年度售價!$A$2:$A$31,$B1012,品項年度售價!$B$2:$B$31,$E1012)</f>
        <v>280</v>
      </c>
      <c r="I1012" s="4" t="n">
        <v>383</v>
      </c>
      <c r="J1012" s="14" t="n">
        <f aca="false">H1012*I1012</f>
        <v>107240</v>
      </c>
    </row>
    <row r="1013" customFormat="false" ht="15" hidden="false" customHeight="false" outlineLevel="0" collapsed="false">
      <c r="A1013" s="6" t="str">
        <f aca="false">TEXT(B1013,"0")&amp;"-"&amp;TEXT(C1013,"00")</f>
        <v>2024-06</v>
      </c>
      <c r="B1013" s="4" t="n">
        <v>2024</v>
      </c>
      <c r="C1013" s="4" t="n">
        <v>6</v>
      </c>
      <c r="D1013" s="9" t="s">
        <v>273</v>
      </c>
      <c r="E1013" s="9" t="s">
        <v>352</v>
      </c>
      <c r="F1013" s="12" t="str">
        <f aca="false">INDEX(品項主檔!$B$2:$B$11,MATCH($E1013,品項主檔!$A$2:$A$11,0))</f>
        <v>三杯雞定食</v>
      </c>
      <c r="G1013" s="12" t="str">
        <f aca="false">INDEX(品項主檔!$C$2:$C$11,MATCH($E1013,品項主檔!$A$2:$A$11,0))</f>
        <v>主食</v>
      </c>
      <c r="H1013" s="17" t="n">
        <f aca="false">SUMIFS(品項年度售價!$D$2:$D$31,品項年度售價!$A$2:$A$31,$B1013,品項年度售價!$B$2:$B$31,$E1013)</f>
        <v>260</v>
      </c>
      <c r="I1013" s="4" t="n">
        <v>430</v>
      </c>
      <c r="J1013" s="14" t="n">
        <f aca="false">H1013*I1013</f>
        <v>111800</v>
      </c>
    </row>
    <row r="1014" customFormat="false" ht="15" hidden="false" customHeight="false" outlineLevel="0" collapsed="false">
      <c r="A1014" s="6" t="str">
        <f aca="false">TEXT(B1014,"0")&amp;"-"&amp;TEXT(C1014,"00")</f>
        <v>2024-06</v>
      </c>
      <c r="B1014" s="4" t="n">
        <v>2024</v>
      </c>
      <c r="C1014" s="4" t="n">
        <v>6</v>
      </c>
      <c r="D1014" s="9" t="s">
        <v>273</v>
      </c>
      <c r="E1014" s="9" t="s">
        <v>354</v>
      </c>
      <c r="F1014" s="12" t="str">
        <f aca="false">INDEX(品項主檔!$B$2:$B$11,MATCH($E1014,品項主檔!$A$2:$A$11,0))</f>
        <v>蔥油雞腿飯</v>
      </c>
      <c r="G1014" s="12" t="str">
        <f aca="false">INDEX(品項主檔!$C$2:$C$11,MATCH($E1014,品項主檔!$A$2:$A$11,0))</f>
        <v>主食</v>
      </c>
      <c r="H1014" s="17" t="n">
        <f aca="false">SUMIFS(品項年度售價!$D$2:$D$31,品項年度售價!$A$2:$A$31,$B1014,品項年度售價!$B$2:$B$31,$E1014)</f>
        <v>220</v>
      </c>
      <c r="I1014" s="4" t="n">
        <v>411</v>
      </c>
      <c r="J1014" s="14" t="n">
        <f aca="false">H1014*I1014</f>
        <v>90420</v>
      </c>
    </row>
    <row r="1015" customFormat="false" ht="15" hidden="false" customHeight="false" outlineLevel="0" collapsed="false">
      <c r="A1015" s="6" t="str">
        <f aca="false">TEXT(B1015,"0")&amp;"-"&amp;TEXT(C1015,"00")</f>
        <v>2024-06</v>
      </c>
      <c r="B1015" s="4" t="n">
        <v>2024</v>
      </c>
      <c r="C1015" s="4" t="n">
        <v>6</v>
      </c>
      <c r="D1015" s="9" t="s">
        <v>273</v>
      </c>
      <c r="E1015" s="9" t="s">
        <v>356</v>
      </c>
      <c r="F1015" s="12" t="str">
        <f aca="false">INDEX(品項主檔!$B$2:$B$11,MATCH($E1015,品項主檔!$A$2:$A$11,0))</f>
        <v>黑胡椒豬排飯</v>
      </c>
      <c r="G1015" s="12" t="str">
        <f aca="false">INDEX(品項主檔!$C$2:$C$11,MATCH($E1015,品項主檔!$A$2:$A$11,0))</f>
        <v>主食</v>
      </c>
      <c r="H1015" s="17" t="n">
        <f aca="false">SUMIFS(品項年度售價!$D$2:$D$31,品項年度售價!$A$2:$A$31,$B1015,品項年度售價!$B$2:$B$31,$E1015)</f>
        <v>230</v>
      </c>
      <c r="I1015" s="4" t="n">
        <v>343</v>
      </c>
      <c r="J1015" s="14" t="n">
        <f aca="false">H1015*I1015</f>
        <v>78890</v>
      </c>
    </row>
    <row r="1016" customFormat="false" ht="15" hidden="false" customHeight="false" outlineLevel="0" collapsed="false">
      <c r="A1016" s="6" t="str">
        <f aca="false">TEXT(B1016,"0")&amp;"-"&amp;TEXT(C1016,"00")</f>
        <v>2024-06</v>
      </c>
      <c r="B1016" s="4" t="n">
        <v>2024</v>
      </c>
      <c r="C1016" s="4" t="n">
        <v>6</v>
      </c>
      <c r="D1016" s="9" t="s">
        <v>273</v>
      </c>
      <c r="E1016" s="9" t="s">
        <v>358</v>
      </c>
      <c r="F1016" s="12" t="str">
        <f aca="false">INDEX(品項主檔!$B$2:$B$11,MATCH($E1016,品項主檔!$A$2:$A$11,0))</f>
        <v>麻油雞湯麵</v>
      </c>
      <c r="G1016" s="12" t="str">
        <f aca="false">INDEX(品項主檔!$C$2:$C$11,MATCH($E1016,品項主檔!$A$2:$A$11,0))</f>
        <v>主食</v>
      </c>
      <c r="H1016" s="17" t="n">
        <f aca="false">SUMIFS(品項年度售價!$D$2:$D$31,品項年度售價!$A$2:$A$31,$B1016,品項年度售價!$B$2:$B$31,$E1016)</f>
        <v>290</v>
      </c>
      <c r="I1016" s="4" t="n">
        <v>172</v>
      </c>
      <c r="J1016" s="14" t="n">
        <f aca="false">H1016*I1016</f>
        <v>49880</v>
      </c>
    </row>
    <row r="1017" customFormat="false" ht="15" hidden="false" customHeight="false" outlineLevel="0" collapsed="false">
      <c r="A1017" s="6" t="str">
        <f aca="false">TEXT(B1017,"0")&amp;"-"&amp;TEXT(C1017,"00")</f>
        <v>2024-06</v>
      </c>
      <c r="B1017" s="4" t="n">
        <v>2024</v>
      </c>
      <c r="C1017" s="4" t="n">
        <v>6</v>
      </c>
      <c r="D1017" s="9" t="s">
        <v>273</v>
      </c>
      <c r="E1017" s="9" t="s">
        <v>360</v>
      </c>
      <c r="F1017" s="12" t="str">
        <f aca="false">INDEX(品項主檔!$B$2:$B$11,MATCH($E1017,品項主檔!$A$2:$A$11,0))</f>
        <v>塔香涼麵</v>
      </c>
      <c r="G1017" s="12" t="str">
        <f aca="false">INDEX(品項主檔!$C$2:$C$11,MATCH($E1017,品項主檔!$A$2:$A$11,0))</f>
        <v>主食</v>
      </c>
      <c r="H1017" s="17" t="n">
        <f aca="false">SUMIFS(品項年度售價!$D$2:$D$31,品項年度售價!$A$2:$A$31,$B1017,品項年度售價!$B$2:$B$31,$E1017)</f>
        <v>180</v>
      </c>
      <c r="I1017" s="4" t="n">
        <v>532</v>
      </c>
      <c r="J1017" s="14" t="n">
        <f aca="false">H1017*I1017</f>
        <v>95760</v>
      </c>
    </row>
    <row r="1018" customFormat="false" ht="15" hidden="false" customHeight="false" outlineLevel="0" collapsed="false">
      <c r="A1018" s="6" t="str">
        <f aca="false">TEXT(B1018,"0")&amp;"-"&amp;TEXT(C1018,"00")</f>
        <v>2024-06</v>
      </c>
      <c r="B1018" s="4" t="n">
        <v>2024</v>
      </c>
      <c r="C1018" s="4" t="n">
        <v>6</v>
      </c>
      <c r="D1018" s="9" t="s">
        <v>273</v>
      </c>
      <c r="E1018" s="9" t="s">
        <v>362</v>
      </c>
      <c r="F1018" s="12" t="str">
        <f aca="false">INDEX(品項主檔!$B$2:$B$11,MATCH($E1018,品項主檔!$A$2:$A$11,0))</f>
        <v>海鮮炒飯</v>
      </c>
      <c r="G1018" s="12" t="str">
        <f aca="false">INDEX(品項主檔!$C$2:$C$11,MATCH($E1018,品項主檔!$A$2:$A$11,0))</f>
        <v>主食</v>
      </c>
      <c r="H1018" s="17" t="n">
        <f aca="false">SUMIFS(品項年度售價!$D$2:$D$31,品項年度售價!$A$2:$A$31,$B1018,品項年度售價!$B$2:$B$31,$E1018)</f>
        <v>250</v>
      </c>
      <c r="I1018" s="4" t="n">
        <v>371</v>
      </c>
      <c r="J1018" s="14" t="n">
        <f aca="false">H1018*I1018</f>
        <v>92750</v>
      </c>
    </row>
    <row r="1019" customFormat="false" ht="15" hidden="false" customHeight="false" outlineLevel="0" collapsed="false">
      <c r="A1019" s="6" t="str">
        <f aca="false">TEXT(B1019,"0")&amp;"-"&amp;TEXT(C1019,"00")</f>
        <v>2024-06</v>
      </c>
      <c r="B1019" s="4" t="n">
        <v>2024</v>
      </c>
      <c r="C1019" s="4" t="n">
        <v>6</v>
      </c>
      <c r="D1019" s="9" t="s">
        <v>273</v>
      </c>
      <c r="E1019" s="9" t="s">
        <v>364</v>
      </c>
      <c r="F1019" s="12" t="str">
        <f aca="false">INDEX(品項主檔!$B$2:$B$11,MATCH($E1019,品項主檔!$A$2:$A$11,0))</f>
        <v>酸辣湯</v>
      </c>
      <c r="G1019" s="12" t="str">
        <f aca="false">INDEX(品項主檔!$C$2:$C$11,MATCH($E1019,品項主檔!$A$2:$A$11,0))</f>
        <v>湯品</v>
      </c>
      <c r="H1019" s="17" t="n">
        <f aca="false">SUMIFS(品項年度售價!$D$2:$D$31,品項年度售價!$A$2:$A$31,$B1019,品項年度售價!$B$2:$B$31,$E1019)</f>
        <v>60</v>
      </c>
      <c r="I1019" s="4" t="n">
        <v>1216</v>
      </c>
      <c r="J1019" s="14" t="n">
        <f aca="false">H1019*I1019</f>
        <v>72960</v>
      </c>
    </row>
    <row r="1020" customFormat="false" ht="15" hidden="false" customHeight="false" outlineLevel="0" collapsed="false">
      <c r="A1020" s="6" t="str">
        <f aca="false">TEXT(B1020,"0")&amp;"-"&amp;TEXT(C1020,"00")</f>
        <v>2024-06</v>
      </c>
      <c r="B1020" s="4" t="n">
        <v>2024</v>
      </c>
      <c r="C1020" s="4" t="n">
        <v>6</v>
      </c>
      <c r="D1020" s="9" t="s">
        <v>273</v>
      </c>
      <c r="E1020" s="9" t="s">
        <v>367</v>
      </c>
      <c r="F1020" s="12" t="str">
        <f aca="false">INDEX(品項主檔!$B$2:$B$11,MATCH($E1020,品項主檔!$A$2:$A$11,0))</f>
        <v>招牌滷味拼盤</v>
      </c>
      <c r="G1020" s="12" t="str">
        <f aca="false">INDEX(品項主檔!$C$2:$C$11,MATCH($E1020,品項主檔!$A$2:$A$11,0))</f>
        <v>小菜</v>
      </c>
      <c r="H1020" s="17" t="n">
        <f aca="false">SUMIFS(品項年度售價!$D$2:$D$31,品項年度售價!$A$2:$A$31,$B1020,品項年度售價!$B$2:$B$31,$E1020)</f>
        <v>120</v>
      </c>
      <c r="I1020" s="4" t="n">
        <v>1093</v>
      </c>
      <c r="J1020" s="14" t="n">
        <f aca="false">H1020*I1020</f>
        <v>131160</v>
      </c>
    </row>
    <row r="1021" customFormat="false" ht="15" hidden="false" customHeight="false" outlineLevel="0" collapsed="false">
      <c r="A1021" s="6" t="str">
        <f aca="false">TEXT(B1021,"0")&amp;"-"&amp;TEXT(C1021,"00")</f>
        <v>2024-06</v>
      </c>
      <c r="B1021" s="4" t="n">
        <v>2024</v>
      </c>
      <c r="C1021" s="4" t="n">
        <v>6</v>
      </c>
      <c r="D1021" s="9" t="s">
        <v>273</v>
      </c>
      <c r="E1021" s="9" t="s">
        <v>370</v>
      </c>
      <c r="F1021" s="12" t="str">
        <f aca="false">INDEX(品項主檔!$B$2:$B$11,MATCH($E1021,品項主檔!$A$2:$A$11,0))</f>
        <v>古早味紅茶</v>
      </c>
      <c r="G1021" s="12" t="str">
        <f aca="false">INDEX(品項主檔!$C$2:$C$11,MATCH($E1021,品項主檔!$A$2:$A$11,0))</f>
        <v>飲品</v>
      </c>
      <c r="H1021" s="17" t="n">
        <f aca="false">SUMIFS(品項年度售價!$D$2:$D$31,品項年度售價!$A$2:$A$31,$B1021,品項年度售價!$B$2:$B$31,$E1021)</f>
        <v>45</v>
      </c>
      <c r="I1021" s="4" t="n">
        <v>5360</v>
      </c>
      <c r="J1021" s="14" t="n">
        <f aca="false">H1021*I1021</f>
        <v>241200</v>
      </c>
    </row>
    <row r="1022" customFormat="false" ht="15" hidden="false" customHeight="false" outlineLevel="0" collapsed="false">
      <c r="A1022" s="6" t="str">
        <f aca="false">TEXT(B1022,"0")&amp;"-"&amp;TEXT(C1022,"00")</f>
        <v>2024-06</v>
      </c>
      <c r="B1022" s="4" t="n">
        <v>2024</v>
      </c>
      <c r="C1022" s="4" t="n">
        <v>6</v>
      </c>
      <c r="D1022" s="9" t="s">
        <v>277</v>
      </c>
      <c r="E1022" s="9" t="s">
        <v>349</v>
      </c>
      <c r="F1022" s="12" t="str">
        <f aca="false">INDEX(品項主檔!$B$2:$B$11,MATCH($E1022,品項主檔!$A$2:$A$11,0))</f>
        <v>招牌牛肉麵</v>
      </c>
      <c r="G1022" s="12" t="str">
        <f aca="false">INDEX(品項主檔!$C$2:$C$11,MATCH($E1022,品項主檔!$A$2:$A$11,0))</f>
        <v>主食</v>
      </c>
      <c r="H1022" s="17" t="n">
        <f aca="false">SUMIFS(品項年度售價!$D$2:$D$31,品項年度售價!$A$2:$A$31,$B1022,品項年度售價!$B$2:$B$31,$E1022)</f>
        <v>280</v>
      </c>
      <c r="I1022" s="4" t="n">
        <v>209</v>
      </c>
      <c r="J1022" s="14" t="n">
        <f aca="false">H1022*I1022</f>
        <v>58520</v>
      </c>
    </row>
    <row r="1023" customFormat="false" ht="15" hidden="false" customHeight="false" outlineLevel="0" collapsed="false">
      <c r="A1023" s="6" t="str">
        <f aca="false">TEXT(B1023,"0")&amp;"-"&amp;TEXT(C1023,"00")</f>
        <v>2024-06</v>
      </c>
      <c r="B1023" s="4" t="n">
        <v>2024</v>
      </c>
      <c r="C1023" s="4" t="n">
        <v>6</v>
      </c>
      <c r="D1023" s="9" t="s">
        <v>277</v>
      </c>
      <c r="E1023" s="9" t="s">
        <v>352</v>
      </c>
      <c r="F1023" s="12" t="str">
        <f aca="false">INDEX(品項主檔!$B$2:$B$11,MATCH($E1023,品項主檔!$A$2:$A$11,0))</f>
        <v>三杯雞定食</v>
      </c>
      <c r="G1023" s="12" t="str">
        <f aca="false">INDEX(品項主檔!$C$2:$C$11,MATCH($E1023,品項主檔!$A$2:$A$11,0))</f>
        <v>主食</v>
      </c>
      <c r="H1023" s="17" t="n">
        <f aca="false">SUMIFS(品項年度售價!$D$2:$D$31,品項年度售價!$A$2:$A$31,$B1023,品項年度售價!$B$2:$B$31,$E1023)</f>
        <v>260</v>
      </c>
      <c r="I1023" s="4" t="n">
        <v>251</v>
      </c>
      <c r="J1023" s="14" t="n">
        <f aca="false">H1023*I1023</f>
        <v>65260</v>
      </c>
    </row>
    <row r="1024" customFormat="false" ht="15" hidden="false" customHeight="false" outlineLevel="0" collapsed="false">
      <c r="A1024" s="6" t="str">
        <f aca="false">TEXT(B1024,"0")&amp;"-"&amp;TEXT(C1024,"00")</f>
        <v>2024-06</v>
      </c>
      <c r="B1024" s="4" t="n">
        <v>2024</v>
      </c>
      <c r="C1024" s="4" t="n">
        <v>6</v>
      </c>
      <c r="D1024" s="9" t="s">
        <v>277</v>
      </c>
      <c r="E1024" s="9" t="s">
        <v>354</v>
      </c>
      <c r="F1024" s="12" t="str">
        <f aca="false">INDEX(品項主檔!$B$2:$B$11,MATCH($E1024,品項主檔!$A$2:$A$11,0))</f>
        <v>蔥油雞腿飯</v>
      </c>
      <c r="G1024" s="12" t="str">
        <f aca="false">INDEX(品項主檔!$C$2:$C$11,MATCH($E1024,品項主檔!$A$2:$A$11,0))</f>
        <v>主食</v>
      </c>
      <c r="H1024" s="17" t="n">
        <f aca="false">SUMIFS(品項年度售價!$D$2:$D$31,品項年度售價!$A$2:$A$31,$B1024,品項年度售價!$B$2:$B$31,$E1024)</f>
        <v>220</v>
      </c>
      <c r="I1024" s="4" t="n">
        <v>326</v>
      </c>
      <c r="J1024" s="14" t="n">
        <f aca="false">H1024*I1024</f>
        <v>71720</v>
      </c>
    </row>
    <row r="1025" customFormat="false" ht="15" hidden="false" customHeight="false" outlineLevel="0" collapsed="false">
      <c r="A1025" s="6" t="str">
        <f aca="false">TEXT(B1025,"0")&amp;"-"&amp;TEXT(C1025,"00")</f>
        <v>2024-06</v>
      </c>
      <c r="B1025" s="4" t="n">
        <v>2024</v>
      </c>
      <c r="C1025" s="4" t="n">
        <v>6</v>
      </c>
      <c r="D1025" s="9" t="s">
        <v>277</v>
      </c>
      <c r="E1025" s="9" t="s">
        <v>356</v>
      </c>
      <c r="F1025" s="12" t="str">
        <f aca="false">INDEX(品項主檔!$B$2:$B$11,MATCH($E1025,品項主檔!$A$2:$A$11,0))</f>
        <v>黑胡椒豬排飯</v>
      </c>
      <c r="G1025" s="12" t="str">
        <f aca="false">INDEX(品項主檔!$C$2:$C$11,MATCH($E1025,品項主檔!$A$2:$A$11,0))</f>
        <v>主食</v>
      </c>
      <c r="H1025" s="17" t="n">
        <f aca="false">SUMIFS(品項年度售價!$D$2:$D$31,品項年度售價!$A$2:$A$31,$B1025,品項年度售價!$B$2:$B$31,$E1025)</f>
        <v>230</v>
      </c>
      <c r="I1025" s="4" t="n">
        <v>288</v>
      </c>
      <c r="J1025" s="14" t="n">
        <f aca="false">H1025*I1025</f>
        <v>66240</v>
      </c>
    </row>
    <row r="1026" customFormat="false" ht="15" hidden="false" customHeight="false" outlineLevel="0" collapsed="false">
      <c r="A1026" s="6" t="str">
        <f aca="false">TEXT(B1026,"0")&amp;"-"&amp;TEXT(C1026,"00")</f>
        <v>2024-06</v>
      </c>
      <c r="B1026" s="4" t="n">
        <v>2024</v>
      </c>
      <c r="C1026" s="4" t="n">
        <v>6</v>
      </c>
      <c r="D1026" s="9" t="s">
        <v>277</v>
      </c>
      <c r="E1026" s="9" t="s">
        <v>358</v>
      </c>
      <c r="F1026" s="12" t="str">
        <f aca="false">INDEX(品項主檔!$B$2:$B$11,MATCH($E1026,品項主檔!$A$2:$A$11,0))</f>
        <v>麻油雞湯麵</v>
      </c>
      <c r="G1026" s="12" t="str">
        <f aca="false">INDEX(品項主檔!$C$2:$C$11,MATCH($E1026,品項主檔!$A$2:$A$11,0))</f>
        <v>主食</v>
      </c>
      <c r="H1026" s="17" t="n">
        <f aca="false">SUMIFS(品項年度售價!$D$2:$D$31,品項年度售價!$A$2:$A$31,$B1026,品項年度售價!$B$2:$B$31,$E1026)</f>
        <v>290</v>
      </c>
      <c r="I1026" s="4" t="n">
        <v>109</v>
      </c>
      <c r="J1026" s="14" t="n">
        <f aca="false">H1026*I1026</f>
        <v>31610</v>
      </c>
    </row>
    <row r="1027" customFormat="false" ht="15" hidden="false" customHeight="false" outlineLevel="0" collapsed="false">
      <c r="A1027" s="6" t="str">
        <f aca="false">TEXT(B1027,"0")&amp;"-"&amp;TEXT(C1027,"00")</f>
        <v>2024-06</v>
      </c>
      <c r="B1027" s="4" t="n">
        <v>2024</v>
      </c>
      <c r="C1027" s="4" t="n">
        <v>6</v>
      </c>
      <c r="D1027" s="9" t="s">
        <v>277</v>
      </c>
      <c r="E1027" s="9" t="s">
        <v>360</v>
      </c>
      <c r="F1027" s="12" t="str">
        <f aca="false">INDEX(品項主檔!$B$2:$B$11,MATCH($E1027,品項主檔!$A$2:$A$11,0))</f>
        <v>塔香涼麵</v>
      </c>
      <c r="G1027" s="12" t="str">
        <f aca="false">INDEX(品項主檔!$C$2:$C$11,MATCH($E1027,品項主檔!$A$2:$A$11,0))</f>
        <v>主食</v>
      </c>
      <c r="H1027" s="17" t="n">
        <f aca="false">SUMIFS(品項年度售價!$D$2:$D$31,品項年度售價!$A$2:$A$31,$B1027,品項年度售價!$B$2:$B$31,$E1027)</f>
        <v>180</v>
      </c>
      <c r="I1027" s="4" t="n">
        <v>388</v>
      </c>
      <c r="J1027" s="14" t="n">
        <f aca="false">H1027*I1027</f>
        <v>69840</v>
      </c>
    </row>
    <row r="1028" customFormat="false" ht="15" hidden="false" customHeight="false" outlineLevel="0" collapsed="false">
      <c r="A1028" s="6" t="str">
        <f aca="false">TEXT(B1028,"0")&amp;"-"&amp;TEXT(C1028,"00")</f>
        <v>2024-06</v>
      </c>
      <c r="B1028" s="4" t="n">
        <v>2024</v>
      </c>
      <c r="C1028" s="4" t="n">
        <v>6</v>
      </c>
      <c r="D1028" s="9" t="s">
        <v>277</v>
      </c>
      <c r="E1028" s="9" t="s">
        <v>362</v>
      </c>
      <c r="F1028" s="12" t="str">
        <f aca="false">INDEX(品項主檔!$B$2:$B$11,MATCH($E1028,品項主檔!$A$2:$A$11,0))</f>
        <v>海鮮炒飯</v>
      </c>
      <c r="G1028" s="12" t="str">
        <f aca="false">INDEX(品項主檔!$C$2:$C$11,MATCH($E1028,品項主檔!$A$2:$A$11,0))</f>
        <v>主食</v>
      </c>
      <c r="H1028" s="17" t="n">
        <f aca="false">SUMIFS(品項年度售價!$D$2:$D$31,品項年度售價!$A$2:$A$31,$B1028,品項年度售價!$B$2:$B$31,$E1028)</f>
        <v>250</v>
      </c>
      <c r="I1028" s="4" t="n">
        <v>328</v>
      </c>
      <c r="J1028" s="14" t="n">
        <f aca="false">H1028*I1028</f>
        <v>82000</v>
      </c>
    </row>
    <row r="1029" customFormat="false" ht="15" hidden="false" customHeight="false" outlineLevel="0" collapsed="false">
      <c r="A1029" s="6" t="str">
        <f aca="false">TEXT(B1029,"0")&amp;"-"&amp;TEXT(C1029,"00")</f>
        <v>2024-06</v>
      </c>
      <c r="B1029" s="4" t="n">
        <v>2024</v>
      </c>
      <c r="C1029" s="4" t="n">
        <v>6</v>
      </c>
      <c r="D1029" s="9" t="s">
        <v>277</v>
      </c>
      <c r="E1029" s="9" t="s">
        <v>364</v>
      </c>
      <c r="F1029" s="12" t="str">
        <f aca="false">INDEX(品項主檔!$B$2:$B$11,MATCH($E1029,品項主檔!$A$2:$A$11,0))</f>
        <v>酸辣湯</v>
      </c>
      <c r="G1029" s="12" t="str">
        <f aca="false">INDEX(品項主檔!$C$2:$C$11,MATCH($E1029,品項主檔!$A$2:$A$11,0))</f>
        <v>湯品</v>
      </c>
      <c r="H1029" s="17" t="n">
        <f aca="false">SUMIFS(品項年度售價!$D$2:$D$31,品項年度售價!$A$2:$A$31,$B1029,品項年度售價!$B$2:$B$31,$E1029)</f>
        <v>60</v>
      </c>
      <c r="I1029" s="4" t="n">
        <v>971</v>
      </c>
      <c r="J1029" s="14" t="n">
        <f aca="false">H1029*I1029</f>
        <v>58260</v>
      </c>
    </row>
    <row r="1030" customFormat="false" ht="15" hidden="false" customHeight="false" outlineLevel="0" collapsed="false">
      <c r="A1030" s="6" t="str">
        <f aca="false">TEXT(B1030,"0")&amp;"-"&amp;TEXT(C1030,"00")</f>
        <v>2024-06</v>
      </c>
      <c r="B1030" s="4" t="n">
        <v>2024</v>
      </c>
      <c r="C1030" s="4" t="n">
        <v>6</v>
      </c>
      <c r="D1030" s="9" t="s">
        <v>277</v>
      </c>
      <c r="E1030" s="9" t="s">
        <v>367</v>
      </c>
      <c r="F1030" s="12" t="str">
        <f aca="false">INDEX(品項主檔!$B$2:$B$11,MATCH($E1030,品項主檔!$A$2:$A$11,0))</f>
        <v>招牌滷味拼盤</v>
      </c>
      <c r="G1030" s="12" t="str">
        <f aca="false">INDEX(品項主檔!$C$2:$C$11,MATCH($E1030,品項主檔!$A$2:$A$11,0))</f>
        <v>小菜</v>
      </c>
      <c r="H1030" s="17" t="n">
        <f aca="false">SUMIFS(品項年度售價!$D$2:$D$31,品項年度售價!$A$2:$A$31,$B1030,品項年度售價!$B$2:$B$31,$E1030)</f>
        <v>120</v>
      </c>
      <c r="I1030" s="4" t="n">
        <v>803</v>
      </c>
      <c r="J1030" s="14" t="n">
        <f aca="false">H1030*I1030</f>
        <v>96360</v>
      </c>
    </row>
    <row r="1031" customFormat="false" ht="15" hidden="false" customHeight="false" outlineLevel="0" collapsed="false">
      <c r="A1031" s="6" t="str">
        <f aca="false">TEXT(B1031,"0")&amp;"-"&amp;TEXT(C1031,"00")</f>
        <v>2024-06</v>
      </c>
      <c r="B1031" s="4" t="n">
        <v>2024</v>
      </c>
      <c r="C1031" s="4" t="n">
        <v>6</v>
      </c>
      <c r="D1031" s="9" t="s">
        <v>277</v>
      </c>
      <c r="E1031" s="9" t="s">
        <v>370</v>
      </c>
      <c r="F1031" s="12" t="str">
        <f aca="false">INDEX(品項主檔!$B$2:$B$11,MATCH($E1031,品項主檔!$A$2:$A$11,0))</f>
        <v>古早味紅茶</v>
      </c>
      <c r="G1031" s="12" t="str">
        <f aca="false">INDEX(品項主檔!$C$2:$C$11,MATCH($E1031,品項主檔!$A$2:$A$11,0))</f>
        <v>飲品</v>
      </c>
      <c r="H1031" s="17" t="n">
        <f aca="false">SUMIFS(品項年度售價!$D$2:$D$31,品項年度售價!$A$2:$A$31,$B1031,品項年度售價!$B$2:$B$31,$E1031)</f>
        <v>45</v>
      </c>
      <c r="I1031" s="4" t="n">
        <v>3496</v>
      </c>
      <c r="J1031" s="14" t="n">
        <f aca="false">H1031*I1031</f>
        <v>157320</v>
      </c>
    </row>
    <row r="1032" customFormat="false" ht="15" hidden="false" customHeight="false" outlineLevel="0" collapsed="false">
      <c r="A1032" s="6" t="str">
        <f aca="false">TEXT(B1032,"0")&amp;"-"&amp;TEXT(C1032,"00")</f>
        <v>2024-06</v>
      </c>
      <c r="B1032" s="4" t="n">
        <v>2024</v>
      </c>
      <c r="C1032" s="4" t="n">
        <v>6</v>
      </c>
      <c r="D1032" s="9" t="s">
        <v>288</v>
      </c>
      <c r="E1032" s="9" t="s">
        <v>349</v>
      </c>
      <c r="F1032" s="12" t="str">
        <f aca="false">INDEX(品項主檔!$B$2:$B$11,MATCH($E1032,品項主檔!$A$2:$A$11,0))</f>
        <v>招牌牛肉麵</v>
      </c>
      <c r="G1032" s="12" t="str">
        <f aca="false">INDEX(品項主檔!$C$2:$C$11,MATCH($E1032,品項主檔!$A$2:$A$11,0))</f>
        <v>主食</v>
      </c>
      <c r="H1032" s="17" t="n">
        <f aca="false">SUMIFS(品項年度售價!$D$2:$D$31,品項年度售價!$A$2:$A$31,$B1032,品項年度售價!$B$2:$B$31,$E1032)</f>
        <v>280</v>
      </c>
      <c r="I1032" s="4" t="n">
        <v>365</v>
      </c>
      <c r="J1032" s="14" t="n">
        <f aca="false">H1032*I1032</f>
        <v>102200</v>
      </c>
    </row>
    <row r="1033" customFormat="false" ht="15" hidden="false" customHeight="false" outlineLevel="0" collapsed="false">
      <c r="A1033" s="6" t="str">
        <f aca="false">TEXT(B1033,"0")&amp;"-"&amp;TEXT(C1033,"00")</f>
        <v>2024-06</v>
      </c>
      <c r="B1033" s="4" t="n">
        <v>2024</v>
      </c>
      <c r="C1033" s="4" t="n">
        <v>6</v>
      </c>
      <c r="D1033" s="9" t="s">
        <v>288</v>
      </c>
      <c r="E1033" s="9" t="s">
        <v>352</v>
      </c>
      <c r="F1033" s="12" t="str">
        <f aca="false">INDEX(品項主檔!$B$2:$B$11,MATCH($E1033,品項主檔!$A$2:$A$11,0))</f>
        <v>三杯雞定食</v>
      </c>
      <c r="G1033" s="12" t="str">
        <f aca="false">INDEX(品項主檔!$C$2:$C$11,MATCH($E1033,品項主檔!$A$2:$A$11,0))</f>
        <v>主食</v>
      </c>
      <c r="H1033" s="17" t="n">
        <f aca="false">SUMIFS(品項年度售價!$D$2:$D$31,品項年度售價!$A$2:$A$31,$B1033,品項年度售價!$B$2:$B$31,$E1033)</f>
        <v>260</v>
      </c>
      <c r="I1033" s="4" t="n">
        <v>361</v>
      </c>
      <c r="J1033" s="14" t="n">
        <f aca="false">H1033*I1033</f>
        <v>93860</v>
      </c>
    </row>
    <row r="1034" customFormat="false" ht="15" hidden="false" customHeight="false" outlineLevel="0" collapsed="false">
      <c r="A1034" s="6" t="str">
        <f aca="false">TEXT(B1034,"0")&amp;"-"&amp;TEXT(C1034,"00")</f>
        <v>2024-06</v>
      </c>
      <c r="B1034" s="4" t="n">
        <v>2024</v>
      </c>
      <c r="C1034" s="4" t="n">
        <v>6</v>
      </c>
      <c r="D1034" s="9" t="s">
        <v>288</v>
      </c>
      <c r="E1034" s="9" t="s">
        <v>354</v>
      </c>
      <c r="F1034" s="12" t="str">
        <f aca="false">INDEX(品項主檔!$B$2:$B$11,MATCH($E1034,品項主檔!$A$2:$A$11,0))</f>
        <v>蔥油雞腿飯</v>
      </c>
      <c r="G1034" s="12" t="str">
        <f aca="false">INDEX(品項主檔!$C$2:$C$11,MATCH($E1034,品項主檔!$A$2:$A$11,0))</f>
        <v>主食</v>
      </c>
      <c r="H1034" s="17" t="n">
        <f aca="false">SUMIFS(品項年度售價!$D$2:$D$31,品項年度售價!$A$2:$A$31,$B1034,品項年度售價!$B$2:$B$31,$E1034)</f>
        <v>220</v>
      </c>
      <c r="I1034" s="4" t="n">
        <v>368</v>
      </c>
      <c r="J1034" s="14" t="n">
        <f aca="false">H1034*I1034</f>
        <v>80960</v>
      </c>
    </row>
    <row r="1035" customFormat="false" ht="15" hidden="false" customHeight="false" outlineLevel="0" collapsed="false">
      <c r="A1035" s="6" t="str">
        <f aca="false">TEXT(B1035,"0")&amp;"-"&amp;TEXT(C1035,"00")</f>
        <v>2024-06</v>
      </c>
      <c r="B1035" s="4" t="n">
        <v>2024</v>
      </c>
      <c r="C1035" s="4" t="n">
        <v>6</v>
      </c>
      <c r="D1035" s="9" t="s">
        <v>288</v>
      </c>
      <c r="E1035" s="9" t="s">
        <v>356</v>
      </c>
      <c r="F1035" s="12" t="str">
        <f aca="false">INDEX(品項主檔!$B$2:$B$11,MATCH($E1035,品項主檔!$A$2:$A$11,0))</f>
        <v>黑胡椒豬排飯</v>
      </c>
      <c r="G1035" s="12" t="str">
        <f aca="false">INDEX(品項主檔!$C$2:$C$11,MATCH($E1035,品項主檔!$A$2:$A$11,0))</f>
        <v>主食</v>
      </c>
      <c r="H1035" s="17" t="n">
        <f aca="false">SUMIFS(品項年度售價!$D$2:$D$31,品項年度售價!$A$2:$A$31,$B1035,品項年度售價!$B$2:$B$31,$E1035)</f>
        <v>230</v>
      </c>
      <c r="I1035" s="4" t="n">
        <v>405</v>
      </c>
      <c r="J1035" s="14" t="n">
        <f aca="false">H1035*I1035</f>
        <v>93150</v>
      </c>
    </row>
    <row r="1036" customFormat="false" ht="15" hidden="false" customHeight="false" outlineLevel="0" collapsed="false">
      <c r="A1036" s="6" t="str">
        <f aca="false">TEXT(B1036,"0")&amp;"-"&amp;TEXT(C1036,"00")</f>
        <v>2024-06</v>
      </c>
      <c r="B1036" s="4" t="n">
        <v>2024</v>
      </c>
      <c r="C1036" s="4" t="n">
        <v>6</v>
      </c>
      <c r="D1036" s="9" t="s">
        <v>288</v>
      </c>
      <c r="E1036" s="9" t="s">
        <v>358</v>
      </c>
      <c r="F1036" s="12" t="str">
        <f aca="false">INDEX(品項主檔!$B$2:$B$11,MATCH($E1036,品項主檔!$A$2:$A$11,0))</f>
        <v>麻油雞湯麵</v>
      </c>
      <c r="G1036" s="12" t="str">
        <f aca="false">INDEX(品項主檔!$C$2:$C$11,MATCH($E1036,品項主檔!$A$2:$A$11,0))</f>
        <v>主食</v>
      </c>
      <c r="H1036" s="17" t="n">
        <f aca="false">SUMIFS(品項年度售價!$D$2:$D$31,品項年度售價!$A$2:$A$31,$B1036,品項年度售價!$B$2:$B$31,$E1036)</f>
        <v>290</v>
      </c>
      <c r="I1036" s="4" t="n">
        <v>160</v>
      </c>
      <c r="J1036" s="14" t="n">
        <f aca="false">H1036*I1036</f>
        <v>46400</v>
      </c>
    </row>
    <row r="1037" customFormat="false" ht="15" hidden="false" customHeight="false" outlineLevel="0" collapsed="false">
      <c r="A1037" s="6" t="str">
        <f aca="false">TEXT(B1037,"0")&amp;"-"&amp;TEXT(C1037,"00")</f>
        <v>2024-06</v>
      </c>
      <c r="B1037" s="4" t="n">
        <v>2024</v>
      </c>
      <c r="C1037" s="4" t="n">
        <v>6</v>
      </c>
      <c r="D1037" s="9" t="s">
        <v>288</v>
      </c>
      <c r="E1037" s="9" t="s">
        <v>360</v>
      </c>
      <c r="F1037" s="12" t="str">
        <f aca="false">INDEX(品項主檔!$B$2:$B$11,MATCH($E1037,品項主檔!$A$2:$A$11,0))</f>
        <v>塔香涼麵</v>
      </c>
      <c r="G1037" s="12" t="str">
        <f aca="false">INDEX(品項主檔!$C$2:$C$11,MATCH($E1037,品項主檔!$A$2:$A$11,0))</f>
        <v>主食</v>
      </c>
      <c r="H1037" s="17" t="n">
        <f aca="false">SUMIFS(品項年度售價!$D$2:$D$31,品項年度售價!$A$2:$A$31,$B1037,品項年度售價!$B$2:$B$31,$E1037)</f>
        <v>180</v>
      </c>
      <c r="I1037" s="4" t="n">
        <v>604</v>
      </c>
      <c r="J1037" s="14" t="n">
        <f aca="false">H1037*I1037</f>
        <v>108720</v>
      </c>
    </row>
    <row r="1038" customFormat="false" ht="15" hidden="false" customHeight="false" outlineLevel="0" collapsed="false">
      <c r="A1038" s="6" t="str">
        <f aca="false">TEXT(B1038,"0")&amp;"-"&amp;TEXT(C1038,"00")</f>
        <v>2024-06</v>
      </c>
      <c r="B1038" s="4" t="n">
        <v>2024</v>
      </c>
      <c r="C1038" s="4" t="n">
        <v>6</v>
      </c>
      <c r="D1038" s="9" t="s">
        <v>288</v>
      </c>
      <c r="E1038" s="9" t="s">
        <v>362</v>
      </c>
      <c r="F1038" s="12" t="str">
        <f aca="false">INDEX(品項主檔!$B$2:$B$11,MATCH($E1038,品項主檔!$A$2:$A$11,0))</f>
        <v>海鮮炒飯</v>
      </c>
      <c r="G1038" s="12" t="str">
        <f aca="false">INDEX(品項主檔!$C$2:$C$11,MATCH($E1038,品項主檔!$A$2:$A$11,0))</f>
        <v>主食</v>
      </c>
      <c r="H1038" s="17" t="n">
        <f aca="false">SUMIFS(品項年度售價!$D$2:$D$31,品項年度售價!$A$2:$A$31,$B1038,品項年度售價!$B$2:$B$31,$E1038)</f>
        <v>250</v>
      </c>
      <c r="I1038" s="4" t="n">
        <v>394</v>
      </c>
      <c r="J1038" s="14" t="n">
        <f aca="false">H1038*I1038</f>
        <v>98500</v>
      </c>
    </row>
    <row r="1039" customFormat="false" ht="15" hidden="false" customHeight="false" outlineLevel="0" collapsed="false">
      <c r="A1039" s="6" t="str">
        <f aca="false">TEXT(B1039,"0")&amp;"-"&amp;TEXT(C1039,"00")</f>
        <v>2024-06</v>
      </c>
      <c r="B1039" s="4" t="n">
        <v>2024</v>
      </c>
      <c r="C1039" s="4" t="n">
        <v>6</v>
      </c>
      <c r="D1039" s="9" t="s">
        <v>288</v>
      </c>
      <c r="E1039" s="9" t="s">
        <v>364</v>
      </c>
      <c r="F1039" s="12" t="str">
        <f aca="false">INDEX(品項主檔!$B$2:$B$11,MATCH($E1039,品項主檔!$A$2:$A$11,0))</f>
        <v>酸辣湯</v>
      </c>
      <c r="G1039" s="12" t="str">
        <f aca="false">INDEX(品項主檔!$C$2:$C$11,MATCH($E1039,品項主檔!$A$2:$A$11,0))</f>
        <v>湯品</v>
      </c>
      <c r="H1039" s="17" t="n">
        <f aca="false">SUMIFS(品項年度售價!$D$2:$D$31,品項年度售價!$A$2:$A$31,$B1039,品項年度售價!$B$2:$B$31,$E1039)</f>
        <v>60</v>
      </c>
      <c r="I1039" s="4" t="n">
        <v>1685</v>
      </c>
      <c r="J1039" s="14" t="n">
        <f aca="false">H1039*I1039</f>
        <v>101100</v>
      </c>
    </row>
    <row r="1040" customFormat="false" ht="15" hidden="false" customHeight="false" outlineLevel="0" collapsed="false">
      <c r="A1040" s="6" t="str">
        <f aca="false">TEXT(B1040,"0")&amp;"-"&amp;TEXT(C1040,"00")</f>
        <v>2024-06</v>
      </c>
      <c r="B1040" s="4" t="n">
        <v>2024</v>
      </c>
      <c r="C1040" s="4" t="n">
        <v>6</v>
      </c>
      <c r="D1040" s="9" t="s">
        <v>288</v>
      </c>
      <c r="E1040" s="9" t="s">
        <v>367</v>
      </c>
      <c r="F1040" s="12" t="str">
        <f aca="false">INDEX(品項主檔!$B$2:$B$11,MATCH($E1040,品項主檔!$A$2:$A$11,0))</f>
        <v>招牌滷味拼盤</v>
      </c>
      <c r="G1040" s="12" t="str">
        <f aca="false">INDEX(品項主檔!$C$2:$C$11,MATCH($E1040,品項主檔!$A$2:$A$11,0))</f>
        <v>小菜</v>
      </c>
      <c r="H1040" s="17" t="n">
        <f aca="false">SUMIFS(品項年度售價!$D$2:$D$31,品項年度售價!$A$2:$A$31,$B1040,品項年度售價!$B$2:$B$31,$E1040)</f>
        <v>120</v>
      </c>
      <c r="I1040" s="4" t="n">
        <v>1529</v>
      </c>
      <c r="J1040" s="14" t="n">
        <f aca="false">H1040*I1040</f>
        <v>183480</v>
      </c>
    </row>
    <row r="1041" customFormat="false" ht="15" hidden="false" customHeight="false" outlineLevel="0" collapsed="false">
      <c r="A1041" s="6" t="str">
        <f aca="false">TEXT(B1041,"0")&amp;"-"&amp;TEXT(C1041,"00")</f>
        <v>2024-06</v>
      </c>
      <c r="B1041" s="4" t="n">
        <v>2024</v>
      </c>
      <c r="C1041" s="4" t="n">
        <v>6</v>
      </c>
      <c r="D1041" s="9" t="s">
        <v>288</v>
      </c>
      <c r="E1041" s="9" t="s">
        <v>370</v>
      </c>
      <c r="F1041" s="12" t="str">
        <f aca="false">INDEX(品項主檔!$B$2:$B$11,MATCH($E1041,品項主檔!$A$2:$A$11,0))</f>
        <v>古早味紅茶</v>
      </c>
      <c r="G1041" s="12" t="str">
        <f aca="false">INDEX(品項主檔!$C$2:$C$11,MATCH($E1041,品項主檔!$A$2:$A$11,0))</f>
        <v>飲品</v>
      </c>
      <c r="H1041" s="17" t="n">
        <f aca="false">SUMIFS(品項年度售價!$D$2:$D$31,品項年度售價!$A$2:$A$31,$B1041,品項年度售價!$B$2:$B$31,$E1041)</f>
        <v>45</v>
      </c>
      <c r="I1041" s="4" t="n">
        <v>5198</v>
      </c>
      <c r="J1041" s="14" t="n">
        <f aca="false">H1041*I1041</f>
        <v>233910</v>
      </c>
    </row>
    <row r="1042" customFormat="false" ht="15" hidden="false" customHeight="false" outlineLevel="0" collapsed="false">
      <c r="A1042" s="6" t="str">
        <f aca="false">TEXT(B1042,"0")&amp;"-"&amp;TEXT(C1042,"00")</f>
        <v>2024-06</v>
      </c>
      <c r="B1042" s="4" t="n">
        <v>2024</v>
      </c>
      <c r="C1042" s="4" t="n">
        <v>6</v>
      </c>
      <c r="D1042" s="9" t="s">
        <v>292</v>
      </c>
      <c r="E1042" s="9" t="s">
        <v>349</v>
      </c>
      <c r="F1042" s="12" t="str">
        <f aca="false">INDEX(品項主檔!$B$2:$B$11,MATCH($E1042,品項主檔!$A$2:$A$11,0))</f>
        <v>招牌牛肉麵</v>
      </c>
      <c r="G1042" s="12" t="str">
        <f aca="false">INDEX(品項主檔!$C$2:$C$11,MATCH($E1042,品項主檔!$A$2:$A$11,0))</f>
        <v>主食</v>
      </c>
      <c r="H1042" s="17" t="n">
        <f aca="false">SUMIFS(品項年度售價!$D$2:$D$31,品項年度售價!$A$2:$A$31,$B1042,品項年度售價!$B$2:$B$31,$E1042)</f>
        <v>280</v>
      </c>
      <c r="I1042" s="4" t="n">
        <v>305</v>
      </c>
      <c r="J1042" s="14" t="n">
        <f aca="false">H1042*I1042</f>
        <v>85400</v>
      </c>
    </row>
    <row r="1043" customFormat="false" ht="15" hidden="false" customHeight="false" outlineLevel="0" collapsed="false">
      <c r="A1043" s="6" t="str">
        <f aca="false">TEXT(B1043,"0")&amp;"-"&amp;TEXT(C1043,"00")</f>
        <v>2024-06</v>
      </c>
      <c r="B1043" s="4" t="n">
        <v>2024</v>
      </c>
      <c r="C1043" s="4" t="n">
        <v>6</v>
      </c>
      <c r="D1043" s="9" t="s">
        <v>292</v>
      </c>
      <c r="E1043" s="9" t="s">
        <v>352</v>
      </c>
      <c r="F1043" s="12" t="str">
        <f aca="false">INDEX(品項主檔!$B$2:$B$11,MATCH($E1043,品項主檔!$A$2:$A$11,0))</f>
        <v>三杯雞定食</v>
      </c>
      <c r="G1043" s="12" t="str">
        <f aca="false">INDEX(品項主檔!$C$2:$C$11,MATCH($E1043,品項主檔!$A$2:$A$11,0))</f>
        <v>主食</v>
      </c>
      <c r="H1043" s="17" t="n">
        <f aca="false">SUMIFS(品項年度售價!$D$2:$D$31,品項年度售價!$A$2:$A$31,$B1043,品項年度售價!$B$2:$B$31,$E1043)</f>
        <v>260</v>
      </c>
      <c r="I1043" s="4" t="n">
        <v>320</v>
      </c>
      <c r="J1043" s="14" t="n">
        <f aca="false">H1043*I1043</f>
        <v>83200</v>
      </c>
    </row>
    <row r="1044" customFormat="false" ht="15" hidden="false" customHeight="false" outlineLevel="0" collapsed="false">
      <c r="A1044" s="6" t="str">
        <f aca="false">TEXT(B1044,"0")&amp;"-"&amp;TEXT(C1044,"00")</f>
        <v>2024-06</v>
      </c>
      <c r="B1044" s="4" t="n">
        <v>2024</v>
      </c>
      <c r="C1044" s="4" t="n">
        <v>6</v>
      </c>
      <c r="D1044" s="9" t="s">
        <v>292</v>
      </c>
      <c r="E1044" s="9" t="s">
        <v>354</v>
      </c>
      <c r="F1044" s="12" t="str">
        <f aca="false">INDEX(品項主檔!$B$2:$B$11,MATCH($E1044,品項主檔!$A$2:$A$11,0))</f>
        <v>蔥油雞腿飯</v>
      </c>
      <c r="G1044" s="12" t="str">
        <f aca="false">INDEX(品項主檔!$C$2:$C$11,MATCH($E1044,品項主檔!$A$2:$A$11,0))</f>
        <v>主食</v>
      </c>
      <c r="H1044" s="17" t="n">
        <f aca="false">SUMIFS(品項年度售價!$D$2:$D$31,品項年度售價!$A$2:$A$31,$B1044,品項年度售價!$B$2:$B$31,$E1044)</f>
        <v>220</v>
      </c>
      <c r="I1044" s="4" t="n">
        <v>404</v>
      </c>
      <c r="J1044" s="14" t="n">
        <f aca="false">H1044*I1044</f>
        <v>88880</v>
      </c>
    </row>
    <row r="1045" customFormat="false" ht="15" hidden="false" customHeight="false" outlineLevel="0" collapsed="false">
      <c r="A1045" s="6" t="str">
        <f aca="false">TEXT(B1045,"0")&amp;"-"&amp;TEXT(C1045,"00")</f>
        <v>2024-06</v>
      </c>
      <c r="B1045" s="4" t="n">
        <v>2024</v>
      </c>
      <c r="C1045" s="4" t="n">
        <v>6</v>
      </c>
      <c r="D1045" s="9" t="s">
        <v>292</v>
      </c>
      <c r="E1045" s="9" t="s">
        <v>356</v>
      </c>
      <c r="F1045" s="12" t="str">
        <f aca="false">INDEX(品項主檔!$B$2:$B$11,MATCH($E1045,品項主檔!$A$2:$A$11,0))</f>
        <v>黑胡椒豬排飯</v>
      </c>
      <c r="G1045" s="12" t="str">
        <f aca="false">INDEX(品項主檔!$C$2:$C$11,MATCH($E1045,品項主檔!$A$2:$A$11,0))</f>
        <v>主食</v>
      </c>
      <c r="H1045" s="17" t="n">
        <f aca="false">SUMIFS(品項年度售價!$D$2:$D$31,品項年度售價!$A$2:$A$31,$B1045,品項年度售價!$B$2:$B$31,$E1045)</f>
        <v>230</v>
      </c>
      <c r="I1045" s="4" t="n">
        <v>287</v>
      </c>
      <c r="J1045" s="14" t="n">
        <f aca="false">H1045*I1045</f>
        <v>66010</v>
      </c>
    </row>
    <row r="1046" customFormat="false" ht="15" hidden="false" customHeight="false" outlineLevel="0" collapsed="false">
      <c r="A1046" s="6" t="str">
        <f aca="false">TEXT(B1046,"0")&amp;"-"&amp;TEXT(C1046,"00")</f>
        <v>2024-06</v>
      </c>
      <c r="B1046" s="4" t="n">
        <v>2024</v>
      </c>
      <c r="C1046" s="4" t="n">
        <v>6</v>
      </c>
      <c r="D1046" s="9" t="s">
        <v>292</v>
      </c>
      <c r="E1046" s="9" t="s">
        <v>358</v>
      </c>
      <c r="F1046" s="12" t="str">
        <f aca="false">INDEX(品項主檔!$B$2:$B$11,MATCH($E1046,品項主檔!$A$2:$A$11,0))</f>
        <v>麻油雞湯麵</v>
      </c>
      <c r="G1046" s="12" t="str">
        <f aca="false">INDEX(品項主檔!$C$2:$C$11,MATCH($E1046,品項主檔!$A$2:$A$11,0))</f>
        <v>主食</v>
      </c>
      <c r="H1046" s="17" t="n">
        <f aca="false">SUMIFS(品項年度售價!$D$2:$D$31,品項年度售價!$A$2:$A$31,$B1046,品項年度售價!$B$2:$B$31,$E1046)</f>
        <v>290</v>
      </c>
      <c r="I1046" s="4" t="n">
        <v>173</v>
      </c>
      <c r="J1046" s="14" t="n">
        <f aca="false">H1046*I1046</f>
        <v>50170</v>
      </c>
    </row>
    <row r="1047" customFormat="false" ht="15" hidden="false" customHeight="false" outlineLevel="0" collapsed="false">
      <c r="A1047" s="6" t="str">
        <f aca="false">TEXT(B1047,"0")&amp;"-"&amp;TEXT(C1047,"00")</f>
        <v>2024-06</v>
      </c>
      <c r="B1047" s="4" t="n">
        <v>2024</v>
      </c>
      <c r="C1047" s="4" t="n">
        <v>6</v>
      </c>
      <c r="D1047" s="9" t="s">
        <v>292</v>
      </c>
      <c r="E1047" s="9" t="s">
        <v>360</v>
      </c>
      <c r="F1047" s="12" t="str">
        <f aca="false">INDEX(品項主檔!$B$2:$B$11,MATCH($E1047,品項主檔!$A$2:$A$11,0))</f>
        <v>塔香涼麵</v>
      </c>
      <c r="G1047" s="12" t="str">
        <f aca="false">INDEX(品項主檔!$C$2:$C$11,MATCH($E1047,品項主檔!$A$2:$A$11,0))</f>
        <v>主食</v>
      </c>
      <c r="H1047" s="17" t="n">
        <f aca="false">SUMIFS(品項年度售價!$D$2:$D$31,品項年度售價!$A$2:$A$31,$B1047,品項年度售價!$B$2:$B$31,$E1047)</f>
        <v>180</v>
      </c>
      <c r="I1047" s="4" t="n">
        <v>566</v>
      </c>
      <c r="J1047" s="14" t="n">
        <f aca="false">H1047*I1047</f>
        <v>101880</v>
      </c>
    </row>
    <row r="1048" customFormat="false" ht="15" hidden="false" customHeight="false" outlineLevel="0" collapsed="false">
      <c r="A1048" s="6" t="str">
        <f aca="false">TEXT(B1048,"0")&amp;"-"&amp;TEXT(C1048,"00")</f>
        <v>2024-06</v>
      </c>
      <c r="B1048" s="4" t="n">
        <v>2024</v>
      </c>
      <c r="C1048" s="4" t="n">
        <v>6</v>
      </c>
      <c r="D1048" s="9" t="s">
        <v>292</v>
      </c>
      <c r="E1048" s="9" t="s">
        <v>362</v>
      </c>
      <c r="F1048" s="12" t="str">
        <f aca="false">INDEX(品項主檔!$B$2:$B$11,MATCH($E1048,品項主檔!$A$2:$A$11,0))</f>
        <v>海鮮炒飯</v>
      </c>
      <c r="G1048" s="12" t="str">
        <f aca="false">INDEX(品項主檔!$C$2:$C$11,MATCH($E1048,品項主檔!$A$2:$A$11,0))</f>
        <v>主食</v>
      </c>
      <c r="H1048" s="17" t="n">
        <f aca="false">SUMIFS(品項年度售價!$D$2:$D$31,品項年度售價!$A$2:$A$31,$B1048,品項年度售價!$B$2:$B$31,$E1048)</f>
        <v>250</v>
      </c>
      <c r="I1048" s="4" t="n">
        <v>406</v>
      </c>
      <c r="J1048" s="14" t="n">
        <f aca="false">H1048*I1048</f>
        <v>101500</v>
      </c>
    </row>
    <row r="1049" customFormat="false" ht="15" hidden="false" customHeight="false" outlineLevel="0" collapsed="false">
      <c r="A1049" s="6" t="str">
        <f aca="false">TEXT(B1049,"0")&amp;"-"&amp;TEXT(C1049,"00")</f>
        <v>2024-06</v>
      </c>
      <c r="B1049" s="4" t="n">
        <v>2024</v>
      </c>
      <c r="C1049" s="4" t="n">
        <v>6</v>
      </c>
      <c r="D1049" s="9" t="s">
        <v>292</v>
      </c>
      <c r="E1049" s="9" t="s">
        <v>364</v>
      </c>
      <c r="F1049" s="12" t="str">
        <f aca="false">INDEX(品項主檔!$B$2:$B$11,MATCH($E1049,品項主檔!$A$2:$A$11,0))</f>
        <v>酸辣湯</v>
      </c>
      <c r="G1049" s="12" t="str">
        <f aca="false">INDEX(品項主檔!$C$2:$C$11,MATCH($E1049,品項主檔!$A$2:$A$11,0))</f>
        <v>湯品</v>
      </c>
      <c r="H1049" s="17" t="n">
        <f aca="false">SUMIFS(品項年度售價!$D$2:$D$31,品項年度售價!$A$2:$A$31,$B1049,品項年度售價!$B$2:$B$31,$E1049)</f>
        <v>60</v>
      </c>
      <c r="I1049" s="4" t="n">
        <v>1362</v>
      </c>
      <c r="J1049" s="14" t="n">
        <f aca="false">H1049*I1049</f>
        <v>81720</v>
      </c>
    </row>
    <row r="1050" customFormat="false" ht="15" hidden="false" customHeight="false" outlineLevel="0" collapsed="false">
      <c r="A1050" s="6" t="str">
        <f aca="false">TEXT(B1050,"0")&amp;"-"&amp;TEXT(C1050,"00")</f>
        <v>2024-06</v>
      </c>
      <c r="B1050" s="4" t="n">
        <v>2024</v>
      </c>
      <c r="C1050" s="4" t="n">
        <v>6</v>
      </c>
      <c r="D1050" s="9" t="s">
        <v>292</v>
      </c>
      <c r="E1050" s="9" t="s">
        <v>367</v>
      </c>
      <c r="F1050" s="12" t="str">
        <f aca="false">INDEX(品項主檔!$B$2:$B$11,MATCH($E1050,品項主檔!$A$2:$A$11,0))</f>
        <v>招牌滷味拼盤</v>
      </c>
      <c r="G1050" s="12" t="str">
        <f aca="false">INDEX(品項主檔!$C$2:$C$11,MATCH($E1050,品項主檔!$A$2:$A$11,0))</f>
        <v>小菜</v>
      </c>
      <c r="H1050" s="17" t="n">
        <f aca="false">SUMIFS(品項年度售價!$D$2:$D$31,品項年度售價!$A$2:$A$31,$B1050,品項年度售價!$B$2:$B$31,$E1050)</f>
        <v>120</v>
      </c>
      <c r="I1050" s="4" t="n">
        <v>1282</v>
      </c>
      <c r="J1050" s="14" t="n">
        <f aca="false">H1050*I1050</f>
        <v>153840</v>
      </c>
    </row>
    <row r="1051" customFormat="false" ht="15" hidden="false" customHeight="false" outlineLevel="0" collapsed="false">
      <c r="A1051" s="6" t="str">
        <f aca="false">TEXT(B1051,"0")&amp;"-"&amp;TEXT(C1051,"00")</f>
        <v>2024-06</v>
      </c>
      <c r="B1051" s="4" t="n">
        <v>2024</v>
      </c>
      <c r="C1051" s="4" t="n">
        <v>6</v>
      </c>
      <c r="D1051" s="9" t="s">
        <v>292</v>
      </c>
      <c r="E1051" s="9" t="s">
        <v>370</v>
      </c>
      <c r="F1051" s="12" t="str">
        <f aca="false">INDEX(品項主檔!$B$2:$B$11,MATCH($E1051,品項主檔!$A$2:$A$11,0))</f>
        <v>古早味紅茶</v>
      </c>
      <c r="G1051" s="12" t="str">
        <f aca="false">INDEX(品項主檔!$C$2:$C$11,MATCH($E1051,品項主檔!$A$2:$A$11,0))</f>
        <v>飲品</v>
      </c>
      <c r="H1051" s="17" t="n">
        <f aca="false">SUMIFS(品項年度售價!$D$2:$D$31,品項年度售價!$A$2:$A$31,$B1051,品項年度售價!$B$2:$B$31,$E1051)</f>
        <v>45</v>
      </c>
      <c r="I1051" s="4" t="n">
        <v>4210</v>
      </c>
      <c r="J1051" s="14" t="n">
        <f aca="false">H1051*I1051</f>
        <v>189450</v>
      </c>
    </row>
    <row r="1052" customFormat="false" ht="15" hidden="false" customHeight="false" outlineLevel="0" collapsed="false">
      <c r="A1052" s="6" t="str">
        <f aca="false">TEXT(B1052,"0")&amp;"-"&amp;TEXT(C1052,"00")</f>
        <v>2024-07</v>
      </c>
      <c r="B1052" s="4" t="n">
        <v>2024</v>
      </c>
      <c r="C1052" s="4" t="n">
        <v>7</v>
      </c>
      <c r="D1052" s="9" t="s">
        <v>312</v>
      </c>
      <c r="E1052" s="9" t="s">
        <v>349</v>
      </c>
      <c r="F1052" s="12" t="str">
        <f aca="false">INDEX(品項主檔!$B$2:$B$11,MATCH($E1052,品項主檔!$A$2:$A$11,0))</f>
        <v>招牌牛肉麵</v>
      </c>
      <c r="G1052" s="12" t="str">
        <f aca="false">INDEX(品項主檔!$C$2:$C$11,MATCH($E1052,品項主檔!$A$2:$A$11,0))</f>
        <v>主食</v>
      </c>
      <c r="H1052" s="17" t="n">
        <f aca="false">SUMIFS(品項年度售價!$D$2:$D$31,品項年度售價!$A$2:$A$31,$B1052,品項年度售價!$B$2:$B$31,$E1052)</f>
        <v>280</v>
      </c>
      <c r="I1052" s="4" t="n">
        <v>304</v>
      </c>
      <c r="J1052" s="14" t="n">
        <f aca="false">H1052*I1052</f>
        <v>85120</v>
      </c>
    </row>
    <row r="1053" customFormat="false" ht="15" hidden="false" customHeight="false" outlineLevel="0" collapsed="false">
      <c r="A1053" s="6" t="str">
        <f aca="false">TEXT(B1053,"0")&amp;"-"&amp;TEXT(C1053,"00")</f>
        <v>2024-07</v>
      </c>
      <c r="B1053" s="4" t="n">
        <v>2024</v>
      </c>
      <c r="C1053" s="4" t="n">
        <v>7</v>
      </c>
      <c r="D1053" s="9" t="s">
        <v>312</v>
      </c>
      <c r="E1053" s="9" t="s">
        <v>352</v>
      </c>
      <c r="F1053" s="12" t="str">
        <f aca="false">INDEX(品項主檔!$B$2:$B$11,MATCH($E1053,品項主檔!$A$2:$A$11,0))</f>
        <v>三杯雞定食</v>
      </c>
      <c r="G1053" s="12" t="str">
        <f aca="false">INDEX(品項主檔!$C$2:$C$11,MATCH($E1053,品項主檔!$A$2:$A$11,0))</f>
        <v>主食</v>
      </c>
      <c r="H1053" s="17" t="n">
        <f aca="false">SUMIFS(品項年度售價!$D$2:$D$31,品項年度售價!$A$2:$A$31,$B1053,品項年度售價!$B$2:$B$31,$E1053)</f>
        <v>260</v>
      </c>
      <c r="I1053" s="4" t="n">
        <v>301</v>
      </c>
      <c r="J1053" s="14" t="n">
        <f aca="false">H1053*I1053</f>
        <v>78260</v>
      </c>
    </row>
    <row r="1054" customFormat="false" ht="15" hidden="false" customHeight="false" outlineLevel="0" collapsed="false">
      <c r="A1054" s="6" t="str">
        <f aca="false">TEXT(B1054,"0")&amp;"-"&amp;TEXT(C1054,"00")</f>
        <v>2024-07</v>
      </c>
      <c r="B1054" s="4" t="n">
        <v>2024</v>
      </c>
      <c r="C1054" s="4" t="n">
        <v>7</v>
      </c>
      <c r="D1054" s="9" t="s">
        <v>312</v>
      </c>
      <c r="E1054" s="9" t="s">
        <v>354</v>
      </c>
      <c r="F1054" s="12" t="str">
        <f aca="false">INDEX(品項主檔!$B$2:$B$11,MATCH($E1054,品項主檔!$A$2:$A$11,0))</f>
        <v>蔥油雞腿飯</v>
      </c>
      <c r="G1054" s="12" t="str">
        <f aca="false">INDEX(品項主檔!$C$2:$C$11,MATCH($E1054,品項主檔!$A$2:$A$11,0))</f>
        <v>主食</v>
      </c>
      <c r="H1054" s="17" t="n">
        <f aca="false">SUMIFS(品項年度售價!$D$2:$D$31,品項年度售價!$A$2:$A$31,$B1054,品項年度售價!$B$2:$B$31,$E1054)</f>
        <v>220</v>
      </c>
      <c r="I1054" s="4" t="n">
        <v>303</v>
      </c>
      <c r="J1054" s="14" t="n">
        <f aca="false">H1054*I1054</f>
        <v>66660</v>
      </c>
    </row>
    <row r="1055" customFormat="false" ht="15" hidden="false" customHeight="false" outlineLevel="0" collapsed="false">
      <c r="A1055" s="6" t="str">
        <f aca="false">TEXT(B1055,"0")&amp;"-"&amp;TEXT(C1055,"00")</f>
        <v>2024-07</v>
      </c>
      <c r="B1055" s="4" t="n">
        <v>2024</v>
      </c>
      <c r="C1055" s="4" t="n">
        <v>7</v>
      </c>
      <c r="D1055" s="9" t="s">
        <v>312</v>
      </c>
      <c r="E1055" s="9" t="s">
        <v>356</v>
      </c>
      <c r="F1055" s="12" t="str">
        <f aca="false">INDEX(品項主檔!$B$2:$B$11,MATCH($E1055,品項主檔!$A$2:$A$11,0))</f>
        <v>黑胡椒豬排飯</v>
      </c>
      <c r="G1055" s="12" t="str">
        <f aca="false">INDEX(品項主檔!$C$2:$C$11,MATCH($E1055,品項主檔!$A$2:$A$11,0))</f>
        <v>主食</v>
      </c>
      <c r="H1055" s="17" t="n">
        <f aca="false">SUMIFS(品項年度售價!$D$2:$D$31,品項年度售價!$A$2:$A$31,$B1055,品項年度售價!$B$2:$B$31,$E1055)</f>
        <v>230</v>
      </c>
      <c r="I1055" s="4" t="n">
        <v>351</v>
      </c>
      <c r="J1055" s="14" t="n">
        <f aca="false">H1055*I1055</f>
        <v>80730</v>
      </c>
    </row>
    <row r="1056" customFormat="false" ht="15" hidden="false" customHeight="false" outlineLevel="0" collapsed="false">
      <c r="A1056" s="6" t="str">
        <f aca="false">TEXT(B1056,"0")&amp;"-"&amp;TEXT(C1056,"00")</f>
        <v>2024-07</v>
      </c>
      <c r="B1056" s="4" t="n">
        <v>2024</v>
      </c>
      <c r="C1056" s="4" t="n">
        <v>7</v>
      </c>
      <c r="D1056" s="9" t="s">
        <v>312</v>
      </c>
      <c r="E1056" s="9" t="s">
        <v>358</v>
      </c>
      <c r="F1056" s="12" t="str">
        <f aca="false">INDEX(品項主檔!$B$2:$B$11,MATCH($E1056,品項主檔!$A$2:$A$11,0))</f>
        <v>麻油雞湯麵</v>
      </c>
      <c r="G1056" s="12" t="str">
        <f aca="false">INDEX(品項主檔!$C$2:$C$11,MATCH($E1056,品項主檔!$A$2:$A$11,0))</f>
        <v>主食</v>
      </c>
      <c r="H1056" s="17" t="n">
        <f aca="false">SUMIFS(品項年度售價!$D$2:$D$31,品項年度售價!$A$2:$A$31,$B1056,品項年度售價!$B$2:$B$31,$E1056)</f>
        <v>290</v>
      </c>
      <c r="I1056" s="4" t="n">
        <v>117</v>
      </c>
      <c r="J1056" s="14" t="n">
        <f aca="false">H1056*I1056</f>
        <v>33930</v>
      </c>
    </row>
    <row r="1057" customFormat="false" ht="15" hidden="false" customHeight="false" outlineLevel="0" collapsed="false">
      <c r="A1057" s="6" t="str">
        <f aca="false">TEXT(B1057,"0")&amp;"-"&amp;TEXT(C1057,"00")</f>
        <v>2024-07</v>
      </c>
      <c r="B1057" s="4" t="n">
        <v>2024</v>
      </c>
      <c r="C1057" s="4" t="n">
        <v>7</v>
      </c>
      <c r="D1057" s="9" t="s">
        <v>312</v>
      </c>
      <c r="E1057" s="9" t="s">
        <v>360</v>
      </c>
      <c r="F1057" s="12" t="str">
        <f aca="false">INDEX(品項主檔!$B$2:$B$11,MATCH($E1057,品項主檔!$A$2:$A$11,0))</f>
        <v>塔香涼麵</v>
      </c>
      <c r="G1057" s="12" t="str">
        <f aca="false">INDEX(品項主檔!$C$2:$C$11,MATCH($E1057,品項主檔!$A$2:$A$11,0))</f>
        <v>主食</v>
      </c>
      <c r="H1057" s="17" t="n">
        <f aca="false">SUMIFS(品項年度售價!$D$2:$D$31,品項年度售價!$A$2:$A$31,$B1057,品項年度售價!$B$2:$B$31,$E1057)</f>
        <v>180</v>
      </c>
      <c r="I1057" s="4" t="n">
        <v>474</v>
      </c>
      <c r="J1057" s="14" t="n">
        <f aca="false">H1057*I1057</f>
        <v>85320</v>
      </c>
    </row>
    <row r="1058" customFormat="false" ht="15" hidden="false" customHeight="false" outlineLevel="0" collapsed="false">
      <c r="A1058" s="6" t="str">
        <f aca="false">TEXT(B1058,"0")&amp;"-"&amp;TEXT(C1058,"00")</f>
        <v>2024-07</v>
      </c>
      <c r="B1058" s="4" t="n">
        <v>2024</v>
      </c>
      <c r="C1058" s="4" t="n">
        <v>7</v>
      </c>
      <c r="D1058" s="9" t="s">
        <v>312</v>
      </c>
      <c r="E1058" s="9" t="s">
        <v>362</v>
      </c>
      <c r="F1058" s="12" t="str">
        <f aca="false">INDEX(品項主檔!$B$2:$B$11,MATCH($E1058,品項主檔!$A$2:$A$11,0))</f>
        <v>海鮮炒飯</v>
      </c>
      <c r="G1058" s="12" t="str">
        <f aca="false">INDEX(品項主檔!$C$2:$C$11,MATCH($E1058,品項主檔!$A$2:$A$11,0))</f>
        <v>主食</v>
      </c>
      <c r="H1058" s="17" t="n">
        <f aca="false">SUMIFS(品項年度售價!$D$2:$D$31,品項年度售價!$A$2:$A$31,$B1058,品項年度售價!$B$2:$B$31,$E1058)</f>
        <v>250</v>
      </c>
      <c r="I1058" s="4" t="n">
        <v>331</v>
      </c>
      <c r="J1058" s="14" t="n">
        <f aca="false">H1058*I1058</f>
        <v>82750</v>
      </c>
    </row>
    <row r="1059" customFormat="false" ht="15" hidden="false" customHeight="false" outlineLevel="0" collapsed="false">
      <c r="A1059" s="6" t="str">
        <f aca="false">TEXT(B1059,"0")&amp;"-"&amp;TEXT(C1059,"00")</f>
        <v>2024-07</v>
      </c>
      <c r="B1059" s="4" t="n">
        <v>2024</v>
      </c>
      <c r="C1059" s="4" t="n">
        <v>7</v>
      </c>
      <c r="D1059" s="9" t="s">
        <v>312</v>
      </c>
      <c r="E1059" s="9" t="s">
        <v>364</v>
      </c>
      <c r="F1059" s="12" t="str">
        <f aca="false">INDEX(品項主檔!$B$2:$B$11,MATCH($E1059,品項主檔!$A$2:$A$11,0))</f>
        <v>酸辣湯</v>
      </c>
      <c r="G1059" s="12" t="str">
        <f aca="false">INDEX(品項主檔!$C$2:$C$11,MATCH($E1059,品項主檔!$A$2:$A$11,0))</f>
        <v>湯品</v>
      </c>
      <c r="H1059" s="17" t="n">
        <f aca="false">SUMIFS(品項年度售價!$D$2:$D$31,品項年度售價!$A$2:$A$31,$B1059,品項年度售價!$B$2:$B$31,$E1059)</f>
        <v>60</v>
      </c>
      <c r="I1059" s="4" t="n">
        <v>1411</v>
      </c>
      <c r="J1059" s="14" t="n">
        <f aca="false">H1059*I1059</f>
        <v>84660</v>
      </c>
    </row>
    <row r="1060" customFormat="false" ht="15" hidden="false" customHeight="false" outlineLevel="0" collapsed="false">
      <c r="A1060" s="6" t="str">
        <f aca="false">TEXT(B1060,"0")&amp;"-"&amp;TEXT(C1060,"00")</f>
        <v>2024-07</v>
      </c>
      <c r="B1060" s="4" t="n">
        <v>2024</v>
      </c>
      <c r="C1060" s="4" t="n">
        <v>7</v>
      </c>
      <c r="D1060" s="9" t="s">
        <v>312</v>
      </c>
      <c r="E1060" s="9" t="s">
        <v>367</v>
      </c>
      <c r="F1060" s="12" t="str">
        <f aca="false">INDEX(品項主檔!$B$2:$B$11,MATCH($E1060,品項主檔!$A$2:$A$11,0))</f>
        <v>招牌滷味拼盤</v>
      </c>
      <c r="G1060" s="12" t="str">
        <f aca="false">INDEX(品項主檔!$C$2:$C$11,MATCH($E1060,品項主檔!$A$2:$A$11,0))</f>
        <v>小菜</v>
      </c>
      <c r="H1060" s="17" t="n">
        <f aca="false">SUMIFS(品項年度售價!$D$2:$D$31,品項年度售價!$A$2:$A$31,$B1060,品項年度售價!$B$2:$B$31,$E1060)</f>
        <v>120</v>
      </c>
      <c r="I1060" s="4" t="n">
        <v>1232</v>
      </c>
      <c r="J1060" s="14" t="n">
        <f aca="false">H1060*I1060</f>
        <v>147840</v>
      </c>
    </row>
    <row r="1061" customFormat="false" ht="15" hidden="false" customHeight="false" outlineLevel="0" collapsed="false">
      <c r="A1061" s="6" t="str">
        <f aca="false">TEXT(B1061,"0")&amp;"-"&amp;TEXT(C1061,"00")</f>
        <v>2024-07</v>
      </c>
      <c r="B1061" s="4" t="n">
        <v>2024</v>
      </c>
      <c r="C1061" s="4" t="n">
        <v>7</v>
      </c>
      <c r="D1061" s="9" t="s">
        <v>312</v>
      </c>
      <c r="E1061" s="9" t="s">
        <v>370</v>
      </c>
      <c r="F1061" s="12" t="str">
        <f aca="false">INDEX(品項主檔!$B$2:$B$11,MATCH($E1061,品項主檔!$A$2:$A$11,0))</f>
        <v>古早味紅茶</v>
      </c>
      <c r="G1061" s="12" t="str">
        <f aca="false">INDEX(品項主檔!$C$2:$C$11,MATCH($E1061,品項主檔!$A$2:$A$11,0))</f>
        <v>飲品</v>
      </c>
      <c r="H1061" s="17" t="n">
        <f aca="false">SUMIFS(品項年度售價!$D$2:$D$31,品項年度售價!$A$2:$A$31,$B1061,品項年度售價!$B$2:$B$31,$E1061)</f>
        <v>45</v>
      </c>
      <c r="I1061" s="4" t="n">
        <v>4627</v>
      </c>
      <c r="J1061" s="14" t="n">
        <f aca="false">H1061*I1061</f>
        <v>208215</v>
      </c>
    </row>
    <row r="1062" customFormat="false" ht="15" hidden="false" customHeight="false" outlineLevel="0" collapsed="false">
      <c r="A1062" s="6" t="str">
        <f aca="false">TEXT(B1062,"0")&amp;"-"&amp;TEXT(C1062,"00")</f>
        <v>2024-07</v>
      </c>
      <c r="B1062" s="4" t="n">
        <v>2024</v>
      </c>
      <c r="C1062" s="4" t="n">
        <v>7</v>
      </c>
      <c r="D1062" s="9" t="s">
        <v>294</v>
      </c>
      <c r="E1062" s="9" t="s">
        <v>349</v>
      </c>
      <c r="F1062" s="12" t="str">
        <f aca="false">INDEX(品項主檔!$B$2:$B$11,MATCH($E1062,品項主檔!$A$2:$A$11,0))</f>
        <v>招牌牛肉麵</v>
      </c>
      <c r="G1062" s="12" t="str">
        <f aca="false">INDEX(品項主檔!$C$2:$C$11,MATCH($E1062,品項主檔!$A$2:$A$11,0))</f>
        <v>主食</v>
      </c>
      <c r="H1062" s="17" t="n">
        <f aca="false">SUMIFS(品項年度售價!$D$2:$D$31,品項年度售價!$A$2:$A$31,$B1062,品項年度售價!$B$2:$B$31,$E1062)</f>
        <v>280</v>
      </c>
      <c r="I1062" s="4" t="n">
        <v>467</v>
      </c>
      <c r="J1062" s="14" t="n">
        <f aca="false">H1062*I1062</f>
        <v>130760</v>
      </c>
    </row>
    <row r="1063" customFormat="false" ht="15" hidden="false" customHeight="false" outlineLevel="0" collapsed="false">
      <c r="A1063" s="6" t="str">
        <f aca="false">TEXT(B1063,"0")&amp;"-"&amp;TEXT(C1063,"00")</f>
        <v>2024-07</v>
      </c>
      <c r="B1063" s="4" t="n">
        <v>2024</v>
      </c>
      <c r="C1063" s="4" t="n">
        <v>7</v>
      </c>
      <c r="D1063" s="9" t="s">
        <v>294</v>
      </c>
      <c r="E1063" s="9" t="s">
        <v>352</v>
      </c>
      <c r="F1063" s="12" t="str">
        <f aca="false">INDEX(品項主檔!$B$2:$B$11,MATCH($E1063,品項主檔!$A$2:$A$11,0))</f>
        <v>三杯雞定食</v>
      </c>
      <c r="G1063" s="12" t="str">
        <f aca="false">INDEX(品項主檔!$C$2:$C$11,MATCH($E1063,品項主檔!$A$2:$A$11,0))</f>
        <v>主食</v>
      </c>
      <c r="H1063" s="17" t="n">
        <f aca="false">SUMIFS(品項年度售價!$D$2:$D$31,品項年度售價!$A$2:$A$31,$B1063,品項年度售價!$B$2:$B$31,$E1063)</f>
        <v>260</v>
      </c>
      <c r="I1063" s="4" t="n">
        <v>590</v>
      </c>
      <c r="J1063" s="14" t="n">
        <f aca="false">H1063*I1063</f>
        <v>153400</v>
      </c>
    </row>
    <row r="1064" customFormat="false" ht="15" hidden="false" customHeight="false" outlineLevel="0" collapsed="false">
      <c r="A1064" s="6" t="str">
        <f aca="false">TEXT(B1064,"0")&amp;"-"&amp;TEXT(C1064,"00")</f>
        <v>2024-07</v>
      </c>
      <c r="B1064" s="4" t="n">
        <v>2024</v>
      </c>
      <c r="C1064" s="4" t="n">
        <v>7</v>
      </c>
      <c r="D1064" s="9" t="s">
        <v>294</v>
      </c>
      <c r="E1064" s="9" t="s">
        <v>354</v>
      </c>
      <c r="F1064" s="12" t="str">
        <f aca="false">INDEX(品項主檔!$B$2:$B$11,MATCH($E1064,品項主檔!$A$2:$A$11,0))</f>
        <v>蔥油雞腿飯</v>
      </c>
      <c r="G1064" s="12" t="str">
        <f aca="false">INDEX(品項主檔!$C$2:$C$11,MATCH($E1064,品項主檔!$A$2:$A$11,0))</f>
        <v>主食</v>
      </c>
      <c r="H1064" s="17" t="n">
        <f aca="false">SUMIFS(品項年度售價!$D$2:$D$31,品項年度售價!$A$2:$A$31,$B1064,品項年度售價!$B$2:$B$31,$E1064)</f>
        <v>220</v>
      </c>
      <c r="I1064" s="4" t="n">
        <v>547</v>
      </c>
      <c r="J1064" s="14" t="n">
        <f aca="false">H1064*I1064</f>
        <v>120340</v>
      </c>
    </row>
    <row r="1065" customFormat="false" ht="15" hidden="false" customHeight="false" outlineLevel="0" collapsed="false">
      <c r="A1065" s="6" t="str">
        <f aca="false">TEXT(B1065,"0")&amp;"-"&amp;TEXT(C1065,"00")</f>
        <v>2024-07</v>
      </c>
      <c r="B1065" s="4" t="n">
        <v>2024</v>
      </c>
      <c r="C1065" s="4" t="n">
        <v>7</v>
      </c>
      <c r="D1065" s="9" t="s">
        <v>294</v>
      </c>
      <c r="E1065" s="9" t="s">
        <v>356</v>
      </c>
      <c r="F1065" s="12" t="str">
        <f aca="false">INDEX(品項主檔!$B$2:$B$11,MATCH($E1065,品項主檔!$A$2:$A$11,0))</f>
        <v>黑胡椒豬排飯</v>
      </c>
      <c r="G1065" s="12" t="str">
        <f aca="false">INDEX(品項主檔!$C$2:$C$11,MATCH($E1065,品項主檔!$A$2:$A$11,0))</f>
        <v>主食</v>
      </c>
      <c r="H1065" s="17" t="n">
        <f aca="false">SUMIFS(品項年度售價!$D$2:$D$31,品項年度售價!$A$2:$A$31,$B1065,品項年度售價!$B$2:$B$31,$E1065)</f>
        <v>230</v>
      </c>
      <c r="I1065" s="4" t="n">
        <v>432</v>
      </c>
      <c r="J1065" s="14" t="n">
        <f aca="false">H1065*I1065</f>
        <v>99360</v>
      </c>
    </row>
    <row r="1066" customFormat="false" ht="15" hidden="false" customHeight="false" outlineLevel="0" collapsed="false">
      <c r="A1066" s="6" t="str">
        <f aca="false">TEXT(B1066,"0")&amp;"-"&amp;TEXT(C1066,"00")</f>
        <v>2024-07</v>
      </c>
      <c r="B1066" s="4" t="n">
        <v>2024</v>
      </c>
      <c r="C1066" s="4" t="n">
        <v>7</v>
      </c>
      <c r="D1066" s="9" t="s">
        <v>294</v>
      </c>
      <c r="E1066" s="9" t="s">
        <v>358</v>
      </c>
      <c r="F1066" s="12" t="str">
        <f aca="false">INDEX(品項主檔!$B$2:$B$11,MATCH($E1066,品項主檔!$A$2:$A$11,0))</f>
        <v>麻油雞湯麵</v>
      </c>
      <c r="G1066" s="12" t="str">
        <f aca="false">INDEX(品項主檔!$C$2:$C$11,MATCH($E1066,品項主檔!$A$2:$A$11,0))</f>
        <v>主食</v>
      </c>
      <c r="H1066" s="17" t="n">
        <f aca="false">SUMIFS(品項年度售價!$D$2:$D$31,品項年度售價!$A$2:$A$31,$B1066,品項年度售價!$B$2:$B$31,$E1066)</f>
        <v>290</v>
      </c>
      <c r="I1066" s="4" t="n">
        <v>203</v>
      </c>
      <c r="J1066" s="14" t="n">
        <f aca="false">H1066*I1066</f>
        <v>58870</v>
      </c>
    </row>
    <row r="1067" customFormat="false" ht="15" hidden="false" customHeight="false" outlineLevel="0" collapsed="false">
      <c r="A1067" s="6" t="str">
        <f aca="false">TEXT(B1067,"0")&amp;"-"&amp;TEXT(C1067,"00")</f>
        <v>2024-07</v>
      </c>
      <c r="B1067" s="4" t="n">
        <v>2024</v>
      </c>
      <c r="C1067" s="4" t="n">
        <v>7</v>
      </c>
      <c r="D1067" s="9" t="s">
        <v>294</v>
      </c>
      <c r="E1067" s="9" t="s">
        <v>360</v>
      </c>
      <c r="F1067" s="12" t="str">
        <f aca="false">INDEX(品項主檔!$B$2:$B$11,MATCH($E1067,品項主檔!$A$2:$A$11,0))</f>
        <v>塔香涼麵</v>
      </c>
      <c r="G1067" s="12" t="str">
        <f aca="false">INDEX(品項主檔!$C$2:$C$11,MATCH($E1067,品項主檔!$A$2:$A$11,0))</f>
        <v>主食</v>
      </c>
      <c r="H1067" s="17" t="n">
        <f aca="false">SUMIFS(品項年度售價!$D$2:$D$31,品項年度售價!$A$2:$A$31,$B1067,品項年度售價!$B$2:$B$31,$E1067)</f>
        <v>180</v>
      </c>
      <c r="I1067" s="4" t="n">
        <v>748</v>
      </c>
      <c r="J1067" s="14" t="n">
        <f aca="false">H1067*I1067</f>
        <v>134640</v>
      </c>
    </row>
    <row r="1068" customFormat="false" ht="15" hidden="false" customHeight="false" outlineLevel="0" collapsed="false">
      <c r="A1068" s="6" t="str">
        <f aca="false">TEXT(B1068,"0")&amp;"-"&amp;TEXT(C1068,"00")</f>
        <v>2024-07</v>
      </c>
      <c r="B1068" s="4" t="n">
        <v>2024</v>
      </c>
      <c r="C1068" s="4" t="n">
        <v>7</v>
      </c>
      <c r="D1068" s="9" t="s">
        <v>294</v>
      </c>
      <c r="E1068" s="9" t="s">
        <v>362</v>
      </c>
      <c r="F1068" s="12" t="str">
        <f aca="false">INDEX(品項主檔!$B$2:$B$11,MATCH($E1068,品項主檔!$A$2:$A$11,0))</f>
        <v>海鮮炒飯</v>
      </c>
      <c r="G1068" s="12" t="str">
        <f aca="false">INDEX(品項主檔!$C$2:$C$11,MATCH($E1068,品項主檔!$A$2:$A$11,0))</f>
        <v>主食</v>
      </c>
      <c r="H1068" s="17" t="n">
        <f aca="false">SUMIFS(品項年度售價!$D$2:$D$31,品項年度售價!$A$2:$A$31,$B1068,品項年度售價!$B$2:$B$31,$E1068)</f>
        <v>250</v>
      </c>
      <c r="I1068" s="4" t="n">
        <v>585</v>
      </c>
      <c r="J1068" s="14" t="n">
        <f aca="false">H1068*I1068</f>
        <v>146250</v>
      </c>
    </row>
    <row r="1069" customFormat="false" ht="15" hidden="false" customHeight="false" outlineLevel="0" collapsed="false">
      <c r="A1069" s="6" t="str">
        <f aca="false">TEXT(B1069,"0")&amp;"-"&amp;TEXT(C1069,"00")</f>
        <v>2024-07</v>
      </c>
      <c r="B1069" s="4" t="n">
        <v>2024</v>
      </c>
      <c r="C1069" s="4" t="n">
        <v>7</v>
      </c>
      <c r="D1069" s="9" t="s">
        <v>294</v>
      </c>
      <c r="E1069" s="9" t="s">
        <v>364</v>
      </c>
      <c r="F1069" s="12" t="str">
        <f aca="false">INDEX(品項主檔!$B$2:$B$11,MATCH($E1069,品項主檔!$A$2:$A$11,0))</f>
        <v>酸辣湯</v>
      </c>
      <c r="G1069" s="12" t="str">
        <f aca="false">INDEX(品項主檔!$C$2:$C$11,MATCH($E1069,品項主檔!$A$2:$A$11,0))</f>
        <v>湯品</v>
      </c>
      <c r="H1069" s="17" t="n">
        <f aca="false">SUMIFS(品項年度售價!$D$2:$D$31,品項年度售價!$A$2:$A$31,$B1069,品項年度售價!$B$2:$B$31,$E1069)</f>
        <v>60</v>
      </c>
      <c r="I1069" s="4" t="n">
        <v>2503</v>
      </c>
      <c r="J1069" s="14" t="n">
        <f aca="false">H1069*I1069</f>
        <v>150180</v>
      </c>
    </row>
    <row r="1070" customFormat="false" ht="15" hidden="false" customHeight="false" outlineLevel="0" collapsed="false">
      <c r="A1070" s="6" t="str">
        <f aca="false">TEXT(B1070,"0")&amp;"-"&amp;TEXT(C1070,"00")</f>
        <v>2024-07</v>
      </c>
      <c r="B1070" s="4" t="n">
        <v>2024</v>
      </c>
      <c r="C1070" s="4" t="n">
        <v>7</v>
      </c>
      <c r="D1070" s="9" t="s">
        <v>294</v>
      </c>
      <c r="E1070" s="9" t="s">
        <v>367</v>
      </c>
      <c r="F1070" s="12" t="str">
        <f aca="false">INDEX(品項主檔!$B$2:$B$11,MATCH($E1070,品項主檔!$A$2:$A$11,0))</f>
        <v>招牌滷味拼盤</v>
      </c>
      <c r="G1070" s="12" t="str">
        <f aca="false">INDEX(品項主檔!$C$2:$C$11,MATCH($E1070,品項主檔!$A$2:$A$11,0))</f>
        <v>小菜</v>
      </c>
      <c r="H1070" s="17" t="n">
        <f aca="false">SUMIFS(品項年度售價!$D$2:$D$31,品項年度售價!$A$2:$A$31,$B1070,品項年度售價!$B$2:$B$31,$E1070)</f>
        <v>120</v>
      </c>
      <c r="I1070" s="4" t="n">
        <v>1860</v>
      </c>
      <c r="J1070" s="14" t="n">
        <f aca="false">H1070*I1070</f>
        <v>223200</v>
      </c>
    </row>
    <row r="1071" customFormat="false" ht="15" hidden="false" customHeight="false" outlineLevel="0" collapsed="false">
      <c r="A1071" s="6" t="str">
        <f aca="false">TEXT(B1071,"0")&amp;"-"&amp;TEXT(C1071,"00")</f>
        <v>2024-07</v>
      </c>
      <c r="B1071" s="4" t="n">
        <v>2024</v>
      </c>
      <c r="C1071" s="4" t="n">
        <v>7</v>
      </c>
      <c r="D1071" s="9" t="s">
        <v>294</v>
      </c>
      <c r="E1071" s="9" t="s">
        <v>370</v>
      </c>
      <c r="F1071" s="12" t="str">
        <f aca="false">INDEX(品項主檔!$B$2:$B$11,MATCH($E1071,品項主檔!$A$2:$A$11,0))</f>
        <v>古早味紅茶</v>
      </c>
      <c r="G1071" s="12" t="str">
        <f aca="false">INDEX(品項主檔!$C$2:$C$11,MATCH($E1071,品項主檔!$A$2:$A$11,0))</f>
        <v>飲品</v>
      </c>
      <c r="H1071" s="17" t="n">
        <f aca="false">SUMIFS(品項年度售價!$D$2:$D$31,品項年度售價!$A$2:$A$31,$B1071,品項年度售價!$B$2:$B$31,$E1071)</f>
        <v>45</v>
      </c>
      <c r="I1071" s="4" t="n">
        <v>6907</v>
      </c>
      <c r="J1071" s="14" t="n">
        <f aca="false">H1071*I1071</f>
        <v>310815</v>
      </c>
    </row>
    <row r="1072" customFormat="false" ht="15" hidden="false" customHeight="false" outlineLevel="0" collapsed="false">
      <c r="A1072" s="6" t="str">
        <f aca="false">TEXT(B1072,"0")&amp;"-"&amp;TEXT(C1072,"00")</f>
        <v>2024-07</v>
      </c>
      <c r="B1072" s="4" t="n">
        <v>2024</v>
      </c>
      <c r="C1072" s="4" t="n">
        <v>7</v>
      </c>
      <c r="D1072" s="9" t="s">
        <v>325</v>
      </c>
      <c r="E1072" s="9" t="s">
        <v>349</v>
      </c>
      <c r="F1072" s="12" t="str">
        <f aca="false">INDEX(品項主檔!$B$2:$B$11,MATCH($E1072,品項主檔!$A$2:$A$11,0))</f>
        <v>招牌牛肉麵</v>
      </c>
      <c r="G1072" s="12" t="str">
        <f aca="false">INDEX(品項主檔!$C$2:$C$11,MATCH($E1072,品項主檔!$A$2:$A$11,0))</f>
        <v>主食</v>
      </c>
      <c r="H1072" s="17" t="n">
        <f aca="false">SUMIFS(品項年度售價!$D$2:$D$31,品項年度售價!$A$2:$A$31,$B1072,品項年度售價!$B$2:$B$31,$E1072)</f>
        <v>280</v>
      </c>
      <c r="I1072" s="4" t="n">
        <v>624</v>
      </c>
      <c r="J1072" s="14" t="n">
        <f aca="false">H1072*I1072</f>
        <v>174720</v>
      </c>
    </row>
    <row r="1073" customFormat="false" ht="15" hidden="false" customHeight="false" outlineLevel="0" collapsed="false">
      <c r="A1073" s="6" t="str">
        <f aca="false">TEXT(B1073,"0")&amp;"-"&amp;TEXT(C1073,"00")</f>
        <v>2024-07</v>
      </c>
      <c r="B1073" s="4" t="n">
        <v>2024</v>
      </c>
      <c r="C1073" s="4" t="n">
        <v>7</v>
      </c>
      <c r="D1073" s="9" t="s">
        <v>325</v>
      </c>
      <c r="E1073" s="9" t="s">
        <v>352</v>
      </c>
      <c r="F1073" s="12" t="str">
        <f aca="false">INDEX(品項主檔!$B$2:$B$11,MATCH($E1073,品項主檔!$A$2:$A$11,0))</f>
        <v>三杯雞定食</v>
      </c>
      <c r="G1073" s="12" t="str">
        <f aca="false">INDEX(品項主檔!$C$2:$C$11,MATCH($E1073,品項主檔!$A$2:$A$11,0))</f>
        <v>主食</v>
      </c>
      <c r="H1073" s="17" t="n">
        <f aca="false">SUMIFS(品項年度售價!$D$2:$D$31,品項年度售價!$A$2:$A$31,$B1073,品項年度售價!$B$2:$B$31,$E1073)</f>
        <v>260</v>
      </c>
      <c r="I1073" s="4" t="n">
        <v>576</v>
      </c>
      <c r="J1073" s="14" t="n">
        <f aca="false">H1073*I1073</f>
        <v>149760</v>
      </c>
    </row>
    <row r="1074" customFormat="false" ht="15" hidden="false" customHeight="false" outlineLevel="0" collapsed="false">
      <c r="A1074" s="6" t="str">
        <f aca="false">TEXT(B1074,"0")&amp;"-"&amp;TEXT(C1074,"00")</f>
        <v>2024-07</v>
      </c>
      <c r="B1074" s="4" t="n">
        <v>2024</v>
      </c>
      <c r="C1074" s="4" t="n">
        <v>7</v>
      </c>
      <c r="D1074" s="9" t="s">
        <v>325</v>
      </c>
      <c r="E1074" s="9" t="s">
        <v>354</v>
      </c>
      <c r="F1074" s="12" t="str">
        <f aca="false">INDEX(品項主檔!$B$2:$B$11,MATCH($E1074,品項主檔!$A$2:$A$11,0))</f>
        <v>蔥油雞腿飯</v>
      </c>
      <c r="G1074" s="12" t="str">
        <f aca="false">INDEX(品項主檔!$C$2:$C$11,MATCH($E1074,品項主檔!$A$2:$A$11,0))</f>
        <v>主食</v>
      </c>
      <c r="H1074" s="17" t="n">
        <f aca="false">SUMIFS(品項年度售價!$D$2:$D$31,品項年度售價!$A$2:$A$31,$B1074,品項年度售價!$B$2:$B$31,$E1074)</f>
        <v>220</v>
      </c>
      <c r="I1074" s="4" t="n">
        <v>618</v>
      </c>
      <c r="J1074" s="14" t="n">
        <f aca="false">H1074*I1074</f>
        <v>135960</v>
      </c>
    </row>
    <row r="1075" customFormat="false" ht="15" hidden="false" customHeight="false" outlineLevel="0" collapsed="false">
      <c r="A1075" s="6" t="str">
        <f aca="false">TEXT(B1075,"0")&amp;"-"&amp;TEXT(C1075,"00")</f>
        <v>2024-07</v>
      </c>
      <c r="B1075" s="4" t="n">
        <v>2024</v>
      </c>
      <c r="C1075" s="4" t="n">
        <v>7</v>
      </c>
      <c r="D1075" s="9" t="s">
        <v>325</v>
      </c>
      <c r="E1075" s="9" t="s">
        <v>356</v>
      </c>
      <c r="F1075" s="12" t="str">
        <f aca="false">INDEX(品項主檔!$B$2:$B$11,MATCH($E1075,品項主檔!$A$2:$A$11,0))</f>
        <v>黑胡椒豬排飯</v>
      </c>
      <c r="G1075" s="12" t="str">
        <f aca="false">INDEX(品項主檔!$C$2:$C$11,MATCH($E1075,品項主檔!$A$2:$A$11,0))</f>
        <v>主食</v>
      </c>
      <c r="H1075" s="17" t="n">
        <f aca="false">SUMIFS(品項年度售價!$D$2:$D$31,品項年度售價!$A$2:$A$31,$B1075,品項年度售價!$B$2:$B$31,$E1075)</f>
        <v>230</v>
      </c>
      <c r="I1075" s="4" t="n">
        <v>535</v>
      </c>
      <c r="J1075" s="14" t="n">
        <f aca="false">H1075*I1075</f>
        <v>123050</v>
      </c>
    </row>
    <row r="1076" customFormat="false" ht="15" hidden="false" customHeight="false" outlineLevel="0" collapsed="false">
      <c r="A1076" s="6" t="str">
        <f aca="false">TEXT(B1076,"0")&amp;"-"&amp;TEXT(C1076,"00")</f>
        <v>2024-07</v>
      </c>
      <c r="B1076" s="4" t="n">
        <v>2024</v>
      </c>
      <c r="C1076" s="4" t="n">
        <v>7</v>
      </c>
      <c r="D1076" s="9" t="s">
        <v>325</v>
      </c>
      <c r="E1076" s="9" t="s">
        <v>358</v>
      </c>
      <c r="F1076" s="12" t="str">
        <f aca="false">INDEX(品項主檔!$B$2:$B$11,MATCH($E1076,品項主檔!$A$2:$A$11,0))</f>
        <v>麻油雞湯麵</v>
      </c>
      <c r="G1076" s="12" t="str">
        <f aca="false">INDEX(品項主檔!$C$2:$C$11,MATCH($E1076,品項主檔!$A$2:$A$11,0))</f>
        <v>主食</v>
      </c>
      <c r="H1076" s="17" t="n">
        <f aca="false">SUMIFS(品項年度售價!$D$2:$D$31,品項年度售價!$A$2:$A$31,$B1076,品項年度售價!$B$2:$B$31,$E1076)</f>
        <v>290</v>
      </c>
      <c r="I1076" s="4" t="n">
        <v>212</v>
      </c>
      <c r="J1076" s="14" t="n">
        <f aca="false">H1076*I1076</f>
        <v>61480</v>
      </c>
    </row>
    <row r="1077" customFormat="false" ht="15" hidden="false" customHeight="false" outlineLevel="0" collapsed="false">
      <c r="A1077" s="6" t="str">
        <f aca="false">TEXT(B1077,"0")&amp;"-"&amp;TEXT(C1077,"00")</f>
        <v>2024-07</v>
      </c>
      <c r="B1077" s="4" t="n">
        <v>2024</v>
      </c>
      <c r="C1077" s="4" t="n">
        <v>7</v>
      </c>
      <c r="D1077" s="9" t="s">
        <v>325</v>
      </c>
      <c r="E1077" s="9" t="s">
        <v>360</v>
      </c>
      <c r="F1077" s="12" t="str">
        <f aca="false">INDEX(品項主檔!$B$2:$B$11,MATCH($E1077,品項主檔!$A$2:$A$11,0))</f>
        <v>塔香涼麵</v>
      </c>
      <c r="G1077" s="12" t="str">
        <f aca="false">INDEX(品項主檔!$C$2:$C$11,MATCH($E1077,品項主檔!$A$2:$A$11,0))</f>
        <v>主食</v>
      </c>
      <c r="H1077" s="17" t="n">
        <f aca="false">SUMIFS(品項年度售價!$D$2:$D$31,品項年度售價!$A$2:$A$31,$B1077,品項年度售價!$B$2:$B$31,$E1077)</f>
        <v>180</v>
      </c>
      <c r="I1077" s="4" t="n">
        <v>938</v>
      </c>
      <c r="J1077" s="14" t="n">
        <f aca="false">H1077*I1077</f>
        <v>168840</v>
      </c>
    </row>
    <row r="1078" customFormat="false" ht="15" hidden="false" customHeight="false" outlineLevel="0" collapsed="false">
      <c r="A1078" s="6" t="str">
        <f aca="false">TEXT(B1078,"0")&amp;"-"&amp;TEXT(C1078,"00")</f>
        <v>2024-07</v>
      </c>
      <c r="B1078" s="4" t="n">
        <v>2024</v>
      </c>
      <c r="C1078" s="4" t="n">
        <v>7</v>
      </c>
      <c r="D1078" s="9" t="s">
        <v>325</v>
      </c>
      <c r="E1078" s="9" t="s">
        <v>362</v>
      </c>
      <c r="F1078" s="12" t="str">
        <f aca="false">INDEX(品項主檔!$B$2:$B$11,MATCH($E1078,品項主檔!$A$2:$A$11,0))</f>
        <v>海鮮炒飯</v>
      </c>
      <c r="G1078" s="12" t="str">
        <f aca="false">INDEX(品項主檔!$C$2:$C$11,MATCH($E1078,品項主檔!$A$2:$A$11,0))</f>
        <v>主食</v>
      </c>
      <c r="H1078" s="17" t="n">
        <f aca="false">SUMIFS(品項年度售價!$D$2:$D$31,品項年度售價!$A$2:$A$31,$B1078,品項年度售價!$B$2:$B$31,$E1078)</f>
        <v>250</v>
      </c>
      <c r="I1078" s="4" t="n">
        <v>718</v>
      </c>
      <c r="J1078" s="14" t="n">
        <f aca="false">H1078*I1078</f>
        <v>179500</v>
      </c>
    </row>
    <row r="1079" customFormat="false" ht="15" hidden="false" customHeight="false" outlineLevel="0" collapsed="false">
      <c r="A1079" s="6" t="str">
        <f aca="false">TEXT(B1079,"0")&amp;"-"&amp;TEXT(C1079,"00")</f>
        <v>2024-07</v>
      </c>
      <c r="B1079" s="4" t="n">
        <v>2024</v>
      </c>
      <c r="C1079" s="4" t="n">
        <v>7</v>
      </c>
      <c r="D1079" s="9" t="s">
        <v>325</v>
      </c>
      <c r="E1079" s="9" t="s">
        <v>364</v>
      </c>
      <c r="F1079" s="12" t="str">
        <f aca="false">INDEX(品項主檔!$B$2:$B$11,MATCH($E1079,品項主檔!$A$2:$A$11,0))</f>
        <v>酸辣湯</v>
      </c>
      <c r="G1079" s="12" t="str">
        <f aca="false">INDEX(品項主檔!$C$2:$C$11,MATCH($E1079,品項主檔!$A$2:$A$11,0))</f>
        <v>湯品</v>
      </c>
      <c r="H1079" s="17" t="n">
        <f aca="false">SUMIFS(品項年度售價!$D$2:$D$31,品項年度售價!$A$2:$A$31,$B1079,品項年度售價!$B$2:$B$31,$E1079)</f>
        <v>60</v>
      </c>
      <c r="I1079" s="4" t="n">
        <v>2043</v>
      </c>
      <c r="J1079" s="14" t="n">
        <f aca="false">H1079*I1079</f>
        <v>122580</v>
      </c>
    </row>
    <row r="1080" customFormat="false" ht="15" hidden="false" customHeight="false" outlineLevel="0" collapsed="false">
      <c r="A1080" s="6" t="str">
        <f aca="false">TEXT(B1080,"0")&amp;"-"&amp;TEXT(C1080,"00")</f>
        <v>2024-07</v>
      </c>
      <c r="B1080" s="4" t="n">
        <v>2024</v>
      </c>
      <c r="C1080" s="4" t="n">
        <v>7</v>
      </c>
      <c r="D1080" s="9" t="s">
        <v>325</v>
      </c>
      <c r="E1080" s="9" t="s">
        <v>367</v>
      </c>
      <c r="F1080" s="12" t="str">
        <f aca="false">INDEX(品項主檔!$B$2:$B$11,MATCH($E1080,品項主檔!$A$2:$A$11,0))</f>
        <v>招牌滷味拼盤</v>
      </c>
      <c r="G1080" s="12" t="str">
        <f aca="false">INDEX(品項主檔!$C$2:$C$11,MATCH($E1080,品項主檔!$A$2:$A$11,0))</f>
        <v>小菜</v>
      </c>
      <c r="H1080" s="17" t="n">
        <f aca="false">SUMIFS(品項年度售價!$D$2:$D$31,品項年度售價!$A$2:$A$31,$B1080,品項年度售價!$B$2:$B$31,$E1080)</f>
        <v>120</v>
      </c>
      <c r="I1080" s="4" t="n">
        <v>2088</v>
      </c>
      <c r="J1080" s="14" t="n">
        <f aca="false">H1080*I1080</f>
        <v>250560</v>
      </c>
    </row>
    <row r="1081" customFormat="false" ht="15" hidden="false" customHeight="false" outlineLevel="0" collapsed="false">
      <c r="A1081" s="6" t="str">
        <f aca="false">TEXT(B1081,"0")&amp;"-"&amp;TEXT(C1081,"00")</f>
        <v>2024-07</v>
      </c>
      <c r="B1081" s="4" t="n">
        <v>2024</v>
      </c>
      <c r="C1081" s="4" t="n">
        <v>7</v>
      </c>
      <c r="D1081" s="9" t="s">
        <v>325</v>
      </c>
      <c r="E1081" s="9" t="s">
        <v>370</v>
      </c>
      <c r="F1081" s="12" t="str">
        <f aca="false">INDEX(品項主檔!$B$2:$B$11,MATCH($E1081,品項主檔!$A$2:$A$11,0))</f>
        <v>古早味紅茶</v>
      </c>
      <c r="G1081" s="12" t="str">
        <f aca="false">INDEX(品項主檔!$C$2:$C$11,MATCH($E1081,品項主檔!$A$2:$A$11,0))</f>
        <v>飲品</v>
      </c>
      <c r="H1081" s="17" t="n">
        <f aca="false">SUMIFS(品項年度售價!$D$2:$D$31,品項年度售價!$A$2:$A$31,$B1081,品項年度售價!$B$2:$B$31,$E1081)</f>
        <v>45</v>
      </c>
      <c r="I1081" s="4" t="n">
        <v>8008</v>
      </c>
      <c r="J1081" s="14" t="n">
        <f aca="false">H1081*I1081</f>
        <v>360360</v>
      </c>
    </row>
    <row r="1082" customFormat="false" ht="15" hidden="false" customHeight="false" outlineLevel="0" collapsed="false">
      <c r="A1082" s="6" t="str">
        <f aca="false">TEXT(B1082,"0")&amp;"-"&amp;TEXT(C1082,"00")</f>
        <v>2024-07</v>
      </c>
      <c r="B1082" s="4" t="n">
        <v>2024</v>
      </c>
      <c r="C1082" s="4" t="n">
        <v>7</v>
      </c>
      <c r="D1082" s="9" t="s">
        <v>328</v>
      </c>
      <c r="E1082" s="9" t="s">
        <v>349</v>
      </c>
      <c r="F1082" s="12" t="str">
        <f aca="false">INDEX(品項主檔!$B$2:$B$11,MATCH($E1082,品項主檔!$A$2:$A$11,0))</f>
        <v>招牌牛肉麵</v>
      </c>
      <c r="G1082" s="12" t="str">
        <f aca="false">INDEX(品項主檔!$C$2:$C$11,MATCH($E1082,品項主檔!$A$2:$A$11,0))</f>
        <v>主食</v>
      </c>
      <c r="H1082" s="17" t="n">
        <f aca="false">SUMIFS(品項年度售價!$D$2:$D$31,品項年度售價!$A$2:$A$31,$B1082,品項年度售價!$B$2:$B$31,$E1082)</f>
        <v>280</v>
      </c>
      <c r="I1082" s="4" t="n">
        <v>455</v>
      </c>
      <c r="J1082" s="14" t="n">
        <f aca="false">H1082*I1082</f>
        <v>127400</v>
      </c>
    </row>
    <row r="1083" customFormat="false" ht="15" hidden="false" customHeight="false" outlineLevel="0" collapsed="false">
      <c r="A1083" s="6" t="str">
        <f aca="false">TEXT(B1083,"0")&amp;"-"&amp;TEXT(C1083,"00")</f>
        <v>2024-07</v>
      </c>
      <c r="B1083" s="4" t="n">
        <v>2024</v>
      </c>
      <c r="C1083" s="4" t="n">
        <v>7</v>
      </c>
      <c r="D1083" s="9" t="s">
        <v>328</v>
      </c>
      <c r="E1083" s="9" t="s">
        <v>352</v>
      </c>
      <c r="F1083" s="12" t="str">
        <f aca="false">INDEX(品項主檔!$B$2:$B$11,MATCH($E1083,品項主檔!$A$2:$A$11,0))</f>
        <v>三杯雞定食</v>
      </c>
      <c r="G1083" s="12" t="str">
        <f aca="false">INDEX(品項主檔!$C$2:$C$11,MATCH($E1083,品項主檔!$A$2:$A$11,0))</f>
        <v>主食</v>
      </c>
      <c r="H1083" s="17" t="n">
        <f aca="false">SUMIFS(品項年度售價!$D$2:$D$31,品項年度售價!$A$2:$A$31,$B1083,品項年度售價!$B$2:$B$31,$E1083)</f>
        <v>260</v>
      </c>
      <c r="I1083" s="4" t="n">
        <v>421</v>
      </c>
      <c r="J1083" s="14" t="n">
        <f aca="false">H1083*I1083</f>
        <v>109460</v>
      </c>
    </row>
    <row r="1084" customFormat="false" ht="15" hidden="false" customHeight="false" outlineLevel="0" collapsed="false">
      <c r="A1084" s="6" t="str">
        <f aca="false">TEXT(B1084,"0")&amp;"-"&amp;TEXT(C1084,"00")</f>
        <v>2024-07</v>
      </c>
      <c r="B1084" s="4" t="n">
        <v>2024</v>
      </c>
      <c r="C1084" s="4" t="n">
        <v>7</v>
      </c>
      <c r="D1084" s="9" t="s">
        <v>328</v>
      </c>
      <c r="E1084" s="9" t="s">
        <v>354</v>
      </c>
      <c r="F1084" s="12" t="str">
        <f aca="false">INDEX(品項主檔!$B$2:$B$11,MATCH($E1084,品項主檔!$A$2:$A$11,0))</f>
        <v>蔥油雞腿飯</v>
      </c>
      <c r="G1084" s="12" t="str">
        <f aca="false">INDEX(品項主檔!$C$2:$C$11,MATCH($E1084,品項主檔!$A$2:$A$11,0))</f>
        <v>主食</v>
      </c>
      <c r="H1084" s="17" t="n">
        <f aca="false">SUMIFS(品項年度售價!$D$2:$D$31,品項年度售價!$A$2:$A$31,$B1084,品項年度售價!$B$2:$B$31,$E1084)</f>
        <v>220</v>
      </c>
      <c r="I1084" s="4" t="n">
        <v>420</v>
      </c>
      <c r="J1084" s="14" t="n">
        <f aca="false">H1084*I1084</f>
        <v>92400</v>
      </c>
    </row>
    <row r="1085" customFormat="false" ht="15" hidden="false" customHeight="false" outlineLevel="0" collapsed="false">
      <c r="A1085" s="6" t="str">
        <f aca="false">TEXT(B1085,"0")&amp;"-"&amp;TEXT(C1085,"00")</f>
        <v>2024-07</v>
      </c>
      <c r="B1085" s="4" t="n">
        <v>2024</v>
      </c>
      <c r="C1085" s="4" t="n">
        <v>7</v>
      </c>
      <c r="D1085" s="9" t="s">
        <v>328</v>
      </c>
      <c r="E1085" s="9" t="s">
        <v>356</v>
      </c>
      <c r="F1085" s="12" t="str">
        <f aca="false">INDEX(品項主檔!$B$2:$B$11,MATCH($E1085,品項主檔!$A$2:$A$11,0))</f>
        <v>黑胡椒豬排飯</v>
      </c>
      <c r="G1085" s="12" t="str">
        <f aca="false">INDEX(品項主檔!$C$2:$C$11,MATCH($E1085,品項主檔!$A$2:$A$11,0))</f>
        <v>主食</v>
      </c>
      <c r="H1085" s="17" t="n">
        <f aca="false">SUMIFS(品項年度售價!$D$2:$D$31,品項年度售價!$A$2:$A$31,$B1085,品項年度售價!$B$2:$B$31,$E1085)</f>
        <v>230</v>
      </c>
      <c r="I1085" s="4" t="n">
        <v>428</v>
      </c>
      <c r="J1085" s="14" t="n">
        <f aca="false">H1085*I1085</f>
        <v>98440</v>
      </c>
    </row>
    <row r="1086" customFormat="false" ht="15" hidden="false" customHeight="false" outlineLevel="0" collapsed="false">
      <c r="A1086" s="6" t="str">
        <f aca="false">TEXT(B1086,"0")&amp;"-"&amp;TEXT(C1086,"00")</f>
        <v>2024-07</v>
      </c>
      <c r="B1086" s="4" t="n">
        <v>2024</v>
      </c>
      <c r="C1086" s="4" t="n">
        <v>7</v>
      </c>
      <c r="D1086" s="9" t="s">
        <v>328</v>
      </c>
      <c r="E1086" s="9" t="s">
        <v>358</v>
      </c>
      <c r="F1086" s="12" t="str">
        <f aca="false">INDEX(品項主檔!$B$2:$B$11,MATCH($E1086,品項主檔!$A$2:$A$11,0))</f>
        <v>麻油雞湯麵</v>
      </c>
      <c r="G1086" s="12" t="str">
        <f aca="false">INDEX(品項主檔!$C$2:$C$11,MATCH($E1086,品項主檔!$A$2:$A$11,0))</f>
        <v>主食</v>
      </c>
      <c r="H1086" s="17" t="n">
        <f aca="false">SUMIFS(品項年度售價!$D$2:$D$31,品項年度售價!$A$2:$A$31,$B1086,品項年度售價!$B$2:$B$31,$E1086)</f>
        <v>290</v>
      </c>
      <c r="I1086" s="4" t="n">
        <v>157</v>
      </c>
      <c r="J1086" s="14" t="n">
        <f aca="false">H1086*I1086</f>
        <v>45530</v>
      </c>
    </row>
    <row r="1087" customFormat="false" ht="15" hidden="false" customHeight="false" outlineLevel="0" collapsed="false">
      <c r="A1087" s="6" t="str">
        <f aca="false">TEXT(B1087,"0")&amp;"-"&amp;TEXT(C1087,"00")</f>
        <v>2024-07</v>
      </c>
      <c r="B1087" s="4" t="n">
        <v>2024</v>
      </c>
      <c r="C1087" s="4" t="n">
        <v>7</v>
      </c>
      <c r="D1087" s="9" t="s">
        <v>328</v>
      </c>
      <c r="E1087" s="9" t="s">
        <v>360</v>
      </c>
      <c r="F1087" s="12" t="str">
        <f aca="false">INDEX(品項主檔!$B$2:$B$11,MATCH($E1087,品項主檔!$A$2:$A$11,0))</f>
        <v>塔香涼麵</v>
      </c>
      <c r="G1087" s="12" t="str">
        <f aca="false">INDEX(品項主檔!$C$2:$C$11,MATCH($E1087,品項主檔!$A$2:$A$11,0))</f>
        <v>主食</v>
      </c>
      <c r="H1087" s="17" t="n">
        <f aca="false">SUMIFS(品項年度售價!$D$2:$D$31,品項年度售價!$A$2:$A$31,$B1087,品項年度售價!$B$2:$B$31,$E1087)</f>
        <v>180</v>
      </c>
      <c r="I1087" s="4" t="n">
        <v>710</v>
      </c>
      <c r="J1087" s="14" t="n">
        <f aca="false">H1087*I1087</f>
        <v>127800</v>
      </c>
    </row>
    <row r="1088" customFormat="false" ht="15" hidden="false" customHeight="false" outlineLevel="0" collapsed="false">
      <c r="A1088" s="6" t="str">
        <f aca="false">TEXT(B1088,"0")&amp;"-"&amp;TEXT(C1088,"00")</f>
        <v>2024-07</v>
      </c>
      <c r="B1088" s="4" t="n">
        <v>2024</v>
      </c>
      <c r="C1088" s="4" t="n">
        <v>7</v>
      </c>
      <c r="D1088" s="9" t="s">
        <v>328</v>
      </c>
      <c r="E1088" s="9" t="s">
        <v>362</v>
      </c>
      <c r="F1088" s="12" t="str">
        <f aca="false">INDEX(品項主檔!$B$2:$B$11,MATCH($E1088,品項主檔!$A$2:$A$11,0))</f>
        <v>海鮮炒飯</v>
      </c>
      <c r="G1088" s="12" t="str">
        <f aca="false">INDEX(品項主檔!$C$2:$C$11,MATCH($E1088,品項主檔!$A$2:$A$11,0))</f>
        <v>主食</v>
      </c>
      <c r="H1088" s="17" t="n">
        <f aca="false">SUMIFS(品項年度售價!$D$2:$D$31,品項年度售價!$A$2:$A$31,$B1088,品項年度售價!$B$2:$B$31,$E1088)</f>
        <v>250</v>
      </c>
      <c r="I1088" s="4" t="n">
        <v>441</v>
      </c>
      <c r="J1088" s="14" t="n">
        <f aca="false">H1088*I1088</f>
        <v>110250</v>
      </c>
    </row>
    <row r="1089" customFormat="false" ht="15" hidden="false" customHeight="false" outlineLevel="0" collapsed="false">
      <c r="A1089" s="6" t="str">
        <f aca="false">TEXT(B1089,"0")&amp;"-"&amp;TEXT(C1089,"00")</f>
        <v>2024-07</v>
      </c>
      <c r="B1089" s="4" t="n">
        <v>2024</v>
      </c>
      <c r="C1089" s="4" t="n">
        <v>7</v>
      </c>
      <c r="D1089" s="9" t="s">
        <v>328</v>
      </c>
      <c r="E1089" s="9" t="s">
        <v>364</v>
      </c>
      <c r="F1089" s="12" t="str">
        <f aca="false">INDEX(品項主檔!$B$2:$B$11,MATCH($E1089,品項主檔!$A$2:$A$11,0))</f>
        <v>酸辣湯</v>
      </c>
      <c r="G1089" s="12" t="str">
        <f aca="false">INDEX(品項主檔!$C$2:$C$11,MATCH($E1089,品項主檔!$A$2:$A$11,0))</f>
        <v>湯品</v>
      </c>
      <c r="H1089" s="17" t="n">
        <f aca="false">SUMIFS(品項年度售價!$D$2:$D$31,品項年度售價!$A$2:$A$31,$B1089,品項年度售價!$B$2:$B$31,$E1089)</f>
        <v>60</v>
      </c>
      <c r="I1089" s="4" t="n">
        <v>1598</v>
      </c>
      <c r="J1089" s="14" t="n">
        <f aca="false">H1089*I1089</f>
        <v>95880</v>
      </c>
    </row>
    <row r="1090" customFormat="false" ht="15" hidden="false" customHeight="false" outlineLevel="0" collapsed="false">
      <c r="A1090" s="6" t="str">
        <f aca="false">TEXT(B1090,"0")&amp;"-"&amp;TEXT(C1090,"00")</f>
        <v>2024-07</v>
      </c>
      <c r="B1090" s="4" t="n">
        <v>2024</v>
      </c>
      <c r="C1090" s="4" t="n">
        <v>7</v>
      </c>
      <c r="D1090" s="9" t="s">
        <v>328</v>
      </c>
      <c r="E1090" s="9" t="s">
        <v>367</v>
      </c>
      <c r="F1090" s="12" t="str">
        <f aca="false">INDEX(品項主檔!$B$2:$B$11,MATCH($E1090,品項主檔!$A$2:$A$11,0))</f>
        <v>招牌滷味拼盤</v>
      </c>
      <c r="G1090" s="12" t="str">
        <f aca="false">INDEX(品項主檔!$C$2:$C$11,MATCH($E1090,品項主檔!$A$2:$A$11,0))</f>
        <v>小菜</v>
      </c>
      <c r="H1090" s="17" t="n">
        <f aca="false">SUMIFS(品項年度售價!$D$2:$D$31,品項年度售價!$A$2:$A$31,$B1090,品項年度售價!$B$2:$B$31,$E1090)</f>
        <v>120</v>
      </c>
      <c r="I1090" s="4" t="n">
        <v>1717</v>
      </c>
      <c r="J1090" s="14" t="n">
        <f aca="false">H1090*I1090</f>
        <v>206040</v>
      </c>
    </row>
    <row r="1091" customFormat="false" ht="15" hidden="false" customHeight="false" outlineLevel="0" collapsed="false">
      <c r="A1091" s="6" t="str">
        <f aca="false">TEXT(B1091,"0")&amp;"-"&amp;TEXT(C1091,"00")</f>
        <v>2024-07</v>
      </c>
      <c r="B1091" s="4" t="n">
        <v>2024</v>
      </c>
      <c r="C1091" s="4" t="n">
        <v>7</v>
      </c>
      <c r="D1091" s="9" t="s">
        <v>328</v>
      </c>
      <c r="E1091" s="9" t="s">
        <v>370</v>
      </c>
      <c r="F1091" s="12" t="str">
        <f aca="false">INDEX(品項主檔!$B$2:$B$11,MATCH($E1091,品項主檔!$A$2:$A$11,0))</f>
        <v>古早味紅茶</v>
      </c>
      <c r="G1091" s="12" t="str">
        <f aca="false">INDEX(品項主檔!$C$2:$C$11,MATCH($E1091,品項主檔!$A$2:$A$11,0))</f>
        <v>飲品</v>
      </c>
      <c r="H1091" s="17" t="n">
        <f aca="false">SUMIFS(品項年度售價!$D$2:$D$31,品項年度售價!$A$2:$A$31,$B1091,品項年度售價!$B$2:$B$31,$E1091)</f>
        <v>45</v>
      </c>
      <c r="I1091" s="4" t="n">
        <v>4779</v>
      </c>
      <c r="J1091" s="14" t="n">
        <f aca="false">H1091*I1091</f>
        <v>215055</v>
      </c>
    </row>
    <row r="1092" customFormat="false" ht="15" hidden="false" customHeight="false" outlineLevel="0" collapsed="false">
      <c r="A1092" s="6" t="str">
        <f aca="false">TEXT(B1092,"0")&amp;"-"&amp;TEXT(C1092,"00")</f>
        <v>2024-07</v>
      </c>
      <c r="B1092" s="4" t="n">
        <v>2024</v>
      </c>
      <c r="C1092" s="4" t="n">
        <v>7</v>
      </c>
      <c r="D1092" s="9" t="s">
        <v>280</v>
      </c>
      <c r="E1092" s="9" t="s">
        <v>349</v>
      </c>
      <c r="F1092" s="12" t="str">
        <f aca="false">INDEX(品項主檔!$B$2:$B$11,MATCH($E1092,品項主檔!$A$2:$A$11,0))</f>
        <v>招牌牛肉麵</v>
      </c>
      <c r="G1092" s="12" t="str">
        <f aca="false">INDEX(品項主檔!$C$2:$C$11,MATCH($E1092,品項主檔!$A$2:$A$11,0))</f>
        <v>主食</v>
      </c>
      <c r="H1092" s="17" t="n">
        <f aca="false">SUMIFS(品項年度售價!$D$2:$D$31,品項年度售價!$A$2:$A$31,$B1092,品項年度售價!$B$2:$B$31,$E1092)</f>
        <v>280</v>
      </c>
      <c r="I1092" s="4" t="n">
        <v>558</v>
      </c>
      <c r="J1092" s="14" t="n">
        <f aca="false">H1092*I1092</f>
        <v>156240</v>
      </c>
    </row>
    <row r="1093" customFormat="false" ht="15" hidden="false" customHeight="false" outlineLevel="0" collapsed="false">
      <c r="A1093" s="6" t="str">
        <f aca="false">TEXT(B1093,"0")&amp;"-"&amp;TEXT(C1093,"00")</f>
        <v>2024-07</v>
      </c>
      <c r="B1093" s="4" t="n">
        <v>2024</v>
      </c>
      <c r="C1093" s="4" t="n">
        <v>7</v>
      </c>
      <c r="D1093" s="9" t="s">
        <v>280</v>
      </c>
      <c r="E1093" s="9" t="s">
        <v>352</v>
      </c>
      <c r="F1093" s="12" t="str">
        <f aca="false">INDEX(品項主檔!$B$2:$B$11,MATCH($E1093,品項主檔!$A$2:$A$11,0))</f>
        <v>三杯雞定食</v>
      </c>
      <c r="G1093" s="12" t="str">
        <f aca="false">INDEX(品項主檔!$C$2:$C$11,MATCH($E1093,品項主檔!$A$2:$A$11,0))</f>
        <v>主食</v>
      </c>
      <c r="H1093" s="17" t="n">
        <f aca="false">SUMIFS(品項年度售價!$D$2:$D$31,品項年度售價!$A$2:$A$31,$B1093,品項年度售價!$B$2:$B$31,$E1093)</f>
        <v>260</v>
      </c>
      <c r="I1093" s="4" t="n">
        <v>689</v>
      </c>
      <c r="J1093" s="14" t="n">
        <f aca="false">H1093*I1093</f>
        <v>179140</v>
      </c>
    </row>
    <row r="1094" customFormat="false" ht="15" hidden="false" customHeight="false" outlineLevel="0" collapsed="false">
      <c r="A1094" s="6" t="str">
        <f aca="false">TEXT(B1094,"0")&amp;"-"&amp;TEXT(C1094,"00")</f>
        <v>2024-07</v>
      </c>
      <c r="B1094" s="4" t="n">
        <v>2024</v>
      </c>
      <c r="C1094" s="4" t="n">
        <v>7</v>
      </c>
      <c r="D1094" s="9" t="s">
        <v>280</v>
      </c>
      <c r="E1094" s="9" t="s">
        <v>354</v>
      </c>
      <c r="F1094" s="12" t="str">
        <f aca="false">INDEX(品項主檔!$B$2:$B$11,MATCH($E1094,品項主檔!$A$2:$A$11,0))</f>
        <v>蔥油雞腿飯</v>
      </c>
      <c r="G1094" s="12" t="str">
        <f aca="false">INDEX(品項主檔!$C$2:$C$11,MATCH($E1094,品項主檔!$A$2:$A$11,0))</f>
        <v>主食</v>
      </c>
      <c r="H1094" s="17" t="n">
        <f aca="false">SUMIFS(品項年度售價!$D$2:$D$31,品項年度售價!$A$2:$A$31,$B1094,品項年度售價!$B$2:$B$31,$E1094)</f>
        <v>220</v>
      </c>
      <c r="I1094" s="4" t="n">
        <v>691</v>
      </c>
      <c r="J1094" s="14" t="n">
        <f aca="false">H1094*I1094</f>
        <v>152020</v>
      </c>
    </row>
    <row r="1095" customFormat="false" ht="15" hidden="false" customHeight="false" outlineLevel="0" collapsed="false">
      <c r="A1095" s="6" t="str">
        <f aca="false">TEXT(B1095,"0")&amp;"-"&amp;TEXT(C1095,"00")</f>
        <v>2024-07</v>
      </c>
      <c r="B1095" s="4" t="n">
        <v>2024</v>
      </c>
      <c r="C1095" s="4" t="n">
        <v>7</v>
      </c>
      <c r="D1095" s="9" t="s">
        <v>280</v>
      </c>
      <c r="E1095" s="9" t="s">
        <v>356</v>
      </c>
      <c r="F1095" s="12" t="str">
        <f aca="false">INDEX(品項主檔!$B$2:$B$11,MATCH($E1095,品項主檔!$A$2:$A$11,0))</f>
        <v>黑胡椒豬排飯</v>
      </c>
      <c r="G1095" s="12" t="str">
        <f aca="false">INDEX(品項主檔!$C$2:$C$11,MATCH($E1095,品項主檔!$A$2:$A$11,0))</f>
        <v>主食</v>
      </c>
      <c r="H1095" s="17" t="n">
        <f aca="false">SUMIFS(品項年度售價!$D$2:$D$31,品項年度售價!$A$2:$A$31,$B1095,品項年度售價!$B$2:$B$31,$E1095)</f>
        <v>230</v>
      </c>
      <c r="I1095" s="4" t="n">
        <v>574</v>
      </c>
      <c r="J1095" s="14" t="n">
        <f aca="false">H1095*I1095</f>
        <v>132020</v>
      </c>
    </row>
    <row r="1096" customFormat="false" ht="15" hidden="false" customHeight="false" outlineLevel="0" collapsed="false">
      <c r="A1096" s="6" t="str">
        <f aca="false">TEXT(B1096,"0")&amp;"-"&amp;TEXT(C1096,"00")</f>
        <v>2024-07</v>
      </c>
      <c r="B1096" s="4" t="n">
        <v>2024</v>
      </c>
      <c r="C1096" s="4" t="n">
        <v>7</v>
      </c>
      <c r="D1096" s="9" t="s">
        <v>280</v>
      </c>
      <c r="E1096" s="9" t="s">
        <v>358</v>
      </c>
      <c r="F1096" s="12" t="str">
        <f aca="false">INDEX(品項主檔!$B$2:$B$11,MATCH($E1096,品項主檔!$A$2:$A$11,0))</f>
        <v>麻油雞湯麵</v>
      </c>
      <c r="G1096" s="12" t="str">
        <f aca="false">INDEX(品項主檔!$C$2:$C$11,MATCH($E1096,品項主檔!$A$2:$A$11,0))</f>
        <v>主食</v>
      </c>
      <c r="H1096" s="17" t="n">
        <f aca="false">SUMIFS(品項年度售價!$D$2:$D$31,品項年度售價!$A$2:$A$31,$B1096,品項年度售價!$B$2:$B$31,$E1096)</f>
        <v>290</v>
      </c>
      <c r="I1096" s="4" t="n">
        <v>257</v>
      </c>
      <c r="J1096" s="14" t="n">
        <f aca="false">H1096*I1096</f>
        <v>74530</v>
      </c>
    </row>
    <row r="1097" customFormat="false" ht="15" hidden="false" customHeight="false" outlineLevel="0" collapsed="false">
      <c r="A1097" s="6" t="str">
        <f aca="false">TEXT(B1097,"0")&amp;"-"&amp;TEXT(C1097,"00")</f>
        <v>2024-07</v>
      </c>
      <c r="B1097" s="4" t="n">
        <v>2024</v>
      </c>
      <c r="C1097" s="4" t="n">
        <v>7</v>
      </c>
      <c r="D1097" s="9" t="s">
        <v>280</v>
      </c>
      <c r="E1097" s="9" t="s">
        <v>360</v>
      </c>
      <c r="F1097" s="12" t="str">
        <f aca="false">INDEX(品項主檔!$B$2:$B$11,MATCH($E1097,品項主檔!$A$2:$A$11,0))</f>
        <v>塔香涼麵</v>
      </c>
      <c r="G1097" s="12" t="str">
        <f aca="false">INDEX(品項主檔!$C$2:$C$11,MATCH($E1097,品項主檔!$A$2:$A$11,0))</f>
        <v>主食</v>
      </c>
      <c r="H1097" s="17" t="n">
        <f aca="false">SUMIFS(品項年度售價!$D$2:$D$31,品項年度售價!$A$2:$A$31,$B1097,品項年度售價!$B$2:$B$31,$E1097)</f>
        <v>180</v>
      </c>
      <c r="I1097" s="4" t="n">
        <v>850</v>
      </c>
      <c r="J1097" s="14" t="n">
        <f aca="false">H1097*I1097</f>
        <v>153000</v>
      </c>
    </row>
    <row r="1098" customFormat="false" ht="15" hidden="false" customHeight="false" outlineLevel="0" collapsed="false">
      <c r="A1098" s="6" t="str">
        <f aca="false">TEXT(B1098,"0")&amp;"-"&amp;TEXT(C1098,"00")</f>
        <v>2024-07</v>
      </c>
      <c r="B1098" s="4" t="n">
        <v>2024</v>
      </c>
      <c r="C1098" s="4" t="n">
        <v>7</v>
      </c>
      <c r="D1098" s="9" t="s">
        <v>280</v>
      </c>
      <c r="E1098" s="9" t="s">
        <v>362</v>
      </c>
      <c r="F1098" s="12" t="str">
        <f aca="false">INDEX(品項主檔!$B$2:$B$11,MATCH($E1098,品項主檔!$A$2:$A$11,0))</f>
        <v>海鮮炒飯</v>
      </c>
      <c r="G1098" s="12" t="str">
        <f aca="false">INDEX(品項主檔!$C$2:$C$11,MATCH($E1098,品項主檔!$A$2:$A$11,0))</f>
        <v>主食</v>
      </c>
      <c r="H1098" s="17" t="n">
        <f aca="false">SUMIFS(品項年度售價!$D$2:$D$31,品項年度售價!$A$2:$A$31,$B1098,品項年度售價!$B$2:$B$31,$E1098)</f>
        <v>250</v>
      </c>
      <c r="I1098" s="4" t="n">
        <v>651</v>
      </c>
      <c r="J1098" s="14" t="n">
        <f aca="false">H1098*I1098</f>
        <v>162750</v>
      </c>
    </row>
    <row r="1099" customFormat="false" ht="15" hidden="false" customHeight="false" outlineLevel="0" collapsed="false">
      <c r="A1099" s="6" t="str">
        <f aca="false">TEXT(B1099,"0")&amp;"-"&amp;TEXT(C1099,"00")</f>
        <v>2024-07</v>
      </c>
      <c r="B1099" s="4" t="n">
        <v>2024</v>
      </c>
      <c r="C1099" s="4" t="n">
        <v>7</v>
      </c>
      <c r="D1099" s="9" t="s">
        <v>280</v>
      </c>
      <c r="E1099" s="9" t="s">
        <v>364</v>
      </c>
      <c r="F1099" s="12" t="str">
        <f aca="false">INDEX(品項主檔!$B$2:$B$11,MATCH($E1099,品項主檔!$A$2:$A$11,0))</f>
        <v>酸辣湯</v>
      </c>
      <c r="G1099" s="12" t="str">
        <f aca="false">INDEX(品項主檔!$C$2:$C$11,MATCH($E1099,品項主檔!$A$2:$A$11,0))</f>
        <v>湯品</v>
      </c>
      <c r="H1099" s="17" t="n">
        <f aca="false">SUMIFS(品項年度售價!$D$2:$D$31,品項年度售價!$A$2:$A$31,$B1099,品項年度售價!$B$2:$B$31,$E1099)</f>
        <v>60</v>
      </c>
      <c r="I1099" s="4" t="n">
        <v>2588</v>
      </c>
      <c r="J1099" s="14" t="n">
        <f aca="false">H1099*I1099</f>
        <v>155280</v>
      </c>
    </row>
    <row r="1100" customFormat="false" ht="15" hidden="false" customHeight="false" outlineLevel="0" collapsed="false">
      <c r="A1100" s="6" t="str">
        <f aca="false">TEXT(B1100,"0")&amp;"-"&amp;TEXT(C1100,"00")</f>
        <v>2024-07</v>
      </c>
      <c r="B1100" s="4" t="n">
        <v>2024</v>
      </c>
      <c r="C1100" s="4" t="n">
        <v>7</v>
      </c>
      <c r="D1100" s="9" t="s">
        <v>280</v>
      </c>
      <c r="E1100" s="9" t="s">
        <v>367</v>
      </c>
      <c r="F1100" s="12" t="str">
        <f aca="false">INDEX(品項主檔!$B$2:$B$11,MATCH($E1100,品項主檔!$A$2:$A$11,0))</f>
        <v>招牌滷味拼盤</v>
      </c>
      <c r="G1100" s="12" t="str">
        <f aca="false">INDEX(品項主檔!$C$2:$C$11,MATCH($E1100,品項主檔!$A$2:$A$11,0))</f>
        <v>小菜</v>
      </c>
      <c r="H1100" s="17" t="n">
        <f aca="false">SUMIFS(品項年度售價!$D$2:$D$31,品項年度售價!$A$2:$A$31,$B1100,品項年度售價!$B$2:$B$31,$E1100)</f>
        <v>120</v>
      </c>
      <c r="I1100" s="4" t="n">
        <v>1871</v>
      </c>
      <c r="J1100" s="14" t="n">
        <f aca="false">H1100*I1100</f>
        <v>224520</v>
      </c>
    </row>
    <row r="1101" customFormat="false" ht="15" hidden="false" customHeight="false" outlineLevel="0" collapsed="false">
      <c r="A1101" s="6" t="str">
        <f aca="false">TEXT(B1101,"0")&amp;"-"&amp;TEXT(C1101,"00")</f>
        <v>2024-07</v>
      </c>
      <c r="B1101" s="4" t="n">
        <v>2024</v>
      </c>
      <c r="C1101" s="4" t="n">
        <v>7</v>
      </c>
      <c r="D1101" s="9" t="s">
        <v>280</v>
      </c>
      <c r="E1101" s="9" t="s">
        <v>370</v>
      </c>
      <c r="F1101" s="12" t="str">
        <f aca="false">INDEX(品項主檔!$B$2:$B$11,MATCH($E1101,品項主檔!$A$2:$A$11,0))</f>
        <v>古早味紅茶</v>
      </c>
      <c r="G1101" s="12" t="str">
        <f aca="false">INDEX(品項主檔!$C$2:$C$11,MATCH($E1101,品項主檔!$A$2:$A$11,0))</f>
        <v>飲品</v>
      </c>
      <c r="H1101" s="17" t="n">
        <f aca="false">SUMIFS(品項年度售價!$D$2:$D$31,品項年度售價!$A$2:$A$31,$B1101,品項年度售價!$B$2:$B$31,$E1101)</f>
        <v>45</v>
      </c>
      <c r="I1101" s="4" t="n">
        <v>9056</v>
      </c>
      <c r="J1101" s="14" t="n">
        <f aca="false">H1101*I1101</f>
        <v>407520</v>
      </c>
    </row>
    <row r="1102" customFormat="false" ht="15" hidden="false" customHeight="false" outlineLevel="0" collapsed="false">
      <c r="A1102" s="6" t="str">
        <f aca="false">TEXT(B1102,"0")&amp;"-"&amp;TEXT(C1102,"00")</f>
        <v>2024-07</v>
      </c>
      <c r="B1102" s="4" t="n">
        <v>2024</v>
      </c>
      <c r="C1102" s="4" t="n">
        <v>7</v>
      </c>
      <c r="D1102" s="9" t="s">
        <v>283</v>
      </c>
      <c r="E1102" s="9" t="s">
        <v>349</v>
      </c>
      <c r="F1102" s="12" t="str">
        <f aca="false">INDEX(品項主檔!$B$2:$B$11,MATCH($E1102,品項主檔!$A$2:$A$11,0))</f>
        <v>招牌牛肉麵</v>
      </c>
      <c r="G1102" s="12" t="str">
        <f aca="false">INDEX(品項主檔!$C$2:$C$11,MATCH($E1102,品項主檔!$A$2:$A$11,0))</f>
        <v>主食</v>
      </c>
      <c r="H1102" s="17" t="n">
        <f aca="false">SUMIFS(品項年度售價!$D$2:$D$31,品項年度售價!$A$2:$A$31,$B1102,品項年度售價!$B$2:$B$31,$E1102)</f>
        <v>280</v>
      </c>
      <c r="I1102" s="4" t="n">
        <v>352</v>
      </c>
      <c r="J1102" s="14" t="n">
        <f aca="false">H1102*I1102</f>
        <v>98560</v>
      </c>
    </row>
    <row r="1103" customFormat="false" ht="15" hidden="false" customHeight="false" outlineLevel="0" collapsed="false">
      <c r="A1103" s="6" t="str">
        <f aca="false">TEXT(B1103,"0")&amp;"-"&amp;TEXT(C1103,"00")</f>
        <v>2024-07</v>
      </c>
      <c r="B1103" s="4" t="n">
        <v>2024</v>
      </c>
      <c r="C1103" s="4" t="n">
        <v>7</v>
      </c>
      <c r="D1103" s="9" t="s">
        <v>283</v>
      </c>
      <c r="E1103" s="9" t="s">
        <v>352</v>
      </c>
      <c r="F1103" s="12" t="str">
        <f aca="false">INDEX(品項主檔!$B$2:$B$11,MATCH($E1103,品項主檔!$A$2:$A$11,0))</f>
        <v>三杯雞定食</v>
      </c>
      <c r="G1103" s="12" t="str">
        <f aca="false">INDEX(品項主檔!$C$2:$C$11,MATCH($E1103,品項主檔!$A$2:$A$11,0))</f>
        <v>主食</v>
      </c>
      <c r="H1103" s="17" t="n">
        <f aca="false">SUMIFS(品項年度售價!$D$2:$D$31,品項年度售價!$A$2:$A$31,$B1103,品項年度售價!$B$2:$B$31,$E1103)</f>
        <v>260</v>
      </c>
      <c r="I1103" s="4" t="n">
        <v>545</v>
      </c>
      <c r="J1103" s="14" t="n">
        <f aca="false">H1103*I1103</f>
        <v>141700</v>
      </c>
    </row>
    <row r="1104" customFormat="false" ht="15" hidden="false" customHeight="false" outlineLevel="0" collapsed="false">
      <c r="A1104" s="6" t="str">
        <f aca="false">TEXT(B1104,"0")&amp;"-"&amp;TEXT(C1104,"00")</f>
        <v>2024-07</v>
      </c>
      <c r="B1104" s="4" t="n">
        <v>2024</v>
      </c>
      <c r="C1104" s="4" t="n">
        <v>7</v>
      </c>
      <c r="D1104" s="9" t="s">
        <v>283</v>
      </c>
      <c r="E1104" s="9" t="s">
        <v>354</v>
      </c>
      <c r="F1104" s="12" t="str">
        <f aca="false">INDEX(品項主檔!$B$2:$B$11,MATCH($E1104,品項主檔!$A$2:$A$11,0))</f>
        <v>蔥油雞腿飯</v>
      </c>
      <c r="G1104" s="12" t="str">
        <f aca="false">INDEX(品項主檔!$C$2:$C$11,MATCH($E1104,品項主檔!$A$2:$A$11,0))</f>
        <v>主食</v>
      </c>
      <c r="H1104" s="17" t="n">
        <f aca="false">SUMIFS(品項年度售價!$D$2:$D$31,品項年度售價!$A$2:$A$31,$B1104,品項年度售價!$B$2:$B$31,$E1104)</f>
        <v>220</v>
      </c>
      <c r="I1104" s="4" t="n">
        <v>452</v>
      </c>
      <c r="J1104" s="14" t="n">
        <f aca="false">H1104*I1104</f>
        <v>99440</v>
      </c>
    </row>
    <row r="1105" customFormat="false" ht="15" hidden="false" customHeight="false" outlineLevel="0" collapsed="false">
      <c r="A1105" s="6" t="str">
        <f aca="false">TEXT(B1105,"0")&amp;"-"&amp;TEXT(C1105,"00")</f>
        <v>2024-07</v>
      </c>
      <c r="B1105" s="4" t="n">
        <v>2024</v>
      </c>
      <c r="C1105" s="4" t="n">
        <v>7</v>
      </c>
      <c r="D1105" s="9" t="s">
        <v>283</v>
      </c>
      <c r="E1105" s="9" t="s">
        <v>356</v>
      </c>
      <c r="F1105" s="12" t="str">
        <f aca="false">INDEX(品項主檔!$B$2:$B$11,MATCH($E1105,品項主檔!$A$2:$A$11,0))</f>
        <v>黑胡椒豬排飯</v>
      </c>
      <c r="G1105" s="12" t="str">
        <f aca="false">INDEX(品項主檔!$C$2:$C$11,MATCH($E1105,品項主檔!$A$2:$A$11,0))</f>
        <v>主食</v>
      </c>
      <c r="H1105" s="17" t="n">
        <f aca="false">SUMIFS(品項年度售價!$D$2:$D$31,品項年度售價!$A$2:$A$31,$B1105,品項年度售價!$B$2:$B$31,$E1105)</f>
        <v>230</v>
      </c>
      <c r="I1105" s="4" t="n">
        <v>497</v>
      </c>
      <c r="J1105" s="14" t="n">
        <f aca="false">H1105*I1105</f>
        <v>114310</v>
      </c>
    </row>
    <row r="1106" customFormat="false" ht="15" hidden="false" customHeight="false" outlineLevel="0" collapsed="false">
      <c r="A1106" s="6" t="str">
        <f aca="false">TEXT(B1106,"0")&amp;"-"&amp;TEXT(C1106,"00")</f>
        <v>2024-07</v>
      </c>
      <c r="B1106" s="4" t="n">
        <v>2024</v>
      </c>
      <c r="C1106" s="4" t="n">
        <v>7</v>
      </c>
      <c r="D1106" s="9" t="s">
        <v>283</v>
      </c>
      <c r="E1106" s="9" t="s">
        <v>358</v>
      </c>
      <c r="F1106" s="12" t="str">
        <f aca="false">INDEX(品項主檔!$B$2:$B$11,MATCH($E1106,品項主檔!$A$2:$A$11,0))</f>
        <v>麻油雞湯麵</v>
      </c>
      <c r="G1106" s="12" t="str">
        <f aca="false">INDEX(品項主檔!$C$2:$C$11,MATCH($E1106,品項主檔!$A$2:$A$11,0))</f>
        <v>主食</v>
      </c>
      <c r="H1106" s="17" t="n">
        <f aca="false">SUMIFS(品項年度售價!$D$2:$D$31,品項年度售價!$A$2:$A$31,$B1106,品項年度售價!$B$2:$B$31,$E1106)</f>
        <v>290</v>
      </c>
      <c r="I1106" s="4" t="n">
        <v>190</v>
      </c>
      <c r="J1106" s="14" t="n">
        <f aca="false">H1106*I1106</f>
        <v>55100</v>
      </c>
    </row>
    <row r="1107" customFormat="false" ht="15" hidden="false" customHeight="false" outlineLevel="0" collapsed="false">
      <c r="A1107" s="6" t="str">
        <f aca="false">TEXT(B1107,"0")&amp;"-"&amp;TEXT(C1107,"00")</f>
        <v>2024-07</v>
      </c>
      <c r="B1107" s="4" t="n">
        <v>2024</v>
      </c>
      <c r="C1107" s="4" t="n">
        <v>7</v>
      </c>
      <c r="D1107" s="9" t="s">
        <v>283</v>
      </c>
      <c r="E1107" s="9" t="s">
        <v>360</v>
      </c>
      <c r="F1107" s="12" t="str">
        <f aca="false">INDEX(品項主檔!$B$2:$B$11,MATCH($E1107,品項主檔!$A$2:$A$11,0))</f>
        <v>塔香涼麵</v>
      </c>
      <c r="G1107" s="12" t="str">
        <f aca="false">INDEX(品項主檔!$C$2:$C$11,MATCH($E1107,品項主檔!$A$2:$A$11,0))</f>
        <v>主食</v>
      </c>
      <c r="H1107" s="17" t="n">
        <f aca="false">SUMIFS(品項年度售價!$D$2:$D$31,品項年度售價!$A$2:$A$31,$B1107,品項年度售價!$B$2:$B$31,$E1107)</f>
        <v>180</v>
      </c>
      <c r="I1107" s="4" t="n">
        <v>663</v>
      </c>
      <c r="J1107" s="14" t="n">
        <f aca="false">H1107*I1107</f>
        <v>119340</v>
      </c>
    </row>
    <row r="1108" customFormat="false" ht="15" hidden="false" customHeight="false" outlineLevel="0" collapsed="false">
      <c r="A1108" s="6" t="str">
        <f aca="false">TEXT(B1108,"0")&amp;"-"&amp;TEXT(C1108,"00")</f>
        <v>2024-07</v>
      </c>
      <c r="B1108" s="4" t="n">
        <v>2024</v>
      </c>
      <c r="C1108" s="4" t="n">
        <v>7</v>
      </c>
      <c r="D1108" s="9" t="s">
        <v>283</v>
      </c>
      <c r="E1108" s="9" t="s">
        <v>362</v>
      </c>
      <c r="F1108" s="12" t="str">
        <f aca="false">INDEX(品項主檔!$B$2:$B$11,MATCH($E1108,品項主檔!$A$2:$A$11,0))</f>
        <v>海鮮炒飯</v>
      </c>
      <c r="G1108" s="12" t="str">
        <f aca="false">INDEX(品項主檔!$C$2:$C$11,MATCH($E1108,品項主檔!$A$2:$A$11,0))</f>
        <v>主食</v>
      </c>
      <c r="H1108" s="17" t="n">
        <f aca="false">SUMIFS(品項年度售價!$D$2:$D$31,品項年度售價!$A$2:$A$31,$B1108,品項年度售價!$B$2:$B$31,$E1108)</f>
        <v>250</v>
      </c>
      <c r="I1108" s="4" t="n">
        <v>530</v>
      </c>
      <c r="J1108" s="14" t="n">
        <f aca="false">H1108*I1108</f>
        <v>132500</v>
      </c>
    </row>
    <row r="1109" customFormat="false" ht="15" hidden="false" customHeight="false" outlineLevel="0" collapsed="false">
      <c r="A1109" s="6" t="str">
        <f aca="false">TEXT(B1109,"0")&amp;"-"&amp;TEXT(C1109,"00")</f>
        <v>2024-07</v>
      </c>
      <c r="B1109" s="4" t="n">
        <v>2024</v>
      </c>
      <c r="C1109" s="4" t="n">
        <v>7</v>
      </c>
      <c r="D1109" s="9" t="s">
        <v>283</v>
      </c>
      <c r="E1109" s="9" t="s">
        <v>364</v>
      </c>
      <c r="F1109" s="12" t="str">
        <f aca="false">INDEX(品項主檔!$B$2:$B$11,MATCH($E1109,品項主檔!$A$2:$A$11,0))</f>
        <v>酸辣湯</v>
      </c>
      <c r="G1109" s="12" t="str">
        <f aca="false">INDEX(品項主檔!$C$2:$C$11,MATCH($E1109,品項主檔!$A$2:$A$11,0))</f>
        <v>湯品</v>
      </c>
      <c r="H1109" s="17" t="n">
        <f aca="false">SUMIFS(品項年度售價!$D$2:$D$31,品項年度售價!$A$2:$A$31,$B1109,品項年度售價!$B$2:$B$31,$E1109)</f>
        <v>60</v>
      </c>
      <c r="I1109" s="4" t="n">
        <v>1883</v>
      </c>
      <c r="J1109" s="14" t="n">
        <f aca="false">H1109*I1109</f>
        <v>112980</v>
      </c>
    </row>
    <row r="1110" customFormat="false" ht="15" hidden="false" customHeight="false" outlineLevel="0" collapsed="false">
      <c r="A1110" s="6" t="str">
        <f aca="false">TEXT(B1110,"0")&amp;"-"&amp;TEXT(C1110,"00")</f>
        <v>2024-07</v>
      </c>
      <c r="B1110" s="4" t="n">
        <v>2024</v>
      </c>
      <c r="C1110" s="4" t="n">
        <v>7</v>
      </c>
      <c r="D1110" s="9" t="s">
        <v>283</v>
      </c>
      <c r="E1110" s="9" t="s">
        <v>367</v>
      </c>
      <c r="F1110" s="12" t="str">
        <f aca="false">INDEX(品項主檔!$B$2:$B$11,MATCH($E1110,品項主檔!$A$2:$A$11,0))</f>
        <v>招牌滷味拼盤</v>
      </c>
      <c r="G1110" s="12" t="str">
        <f aca="false">INDEX(品項主檔!$C$2:$C$11,MATCH($E1110,品項主檔!$A$2:$A$11,0))</f>
        <v>小菜</v>
      </c>
      <c r="H1110" s="17" t="n">
        <f aca="false">SUMIFS(品項年度售價!$D$2:$D$31,品項年度售價!$A$2:$A$31,$B1110,品項年度售價!$B$2:$B$31,$E1110)</f>
        <v>120</v>
      </c>
      <c r="I1110" s="4" t="n">
        <v>2001</v>
      </c>
      <c r="J1110" s="14" t="n">
        <f aca="false">H1110*I1110</f>
        <v>240120</v>
      </c>
    </row>
    <row r="1111" customFormat="false" ht="15" hidden="false" customHeight="false" outlineLevel="0" collapsed="false">
      <c r="A1111" s="6" t="str">
        <f aca="false">TEXT(B1111,"0")&amp;"-"&amp;TEXT(C1111,"00")</f>
        <v>2024-07</v>
      </c>
      <c r="B1111" s="4" t="n">
        <v>2024</v>
      </c>
      <c r="C1111" s="4" t="n">
        <v>7</v>
      </c>
      <c r="D1111" s="9" t="s">
        <v>283</v>
      </c>
      <c r="E1111" s="9" t="s">
        <v>370</v>
      </c>
      <c r="F1111" s="12" t="str">
        <f aca="false">INDEX(品項主檔!$B$2:$B$11,MATCH($E1111,品項主檔!$A$2:$A$11,0))</f>
        <v>古早味紅茶</v>
      </c>
      <c r="G1111" s="12" t="str">
        <f aca="false">INDEX(品項主檔!$C$2:$C$11,MATCH($E1111,品項主檔!$A$2:$A$11,0))</f>
        <v>飲品</v>
      </c>
      <c r="H1111" s="17" t="n">
        <f aca="false">SUMIFS(品項年度售價!$D$2:$D$31,品項年度售價!$A$2:$A$31,$B1111,品項年度售價!$B$2:$B$31,$E1111)</f>
        <v>45</v>
      </c>
      <c r="I1111" s="4" t="n">
        <v>6299</v>
      </c>
      <c r="J1111" s="14" t="n">
        <f aca="false">H1111*I1111</f>
        <v>283455</v>
      </c>
    </row>
    <row r="1112" customFormat="false" ht="15" hidden="false" customHeight="false" outlineLevel="0" collapsed="false">
      <c r="A1112" s="6" t="str">
        <f aca="false">TEXT(B1112,"0")&amp;"-"&amp;TEXT(C1112,"00")</f>
        <v>2024-07</v>
      </c>
      <c r="B1112" s="4" t="n">
        <v>2024</v>
      </c>
      <c r="C1112" s="4" t="n">
        <v>7</v>
      </c>
      <c r="D1112" s="9" t="s">
        <v>285</v>
      </c>
      <c r="E1112" s="9" t="s">
        <v>349</v>
      </c>
      <c r="F1112" s="12" t="str">
        <f aca="false">INDEX(品項主檔!$B$2:$B$11,MATCH($E1112,品項主檔!$A$2:$A$11,0))</f>
        <v>招牌牛肉麵</v>
      </c>
      <c r="G1112" s="12" t="str">
        <f aca="false">INDEX(品項主檔!$C$2:$C$11,MATCH($E1112,品項主檔!$A$2:$A$11,0))</f>
        <v>主食</v>
      </c>
      <c r="H1112" s="17" t="n">
        <f aca="false">SUMIFS(品項年度售價!$D$2:$D$31,品項年度售價!$A$2:$A$31,$B1112,品項年度售價!$B$2:$B$31,$E1112)</f>
        <v>280</v>
      </c>
      <c r="I1112" s="4" t="n">
        <v>268</v>
      </c>
      <c r="J1112" s="14" t="n">
        <f aca="false">H1112*I1112</f>
        <v>75040</v>
      </c>
    </row>
    <row r="1113" customFormat="false" ht="15" hidden="false" customHeight="false" outlineLevel="0" collapsed="false">
      <c r="A1113" s="6" t="str">
        <f aca="false">TEXT(B1113,"0")&amp;"-"&amp;TEXT(C1113,"00")</f>
        <v>2024-07</v>
      </c>
      <c r="B1113" s="4" t="n">
        <v>2024</v>
      </c>
      <c r="C1113" s="4" t="n">
        <v>7</v>
      </c>
      <c r="D1113" s="9" t="s">
        <v>285</v>
      </c>
      <c r="E1113" s="9" t="s">
        <v>352</v>
      </c>
      <c r="F1113" s="12" t="str">
        <f aca="false">INDEX(品項主檔!$B$2:$B$11,MATCH($E1113,品項主檔!$A$2:$A$11,0))</f>
        <v>三杯雞定食</v>
      </c>
      <c r="G1113" s="12" t="str">
        <f aca="false">INDEX(品項主檔!$C$2:$C$11,MATCH($E1113,品項主檔!$A$2:$A$11,0))</f>
        <v>主食</v>
      </c>
      <c r="H1113" s="17" t="n">
        <f aca="false">SUMIFS(品項年度售價!$D$2:$D$31,品項年度售價!$A$2:$A$31,$B1113,品項年度售價!$B$2:$B$31,$E1113)</f>
        <v>260</v>
      </c>
      <c r="I1113" s="4" t="n">
        <v>300</v>
      </c>
      <c r="J1113" s="14" t="n">
        <f aca="false">H1113*I1113</f>
        <v>78000</v>
      </c>
    </row>
    <row r="1114" customFormat="false" ht="15" hidden="false" customHeight="false" outlineLevel="0" collapsed="false">
      <c r="A1114" s="6" t="str">
        <f aca="false">TEXT(B1114,"0")&amp;"-"&amp;TEXT(C1114,"00")</f>
        <v>2024-07</v>
      </c>
      <c r="B1114" s="4" t="n">
        <v>2024</v>
      </c>
      <c r="C1114" s="4" t="n">
        <v>7</v>
      </c>
      <c r="D1114" s="9" t="s">
        <v>285</v>
      </c>
      <c r="E1114" s="9" t="s">
        <v>354</v>
      </c>
      <c r="F1114" s="12" t="str">
        <f aca="false">INDEX(品項主檔!$B$2:$B$11,MATCH($E1114,品項主檔!$A$2:$A$11,0))</f>
        <v>蔥油雞腿飯</v>
      </c>
      <c r="G1114" s="12" t="str">
        <f aca="false">INDEX(品項主檔!$C$2:$C$11,MATCH($E1114,品項主檔!$A$2:$A$11,0))</f>
        <v>主食</v>
      </c>
      <c r="H1114" s="17" t="n">
        <f aca="false">SUMIFS(品項年度售價!$D$2:$D$31,品項年度售價!$A$2:$A$31,$B1114,品項年度售價!$B$2:$B$31,$E1114)</f>
        <v>220</v>
      </c>
      <c r="I1114" s="4" t="n">
        <v>238</v>
      </c>
      <c r="J1114" s="14" t="n">
        <f aca="false">H1114*I1114</f>
        <v>52360</v>
      </c>
    </row>
    <row r="1115" customFormat="false" ht="15" hidden="false" customHeight="false" outlineLevel="0" collapsed="false">
      <c r="A1115" s="6" t="str">
        <f aca="false">TEXT(B1115,"0")&amp;"-"&amp;TEXT(C1115,"00")</f>
        <v>2024-07</v>
      </c>
      <c r="B1115" s="4" t="n">
        <v>2024</v>
      </c>
      <c r="C1115" s="4" t="n">
        <v>7</v>
      </c>
      <c r="D1115" s="9" t="s">
        <v>285</v>
      </c>
      <c r="E1115" s="9" t="s">
        <v>356</v>
      </c>
      <c r="F1115" s="12" t="str">
        <f aca="false">INDEX(品項主檔!$B$2:$B$11,MATCH($E1115,品項主檔!$A$2:$A$11,0))</f>
        <v>黑胡椒豬排飯</v>
      </c>
      <c r="G1115" s="12" t="str">
        <f aca="false">INDEX(品項主檔!$C$2:$C$11,MATCH($E1115,品項主檔!$A$2:$A$11,0))</f>
        <v>主食</v>
      </c>
      <c r="H1115" s="17" t="n">
        <f aca="false">SUMIFS(品項年度售價!$D$2:$D$31,品項年度售價!$A$2:$A$31,$B1115,品項年度售價!$B$2:$B$31,$E1115)</f>
        <v>230</v>
      </c>
      <c r="I1115" s="4" t="n">
        <v>255</v>
      </c>
      <c r="J1115" s="14" t="n">
        <f aca="false">H1115*I1115</f>
        <v>58650</v>
      </c>
    </row>
    <row r="1116" customFormat="false" ht="15" hidden="false" customHeight="false" outlineLevel="0" collapsed="false">
      <c r="A1116" s="6" t="str">
        <f aca="false">TEXT(B1116,"0")&amp;"-"&amp;TEXT(C1116,"00")</f>
        <v>2024-07</v>
      </c>
      <c r="B1116" s="4" t="n">
        <v>2024</v>
      </c>
      <c r="C1116" s="4" t="n">
        <v>7</v>
      </c>
      <c r="D1116" s="9" t="s">
        <v>285</v>
      </c>
      <c r="E1116" s="9" t="s">
        <v>358</v>
      </c>
      <c r="F1116" s="12" t="str">
        <f aca="false">INDEX(品項主檔!$B$2:$B$11,MATCH($E1116,品項主檔!$A$2:$A$11,0))</f>
        <v>麻油雞湯麵</v>
      </c>
      <c r="G1116" s="12" t="str">
        <f aca="false">INDEX(品項主檔!$C$2:$C$11,MATCH($E1116,品項主檔!$A$2:$A$11,0))</f>
        <v>主食</v>
      </c>
      <c r="H1116" s="17" t="n">
        <f aca="false">SUMIFS(品項年度售價!$D$2:$D$31,品項年度售價!$A$2:$A$31,$B1116,品項年度售價!$B$2:$B$31,$E1116)</f>
        <v>290</v>
      </c>
      <c r="I1116" s="4" t="n">
        <v>129</v>
      </c>
      <c r="J1116" s="14" t="n">
        <f aca="false">H1116*I1116</f>
        <v>37410</v>
      </c>
    </row>
    <row r="1117" customFormat="false" ht="15" hidden="false" customHeight="false" outlineLevel="0" collapsed="false">
      <c r="A1117" s="6" t="str">
        <f aca="false">TEXT(B1117,"0")&amp;"-"&amp;TEXT(C1117,"00")</f>
        <v>2024-07</v>
      </c>
      <c r="B1117" s="4" t="n">
        <v>2024</v>
      </c>
      <c r="C1117" s="4" t="n">
        <v>7</v>
      </c>
      <c r="D1117" s="9" t="s">
        <v>285</v>
      </c>
      <c r="E1117" s="9" t="s">
        <v>360</v>
      </c>
      <c r="F1117" s="12" t="str">
        <f aca="false">INDEX(品項主檔!$B$2:$B$11,MATCH($E1117,品項主檔!$A$2:$A$11,0))</f>
        <v>塔香涼麵</v>
      </c>
      <c r="G1117" s="12" t="str">
        <f aca="false">INDEX(品項主檔!$C$2:$C$11,MATCH($E1117,品項主檔!$A$2:$A$11,0))</f>
        <v>主食</v>
      </c>
      <c r="H1117" s="17" t="n">
        <f aca="false">SUMIFS(品項年度售價!$D$2:$D$31,品項年度售價!$A$2:$A$31,$B1117,品項年度售價!$B$2:$B$31,$E1117)</f>
        <v>180</v>
      </c>
      <c r="I1117" s="4" t="n">
        <v>554</v>
      </c>
      <c r="J1117" s="14" t="n">
        <f aca="false">H1117*I1117</f>
        <v>99720</v>
      </c>
    </row>
    <row r="1118" customFormat="false" ht="15" hidden="false" customHeight="false" outlineLevel="0" collapsed="false">
      <c r="A1118" s="6" t="str">
        <f aca="false">TEXT(B1118,"0")&amp;"-"&amp;TEXT(C1118,"00")</f>
        <v>2024-07</v>
      </c>
      <c r="B1118" s="4" t="n">
        <v>2024</v>
      </c>
      <c r="C1118" s="4" t="n">
        <v>7</v>
      </c>
      <c r="D1118" s="9" t="s">
        <v>285</v>
      </c>
      <c r="E1118" s="9" t="s">
        <v>362</v>
      </c>
      <c r="F1118" s="12" t="str">
        <f aca="false">INDEX(品項主檔!$B$2:$B$11,MATCH($E1118,品項主檔!$A$2:$A$11,0))</f>
        <v>海鮮炒飯</v>
      </c>
      <c r="G1118" s="12" t="str">
        <f aca="false">INDEX(品項主檔!$C$2:$C$11,MATCH($E1118,品項主檔!$A$2:$A$11,0))</f>
        <v>主食</v>
      </c>
      <c r="H1118" s="17" t="n">
        <f aca="false">SUMIFS(品項年度售價!$D$2:$D$31,品項年度售價!$A$2:$A$31,$B1118,品項年度售價!$B$2:$B$31,$E1118)</f>
        <v>250</v>
      </c>
      <c r="I1118" s="4" t="n">
        <v>304</v>
      </c>
      <c r="J1118" s="14" t="n">
        <f aca="false">H1118*I1118</f>
        <v>76000</v>
      </c>
    </row>
    <row r="1119" customFormat="false" ht="15" hidden="false" customHeight="false" outlineLevel="0" collapsed="false">
      <c r="A1119" s="6" t="str">
        <f aca="false">TEXT(B1119,"0")&amp;"-"&amp;TEXT(C1119,"00")</f>
        <v>2024-07</v>
      </c>
      <c r="B1119" s="4" t="n">
        <v>2024</v>
      </c>
      <c r="C1119" s="4" t="n">
        <v>7</v>
      </c>
      <c r="D1119" s="9" t="s">
        <v>285</v>
      </c>
      <c r="E1119" s="9" t="s">
        <v>364</v>
      </c>
      <c r="F1119" s="12" t="str">
        <f aca="false">INDEX(品項主檔!$B$2:$B$11,MATCH($E1119,品項主檔!$A$2:$A$11,0))</f>
        <v>酸辣湯</v>
      </c>
      <c r="G1119" s="12" t="str">
        <f aca="false">INDEX(品項主檔!$C$2:$C$11,MATCH($E1119,品項主檔!$A$2:$A$11,0))</f>
        <v>湯品</v>
      </c>
      <c r="H1119" s="17" t="n">
        <f aca="false">SUMIFS(品項年度售價!$D$2:$D$31,品項年度售價!$A$2:$A$31,$B1119,品項年度售價!$B$2:$B$31,$E1119)</f>
        <v>60</v>
      </c>
      <c r="I1119" s="4" t="n">
        <v>1379</v>
      </c>
      <c r="J1119" s="14" t="n">
        <f aca="false">H1119*I1119</f>
        <v>82740</v>
      </c>
    </row>
    <row r="1120" customFormat="false" ht="15" hidden="false" customHeight="false" outlineLevel="0" collapsed="false">
      <c r="A1120" s="6" t="str">
        <f aca="false">TEXT(B1120,"0")&amp;"-"&amp;TEXT(C1120,"00")</f>
        <v>2024-07</v>
      </c>
      <c r="B1120" s="4" t="n">
        <v>2024</v>
      </c>
      <c r="C1120" s="4" t="n">
        <v>7</v>
      </c>
      <c r="D1120" s="9" t="s">
        <v>285</v>
      </c>
      <c r="E1120" s="9" t="s">
        <v>367</v>
      </c>
      <c r="F1120" s="12" t="str">
        <f aca="false">INDEX(品項主檔!$B$2:$B$11,MATCH($E1120,品項主檔!$A$2:$A$11,0))</f>
        <v>招牌滷味拼盤</v>
      </c>
      <c r="G1120" s="12" t="str">
        <f aca="false">INDEX(品項主檔!$C$2:$C$11,MATCH($E1120,品項主檔!$A$2:$A$11,0))</f>
        <v>小菜</v>
      </c>
      <c r="H1120" s="17" t="n">
        <f aca="false">SUMIFS(品項年度售價!$D$2:$D$31,品項年度售價!$A$2:$A$31,$B1120,品項年度售價!$B$2:$B$31,$E1120)</f>
        <v>120</v>
      </c>
      <c r="I1120" s="4" t="n">
        <v>980</v>
      </c>
      <c r="J1120" s="14" t="n">
        <f aca="false">H1120*I1120</f>
        <v>117600</v>
      </c>
    </row>
    <row r="1121" customFormat="false" ht="15" hidden="false" customHeight="false" outlineLevel="0" collapsed="false">
      <c r="A1121" s="6" t="str">
        <f aca="false">TEXT(B1121,"0")&amp;"-"&amp;TEXT(C1121,"00")</f>
        <v>2024-07</v>
      </c>
      <c r="B1121" s="4" t="n">
        <v>2024</v>
      </c>
      <c r="C1121" s="4" t="n">
        <v>7</v>
      </c>
      <c r="D1121" s="9" t="s">
        <v>285</v>
      </c>
      <c r="E1121" s="9" t="s">
        <v>370</v>
      </c>
      <c r="F1121" s="12" t="str">
        <f aca="false">INDEX(品項主檔!$B$2:$B$11,MATCH($E1121,品項主檔!$A$2:$A$11,0))</f>
        <v>古早味紅茶</v>
      </c>
      <c r="G1121" s="12" t="str">
        <f aca="false">INDEX(品項主檔!$C$2:$C$11,MATCH($E1121,品項主檔!$A$2:$A$11,0))</f>
        <v>飲品</v>
      </c>
      <c r="H1121" s="17" t="n">
        <f aca="false">SUMIFS(品項年度售價!$D$2:$D$31,品項年度售價!$A$2:$A$31,$B1121,品項年度售價!$B$2:$B$31,$E1121)</f>
        <v>45</v>
      </c>
      <c r="I1121" s="4" t="n">
        <v>4018</v>
      </c>
      <c r="J1121" s="14" t="n">
        <f aca="false">H1121*I1121</f>
        <v>180810</v>
      </c>
    </row>
    <row r="1122" customFormat="false" ht="15" hidden="false" customHeight="false" outlineLevel="0" collapsed="false">
      <c r="A1122" s="6" t="str">
        <f aca="false">TEXT(B1122,"0")&amp;"-"&amp;TEXT(C1122,"00")</f>
        <v>2024-07</v>
      </c>
      <c r="B1122" s="4" t="n">
        <v>2024</v>
      </c>
      <c r="C1122" s="4" t="n">
        <v>7</v>
      </c>
      <c r="D1122" s="9" t="s">
        <v>300</v>
      </c>
      <c r="E1122" s="9" t="s">
        <v>349</v>
      </c>
      <c r="F1122" s="12" t="str">
        <f aca="false">INDEX(品項主檔!$B$2:$B$11,MATCH($E1122,品項主檔!$A$2:$A$11,0))</f>
        <v>招牌牛肉麵</v>
      </c>
      <c r="G1122" s="12" t="str">
        <f aca="false">INDEX(品項主檔!$C$2:$C$11,MATCH($E1122,品項主檔!$A$2:$A$11,0))</f>
        <v>主食</v>
      </c>
      <c r="H1122" s="17" t="n">
        <f aca="false">SUMIFS(品項年度售價!$D$2:$D$31,品項年度售價!$A$2:$A$31,$B1122,品項年度售價!$B$2:$B$31,$E1122)</f>
        <v>280</v>
      </c>
      <c r="I1122" s="4" t="n">
        <v>388</v>
      </c>
      <c r="J1122" s="14" t="n">
        <f aca="false">H1122*I1122</f>
        <v>108640</v>
      </c>
    </row>
    <row r="1123" customFormat="false" ht="15" hidden="false" customHeight="false" outlineLevel="0" collapsed="false">
      <c r="A1123" s="6" t="str">
        <f aca="false">TEXT(B1123,"0")&amp;"-"&amp;TEXT(C1123,"00")</f>
        <v>2024-07</v>
      </c>
      <c r="B1123" s="4" t="n">
        <v>2024</v>
      </c>
      <c r="C1123" s="4" t="n">
        <v>7</v>
      </c>
      <c r="D1123" s="9" t="s">
        <v>300</v>
      </c>
      <c r="E1123" s="9" t="s">
        <v>352</v>
      </c>
      <c r="F1123" s="12" t="str">
        <f aca="false">INDEX(品項主檔!$B$2:$B$11,MATCH($E1123,品項主檔!$A$2:$A$11,0))</f>
        <v>三杯雞定食</v>
      </c>
      <c r="G1123" s="12" t="str">
        <f aca="false">INDEX(品項主檔!$C$2:$C$11,MATCH($E1123,品項主檔!$A$2:$A$11,0))</f>
        <v>主食</v>
      </c>
      <c r="H1123" s="17" t="n">
        <f aca="false">SUMIFS(品項年度售價!$D$2:$D$31,品項年度售價!$A$2:$A$31,$B1123,品項年度售價!$B$2:$B$31,$E1123)</f>
        <v>260</v>
      </c>
      <c r="I1123" s="4" t="n">
        <v>504</v>
      </c>
      <c r="J1123" s="14" t="n">
        <f aca="false">H1123*I1123</f>
        <v>131040</v>
      </c>
    </row>
    <row r="1124" customFormat="false" ht="15" hidden="false" customHeight="false" outlineLevel="0" collapsed="false">
      <c r="A1124" s="6" t="str">
        <f aca="false">TEXT(B1124,"0")&amp;"-"&amp;TEXT(C1124,"00")</f>
        <v>2024-07</v>
      </c>
      <c r="B1124" s="4" t="n">
        <v>2024</v>
      </c>
      <c r="C1124" s="4" t="n">
        <v>7</v>
      </c>
      <c r="D1124" s="9" t="s">
        <v>300</v>
      </c>
      <c r="E1124" s="9" t="s">
        <v>354</v>
      </c>
      <c r="F1124" s="12" t="str">
        <f aca="false">INDEX(品項主檔!$B$2:$B$11,MATCH($E1124,品項主檔!$A$2:$A$11,0))</f>
        <v>蔥油雞腿飯</v>
      </c>
      <c r="G1124" s="12" t="str">
        <f aca="false">INDEX(品項主檔!$C$2:$C$11,MATCH($E1124,品項主檔!$A$2:$A$11,0))</f>
        <v>主食</v>
      </c>
      <c r="H1124" s="17" t="n">
        <f aca="false">SUMIFS(品項年度售價!$D$2:$D$31,品項年度售價!$A$2:$A$31,$B1124,品項年度售價!$B$2:$B$31,$E1124)</f>
        <v>220</v>
      </c>
      <c r="I1124" s="4" t="n">
        <v>506</v>
      </c>
      <c r="J1124" s="14" t="n">
        <f aca="false">H1124*I1124</f>
        <v>111320</v>
      </c>
    </row>
    <row r="1125" customFormat="false" ht="15" hidden="false" customHeight="false" outlineLevel="0" collapsed="false">
      <c r="A1125" s="6" t="str">
        <f aca="false">TEXT(B1125,"0")&amp;"-"&amp;TEXT(C1125,"00")</f>
        <v>2024-07</v>
      </c>
      <c r="B1125" s="4" t="n">
        <v>2024</v>
      </c>
      <c r="C1125" s="4" t="n">
        <v>7</v>
      </c>
      <c r="D1125" s="9" t="s">
        <v>300</v>
      </c>
      <c r="E1125" s="9" t="s">
        <v>356</v>
      </c>
      <c r="F1125" s="12" t="str">
        <f aca="false">INDEX(品項主檔!$B$2:$B$11,MATCH($E1125,品項主檔!$A$2:$A$11,0))</f>
        <v>黑胡椒豬排飯</v>
      </c>
      <c r="G1125" s="12" t="str">
        <f aca="false">INDEX(品項主檔!$C$2:$C$11,MATCH($E1125,品項主檔!$A$2:$A$11,0))</f>
        <v>主食</v>
      </c>
      <c r="H1125" s="17" t="n">
        <f aca="false">SUMIFS(品項年度售價!$D$2:$D$31,品項年度售價!$A$2:$A$31,$B1125,品項年度售價!$B$2:$B$31,$E1125)</f>
        <v>230</v>
      </c>
      <c r="I1125" s="4" t="n">
        <v>579</v>
      </c>
      <c r="J1125" s="14" t="n">
        <f aca="false">H1125*I1125</f>
        <v>133170</v>
      </c>
    </row>
    <row r="1126" customFormat="false" ht="15" hidden="false" customHeight="false" outlineLevel="0" collapsed="false">
      <c r="A1126" s="6" t="str">
        <f aca="false">TEXT(B1126,"0")&amp;"-"&amp;TEXT(C1126,"00")</f>
        <v>2024-07</v>
      </c>
      <c r="B1126" s="4" t="n">
        <v>2024</v>
      </c>
      <c r="C1126" s="4" t="n">
        <v>7</v>
      </c>
      <c r="D1126" s="9" t="s">
        <v>300</v>
      </c>
      <c r="E1126" s="9" t="s">
        <v>358</v>
      </c>
      <c r="F1126" s="12" t="str">
        <f aca="false">INDEX(品項主檔!$B$2:$B$11,MATCH($E1126,品項主檔!$A$2:$A$11,0))</f>
        <v>麻油雞湯麵</v>
      </c>
      <c r="G1126" s="12" t="str">
        <f aca="false">INDEX(品項主檔!$C$2:$C$11,MATCH($E1126,品項主檔!$A$2:$A$11,0))</f>
        <v>主食</v>
      </c>
      <c r="H1126" s="17" t="n">
        <f aca="false">SUMIFS(品項年度售價!$D$2:$D$31,品項年度售價!$A$2:$A$31,$B1126,品項年度售價!$B$2:$B$31,$E1126)</f>
        <v>290</v>
      </c>
      <c r="I1126" s="4" t="n">
        <v>213</v>
      </c>
      <c r="J1126" s="14" t="n">
        <f aca="false">H1126*I1126</f>
        <v>61770</v>
      </c>
    </row>
    <row r="1127" customFormat="false" ht="15" hidden="false" customHeight="false" outlineLevel="0" collapsed="false">
      <c r="A1127" s="6" t="str">
        <f aca="false">TEXT(B1127,"0")&amp;"-"&amp;TEXT(C1127,"00")</f>
        <v>2024-07</v>
      </c>
      <c r="B1127" s="4" t="n">
        <v>2024</v>
      </c>
      <c r="C1127" s="4" t="n">
        <v>7</v>
      </c>
      <c r="D1127" s="9" t="s">
        <v>300</v>
      </c>
      <c r="E1127" s="9" t="s">
        <v>360</v>
      </c>
      <c r="F1127" s="12" t="str">
        <f aca="false">INDEX(品項主檔!$B$2:$B$11,MATCH($E1127,品項主檔!$A$2:$A$11,0))</f>
        <v>塔香涼麵</v>
      </c>
      <c r="G1127" s="12" t="str">
        <f aca="false">INDEX(品項主檔!$C$2:$C$11,MATCH($E1127,品項主檔!$A$2:$A$11,0))</f>
        <v>主食</v>
      </c>
      <c r="H1127" s="17" t="n">
        <f aca="false">SUMIFS(品項年度售價!$D$2:$D$31,品項年度售價!$A$2:$A$31,$B1127,品項年度售價!$B$2:$B$31,$E1127)</f>
        <v>180</v>
      </c>
      <c r="I1127" s="4" t="n">
        <v>852</v>
      </c>
      <c r="J1127" s="14" t="n">
        <f aca="false">H1127*I1127</f>
        <v>153360</v>
      </c>
    </row>
    <row r="1128" customFormat="false" ht="15" hidden="false" customHeight="false" outlineLevel="0" collapsed="false">
      <c r="A1128" s="6" t="str">
        <f aca="false">TEXT(B1128,"0")&amp;"-"&amp;TEXT(C1128,"00")</f>
        <v>2024-07</v>
      </c>
      <c r="B1128" s="4" t="n">
        <v>2024</v>
      </c>
      <c r="C1128" s="4" t="n">
        <v>7</v>
      </c>
      <c r="D1128" s="9" t="s">
        <v>300</v>
      </c>
      <c r="E1128" s="9" t="s">
        <v>362</v>
      </c>
      <c r="F1128" s="12" t="str">
        <f aca="false">INDEX(品項主檔!$B$2:$B$11,MATCH($E1128,品項主檔!$A$2:$A$11,0))</f>
        <v>海鮮炒飯</v>
      </c>
      <c r="G1128" s="12" t="str">
        <f aca="false">INDEX(品項主檔!$C$2:$C$11,MATCH($E1128,品項主檔!$A$2:$A$11,0))</f>
        <v>主食</v>
      </c>
      <c r="H1128" s="17" t="n">
        <f aca="false">SUMIFS(品項年度售價!$D$2:$D$31,品項年度售價!$A$2:$A$31,$B1128,品項年度售價!$B$2:$B$31,$E1128)</f>
        <v>250</v>
      </c>
      <c r="I1128" s="4" t="n">
        <v>645</v>
      </c>
      <c r="J1128" s="14" t="n">
        <f aca="false">H1128*I1128</f>
        <v>161250</v>
      </c>
    </row>
    <row r="1129" customFormat="false" ht="15" hidden="false" customHeight="false" outlineLevel="0" collapsed="false">
      <c r="A1129" s="6" t="str">
        <f aca="false">TEXT(B1129,"0")&amp;"-"&amp;TEXT(C1129,"00")</f>
        <v>2024-07</v>
      </c>
      <c r="B1129" s="4" t="n">
        <v>2024</v>
      </c>
      <c r="C1129" s="4" t="n">
        <v>7</v>
      </c>
      <c r="D1129" s="9" t="s">
        <v>300</v>
      </c>
      <c r="E1129" s="9" t="s">
        <v>364</v>
      </c>
      <c r="F1129" s="12" t="str">
        <f aca="false">INDEX(品項主檔!$B$2:$B$11,MATCH($E1129,品項主檔!$A$2:$A$11,0))</f>
        <v>酸辣湯</v>
      </c>
      <c r="G1129" s="12" t="str">
        <f aca="false">INDEX(品項主檔!$C$2:$C$11,MATCH($E1129,品項主檔!$A$2:$A$11,0))</f>
        <v>湯品</v>
      </c>
      <c r="H1129" s="17" t="n">
        <f aca="false">SUMIFS(品項年度售價!$D$2:$D$31,品項年度售價!$A$2:$A$31,$B1129,品項年度售價!$B$2:$B$31,$E1129)</f>
        <v>60</v>
      </c>
      <c r="I1129" s="4" t="n">
        <v>2497</v>
      </c>
      <c r="J1129" s="14" t="n">
        <f aca="false">H1129*I1129</f>
        <v>149820</v>
      </c>
    </row>
    <row r="1130" customFormat="false" ht="15" hidden="false" customHeight="false" outlineLevel="0" collapsed="false">
      <c r="A1130" s="6" t="str">
        <f aca="false">TEXT(B1130,"0")&amp;"-"&amp;TEXT(C1130,"00")</f>
        <v>2024-07</v>
      </c>
      <c r="B1130" s="4" t="n">
        <v>2024</v>
      </c>
      <c r="C1130" s="4" t="n">
        <v>7</v>
      </c>
      <c r="D1130" s="9" t="s">
        <v>300</v>
      </c>
      <c r="E1130" s="9" t="s">
        <v>367</v>
      </c>
      <c r="F1130" s="12" t="str">
        <f aca="false">INDEX(品項主檔!$B$2:$B$11,MATCH($E1130,品項主檔!$A$2:$A$11,0))</f>
        <v>招牌滷味拼盤</v>
      </c>
      <c r="G1130" s="12" t="str">
        <f aca="false">INDEX(品項主檔!$C$2:$C$11,MATCH($E1130,品項主檔!$A$2:$A$11,0))</f>
        <v>小菜</v>
      </c>
      <c r="H1130" s="17" t="n">
        <f aca="false">SUMIFS(品項年度售價!$D$2:$D$31,品項年度售價!$A$2:$A$31,$B1130,品項年度售價!$B$2:$B$31,$E1130)</f>
        <v>120</v>
      </c>
      <c r="I1130" s="4" t="n">
        <v>2208</v>
      </c>
      <c r="J1130" s="14" t="n">
        <f aca="false">H1130*I1130</f>
        <v>264960</v>
      </c>
    </row>
    <row r="1131" customFormat="false" ht="15" hidden="false" customHeight="false" outlineLevel="0" collapsed="false">
      <c r="A1131" s="6" t="str">
        <f aca="false">TEXT(B1131,"0")&amp;"-"&amp;TEXT(C1131,"00")</f>
        <v>2024-07</v>
      </c>
      <c r="B1131" s="4" t="n">
        <v>2024</v>
      </c>
      <c r="C1131" s="4" t="n">
        <v>7</v>
      </c>
      <c r="D1131" s="9" t="s">
        <v>300</v>
      </c>
      <c r="E1131" s="9" t="s">
        <v>370</v>
      </c>
      <c r="F1131" s="12" t="str">
        <f aca="false">INDEX(品項主檔!$B$2:$B$11,MATCH($E1131,品項主檔!$A$2:$A$11,0))</f>
        <v>古早味紅茶</v>
      </c>
      <c r="G1131" s="12" t="str">
        <f aca="false">INDEX(品項主檔!$C$2:$C$11,MATCH($E1131,品項主檔!$A$2:$A$11,0))</f>
        <v>飲品</v>
      </c>
      <c r="H1131" s="17" t="n">
        <f aca="false">SUMIFS(品項年度售價!$D$2:$D$31,品項年度售價!$A$2:$A$31,$B1131,品項年度售價!$B$2:$B$31,$E1131)</f>
        <v>45</v>
      </c>
      <c r="I1131" s="4" t="n">
        <v>7052</v>
      </c>
      <c r="J1131" s="14" t="n">
        <f aca="false">H1131*I1131</f>
        <v>317340</v>
      </c>
    </row>
    <row r="1132" customFormat="false" ht="15" hidden="false" customHeight="false" outlineLevel="0" collapsed="false">
      <c r="A1132" s="6" t="str">
        <f aca="false">TEXT(B1132,"0")&amp;"-"&amp;TEXT(C1132,"00")</f>
        <v>2024-07</v>
      </c>
      <c r="B1132" s="4" t="n">
        <v>2024</v>
      </c>
      <c r="C1132" s="4" t="n">
        <v>7</v>
      </c>
      <c r="D1132" s="9" t="s">
        <v>305</v>
      </c>
      <c r="E1132" s="9" t="s">
        <v>349</v>
      </c>
      <c r="F1132" s="12" t="str">
        <f aca="false">INDEX(品項主檔!$B$2:$B$11,MATCH($E1132,品項主檔!$A$2:$A$11,0))</f>
        <v>招牌牛肉麵</v>
      </c>
      <c r="G1132" s="12" t="str">
        <f aca="false">INDEX(品項主檔!$C$2:$C$11,MATCH($E1132,品項主檔!$A$2:$A$11,0))</f>
        <v>主食</v>
      </c>
      <c r="H1132" s="17" t="n">
        <f aca="false">SUMIFS(品項年度售價!$D$2:$D$31,品項年度售價!$A$2:$A$31,$B1132,品項年度售價!$B$2:$B$31,$E1132)</f>
        <v>280</v>
      </c>
      <c r="I1132" s="4" t="n">
        <v>433</v>
      </c>
      <c r="J1132" s="14" t="n">
        <f aca="false">H1132*I1132</f>
        <v>121240</v>
      </c>
    </row>
    <row r="1133" customFormat="false" ht="15" hidden="false" customHeight="false" outlineLevel="0" collapsed="false">
      <c r="A1133" s="6" t="str">
        <f aca="false">TEXT(B1133,"0")&amp;"-"&amp;TEXT(C1133,"00")</f>
        <v>2024-07</v>
      </c>
      <c r="B1133" s="4" t="n">
        <v>2024</v>
      </c>
      <c r="C1133" s="4" t="n">
        <v>7</v>
      </c>
      <c r="D1133" s="9" t="s">
        <v>305</v>
      </c>
      <c r="E1133" s="9" t="s">
        <v>352</v>
      </c>
      <c r="F1133" s="12" t="str">
        <f aca="false">INDEX(品項主檔!$B$2:$B$11,MATCH($E1133,品項主檔!$A$2:$A$11,0))</f>
        <v>三杯雞定食</v>
      </c>
      <c r="G1133" s="12" t="str">
        <f aca="false">INDEX(品項主檔!$C$2:$C$11,MATCH($E1133,品項主檔!$A$2:$A$11,0))</f>
        <v>主食</v>
      </c>
      <c r="H1133" s="17" t="n">
        <f aca="false">SUMIFS(品項年度售價!$D$2:$D$31,品項年度售價!$A$2:$A$31,$B1133,品項年度售價!$B$2:$B$31,$E1133)</f>
        <v>260</v>
      </c>
      <c r="I1133" s="4" t="n">
        <v>538</v>
      </c>
      <c r="J1133" s="14" t="n">
        <f aca="false">H1133*I1133</f>
        <v>139880</v>
      </c>
    </row>
    <row r="1134" customFormat="false" ht="15" hidden="false" customHeight="false" outlineLevel="0" collapsed="false">
      <c r="A1134" s="6" t="str">
        <f aca="false">TEXT(B1134,"0")&amp;"-"&amp;TEXT(C1134,"00")</f>
        <v>2024-07</v>
      </c>
      <c r="B1134" s="4" t="n">
        <v>2024</v>
      </c>
      <c r="C1134" s="4" t="n">
        <v>7</v>
      </c>
      <c r="D1134" s="9" t="s">
        <v>305</v>
      </c>
      <c r="E1134" s="9" t="s">
        <v>354</v>
      </c>
      <c r="F1134" s="12" t="str">
        <f aca="false">INDEX(品項主檔!$B$2:$B$11,MATCH($E1134,品項主檔!$A$2:$A$11,0))</f>
        <v>蔥油雞腿飯</v>
      </c>
      <c r="G1134" s="12" t="str">
        <f aca="false">INDEX(品項主檔!$C$2:$C$11,MATCH($E1134,品項主檔!$A$2:$A$11,0))</f>
        <v>主食</v>
      </c>
      <c r="H1134" s="17" t="n">
        <f aca="false">SUMIFS(品項年度售價!$D$2:$D$31,品項年度售價!$A$2:$A$31,$B1134,品項年度售價!$B$2:$B$31,$E1134)</f>
        <v>220</v>
      </c>
      <c r="I1134" s="4" t="n">
        <v>495</v>
      </c>
      <c r="J1134" s="14" t="n">
        <f aca="false">H1134*I1134</f>
        <v>108900</v>
      </c>
    </row>
    <row r="1135" customFormat="false" ht="15" hidden="false" customHeight="false" outlineLevel="0" collapsed="false">
      <c r="A1135" s="6" t="str">
        <f aca="false">TEXT(B1135,"0")&amp;"-"&amp;TEXT(C1135,"00")</f>
        <v>2024-07</v>
      </c>
      <c r="B1135" s="4" t="n">
        <v>2024</v>
      </c>
      <c r="C1135" s="4" t="n">
        <v>7</v>
      </c>
      <c r="D1135" s="9" t="s">
        <v>305</v>
      </c>
      <c r="E1135" s="9" t="s">
        <v>356</v>
      </c>
      <c r="F1135" s="12" t="str">
        <f aca="false">INDEX(品項主檔!$B$2:$B$11,MATCH($E1135,品項主檔!$A$2:$A$11,0))</f>
        <v>黑胡椒豬排飯</v>
      </c>
      <c r="G1135" s="12" t="str">
        <f aca="false">INDEX(品項主檔!$C$2:$C$11,MATCH($E1135,品項主檔!$A$2:$A$11,0))</f>
        <v>主食</v>
      </c>
      <c r="H1135" s="17" t="n">
        <f aca="false">SUMIFS(品項年度售價!$D$2:$D$31,品項年度售價!$A$2:$A$31,$B1135,品項年度售價!$B$2:$B$31,$E1135)</f>
        <v>230</v>
      </c>
      <c r="I1135" s="4" t="n">
        <v>450</v>
      </c>
      <c r="J1135" s="14" t="n">
        <f aca="false">H1135*I1135</f>
        <v>103500</v>
      </c>
    </row>
    <row r="1136" customFormat="false" ht="15" hidden="false" customHeight="false" outlineLevel="0" collapsed="false">
      <c r="A1136" s="6" t="str">
        <f aca="false">TEXT(B1136,"0")&amp;"-"&amp;TEXT(C1136,"00")</f>
        <v>2024-07</v>
      </c>
      <c r="B1136" s="4" t="n">
        <v>2024</v>
      </c>
      <c r="C1136" s="4" t="n">
        <v>7</v>
      </c>
      <c r="D1136" s="9" t="s">
        <v>305</v>
      </c>
      <c r="E1136" s="9" t="s">
        <v>358</v>
      </c>
      <c r="F1136" s="12" t="str">
        <f aca="false">INDEX(品項主檔!$B$2:$B$11,MATCH($E1136,品項主檔!$A$2:$A$11,0))</f>
        <v>麻油雞湯麵</v>
      </c>
      <c r="G1136" s="12" t="str">
        <f aca="false">INDEX(品項主檔!$C$2:$C$11,MATCH($E1136,品項主檔!$A$2:$A$11,0))</f>
        <v>主食</v>
      </c>
      <c r="H1136" s="17" t="n">
        <f aca="false">SUMIFS(品項年度售價!$D$2:$D$31,品項年度售價!$A$2:$A$31,$B1136,品項年度售價!$B$2:$B$31,$E1136)</f>
        <v>290</v>
      </c>
      <c r="I1136" s="4" t="n">
        <v>200</v>
      </c>
      <c r="J1136" s="14" t="n">
        <f aca="false">H1136*I1136</f>
        <v>58000</v>
      </c>
    </row>
    <row r="1137" customFormat="false" ht="15" hidden="false" customHeight="false" outlineLevel="0" collapsed="false">
      <c r="A1137" s="6" t="str">
        <f aca="false">TEXT(B1137,"0")&amp;"-"&amp;TEXT(C1137,"00")</f>
        <v>2024-07</v>
      </c>
      <c r="B1137" s="4" t="n">
        <v>2024</v>
      </c>
      <c r="C1137" s="4" t="n">
        <v>7</v>
      </c>
      <c r="D1137" s="9" t="s">
        <v>305</v>
      </c>
      <c r="E1137" s="9" t="s">
        <v>360</v>
      </c>
      <c r="F1137" s="12" t="str">
        <f aca="false">INDEX(品項主檔!$B$2:$B$11,MATCH($E1137,品項主檔!$A$2:$A$11,0))</f>
        <v>塔香涼麵</v>
      </c>
      <c r="G1137" s="12" t="str">
        <f aca="false">INDEX(品項主檔!$C$2:$C$11,MATCH($E1137,品項主檔!$A$2:$A$11,0))</f>
        <v>主食</v>
      </c>
      <c r="H1137" s="17" t="n">
        <f aca="false">SUMIFS(品項年度售價!$D$2:$D$31,品項年度售價!$A$2:$A$31,$B1137,品項年度售價!$B$2:$B$31,$E1137)</f>
        <v>180</v>
      </c>
      <c r="I1137" s="4" t="n">
        <v>740</v>
      </c>
      <c r="J1137" s="14" t="n">
        <f aca="false">H1137*I1137</f>
        <v>133200</v>
      </c>
    </row>
    <row r="1138" customFormat="false" ht="15" hidden="false" customHeight="false" outlineLevel="0" collapsed="false">
      <c r="A1138" s="6" t="str">
        <f aca="false">TEXT(B1138,"0")&amp;"-"&amp;TEXT(C1138,"00")</f>
        <v>2024-07</v>
      </c>
      <c r="B1138" s="4" t="n">
        <v>2024</v>
      </c>
      <c r="C1138" s="4" t="n">
        <v>7</v>
      </c>
      <c r="D1138" s="9" t="s">
        <v>305</v>
      </c>
      <c r="E1138" s="9" t="s">
        <v>362</v>
      </c>
      <c r="F1138" s="12" t="str">
        <f aca="false">INDEX(品項主檔!$B$2:$B$11,MATCH($E1138,品項主檔!$A$2:$A$11,0))</f>
        <v>海鮮炒飯</v>
      </c>
      <c r="G1138" s="12" t="str">
        <f aca="false">INDEX(品項主檔!$C$2:$C$11,MATCH($E1138,品項主檔!$A$2:$A$11,0))</f>
        <v>主食</v>
      </c>
      <c r="H1138" s="17" t="n">
        <f aca="false">SUMIFS(品項年度售價!$D$2:$D$31,品項年度售價!$A$2:$A$31,$B1138,品項年度售價!$B$2:$B$31,$E1138)</f>
        <v>250</v>
      </c>
      <c r="I1138" s="4" t="n">
        <v>466</v>
      </c>
      <c r="J1138" s="14" t="n">
        <f aca="false">H1138*I1138</f>
        <v>116500</v>
      </c>
    </row>
    <row r="1139" customFormat="false" ht="15" hidden="false" customHeight="false" outlineLevel="0" collapsed="false">
      <c r="A1139" s="6" t="str">
        <f aca="false">TEXT(B1139,"0")&amp;"-"&amp;TEXT(C1139,"00")</f>
        <v>2024-07</v>
      </c>
      <c r="B1139" s="4" t="n">
        <v>2024</v>
      </c>
      <c r="C1139" s="4" t="n">
        <v>7</v>
      </c>
      <c r="D1139" s="9" t="s">
        <v>305</v>
      </c>
      <c r="E1139" s="9" t="s">
        <v>364</v>
      </c>
      <c r="F1139" s="12" t="str">
        <f aca="false">INDEX(品項主檔!$B$2:$B$11,MATCH($E1139,品項主檔!$A$2:$A$11,0))</f>
        <v>酸辣湯</v>
      </c>
      <c r="G1139" s="12" t="str">
        <f aca="false">INDEX(品項主檔!$C$2:$C$11,MATCH($E1139,品項主檔!$A$2:$A$11,0))</f>
        <v>湯品</v>
      </c>
      <c r="H1139" s="17" t="n">
        <f aca="false">SUMIFS(品項年度售價!$D$2:$D$31,品項年度售價!$A$2:$A$31,$B1139,品項年度售價!$B$2:$B$31,$E1139)</f>
        <v>60</v>
      </c>
      <c r="I1139" s="4" t="n">
        <v>2498</v>
      </c>
      <c r="J1139" s="14" t="n">
        <f aca="false">H1139*I1139</f>
        <v>149880</v>
      </c>
    </row>
    <row r="1140" customFormat="false" ht="15" hidden="false" customHeight="false" outlineLevel="0" collapsed="false">
      <c r="A1140" s="6" t="str">
        <f aca="false">TEXT(B1140,"0")&amp;"-"&amp;TEXT(C1140,"00")</f>
        <v>2024-07</v>
      </c>
      <c r="B1140" s="4" t="n">
        <v>2024</v>
      </c>
      <c r="C1140" s="4" t="n">
        <v>7</v>
      </c>
      <c r="D1140" s="9" t="s">
        <v>305</v>
      </c>
      <c r="E1140" s="9" t="s">
        <v>367</v>
      </c>
      <c r="F1140" s="12" t="str">
        <f aca="false">INDEX(品項主檔!$B$2:$B$11,MATCH($E1140,品項主檔!$A$2:$A$11,0))</f>
        <v>招牌滷味拼盤</v>
      </c>
      <c r="G1140" s="12" t="str">
        <f aca="false">INDEX(品項主檔!$C$2:$C$11,MATCH($E1140,品項主檔!$A$2:$A$11,0))</f>
        <v>小菜</v>
      </c>
      <c r="H1140" s="17" t="n">
        <f aca="false">SUMIFS(品項年度售價!$D$2:$D$31,品項年度售價!$A$2:$A$31,$B1140,品項年度售價!$B$2:$B$31,$E1140)</f>
        <v>120</v>
      </c>
      <c r="I1140" s="4" t="n">
        <v>2036</v>
      </c>
      <c r="J1140" s="14" t="n">
        <f aca="false">H1140*I1140</f>
        <v>244320</v>
      </c>
    </row>
    <row r="1141" customFormat="false" ht="15" hidden="false" customHeight="false" outlineLevel="0" collapsed="false">
      <c r="A1141" s="6" t="str">
        <f aca="false">TEXT(B1141,"0")&amp;"-"&amp;TEXT(C1141,"00")</f>
        <v>2024-07</v>
      </c>
      <c r="B1141" s="4" t="n">
        <v>2024</v>
      </c>
      <c r="C1141" s="4" t="n">
        <v>7</v>
      </c>
      <c r="D1141" s="9" t="s">
        <v>305</v>
      </c>
      <c r="E1141" s="9" t="s">
        <v>370</v>
      </c>
      <c r="F1141" s="12" t="str">
        <f aca="false">INDEX(品項主檔!$B$2:$B$11,MATCH($E1141,品項主檔!$A$2:$A$11,0))</f>
        <v>古早味紅茶</v>
      </c>
      <c r="G1141" s="12" t="str">
        <f aca="false">INDEX(品項主檔!$C$2:$C$11,MATCH($E1141,品項主檔!$A$2:$A$11,0))</f>
        <v>飲品</v>
      </c>
      <c r="H1141" s="17" t="n">
        <f aca="false">SUMIFS(品項年度售價!$D$2:$D$31,品項年度售價!$A$2:$A$31,$B1141,品項年度售價!$B$2:$B$31,$E1141)</f>
        <v>45</v>
      </c>
      <c r="I1141" s="4" t="n">
        <v>8233</v>
      </c>
      <c r="J1141" s="14" t="n">
        <f aca="false">H1141*I1141</f>
        <v>370485</v>
      </c>
    </row>
    <row r="1142" customFormat="false" ht="15" hidden="false" customHeight="false" outlineLevel="0" collapsed="false">
      <c r="A1142" s="6" t="str">
        <f aca="false">TEXT(B1142,"0")&amp;"-"&amp;TEXT(C1142,"00")</f>
        <v>2024-07</v>
      </c>
      <c r="B1142" s="4" t="n">
        <v>2024</v>
      </c>
      <c r="C1142" s="4" t="n">
        <v>7</v>
      </c>
      <c r="D1142" s="9" t="s">
        <v>307</v>
      </c>
      <c r="E1142" s="9" t="s">
        <v>349</v>
      </c>
      <c r="F1142" s="12" t="str">
        <f aca="false">INDEX(品項主檔!$B$2:$B$11,MATCH($E1142,品項主檔!$A$2:$A$11,0))</f>
        <v>招牌牛肉麵</v>
      </c>
      <c r="G1142" s="12" t="str">
        <f aca="false">INDEX(品項主檔!$C$2:$C$11,MATCH($E1142,品項主檔!$A$2:$A$11,0))</f>
        <v>主食</v>
      </c>
      <c r="H1142" s="17" t="n">
        <f aca="false">SUMIFS(品項年度售價!$D$2:$D$31,品項年度售價!$A$2:$A$31,$B1142,品項年度售價!$B$2:$B$31,$E1142)</f>
        <v>280</v>
      </c>
      <c r="I1142" s="4" t="n">
        <v>321</v>
      </c>
      <c r="J1142" s="14" t="n">
        <f aca="false">H1142*I1142</f>
        <v>89880</v>
      </c>
    </row>
    <row r="1143" customFormat="false" ht="15" hidden="false" customHeight="false" outlineLevel="0" collapsed="false">
      <c r="A1143" s="6" t="str">
        <f aca="false">TEXT(B1143,"0")&amp;"-"&amp;TEXT(C1143,"00")</f>
        <v>2024-07</v>
      </c>
      <c r="B1143" s="4" t="n">
        <v>2024</v>
      </c>
      <c r="C1143" s="4" t="n">
        <v>7</v>
      </c>
      <c r="D1143" s="9" t="s">
        <v>307</v>
      </c>
      <c r="E1143" s="9" t="s">
        <v>352</v>
      </c>
      <c r="F1143" s="12" t="str">
        <f aca="false">INDEX(品項主檔!$B$2:$B$11,MATCH($E1143,品項主檔!$A$2:$A$11,0))</f>
        <v>三杯雞定食</v>
      </c>
      <c r="G1143" s="12" t="str">
        <f aca="false">INDEX(品項主檔!$C$2:$C$11,MATCH($E1143,品項主檔!$A$2:$A$11,0))</f>
        <v>主食</v>
      </c>
      <c r="H1143" s="17" t="n">
        <f aca="false">SUMIFS(品項年度售價!$D$2:$D$31,品項年度售價!$A$2:$A$31,$B1143,品項年度售價!$B$2:$B$31,$E1143)</f>
        <v>260</v>
      </c>
      <c r="I1143" s="4" t="n">
        <v>340</v>
      </c>
      <c r="J1143" s="14" t="n">
        <f aca="false">H1143*I1143</f>
        <v>88400</v>
      </c>
    </row>
    <row r="1144" customFormat="false" ht="15" hidden="false" customHeight="false" outlineLevel="0" collapsed="false">
      <c r="A1144" s="6" t="str">
        <f aca="false">TEXT(B1144,"0")&amp;"-"&amp;TEXT(C1144,"00")</f>
        <v>2024-07</v>
      </c>
      <c r="B1144" s="4" t="n">
        <v>2024</v>
      </c>
      <c r="C1144" s="4" t="n">
        <v>7</v>
      </c>
      <c r="D1144" s="9" t="s">
        <v>307</v>
      </c>
      <c r="E1144" s="9" t="s">
        <v>354</v>
      </c>
      <c r="F1144" s="12" t="str">
        <f aca="false">INDEX(品項主檔!$B$2:$B$11,MATCH($E1144,品項主檔!$A$2:$A$11,0))</f>
        <v>蔥油雞腿飯</v>
      </c>
      <c r="G1144" s="12" t="str">
        <f aca="false">INDEX(品項主檔!$C$2:$C$11,MATCH($E1144,品項主檔!$A$2:$A$11,0))</f>
        <v>主食</v>
      </c>
      <c r="H1144" s="17" t="n">
        <f aca="false">SUMIFS(品項年度售價!$D$2:$D$31,品項年度售價!$A$2:$A$31,$B1144,品項年度售價!$B$2:$B$31,$E1144)</f>
        <v>220</v>
      </c>
      <c r="I1144" s="4" t="n">
        <v>328</v>
      </c>
      <c r="J1144" s="14" t="n">
        <f aca="false">H1144*I1144</f>
        <v>72160</v>
      </c>
    </row>
    <row r="1145" customFormat="false" ht="15" hidden="false" customHeight="false" outlineLevel="0" collapsed="false">
      <c r="A1145" s="6" t="str">
        <f aca="false">TEXT(B1145,"0")&amp;"-"&amp;TEXT(C1145,"00")</f>
        <v>2024-07</v>
      </c>
      <c r="B1145" s="4" t="n">
        <v>2024</v>
      </c>
      <c r="C1145" s="4" t="n">
        <v>7</v>
      </c>
      <c r="D1145" s="9" t="s">
        <v>307</v>
      </c>
      <c r="E1145" s="9" t="s">
        <v>356</v>
      </c>
      <c r="F1145" s="12" t="str">
        <f aca="false">INDEX(品項主檔!$B$2:$B$11,MATCH($E1145,品項主檔!$A$2:$A$11,0))</f>
        <v>黑胡椒豬排飯</v>
      </c>
      <c r="G1145" s="12" t="str">
        <f aca="false">INDEX(品項主檔!$C$2:$C$11,MATCH($E1145,品項主檔!$A$2:$A$11,0))</f>
        <v>主食</v>
      </c>
      <c r="H1145" s="17" t="n">
        <f aca="false">SUMIFS(品項年度售價!$D$2:$D$31,品項年度售價!$A$2:$A$31,$B1145,品項年度售價!$B$2:$B$31,$E1145)</f>
        <v>230</v>
      </c>
      <c r="I1145" s="4" t="n">
        <v>368</v>
      </c>
      <c r="J1145" s="14" t="n">
        <f aca="false">H1145*I1145</f>
        <v>84640</v>
      </c>
    </row>
    <row r="1146" customFormat="false" ht="15" hidden="false" customHeight="false" outlineLevel="0" collapsed="false">
      <c r="A1146" s="6" t="str">
        <f aca="false">TEXT(B1146,"0")&amp;"-"&amp;TEXT(C1146,"00")</f>
        <v>2024-07</v>
      </c>
      <c r="B1146" s="4" t="n">
        <v>2024</v>
      </c>
      <c r="C1146" s="4" t="n">
        <v>7</v>
      </c>
      <c r="D1146" s="9" t="s">
        <v>307</v>
      </c>
      <c r="E1146" s="9" t="s">
        <v>358</v>
      </c>
      <c r="F1146" s="12" t="str">
        <f aca="false">INDEX(品項主檔!$B$2:$B$11,MATCH($E1146,品項主檔!$A$2:$A$11,0))</f>
        <v>麻油雞湯麵</v>
      </c>
      <c r="G1146" s="12" t="str">
        <f aca="false">INDEX(品項主檔!$C$2:$C$11,MATCH($E1146,品項主檔!$A$2:$A$11,0))</f>
        <v>主食</v>
      </c>
      <c r="H1146" s="17" t="n">
        <f aca="false">SUMIFS(品項年度售價!$D$2:$D$31,品項年度售價!$A$2:$A$31,$B1146,品項年度售價!$B$2:$B$31,$E1146)</f>
        <v>290</v>
      </c>
      <c r="I1146" s="4" t="n">
        <v>166</v>
      </c>
      <c r="J1146" s="14" t="n">
        <f aca="false">H1146*I1146</f>
        <v>48140</v>
      </c>
    </row>
    <row r="1147" customFormat="false" ht="15" hidden="false" customHeight="false" outlineLevel="0" collapsed="false">
      <c r="A1147" s="6" t="str">
        <f aca="false">TEXT(B1147,"0")&amp;"-"&amp;TEXT(C1147,"00")</f>
        <v>2024-07</v>
      </c>
      <c r="B1147" s="4" t="n">
        <v>2024</v>
      </c>
      <c r="C1147" s="4" t="n">
        <v>7</v>
      </c>
      <c r="D1147" s="9" t="s">
        <v>307</v>
      </c>
      <c r="E1147" s="9" t="s">
        <v>360</v>
      </c>
      <c r="F1147" s="12" t="str">
        <f aca="false">INDEX(品項主檔!$B$2:$B$11,MATCH($E1147,品項主檔!$A$2:$A$11,0))</f>
        <v>塔香涼麵</v>
      </c>
      <c r="G1147" s="12" t="str">
        <f aca="false">INDEX(品項主檔!$C$2:$C$11,MATCH($E1147,品項主檔!$A$2:$A$11,0))</f>
        <v>主食</v>
      </c>
      <c r="H1147" s="17" t="n">
        <f aca="false">SUMIFS(品項年度售價!$D$2:$D$31,品項年度售價!$A$2:$A$31,$B1147,品項年度售價!$B$2:$B$31,$E1147)</f>
        <v>180</v>
      </c>
      <c r="I1147" s="4" t="n">
        <v>555</v>
      </c>
      <c r="J1147" s="14" t="n">
        <f aca="false">H1147*I1147</f>
        <v>99900</v>
      </c>
    </row>
    <row r="1148" customFormat="false" ht="15" hidden="false" customHeight="false" outlineLevel="0" collapsed="false">
      <c r="A1148" s="6" t="str">
        <f aca="false">TEXT(B1148,"0")&amp;"-"&amp;TEXT(C1148,"00")</f>
        <v>2024-07</v>
      </c>
      <c r="B1148" s="4" t="n">
        <v>2024</v>
      </c>
      <c r="C1148" s="4" t="n">
        <v>7</v>
      </c>
      <c r="D1148" s="9" t="s">
        <v>307</v>
      </c>
      <c r="E1148" s="9" t="s">
        <v>362</v>
      </c>
      <c r="F1148" s="12" t="str">
        <f aca="false">INDEX(品項主檔!$B$2:$B$11,MATCH($E1148,品項主檔!$A$2:$A$11,0))</f>
        <v>海鮮炒飯</v>
      </c>
      <c r="G1148" s="12" t="str">
        <f aca="false">INDEX(品項主檔!$C$2:$C$11,MATCH($E1148,品項主檔!$A$2:$A$11,0))</f>
        <v>主食</v>
      </c>
      <c r="H1148" s="17" t="n">
        <f aca="false">SUMIFS(品項年度售價!$D$2:$D$31,品項年度售價!$A$2:$A$31,$B1148,品項年度售價!$B$2:$B$31,$E1148)</f>
        <v>250</v>
      </c>
      <c r="I1148" s="4" t="n">
        <v>345</v>
      </c>
      <c r="J1148" s="14" t="n">
        <f aca="false">H1148*I1148</f>
        <v>86250</v>
      </c>
    </row>
    <row r="1149" customFormat="false" ht="15" hidden="false" customHeight="false" outlineLevel="0" collapsed="false">
      <c r="A1149" s="6" t="str">
        <f aca="false">TEXT(B1149,"0")&amp;"-"&amp;TEXT(C1149,"00")</f>
        <v>2024-07</v>
      </c>
      <c r="B1149" s="4" t="n">
        <v>2024</v>
      </c>
      <c r="C1149" s="4" t="n">
        <v>7</v>
      </c>
      <c r="D1149" s="9" t="s">
        <v>307</v>
      </c>
      <c r="E1149" s="9" t="s">
        <v>364</v>
      </c>
      <c r="F1149" s="12" t="str">
        <f aca="false">INDEX(品項主檔!$B$2:$B$11,MATCH($E1149,品項主檔!$A$2:$A$11,0))</f>
        <v>酸辣湯</v>
      </c>
      <c r="G1149" s="12" t="str">
        <f aca="false">INDEX(品項主檔!$C$2:$C$11,MATCH($E1149,品項主檔!$A$2:$A$11,0))</f>
        <v>湯品</v>
      </c>
      <c r="H1149" s="17" t="n">
        <f aca="false">SUMIFS(品項年度售價!$D$2:$D$31,品項年度售價!$A$2:$A$31,$B1149,品項年度售價!$B$2:$B$31,$E1149)</f>
        <v>60</v>
      </c>
      <c r="I1149" s="4" t="n">
        <v>1552</v>
      </c>
      <c r="J1149" s="14" t="n">
        <f aca="false">H1149*I1149</f>
        <v>93120</v>
      </c>
    </row>
    <row r="1150" customFormat="false" ht="15" hidden="false" customHeight="false" outlineLevel="0" collapsed="false">
      <c r="A1150" s="6" t="str">
        <f aca="false">TEXT(B1150,"0")&amp;"-"&amp;TEXT(C1150,"00")</f>
        <v>2024-07</v>
      </c>
      <c r="B1150" s="4" t="n">
        <v>2024</v>
      </c>
      <c r="C1150" s="4" t="n">
        <v>7</v>
      </c>
      <c r="D1150" s="9" t="s">
        <v>307</v>
      </c>
      <c r="E1150" s="9" t="s">
        <v>367</v>
      </c>
      <c r="F1150" s="12" t="str">
        <f aca="false">INDEX(品項主檔!$B$2:$B$11,MATCH($E1150,品項主檔!$A$2:$A$11,0))</f>
        <v>招牌滷味拼盤</v>
      </c>
      <c r="G1150" s="12" t="str">
        <f aca="false">INDEX(品項主檔!$C$2:$C$11,MATCH($E1150,品項主檔!$A$2:$A$11,0))</f>
        <v>小菜</v>
      </c>
      <c r="H1150" s="17" t="n">
        <f aca="false">SUMIFS(品項年度售價!$D$2:$D$31,品項年度售價!$A$2:$A$31,$B1150,品項年度售價!$B$2:$B$31,$E1150)</f>
        <v>120</v>
      </c>
      <c r="I1150" s="4" t="n">
        <v>1324</v>
      </c>
      <c r="J1150" s="14" t="n">
        <f aca="false">H1150*I1150</f>
        <v>158880</v>
      </c>
    </row>
    <row r="1151" customFormat="false" ht="15" hidden="false" customHeight="false" outlineLevel="0" collapsed="false">
      <c r="A1151" s="6" t="str">
        <f aca="false">TEXT(B1151,"0")&amp;"-"&amp;TEXT(C1151,"00")</f>
        <v>2024-07</v>
      </c>
      <c r="B1151" s="4" t="n">
        <v>2024</v>
      </c>
      <c r="C1151" s="4" t="n">
        <v>7</v>
      </c>
      <c r="D1151" s="9" t="s">
        <v>307</v>
      </c>
      <c r="E1151" s="9" t="s">
        <v>370</v>
      </c>
      <c r="F1151" s="12" t="str">
        <f aca="false">INDEX(品項主檔!$B$2:$B$11,MATCH($E1151,品項主檔!$A$2:$A$11,0))</f>
        <v>古早味紅茶</v>
      </c>
      <c r="G1151" s="12" t="str">
        <f aca="false">INDEX(品項主檔!$C$2:$C$11,MATCH($E1151,品項主檔!$A$2:$A$11,0))</f>
        <v>飲品</v>
      </c>
      <c r="H1151" s="17" t="n">
        <f aca="false">SUMIFS(品項年度售價!$D$2:$D$31,品項年度售價!$A$2:$A$31,$B1151,品項年度售價!$B$2:$B$31,$E1151)</f>
        <v>45</v>
      </c>
      <c r="I1151" s="4" t="n">
        <v>5277</v>
      </c>
      <c r="J1151" s="14" t="n">
        <f aca="false">H1151*I1151</f>
        <v>237465</v>
      </c>
    </row>
    <row r="1152" customFormat="false" ht="15" hidden="false" customHeight="false" outlineLevel="0" collapsed="false">
      <c r="A1152" s="6" t="str">
        <f aca="false">TEXT(B1152,"0")&amp;"-"&amp;TEXT(C1152,"00")</f>
        <v>2024-07</v>
      </c>
      <c r="B1152" s="4" t="n">
        <v>2024</v>
      </c>
      <c r="C1152" s="4" t="n">
        <v>7</v>
      </c>
      <c r="D1152" s="9" t="s">
        <v>318</v>
      </c>
      <c r="E1152" s="9" t="s">
        <v>349</v>
      </c>
      <c r="F1152" s="12" t="str">
        <f aca="false">INDEX(品項主檔!$B$2:$B$11,MATCH($E1152,品項主檔!$A$2:$A$11,0))</f>
        <v>招牌牛肉麵</v>
      </c>
      <c r="G1152" s="12" t="str">
        <f aca="false">INDEX(品項主檔!$C$2:$C$11,MATCH($E1152,品項主檔!$A$2:$A$11,0))</f>
        <v>主食</v>
      </c>
      <c r="H1152" s="17" t="n">
        <f aca="false">SUMIFS(品項年度售價!$D$2:$D$31,品項年度售價!$A$2:$A$31,$B1152,品項年度售價!$B$2:$B$31,$E1152)</f>
        <v>280</v>
      </c>
      <c r="I1152" s="4" t="n">
        <v>349</v>
      </c>
      <c r="J1152" s="14" t="n">
        <f aca="false">H1152*I1152</f>
        <v>97720</v>
      </c>
    </row>
    <row r="1153" customFormat="false" ht="15" hidden="false" customHeight="false" outlineLevel="0" collapsed="false">
      <c r="A1153" s="6" t="str">
        <f aca="false">TEXT(B1153,"0")&amp;"-"&amp;TEXT(C1153,"00")</f>
        <v>2024-07</v>
      </c>
      <c r="B1153" s="4" t="n">
        <v>2024</v>
      </c>
      <c r="C1153" s="4" t="n">
        <v>7</v>
      </c>
      <c r="D1153" s="9" t="s">
        <v>318</v>
      </c>
      <c r="E1153" s="9" t="s">
        <v>352</v>
      </c>
      <c r="F1153" s="12" t="str">
        <f aca="false">INDEX(品項主檔!$B$2:$B$11,MATCH($E1153,品項主檔!$A$2:$A$11,0))</f>
        <v>三杯雞定食</v>
      </c>
      <c r="G1153" s="12" t="str">
        <f aca="false">INDEX(品項主檔!$C$2:$C$11,MATCH($E1153,品項主檔!$A$2:$A$11,0))</f>
        <v>主食</v>
      </c>
      <c r="H1153" s="17" t="n">
        <f aca="false">SUMIFS(品項年度售價!$D$2:$D$31,品項年度售價!$A$2:$A$31,$B1153,品項年度售價!$B$2:$B$31,$E1153)</f>
        <v>260</v>
      </c>
      <c r="I1153" s="4" t="n">
        <v>422</v>
      </c>
      <c r="J1153" s="14" t="n">
        <f aca="false">H1153*I1153</f>
        <v>109720</v>
      </c>
    </row>
    <row r="1154" customFormat="false" ht="15" hidden="false" customHeight="false" outlineLevel="0" collapsed="false">
      <c r="A1154" s="6" t="str">
        <f aca="false">TEXT(B1154,"0")&amp;"-"&amp;TEXT(C1154,"00")</f>
        <v>2024-07</v>
      </c>
      <c r="B1154" s="4" t="n">
        <v>2024</v>
      </c>
      <c r="C1154" s="4" t="n">
        <v>7</v>
      </c>
      <c r="D1154" s="9" t="s">
        <v>318</v>
      </c>
      <c r="E1154" s="9" t="s">
        <v>354</v>
      </c>
      <c r="F1154" s="12" t="str">
        <f aca="false">INDEX(品項主檔!$B$2:$B$11,MATCH($E1154,品項主檔!$A$2:$A$11,0))</f>
        <v>蔥油雞腿飯</v>
      </c>
      <c r="G1154" s="12" t="str">
        <f aca="false">INDEX(品項主檔!$C$2:$C$11,MATCH($E1154,品項主檔!$A$2:$A$11,0))</f>
        <v>主食</v>
      </c>
      <c r="H1154" s="17" t="n">
        <f aca="false">SUMIFS(品項年度售價!$D$2:$D$31,品項年度售價!$A$2:$A$31,$B1154,品項年度售價!$B$2:$B$31,$E1154)</f>
        <v>220</v>
      </c>
      <c r="I1154" s="4" t="n">
        <v>291</v>
      </c>
      <c r="J1154" s="14" t="n">
        <f aca="false">H1154*I1154</f>
        <v>64020</v>
      </c>
    </row>
    <row r="1155" customFormat="false" ht="15" hidden="false" customHeight="false" outlineLevel="0" collapsed="false">
      <c r="A1155" s="6" t="str">
        <f aca="false">TEXT(B1155,"0")&amp;"-"&amp;TEXT(C1155,"00")</f>
        <v>2024-07</v>
      </c>
      <c r="B1155" s="4" t="n">
        <v>2024</v>
      </c>
      <c r="C1155" s="4" t="n">
        <v>7</v>
      </c>
      <c r="D1155" s="9" t="s">
        <v>318</v>
      </c>
      <c r="E1155" s="9" t="s">
        <v>356</v>
      </c>
      <c r="F1155" s="12" t="str">
        <f aca="false">INDEX(品項主檔!$B$2:$B$11,MATCH($E1155,品項主檔!$A$2:$A$11,0))</f>
        <v>黑胡椒豬排飯</v>
      </c>
      <c r="G1155" s="12" t="str">
        <f aca="false">INDEX(品項主檔!$C$2:$C$11,MATCH($E1155,品項主檔!$A$2:$A$11,0))</f>
        <v>主食</v>
      </c>
      <c r="H1155" s="17" t="n">
        <f aca="false">SUMIFS(品項年度售價!$D$2:$D$31,品項年度售價!$A$2:$A$31,$B1155,品項年度售價!$B$2:$B$31,$E1155)</f>
        <v>230</v>
      </c>
      <c r="I1155" s="4" t="n">
        <v>287</v>
      </c>
      <c r="J1155" s="14" t="n">
        <f aca="false">H1155*I1155</f>
        <v>66010</v>
      </c>
    </row>
    <row r="1156" customFormat="false" ht="15" hidden="false" customHeight="false" outlineLevel="0" collapsed="false">
      <c r="A1156" s="6" t="str">
        <f aca="false">TEXT(B1156,"0")&amp;"-"&amp;TEXT(C1156,"00")</f>
        <v>2024-07</v>
      </c>
      <c r="B1156" s="4" t="n">
        <v>2024</v>
      </c>
      <c r="C1156" s="4" t="n">
        <v>7</v>
      </c>
      <c r="D1156" s="9" t="s">
        <v>318</v>
      </c>
      <c r="E1156" s="9" t="s">
        <v>358</v>
      </c>
      <c r="F1156" s="12" t="str">
        <f aca="false">INDEX(品項主檔!$B$2:$B$11,MATCH($E1156,品項主檔!$A$2:$A$11,0))</f>
        <v>麻油雞湯麵</v>
      </c>
      <c r="G1156" s="12" t="str">
        <f aca="false">INDEX(品項主檔!$C$2:$C$11,MATCH($E1156,品項主檔!$A$2:$A$11,0))</f>
        <v>主食</v>
      </c>
      <c r="H1156" s="17" t="n">
        <f aca="false">SUMIFS(品項年度售價!$D$2:$D$31,品項年度售價!$A$2:$A$31,$B1156,品項年度售價!$B$2:$B$31,$E1156)</f>
        <v>290</v>
      </c>
      <c r="I1156" s="4" t="n">
        <v>191</v>
      </c>
      <c r="J1156" s="14" t="n">
        <f aca="false">H1156*I1156</f>
        <v>55390</v>
      </c>
    </row>
    <row r="1157" customFormat="false" ht="15" hidden="false" customHeight="false" outlineLevel="0" collapsed="false">
      <c r="A1157" s="6" t="str">
        <f aca="false">TEXT(B1157,"0")&amp;"-"&amp;TEXT(C1157,"00")</f>
        <v>2024-07</v>
      </c>
      <c r="B1157" s="4" t="n">
        <v>2024</v>
      </c>
      <c r="C1157" s="4" t="n">
        <v>7</v>
      </c>
      <c r="D1157" s="9" t="s">
        <v>318</v>
      </c>
      <c r="E1157" s="9" t="s">
        <v>360</v>
      </c>
      <c r="F1157" s="12" t="str">
        <f aca="false">INDEX(品項主檔!$B$2:$B$11,MATCH($E1157,品項主檔!$A$2:$A$11,0))</f>
        <v>塔香涼麵</v>
      </c>
      <c r="G1157" s="12" t="str">
        <f aca="false">INDEX(品項主檔!$C$2:$C$11,MATCH($E1157,品項主檔!$A$2:$A$11,0))</f>
        <v>主食</v>
      </c>
      <c r="H1157" s="17" t="n">
        <f aca="false">SUMIFS(品項年度售價!$D$2:$D$31,品項年度售價!$A$2:$A$31,$B1157,品項年度售價!$B$2:$B$31,$E1157)</f>
        <v>180</v>
      </c>
      <c r="I1157" s="4" t="n">
        <v>620</v>
      </c>
      <c r="J1157" s="14" t="n">
        <f aca="false">H1157*I1157</f>
        <v>111600</v>
      </c>
    </row>
    <row r="1158" customFormat="false" ht="15" hidden="false" customHeight="false" outlineLevel="0" collapsed="false">
      <c r="A1158" s="6" t="str">
        <f aca="false">TEXT(B1158,"0")&amp;"-"&amp;TEXT(C1158,"00")</f>
        <v>2024-07</v>
      </c>
      <c r="B1158" s="4" t="n">
        <v>2024</v>
      </c>
      <c r="C1158" s="4" t="n">
        <v>7</v>
      </c>
      <c r="D1158" s="9" t="s">
        <v>318</v>
      </c>
      <c r="E1158" s="9" t="s">
        <v>362</v>
      </c>
      <c r="F1158" s="12" t="str">
        <f aca="false">INDEX(品項主檔!$B$2:$B$11,MATCH($E1158,品項主檔!$A$2:$A$11,0))</f>
        <v>海鮮炒飯</v>
      </c>
      <c r="G1158" s="12" t="str">
        <f aca="false">INDEX(品項主檔!$C$2:$C$11,MATCH($E1158,品項主檔!$A$2:$A$11,0))</f>
        <v>主食</v>
      </c>
      <c r="H1158" s="17" t="n">
        <f aca="false">SUMIFS(品項年度售價!$D$2:$D$31,品項年度售價!$A$2:$A$31,$B1158,品項年度售價!$B$2:$B$31,$E1158)</f>
        <v>250</v>
      </c>
      <c r="I1158" s="4" t="n">
        <v>342</v>
      </c>
      <c r="J1158" s="14" t="n">
        <f aca="false">H1158*I1158</f>
        <v>85500</v>
      </c>
    </row>
    <row r="1159" customFormat="false" ht="15" hidden="false" customHeight="false" outlineLevel="0" collapsed="false">
      <c r="A1159" s="6" t="str">
        <f aca="false">TEXT(B1159,"0")&amp;"-"&amp;TEXT(C1159,"00")</f>
        <v>2024-07</v>
      </c>
      <c r="B1159" s="4" t="n">
        <v>2024</v>
      </c>
      <c r="C1159" s="4" t="n">
        <v>7</v>
      </c>
      <c r="D1159" s="9" t="s">
        <v>318</v>
      </c>
      <c r="E1159" s="9" t="s">
        <v>364</v>
      </c>
      <c r="F1159" s="12" t="str">
        <f aca="false">INDEX(品項主檔!$B$2:$B$11,MATCH($E1159,品項主檔!$A$2:$A$11,0))</f>
        <v>酸辣湯</v>
      </c>
      <c r="G1159" s="12" t="str">
        <f aca="false">INDEX(品項主檔!$C$2:$C$11,MATCH($E1159,品項主檔!$A$2:$A$11,0))</f>
        <v>湯品</v>
      </c>
      <c r="H1159" s="17" t="n">
        <f aca="false">SUMIFS(品項年度售價!$D$2:$D$31,品項年度售價!$A$2:$A$31,$B1159,品項年度售價!$B$2:$B$31,$E1159)</f>
        <v>60</v>
      </c>
      <c r="I1159" s="4" t="n">
        <v>1169</v>
      </c>
      <c r="J1159" s="14" t="n">
        <f aca="false">H1159*I1159</f>
        <v>70140</v>
      </c>
    </row>
    <row r="1160" customFormat="false" ht="15" hidden="false" customHeight="false" outlineLevel="0" collapsed="false">
      <c r="A1160" s="6" t="str">
        <f aca="false">TEXT(B1160,"0")&amp;"-"&amp;TEXT(C1160,"00")</f>
        <v>2024-07</v>
      </c>
      <c r="B1160" s="4" t="n">
        <v>2024</v>
      </c>
      <c r="C1160" s="4" t="n">
        <v>7</v>
      </c>
      <c r="D1160" s="9" t="s">
        <v>318</v>
      </c>
      <c r="E1160" s="9" t="s">
        <v>367</v>
      </c>
      <c r="F1160" s="12" t="str">
        <f aca="false">INDEX(品項主檔!$B$2:$B$11,MATCH($E1160,品項主檔!$A$2:$A$11,0))</f>
        <v>招牌滷味拼盤</v>
      </c>
      <c r="G1160" s="12" t="str">
        <f aca="false">INDEX(品項主檔!$C$2:$C$11,MATCH($E1160,品項主檔!$A$2:$A$11,0))</f>
        <v>小菜</v>
      </c>
      <c r="H1160" s="17" t="n">
        <f aca="false">SUMIFS(品項年度售價!$D$2:$D$31,品項年度售價!$A$2:$A$31,$B1160,品項年度售價!$B$2:$B$31,$E1160)</f>
        <v>120</v>
      </c>
      <c r="I1160" s="4" t="n">
        <v>1166</v>
      </c>
      <c r="J1160" s="14" t="n">
        <f aca="false">H1160*I1160</f>
        <v>139920</v>
      </c>
    </row>
    <row r="1161" customFormat="false" ht="15" hidden="false" customHeight="false" outlineLevel="0" collapsed="false">
      <c r="A1161" s="6" t="str">
        <f aca="false">TEXT(B1161,"0")&amp;"-"&amp;TEXT(C1161,"00")</f>
        <v>2024-07</v>
      </c>
      <c r="B1161" s="4" t="n">
        <v>2024</v>
      </c>
      <c r="C1161" s="4" t="n">
        <v>7</v>
      </c>
      <c r="D1161" s="9" t="s">
        <v>318</v>
      </c>
      <c r="E1161" s="9" t="s">
        <v>370</v>
      </c>
      <c r="F1161" s="12" t="str">
        <f aca="false">INDEX(品項主檔!$B$2:$B$11,MATCH($E1161,品項主檔!$A$2:$A$11,0))</f>
        <v>古早味紅茶</v>
      </c>
      <c r="G1161" s="12" t="str">
        <f aca="false">INDEX(品項主檔!$C$2:$C$11,MATCH($E1161,品項主檔!$A$2:$A$11,0))</f>
        <v>飲品</v>
      </c>
      <c r="H1161" s="17" t="n">
        <f aca="false">SUMIFS(品項年度售價!$D$2:$D$31,品項年度售價!$A$2:$A$31,$B1161,品項年度售價!$B$2:$B$31,$E1161)</f>
        <v>45</v>
      </c>
      <c r="I1161" s="4" t="n">
        <v>5168</v>
      </c>
      <c r="J1161" s="14" t="n">
        <f aca="false">H1161*I1161</f>
        <v>232560</v>
      </c>
    </row>
    <row r="1162" customFormat="false" ht="15" hidden="false" customHeight="false" outlineLevel="0" collapsed="false">
      <c r="A1162" s="6" t="str">
        <f aca="false">TEXT(B1162,"0")&amp;"-"&amp;TEXT(C1162,"00")</f>
        <v>2024-07</v>
      </c>
      <c r="B1162" s="4" t="n">
        <v>2024</v>
      </c>
      <c r="C1162" s="4" t="n">
        <v>7</v>
      </c>
      <c r="D1162" s="9" t="s">
        <v>323</v>
      </c>
      <c r="E1162" s="9" t="s">
        <v>349</v>
      </c>
      <c r="F1162" s="12" t="str">
        <f aca="false">INDEX(品項主檔!$B$2:$B$11,MATCH($E1162,品項主檔!$A$2:$A$11,0))</f>
        <v>招牌牛肉麵</v>
      </c>
      <c r="G1162" s="12" t="str">
        <f aca="false">INDEX(品項主檔!$C$2:$C$11,MATCH($E1162,品項主檔!$A$2:$A$11,0))</f>
        <v>主食</v>
      </c>
      <c r="H1162" s="17" t="n">
        <f aca="false">SUMIFS(品項年度售價!$D$2:$D$31,品項年度售價!$A$2:$A$31,$B1162,品項年度售價!$B$2:$B$31,$E1162)</f>
        <v>280</v>
      </c>
      <c r="I1162" s="4" t="n">
        <v>372</v>
      </c>
      <c r="J1162" s="14" t="n">
        <f aca="false">H1162*I1162</f>
        <v>104160</v>
      </c>
    </row>
    <row r="1163" customFormat="false" ht="15" hidden="false" customHeight="false" outlineLevel="0" collapsed="false">
      <c r="A1163" s="6" t="str">
        <f aca="false">TEXT(B1163,"0")&amp;"-"&amp;TEXT(C1163,"00")</f>
        <v>2024-07</v>
      </c>
      <c r="B1163" s="4" t="n">
        <v>2024</v>
      </c>
      <c r="C1163" s="4" t="n">
        <v>7</v>
      </c>
      <c r="D1163" s="9" t="s">
        <v>323</v>
      </c>
      <c r="E1163" s="9" t="s">
        <v>352</v>
      </c>
      <c r="F1163" s="12" t="str">
        <f aca="false">INDEX(品項主檔!$B$2:$B$11,MATCH($E1163,品項主檔!$A$2:$A$11,0))</f>
        <v>三杯雞定食</v>
      </c>
      <c r="G1163" s="12" t="str">
        <f aca="false">INDEX(品項主檔!$C$2:$C$11,MATCH($E1163,品項主檔!$A$2:$A$11,0))</f>
        <v>主食</v>
      </c>
      <c r="H1163" s="17" t="n">
        <f aca="false">SUMIFS(品項年度售價!$D$2:$D$31,品項年度售價!$A$2:$A$31,$B1163,品項年度售價!$B$2:$B$31,$E1163)</f>
        <v>260</v>
      </c>
      <c r="I1163" s="4" t="n">
        <v>326</v>
      </c>
      <c r="J1163" s="14" t="n">
        <f aca="false">H1163*I1163</f>
        <v>84760</v>
      </c>
    </row>
    <row r="1164" customFormat="false" ht="15" hidden="false" customHeight="false" outlineLevel="0" collapsed="false">
      <c r="A1164" s="6" t="str">
        <f aca="false">TEXT(B1164,"0")&amp;"-"&amp;TEXT(C1164,"00")</f>
        <v>2024-07</v>
      </c>
      <c r="B1164" s="4" t="n">
        <v>2024</v>
      </c>
      <c r="C1164" s="4" t="n">
        <v>7</v>
      </c>
      <c r="D1164" s="9" t="s">
        <v>323</v>
      </c>
      <c r="E1164" s="9" t="s">
        <v>354</v>
      </c>
      <c r="F1164" s="12" t="str">
        <f aca="false">INDEX(品項主檔!$B$2:$B$11,MATCH($E1164,品項主檔!$A$2:$A$11,0))</f>
        <v>蔥油雞腿飯</v>
      </c>
      <c r="G1164" s="12" t="str">
        <f aca="false">INDEX(品項主檔!$C$2:$C$11,MATCH($E1164,品項主檔!$A$2:$A$11,0))</f>
        <v>主食</v>
      </c>
      <c r="H1164" s="17" t="n">
        <f aca="false">SUMIFS(品項年度售價!$D$2:$D$31,品項年度售價!$A$2:$A$31,$B1164,品項年度售價!$B$2:$B$31,$E1164)</f>
        <v>220</v>
      </c>
      <c r="I1164" s="4" t="n">
        <v>413</v>
      </c>
      <c r="J1164" s="14" t="n">
        <f aca="false">H1164*I1164</f>
        <v>90860</v>
      </c>
    </row>
    <row r="1165" customFormat="false" ht="15" hidden="false" customHeight="false" outlineLevel="0" collapsed="false">
      <c r="A1165" s="6" t="str">
        <f aca="false">TEXT(B1165,"0")&amp;"-"&amp;TEXT(C1165,"00")</f>
        <v>2024-07</v>
      </c>
      <c r="B1165" s="4" t="n">
        <v>2024</v>
      </c>
      <c r="C1165" s="4" t="n">
        <v>7</v>
      </c>
      <c r="D1165" s="9" t="s">
        <v>323</v>
      </c>
      <c r="E1165" s="9" t="s">
        <v>356</v>
      </c>
      <c r="F1165" s="12" t="str">
        <f aca="false">INDEX(品項主檔!$B$2:$B$11,MATCH($E1165,品項主檔!$A$2:$A$11,0))</f>
        <v>黑胡椒豬排飯</v>
      </c>
      <c r="G1165" s="12" t="str">
        <f aca="false">INDEX(品項主檔!$C$2:$C$11,MATCH($E1165,品項主檔!$A$2:$A$11,0))</f>
        <v>主食</v>
      </c>
      <c r="H1165" s="17" t="n">
        <f aca="false">SUMIFS(品項年度售價!$D$2:$D$31,品項年度售價!$A$2:$A$31,$B1165,品項年度售價!$B$2:$B$31,$E1165)</f>
        <v>230</v>
      </c>
      <c r="I1165" s="4" t="n">
        <v>381</v>
      </c>
      <c r="J1165" s="14" t="n">
        <f aca="false">H1165*I1165</f>
        <v>87630</v>
      </c>
    </row>
    <row r="1166" customFormat="false" ht="15" hidden="false" customHeight="false" outlineLevel="0" collapsed="false">
      <c r="A1166" s="6" t="str">
        <f aca="false">TEXT(B1166,"0")&amp;"-"&amp;TEXT(C1166,"00")</f>
        <v>2024-07</v>
      </c>
      <c r="B1166" s="4" t="n">
        <v>2024</v>
      </c>
      <c r="C1166" s="4" t="n">
        <v>7</v>
      </c>
      <c r="D1166" s="9" t="s">
        <v>323</v>
      </c>
      <c r="E1166" s="9" t="s">
        <v>358</v>
      </c>
      <c r="F1166" s="12" t="str">
        <f aca="false">INDEX(品項主檔!$B$2:$B$11,MATCH($E1166,品項主檔!$A$2:$A$11,0))</f>
        <v>麻油雞湯麵</v>
      </c>
      <c r="G1166" s="12" t="str">
        <f aca="false">INDEX(品項主檔!$C$2:$C$11,MATCH($E1166,品項主檔!$A$2:$A$11,0))</f>
        <v>主食</v>
      </c>
      <c r="H1166" s="17" t="n">
        <f aca="false">SUMIFS(品項年度售價!$D$2:$D$31,品項年度售價!$A$2:$A$31,$B1166,品項年度售價!$B$2:$B$31,$E1166)</f>
        <v>290</v>
      </c>
      <c r="I1166" s="4" t="n">
        <v>138</v>
      </c>
      <c r="J1166" s="14" t="n">
        <f aca="false">H1166*I1166</f>
        <v>40020</v>
      </c>
    </row>
    <row r="1167" customFormat="false" ht="15" hidden="false" customHeight="false" outlineLevel="0" collapsed="false">
      <c r="A1167" s="6" t="str">
        <f aca="false">TEXT(B1167,"0")&amp;"-"&amp;TEXT(C1167,"00")</f>
        <v>2024-07</v>
      </c>
      <c r="B1167" s="4" t="n">
        <v>2024</v>
      </c>
      <c r="C1167" s="4" t="n">
        <v>7</v>
      </c>
      <c r="D1167" s="9" t="s">
        <v>323</v>
      </c>
      <c r="E1167" s="9" t="s">
        <v>360</v>
      </c>
      <c r="F1167" s="12" t="str">
        <f aca="false">INDEX(品項主檔!$B$2:$B$11,MATCH($E1167,品項主檔!$A$2:$A$11,0))</f>
        <v>塔香涼麵</v>
      </c>
      <c r="G1167" s="12" t="str">
        <f aca="false">INDEX(品項主檔!$C$2:$C$11,MATCH($E1167,品項主檔!$A$2:$A$11,0))</f>
        <v>主食</v>
      </c>
      <c r="H1167" s="17" t="n">
        <f aca="false">SUMIFS(品項年度售價!$D$2:$D$31,品項年度售價!$A$2:$A$31,$B1167,品項年度售價!$B$2:$B$31,$E1167)</f>
        <v>180</v>
      </c>
      <c r="I1167" s="4" t="n">
        <v>665</v>
      </c>
      <c r="J1167" s="14" t="n">
        <f aca="false">H1167*I1167</f>
        <v>119700</v>
      </c>
    </row>
    <row r="1168" customFormat="false" ht="15" hidden="false" customHeight="false" outlineLevel="0" collapsed="false">
      <c r="A1168" s="6" t="str">
        <f aca="false">TEXT(B1168,"0")&amp;"-"&amp;TEXT(C1168,"00")</f>
        <v>2024-07</v>
      </c>
      <c r="B1168" s="4" t="n">
        <v>2024</v>
      </c>
      <c r="C1168" s="4" t="n">
        <v>7</v>
      </c>
      <c r="D1168" s="9" t="s">
        <v>323</v>
      </c>
      <c r="E1168" s="9" t="s">
        <v>362</v>
      </c>
      <c r="F1168" s="12" t="str">
        <f aca="false">INDEX(品項主檔!$B$2:$B$11,MATCH($E1168,品項主檔!$A$2:$A$11,0))</f>
        <v>海鮮炒飯</v>
      </c>
      <c r="G1168" s="12" t="str">
        <f aca="false">INDEX(品項主檔!$C$2:$C$11,MATCH($E1168,品項主檔!$A$2:$A$11,0))</f>
        <v>主食</v>
      </c>
      <c r="H1168" s="17" t="n">
        <f aca="false">SUMIFS(品項年度售價!$D$2:$D$31,品項年度售價!$A$2:$A$31,$B1168,品項年度售價!$B$2:$B$31,$E1168)</f>
        <v>250</v>
      </c>
      <c r="I1168" s="4" t="n">
        <v>436</v>
      </c>
      <c r="J1168" s="14" t="n">
        <f aca="false">H1168*I1168</f>
        <v>109000</v>
      </c>
    </row>
    <row r="1169" customFormat="false" ht="15" hidden="false" customHeight="false" outlineLevel="0" collapsed="false">
      <c r="A1169" s="6" t="str">
        <f aca="false">TEXT(B1169,"0")&amp;"-"&amp;TEXT(C1169,"00")</f>
        <v>2024-07</v>
      </c>
      <c r="B1169" s="4" t="n">
        <v>2024</v>
      </c>
      <c r="C1169" s="4" t="n">
        <v>7</v>
      </c>
      <c r="D1169" s="9" t="s">
        <v>323</v>
      </c>
      <c r="E1169" s="9" t="s">
        <v>364</v>
      </c>
      <c r="F1169" s="12" t="str">
        <f aca="false">INDEX(品項主檔!$B$2:$B$11,MATCH($E1169,品項主檔!$A$2:$A$11,0))</f>
        <v>酸辣湯</v>
      </c>
      <c r="G1169" s="12" t="str">
        <f aca="false">INDEX(品項主檔!$C$2:$C$11,MATCH($E1169,品項主檔!$A$2:$A$11,0))</f>
        <v>湯品</v>
      </c>
      <c r="H1169" s="17" t="n">
        <f aca="false">SUMIFS(品項年度售價!$D$2:$D$31,品項年度售價!$A$2:$A$31,$B1169,品項年度售價!$B$2:$B$31,$E1169)</f>
        <v>60</v>
      </c>
      <c r="I1169" s="4" t="n">
        <v>1640</v>
      </c>
      <c r="J1169" s="14" t="n">
        <f aca="false">H1169*I1169</f>
        <v>98400</v>
      </c>
    </row>
    <row r="1170" customFormat="false" ht="15" hidden="false" customHeight="false" outlineLevel="0" collapsed="false">
      <c r="A1170" s="6" t="str">
        <f aca="false">TEXT(B1170,"0")&amp;"-"&amp;TEXT(C1170,"00")</f>
        <v>2024-07</v>
      </c>
      <c r="B1170" s="4" t="n">
        <v>2024</v>
      </c>
      <c r="C1170" s="4" t="n">
        <v>7</v>
      </c>
      <c r="D1170" s="9" t="s">
        <v>323</v>
      </c>
      <c r="E1170" s="9" t="s">
        <v>367</v>
      </c>
      <c r="F1170" s="12" t="str">
        <f aca="false">INDEX(品項主檔!$B$2:$B$11,MATCH($E1170,品項主檔!$A$2:$A$11,0))</f>
        <v>招牌滷味拼盤</v>
      </c>
      <c r="G1170" s="12" t="str">
        <f aca="false">INDEX(品項主檔!$C$2:$C$11,MATCH($E1170,品項主檔!$A$2:$A$11,0))</f>
        <v>小菜</v>
      </c>
      <c r="H1170" s="17" t="n">
        <f aca="false">SUMIFS(品項年度售價!$D$2:$D$31,品項年度售價!$A$2:$A$31,$B1170,品項年度售價!$B$2:$B$31,$E1170)</f>
        <v>120</v>
      </c>
      <c r="I1170" s="4" t="n">
        <v>1437</v>
      </c>
      <c r="J1170" s="14" t="n">
        <f aca="false">H1170*I1170</f>
        <v>172440</v>
      </c>
    </row>
    <row r="1171" customFormat="false" ht="15" hidden="false" customHeight="false" outlineLevel="0" collapsed="false">
      <c r="A1171" s="6" t="str">
        <f aca="false">TEXT(B1171,"0")&amp;"-"&amp;TEXT(C1171,"00")</f>
        <v>2024-07</v>
      </c>
      <c r="B1171" s="4" t="n">
        <v>2024</v>
      </c>
      <c r="C1171" s="4" t="n">
        <v>7</v>
      </c>
      <c r="D1171" s="9" t="s">
        <v>323</v>
      </c>
      <c r="E1171" s="9" t="s">
        <v>370</v>
      </c>
      <c r="F1171" s="12" t="str">
        <f aca="false">INDEX(品項主檔!$B$2:$B$11,MATCH($E1171,品項主檔!$A$2:$A$11,0))</f>
        <v>古早味紅茶</v>
      </c>
      <c r="G1171" s="12" t="str">
        <f aca="false">INDEX(品項主檔!$C$2:$C$11,MATCH($E1171,品項主檔!$A$2:$A$11,0))</f>
        <v>飲品</v>
      </c>
      <c r="H1171" s="17" t="n">
        <f aca="false">SUMIFS(品項年度售價!$D$2:$D$31,品項年度售價!$A$2:$A$31,$B1171,品項年度售價!$B$2:$B$31,$E1171)</f>
        <v>45</v>
      </c>
      <c r="I1171" s="4" t="n">
        <v>4172</v>
      </c>
      <c r="J1171" s="14" t="n">
        <f aca="false">H1171*I1171</f>
        <v>187740</v>
      </c>
    </row>
    <row r="1172" customFormat="false" ht="15" hidden="false" customHeight="false" outlineLevel="0" collapsed="false">
      <c r="A1172" s="6" t="str">
        <f aca="false">TEXT(B1172,"0")&amp;"-"&amp;TEXT(C1172,"00")</f>
        <v>2024-07</v>
      </c>
      <c r="B1172" s="4" t="n">
        <v>2024</v>
      </c>
      <c r="C1172" s="4" t="n">
        <v>7</v>
      </c>
      <c r="D1172" s="9" t="s">
        <v>262</v>
      </c>
      <c r="E1172" s="9" t="s">
        <v>349</v>
      </c>
      <c r="F1172" s="12" t="str">
        <f aca="false">INDEX(品項主檔!$B$2:$B$11,MATCH($E1172,品項主檔!$A$2:$A$11,0))</f>
        <v>招牌牛肉麵</v>
      </c>
      <c r="G1172" s="12" t="str">
        <f aca="false">INDEX(品項主檔!$C$2:$C$11,MATCH($E1172,品項主檔!$A$2:$A$11,0))</f>
        <v>主食</v>
      </c>
      <c r="H1172" s="17" t="n">
        <f aca="false">SUMIFS(品項年度售價!$D$2:$D$31,品項年度售價!$A$2:$A$31,$B1172,品項年度售價!$B$2:$B$31,$E1172)</f>
        <v>280</v>
      </c>
      <c r="I1172" s="4" t="n">
        <v>595</v>
      </c>
      <c r="J1172" s="14" t="n">
        <f aca="false">H1172*I1172</f>
        <v>166600</v>
      </c>
    </row>
    <row r="1173" customFormat="false" ht="15" hidden="false" customHeight="false" outlineLevel="0" collapsed="false">
      <c r="A1173" s="6" t="str">
        <f aca="false">TEXT(B1173,"0")&amp;"-"&amp;TEXT(C1173,"00")</f>
        <v>2024-07</v>
      </c>
      <c r="B1173" s="4" t="n">
        <v>2024</v>
      </c>
      <c r="C1173" s="4" t="n">
        <v>7</v>
      </c>
      <c r="D1173" s="9" t="s">
        <v>262</v>
      </c>
      <c r="E1173" s="9" t="s">
        <v>352</v>
      </c>
      <c r="F1173" s="12" t="str">
        <f aca="false">INDEX(品項主檔!$B$2:$B$11,MATCH($E1173,品項主檔!$A$2:$A$11,0))</f>
        <v>三杯雞定食</v>
      </c>
      <c r="G1173" s="12" t="str">
        <f aca="false">INDEX(品項主檔!$C$2:$C$11,MATCH($E1173,品項主檔!$A$2:$A$11,0))</f>
        <v>主食</v>
      </c>
      <c r="H1173" s="17" t="n">
        <f aca="false">SUMIFS(品項年度售價!$D$2:$D$31,品項年度售價!$A$2:$A$31,$B1173,品項年度售價!$B$2:$B$31,$E1173)</f>
        <v>260</v>
      </c>
      <c r="I1173" s="4" t="n">
        <v>573</v>
      </c>
      <c r="J1173" s="14" t="n">
        <f aca="false">H1173*I1173</f>
        <v>148980</v>
      </c>
    </row>
    <row r="1174" customFormat="false" ht="15" hidden="false" customHeight="false" outlineLevel="0" collapsed="false">
      <c r="A1174" s="6" t="str">
        <f aca="false">TEXT(B1174,"0")&amp;"-"&amp;TEXT(C1174,"00")</f>
        <v>2024-07</v>
      </c>
      <c r="B1174" s="4" t="n">
        <v>2024</v>
      </c>
      <c r="C1174" s="4" t="n">
        <v>7</v>
      </c>
      <c r="D1174" s="9" t="s">
        <v>262</v>
      </c>
      <c r="E1174" s="9" t="s">
        <v>354</v>
      </c>
      <c r="F1174" s="12" t="str">
        <f aca="false">INDEX(品項主檔!$B$2:$B$11,MATCH($E1174,品項主檔!$A$2:$A$11,0))</f>
        <v>蔥油雞腿飯</v>
      </c>
      <c r="G1174" s="12" t="str">
        <f aca="false">INDEX(品項主檔!$C$2:$C$11,MATCH($E1174,品項主檔!$A$2:$A$11,0))</f>
        <v>主食</v>
      </c>
      <c r="H1174" s="17" t="n">
        <f aca="false">SUMIFS(品項年度售價!$D$2:$D$31,品項年度售價!$A$2:$A$31,$B1174,品項年度售價!$B$2:$B$31,$E1174)</f>
        <v>220</v>
      </c>
      <c r="I1174" s="4" t="n">
        <v>708</v>
      </c>
      <c r="J1174" s="14" t="n">
        <f aca="false">H1174*I1174</f>
        <v>155760</v>
      </c>
    </row>
    <row r="1175" customFormat="false" ht="15" hidden="false" customHeight="false" outlineLevel="0" collapsed="false">
      <c r="A1175" s="6" t="str">
        <f aca="false">TEXT(B1175,"0")&amp;"-"&amp;TEXT(C1175,"00")</f>
        <v>2024-07</v>
      </c>
      <c r="B1175" s="4" t="n">
        <v>2024</v>
      </c>
      <c r="C1175" s="4" t="n">
        <v>7</v>
      </c>
      <c r="D1175" s="9" t="s">
        <v>262</v>
      </c>
      <c r="E1175" s="9" t="s">
        <v>356</v>
      </c>
      <c r="F1175" s="12" t="str">
        <f aca="false">INDEX(品項主檔!$B$2:$B$11,MATCH($E1175,品項主檔!$A$2:$A$11,0))</f>
        <v>黑胡椒豬排飯</v>
      </c>
      <c r="G1175" s="12" t="str">
        <f aca="false">INDEX(品項主檔!$C$2:$C$11,MATCH($E1175,品項主檔!$A$2:$A$11,0))</f>
        <v>主食</v>
      </c>
      <c r="H1175" s="17" t="n">
        <f aca="false">SUMIFS(品項年度售價!$D$2:$D$31,品項年度售價!$A$2:$A$31,$B1175,品項年度售價!$B$2:$B$31,$E1175)</f>
        <v>230</v>
      </c>
      <c r="I1175" s="4" t="n">
        <v>597</v>
      </c>
      <c r="J1175" s="14" t="n">
        <f aca="false">H1175*I1175</f>
        <v>137310</v>
      </c>
    </row>
    <row r="1176" customFormat="false" ht="15" hidden="false" customHeight="false" outlineLevel="0" collapsed="false">
      <c r="A1176" s="6" t="str">
        <f aca="false">TEXT(B1176,"0")&amp;"-"&amp;TEXT(C1176,"00")</f>
        <v>2024-07</v>
      </c>
      <c r="B1176" s="4" t="n">
        <v>2024</v>
      </c>
      <c r="C1176" s="4" t="n">
        <v>7</v>
      </c>
      <c r="D1176" s="9" t="s">
        <v>262</v>
      </c>
      <c r="E1176" s="9" t="s">
        <v>358</v>
      </c>
      <c r="F1176" s="12" t="str">
        <f aca="false">INDEX(品項主檔!$B$2:$B$11,MATCH($E1176,品項主檔!$A$2:$A$11,0))</f>
        <v>麻油雞湯麵</v>
      </c>
      <c r="G1176" s="12" t="str">
        <f aca="false">INDEX(品項主檔!$C$2:$C$11,MATCH($E1176,品項主檔!$A$2:$A$11,0))</f>
        <v>主食</v>
      </c>
      <c r="H1176" s="17" t="n">
        <f aca="false">SUMIFS(品項年度售價!$D$2:$D$31,品項年度售價!$A$2:$A$31,$B1176,品項年度售價!$B$2:$B$31,$E1176)</f>
        <v>290</v>
      </c>
      <c r="I1176" s="4" t="n">
        <v>334</v>
      </c>
      <c r="J1176" s="14" t="n">
        <f aca="false">H1176*I1176</f>
        <v>96860</v>
      </c>
    </row>
    <row r="1177" customFormat="false" ht="15" hidden="false" customHeight="false" outlineLevel="0" collapsed="false">
      <c r="A1177" s="6" t="str">
        <f aca="false">TEXT(B1177,"0")&amp;"-"&amp;TEXT(C1177,"00")</f>
        <v>2024-07</v>
      </c>
      <c r="B1177" s="4" t="n">
        <v>2024</v>
      </c>
      <c r="C1177" s="4" t="n">
        <v>7</v>
      </c>
      <c r="D1177" s="9" t="s">
        <v>262</v>
      </c>
      <c r="E1177" s="9" t="s">
        <v>360</v>
      </c>
      <c r="F1177" s="12" t="str">
        <f aca="false">INDEX(品項主檔!$B$2:$B$11,MATCH($E1177,品項主檔!$A$2:$A$11,0))</f>
        <v>塔香涼麵</v>
      </c>
      <c r="G1177" s="12" t="str">
        <f aca="false">INDEX(品項主檔!$C$2:$C$11,MATCH($E1177,品項主檔!$A$2:$A$11,0))</f>
        <v>主食</v>
      </c>
      <c r="H1177" s="17" t="n">
        <f aca="false">SUMIFS(品項年度售價!$D$2:$D$31,品項年度售價!$A$2:$A$31,$B1177,品項年度售價!$B$2:$B$31,$E1177)</f>
        <v>180</v>
      </c>
      <c r="I1177" s="4" t="n">
        <v>1025</v>
      </c>
      <c r="J1177" s="14" t="n">
        <f aca="false">H1177*I1177</f>
        <v>184500</v>
      </c>
    </row>
    <row r="1178" customFormat="false" ht="15" hidden="false" customHeight="false" outlineLevel="0" collapsed="false">
      <c r="A1178" s="6" t="str">
        <f aca="false">TEXT(B1178,"0")&amp;"-"&amp;TEXT(C1178,"00")</f>
        <v>2024-07</v>
      </c>
      <c r="B1178" s="4" t="n">
        <v>2024</v>
      </c>
      <c r="C1178" s="4" t="n">
        <v>7</v>
      </c>
      <c r="D1178" s="9" t="s">
        <v>262</v>
      </c>
      <c r="E1178" s="9" t="s">
        <v>362</v>
      </c>
      <c r="F1178" s="12" t="str">
        <f aca="false">INDEX(品項主檔!$B$2:$B$11,MATCH($E1178,品項主檔!$A$2:$A$11,0))</f>
        <v>海鮮炒飯</v>
      </c>
      <c r="G1178" s="12" t="str">
        <f aca="false">INDEX(品項主檔!$C$2:$C$11,MATCH($E1178,品項主檔!$A$2:$A$11,0))</f>
        <v>主食</v>
      </c>
      <c r="H1178" s="17" t="n">
        <f aca="false">SUMIFS(品項年度售價!$D$2:$D$31,品項年度售價!$A$2:$A$31,$B1178,品項年度售價!$B$2:$B$31,$E1178)</f>
        <v>250</v>
      </c>
      <c r="I1178" s="4" t="n">
        <v>611</v>
      </c>
      <c r="J1178" s="14" t="n">
        <f aca="false">H1178*I1178</f>
        <v>152750</v>
      </c>
    </row>
    <row r="1179" customFormat="false" ht="15" hidden="false" customHeight="false" outlineLevel="0" collapsed="false">
      <c r="A1179" s="6" t="str">
        <f aca="false">TEXT(B1179,"0")&amp;"-"&amp;TEXT(C1179,"00")</f>
        <v>2024-07</v>
      </c>
      <c r="B1179" s="4" t="n">
        <v>2024</v>
      </c>
      <c r="C1179" s="4" t="n">
        <v>7</v>
      </c>
      <c r="D1179" s="9" t="s">
        <v>262</v>
      </c>
      <c r="E1179" s="9" t="s">
        <v>364</v>
      </c>
      <c r="F1179" s="12" t="str">
        <f aca="false">INDEX(品項主檔!$B$2:$B$11,MATCH($E1179,品項主檔!$A$2:$A$11,0))</f>
        <v>酸辣湯</v>
      </c>
      <c r="G1179" s="12" t="str">
        <f aca="false">INDEX(品項主檔!$C$2:$C$11,MATCH($E1179,品項主檔!$A$2:$A$11,0))</f>
        <v>湯品</v>
      </c>
      <c r="H1179" s="17" t="n">
        <f aca="false">SUMIFS(品項年度售價!$D$2:$D$31,品項年度售價!$A$2:$A$31,$B1179,品項年度售價!$B$2:$B$31,$E1179)</f>
        <v>60</v>
      </c>
      <c r="I1179" s="4" t="n">
        <v>2847</v>
      </c>
      <c r="J1179" s="14" t="n">
        <f aca="false">H1179*I1179</f>
        <v>170820</v>
      </c>
    </row>
    <row r="1180" customFormat="false" ht="15" hidden="false" customHeight="false" outlineLevel="0" collapsed="false">
      <c r="A1180" s="6" t="str">
        <f aca="false">TEXT(B1180,"0")&amp;"-"&amp;TEXT(C1180,"00")</f>
        <v>2024-07</v>
      </c>
      <c r="B1180" s="4" t="n">
        <v>2024</v>
      </c>
      <c r="C1180" s="4" t="n">
        <v>7</v>
      </c>
      <c r="D1180" s="9" t="s">
        <v>262</v>
      </c>
      <c r="E1180" s="9" t="s">
        <v>367</v>
      </c>
      <c r="F1180" s="12" t="str">
        <f aca="false">INDEX(品項主檔!$B$2:$B$11,MATCH($E1180,品項主檔!$A$2:$A$11,0))</f>
        <v>招牌滷味拼盤</v>
      </c>
      <c r="G1180" s="12" t="str">
        <f aca="false">INDEX(品項主檔!$C$2:$C$11,MATCH($E1180,品項主檔!$A$2:$A$11,0))</f>
        <v>小菜</v>
      </c>
      <c r="H1180" s="17" t="n">
        <f aca="false">SUMIFS(品項年度售價!$D$2:$D$31,品項年度售價!$A$2:$A$31,$B1180,品項年度售價!$B$2:$B$31,$E1180)</f>
        <v>120</v>
      </c>
      <c r="I1180" s="4" t="n">
        <v>2133</v>
      </c>
      <c r="J1180" s="14" t="n">
        <f aca="false">H1180*I1180</f>
        <v>255960</v>
      </c>
    </row>
    <row r="1181" customFormat="false" ht="15" hidden="false" customHeight="false" outlineLevel="0" collapsed="false">
      <c r="A1181" s="6" t="str">
        <f aca="false">TEXT(B1181,"0")&amp;"-"&amp;TEXT(C1181,"00")</f>
        <v>2024-07</v>
      </c>
      <c r="B1181" s="4" t="n">
        <v>2024</v>
      </c>
      <c r="C1181" s="4" t="n">
        <v>7</v>
      </c>
      <c r="D1181" s="9" t="s">
        <v>262</v>
      </c>
      <c r="E1181" s="9" t="s">
        <v>370</v>
      </c>
      <c r="F1181" s="12" t="str">
        <f aca="false">INDEX(品項主檔!$B$2:$B$11,MATCH($E1181,品項主檔!$A$2:$A$11,0))</f>
        <v>古早味紅茶</v>
      </c>
      <c r="G1181" s="12" t="str">
        <f aca="false">INDEX(品項主檔!$C$2:$C$11,MATCH($E1181,品項主檔!$A$2:$A$11,0))</f>
        <v>飲品</v>
      </c>
      <c r="H1181" s="17" t="n">
        <f aca="false">SUMIFS(品項年度售價!$D$2:$D$31,品項年度售價!$A$2:$A$31,$B1181,品項年度售價!$B$2:$B$31,$E1181)</f>
        <v>45</v>
      </c>
      <c r="I1181" s="4" t="n">
        <v>7712</v>
      </c>
      <c r="J1181" s="14" t="n">
        <f aca="false">H1181*I1181</f>
        <v>347040</v>
      </c>
    </row>
    <row r="1182" customFormat="false" ht="15" hidden="false" customHeight="false" outlineLevel="0" collapsed="false">
      <c r="A1182" s="6" t="str">
        <f aca="false">TEXT(B1182,"0")&amp;"-"&amp;TEXT(C1182,"00")</f>
        <v>2024-07</v>
      </c>
      <c r="B1182" s="4" t="n">
        <v>2024</v>
      </c>
      <c r="C1182" s="4" t="n">
        <v>7</v>
      </c>
      <c r="D1182" s="9" t="s">
        <v>269</v>
      </c>
      <c r="E1182" s="9" t="s">
        <v>349</v>
      </c>
      <c r="F1182" s="12" t="str">
        <f aca="false">INDEX(品項主檔!$B$2:$B$11,MATCH($E1182,品項主檔!$A$2:$A$11,0))</f>
        <v>招牌牛肉麵</v>
      </c>
      <c r="G1182" s="12" t="str">
        <f aca="false">INDEX(品項主檔!$C$2:$C$11,MATCH($E1182,品項主檔!$A$2:$A$11,0))</f>
        <v>主食</v>
      </c>
      <c r="H1182" s="17" t="n">
        <f aca="false">SUMIFS(品項年度售價!$D$2:$D$31,品項年度售價!$A$2:$A$31,$B1182,品項年度售價!$B$2:$B$31,$E1182)</f>
        <v>280</v>
      </c>
      <c r="I1182" s="4" t="n">
        <v>455</v>
      </c>
      <c r="J1182" s="14" t="n">
        <f aca="false">H1182*I1182</f>
        <v>127400</v>
      </c>
    </row>
    <row r="1183" customFormat="false" ht="15" hidden="false" customHeight="false" outlineLevel="0" collapsed="false">
      <c r="A1183" s="6" t="str">
        <f aca="false">TEXT(B1183,"0")&amp;"-"&amp;TEXT(C1183,"00")</f>
        <v>2024-07</v>
      </c>
      <c r="B1183" s="4" t="n">
        <v>2024</v>
      </c>
      <c r="C1183" s="4" t="n">
        <v>7</v>
      </c>
      <c r="D1183" s="9" t="s">
        <v>269</v>
      </c>
      <c r="E1183" s="9" t="s">
        <v>352</v>
      </c>
      <c r="F1183" s="12" t="str">
        <f aca="false">INDEX(品項主檔!$B$2:$B$11,MATCH($E1183,品項主檔!$A$2:$A$11,0))</f>
        <v>三杯雞定食</v>
      </c>
      <c r="G1183" s="12" t="str">
        <f aca="false">INDEX(品項主檔!$C$2:$C$11,MATCH($E1183,品項主檔!$A$2:$A$11,0))</f>
        <v>主食</v>
      </c>
      <c r="H1183" s="17" t="n">
        <f aca="false">SUMIFS(品項年度售價!$D$2:$D$31,品項年度售價!$A$2:$A$31,$B1183,品項年度售價!$B$2:$B$31,$E1183)</f>
        <v>260</v>
      </c>
      <c r="I1183" s="4" t="n">
        <v>368</v>
      </c>
      <c r="J1183" s="14" t="n">
        <f aca="false">H1183*I1183</f>
        <v>95680</v>
      </c>
    </row>
    <row r="1184" customFormat="false" ht="15" hidden="false" customHeight="false" outlineLevel="0" collapsed="false">
      <c r="A1184" s="6" t="str">
        <f aca="false">TEXT(B1184,"0")&amp;"-"&amp;TEXT(C1184,"00")</f>
        <v>2024-07</v>
      </c>
      <c r="B1184" s="4" t="n">
        <v>2024</v>
      </c>
      <c r="C1184" s="4" t="n">
        <v>7</v>
      </c>
      <c r="D1184" s="9" t="s">
        <v>269</v>
      </c>
      <c r="E1184" s="9" t="s">
        <v>354</v>
      </c>
      <c r="F1184" s="12" t="str">
        <f aca="false">INDEX(品項主檔!$B$2:$B$11,MATCH($E1184,品項主檔!$A$2:$A$11,0))</f>
        <v>蔥油雞腿飯</v>
      </c>
      <c r="G1184" s="12" t="str">
        <f aca="false">INDEX(品項主檔!$C$2:$C$11,MATCH($E1184,品項主檔!$A$2:$A$11,0))</f>
        <v>主食</v>
      </c>
      <c r="H1184" s="17" t="n">
        <f aca="false">SUMIFS(品項年度售價!$D$2:$D$31,品項年度售價!$A$2:$A$31,$B1184,品項年度售價!$B$2:$B$31,$E1184)</f>
        <v>220</v>
      </c>
      <c r="I1184" s="4" t="n">
        <v>519</v>
      </c>
      <c r="J1184" s="14" t="n">
        <f aca="false">H1184*I1184</f>
        <v>114180</v>
      </c>
    </row>
    <row r="1185" customFormat="false" ht="15" hidden="false" customHeight="false" outlineLevel="0" collapsed="false">
      <c r="A1185" s="6" t="str">
        <f aca="false">TEXT(B1185,"0")&amp;"-"&amp;TEXT(C1185,"00")</f>
        <v>2024-07</v>
      </c>
      <c r="B1185" s="4" t="n">
        <v>2024</v>
      </c>
      <c r="C1185" s="4" t="n">
        <v>7</v>
      </c>
      <c r="D1185" s="9" t="s">
        <v>269</v>
      </c>
      <c r="E1185" s="9" t="s">
        <v>356</v>
      </c>
      <c r="F1185" s="12" t="str">
        <f aca="false">INDEX(品項主檔!$B$2:$B$11,MATCH($E1185,品項主檔!$A$2:$A$11,0))</f>
        <v>黑胡椒豬排飯</v>
      </c>
      <c r="G1185" s="12" t="str">
        <f aca="false">INDEX(品項主檔!$C$2:$C$11,MATCH($E1185,品項主檔!$A$2:$A$11,0))</f>
        <v>主食</v>
      </c>
      <c r="H1185" s="17" t="n">
        <f aca="false">SUMIFS(品項年度售價!$D$2:$D$31,品項年度售價!$A$2:$A$31,$B1185,品項年度售價!$B$2:$B$31,$E1185)</f>
        <v>230</v>
      </c>
      <c r="I1185" s="4" t="n">
        <v>403</v>
      </c>
      <c r="J1185" s="14" t="n">
        <f aca="false">H1185*I1185</f>
        <v>92690</v>
      </c>
    </row>
    <row r="1186" customFormat="false" ht="15" hidden="false" customHeight="false" outlineLevel="0" collapsed="false">
      <c r="A1186" s="6" t="str">
        <f aca="false">TEXT(B1186,"0")&amp;"-"&amp;TEXT(C1186,"00")</f>
        <v>2024-07</v>
      </c>
      <c r="B1186" s="4" t="n">
        <v>2024</v>
      </c>
      <c r="C1186" s="4" t="n">
        <v>7</v>
      </c>
      <c r="D1186" s="9" t="s">
        <v>269</v>
      </c>
      <c r="E1186" s="9" t="s">
        <v>358</v>
      </c>
      <c r="F1186" s="12" t="str">
        <f aca="false">INDEX(品項主檔!$B$2:$B$11,MATCH($E1186,品項主檔!$A$2:$A$11,0))</f>
        <v>麻油雞湯麵</v>
      </c>
      <c r="G1186" s="12" t="str">
        <f aca="false">INDEX(品項主檔!$C$2:$C$11,MATCH($E1186,品項主檔!$A$2:$A$11,0))</f>
        <v>主食</v>
      </c>
      <c r="H1186" s="17" t="n">
        <f aca="false">SUMIFS(品項年度售價!$D$2:$D$31,品項年度售價!$A$2:$A$31,$B1186,品項年度售價!$B$2:$B$31,$E1186)</f>
        <v>290</v>
      </c>
      <c r="I1186" s="4" t="n">
        <v>179</v>
      </c>
      <c r="J1186" s="14" t="n">
        <f aca="false">H1186*I1186</f>
        <v>51910</v>
      </c>
    </row>
    <row r="1187" customFormat="false" ht="15" hidden="false" customHeight="false" outlineLevel="0" collapsed="false">
      <c r="A1187" s="6" t="str">
        <f aca="false">TEXT(B1187,"0")&amp;"-"&amp;TEXT(C1187,"00")</f>
        <v>2024-07</v>
      </c>
      <c r="B1187" s="4" t="n">
        <v>2024</v>
      </c>
      <c r="C1187" s="4" t="n">
        <v>7</v>
      </c>
      <c r="D1187" s="9" t="s">
        <v>269</v>
      </c>
      <c r="E1187" s="9" t="s">
        <v>360</v>
      </c>
      <c r="F1187" s="12" t="str">
        <f aca="false">INDEX(品項主檔!$B$2:$B$11,MATCH($E1187,品項主檔!$A$2:$A$11,0))</f>
        <v>塔香涼麵</v>
      </c>
      <c r="G1187" s="12" t="str">
        <f aca="false">INDEX(品項主檔!$C$2:$C$11,MATCH($E1187,品項主檔!$A$2:$A$11,0))</f>
        <v>主食</v>
      </c>
      <c r="H1187" s="17" t="n">
        <f aca="false">SUMIFS(品項年度售價!$D$2:$D$31,品項年度售價!$A$2:$A$31,$B1187,品項年度售價!$B$2:$B$31,$E1187)</f>
        <v>180</v>
      </c>
      <c r="I1187" s="4" t="n">
        <v>620</v>
      </c>
      <c r="J1187" s="14" t="n">
        <f aca="false">H1187*I1187</f>
        <v>111600</v>
      </c>
    </row>
    <row r="1188" customFormat="false" ht="15" hidden="false" customHeight="false" outlineLevel="0" collapsed="false">
      <c r="A1188" s="6" t="str">
        <f aca="false">TEXT(B1188,"0")&amp;"-"&amp;TEXT(C1188,"00")</f>
        <v>2024-07</v>
      </c>
      <c r="B1188" s="4" t="n">
        <v>2024</v>
      </c>
      <c r="C1188" s="4" t="n">
        <v>7</v>
      </c>
      <c r="D1188" s="9" t="s">
        <v>269</v>
      </c>
      <c r="E1188" s="9" t="s">
        <v>362</v>
      </c>
      <c r="F1188" s="12" t="str">
        <f aca="false">INDEX(品項主檔!$B$2:$B$11,MATCH($E1188,品項主檔!$A$2:$A$11,0))</f>
        <v>海鮮炒飯</v>
      </c>
      <c r="G1188" s="12" t="str">
        <f aca="false">INDEX(品項主檔!$C$2:$C$11,MATCH($E1188,品項主檔!$A$2:$A$11,0))</f>
        <v>主食</v>
      </c>
      <c r="H1188" s="17" t="n">
        <f aca="false">SUMIFS(品項年度售價!$D$2:$D$31,品項年度售價!$A$2:$A$31,$B1188,品項年度售價!$B$2:$B$31,$E1188)</f>
        <v>250</v>
      </c>
      <c r="I1188" s="4" t="n">
        <v>584</v>
      </c>
      <c r="J1188" s="14" t="n">
        <f aca="false">H1188*I1188</f>
        <v>146000</v>
      </c>
    </row>
    <row r="1189" customFormat="false" ht="15" hidden="false" customHeight="false" outlineLevel="0" collapsed="false">
      <c r="A1189" s="6" t="str">
        <f aca="false">TEXT(B1189,"0")&amp;"-"&amp;TEXT(C1189,"00")</f>
        <v>2024-07</v>
      </c>
      <c r="B1189" s="4" t="n">
        <v>2024</v>
      </c>
      <c r="C1189" s="4" t="n">
        <v>7</v>
      </c>
      <c r="D1189" s="9" t="s">
        <v>269</v>
      </c>
      <c r="E1189" s="9" t="s">
        <v>364</v>
      </c>
      <c r="F1189" s="12" t="str">
        <f aca="false">INDEX(品項主檔!$B$2:$B$11,MATCH($E1189,品項主檔!$A$2:$A$11,0))</f>
        <v>酸辣湯</v>
      </c>
      <c r="G1189" s="12" t="str">
        <f aca="false">INDEX(品項主檔!$C$2:$C$11,MATCH($E1189,品項主檔!$A$2:$A$11,0))</f>
        <v>湯品</v>
      </c>
      <c r="H1189" s="17" t="n">
        <f aca="false">SUMIFS(品項年度售價!$D$2:$D$31,品項年度售價!$A$2:$A$31,$B1189,品項年度售價!$B$2:$B$31,$E1189)</f>
        <v>60</v>
      </c>
      <c r="I1189" s="4" t="n">
        <v>1896</v>
      </c>
      <c r="J1189" s="14" t="n">
        <f aca="false">H1189*I1189</f>
        <v>113760</v>
      </c>
    </row>
    <row r="1190" customFormat="false" ht="15" hidden="false" customHeight="false" outlineLevel="0" collapsed="false">
      <c r="A1190" s="6" t="str">
        <f aca="false">TEXT(B1190,"0")&amp;"-"&amp;TEXT(C1190,"00")</f>
        <v>2024-07</v>
      </c>
      <c r="B1190" s="4" t="n">
        <v>2024</v>
      </c>
      <c r="C1190" s="4" t="n">
        <v>7</v>
      </c>
      <c r="D1190" s="9" t="s">
        <v>269</v>
      </c>
      <c r="E1190" s="9" t="s">
        <v>367</v>
      </c>
      <c r="F1190" s="12" t="str">
        <f aca="false">INDEX(品項主檔!$B$2:$B$11,MATCH($E1190,品項主檔!$A$2:$A$11,0))</f>
        <v>招牌滷味拼盤</v>
      </c>
      <c r="G1190" s="12" t="str">
        <f aca="false">INDEX(品項主檔!$C$2:$C$11,MATCH($E1190,品項主檔!$A$2:$A$11,0))</f>
        <v>小菜</v>
      </c>
      <c r="H1190" s="17" t="n">
        <f aca="false">SUMIFS(品項年度售價!$D$2:$D$31,品項年度售價!$A$2:$A$31,$B1190,品項年度售價!$B$2:$B$31,$E1190)</f>
        <v>120</v>
      </c>
      <c r="I1190" s="4" t="n">
        <v>1491</v>
      </c>
      <c r="J1190" s="14" t="n">
        <f aca="false">H1190*I1190</f>
        <v>178920</v>
      </c>
    </row>
    <row r="1191" customFormat="false" ht="15" hidden="false" customHeight="false" outlineLevel="0" collapsed="false">
      <c r="A1191" s="6" t="str">
        <f aca="false">TEXT(B1191,"0")&amp;"-"&amp;TEXT(C1191,"00")</f>
        <v>2024-07</v>
      </c>
      <c r="B1191" s="4" t="n">
        <v>2024</v>
      </c>
      <c r="C1191" s="4" t="n">
        <v>7</v>
      </c>
      <c r="D1191" s="9" t="s">
        <v>269</v>
      </c>
      <c r="E1191" s="9" t="s">
        <v>370</v>
      </c>
      <c r="F1191" s="12" t="str">
        <f aca="false">INDEX(品項主檔!$B$2:$B$11,MATCH($E1191,品項主檔!$A$2:$A$11,0))</f>
        <v>古早味紅茶</v>
      </c>
      <c r="G1191" s="12" t="str">
        <f aca="false">INDEX(品項主檔!$C$2:$C$11,MATCH($E1191,品項主檔!$A$2:$A$11,0))</f>
        <v>飲品</v>
      </c>
      <c r="H1191" s="17" t="n">
        <f aca="false">SUMIFS(品項年度售價!$D$2:$D$31,品項年度售價!$A$2:$A$31,$B1191,品項年度售價!$B$2:$B$31,$E1191)</f>
        <v>45</v>
      </c>
      <c r="I1191" s="4" t="n">
        <v>5635</v>
      </c>
      <c r="J1191" s="14" t="n">
        <f aca="false">H1191*I1191</f>
        <v>253575</v>
      </c>
    </row>
    <row r="1192" customFormat="false" ht="15" hidden="false" customHeight="false" outlineLevel="0" collapsed="false">
      <c r="A1192" s="6" t="str">
        <f aca="false">TEXT(B1192,"0")&amp;"-"&amp;TEXT(C1192,"00")</f>
        <v>2024-07</v>
      </c>
      <c r="B1192" s="4" t="n">
        <v>2024</v>
      </c>
      <c r="C1192" s="4" t="n">
        <v>7</v>
      </c>
      <c r="D1192" s="9" t="s">
        <v>273</v>
      </c>
      <c r="E1192" s="9" t="s">
        <v>349</v>
      </c>
      <c r="F1192" s="12" t="str">
        <f aca="false">INDEX(品項主檔!$B$2:$B$11,MATCH($E1192,品項主檔!$A$2:$A$11,0))</f>
        <v>招牌牛肉麵</v>
      </c>
      <c r="G1192" s="12" t="str">
        <f aca="false">INDEX(品項主檔!$C$2:$C$11,MATCH($E1192,品項主檔!$A$2:$A$11,0))</f>
        <v>主食</v>
      </c>
      <c r="H1192" s="17" t="n">
        <f aca="false">SUMIFS(品項年度售價!$D$2:$D$31,品項年度售價!$A$2:$A$31,$B1192,品項年度售價!$B$2:$B$31,$E1192)</f>
        <v>280</v>
      </c>
      <c r="I1192" s="4" t="n">
        <v>318</v>
      </c>
      <c r="J1192" s="14" t="n">
        <f aca="false">H1192*I1192</f>
        <v>89040</v>
      </c>
    </row>
    <row r="1193" customFormat="false" ht="15" hidden="false" customHeight="false" outlineLevel="0" collapsed="false">
      <c r="A1193" s="6" t="str">
        <f aca="false">TEXT(B1193,"0")&amp;"-"&amp;TEXT(C1193,"00")</f>
        <v>2024-07</v>
      </c>
      <c r="B1193" s="4" t="n">
        <v>2024</v>
      </c>
      <c r="C1193" s="4" t="n">
        <v>7</v>
      </c>
      <c r="D1193" s="9" t="s">
        <v>273</v>
      </c>
      <c r="E1193" s="9" t="s">
        <v>352</v>
      </c>
      <c r="F1193" s="12" t="str">
        <f aca="false">INDEX(品項主檔!$B$2:$B$11,MATCH($E1193,品項主檔!$A$2:$A$11,0))</f>
        <v>三杯雞定食</v>
      </c>
      <c r="G1193" s="12" t="str">
        <f aca="false">INDEX(品項主檔!$C$2:$C$11,MATCH($E1193,品項主檔!$A$2:$A$11,0))</f>
        <v>主食</v>
      </c>
      <c r="H1193" s="17" t="n">
        <f aca="false">SUMIFS(品項年度售價!$D$2:$D$31,品項年度售價!$A$2:$A$31,$B1193,品項年度售價!$B$2:$B$31,$E1193)</f>
        <v>260</v>
      </c>
      <c r="I1193" s="4" t="n">
        <v>317</v>
      </c>
      <c r="J1193" s="14" t="n">
        <f aca="false">H1193*I1193</f>
        <v>82420</v>
      </c>
    </row>
    <row r="1194" customFormat="false" ht="15" hidden="false" customHeight="false" outlineLevel="0" collapsed="false">
      <c r="A1194" s="6" t="str">
        <f aca="false">TEXT(B1194,"0")&amp;"-"&amp;TEXT(C1194,"00")</f>
        <v>2024-07</v>
      </c>
      <c r="B1194" s="4" t="n">
        <v>2024</v>
      </c>
      <c r="C1194" s="4" t="n">
        <v>7</v>
      </c>
      <c r="D1194" s="9" t="s">
        <v>273</v>
      </c>
      <c r="E1194" s="9" t="s">
        <v>354</v>
      </c>
      <c r="F1194" s="12" t="str">
        <f aca="false">INDEX(品項主檔!$B$2:$B$11,MATCH($E1194,品項主檔!$A$2:$A$11,0))</f>
        <v>蔥油雞腿飯</v>
      </c>
      <c r="G1194" s="12" t="str">
        <f aca="false">INDEX(品項主檔!$C$2:$C$11,MATCH($E1194,品項主檔!$A$2:$A$11,0))</f>
        <v>主食</v>
      </c>
      <c r="H1194" s="17" t="n">
        <f aca="false">SUMIFS(品項年度售價!$D$2:$D$31,品項年度售價!$A$2:$A$31,$B1194,品項年度售價!$B$2:$B$31,$E1194)</f>
        <v>220</v>
      </c>
      <c r="I1194" s="4" t="n">
        <v>320</v>
      </c>
      <c r="J1194" s="14" t="n">
        <f aca="false">H1194*I1194</f>
        <v>70400</v>
      </c>
    </row>
    <row r="1195" customFormat="false" ht="15" hidden="false" customHeight="false" outlineLevel="0" collapsed="false">
      <c r="A1195" s="6" t="str">
        <f aca="false">TEXT(B1195,"0")&amp;"-"&amp;TEXT(C1195,"00")</f>
        <v>2024-07</v>
      </c>
      <c r="B1195" s="4" t="n">
        <v>2024</v>
      </c>
      <c r="C1195" s="4" t="n">
        <v>7</v>
      </c>
      <c r="D1195" s="9" t="s">
        <v>273</v>
      </c>
      <c r="E1195" s="9" t="s">
        <v>356</v>
      </c>
      <c r="F1195" s="12" t="str">
        <f aca="false">INDEX(品項主檔!$B$2:$B$11,MATCH($E1195,品項主檔!$A$2:$A$11,0))</f>
        <v>黑胡椒豬排飯</v>
      </c>
      <c r="G1195" s="12" t="str">
        <f aca="false">INDEX(品項主檔!$C$2:$C$11,MATCH($E1195,品項主檔!$A$2:$A$11,0))</f>
        <v>主食</v>
      </c>
      <c r="H1195" s="17" t="n">
        <f aca="false">SUMIFS(品項年度售價!$D$2:$D$31,品項年度售價!$A$2:$A$31,$B1195,品項年度售價!$B$2:$B$31,$E1195)</f>
        <v>230</v>
      </c>
      <c r="I1195" s="4" t="n">
        <v>419</v>
      </c>
      <c r="J1195" s="14" t="n">
        <f aca="false">H1195*I1195</f>
        <v>96370</v>
      </c>
    </row>
    <row r="1196" customFormat="false" ht="15" hidden="false" customHeight="false" outlineLevel="0" collapsed="false">
      <c r="A1196" s="6" t="str">
        <f aca="false">TEXT(B1196,"0")&amp;"-"&amp;TEXT(C1196,"00")</f>
        <v>2024-07</v>
      </c>
      <c r="B1196" s="4" t="n">
        <v>2024</v>
      </c>
      <c r="C1196" s="4" t="n">
        <v>7</v>
      </c>
      <c r="D1196" s="9" t="s">
        <v>273</v>
      </c>
      <c r="E1196" s="9" t="s">
        <v>358</v>
      </c>
      <c r="F1196" s="12" t="str">
        <f aca="false">INDEX(品項主檔!$B$2:$B$11,MATCH($E1196,品項主檔!$A$2:$A$11,0))</f>
        <v>麻油雞湯麵</v>
      </c>
      <c r="G1196" s="12" t="str">
        <f aca="false">INDEX(品項主檔!$C$2:$C$11,MATCH($E1196,品項主檔!$A$2:$A$11,0))</f>
        <v>主食</v>
      </c>
      <c r="H1196" s="17" t="n">
        <f aca="false">SUMIFS(品項年度售價!$D$2:$D$31,品項年度售價!$A$2:$A$31,$B1196,品項年度售價!$B$2:$B$31,$E1196)</f>
        <v>290</v>
      </c>
      <c r="I1196" s="4" t="n">
        <v>177</v>
      </c>
      <c r="J1196" s="14" t="n">
        <f aca="false">H1196*I1196</f>
        <v>51330</v>
      </c>
    </row>
    <row r="1197" customFormat="false" ht="15" hidden="false" customHeight="false" outlineLevel="0" collapsed="false">
      <c r="A1197" s="6" t="str">
        <f aca="false">TEXT(B1197,"0")&amp;"-"&amp;TEXT(C1197,"00")</f>
        <v>2024-07</v>
      </c>
      <c r="B1197" s="4" t="n">
        <v>2024</v>
      </c>
      <c r="C1197" s="4" t="n">
        <v>7</v>
      </c>
      <c r="D1197" s="9" t="s">
        <v>273</v>
      </c>
      <c r="E1197" s="9" t="s">
        <v>360</v>
      </c>
      <c r="F1197" s="12" t="str">
        <f aca="false">INDEX(品項主檔!$B$2:$B$11,MATCH($E1197,品項主檔!$A$2:$A$11,0))</f>
        <v>塔香涼麵</v>
      </c>
      <c r="G1197" s="12" t="str">
        <f aca="false">INDEX(品項主檔!$C$2:$C$11,MATCH($E1197,品項主檔!$A$2:$A$11,0))</f>
        <v>主食</v>
      </c>
      <c r="H1197" s="17" t="n">
        <f aca="false">SUMIFS(品項年度售價!$D$2:$D$31,品項年度售價!$A$2:$A$31,$B1197,品項年度售價!$B$2:$B$31,$E1197)</f>
        <v>180</v>
      </c>
      <c r="I1197" s="4" t="n">
        <v>604</v>
      </c>
      <c r="J1197" s="14" t="n">
        <f aca="false">H1197*I1197</f>
        <v>108720</v>
      </c>
    </row>
    <row r="1198" customFormat="false" ht="15" hidden="false" customHeight="false" outlineLevel="0" collapsed="false">
      <c r="A1198" s="6" t="str">
        <f aca="false">TEXT(B1198,"0")&amp;"-"&amp;TEXT(C1198,"00")</f>
        <v>2024-07</v>
      </c>
      <c r="B1198" s="4" t="n">
        <v>2024</v>
      </c>
      <c r="C1198" s="4" t="n">
        <v>7</v>
      </c>
      <c r="D1198" s="9" t="s">
        <v>273</v>
      </c>
      <c r="E1198" s="9" t="s">
        <v>362</v>
      </c>
      <c r="F1198" s="12" t="str">
        <f aca="false">INDEX(品項主檔!$B$2:$B$11,MATCH($E1198,品項主檔!$A$2:$A$11,0))</f>
        <v>海鮮炒飯</v>
      </c>
      <c r="G1198" s="12" t="str">
        <f aca="false">INDEX(品項主檔!$C$2:$C$11,MATCH($E1198,品項主檔!$A$2:$A$11,0))</f>
        <v>主食</v>
      </c>
      <c r="H1198" s="17" t="n">
        <f aca="false">SUMIFS(品項年度售價!$D$2:$D$31,品項年度售價!$A$2:$A$31,$B1198,品項年度售價!$B$2:$B$31,$E1198)</f>
        <v>250</v>
      </c>
      <c r="I1198" s="4" t="n">
        <v>450</v>
      </c>
      <c r="J1198" s="14" t="n">
        <f aca="false">H1198*I1198</f>
        <v>112500</v>
      </c>
    </row>
    <row r="1199" customFormat="false" ht="15" hidden="false" customHeight="false" outlineLevel="0" collapsed="false">
      <c r="A1199" s="6" t="str">
        <f aca="false">TEXT(B1199,"0")&amp;"-"&amp;TEXT(C1199,"00")</f>
        <v>2024-07</v>
      </c>
      <c r="B1199" s="4" t="n">
        <v>2024</v>
      </c>
      <c r="C1199" s="4" t="n">
        <v>7</v>
      </c>
      <c r="D1199" s="9" t="s">
        <v>273</v>
      </c>
      <c r="E1199" s="9" t="s">
        <v>364</v>
      </c>
      <c r="F1199" s="12" t="str">
        <f aca="false">INDEX(品項主檔!$B$2:$B$11,MATCH($E1199,品項主檔!$A$2:$A$11,0))</f>
        <v>酸辣湯</v>
      </c>
      <c r="G1199" s="12" t="str">
        <f aca="false">INDEX(品項主檔!$C$2:$C$11,MATCH($E1199,品項主檔!$A$2:$A$11,0))</f>
        <v>湯品</v>
      </c>
      <c r="H1199" s="17" t="n">
        <f aca="false">SUMIFS(品項年度售價!$D$2:$D$31,品項年度售價!$A$2:$A$31,$B1199,品項年度售價!$B$2:$B$31,$E1199)</f>
        <v>60</v>
      </c>
      <c r="I1199" s="4" t="n">
        <v>1452</v>
      </c>
      <c r="J1199" s="14" t="n">
        <f aca="false">H1199*I1199</f>
        <v>87120</v>
      </c>
    </row>
    <row r="1200" customFormat="false" ht="15" hidden="false" customHeight="false" outlineLevel="0" collapsed="false">
      <c r="A1200" s="6" t="str">
        <f aca="false">TEXT(B1200,"0")&amp;"-"&amp;TEXT(C1200,"00")</f>
        <v>2024-07</v>
      </c>
      <c r="B1200" s="4" t="n">
        <v>2024</v>
      </c>
      <c r="C1200" s="4" t="n">
        <v>7</v>
      </c>
      <c r="D1200" s="9" t="s">
        <v>273</v>
      </c>
      <c r="E1200" s="9" t="s">
        <v>367</v>
      </c>
      <c r="F1200" s="12" t="str">
        <f aca="false">INDEX(品項主檔!$B$2:$B$11,MATCH($E1200,品項主檔!$A$2:$A$11,0))</f>
        <v>招牌滷味拼盤</v>
      </c>
      <c r="G1200" s="12" t="str">
        <f aca="false">INDEX(品項主檔!$C$2:$C$11,MATCH($E1200,品項主檔!$A$2:$A$11,0))</f>
        <v>小菜</v>
      </c>
      <c r="H1200" s="17" t="n">
        <f aca="false">SUMIFS(品項年度售價!$D$2:$D$31,品項年度售價!$A$2:$A$31,$B1200,品項年度售價!$B$2:$B$31,$E1200)</f>
        <v>120</v>
      </c>
      <c r="I1200" s="4" t="n">
        <v>1452</v>
      </c>
      <c r="J1200" s="14" t="n">
        <f aca="false">H1200*I1200</f>
        <v>174240</v>
      </c>
    </row>
    <row r="1201" customFormat="false" ht="15" hidden="false" customHeight="false" outlineLevel="0" collapsed="false">
      <c r="A1201" s="6" t="str">
        <f aca="false">TEXT(B1201,"0")&amp;"-"&amp;TEXT(C1201,"00")</f>
        <v>2024-07</v>
      </c>
      <c r="B1201" s="4" t="n">
        <v>2024</v>
      </c>
      <c r="C1201" s="4" t="n">
        <v>7</v>
      </c>
      <c r="D1201" s="9" t="s">
        <v>273</v>
      </c>
      <c r="E1201" s="9" t="s">
        <v>370</v>
      </c>
      <c r="F1201" s="12" t="str">
        <f aca="false">INDEX(品項主檔!$B$2:$B$11,MATCH($E1201,品項主檔!$A$2:$A$11,0))</f>
        <v>古早味紅茶</v>
      </c>
      <c r="G1201" s="12" t="str">
        <f aca="false">INDEX(品項主檔!$C$2:$C$11,MATCH($E1201,品項主檔!$A$2:$A$11,0))</f>
        <v>飲品</v>
      </c>
      <c r="H1201" s="17" t="n">
        <f aca="false">SUMIFS(品項年度售價!$D$2:$D$31,品項年度售價!$A$2:$A$31,$B1201,品項年度售價!$B$2:$B$31,$E1201)</f>
        <v>45</v>
      </c>
      <c r="I1201" s="4" t="n">
        <v>5311</v>
      </c>
      <c r="J1201" s="14" t="n">
        <f aca="false">H1201*I1201</f>
        <v>238995</v>
      </c>
    </row>
    <row r="1202" customFormat="false" ht="15" hidden="false" customHeight="false" outlineLevel="0" collapsed="false">
      <c r="A1202" s="6" t="str">
        <f aca="false">TEXT(B1202,"0")&amp;"-"&amp;TEXT(C1202,"00")</f>
        <v>2024-07</v>
      </c>
      <c r="B1202" s="4" t="n">
        <v>2024</v>
      </c>
      <c r="C1202" s="4" t="n">
        <v>7</v>
      </c>
      <c r="D1202" s="9" t="s">
        <v>277</v>
      </c>
      <c r="E1202" s="9" t="s">
        <v>349</v>
      </c>
      <c r="F1202" s="12" t="str">
        <f aca="false">INDEX(品項主檔!$B$2:$B$11,MATCH($E1202,品項主檔!$A$2:$A$11,0))</f>
        <v>招牌牛肉麵</v>
      </c>
      <c r="G1202" s="12" t="str">
        <f aca="false">INDEX(品項主檔!$C$2:$C$11,MATCH($E1202,品項主檔!$A$2:$A$11,0))</f>
        <v>主食</v>
      </c>
      <c r="H1202" s="17" t="n">
        <f aca="false">SUMIFS(品項年度售價!$D$2:$D$31,品項年度售價!$A$2:$A$31,$B1202,品項年度售價!$B$2:$B$31,$E1202)</f>
        <v>280</v>
      </c>
      <c r="I1202" s="4" t="n">
        <v>305</v>
      </c>
      <c r="J1202" s="14" t="n">
        <f aca="false">H1202*I1202</f>
        <v>85400</v>
      </c>
    </row>
    <row r="1203" customFormat="false" ht="15" hidden="false" customHeight="false" outlineLevel="0" collapsed="false">
      <c r="A1203" s="6" t="str">
        <f aca="false">TEXT(B1203,"0")&amp;"-"&amp;TEXT(C1203,"00")</f>
        <v>2024-07</v>
      </c>
      <c r="B1203" s="4" t="n">
        <v>2024</v>
      </c>
      <c r="C1203" s="4" t="n">
        <v>7</v>
      </c>
      <c r="D1203" s="9" t="s">
        <v>277</v>
      </c>
      <c r="E1203" s="9" t="s">
        <v>352</v>
      </c>
      <c r="F1203" s="12" t="str">
        <f aca="false">INDEX(品項主檔!$B$2:$B$11,MATCH($E1203,品項主檔!$A$2:$A$11,0))</f>
        <v>三杯雞定食</v>
      </c>
      <c r="G1203" s="12" t="str">
        <f aca="false">INDEX(品項主檔!$C$2:$C$11,MATCH($E1203,品項主檔!$A$2:$A$11,0))</f>
        <v>主食</v>
      </c>
      <c r="H1203" s="17" t="n">
        <f aca="false">SUMIFS(品項年度售價!$D$2:$D$31,品項年度售價!$A$2:$A$31,$B1203,品項年度售價!$B$2:$B$31,$E1203)</f>
        <v>260</v>
      </c>
      <c r="I1203" s="4" t="n">
        <v>300</v>
      </c>
      <c r="J1203" s="14" t="n">
        <f aca="false">H1203*I1203</f>
        <v>78000</v>
      </c>
    </row>
    <row r="1204" customFormat="false" ht="15" hidden="false" customHeight="false" outlineLevel="0" collapsed="false">
      <c r="A1204" s="6" t="str">
        <f aca="false">TEXT(B1204,"0")&amp;"-"&amp;TEXT(C1204,"00")</f>
        <v>2024-07</v>
      </c>
      <c r="B1204" s="4" t="n">
        <v>2024</v>
      </c>
      <c r="C1204" s="4" t="n">
        <v>7</v>
      </c>
      <c r="D1204" s="9" t="s">
        <v>277</v>
      </c>
      <c r="E1204" s="9" t="s">
        <v>354</v>
      </c>
      <c r="F1204" s="12" t="str">
        <f aca="false">INDEX(品項主檔!$B$2:$B$11,MATCH($E1204,品項主檔!$A$2:$A$11,0))</f>
        <v>蔥油雞腿飯</v>
      </c>
      <c r="G1204" s="12" t="str">
        <f aca="false">INDEX(品項主檔!$C$2:$C$11,MATCH($E1204,品項主檔!$A$2:$A$11,0))</f>
        <v>主食</v>
      </c>
      <c r="H1204" s="17" t="n">
        <f aca="false">SUMIFS(品項年度售價!$D$2:$D$31,品項年度售價!$A$2:$A$31,$B1204,品項年度售價!$B$2:$B$31,$E1204)</f>
        <v>220</v>
      </c>
      <c r="I1204" s="4" t="n">
        <v>346</v>
      </c>
      <c r="J1204" s="14" t="n">
        <f aca="false">H1204*I1204</f>
        <v>76120</v>
      </c>
    </row>
    <row r="1205" customFormat="false" ht="15" hidden="false" customHeight="false" outlineLevel="0" collapsed="false">
      <c r="A1205" s="6" t="str">
        <f aca="false">TEXT(B1205,"0")&amp;"-"&amp;TEXT(C1205,"00")</f>
        <v>2024-07</v>
      </c>
      <c r="B1205" s="4" t="n">
        <v>2024</v>
      </c>
      <c r="C1205" s="4" t="n">
        <v>7</v>
      </c>
      <c r="D1205" s="9" t="s">
        <v>277</v>
      </c>
      <c r="E1205" s="9" t="s">
        <v>356</v>
      </c>
      <c r="F1205" s="12" t="str">
        <f aca="false">INDEX(品項主檔!$B$2:$B$11,MATCH($E1205,品項主檔!$A$2:$A$11,0))</f>
        <v>黑胡椒豬排飯</v>
      </c>
      <c r="G1205" s="12" t="str">
        <f aca="false">INDEX(品項主檔!$C$2:$C$11,MATCH($E1205,品項主檔!$A$2:$A$11,0))</f>
        <v>主食</v>
      </c>
      <c r="H1205" s="17" t="n">
        <f aca="false">SUMIFS(品項年度售價!$D$2:$D$31,品項年度售價!$A$2:$A$31,$B1205,品項年度售價!$B$2:$B$31,$E1205)</f>
        <v>230</v>
      </c>
      <c r="I1205" s="4" t="n">
        <v>268</v>
      </c>
      <c r="J1205" s="14" t="n">
        <f aca="false">H1205*I1205</f>
        <v>61640</v>
      </c>
    </row>
    <row r="1206" customFormat="false" ht="15" hidden="false" customHeight="false" outlineLevel="0" collapsed="false">
      <c r="A1206" s="6" t="str">
        <f aca="false">TEXT(B1206,"0")&amp;"-"&amp;TEXT(C1206,"00")</f>
        <v>2024-07</v>
      </c>
      <c r="B1206" s="4" t="n">
        <v>2024</v>
      </c>
      <c r="C1206" s="4" t="n">
        <v>7</v>
      </c>
      <c r="D1206" s="9" t="s">
        <v>277</v>
      </c>
      <c r="E1206" s="9" t="s">
        <v>358</v>
      </c>
      <c r="F1206" s="12" t="str">
        <f aca="false">INDEX(品項主檔!$B$2:$B$11,MATCH($E1206,品項主檔!$A$2:$A$11,0))</f>
        <v>麻油雞湯麵</v>
      </c>
      <c r="G1206" s="12" t="str">
        <f aca="false">INDEX(品項主檔!$C$2:$C$11,MATCH($E1206,品項主檔!$A$2:$A$11,0))</f>
        <v>主食</v>
      </c>
      <c r="H1206" s="17" t="n">
        <f aca="false">SUMIFS(品項年度售價!$D$2:$D$31,品項年度售價!$A$2:$A$31,$B1206,品項年度售價!$B$2:$B$31,$E1206)</f>
        <v>290</v>
      </c>
      <c r="I1206" s="4" t="n">
        <v>162</v>
      </c>
      <c r="J1206" s="14" t="n">
        <f aca="false">H1206*I1206</f>
        <v>46980</v>
      </c>
    </row>
    <row r="1207" customFormat="false" ht="15" hidden="false" customHeight="false" outlineLevel="0" collapsed="false">
      <c r="A1207" s="6" t="str">
        <f aca="false">TEXT(B1207,"0")&amp;"-"&amp;TEXT(C1207,"00")</f>
        <v>2024-07</v>
      </c>
      <c r="B1207" s="4" t="n">
        <v>2024</v>
      </c>
      <c r="C1207" s="4" t="n">
        <v>7</v>
      </c>
      <c r="D1207" s="9" t="s">
        <v>277</v>
      </c>
      <c r="E1207" s="9" t="s">
        <v>360</v>
      </c>
      <c r="F1207" s="12" t="str">
        <f aca="false">INDEX(品項主檔!$B$2:$B$11,MATCH($E1207,品項主檔!$A$2:$A$11,0))</f>
        <v>塔香涼麵</v>
      </c>
      <c r="G1207" s="12" t="str">
        <f aca="false">INDEX(品項主檔!$C$2:$C$11,MATCH($E1207,品項主檔!$A$2:$A$11,0))</f>
        <v>主食</v>
      </c>
      <c r="H1207" s="17" t="n">
        <f aca="false">SUMIFS(品項年度售價!$D$2:$D$31,品項年度售價!$A$2:$A$31,$B1207,品項年度售價!$B$2:$B$31,$E1207)</f>
        <v>180</v>
      </c>
      <c r="I1207" s="4" t="n">
        <v>486</v>
      </c>
      <c r="J1207" s="14" t="n">
        <f aca="false">H1207*I1207</f>
        <v>87480</v>
      </c>
    </row>
    <row r="1208" customFormat="false" ht="15" hidden="false" customHeight="false" outlineLevel="0" collapsed="false">
      <c r="A1208" s="6" t="str">
        <f aca="false">TEXT(B1208,"0")&amp;"-"&amp;TEXT(C1208,"00")</f>
        <v>2024-07</v>
      </c>
      <c r="B1208" s="4" t="n">
        <v>2024</v>
      </c>
      <c r="C1208" s="4" t="n">
        <v>7</v>
      </c>
      <c r="D1208" s="9" t="s">
        <v>277</v>
      </c>
      <c r="E1208" s="9" t="s">
        <v>362</v>
      </c>
      <c r="F1208" s="12" t="str">
        <f aca="false">INDEX(品項主檔!$B$2:$B$11,MATCH($E1208,品項主檔!$A$2:$A$11,0))</f>
        <v>海鮮炒飯</v>
      </c>
      <c r="G1208" s="12" t="str">
        <f aca="false">INDEX(品項主檔!$C$2:$C$11,MATCH($E1208,品項主檔!$A$2:$A$11,0))</f>
        <v>主食</v>
      </c>
      <c r="H1208" s="17" t="n">
        <f aca="false">SUMIFS(品項年度售價!$D$2:$D$31,品項年度售價!$A$2:$A$31,$B1208,品項年度售價!$B$2:$B$31,$E1208)</f>
        <v>250</v>
      </c>
      <c r="I1208" s="4" t="n">
        <v>368</v>
      </c>
      <c r="J1208" s="14" t="n">
        <f aca="false">H1208*I1208</f>
        <v>92000</v>
      </c>
    </row>
    <row r="1209" customFormat="false" ht="15" hidden="false" customHeight="false" outlineLevel="0" collapsed="false">
      <c r="A1209" s="6" t="str">
        <f aca="false">TEXT(B1209,"0")&amp;"-"&amp;TEXT(C1209,"00")</f>
        <v>2024-07</v>
      </c>
      <c r="B1209" s="4" t="n">
        <v>2024</v>
      </c>
      <c r="C1209" s="4" t="n">
        <v>7</v>
      </c>
      <c r="D1209" s="9" t="s">
        <v>277</v>
      </c>
      <c r="E1209" s="9" t="s">
        <v>364</v>
      </c>
      <c r="F1209" s="12" t="str">
        <f aca="false">INDEX(品項主檔!$B$2:$B$11,MATCH($E1209,品項主檔!$A$2:$A$11,0))</f>
        <v>酸辣湯</v>
      </c>
      <c r="G1209" s="12" t="str">
        <f aca="false">INDEX(品項主檔!$C$2:$C$11,MATCH($E1209,品項主檔!$A$2:$A$11,0))</f>
        <v>湯品</v>
      </c>
      <c r="H1209" s="17" t="n">
        <f aca="false">SUMIFS(品項年度售價!$D$2:$D$31,品項年度售價!$A$2:$A$31,$B1209,品項年度售價!$B$2:$B$31,$E1209)</f>
        <v>60</v>
      </c>
      <c r="I1209" s="4" t="n">
        <v>1492</v>
      </c>
      <c r="J1209" s="14" t="n">
        <f aca="false">H1209*I1209</f>
        <v>89520</v>
      </c>
    </row>
    <row r="1210" customFormat="false" ht="15" hidden="false" customHeight="false" outlineLevel="0" collapsed="false">
      <c r="A1210" s="6" t="str">
        <f aca="false">TEXT(B1210,"0")&amp;"-"&amp;TEXT(C1210,"00")</f>
        <v>2024-07</v>
      </c>
      <c r="B1210" s="4" t="n">
        <v>2024</v>
      </c>
      <c r="C1210" s="4" t="n">
        <v>7</v>
      </c>
      <c r="D1210" s="9" t="s">
        <v>277</v>
      </c>
      <c r="E1210" s="9" t="s">
        <v>367</v>
      </c>
      <c r="F1210" s="12" t="str">
        <f aca="false">INDEX(品項主檔!$B$2:$B$11,MATCH($E1210,品項主檔!$A$2:$A$11,0))</f>
        <v>招牌滷味拼盤</v>
      </c>
      <c r="G1210" s="12" t="str">
        <f aca="false">INDEX(品項主檔!$C$2:$C$11,MATCH($E1210,品項主檔!$A$2:$A$11,0))</f>
        <v>小菜</v>
      </c>
      <c r="H1210" s="17" t="n">
        <f aca="false">SUMIFS(品項年度售價!$D$2:$D$31,品項年度售價!$A$2:$A$31,$B1210,品項年度售價!$B$2:$B$31,$E1210)</f>
        <v>120</v>
      </c>
      <c r="I1210" s="4" t="n">
        <v>1379</v>
      </c>
      <c r="J1210" s="14" t="n">
        <f aca="false">H1210*I1210</f>
        <v>165480</v>
      </c>
    </row>
    <row r="1211" customFormat="false" ht="15" hidden="false" customHeight="false" outlineLevel="0" collapsed="false">
      <c r="A1211" s="6" t="str">
        <f aca="false">TEXT(B1211,"0")&amp;"-"&amp;TEXT(C1211,"00")</f>
        <v>2024-07</v>
      </c>
      <c r="B1211" s="4" t="n">
        <v>2024</v>
      </c>
      <c r="C1211" s="4" t="n">
        <v>7</v>
      </c>
      <c r="D1211" s="9" t="s">
        <v>277</v>
      </c>
      <c r="E1211" s="9" t="s">
        <v>370</v>
      </c>
      <c r="F1211" s="12" t="str">
        <f aca="false">INDEX(品項主檔!$B$2:$B$11,MATCH($E1211,品項主檔!$A$2:$A$11,0))</f>
        <v>古早味紅茶</v>
      </c>
      <c r="G1211" s="12" t="str">
        <f aca="false">INDEX(品項主檔!$C$2:$C$11,MATCH($E1211,品項主檔!$A$2:$A$11,0))</f>
        <v>飲品</v>
      </c>
      <c r="H1211" s="17" t="n">
        <f aca="false">SUMIFS(品項年度售價!$D$2:$D$31,品項年度售價!$A$2:$A$31,$B1211,品項年度售價!$B$2:$B$31,$E1211)</f>
        <v>45</v>
      </c>
      <c r="I1211" s="4" t="n">
        <v>4028</v>
      </c>
      <c r="J1211" s="14" t="n">
        <f aca="false">H1211*I1211</f>
        <v>181260</v>
      </c>
    </row>
    <row r="1212" customFormat="false" ht="15" hidden="false" customHeight="false" outlineLevel="0" collapsed="false">
      <c r="A1212" s="6" t="str">
        <f aca="false">TEXT(B1212,"0")&amp;"-"&amp;TEXT(C1212,"00")</f>
        <v>2024-07</v>
      </c>
      <c r="B1212" s="4" t="n">
        <v>2024</v>
      </c>
      <c r="C1212" s="4" t="n">
        <v>7</v>
      </c>
      <c r="D1212" s="9" t="s">
        <v>288</v>
      </c>
      <c r="E1212" s="9" t="s">
        <v>349</v>
      </c>
      <c r="F1212" s="12" t="str">
        <f aca="false">INDEX(品項主檔!$B$2:$B$11,MATCH($E1212,品項主檔!$A$2:$A$11,0))</f>
        <v>招牌牛肉麵</v>
      </c>
      <c r="G1212" s="12" t="str">
        <f aca="false">INDEX(品項主檔!$C$2:$C$11,MATCH($E1212,品項主檔!$A$2:$A$11,0))</f>
        <v>主食</v>
      </c>
      <c r="H1212" s="17" t="n">
        <f aca="false">SUMIFS(品項年度售價!$D$2:$D$31,品項年度售價!$A$2:$A$31,$B1212,品項年度售價!$B$2:$B$31,$E1212)</f>
        <v>280</v>
      </c>
      <c r="I1212" s="4" t="n">
        <v>403</v>
      </c>
      <c r="J1212" s="14" t="n">
        <f aca="false">H1212*I1212</f>
        <v>112840</v>
      </c>
    </row>
    <row r="1213" customFormat="false" ht="15" hidden="false" customHeight="false" outlineLevel="0" collapsed="false">
      <c r="A1213" s="6" t="str">
        <f aca="false">TEXT(B1213,"0")&amp;"-"&amp;TEXT(C1213,"00")</f>
        <v>2024-07</v>
      </c>
      <c r="B1213" s="4" t="n">
        <v>2024</v>
      </c>
      <c r="C1213" s="4" t="n">
        <v>7</v>
      </c>
      <c r="D1213" s="9" t="s">
        <v>288</v>
      </c>
      <c r="E1213" s="9" t="s">
        <v>352</v>
      </c>
      <c r="F1213" s="12" t="str">
        <f aca="false">INDEX(品項主檔!$B$2:$B$11,MATCH($E1213,品項主檔!$A$2:$A$11,0))</f>
        <v>三杯雞定食</v>
      </c>
      <c r="G1213" s="12" t="str">
        <f aca="false">INDEX(品項主檔!$C$2:$C$11,MATCH($E1213,品項主檔!$A$2:$A$11,0))</f>
        <v>主食</v>
      </c>
      <c r="H1213" s="17" t="n">
        <f aca="false">SUMIFS(品項年度售價!$D$2:$D$31,品項年度售價!$A$2:$A$31,$B1213,品項年度售價!$B$2:$B$31,$E1213)</f>
        <v>260</v>
      </c>
      <c r="I1213" s="4" t="n">
        <v>467</v>
      </c>
      <c r="J1213" s="14" t="n">
        <f aca="false">H1213*I1213</f>
        <v>121420</v>
      </c>
    </row>
    <row r="1214" customFormat="false" ht="15" hidden="false" customHeight="false" outlineLevel="0" collapsed="false">
      <c r="A1214" s="6" t="str">
        <f aca="false">TEXT(B1214,"0")&amp;"-"&amp;TEXT(C1214,"00")</f>
        <v>2024-07</v>
      </c>
      <c r="B1214" s="4" t="n">
        <v>2024</v>
      </c>
      <c r="C1214" s="4" t="n">
        <v>7</v>
      </c>
      <c r="D1214" s="9" t="s">
        <v>288</v>
      </c>
      <c r="E1214" s="9" t="s">
        <v>354</v>
      </c>
      <c r="F1214" s="12" t="str">
        <f aca="false">INDEX(品項主檔!$B$2:$B$11,MATCH($E1214,品項主檔!$A$2:$A$11,0))</f>
        <v>蔥油雞腿飯</v>
      </c>
      <c r="G1214" s="12" t="str">
        <f aca="false">INDEX(品項主檔!$C$2:$C$11,MATCH($E1214,品項主檔!$A$2:$A$11,0))</f>
        <v>主食</v>
      </c>
      <c r="H1214" s="17" t="n">
        <f aca="false">SUMIFS(品項年度售價!$D$2:$D$31,品項年度售價!$A$2:$A$31,$B1214,品項年度售價!$B$2:$B$31,$E1214)</f>
        <v>220</v>
      </c>
      <c r="I1214" s="4" t="n">
        <v>507</v>
      </c>
      <c r="J1214" s="14" t="n">
        <f aca="false">H1214*I1214</f>
        <v>111540</v>
      </c>
    </row>
    <row r="1215" customFormat="false" ht="15" hidden="false" customHeight="false" outlineLevel="0" collapsed="false">
      <c r="A1215" s="6" t="str">
        <f aca="false">TEXT(B1215,"0")&amp;"-"&amp;TEXT(C1215,"00")</f>
        <v>2024-07</v>
      </c>
      <c r="B1215" s="4" t="n">
        <v>2024</v>
      </c>
      <c r="C1215" s="4" t="n">
        <v>7</v>
      </c>
      <c r="D1215" s="9" t="s">
        <v>288</v>
      </c>
      <c r="E1215" s="9" t="s">
        <v>356</v>
      </c>
      <c r="F1215" s="12" t="str">
        <f aca="false">INDEX(品項主檔!$B$2:$B$11,MATCH($E1215,品項主檔!$A$2:$A$11,0))</f>
        <v>黑胡椒豬排飯</v>
      </c>
      <c r="G1215" s="12" t="str">
        <f aca="false">INDEX(品項主檔!$C$2:$C$11,MATCH($E1215,品項主檔!$A$2:$A$11,0))</f>
        <v>主食</v>
      </c>
      <c r="H1215" s="17" t="n">
        <f aca="false">SUMIFS(品項年度售價!$D$2:$D$31,品項年度售價!$A$2:$A$31,$B1215,品項年度售價!$B$2:$B$31,$E1215)</f>
        <v>230</v>
      </c>
      <c r="I1215" s="4" t="n">
        <v>480</v>
      </c>
      <c r="J1215" s="14" t="n">
        <f aca="false">H1215*I1215</f>
        <v>110400</v>
      </c>
    </row>
    <row r="1216" customFormat="false" ht="15" hidden="false" customHeight="false" outlineLevel="0" collapsed="false">
      <c r="A1216" s="6" t="str">
        <f aca="false">TEXT(B1216,"0")&amp;"-"&amp;TEXT(C1216,"00")</f>
        <v>2024-07</v>
      </c>
      <c r="B1216" s="4" t="n">
        <v>2024</v>
      </c>
      <c r="C1216" s="4" t="n">
        <v>7</v>
      </c>
      <c r="D1216" s="9" t="s">
        <v>288</v>
      </c>
      <c r="E1216" s="9" t="s">
        <v>358</v>
      </c>
      <c r="F1216" s="12" t="str">
        <f aca="false">INDEX(品項主檔!$B$2:$B$11,MATCH($E1216,品項主檔!$A$2:$A$11,0))</f>
        <v>麻油雞湯麵</v>
      </c>
      <c r="G1216" s="12" t="str">
        <f aca="false">INDEX(品項主檔!$C$2:$C$11,MATCH($E1216,品項主檔!$A$2:$A$11,0))</f>
        <v>主食</v>
      </c>
      <c r="H1216" s="17" t="n">
        <f aca="false">SUMIFS(品項年度售價!$D$2:$D$31,品項年度售價!$A$2:$A$31,$B1216,品項年度售價!$B$2:$B$31,$E1216)</f>
        <v>290</v>
      </c>
      <c r="I1216" s="4" t="n">
        <v>157</v>
      </c>
      <c r="J1216" s="14" t="n">
        <f aca="false">H1216*I1216</f>
        <v>45530</v>
      </c>
    </row>
    <row r="1217" customFormat="false" ht="15" hidden="false" customHeight="false" outlineLevel="0" collapsed="false">
      <c r="A1217" s="6" t="str">
        <f aca="false">TEXT(B1217,"0")&amp;"-"&amp;TEXT(C1217,"00")</f>
        <v>2024-07</v>
      </c>
      <c r="B1217" s="4" t="n">
        <v>2024</v>
      </c>
      <c r="C1217" s="4" t="n">
        <v>7</v>
      </c>
      <c r="D1217" s="9" t="s">
        <v>288</v>
      </c>
      <c r="E1217" s="9" t="s">
        <v>360</v>
      </c>
      <c r="F1217" s="12" t="str">
        <f aca="false">INDEX(品項主檔!$B$2:$B$11,MATCH($E1217,品項主檔!$A$2:$A$11,0))</f>
        <v>塔香涼麵</v>
      </c>
      <c r="G1217" s="12" t="str">
        <f aca="false">INDEX(品項主檔!$C$2:$C$11,MATCH($E1217,品項主檔!$A$2:$A$11,0))</f>
        <v>主食</v>
      </c>
      <c r="H1217" s="17" t="n">
        <f aca="false">SUMIFS(品項年度售價!$D$2:$D$31,品項年度售價!$A$2:$A$31,$B1217,品項年度售價!$B$2:$B$31,$E1217)</f>
        <v>180</v>
      </c>
      <c r="I1217" s="4" t="n">
        <v>816</v>
      </c>
      <c r="J1217" s="14" t="n">
        <f aca="false">H1217*I1217</f>
        <v>146880</v>
      </c>
    </row>
    <row r="1218" customFormat="false" ht="15" hidden="false" customHeight="false" outlineLevel="0" collapsed="false">
      <c r="A1218" s="6" t="str">
        <f aca="false">TEXT(B1218,"0")&amp;"-"&amp;TEXT(C1218,"00")</f>
        <v>2024-07</v>
      </c>
      <c r="B1218" s="4" t="n">
        <v>2024</v>
      </c>
      <c r="C1218" s="4" t="n">
        <v>7</v>
      </c>
      <c r="D1218" s="9" t="s">
        <v>288</v>
      </c>
      <c r="E1218" s="9" t="s">
        <v>362</v>
      </c>
      <c r="F1218" s="12" t="str">
        <f aca="false">INDEX(品項主檔!$B$2:$B$11,MATCH($E1218,品項主檔!$A$2:$A$11,0))</f>
        <v>海鮮炒飯</v>
      </c>
      <c r="G1218" s="12" t="str">
        <f aca="false">INDEX(品項主檔!$C$2:$C$11,MATCH($E1218,品項主檔!$A$2:$A$11,0))</f>
        <v>主食</v>
      </c>
      <c r="H1218" s="17" t="n">
        <f aca="false">SUMIFS(品項年度售價!$D$2:$D$31,品項年度售價!$A$2:$A$31,$B1218,品項年度售價!$B$2:$B$31,$E1218)</f>
        <v>250</v>
      </c>
      <c r="I1218" s="4" t="n">
        <v>504</v>
      </c>
      <c r="J1218" s="14" t="n">
        <f aca="false">H1218*I1218</f>
        <v>126000</v>
      </c>
    </row>
    <row r="1219" customFormat="false" ht="15" hidden="false" customHeight="false" outlineLevel="0" collapsed="false">
      <c r="A1219" s="6" t="str">
        <f aca="false">TEXT(B1219,"0")&amp;"-"&amp;TEXT(C1219,"00")</f>
        <v>2024-07</v>
      </c>
      <c r="B1219" s="4" t="n">
        <v>2024</v>
      </c>
      <c r="C1219" s="4" t="n">
        <v>7</v>
      </c>
      <c r="D1219" s="9" t="s">
        <v>288</v>
      </c>
      <c r="E1219" s="9" t="s">
        <v>364</v>
      </c>
      <c r="F1219" s="12" t="str">
        <f aca="false">INDEX(品項主檔!$B$2:$B$11,MATCH($E1219,品項主檔!$A$2:$A$11,0))</f>
        <v>酸辣湯</v>
      </c>
      <c r="G1219" s="12" t="str">
        <f aca="false">INDEX(品項主檔!$C$2:$C$11,MATCH($E1219,品項主檔!$A$2:$A$11,0))</f>
        <v>湯品</v>
      </c>
      <c r="H1219" s="17" t="n">
        <f aca="false">SUMIFS(品項年度售價!$D$2:$D$31,品項年度售價!$A$2:$A$31,$B1219,品項年度售價!$B$2:$B$31,$E1219)</f>
        <v>60</v>
      </c>
      <c r="I1219" s="4" t="n">
        <v>1361</v>
      </c>
      <c r="J1219" s="14" t="n">
        <f aca="false">H1219*I1219</f>
        <v>81660</v>
      </c>
    </row>
    <row r="1220" customFormat="false" ht="15" hidden="false" customHeight="false" outlineLevel="0" collapsed="false">
      <c r="A1220" s="6" t="str">
        <f aca="false">TEXT(B1220,"0")&amp;"-"&amp;TEXT(C1220,"00")</f>
        <v>2024-07</v>
      </c>
      <c r="B1220" s="4" t="n">
        <v>2024</v>
      </c>
      <c r="C1220" s="4" t="n">
        <v>7</v>
      </c>
      <c r="D1220" s="9" t="s">
        <v>288</v>
      </c>
      <c r="E1220" s="9" t="s">
        <v>367</v>
      </c>
      <c r="F1220" s="12" t="str">
        <f aca="false">INDEX(品項主檔!$B$2:$B$11,MATCH($E1220,品項主檔!$A$2:$A$11,0))</f>
        <v>招牌滷味拼盤</v>
      </c>
      <c r="G1220" s="12" t="str">
        <f aca="false">INDEX(品項主檔!$C$2:$C$11,MATCH($E1220,品項主檔!$A$2:$A$11,0))</f>
        <v>小菜</v>
      </c>
      <c r="H1220" s="17" t="n">
        <f aca="false">SUMIFS(品項年度售價!$D$2:$D$31,品項年度售價!$A$2:$A$31,$B1220,品項年度售價!$B$2:$B$31,$E1220)</f>
        <v>120</v>
      </c>
      <c r="I1220" s="4" t="n">
        <v>1874</v>
      </c>
      <c r="J1220" s="14" t="n">
        <f aca="false">H1220*I1220</f>
        <v>224880</v>
      </c>
    </row>
    <row r="1221" customFormat="false" ht="15" hidden="false" customHeight="false" outlineLevel="0" collapsed="false">
      <c r="A1221" s="6" t="str">
        <f aca="false">TEXT(B1221,"0")&amp;"-"&amp;TEXT(C1221,"00")</f>
        <v>2024-07</v>
      </c>
      <c r="B1221" s="4" t="n">
        <v>2024</v>
      </c>
      <c r="C1221" s="4" t="n">
        <v>7</v>
      </c>
      <c r="D1221" s="9" t="s">
        <v>288</v>
      </c>
      <c r="E1221" s="9" t="s">
        <v>370</v>
      </c>
      <c r="F1221" s="12" t="str">
        <f aca="false">INDEX(品項主檔!$B$2:$B$11,MATCH($E1221,品項主檔!$A$2:$A$11,0))</f>
        <v>古早味紅茶</v>
      </c>
      <c r="G1221" s="12" t="str">
        <f aca="false">INDEX(品項主檔!$C$2:$C$11,MATCH($E1221,品項主檔!$A$2:$A$11,0))</f>
        <v>飲品</v>
      </c>
      <c r="H1221" s="17" t="n">
        <f aca="false">SUMIFS(品項年度售價!$D$2:$D$31,品項年度售價!$A$2:$A$31,$B1221,品項年度售價!$B$2:$B$31,$E1221)</f>
        <v>45</v>
      </c>
      <c r="I1221" s="4" t="n">
        <v>6607</v>
      </c>
      <c r="J1221" s="14" t="n">
        <f aca="false">H1221*I1221</f>
        <v>297315</v>
      </c>
    </row>
    <row r="1222" customFormat="false" ht="15" hidden="false" customHeight="false" outlineLevel="0" collapsed="false">
      <c r="A1222" s="6" t="str">
        <f aca="false">TEXT(B1222,"0")&amp;"-"&amp;TEXT(C1222,"00")</f>
        <v>2024-07</v>
      </c>
      <c r="B1222" s="4" t="n">
        <v>2024</v>
      </c>
      <c r="C1222" s="4" t="n">
        <v>7</v>
      </c>
      <c r="D1222" s="9" t="s">
        <v>292</v>
      </c>
      <c r="E1222" s="9" t="s">
        <v>349</v>
      </c>
      <c r="F1222" s="12" t="str">
        <f aca="false">INDEX(品項主檔!$B$2:$B$11,MATCH($E1222,品項主檔!$A$2:$A$11,0))</f>
        <v>招牌牛肉麵</v>
      </c>
      <c r="G1222" s="12" t="str">
        <f aca="false">INDEX(品項主檔!$C$2:$C$11,MATCH($E1222,品項主檔!$A$2:$A$11,0))</f>
        <v>主食</v>
      </c>
      <c r="H1222" s="17" t="n">
        <f aca="false">SUMIFS(品項年度售價!$D$2:$D$31,品項年度售價!$A$2:$A$31,$B1222,品項年度售價!$B$2:$B$31,$E1222)</f>
        <v>280</v>
      </c>
      <c r="I1222" s="4" t="n">
        <v>428</v>
      </c>
      <c r="J1222" s="14" t="n">
        <f aca="false">H1222*I1222</f>
        <v>119840</v>
      </c>
    </row>
    <row r="1223" customFormat="false" ht="15" hidden="false" customHeight="false" outlineLevel="0" collapsed="false">
      <c r="A1223" s="6" t="str">
        <f aca="false">TEXT(B1223,"0")&amp;"-"&amp;TEXT(C1223,"00")</f>
        <v>2024-07</v>
      </c>
      <c r="B1223" s="4" t="n">
        <v>2024</v>
      </c>
      <c r="C1223" s="4" t="n">
        <v>7</v>
      </c>
      <c r="D1223" s="9" t="s">
        <v>292</v>
      </c>
      <c r="E1223" s="9" t="s">
        <v>352</v>
      </c>
      <c r="F1223" s="12" t="str">
        <f aca="false">INDEX(品項主檔!$B$2:$B$11,MATCH($E1223,品項主檔!$A$2:$A$11,0))</f>
        <v>三杯雞定食</v>
      </c>
      <c r="G1223" s="12" t="str">
        <f aca="false">INDEX(品項主檔!$C$2:$C$11,MATCH($E1223,品項主檔!$A$2:$A$11,0))</f>
        <v>主食</v>
      </c>
      <c r="H1223" s="17" t="n">
        <f aca="false">SUMIFS(品項年度售價!$D$2:$D$31,品項年度售價!$A$2:$A$31,$B1223,品項年度售價!$B$2:$B$31,$E1223)</f>
        <v>260</v>
      </c>
      <c r="I1223" s="4" t="n">
        <v>515</v>
      </c>
      <c r="J1223" s="14" t="n">
        <f aca="false">H1223*I1223</f>
        <v>133900</v>
      </c>
    </row>
    <row r="1224" customFormat="false" ht="15" hidden="false" customHeight="false" outlineLevel="0" collapsed="false">
      <c r="A1224" s="6" t="str">
        <f aca="false">TEXT(B1224,"0")&amp;"-"&amp;TEXT(C1224,"00")</f>
        <v>2024-07</v>
      </c>
      <c r="B1224" s="4" t="n">
        <v>2024</v>
      </c>
      <c r="C1224" s="4" t="n">
        <v>7</v>
      </c>
      <c r="D1224" s="9" t="s">
        <v>292</v>
      </c>
      <c r="E1224" s="9" t="s">
        <v>354</v>
      </c>
      <c r="F1224" s="12" t="str">
        <f aca="false">INDEX(品項主檔!$B$2:$B$11,MATCH($E1224,品項主檔!$A$2:$A$11,0))</f>
        <v>蔥油雞腿飯</v>
      </c>
      <c r="G1224" s="12" t="str">
        <f aca="false">INDEX(品項主檔!$C$2:$C$11,MATCH($E1224,品項主檔!$A$2:$A$11,0))</f>
        <v>主食</v>
      </c>
      <c r="H1224" s="17" t="n">
        <f aca="false">SUMIFS(品項年度售價!$D$2:$D$31,品項年度售價!$A$2:$A$31,$B1224,品項年度售價!$B$2:$B$31,$E1224)</f>
        <v>220</v>
      </c>
      <c r="I1224" s="4" t="n">
        <v>406</v>
      </c>
      <c r="J1224" s="14" t="n">
        <f aca="false">H1224*I1224</f>
        <v>89320</v>
      </c>
    </row>
    <row r="1225" customFormat="false" ht="15" hidden="false" customHeight="false" outlineLevel="0" collapsed="false">
      <c r="A1225" s="6" t="str">
        <f aca="false">TEXT(B1225,"0")&amp;"-"&amp;TEXT(C1225,"00")</f>
        <v>2024-07</v>
      </c>
      <c r="B1225" s="4" t="n">
        <v>2024</v>
      </c>
      <c r="C1225" s="4" t="n">
        <v>7</v>
      </c>
      <c r="D1225" s="9" t="s">
        <v>292</v>
      </c>
      <c r="E1225" s="9" t="s">
        <v>356</v>
      </c>
      <c r="F1225" s="12" t="str">
        <f aca="false">INDEX(品項主檔!$B$2:$B$11,MATCH($E1225,品項主檔!$A$2:$A$11,0))</f>
        <v>黑胡椒豬排飯</v>
      </c>
      <c r="G1225" s="12" t="str">
        <f aca="false">INDEX(品項主檔!$C$2:$C$11,MATCH($E1225,品項主檔!$A$2:$A$11,0))</f>
        <v>主食</v>
      </c>
      <c r="H1225" s="17" t="n">
        <f aca="false">SUMIFS(品項年度售價!$D$2:$D$31,品項年度售價!$A$2:$A$31,$B1225,品項年度售價!$B$2:$B$31,$E1225)</f>
        <v>230</v>
      </c>
      <c r="I1225" s="4" t="n">
        <v>453</v>
      </c>
      <c r="J1225" s="14" t="n">
        <f aca="false">H1225*I1225</f>
        <v>104190</v>
      </c>
    </row>
    <row r="1226" customFormat="false" ht="15" hidden="false" customHeight="false" outlineLevel="0" collapsed="false">
      <c r="A1226" s="6" t="str">
        <f aca="false">TEXT(B1226,"0")&amp;"-"&amp;TEXT(C1226,"00")</f>
        <v>2024-07</v>
      </c>
      <c r="B1226" s="4" t="n">
        <v>2024</v>
      </c>
      <c r="C1226" s="4" t="n">
        <v>7</v>
      </c>
      <c r="D1226" s="9" t="s">
        <v>292</v>
      </c>
      <c r="E1226" s="9" t="s">
        <v>358</v>
      </c>
      <c r="F1226" s="12" t="str">
        <f aca="false">INDEX(品項主檔!$B$2:$B$11,MATCH($E1226,品項主檔!$A$2:$A$11,0))</f>
        <v>麻油雞湯麵</v>
      </c>
      <c r="G1226" s="12" t="str">
        <f aca="false">INDEX(品項主檔!$C$2:$C$11,MATCH($E1226,品項主檔!$A$2:$A$11,0))</f>
        <v>主食</v>
      </c>
      <c r="H1226" s="17" t="n">
        <f aca="false">SUMIFS(品項年度售價!$D$2:$D$31,品項年度售價!$A$2:$A$31,$B1226,品項年度售價!$B$2:$B$31,$E1226)</f>
        <v>290</v>
      </c>
      <c r="I1226" s="4" t="n">
        <v>173</v>
      </c>
      <c r="J1226" s="14" t="n">
        <f aca="false">H1226*I1226</f>
        <v>50170</v>
      </c>
    </row>
    <row r="1227" customFormat="false" ht="15" hidden="false" customHeight="false" outlineLevel="0" collapsed="false">
      <c r="A1227" s="6" t="str">
        <f aca="false">TEXT(B1227,"0")&amp;"-"&amp;TEXT(C1227,"00")</f>
        <v>2024-07</v>
      </c>
      <c r="B1227" s="4" t="n">
        <v>2024</v>
      </c>
      <c r="C1227" s="4" t="n">
        <v>7</v>
      </c>
      <c r="D1227" s="9" t="s">
        <v>292</v>
      </c>
      <c r="E1227" s="9" t="s">
        <v>360</v>
      </c>
      <c r="F1227" s="12" t="str">
        <f aca="false">INDEX(品項主檔!$B$2:$B$11,MATCH($E1227,品項主檔!$A$2:$A$11,0))</f>
        <v>塔香涼麵</v>
      </c>
      <c r="G1227" s="12" t="str">
        <f aca="false">INDEX(品項主檔!$C$2:$C$11,MATCH($E1227,品項主檔!$A$2:$A$11,0))</f>
        <v>主食</v>
      </c>
      <c r="H1227" s="17" t="n">
        <f aca="false">SUMIFS(品項年度售價!$D$2:$D$31,品項年度售價!$A$2:$A$31,$B1227,品項年度售價!$B$2:$B$31,$E1227)</f>
        <v>180</v>
      </c>
      <c r="I1227" s="4" t="n">
        <v>764</v>
      </c>
      <c r="J1227" s="14" t="n">
        <f aca="false">H1227*I1227</f>
        <v>137520</v>
      </c>
    </row>
    <row r="1228" customFormat="false" ht="15" hidden="false" customHeight="false" outlineLevel="0" collapsed="false">
      <c r="A1228" s="6" t="str">
        <f aca="false">TEXT(B1228,"0")&amp;"-"&amp;TEXT(C1228,"00")</f>
        <v>2024-07</v>
      </c>
      <c r="B1228" s="4" t="n">
        <v>2024</v>
      </c>
      <c r="C1228" s="4" t="n">
        <v>7</v>
      </c>
      <c r="D1228" s="9" t="s">
        <v>292</v>
      </c>
      <c r="E1228" s="9" t="s">
        <v>362</v>
      </c>
      <c r="F1228" s="12" t="str">
        <f aca="false">INDEX(品項主檔!$B$2:$B$11,MATCH($E1228,品項主檔!$A$2:$A$11,0))</f>
        <v>海鮮炒飯</v>
      </c>
      <c r="G1228" s="12" t="str">
        <f aca="false">INDEX(品項主檔!$C$2:$C$11,MATCH($E1228,品項主檔!$A$2:$A$11,0))</f>
        <v>主食</v>
      </c>
      <c r="H1228" s="17" t="n">
        <f aca="false">SUMIFS(品項年度售價!$D$2:$D$31,品項年度售價!$A$2:$A$31,$B1228,品項年度售價!$B$2:$B$31,$E1228)</f>
        <v>250</v>
      </c>
      <c r="I1228" s="4" t="n">
        <v>516</v>
      </c>
      <c r="J1228" s="14" t="n">
        <f aca="false">H1228*I1228</f>
        <v>129000</v>
      </c>
    </row>
    <row r="1229" customFormat="false" ht="15" hidden="false" customHeight="false" outlineLevel="0" collapsed="false">
      <c r="A1229" s="6" t="str">
        <f aca="false">TEXT(B1229,"0")&amp;"-"&amp;TEXT(C1229,"00")</f>
        <v>2024-07</v>
      </c>
      <c r="B1229" s="4" t="n">
        <v>2024</v>
      </c>
      <c r="C1229" s="4" t="n">
        <v>7</v>
      </c>
      <c r="D1229" s="9" t="s">
        <v>292</v>
      </c>
      <c r="E1229" s="9" t="s">
        <v>364</v>
      </c>
      <c r="F1229" s="12" t="str">
        <f aca="false">INDEX(品項主檔!$B$2:$B$11,MATCH($E1229,品項主檔!$A$2:$A$11,0))</f>
        <v>酸辣湯</v>
      </c>
      <c r="G1229" s="12" t="str">
        <f aca="false">INDEX(品項主檔!$C$2:$C$11,MATCH($E1229,品項主檔!$A$2:$A$11,0))</f>
        <v>湯品</v>
      </c>
      <c r="H1229" s="17" t="n">
        <f aca="false">SUMIFS(品項年度售價!$D$2:$D$31,品項年度售價!$A$2:$A$31,$B1229,品項年度售價!$B$2:$B$31,$E1229)</f>
        <v>60</v>
      </c>
      <c r="I1229" s="4" t="n">
        <v>1737</v>
      </c>
      <c r="J1229" s="14" t="n">
        <f aca="false">H1229*I1229</f>
        <v>104220</v>
      </c>
    </row>
    <row r="1230" customFormat="false" ht="15" hidden="false" customHeight="false" outlineLevel="0" collapsed="false">
      <c r="A1230" s="6" t="str">
        <f aca="false">TEXT(B1230,"0")&amp;"-"&amp;TEXT(C1230,"00")</f>
        <v>2024-07</v>
      </c>
      <c r="B1230" s="4" t="n">
        <v>2024</v>
      </c>
      <c r="C1230" s="4" t="n">
        <v>7</v>
      </c>
      <c r="D1230" s="9" t="s">
        <v>292</v>
      </c>
      <c r="E1230" s="9" t="s">
        <v>367</v>
      </c>
      <c r="F1230" s="12" t="str">
        <f aca="false">INDEX(品項主檔!$B$2:$B$11,MATCH($E1230,品項主檔!$A$2:$A$11,0))</f>
        <v>招牌滷味拼盤</v>
      </c>
      <c r="G1230" s="12" t="str">
        <f aca="false">INDEX(品項主檔!$C$2:$C$11,MATCH($E1230,品項主檔!$A$2:$A$11,0))</f>
        <v>小菜</v>
      </c>
      <c r="H1230" s="17" t="n">
        <f aca="false">SUMIFS(品項年度售價!$D$2:$D$31,品項年度售價!$A$2:$A$31,$B1230,品項年度售價!$B$2:$B$31,$E1230)</f>
        <v>120</v>
      </c>
      <c r="I1230" s="4" t="n">
        <v>1600</v>
      </c>
      <c r="J1230" s="14" t="n">
        <f aca="false">H1230*I1230</f>
        <v>192000</v>
      </c>
    </row>
    <row r="1231" customFormat="false" ht="15" hidden="false" customHeight="false" outlineLevel="0" collapsed="false">
      <c r="A1231" s="6" t="str">
        <f aca="false">TEXT(B1231,"0")&amp;"-"&amp;TEXT(C1231,"00")</f>
        <v>2024-07</v>
      </c>
      <c r="B1231" s="4" t="n">
        <v>2024</v>
      </c>
      <c r="C1231" s="4" t="n">
        <v>7</v>
      </c>
      <c r="D1231" s="9" t="s">
        <v>292</v>
      </c>
      <c r="E1231" s="9" t="s">
        <v>370</v>
      </c>
      <c r="F1231" s="12" t="str">
        <f aca="false">INDEX(品項主檔!$B$2:$B$11,MATCH($E1231,品項主檔!$A$2:$A$11,0))</f>
        <v>古早味紅茶</v>
      </c>
      <c r="G1231" s="12" t="str">
        <f aca="false">INDEX(品項主檔!$C$2:$C$11,MATCH($E1231,品項主檔!$A$2:$A$11,0))</f>
        <v>飲品</v>
      </c>
      <c r="H1231" s="17" t="n">
        <f aca="false">SUMIFS(品項年度售價!$D$2:$D$31,品項年度售價!$A$2:$A$31,$B1231,品項年度售價!$B$2:$B$31,$E1231)</f>
        <v>45</v>
      </c>
      <c r="I1231" s="4" t="n">
        <v>6015</v>
      </c>
      <c r="J1231" s="14" t="n">
        <f aca="false">H1231*I1231</f>
        <v>270675</v>
      </c>
    </row>
    <row r="1232" customFormat="false" ht="15" hidden="false" customHeight="false" outlineLevel="0" collapsed="false">
      <c r="A1232" s="6" t="str">
        <f aca="false">TEXT(B1232,"0")&amp;"-"&amp;TEXT(C1232,"00")</f>
        <v>2024-08</v>
      </c>
      <c r="B1232" s="4" t="n">
        <v>2024</v>
      </c>
      <c r="C1232" s="4" t="n">
        <v>8</v>
      </c>
      <c r="D1232" s="9" t="s">
        <v>312</v>
      </c>
      <c r="E1232" s="9" t="s">
        <v>349</v>
      </c>
      <c r="F1232" s="12" t="str">
        <f aca="false">INDEX(品項主檔!$B$2:$B$11,MATCH($E1232,品項主檔!$A$2:$A$11,0))</f>
        <v>招牌牛肉麵</v>
      </c>
      <c r="G1232" s="12" t="str">
        <f aca="false">INDEX(品項主檔!$C$2:$C$11,MATCH($E1232,品項主檔!$A$2:$A$11,0))</f>
        <v>主食</v>
      </c>
      <c r="H1232" s="17" t="n">
        <f aca="false">SUMIFS(品項年度售價!$D$2:$D$31,品項年度售價!$A$2:$A$31,$B1232,品項年度售價!$B$2:$B$31,$E1232)</f>
        <v>280</v>
      </c>
      <c r="I1232" s="4" t="n">
        <v>261</v>
      </c>
      <c r="J1232" s="14" t="n">
        <f aca="false">H1232*I1232</f>
        <v>73080</v>
      </c>
    </row>
    <row r="1233" customFormat="false" ht="15" hidden="false" customHeight="false" outlineLevel="0" collapsed="false">
      <c r="A1233" s="6" t="str">
        <f aca="false">TEXT(B1233,"0")&amp;"-"&amp;TEXT(C1233,"00")</f>
        <v>2024-08</v>
      </c>
      <c r="B1233" s="4" t="n">
        <v>2024</v>
      </c>
      <c r="C1233" s="4" t="n">
        <v>8</v>
      </c>
      <c r="D1233" s="9" t="s">
        <v>312</v>
      </c>
      <c r="E1233" s="9" t="s">
        <v>352</v>
      </c>
      <c r="F1233" s="12" t="str">
        <f aca="false">INDEX(品項主檔!$B$2:$B$11,MATCH($E1233,品項主檔!$A$2:$A$11,0))</f>
        <v>三杯雞定食</v>
      </c>
      <c r="G1233" s="12" t="str">
        <f aca="false">INDEX(品項主檔!$C$2:$C$11,MATCH($E1233,品項主檔!$A$2:$A$11,0))</f>
        <v>主食</v>
      </c>
      <c r="H1233" s="17" t="n">
        <f aca="false">SUMIFS(品項年度售價!$D$2:$D$31,品項年度售價!$A$2:$A$31,$B1233,品項年度售價!$B$2:$B$31,$E1233)</f>
        <v>260</v>
      </c>
      <c r="I1233" s="4" t="n">
        <v>282</v>
      </c>
      <c r="J1233" s="14" t="n">
        <f aca="false">H1233*I1233</f>
        <v>73320</v>
      </c>
    </row>
    <row r="1234" customFormat="false" ht="15" hidden="false" customHeight="false" outlineLevel="0" collapsed="false">
      <c r="A1234" s="6" t="str">
        <f aca="false">TEXT(B1234,"0")&amp;"-"&amp;TEXT(C1234,"00")</f>
        <v>2024-08</v>
      </c>
      <c r="B1234" s="4" t="n">
        <v>2024</v>
      </c>
      <c r="C1234" s="4" t="n">
        <v>8</v>
      </c>
      <c r="D1234" s="9" t="s">
        <v>312</v>
      </c>
      <c r="E1234" s="9" t="s">
        <v>354</v>
      </c>
      <c r="F1234" s="12" t="str">
        <f aca="false">INDEX(品項主檔!$B$2:$B$11,MATCH($E1234,品項主檔!$A$2:$A$11,0))</f>
        <v>蔥油雞腿飯</v>
      </c>
      <c r="G1234" s="12" t="str">
        <f aca="false">INDEX(品項主檔!$C$2:$C$11,MATCH($E1234,品項主檔!$A$2:$A$11,0))</f>
        <v>主食</v>
      </c>
      <c r="H1234" s="17" t="n">
        <f aca="false">SUMIFS(品項年度售價!$D$2:$D$31,品項年度售價!$A$2:$A$31,$B1234,品項年度售價!$B$2:$B$31,$E1234)</f>
        <v>220</v>
      </c>
      <c r="I1234" s="4" t="n">
        <v>241</v>
      </c>
      <c r="J1234" s="14" t="n">
        <f aca="false">H1234*I1234</f>
        <v>53020</v>
      </c>
    </row>
    <row r="1235" customFormat="false" ht="15" hidden="false" customHeight="false" outlineLevel="0" collapsed="false">
      <c r="A1235" s="6" t="str">
        <f aca="false">TEXT(B1235,"0")&amp;"-"&amp;TEXT(C1235,"00")</f>
        <v>2024-08</v>
      </c>
      <c r="B1235" s="4" t="n">
        <v>2024</v>
      </c>
      <c r="C1235" s="4" t="n">
        <v>8</v>
      </c>
      <c r="D1235" s="9" t="s">
        <v>312</v>
      </c>
      <c r="E1235" s="9" t="s">
        <v>356</v>
      </c>
      <c r="F1235" s="12" t="str">
        <f aca="false">INDEX(品項主檔!$B$2:$B$11,MATCH($E1235,品項主檔!$A$2:$A$11,0))</f>
        <v>黑胡椒豬排飯</v>
      </c>
      <c r="G1235" s="12" t="str">
        <f aca="false">INDEX(品項主檔!$C$2:$C$11,MATCH($E1235,品項主檔!$A$2:$A$11,0))</f>
        <v>主食</v>
      </c>
      <c r="H1235" s="17" t="n">
        <f aca="false">SUMIFS(品項年度售價!$D$2:$D$31,品項年度售價!$A$2:$A$31,$B1235,品項年度售價!$B$2:$B$31,$E1235)</f>
        <v>230</v>
      </c>
      <c r="I1235" s="4" t="n">
        <v>231</v>
      </c>
      <c r="J1235" s="14" t="n">
        <f aca="false">H1235*I1235</f>
        <v>53130</v>
      </c>
    </row>
    <row r="1236" customFormat="false" ht="15" hidden="false" customHeight="false" outlineLevel="0" collapsed="false">
      <c r="A1236" s="6" t="str">
        <f aca="false">TEXT(B1236,"0")&amp;"-"&amp;TEXT(C1236,"00")</f>
        <v>2024-08</v>
      </c>
      <c r="B1236" s="4" t="n">
        <v>2024</v>
      </c>
      <c r="C1236" s="4" t="n">
        <v>8</v>
      </c>
      <c r="D1236" s="9" t="s">
        <v>312</v>
      </c>
      <c r="E1236" s="9" t="s">
        <v>358</v>
      </c>
      <c r="F1236" s="12" t="str">
        <f aca="false">INDEX(品項主檔!$B$2:$B$11,MATCH($E1236,品項主檔!$A$2:$A$11,0))</f>
        <v>麻油雞湯麵</v>
      </c>
      <c r="G1236" s="12" t="str">
        <f aca="false">INDEX(品項主檔!$C$2:$C$11,MATCH($E1236,品項主檔!$A$2:$A$11,0))</f>
        <v>主食</v>
      </c>
      <c r="H1236" s="17" t="n">
        <f aca="false">SUMIFS(品項年度售價!$D$2:$D$31,品項年度售價!$A$2:$A$31,$B1236,品項年度售價!$B$2:$B$31,$E1236)</f>
        <v>290</v>
      </c>
      <c r="I1236" s="4" t="n">
        <v>112</v>
      </c>
      <c r="J1236" s="14" t="n">
        <f aca="false">H1236*I1236</f>
        <v>32480</v>
      </c>
    </row>
    <row r="1237" customFormat="false" ht="15" hidden="false" customHeight="false" outlineLevel="0" collapsed="false">
      <c r="A1237" s="6" t="str">
        <f aca="false">TEXT(B1237,"0")&amp;"-"&amp;TEXT(C1237,"00")</f>
        <v>2024-08</v>
      </c>
      <c r="B1237" s="4" t="n">
        <v>2024</v>
      </c>
      <c r="C1237" s="4" t="n">
        <v>8</v>
      </c>
      <c r="D1237" s="9" t="s">
        <v>312</v>
      </c>
      <c r="E1237" s="9" t="s">
        <v>360</v>
      </c>
      <c r="F1237" s="12" t="str">
        <f aca="false">INDEX(品項主檔!$B$2:$B$11,MATCH($E1237,品項主檔!$A$2:$A$11,0))</f>
        <v>塔香涼麵</v>
      </c>
      <c r="G1237" s="12" t="str">
        <f aca="false">INDEX(品項主檔!$C$2:$C$11,MATCH($E1237,品項主檔!$A$2:$A$11,0))</f>
        <v>主食</v>
      </c>
      <c r="H1237" s="17" t="n">
        <f aca="false">SUMIFS(品項年度售價!$D$2:$D$31,品項年度售價!$A$2:$A$31,$B1237,品項年度售價!$B$2:$B$31,$E1237)</f>
        <v>180</v>
      </c>
      <c r="I1237" s="4" t="n">
        <v>492</v>
      </c>
      <c r="J1237" s="14" t="n">
        <f aca="false">H1237*I1237</f>
        <v>88560</v>
      </c>
    </row>
    <row r="1238" customFormat="false" ht="15" hidden="false" customHeight="false" outlineLevel="0" collapsed="false">
      <c r="A1238" s="6" t="str">
        <f aca="false">TEXT(B1238,"0")&amp;"-"&amp;TEXT(C1238,"00")</f>
        <v>2024-08</v>
      </c>
      <c r="B1238" s="4" t="n">
        <v>2024</v>
      </c>
      <c r="C1238" s="4" t="n">
        <v>8</v>
      </c>
      <c r="D1238" s="9" t="s">
        <v>312</v>
      </c>
      <c r="E1238" s="9" t="s">
        <v>362</v>
      </c>
      <c r="F1238" s="12" t="str">
        <f aca="false">INDEX(品項主檔!$B$2:$B$11,MATCH($E1238,品項主檔!$A$2:$A$11,0))</f>
        <v>海鮮炒飯</v>
      </c>
      <c r="G1238" s="12" t="str">
        <f aca="false">INDEX(品項主檔!$C$2:$C$11,MATCH($E1238,品項主檔!$A$2:$A$11,0))</f>
        <v>主食</v>
      </c>
      <c r="H1238" s="17" t="n">
        <f aca="false">SUMIFS(品項年度售價!$D$2:$D$31,品項年度售價!$A$2:$A$31,$B1238,品項年度售價!$B$2:$B$31,$E1238)</f>
        <v>250</v>
      </c>
      <c r="I1238" s="4" t="n">
        <v>300</v>
      </c>
      <c r="J1238" s="14" t="n">
        <f aca="false">H1238*I1238</f>
        <v>75000</v>
      </c>
    </row>
    <row r="1239" customFormat="false" ht="15" hidden="false" customHeight="false" outlineLevel="0" collapsed="false">
      <c r="A1239" s="6" t="str">
        <f aca="false">TEXT(B1239,"0")&amp;"-"&amp;TEXT(C1239,"00")</f>
        <v>2024-08</v>
      </c>
      <c r="B1239" s="4" t="n">
        <v>2024</v>
      </c>
      <c r="C1239" s="4" t="n">
        <v>8</v>
      </c>
      <c r="D1239" s="9" t="s">
        <v>312</v>
      </c>
      <c r="E1239" s="9" t="s">
        <v>364</v>
      </c>
      <c r="F1239" s="12" t="str">
        <f aca="false">INDEX(品項主檔!$B$2:$B$11,MATCH($E1239,品項主檔!$A$2:$A$11,0))</f>
        <v>酸辣湯</v>
      </c>
      <c r="G1239" s="12" t="str">
        <f aca="false">INDEX(品項主檔!$C$2:$C$11,MATCH($E1239,品項主檔!$A$2:$A$11,0))</f>
        <v>湯品</v>
      </c>
      <c r="H1239" s="17" t="n">
        <f aca="false">SUMIFS(品項年度售價!$D$2:$D$31,品項年度售價!$A$2:$A$31,$B1239,品項年度售價!$B$2:$B$31,$E1239)</f>
        <v>60</v>
      </c>
      <c r="I1239" s="4" t="n">
        <v>1253</v>
      </c>
      <c r="J1239" s="14" t="n">
        <f aca="false">H1239*I1239</f>
        <v>75180</v>
      </c>
    </row>
    <row r="1240" customFormat="false" ht="15" hidden="false" customHeight="false" outlineLevel="0" collapsed="false">
      <c r="A1240" s="6" t="str">
        <f aca="false">TEXT(B1240,"0")&amp;"-"&amp;TEXT(C1240,"00")</f>
        <v>2024-08</v>
      </c>
      <c r="B1240" s="4" t="n">
        <v>2024</v>
      </c>
      <c r="C1240" s="4" t="n">
        <v>8</v>
      </c>
      <c r="D1240" s="9" t="s">
        <v>312</v>
      </c>
      <c r="E1240" s="9" t="s">
        <v>367</v>
      </c>
      <c r="F1240" s="12" t="str">
        <f aca="false">INDEX(品項主檔!$B$2:$B$11,MATCH($E1240,品項主檔!$A$2:$A$11,0))</f>
        <v>招牌滷味拼盤</v>
      </c>
      <c r="G1240" s="12" t="str">
        <f aca="false">INDEX(品項主檔!$C$2:$C$11,MATCH($E1240,品項主檔!$A$2:$A$11,0))</f>
        <v>小菜</v>
      </c>
      <c r="H1240" s="17" t="n">
        <f aca="false">SUMIFS(品項年度售價!$D$2:$D$31,品項年度售價!$A$2:$A$31,$B1240,品項年度售價!$B$2:$B$31,$E1240)</f>
        <v>120</v>
      </c>
      <c r="I1240" s="4" t="n">
        <v>1042</v>
      </c>
      <c r="J1240" s="14" t="n">
        <f aca="false">H1240*I1240</f>
        <v>125040</v>
      </c>
    </row>
    <row r="1241" customFormat="false" ht="15" hidden="false" customHeight="false" outlineLevel="0" collapsed="false">
      <c r="A1241" s="6" t="str">
        <f aca="false">TEXT(B1241,"0")&amp;"-"&amp;TEXT(C1241,"00")</f>
        <v>2024-08</v>
      </c>
      <c r="B1241" s="4" t="n">
        <v>2024</v>
      </c>
      <c r="C1241" s="4" t="n">
        <v>8</v>
      </c>
      <c r="D1241" s="9" t="s">
        <v>312</v>
      </c>
      <c r="E1241" s="9" t="s">
        <v>370</v>
      </c>
      <c r="F1241" s="12" t="str">
        <f aca="false">INDEX(品項主檔!$B$2:$B$11,MATCH($E1241,品項主檔!$A$2:$A$11,0))</f>
        <v>古早味紅茶</v>
      </c>
      <c r="G1241" s="12" t="str">
        <f aca="false">INDEX(品項主檔!$C$2:$C$11,MATCH($E1241,品項主檔!$A$2:$A$11,0))</f>
        <v>飲品</v>
      </c>
      <c r="H1241" s="17" t="n">
        <f aca="false">SUMIFS(品項年度售價!$D$2:$D$31,品項年度售價!$A$2:$A$31,$B1241,品項年度售價!$B$2:$B$31,$E1241)</f>
        <v>45</v>
      </c>
      <c r="I1241" s="4" t="n">
        <v>4201</v>
      </c>
      <c r="J1241" s="14" t="n">
        <f aca="false">H1241*I1241</f>
        <v>189045</v>
      </c>
    </row>
    <row r="1242" customFormat="false" ht="15" hidden="false" customHeight="false" outlineLevel="0" collapsed="false">
      <c r="A1242" s="6" t="str">
        <f aca="false">TEXT(B1242,"0")&amp;"-"&amp;TEXT(C1242,"00")</f>
        <v>2024-08</v>
      </c>
      <c r="B1242" s="4" t="n">
        <v>2024</v>
      </c>
      <c r="C1242" s="4" t="n">
        <v>8</v>
      </c>
      <c r="D1242" s="9" t="s">
        <v>294</v>
      </c>
      <c r="E1242" s="9" t="s">
        <v>349</v>
      </c>
      <c r="F1242" s="12" t="str">
        <f aca="false">INDEX(品項主檔!$B$2:$B$11,MATCH($E1242,品項主檔!$A$2:$A$11,0))</f>
        <v>招牌牛肉麵</v>
      </c>
      <c r="G1242" s="12" t="str">
        <f aca="false">INDEX(品項主檔!$C$2:$C$11,MATCH($E1242,品項主檔!$A$2:$A$11,0))</f>
        <v>主食</v>
      </c>
      <c r="H1242" s="17" t="n">
        <f aca="false">SUMIFS(品項年度售價!$D$2:$D$31,品項年度售價!$A$2:$A$31,$B1242,品項年度售價!$B$2:$B$31,$E1242)</f>
        <v>280</v>
      </c>
      <c r="I1242" s="4" t="n">
        <v>498</v>
      </c>
      <c r="J1242" s="14" t="n">
        <f aca="false">H1242*I1242</f>
        <v>139440</v>
      </c>
    </row>
    <row r="1243" customFormat="false" ht="15" hidden="false" customHeight="false" outlineLevel="0" collapsed="false">
      <c r="A1243" s="6" t="str">
        <f aca="false">TEXT(B1243,"0")&amp;"-"&amp;TEXT(C1243,"00")</f>
        <v>2024-08</v>
      </c>
      <c r="B1243" s="4" t="n">
        <v>2024</v>
      </c>
      <c r="C1243" s="4" t="n">
        <v>8</v>
      </c>
      <c r="D1243" s="9" t="s">
        <v>294</v>
      </c>
      <c r="E1243" s="9" t="s">
        <v>352</v>
      </c>
      <c r="F1243" s="12" t="str">
        <f aca="false">INDEX(品項主檔!$B$2:$B$11,MATCH($E1243,品項主檔!$A$2:$A$11,0))</f>
        <v>三杯雞定食</v>
      </c>
      <c r="G1243" s="12" t="str">
        <f aca="false">INDEX(品項主檔!$C$2:$C$11,MATCH($E1243,品項主檔!$A$2:$A$11,0))</f>
        <v>主食</v>
      </c>
      <c r="H1243" s="17" t="n">
        <f aca="false">SUMIFS(品項年度售價!$D$2:$D$31,品項年度售價!$A$2:$A$31,$B1243,品項年度售價!$B$2:$B$31,$E1243)</f>
        <v>260</v>
      </c>
      <c r="I1243" s="4" t="n">
        <v>608</v>
      </c>
      <c r="J1243" s="14" t="n">
        <f aca="false">H1243*I1243</f>
        <v>158080</v>
      </c>
    </row>
    <row r="1244" customFormat="false" ht="15" hidden="false" customHeight="false" outlineLevel="0" collapsed="false">
      <c r="A1244" s="6" t="str">
        <f aca="false">TEXT(B1244,"0")&amp;"-"&amp;TEXT(C1244,"00")</f>
        <v>2024-08</v>
      </c>
      <c r="B1244" s="4" t="n">
        <v>2024</v>
      </c>
      <c r="C1244" s="4" t="n">
        <v>8</v>
      </c>
      <c r="D1244" s="9" t="s">
        <v>294</v>
      </c>
      <c r="E1244" s="9" t="s">
        <v>354</v>
      </c>
      <c r="F1244" s="12" t="str">
        <f aca="false">INDEX(品項主檔!$B$2:$B$11,MATCH($E1244,品項主檔!$A$2:$A$11,0))</f>
        <v>蔥油雞腿飯</v>
      </c>
      <c r="G1244" s="12" t="str">
        <f aca="false">INDEX(品項主檔!$C$2:$C$11,MATCH($E1244,品項主檔!$A$2:$A$11,0))</f>
        <v>主食</v>
      </c>
      <c r="H1244" s="17" t="n">
        <f aca="false">SUMIFS(品項年度售價!$D$2:$D$31,品項年度售價!$A$2:$A$31,$B1244,品項年度售價!$B$2:$B$31,$E1244)</f>
        <v>220</v>
      </c>
      <c r="I1244" s="4" t="n">
        <v>603</v>
      </c>
      <c r="J1244" s="14" t="n">
        <f aca="false">H1244*I1244</f>
        <v>132660</v>
      </c>
    </row>
    <row r="1245" customFormat="false" ht="15" hidden="false" customHeight="false" outlineLevel="0" collapsed="false">
      <c r="A1245" s="6" t="str">
        <f aca="false">TEXT(B1245,"0")&amp;"-"&amp;TEXT(C1245,"00")</f>
        <v>2024-08</v>
      </c>
      <c r="B1245" s="4" t="n">
        <v>2024</v>
      </c>
      <c r="C1245" s="4" t="n">
        <v>8</v>
      </c>
      <c r="D1245" s="9" t="s">
        <v>294</v>
      </c>
      <c r="E1245" s="9" t="s">
        <v>356</v>
      </c>
      <c r="F1245" s="12" t="str">
        <f aca="false">INDEX(品項主檔!$B$2:$B$11,MATCH($E1245,品項主檔!$A$2:$A$11,0))</f>
        <v>黑胡椒豬排飯</v>
      </c>
      <c r="G1245" s="12" t="str">
        <f aca="false">INDEX(品項主檔!$C$2:$C$11,MATCH($E1245,品項主檔!$A$2:$A$11,0))</f>
        <v>主食</v>
      </c>
      <c r="H1245" s="17" t="n">
        <f aca="false">SUMIFS(品項年度售價!$D$2:$D$31,品項年度售價!$A$2:$A$31,$B1245,品項年度售價!$B$2:$B$31,$E1245)</f>
        <v>230</v>
      </c>
      <c r="I1245" s="4" t="n">
        <v>612</v>
      </c>
      <c r="J1245" s="14" t="n">
        <f aca="false">H1245*I1245</f>
        <v>140760</v>
      </c>
    </row>
    <row r="1246" customFormat="false" ht="15" hidden="false" customHeight="false" outlineLevel="0" collapsed="false">
      <c r="A1246" s="6" t="str">
        <f aca="false">TEXT(B1246,"0")&amp;"-"&amp;TEXT(C1246,"00")</f>
        <v>2024-08</v>
      </c>
      <c r="B1246" s="4" t="n">
        <v>2024</v>
      </c>
      <c r="C1246" s="4" t="n">
        <v>8</v>
      </c>
      <c r="D1246" s="9" t="s">
        <v>294</v>
      </c>
      <c r="E1246" s="9" t="s">
        <v>358</v>
      </c>
      <c r="F1246" s="12" t="str">
        <f aca="false">INDEX(品項主檔!$B$2:$B$11,MATCH($E1246,品項主檔!$A$2:$A$11,0))</f>
        <v>麻油雞湯麵</v>
      </c>
      <c r="G1246" s="12" t="str">
        <f aca="false">INDEX(品項主檔!$C$2:$C$11,MATCH($E1246,品項主檔!$A$2:$A$11,0))</f>
        <v>主食</v>
      </c>
      <c r="H1246" s="17" t="n">
        <f aca="false">SUMIFS(品項年度售價!$D$2:$D$31,品項年度售價!$A$2:$A$31,$B1246,品項年度售價!$B$2:$B$31,$E1246)</f>
        <v>290</v>
      </c>
      <c r="I1246" s="4" t="n">
        <v>303</v>
      </c>
      <c r="J1246" s="14" t="n">
        <f aca="false">H1246*I1246</f>
        <v>87870</v>
      </c>
    </row>
    <row r="1247" customFormat="false" ht="15" hidden="false" customHeight="false" outlineLevel="0" collapsed="false">
      <c r="A1247" s="6" t="str">
        <f aca="false">TEXT(B1247,"0")&amp;"-"&amp;TEXT(C1247,"00")</f>
        <v>2024-08</v>
      </c>
      <c r="B1247" s="4" t="n">
        <v>2024</v>
      </c>
      <c r="C1247" s="4" t="n">
        <v>8</v>
      </c>
      <c r="D1247" s="9" t="s">
        <v>294</v>
      </c>
      <c r="E1247" s="9" t="s">
        <v>360</v>
      </c>
      <c r="F1247" s="12" t="str">
        <f aca="false">INDEX(品項主檔!$B$2:$B$11,MATCH($E1247,品項主檔!$A$2:$A$11,0))</f>
        <v>塔香涼麵</v>
      </c>
      <c r="G1247" s="12" t="str">
        <f aca="false">INDEX(品項主檔!$C$2:$C$11,MATCH($E1247,品項主檔!$A$2:$A$11,0))</f>
        <v>主食</v>
      </c>
      <c r="H1247" s="17" t="n">
        <f aca="false">SUMIFS(品項年度售價!$D$2:$D$31,品項年度售價!$A$2:$A$31,$B1247,品項年度售價!$B$2:$B$31,$E1247)</f>
        <v>180</v>
      </c>
      <c r="I1247" s="4" t="n">
        <v>1071</v>
      </c>
      <c r="J1247" s="14" t="n">
        <f aca="false">H1247*I1247</f>
        <v>192780</v>
      </c>
    </row>
    <row r="1248" customFormat="false" ht="15" hidden="false" customHeight="false" outlineLevel="0" collapsed="false">
      <c r="A1248" s="6" t="str">
        <f aca="false">TEXT(B1248,"0")&amp;"-"&amp;TEXT(C1248,"00")</f>
        <v>2024-08</v>
      </c>
      <c r="B1248" s="4" t="n">
        <v>2024</v>
      </c>
      <c r="C1248" s="4" t="n">
        <v>8</v>
      </c>
      <c r="D1248" s="9" t="s">
        <v>294</v>
      </c>
      <c r="E1248" s="9" t="s">
        <v>362</v>
      </c>
      <c r="F1248" s="12" t="str">
        <f aca="false">INDEX(品項主檔!$B$2:$B$11,MATCH($E1248,品項主檔!$A$2:$A$11,0))</f>
        <v>海鮮炒飯</v>
      </c>
      <c r="G1248" s="12" t="str">
        <f aca="false">INDEX(品項主檔!$C$2:$C$11,MATCH($E1248,品項主檔!$A$2:$A$11,0))</f>
        <v>主食</v>
      </c>
      <c r="H1248" s="17" t="n">
        <f aca="false">SUMIFS(品項年度售價!$D$2:$D$31,品項年度售價!$A$2:$A$31,$B1248,品項年度售價!$B$2:$B$31,$E1248)</f>
        <v>250</v>
      </c>
      <c r="I1248" s="4" t="n">
        <v>672</v>
      </c>
      <c r="J1248" s="14" t="n">
        <f aca="false">H1248*I1248</f>
        <v>168000</v>
      </c>
    </row>
    <row r="1249" customFormat="false" ht="15" hidden="false" customHeight="false" outlineLevel="0" collapsed="false">
      <c r="A1249" s="6" t="str">
        <f aca="false">TEXT(B1249,"0")&amp;"-"&amp;TEXT(C1249,"00")</f>
        <v>2024-08</v>
      </c>
      <c r="B1249" s="4" t="n">
        <v>2024</v>
      </c>
      <c r="C1249" s="4" t="n">
        <v>8</v>
      </c>
      <c r="D1249" s="9" t="s">
        <v>294</v>
      </c>
      <c r="E1249" s="9" t="s">
        <v>364</v>
      </c>
      <c r="F1249" s="12" t="str">
        <f aca="false">INDEX(品項主檔!$B$2:$B$11,MATCH($E1249,品項主檔!$A$2:$A$11,0))</f>
        <v>酸辣湯</v>
      </c>
      <c r="G1249" s="12" t="str">
        <f aca="false">INDEX(品項主檔!$C$2:$C$11,MATCH($E1249,品項主檔!$A$2:$A$11,0))</f>
        <v>湯品</v>
      </c>
      <c r="H1249" s="17" t="n">
        <f aca="false">SUMIFS(品項年度售價!$D$2:$D$31,品項年度售價!$A$2:$A$31,$B1249,品項年度售價!$B$2:$B$31,$E1249)</f>
        <v>60</v>
      </c>
      <c r="I1249" s="4" t="n">
        <v>2742</v>
      </c>
      <c r="J1249" s="14" t="n">
        <f aca="false">H1249*I1249</f>
        <v>164520</v>
      </c>
    </row>
    <row r="1250" customFormat="false" ht="15" hidden="false" customHeight="false" outlineLevel="0" collapsed="false">
      <c r="A1250" s="6" t="str">
        <f aca="false">TEXT(B1250,"0")&amp;"-"&amp;TEXT(C1250,"00")</f>
        <v>2024-08</v>
      </c>
      <c r="B1250" s="4" t="n">
        <v>2024</v>
      </c>
      <c r="C1250" s="4" t="n">
        <v>8</v>
      </c>
      <c r="D1250" s="9" t="s">
        <v>294</v>
      </c>
      <c r="E1250" s="9" t="s">
        <v>367</v>
      </c>
      <c r="F1250" s="12" t="str">
        <f aca="false">INDEX(品項主檔!$B$2:$B$11,MATCH($E1250,品項主檔!$A$2:$A$11,0))</f>
        <v>招牌滷味拼盤</v>
      </c>
      <c r="G1250" s="12" t="str">
        <f aca="false">INDEX(品項主檔!$C$2:$C$11,MATCH($E1250,品項主檔!$A$2:$A$11,0))</f>
        <v>小菜</v>
      </c>
      <c r="H1250" s="17" t="n">
        <f aca="false">SUMIFS(品項年度售價!$D$2:$D$31,品項年度售價!$A$2:$A$31,$B1250,品項年度售價!$B$2:$B$31,$E1250)</f>
        <v>120</v>
      </c>
      <c r="I1250" s="4" t="n">
        <v>2403</v>
      </c>
      <c r="J1250" s="14" t="n">
        <f aca="false">H1250*I1250</f>
        <v>288360</v>
      </c>
    </row>
    <row r="1251" customFormat="false" ht="15" hidden="false" customHeight="false" outlineLevel="0" collapsed="false">
      <c r="A1251" s="6" t="str">
        <f aca="false">TEXT(B1251,"0")&amp;"-"&amp;TEXT(C1251,"00")</f>
        <v>2024-08</v>
      </c>
      <c r="B1251" s="4" t="n">
        <v>2024</v>
      </c>
      <c r="C1251" s="4" t="n">
        <v>8</v>
      </c>
      <c r="D1251" s="9" t="s">
        <v>294</v>
      </c>
      <c r="E1251" s="9" t="s">
        <v>370</v>
      </c>
      <c r="F1251" s="12" t="str">
        <f aca="false">INDEX(品項主檔!$B$2:$B$11,MATCH($E1251,品項主檔!$A$2:$A$11,0))</f>
        <v>古早味紅茶</v>
      </c>
      <c r="G1251" s="12" t="str">
        <f aca="false">INDEX(品項主檔!$C$2:$C$11,MATCH($E1251,品項主檔!$A$2:$A$11,0))</f>
        <v>飲品</v>
      </c>
      <c r="H1251" s="17" t="n">
        <f aca="false">SUMIFS(品項年度售價!$D$2:$D$31,品項年度售價!$A$2:$A$31,$B1251,品項年度售價!$B$2:$B$31,$E1251)</f>
        <v>45</v>
      </c>
      <c r="I1251" s="4" t="n">
        <v>9277</v>
      </c>
      <c r="J1251" s="14" t="n">
        <f aca="false">H1251*I1251</f>
        <v>417465</v>
      </c>
    </row>
    <row r="1252" customFormat="false" ht="15" hidden="false" customHeight="false" outlineLevel="0" collapsed="false">
      <c r="A1252" s="6" t="str">
        <f aca="false">TEXT(B1252,"0")&amp;"-"&amp;TEXT(C1252,"00")</f>
        <v>2024-08</v>
      </c>
      <c r="B1252" s="4" t="n">
        <v>2024</v>
      </c>
      <c r="C1252" s="4" t="n">
        <v>8</v>
      </c>
      <c r="D1252" s="9" t="s">
        <v>325</v>
      </c>
      <c r="E1252" s="9" t="s">
        <v>349</v>
      </c>
      <c r="F1252" s="12" t="str">
        <f aca="false">INDEX(品項主檔!$B$2:$B$11,MATCH($E1252,品項主檔!$A$2:$A$11,0))</f>
        <v>招牌牛肉麵</v>
      </c>
      <c r="G1252" s="12" t="str">
        <f aca="false">INDEX(品項主檔!$C$2:$C$11,MATCH($E1252,品項主檔!$A$2:$A$11,0))</f>
        <v>主食</v>
      </c>
      <c r="H1252" s="17" t="n">
        <f aca="false">SUMIFS(品項年度售價!$D$2:$D$31,品項年度售價!$A$2:$A$31,$B1252,品項年度售價!$B$2:$B$31,$E1252)</f>
        <v>280</v>
      </c>
      <c r="I1252" s="4" t="n">
        <v>577</v>
      </c>
      <c r="J1252" s="14" t="n">
        <f aca="false">H1252*I1252</f>
        <v>161560</v>
      </c>
    </row>
    <row r="1253" customFormat="false" ht="15" hidden="false" customHeight="false" outlineLevel="0" collapsed="false">
      <c r="A1253" s="6" t="str">
        <f aca="false">TEXT(B1253,"0")&amp;"-"&amp;TEXT(C1253,"00")</f>
        <v>2024-08</v>
      </c>
      <c r="B1253" s="4" t="n">
        <v>2024</v>
      </c>
      <c r="C1253" s="4" t="n">
        <v>8</v>
      </c>
      <c r="D1253" s="9" t="s">
        <v>325</v>
      </c>
      <c r="E1253" s="9" t="s">
        <v>352</v>
      </c>
      <c r="F1253" s="12" t="str">
        <f aca="false">INDEX(品項主檔!$B$2:$B$11,MATCH($E1253,品項主檔!$A$2:$A$11,0))</f>
        <v>三杯雞定食</v>
      </c>
      <c r="G1253" s="12" t="str">
        <f aca="false">INDEX(品項主檔!$C$2:$C$11,MATCH($E1253,品項主檔!$A$2:$A$11,0))</f>
        <v>主食</v>
      </c>
      <c r="H1253" s="17" t="n">
        <f aca="false">SUMIFS(品項年度售價!$D$2:$D$31,品項年度售價!$A$2:$A$31,$B1253,品項年度售價!$B$2:$B$31,$E1253)</f>
        <v>260</v>
      </c>
      <c r="I1253" s="4" t="n">
        <v>408</v>
      </c>
      <c r="J1253" s="14" t="n">
        <f aca="false">H1253*I1253</f>
        <v>106080</v>
      </c>
    </row>
    <row r="1254" customFormat="false" ht="15" hidden="false" customHeight="false" outlineLevel="0" collapsed="false">
      <c r="A1254" s="6" t="str">
        <f aca="false">TEXT(B1254,"0")&amp;"-"&amp;TEXT(C1254,"00")</f>
        <v>2024-08</v>
      </c>
      <c r="B1254" s="4" t="n">
        <v>2024</v>
      </c>
      <c r="C1254" s="4" t="n">
        <v>8</v>
      </c>
      <c r="D1254" s="9" t="s">
        <v>325</v>
      </c>
      <c r="E1254" s="9" t="s">
        <v>354</v>
      </c>
      <c r="F1254" s="12" t="str">
        <f aca="false">INDEX(品項主檔!$B$2:$B$11,MATCH($E1254,品項主檔!$A$2:$A$11,0))</f>
        <v>蔥油雞腿飯</v>
      </c>
      <c r="G1254" s="12" t="str">
        <f aca="false">INDEX(品項主檔!$C$2:$C$11,MATCH($E1254,品項主檔!$A$2:$A$11,0))</f>
        <v>主食</v>
      </c>
      <c r="H1254" s="17" t="n">
        <f aca="false">SUMIFS(品項年度售價!$D$2:$D$31,品項年度售價!$A$2:$A$31,$B1254,品項年度售價!$B$2:$B$31,$E1254)</f>
        <v>220</v>
      </c>
      <c r="I1254" s="4" t="n">
        <v>504</v>
      </c>
      <c r="J1254" s="14" t="n">
        <f aca="false">H1254*I1254</f>
        <v>110880</v>
      </c>
    </row>
    <row r="1255" customFormat="false" ht="15" hidden="false" customHeight="false" outlineLevel="0" collapsed="false">
      <c r="A1255" s="6" t="str">
        <f aca="false">TEXT(B1255,"0")&amp;"-"&amp;TEXT(C1255,"00")</f>
        <v>2024-08</v>
      </c>
      <c r="B1255" s="4" t="n">
        <v>2024</v>
      </c>
      <c r="C1255" s="4" t="n">
        <v>8</v>
      </c>
      <c r="D1255" s="9" t="s">
        <v>325</v>
      </c>
      <c r="E1255" s="9" t="s">
        <v>356</v>
      </c>
      <c r="F1255" s="12" t="str">
        <f aca="false">INDEX(品項主檔!$B$2:$B$11,MATCH($E1255,品項主檔!$A$2:$A$11,0))</f>
        <v>黑胡椒豬排飯</v>
      </c>
      <c r="G1255" s="12" t="str">
        <f aca="false">INDEX(品項主檔!$C$2:$C$11,MATCH($E1255,品項主檔!$A$2:$A$11,0))</f>
        <v>主食</v>
      </c>
      <c r="H1255" s="17" t="n">
        <f aca="false">SUMIFS(品項年度售價!$D$2:$D$31,品項年度售價!$A$2:$A$31,$B1255,品項年度售價!$B$2:$B$31,$E1255)</f>
        <v>230</v>
      </c>
      <c r="I1255" s="4" t="n">
        <v>484</v>
      </c>
      <c r="J1255" s="14" t="n">
        <f aca="false">H1255*I1255</f>
        <v>111320</v>
      </c>
    </row>
    <row r="1256" customFormat="false" ht="15" hidden="false" customHeight="false" outlineLevel="0" collapsed="false">
      <c r="A1256" s="6" t="str">
        <f aca="false">TEXT(B1256,"0")&amp;"-"&amp;TEXT(C1256,"00")</f>
        <v>2024-08</v>
      </c>
      <c r="B1256" s="4" t="n">
        <v>2024</v>
      </c>
      <c r="C1256" s="4" t="n">
        <v>8</v>
      </c>
      <c r="D1256" s="9" t="s">
        <v>325</v>
      </c>
      <c r="E1256" s="9" t="s">
        <v>358</v>
      </c>
      <c r="F1256" s="12" t="str">
        <f aca="false">INDEX(品項主檔!$B$2:$B$11,MATCH($E1256,品項主檔!$A$2:$A$11,0))</f>
        <v>麻油雞湯麵</v>
      </c>
      <c r="G1256" s="12" t="str">
        <f aca="false">INDEX(品項主檔!$C$2:$C$11,MATCH($E1256,品項主檔!$A$2:$A$11,0))</f>
        <v>主食</v>
      </c>
      <c r="H1256" s="17" t="n">
        <f aca="false">SUMIFS(品項年度售價!$D$2:$D$31,品項年度售價!$A$2:$A$31,$B1256,品項年度售價!$B$2:$B$31,$E1256)</f>
        <v>290</v>
      </c>
      <c r="I1256" s="4" t="n">
        <v>197</v>
      </c>
      <c r="J1256" s="14" t="n">
        <f aca="false">H1256*I1256</f>
        <v>57130</v>
      </c>
    </row>
    <row r="1257" customFormat="false" ht="15" hidden="false" customHeight="false" outlineLevel="0" collapsed="false">
      <c r="A1257" s="6" t="str">
        <f aca="false">TEXT(B1257,"0")&amp;"-"&amp;TEXT(C1257,"00")</f>
        <v>2024-08</v>
      </c>
      <c r="B1257" s="4" t="n">
        <v>2024</v>
      </c>
      <c r="C1257" s="4" t="n">
        <v>8</v>
      </c>
      <c r="D1257" s="9" t="s">
        <v>325</v>
      </c>
      <c r="E1257" s="9" t="s">
        <v>360</v>
      </c>
      <c r="F1257" s="12" t="str">
        <f aca="false">INDEX(品項主檔!$B$2:$B$11,MATCH($E1257,品項主檔!$A$2:$A$11,0))</f>
        <v>塔香涼麵</v>
      </c>
      <c r="G1257" s="12" t="str">
        <f aca="false">INDEX(品項主檔!$C$2:$C$11,MATCH($E1257,品項主檔!$A$2:$A$11,0))</f>
        <v>主食</v>
      </c>
      <c r="H1257" s="17" t="n">
        <f aca="false">SUMIFS(品項年度售價!$D$2:$D$31,品項年度售價!$A$2:$A$31,$B1257,品項年度售價!$B$2:$B$31,$E1257)</f>
        <v>180</v>
      </c>
      <c r="I1257" s="4" t="n">
        <v>717</v>
      </c>
      <c r="J1257" s="14" t="n">
        <f aca="false">H1257*I1257</f>
        <v>129060</v>
      </c>
    </row>
    <row r="1258" customFormat="false" ht="15" hidden="false" customHeight="false" outlineLevel="0" collapsed="false">
      <c r="A1258" s="6" t="str">
        <f aca="false">TEXT(B1258,"0")&amp;"-"&amp;TEXT(C1258,"00")</f>
        <v>2024-08</v>
      </c>
      <c r="B1258" s="4" t="n">
        <v>2024</v>
      </c>
      <c r="C1258" s="4" t="n">
        <v>8</v>
      </c>
      <c r="D1258" s="9" t="s">
        <v>325</v>
      </c>
      <c r="E1258" s="9" t="s">
        <v>362</v>
      </c>
      <c r="F1258" s="12" t="str">
        <f aca="false">INDEX(品項主檔!$B$2:$B$11,MATCH($E1258,品項主檔!$A$2:$A$11,0))</f>
        <v>海鮮炒飯</v>
      </c>
      <c r="G1258" s="12" t="str">
        <f aca="false">INDEX(品項主檔!$C$2:$C$11,MATCH($E1258,品項主檔!$A$2:$A$11,0))</f>
        <v>主食</v>
      </c>
      <c r="H1258" s="17" t="n">
        <f aca="false">SUMIFS(品項年度售價!$D$2:$D$31,品項年度售價!$A$2:$A$31,$B1258,品項年度售價!$B$2:$B$31,$E1258)</f>
        <v>250</v>
      </c>
      <c r="I1258" s="4" t="n">
        <v>637</v>
      </c>
      <c r="J1258" s="14" t="n">
        <f aca="false">H1258*I1258</f>
        <v>159250</v>
      </c>
    </row>
    <row r="1259" customFormat="false" ht="15" hidden="false" customHeight="false" outlineLevel="0" collapsed="false">
      <c r="A1259" s="6" t="str">
        <f aca="false">TEXT(B1259,"0")&amp;"-"&amp;TEXT(C1259,"00")</f>
        <v>2024-08</v>
      </c>
      <c r="B1259" s="4" t="n">
        <v>2024</v>
      </c>
      <c r="C1259" s="4" t="n">
        <v>8</v>
      </c>
      <c r="D1259" s="9" t="s">
        <v>325</v>
      </c>
      <c r="E1259" s="9" t="s">
        <v>364</v>
      </c>
      <c r="F1259" s="12" t="str">
        <f aca="false">INDEX(品項主檔!$B$2:$B$11,MATCH($E1259,品項主檔!$A$2:$A$11,0))</f>
        <v>酸辣湯</v>
      </c>
      <c r="G1259" s="12" t="str">
        <f aca="false">INDEX(品項主檔!$C$2:$C$11,MATCH($E1259,品項主檔!$A$2:$A$11,0))</f>
        <v>湯品</v>
      </c>
      <c r="H1259" s="17" t="n">
        <f aca="false">SUMIFS(品項年度售價!$D$2:$D$31,品項年度售價!$A$2:$A$31,$B1259,品項年度售價!$B$2:$B$31,$E1259)</f>
        <v>60</v>
      </c>
      <c r="I1259" s="4" t="n">
        <v>2524</v>
      </c>
      <c r="J1259" s="14" t="n">
        <f aca="false">H1259*I1259</f>
        <v>151440</v>
      </c>
    </row>
    <row r="1260" customFormat="false" ht="15" hidden="false" customHeight="false" outlineLevel="0" collapsed="false">
      <c r="A1260" s="6" t="str">
        <f aca="false">TEXT(B1260,"0")&amp;"-"&amp;TEXT(C1260,"00")</f>
        <v>2024-08</v>
      </c>
      <c r="B1260" s="4" t="n">
        <v>2024</v>
      </c>
      <c r="C1260" s="4" t="n">
        <v>8</v>
      </c>
      <c r="D1260" s="9" t="s">
        <v>325</v>
      </c>
      <c r="E1260" s="9" t="s">
        <v>367</v>
      </c>
      <c r="F1260" s="12" t="str">
        <f aca="false">INDEX(品項主檔!$B$2:$B$11,MATCH($E1260,品項主檔!$A$2:$A$11,0))</f>
        <v>招牌滷味拼盤</v>
      </c>
      <c r="G1260" s="12" t="str">
        <f aca="false">INDEX(品項主檔!$C$2:$C$11,MATCH($E1260,品項主檔!$A$2:$A$11,0))</f>
        <v>小菜</v>
      </c>
      <c r="H1260" s="17" t="n">
        <f aca="false">SUMIFS(品項年度售價!$D$2:$D$31,品項年度售價!$A$2:$A$31,$B1260,品項年度售價!$B$2:$B$31,$E1260)</f>
        <v>120</v>
      </c>
      <c r="I1260" s="4" t="n">
        <v>1707</v>
      </c>
      <c r="J1260" s="14" t="n">
        <f aca="false">H1260*I1260</f>
        <v>204840</v>
      </c>
    </row>
    <row r="1261" customFormat="false" ht="15" hidden="false" customHeight="false" outlineLevel="0" collapsed="false">
      <c r="A1261" s="6" t="str">
        <f aca="false">TEXT(B1261,"0")&amp;"-"&amp;TEXT(C1261,"00")</f>
        <v>2024-08</v>
      </c>
      <c r="B1261" s="4" t="n">
        <v>2024</v>
      </c>
      <c r="C1261" s="4" t="n">
        <v>8</v>
      </c>
      <c r="D1261" s="9" t="s">
        <v>325</v>
      </c>
      <c r="E1261" s="9" t="s">
        <v>370</v>
      </c>
      <c r="F1261" s="12" t="str">
        <f aca="false">INDEX(品項主檔!$B$2:$B$11,MATCH($E1261,品項主檔!$A$2:$A$11,0))</f>
        <v>古早味紅茶</v>
      </c>
      <c r="G1261" s="12" t="str">
        <f aca="false">INDEX(品項主檔!$C$2:$C$11,MATCH($E1261,品項主檔!$A$2:$A$11,0))</f>
        <v>飲品</v>
      </c>
      <c r="H1261" s="17" t="n">
        <f aca="false">SUMIFS(品項年度售價!$D$2:$D$31,品項年度售價!$A$2:$A$31,$B1261,品項年度售價!$B$2:$B$31,$E1261)</f>
        <v>45</v>
      </c>
      <c r="I1261" s="4" t="n">
        <v>7608</v>
      </c>
      <c r="J1261" s="14" t="n">
        <f aca="false">H1261*I1261</f>
        <v>342360</v>
      </c>
    </row>
    <row r="1262" customFormat="false" ht="15" hidden="false" customHeight="false" outlineLevel="0" collapsed="false">
      <c r="A1262" s="6" t="str">
        <f aca="false">TEXT(B1262,"0")&amp;"-"&amp;TEXT(C1262,"00")</f>
        <v>2024-08</v>
      </c>
      <c r="B1262" s="4" t="n">
        <v>2024</v>
      </c>
      <c r="C1262" s="4" t="n">
        <v>8</v>
      </c>
      <c r="D1262" s="9" t="s">
        <v>328</v>
      </c>
      <c r="E1262" s="9" t="s">
        <v>349</v>
      </c>
      <c r="F1262" s="12" t="str">
        <f aca="false">INDEX(品項主檔!$B$2:$B$11,MATCH($E1262,品項主檔!$A$2:$A$11,0))</f>
        <v>招牌牛肉麵</v>
      </c>
      <c r="G1262" s="12" t="str">
        <f aca="false">INDEX(品項主檔!$C$2:$C$11,MATCH($E1262,品項主檔!$A$2:$A$11,0))</f>
        <v>主食</v>
      </c>
      <c r="H1262" s="17" t="n">
        <f aca="false">SUMIFS(品項年度售價!$D$2:$D$31,品項年度售價!$A$2:$A$31,$B1262,品項年度售價!$B$2:$B$31,$E1262)</f>
        <v>280</v>
      </c>
      <c r="I1262" s="4" t="n">
        <v>438</v>
      </c>
      <c r="J1262" s="14" t="n">
        <f aca="false">H1262*I1262</f>
        <v>122640</v>
      </c>
    </row>
    <row r="1263" customFormat="false" ht="15" hidden="false" customHeight="false" outlineLevel="0" collapsed="false">
      <c r="A1263" s="6" t="str">
        <f aca="false">TEXT(B1263,"0")&amp;"-"&amp;TEXT(C1263,"00")</f>
        <v>2024-08</v>
      </c>
      <c r="B1263" s="4" t="n">
        <v>2024</v>
      </c>
      <c r="C1263" s="4" t="n">
        <v>8</v>
      </c>
      <c r="D1263" s="9" t="s">
        <v>328</v>
      </c>
      <c r="E1263" s="9" t="s">
        <v>352</v>
      </c>
      <c r="F1263" s="12" t="str">
        <f aca="false">INDEX(品項主檔!$B$2:$B$11,MATCH($E1263,品項主檔!$A$2:$A$11,0))</f>
        <v>三杯雞定食</v>
      </c>
      <c r="G1263" s="12" t="str">
        <f aca="false">INDEX(品項主檔!$C$2:$C$11,MATCH($E1263,品項主檔!$A$2:$A$11,0))</f>
        <v>主食</v>
      </c>
      <c r="H1263" s="17" t="n">
        <f aca="false">SUMIFS(品項年度售價!$D$2:$D$31,品項年度售價!$A$2:$A$31,$B1263,品項年度售價!$B$2:$B$31,$E1263)</f>
        <v>260</v>
      </c>
      <c r="I1263" s="4" t="n">
        <v>456</v>
      </c>
      <c r="J1263" s="14" t="n">
        <f aca="false">H1263*I1263</f>
        <v>118560</v>
      </c>
    </row>
    <row r="1264" customFormat="false" ht="15" hidden="false" customHeight="false" outlineLevel="0" collapsed="false">
      <c r="A1264" s="6" t="str">
        <f aca="false">TEXT(B1264,"0")&amp;"-"&amp;TEXT(C1264,"00")</f>
        <v>2024-08</v>
      </c>
      <c r="B1264" s="4" t="n">
        <v>2024</v>
      </c>
      <c r="C1264" s="4" t="n">
        <v>8</v>
      </c>
      <c r="D1264" s="9" t="s">
        <v>328</v>
      </c>
      <c r="E1264" s="9" t="s">
        <v>354</v>
      </c>
      <c r="F1264" s="12" t="str">
        <f aca="false">INDEX(品項主檔!$B$2:$B$11,MATCH($E1264,品項主檔!$A$2:$A$11,0))</f>
        <v>蔥油雞腿飯</v>
      </c>
      <c r="G1264" s="12" t="str">
        <f aca="false">INDEX(品項主檔!$C$2:$C$11,MATCH($E1264,品項主檔!$A$2:$A$11,0))</f>
        <v>主食</v>
      </c>
      <c r="H1264" s="17" t="n">
        <f aca="false">SUMIFS(品項年度售價!$D$2:$D$31,品項年度售價!$A$2:$A$31,$B1264,品項年度售價!$B$2:$B$31,$E1264)</f>
        <v>220</v>
      </c>
      <c r="I1264" s="4" t="n">
        <v>372</v>
      </c>
      <c r="J1264" s="14" t="n">
        <f aca="false">H1264*I1264</f>
        <v>81840</v>
      </c>
    </row>
    <row r="1265" customFormat="false" ht="15" hidden="false" customHeight="false" outlineLevel="0" collapsed="false">
      <c r="A1265" s="6" t="str">
        <f aca="false">TEXT(B1265,"0")&amp;"-"&amp;TEXT(C1265,"00")</f>
        <v>2024-08</v>
      </c>
      <c r="B1265" s="4" t="n">
        <v>2024</v>
      </c>
      <c r="C1265" s="4" t="n">
        <v>8</v>
      </c>
      <c r="D1265" s="9" t="s">
        <v>328</v>
      </c>
      <c r="E1265" s="9" t="s">
        <v>356</v>
      </c>
      <c r="F1265" s="12" t="str">
        <f aca="false">INDEX(品項主檔!$B$2:$B$11,MATCH($E1265,品項主檔!$A$2:$A$11,0))</f>
        <v>黑胡椒豬排飯</v>
      </c>
      <c r="G1265" s="12" t="str">
        <f aca="false">INDEX(品項主檔!$C$2:$C$11,MATCH($E1265,品項主檔!$A$2:$A$11,0))</f>
        <v>主食</v>
      </c>
      <c r="H1265" s="17" t="n">
        <f aca="false">SUMIFS(品項年度售價!$D$2:$D$31,品項年度售價!$A$2:$A$31,$B1265,品項年度售價!$B$2:$B$31,$E1265)</f>
        <v>230</v>
      </c>
      <c r="I1265" s="4" t="n">
        <v>418</v>
      </c>
      <c r="J1265" s="14" t="n">
        <f aca="false">H1265*I1265</f>
        <v>96140</v>
      </c>
    </row>
    <row r="1266" customFormat="false" ht="15" hidden="false" customHeight="false" outlineLevel="0" collapsed="false">
      <c r="A1266" s="6" t="str">
        <f aca="false">TEXT(B1266,"0")&amp;"-"&amp;TEXT(C1266,"00")</f>
        <v>2024-08</v>
      </c>
      <c r="B1266" s="4" t="n">
        <v>2024</v>
      </c>
      <c r="C1266" s="4" t="n">
        <v>8</v>
      </c>
      <c r="D1266" s="9" t="s">
        <v>328</v>
      </c>
      <c r="E1266" s="9" t="s">
        <v>358</v>
      </c>
      <c r="F1266" s="12" t="str">
        <f aca="false">INDEX(品項主檔!$B$2:$B$11,MATCH($E1266,品項主檔!$A$2:$A$11,0))</f>
        <v>麻油雞湯麵</v>
      </c>
      <c r="G1266" s="12" t="str">
        <f aca="false">INDEX(品項主檔!$C$2:$C$11,MATCH($E1266,品項主檔!$A$2:$A$11,0))</f>
        <v>主食</v>
      </c>
      <c r="H1266" s="17" t="n">
        <f aca="false">SUMIFS(品項年度售價!$D$2:$D$31,品項年度售價!$A$2:$A$31,$B1266,品項年度售價!$B$2:$B$31,$E1266)</f>
        <v>290</v>
      </c>
      <c r="I1266" s="4" t="n">
        <v>195</v>
      </c>
      <c r="J1266" s="14" t="n">
        <f aca="false">H1266*I1266</f>
        <v>56550</v>
      </c>
    </row>
    <row r="1267" customFormat="false" ht="15" hidden="false" customHeight="false" outlineLevel="0" collapsed="false">
      <c r="A1267" s="6" t="str">
        <f aca="false">TEXT(B1267,"0")&amp;"-"&amp;TEXT(C1267,"00")</f>
        <v>2024-08</v>
      </c>
      <c r="B1267" s="4" t="n">
        <v>2024</v>
      </c>
      <c r="C1267" s="4" t="n">
        <v>8</v>
      </c>
      <c r="D1267" s="9" t="s">
        <v>328</v>
      </c>
      <c r="E1267" s="9" t="s">
        <v>360</v>
      </c>
      <c r="F1267" s="12" t="str">
        <f aca="false">INDEX(品項主檔!$B$2:$B$11,MATCH($E1267,品項主檔!$A$2:$A$11,0))</f>
        <v>塔香涼麵</v>
      </c>
      <c r="G1267" s="12" t="str">
        <f aca="false">INDEX(品項主檔!$C$2:$C$11,MATCH($E1267,品項主檔!$A$2:$A$11,0))</f>
        <v>主食</v>
      </c>
      <c r="H1267" s="17" t="n">
        <f aca="false">SUMIFS(品項年度售價!$D$2:$D$31,品項年度售價!$A$2:$A$31,$B1267,品項年度售價!$B$2:$B$31,$E1267)</f>
        <v>180</v>
      </c>
      <c r="I1267" s="4" t="n">
        <v>633</v>
      </c>
      <c r="J1267" s="14" t="n">
        <f aca="false">H1267*I1267</f>
        <v>113940</v>
      </c>
    </row>
    <row r="1268" customFormat="false" ht="15" hidden="false" customHeight="false" outlineLevel="0" collapsed="false">
      <c r="A1268" s="6" t="str">
        <f aca="false">TEXT(B1268,"0")&amp;"-"&amp;TEXT(C1268,"00")</f>
        <v>2024-08</v>
      </c>
      <c r="B1268" s="4" t="n">
        <v>2024</v>
      </c>
      <c r="C1268" s="4" t="n">
        <v>8</v>
      </c>
      <c r="D1268" s="9" t="s">
        <v>328</v>
      </c>
      <c r="E1268" s="9" t="s">
        <v>362</v>
      </c>
      <c r="F1268" s="12" t="str">
        <f aca="false">INDEX(品項主檔!$B$2:$B$11,MATCH($E1268,品項主檔!$A$2:$A$11,0))</f>
        <v>海鮮炒飯</v>
      </c>
      <c r="G1268" s="12" t="str">
        <f aca="false">INDEX(品項主檔!$C$2:$C$11,MATCH($E1268,品項主檔!$A$2:$A$11,0))</f>
        <v>主食</v>
      </c>
      <c r="H1268" s="17" t="n">
        <f aca="false">SUMIFS(品項年度售價!$D$2:$D$31,品項年度售價!$A$2:$A$31,$B1268,品項年度售價!$B$2:$B$31,$E1268)</f>
        <v>250</v>
      </c>
      <c r="I1268" s="4" t="n">
        <v>378</v>
      </c>
      <c r="J1268" s="14" t="n">
        <f aca="false">H1268*I1268</f>
        <v>94500</v>
      </c>
    </row>
    <row r="1269" customFormat="false" ht="15" hidden="false" customHeight="false" outlineLevel="0" collapsed="false">
      <c r="A1269" s="6" t="str">
        <f aca="false">TEXT(B1269,"0")&amp;"-"&amp;TEXT(C1269,"00")</f>
        <v>2024-08</v>
      </c>
      <c r="B1269" s="4" t="n">
        <v>2024</v>
      </c>
      <c r="C1269" s="4" t="n">
        <v>8</v>
      </c>
      <c r="D1269" s="9" t="s">
        <v>328</v>
      </c>
      <c r="E1269" s="9" t="s">
        <v>364</v>
      </c>
      <c r="F1269" s="12" t="str">
        <f aca="false">INDEX(品項主檔!$B$2:$B$11,MATCH($E1269,品項主檔!$A$2:$A$11,0))</f>
        <v>酸辣湯</v>
      </c>
      <c r="G1269" s="12" t="str">
        <f aca="false">INDEX(品項主檔!$C$2:$C$11,MATCH($E1269,品項主檔!$A$2:$A$11,0))</f>
        <v>湯品</v>
      </c>
      <c r="H1269" s="17" t="n">
        <f aca="false">SUMIFS(品項年度售價!$D$2:$D$31,品項年度售價!$A$2:$A$31,$B1269,品項年度售價!$B$2:$B$31,$E1269)</f>
        <v>60</v>
      </c>
      <c r="I1269" s="4" t="n">
        <v>1657</v>
      </c>
      <c r="J1269" s="14" t="n">
        <f aca="false">H1269*I1269</f>
        <v>99420</v>
      </c>
    </row>
    <row r="1270" customFormat="false" ht="15" hidden="false" customHeight="false" outlineLevel="0" collapsed="false">
      <c r="A1270" s="6" t="str">
        <f aca="false">TEXT(B1270,"0")&amp;"-"&amp;TEXT(C1270,"00")</f>
        <v>2024-08</v>
      </c>
      <c r="B1270" s="4" t="n">
        <v>2024</v>
      </c>
      <c r="C1270" s="4" t="n">
        <v>8</v>
      </c>
      <c r="D1270" s="9" t="s">
        <v>328</v>
      </c>
      <c r="E1270" s="9" t="s">
        <v>367</v>
      </c>
      <c r="F1270" s="12" t="str">
        <f aca="false">INDEX(品項主檔!$B$2:$B$11,MATCH($E1270,品項主檔!$A$2:$A$11,0))</f>
        <v>招牌滷味拼盤</v>
      </c>
      <c r="G1270" s="12" t="str">
        <f aca="false">INDEX(品項主檔!$C$2:$C$11,MATCH($E1270,品項主檔!$A$2:$A$11,0))</f>
        <v>小菜</v>
      </c>
      <c r="H1270" s="17" t="n">
        <f aca="false">SUMIFS(品項年度售價!$D$2:$D$31,品項年度售價!$A$2:$A$31,$B1270,品項年度售價!$B$2:$B$31,$E1270)</f>
        <v>120</v>
      </c>
      <c r="I1270" s="4" t="n">
        <v>1806</v>
      </c>
      <c r="J1270" s="14" t="n">
        <f aca="false">H1270*I1270</f>
        <v>216720</v>
      </c>
    </row>
    <row r="1271" customFormat="false" ht="15" hidden="false" customHeight="false" outlineLevel="0" collapsed="false">
      <c r="A1271" s="6" t="str">
        <f aca="false">TEXT(B1271,"0")&amp;"-"&amp;TEXT(C1271,"00")</f>
        <v>2024-08</v>
      </c>
      <c r="B1271" s="4" t="n">
        <v>2024</v>
      </c>
      <c r="C1271" s="4" t="n">
        <v>8</v>
      </c>
      <c r="D1271" s="9" t="s">
        <v>328</v>
      </c>
      <c r="E1271" s="9" t="s">
        <v>370</v>
      </c>
      <c r="F1271" s="12" t="str">
        <f aca="false">INDEX(品項主檔!$B$2:$B$11,MATCH($E1271,品項主檔!$A$2:$A$11,0))</f>
        <v>古早味紅茶</v>
      </c>
      <c r="G1271" s="12" t="str">
        <f aca="false">INDEX(品項主檔!$C$2:$C$11,MATCH($E1271,品項主檔!$A$2:$A$11,0))</f>
        <v>飲品</v>
      </c>
      <c r="H1271" s="17" t="n">
        <f aca="false">SUMIFS(品項年度售價!$D$2:$D$31,品項年度售價!$A$2:$A$31,$B1271,品項年度售價!$B$2:$B$31,$E1271)</f>
        <v>45</v>
      </c>
      <c r="I1271" s="4" t="n">
        <v>4622</v>
      </c>
      <c r="J1271" s="14" t="n">
        <f aca="false">H1271*I1271</f>
        <v>207990</v>
      </c>
    </row>
    <row r="1272" customFormat="false" ht="15" hidden="false" customHeight="false" outlineLevel="0" collapsed="false">
      <c r="A1272" s="6" t="str">
        <f aca="false">TEXT(B1272,"0")&amp;"-"&amp;TEXT(C1272,"00")</f>
        <v>2024-08</v>
      </c>
      <c r="B1272" s="4" t="n">
        <v>2024</v>
      </c>
      <c r="C1272" s="4" t="n">
        <v>8</v>
      </c>
      <c r="D1272" s="9" t="s">
        <v>280</v>
      </c>
      <c r="E1272" s="9" t="s">
        <v>349</v>
      </c>
      <c r="F1272" s="12" t="str">
        <f aca="false">INDEX(品項主檔!$B$2:$B$11,MATCH($E1272,品項主檔!$A$2:$A$11,0))</f>
        <v>招牌牛肉麵</v>
      </c>
      <c r="G1272" s="12" t="str">
        <f aca="false">INDEX(品項主檔!$C$2:$C$11,MATCH($E1272,品項主檔!$A$2:$A$11,0))</f>
        <v>主食</v>
      </c>
      <c r="H1272" s="17" t="n">
        <f aca="false">SUMIFS(品項年度售價!$D$2:$D$31,品項年度售價!$A$2:$A$31,$B1272,品項年度售價!$B$2:$B$31,$E1272)</f>
        <v>280</v>
      </c>
      <c r="I1272" s="4" t="n">
        <v>610</v>
      </c>
      <c r="J1272" s="14" t="n">
        <f aca="false">H1272*I1272</f>
        <v>170800</v>
      </c>
    </row>
    <row r="1273" customFormat="false" ht="15" hidden="false" customHeight="false" outlineLevel="0" collapsed="false">
      <c r="A1273" s="6" t="str">
        <f aca="false">TEXT(B1273,"0")&amp;"-"&amp;TEXT(C1273,"00")</f>
        <v>2024-08</v>
      </c>
      <c r="B1273" s="4" t="n">
        <v>2024</v>
      </c>
      <c r="C1273" s="4" t="n">
        <v>8</v>
      </c>
      <c r="D1273" s="9" t="s">
        <v>280</v>
      </c>
      <c r="E1273" s="9" t="s">
        <v>352</v>
      </c>
      <c r="F1273" s="12" t="str">
        <f aca="false">INDEX(品項主檔!$B$2:$B$11,MATCH($E1273,品項主檔!$A$2:$A$11,0))</f>
        <v>三杯雞定食</v>
      </c>
      <c r="G1273" s="12" t="str">
        <f aca="false">INDEX(品項主檔!$C$2:$C$11,MATCH($E1273,品項主檔!$A$2:$A$11,0))</f>
        <v>主食</v>
      </c>
      <c r="H1273" s="17" t="n">
        <f aca="false">SUMIFS(品項年度售價!$D$2:$D$31,品項年度售價!$A$2:$A$31,$B1273,品項年度售價!$B$2:$B$31,$E1273)</f>
        <v>260</v>
      </c>
      <c r="I1273" s="4" t="n">
        <v>609</v>
      </c>
      <c r="J1273" s="14" t="n">
        <f aca="false">H1273*I1273</f>
        <v>158340</v>
      </c>
    </row>
    <row r="1274" customFormat="false" ht="15" hidden="false" customHeight="false" outlineLevel="0" collapsed="false">
      <c r="A1274" s="6" t="str">
        <f aca="false">TEXT(B1274,"0")&amp;"-"&amp;TEXT(C1274,"00")</f>
        <v>2024-08</v>
      </c>
      <c r="B1274" s="4" t="n">
        <v>2024</v>
      </c>
      <c r="C1274" s="4" t="n">
        <v>8</v>
      </c>
      <c r="D1274" s="9" t="s">
        <v>280</v>
      </c>
      <c r="E1274" s="9" t="s">
        <v>354</v>
      </c>
      <c r="F1274" s="12" t="str">
        <f aca="false">INDEX(品項主檔!$B$2:$B$11,MATCH($E1274,品項主檔!$A$2:$A$11,0))</f>
        <v>蔥油雞腿飯</v>
      </c>
      <c r="G1274" s="12" t="str">
        <f aca="false">INDEX(品項主檔!$C$2:$C$11,MATCH($E1274,品項主檔!$A$2:$A$11,0))</f>
        <v>主食</v>
      </c>
      <c r="H1274" s="17" t="n">
        <f aca="false">SUMIFS(品項年度售價!$D$2:$D$31,品項年度售價!$A$2:$A$31,$B1274,品項年度售價!$B$2:$B$31,$E1274)</f>
        <v>220</v>
      </c>
      <c r="I1274" s="4" t="n">
        <v>515</v>
      </c>
      <c r="J1274" s="14" t="n">
        <f aca="false">H1274*I1274</f>
        <v>113300</v>
      </c>
    </row>
    <row r="1275" customFormat="false" ht="15" hidden="false" customHeight="false" outlineLevel="0" collapsed="false">
      <c r="A1275" s="6" t="str">
        <f aca="false">TEXT(B1275,"0")&amp;"-"&amp;TEXT(C1275,"00")</f>
        <v>2024-08</v>
      </c>
      <c r="B1275" s="4" t="n">
        <v>2024</v>
      </c>
      <c r="C1275" s="4" t="n">
        <v>8</v>
      </c>
      <c r="D1275" s="9" t="s">
        <v>280</v>
      </c>
      <c r="E1275" s="9" t="s">
        <v>356</v>
      </c>
      <c r="F1275" s="12" t="str">
        <f aca="false">INDEX(品項主檔!$B$2:$B$11,MATCH($E1275,品項主檔!$A$2:$A$11,0))</f>
        <v>黑胡椒豬排飯</v>
      </c>
      <c r="G1275" s="12" t="str">
        <f aca="false">INDEX(品項主檔!$C$2:$C$11,MATCH($E1275,品項主檔!$A$2:$A$11,0))</f>
        <v>主食</v>
      </c>
      <c r="H1275" s="17" t="n">
        <f aca="false">SUMIFS(品項年度售價!$D$2:$D$31,品項年度售價!$A$2:$A$31,$B1275,品項年度售價!$B$2:$B$31,$E1275)</f>
        <v>230</v>
      </c>
      <c r="I1275" s="4" t="n">
        <v>526</v>
      </c>
      <c r="J1275" s="14" t="n">
        <f aca="false">H1275*I1275</f>
        <v>120980</v>
      </c>
    </row>
    <row r="1276" customFormat="false" ht="15" hidden="false" customHeight="false" outlineLevel="0" collapsed="false">
      <c r="A1276" s="6" t="str">
        <f aca="false">TEXT(B1276,"0")&amp;"-"&amp;TEXT(C1276,"00")</f>
        <v>2024-08</v>
      </c>
      <c r="B1276" s="4" t="n">
        <v>2024</v>
      </c>
      <c r="C1276" s="4" t="n">
        <v>8</v>
      </c>
      <c r="D1276" s="9" t="s">
        <v>280</v>
      </c>
      <c r="E1276" s="9" t="s">
        <v>358</v>
      </c>
      <c r="F1276" s="12" t="str">
        <f aca="false">INDEX(品項主檔!$B$2:$B$11,MATCH($E1276,品項主檔!$A$2:$A$11,0))</f>
        <v>麻油雞湯麵</v>
      </c>
      <c r="G1276" s="12" t="str">
        <f aca="false">INDEX(品項主檔!$C$2:$C$11,MATCH($E1276,品項主檔!$A$2:$A$11,0))</f>
        <v>主食</v>
      </c>
      <c r="H1276" s="17" t="n">
        <f aca="false">SUMIFS(品項年度售價!$D$2:$D$31,品項年度售價!$A$2:$A$31,$B1276,品項年度售價!$B$2:$B$31,$E1276)</f>
        <v>290</v>
      </c>
      <c r="I1276" s="4" t="n">
        <v>269</v>
      </c>
      <c r="J1276" s="14" t="n">
        <f aca="false">H1276*I1276</f>
        <v>78010</v>
      </c>
    </row>
    <row r="1277" customFormat="false" ht="15" hidden="false" customHeight="false" outlineLevel="0" collapsed="false">
      <c r="A1277" s="6" t="str">
        <f aca="false">TEXT(B1277,"0")&amp;"-"&amp;TEXT(C1277,"00")</f>
        <v>2024-08</v>
      </c>
      <c r="B1277" s="4" t="n">
        <v>2024</v>
      </c>
      <c r="C1277" s="4" t="n">
        <v>8</v>
      </c>
      <c r="D1277" s="9" t="s">
        <v>280</v>
      </c>
      <c r="E1277" s="9" t="s">
        <v>360</v>
      </c>
      <c r="F1277" s="12" t="str">
        <f aca="false">INDEX(品項主檔!$B$2:$B$11,MATCH($E1277,品項主檔!$A$2:$A$11,0))</f>
        <v>塔香涼麵</v>
      </c>
      <c r="G1277" s="12" t="str">
        <f aca="false">INDEX(品項主檔!$C$2:$C$11,MATCH($E1277,品項主檔!$A$2:$A$11,0))</f>
        <v>主食</v>
      </c>
      <c r="H1277" s="17" t="n">
        <f aca="false">SUMIFS(品項年度售價!$D$2:$D$31,品項年度售價!$A$2:$A$31,$B1277,品項年度售價!$B$2:$B$31,$E1277)</f>
        <v>180</v>
      </c>
      <c r="I1277" s="4" t="n">
        <v>748</v>
      </c>
      <c r="J1277" s="14" t="n">
        <f aca="false">H1277*I1277</f>
        <v>134640</v>
      </c>
    </row>
    <row r="1278" customFormat="false" ht="15" hidden="false" customHeight="false" outlineLevel="0" collapsed="false">
      <c r="A1278" s="6" t="str">
        <f aca="false">TEXT(B1278,"0")&amp;"-"&amp;TEXT(C1278,"00")</f>
        <v>2024-08</v>
      </c>
      <c r="B1278" s="4" t="n">
        <v>2024</v>
      </c>
      <c r="C1278" s="4" t="n">
        <v>8</v>
      </c>
      <c r="D1278" s="9" t="s">
        <v>280</v>
      </c>
      <c r="E1278" s="9" t="s">
        <v>362</v>
      </c>
      <c r="F1278" s="12" t="str">
        <f aca="false">INDEX(品項主檔!$B$2:$B$11,MATCH($E1278,品項主檔!$A$2:$A$11,0))</f>
        <v>海鮮炒飯</v>
      </c>
      <c r="G1278" s="12" t="str">
        <f aca="false">INDEX(品項主檔!$C$2:$C$11,MATCH($E1278,品項主檔!$A$2:$A$11,0))</f>
        <v>主食</v>
      </c>
      <c r="H1278" s="17" t="n">
        <f aca="false">SUMIFS(品項年度售價!$D$2:$D$31,品項年度售價!$A$2:$A$31,$B1278,品項年度售價!$B$2:$B$31,$E1278)</f>
        <v>250</v>
      </c>
      <c r="I1278" s="4" t="n">
        <v>512</v>
      </c>
      <c r="J1278" s="14" t="n">
        <f aca="false">H1278*I1278</f>
        <v>128000</v>
      </c>
    </row>
    <row r="1279" customFormat="false" ht="15" hidden="false" customHeight="false" outlineLevel="0" collapsed="false">
      <c r="A1279" s="6" t="str">
        <f aca="false">TEXT(B1279,"0")&amp;"-"&amp;TEXT(C1279,"00")</f>
        <v>2024-08</v>
      </c>
      <c r="B1279" s="4" t="n">
        <v>2024</v>
      </c>
      <c r="C1279" s="4" t="n">
        <v>8</v>
      </c>
      <c r="D1279" s="9" t="s">
        <v>280</v>
      </c>
      <c r="E1279" s="9" t="s">
        <v>364</v>
      </c>
      <c r="F1279" s="12" t="str">
        <f aca="false">INDEX(品項主檔!$B$2:$B$11,MATCH($E1279,品項主檔!$A$2:$A$11,0))</f>
        <v>酸辣湯</v>
      </c>
      <c r="G1279" s="12" t="str">
        <f aca="false">INDEX(品項主檔!$C$2:$C$11,MATCH($E1279,品項主檔!$A$2:$A$11,0))</f>
        <v>湯品</v>
      </c>
      <c r="H1279" s="17" t="n">
        <f aca="false">SUMIFS(品項年度售價!$D$2:$D$31,品項年度售價!$A$2:$A$31,$B1279,品項年度售價!$B$2:$B$31,$E1279)</f>
        <v>60</v>
      </c>
      <c r="I1279" s="4" t="n">
        <v>2748</v>
      </c>
      <c r="J1279" s="14" t="n">
        <f aca="false">H1279*I1279</f>
        <v>164880</v>
      </c>
    </row>
    <row r="1280" customFormat="false" ht="15" hidden="false" customHeight="false" outlineLevel="0" collapsed="false">
      <c r="A1280" s="6" t="str">
        <f aca="false">TEXT(B1280,"0")&amp;"-"&amp;TEXT(C1280,"00")</f>
        <v>2024-08</v>
      </c>
      <c r="B1280" s="4" t="n">
        <v>2024</v>
      </c>
      <c r="C1280" s="4" t="n">
        <v>8</v>
      </c>
      <c r="D1280" s="9" t="s">
        <v>280</v>
      </c>
      <c r="E1280" s="9" t="s">
        <v>367</v>
      </c>
      <c r="F1280" s="12" t="str">
        <f aca="false">INDEX(品項主檔!$B$2:$B$11,MATCH($E1280,品項主檔!$A$2:$A$11,0))</f>
        <v>招牌滷味拼盤</v>
      </c>
      <c r="G1280" s="12" t="str">
        <f aca="false">INDEX(品項主檔!$C$2:$C$11,MATCH($E1280,品項主檔!$A$2:$A$11,0))</f>
        <v>小菜</v>
      </c>
      <c r="H1280" s="17" t="n">
        <f aca="false">SUMIFS(品項年度售價!$D$2:$D$31,品項年度售價!$A$2:$A$31,$B1280,品項年度售價!$B$2:$B$31,$E1280)</f>
        <v>120</v>
      </c>
      <c r="I1280" s="4" t="n">
        <v>2315</v>
      </c>
      <c r="J1280" s="14" t="n">
        <f aca="false">H1280*I1280</f>
        <v>277800</v>
      </c>
    </row>
    <row r="1281" customFormat="false" ht="15" hidden="false" customHeight="false" outlineLevel="0" collapsed="false">
      <c r="A1281" s="6" t="str">
        <f aca="false">TEXT(B1281,"0")&amp;"-"&amp;TEXT(C1281,"00")</f>
        <v>2024-08</v>
      </c>
      <c r="B1281" s="4" t="n">
        <v>2024</v>
      </c>
      <c r="C1281" s="4" t="n">
        <v>8</v>
      </c>
      <c r="D1281" s="9" t="s">
        <v>280</v>
      </c>
      <c r="E1281" s="9" t="s">
        <v>370</v>
      </c>
      <c r="F1281" s="12" t="str">
        <f aca="false">INDEX(品項主檔!$B$2:$B$11,MATCH($E1281,品項主檔!$A$2:$A$11,0))</f>
        <v>古早味紅茶</v>
      </c>
      <c r="G1281" s="12" t="str">
        <f aca="false">INDEX(品項主檔!$C$2:$C$11,MATCH($E1281,品項主檔!$A$2:$A$11,0))</f>
        <v>飲品</v>
      </c>
      <c r="H1281" s="17" t="n">
        <f aca="false">SUMIFS(品項年度售價!$D$2:$D$31,品項年度售價!$A$2:$A$31,$B1281,品項年度售價!$B$2:$B$31,$E1281)</f>
        <v>45</v>
      </c>
      <c r="I1281" s="4" t="n">
        <v>6080</v>
      </c>
      <c r="J1281" s="14" t="n">
        <f aca="false">H1281*I1281</f>
        <v>273600</v>
      </c>
    </row>
    <row r="1282" customFormat="false" ht="15" hidden="false" customHeight="false" outlineLevel="0" collapsed="false">
      <c r="A1282" s="6" t="str">
        <f aca="false">TEXT(B1282,"0")&amp;"-"&amp;TEXT(C1282,"00")</f>
        <v>2024-08</v>
      </c>
      <c r="B1282" s="4" t="n">
        <v>2024</v>
      </c>
      <c r="C1282" s="4" t="n">
        <v>8</v>
      </c>
      <c r="D1282" s="9" t="s">
        <v>283</v>
      </c>
      <c r="E1282" s="9" t="s">
        <v>349</v>
      </c>
      <c r="F1282" s="12" t="str">
        <f aca="false">INDEX(品項主檔!$B$2:$B$11,MATCH($E1282,品項主檔!$A$2:$A$11,0))</f>
        <v>招牌牛肉麵</v>
      </c>
      <c r="G1282" s="12" t="str">
        <f aca="false">INDEX(品項主檔!$C$2:$C$11,MATCH($E1282,品項主檔!$A$2:$A$11,0))</f>
        <v>主食</v>
      </c>
      <c r="H1282" s="17" t="n">
        <f aca="false">SUMIFS(品項年度售價!$D$2:$D$31,品項年度售價!$A$2:$A$31,$B1282,品項年度售價!$B$2:$B$31,$E1282)</f>
        <v>280</v>
      </c>
      <c r="I1282" s="4" t="n">
        <v>342</v>
      </c>
      <c r="J1282" s="14" t="n">
        <f aca="false">H1282*I1282</f>
        <v>95760</v>
      </c>
    </row>
    <row r="1283" customFormat="false" ht="15" hidden="false" customHeight="false" outlineLevel="0" collapsed="false">
      <c r="A1283" s="6" t="str">
        <f aca="false">TEXT(B1283,"0")&amp;"-"&amp;TEXT(C1283,"00")</f>
        <v>2024-08</v>
      </c>
      <c r="B1283" s="4" t="n">
        <v>2024</v>
      </c>
      <c r="C1283" s="4" t="n">
        <v>8</v>
      </c>
      <c r="D1283" s="9" t="s">
        <v>283</v>
      </c>
      <c r="E1283" s="9" t="s">
        <v>352</v>
      </c>
      <c r="F1283" s="12" t="str">
        <f aca="false">INDEX(品項主檔!$B$2:$B$11,MATCH($E1283,品項主檔!$A$2:$A$11,0))</f>
        <v>三杯雞定食</v>
      </c>
      <c r="G1283" s="12" t="str">
        <f aca="false">INDEX(品項主檔!$C$2:$C$11,MATCH($E1283,品項主檔!$A$2:$A$11,0))</f>
        <v>主食</v>
      </c>
      <c r="H1283" s="17" t="n">
        <f aca="false">SUMIFS(品項年度售價!$D$2:$D$31,品項年度售價!$A$2:$A$31,$B1283,品項年度售價!$B$2:$B$31,$E1283)</f>
        <v>260</v>
      </c>
      <c r="I1283" s="4" t="n">
        <v>520</v>
      </c>
      <c r="J1283" s="14" t="n">
        <f aca="false">H1283*I1283</f>
        <v>135200</v>
      </c>
    </row>
    <row r="1284" customFormat="false" ht="15" hidden="false" customHeight="false" outlineLevel="0" collapsed="false">
      <c r="A1284" s="6" t="str">
        <f aca="false">TEXT(B1284,"0")&amp;"-"&amp;TEXT(C1284,"00")</f>
        <v>2024-08</v>
      </c>
      <c r="B1284" s="4" t="n">
        <v>2024</v>
      </c>
      <c r="C1284" s="4" t="n">
        <v>8</v>
      </c>
      <c r="D1284" s="9" t="s">
        <v>283</v>
      </c>
      <c r="E1284" s="9" t="s">
        <v>354</v>
      </c>
      <c r="F1284" s="12" t="str">
        <f aca="false">INDEX(品項主檔!$B$2:$B$11,MATCH($E1284,品項主檔!$A$2:$A$11,0))</f>
        <v>蔥油雞腿飯</v>
      </c>
      <c r="G1284" s="12" t="str">
        <f aca="false">INDEX(品項主檔!$C$2:$C$11,MATCH($E1284,品項主檔!$A$2:$A$11,0))</f>
        <v>主食</v>
      </c>
      <c r="H1284" s="17" t="n">
        <f aca="false">SUMIFS(品項年度售價!$D$2:$D$31,品項年度售價!$A$2:$A$31,$B1284,品項年度售價!$B$2:$B$31,$E1284)</f>
        <v>220</v>
      </c>
      <c r="I1284" s="4" t="n">
        <v>364</v>
      </c>
      <c r="J1284" s="14" t="n">
        <f aca="false">H1284*I1284</f>
        <v>80080</v>
      </c>
    </row>
    <row r="1285" customFormat="false" ht="15" hidden="false" customHeight="false" outlineLevel="0" collapsed="false">
      <c r="A1285" s="6" t="str">
        <f aca="false">TEXT(B1285,"0")&amp;"-"&amp;TEXT(C1285,"00")</f>
        <v>2024-08</v>
      </c>
      <c r="B1285" s="4" t="n">
        <v>2024</v>
      </c>
      <c r="C1285" s="4" t="n">
        <v>8</v>
      </c>
      <c r="D1285" s="9" t="s">
        <v>283</v>
      </c>
      <c r="E1285" s="9" t="s">
        <v>356</v>
      </c>
      <c r="F1285" s="12" t="str">
        <f aca="false">INDEX(品項主檔!$B$2:$B$11,MATCH($E1285,品項主檔!$A$2:$A$11,0))</f>
        <v>黑胡椒豬排飯</v>
      </c>
      <c r="G1285" s="12" t="str">
        <f aca="false">INDEX(品項主檔!$C$2:$C$11,MATCH($E1285,品項主檔!$A$2:$A$11,0))</f>
        <v>主食</v>
      </c>
      <c r="H1285" s="17" t="n">
        <f aca="false">SUMIFS(品項年度售價!$D$2:$D$31,品項年度售價!$A$2:$A$31,$B1285,品項年度售價!$B$2:$B$31,$E1285)</f>
        <v>230</v>
      </c>
      <c r="I1285" s="4" t="n">
        <v>467</v>
      </c>
      <c r="J1285" s="14" t="n">
        <f aca="false">H1285*I1285</f>
        <v>107410</v>
      </c>
    </row>
    <row r="1286" customFormat="false" ht="15" hidden="false" customHeight="false" outlineLevel="0" collapsed="false">
      <c r="A1286" s="6" t="str">
        <f aca="false">TEXT(B1286,"0")&amp;"-"&amp;TEXT(C1286,"00")</f>
        <v>2024-08</v>
      </c>
      <c r="B1286" s="4" t="n">
        <v>2024</v>
      </c>
      <c r="C1286" s="4" t="n">
        <v>8</v>
      </c>
      <c r="D1286" s="9" t="s">
        <v>283</v>
      </c>
      <c r="E1286" s="9" t="s">
        <v>358</v>
      </c>
      <c r="F1286" s="12" t="str">
        <f aca="false">INDEX(品項主檔!$B$2:$B$11,MATCH($E1286,品項主檔!$A$2:$A$11,0))</f>
        <v>麻油雞湯麵</v>
      </c>
      <c r="G1286" s="12" t="str">
        <f aca="false">INDEX(品項主檔!$C$2:$C$11,MATCH($E1286,品項主檔!$A$2:$A$11,0))</f>
        <v>主食</v>
      </c>
      <c r="H1286" s="17" t="n">
        <f aca="false">SUMIFS(品項年度售價!$D$2:$D$31,品項年度售價!$A$2:$A$31,$B1286,品項年度售價!$B$2:$B$31,$E1286)</f>
        <v>290</v>
      </c>
      <c r="I1286" s="4" t="n">
        <v>206</v>
      </c>
      <c r="J1286" s="14" t="n">
        <f aca="false">H1286*I1286</f>
        <v>59740</v>
      </c>
    </row>
    <row r="1287" customFormat="false" ht="15" hidden="false" customHeight="false" outlineLevel="0" collapsed="false">
      <c r="A1287" s="6" t="str">
        <f aca="false">TEXT(B1287,"0")&amp;"-"&amp;TEXT(C1287,"00")</f>
        <v>2024-08</v>
      </c>
      <c r="B1287" s="4" t="n">
        <v>2024</v>
      </c>
      <c r="C1287" s="4" t="n">
        <v>8</v>
      </c>
      <c r="D1287" s="9" t="s">
        <v>283</v>
      </c>
      <c r="E1287" s="9" t="s">
        <v>360</v>
      </c>
      <c r="F1287" s="12" t="str">
        <f aca="false">INDEX(品項主檔!$B$2:$B$11,MATCH($E1287,品項主檔!$A$2:$A$11,0))</f>
        <v>塔香涼麵</v>
      </c>
      <c r="G1287" s="12" t="str">
        <f aca="false">INDEX(品項主檔!$C$2:$C$11,MATCH($E1287,品項主檔!$A$2:$A$11,0))</f>
        <v>主食</v>
      </c>
      <c r="H1287" s="17" t="n">
        <f aca="false">SUMIFS(品項年度售價!$D$2:$D$31,品項年度售價!$A$2:$A$31,$B1287,品項年度售價!$B$2:$B$31,$E1287)</f>
        <v>180</v>
      </c>
      <c r="I1287" s="4" t="n">
        <v>663</v>
      </c>
      <c r="J1287" s="14" t="n">
        <f aca="false">H1287*I1287</f>
        <v>119340</v>
      </c>
    </row>
    <row r="1288" customFormat="false" ht="15" hidden="false" customHeight="false" outlineLevel="0" collapsed="false">
      <c r="A1288" s="6" t="str">
        <f aca="false">TEXT(B1288,"0")&amp;"-"&amp;TEXT(C1288,"00")</f>
        <v>2024-08</v>
      </c>
      <c r="B1288" s="4" t="n">
        <v>2024</v>
      </c>
      <c r="C1288" s="4" t="n">
        <v>8</v>
      </c>
      <c r="D1288" s="9" t="s">
        <v>283</v>
      </c>
      <c r="E1288" s="9" t="s">
        <v>362</v>
      </c>
      <c r="F1288" s="12" t="str">
        <f aca="false">INDEX(品項主檔!$B$2:$B$11,MATCH($E1288,品項主檔!$A$2:$A$11,0))</f>
        <v>海鮮炒飯</v>
      </c>
      <c r="G1288" s="12" t="str">
        <f aca="false">INDEX(品項主檔!$C$2:$C$11,MATCH($E1288,品項主檔!$A$2:$A$11,0))</f>
        <v>主食</v>
      </c>
      <c r="H1288" s="17" t="n">
        <f aca="false">SUMIFS(品項年度售價!$D$2:$D$31,品項年度售價!$A$2:$A$31,$B1288,品項年度售價!$B$2:$B$31,$E1288)</f>
        <v>250</v>
      </c>
      <c r="I1288" s="4" t="n">
        <v>466</v>
      </c>
      <c r="J1288" s="14" t="n">
        <f aca="false">H1288*I1288</f>
        <v>116500</v>
      </c>
    </row>
    <row r="1289" customFormat="false" ht="15" hidden="false" customHeight="false" outlineLevel="0" collapsed="false">
      <c r="A1289" s="6" t="str">
        <f aca="false">TEXT(B1289,"0")&amp;"-"&amp;TEXT(C1289,"00")</f>
        <v>2024-08</v>
      </c>
      <c r="B1289" s="4" t="n">
        <v>2024</v>
      </c>
      <c r="C1289" s="4" t="n">
        <v>8</v>
      </c>
      <c r="D1289" s="9" t="s">
        <v>283</v>
      </c>
      <c r="E1289" s="9" t="s">
        <v>364</v>
      </c>
      <c r="F1289" s="12" t="str">
        <f aca="false">INDEX(品項主檔!$B$2:$B$11,MATCH($E1289,品項主檔!$A$2:$A$11,0))</f>
        <v>酸辣湯</v>
      </c>
      <c r="G1289" s="12" t="str">
        <f aca="false">INDEX(品項主檔!$C$2:$C$11,MATCH($E1289,品項主檔!$A$2:$A$11,0))</f>
        <v>湯品</v>
      </c>
      <c r="H1289" s="17" t="n">
        <f aca="false">SUMIFS(品項年度售價!$D$2:$D$31,品項年度售價!$A$2:$A$31,$B1289,品項年度售價!$B$2:$B$31,$E1289)</f>
        <v>60</v>
      </c>
      <c r="I1289" s="4" t="n">
        <v>1963</v>
      </c>
      <c r="J1289" s="14" t="n">
        <f aca="false">H1289*I1289</f>
        <v>117780</v>
      </c>
    </row>
    <row r="1290" customFormat="false" ht="15" hidden="false" customHeight="false" outlineLevel="0" collapsed="false">
      <c r="A1290" s="6" t="str">
        <f aca="false">TEXT(B1290,"0")&amp;"-"&amp;TEXT(C1290,"00")</f>
        <v>2024-08</v>
      </c>
      <c r="B1290" s="4" t="n">
        <v>2024</v>
      </c>
      <c r="C1290" s="4" t="n">
        <v>8</v>
      </c>
      <c r="D1290" s="9" t="s">
        <v>283</v>
      </c>
      <c r="E1290" s="9" t="s">
        <v>367</v>
      </c>
      <c r="F1290" s="12" t="str">
        <f aca="false">INDEX(品項主檔!$B$2:$B$11,MATCH($E1290,品項主檔!$A$2:$A$11,0))</f>
        <v>招牌滷味拼盤</v>
      </c>
      <c r="G1290" s="12" t="str">
        <f aca="false">INDEX(品項主檔!$C$2:$C$11,MATCH($E1290,品項主檔!$A$2:$A$11,0))</f>
        <v>小菜</v>
      </c>
      <c r="H1290" s="17" t="n">
        <f aca="false">SUMIFS(品項年度售價!$D$2:$D$31,品項年度售價!$A$2:$A$31,$B1290,品項年度售價!$B$2:$B$31,$E1290)</f>
        <v>120</v>
      </c>
      <c r="I1290" s="4" t="n">
        <v>1381</v>
      </c>
      <c r="J1290" s="14" t="n">
        <f aca="false">H1290*I1290</f>
        <v>165720</v>
      </c>
    </row>
    <row r="1291" customFormat="false" ht="15" hidden="false" customHeight="false" outlineLevel="0" collapsed="false">
      <c r="A1291" s="6" t="str">
        <f aca="false">TEXT(B1291,"0")&amp;"-"&amp;TEXT(C1291,"00")</f>
        <v>2024-08</v>
      </c>
      <c r="B1291" s="4" t="n">
        <v>2024</v>
      </c>
      <c r="C1291" s="4" t="n">
        <v>8</v>
      </c>
      <c r="D1291" s="9" t="s">
        <v>283</v>
      </c>
      <c r="E1291" s="9" t="s">
        <v>370</v>
      </c>
      <c r="F1291" s="12" t="str">
        <f aca="false">INDEX(品項主檔!$B$2:$B$11,MATCH($E1291,品項主檔!$A$2:$A$11,0))</f>
        <v>古早味紅茶</v>
      </c>
      <c r="G1291" s="12" t="str">
        <f aca="false">INDEX(品項主檔!$C$2:$C$11,MATCH($E1291,品項主檔!$A$2:$A$11,0))</f>
        <v>飲品</v>
      </c>
      <c r="H1291" s="17" t="n">
        <f aca="false">SUMIFS(品項年度售價!$D$2:$D$31,品項年度售價!$A$2:$A$31,$B1291,品項年度售價!$B$2:$B$31,$E1291)</f>
        <v>45</v>
      </c>
      <c r="I1291" s="4" t="n">
        <v>5979</v>
      </c>
      <c r="J1291" s="14" t="n">
        <f aca="false">H1291*I1291</f>
        <v>269055</v>
      </c>
    </row>
    <row r="1292" customFormat="false" ht="15" hidden="false" customHeight="false" outlineLevel="0" collapsed="false">
      <c r="A1292" s="6" t="str">
        <f aca="false">TEXT(B1292,"0")&amp;"-"&amp;TEXT(C1292,"00")</f>
        <v>2024-08</v>
      </c>
      <c r="B1292" s="4" t="n">
        <v>2024</v>
      </c>
      <c r="C1292" s="4" t="n">
        <v>8</v>
      </c>
      <c r="D1292" s="9" t="s">
        <v>285</v>
      </c>
      <c r="E1292" s="9" t="s">
        <v>349</v>
      </c>
      <c r="F1292" s="12" t="str">
        <f aca="false">INDEX(品項主檔!$B$2:$B$11,MATCH($E1292,品項主檔!$A$2:$A$11,0))</f>
        <v>招牌牛肉麵</v>
      </c>
      <c r="G1292" s="12" t="str">
        <f aca="false">INDEX(品項主檔!$C$2:$C$11,MATCH($E1292,品項主檔!$A$2:$A$11,0))</f>
        <v>主食</v>
      </c>
      <c r="H1292" s="17" t="n">
        <f aca="false">SUMIFS(品項年度售價!$D$2:$D$31,品項年度售價!$A$2:$A$31,$B1292,品項年度售價!$B$2:$B$31,$E1292)</f>
        <v>280</v>
      </c>
      <c r="I1292" s="4" t="n">
        <v>367</v>
      </c>
      <c r="J1292" s="14" t="n">
        <f aca="false">H1292*I1292</f>
        <v>102760</v>
      </c>
    </row>
    <row r="1293" customFormat="false" ht="15" hidden="false" customHeight="false" outlineLevel="0" collapsed="false">
      <c r="A1293" s="6" t="str">
        <f aca="false">TEXT(B1293,"0")&amp;"-"&amp;TEXT(C1293,"00")</f>
        <v>2024-08</v>
      </c>
      <c r="B1293" s="4" t="n">
        <v>2024</v>
      </c>
      <c r="C1293" s="4" t="n">
        <v>8</v>
      </c>
      <c r="D1293" s="9" t="s">
        <v>285</v>
      </c>
      <c r="E1293" s="9" t="s">
        <v>352</v>
      </c>
      <c r="F1293" s="12" t="str">
        <f aca="false">INDEX(品項主檔!$B$2:$B$11,MATCH($E1293,品項主檔!$A$2:$A$11,0))</f>
        <v>三杯雞定食</v>
      </c>
      <c r="G1293" s="12" t="str">
        <f aca="false">INDEX(品項主檔!$C$2:$C$11,MATCH($E1293,品項主檔!$A$2:$A$11,0))</f>
        <v>主食</v>
      </c>
      <c r="H1293" s="17" t="n">
        <f aca="false">SUMIFS(品項年度售價!$D$2:$D$31,品項年度售價!$A$2:$A$31,$B1293,品項年度售價!$B$2:$B$31,$E1293)</f>
        <v>260</v>
      </c>
      <c r="I1293" s="4" t="n">
        <v>375</v>
      </c>
      <c r="J1293" s="14" t="n">
        <f aca="false">H1293*I1293</f>
        <v>97500</v>
      </c>
    </row>
    <row r="1294" customFormat="false" ht="15" hidden="false" customHeight="false" outlineLevel="0" collapsed="false">
      <c r="A1294" s="6" t="str">
        <f aca="false">TEXT(B1294,"0")&amp;"-"&amp;TEXT(C1294,"00")</f>
        <v>2024-08</v>
      </c>
      <c r="B1294" s="4" t="n">
        <v>2024</v>
      </c>
      <c r="C1294" s="4" t="n">
        <v>8</v>
      </c>
      <c r="D1294" s="9" t="s">
        <v>285</v>
      </c>
      <c r="E1294" s="9" t="s">
        <v>354</v>
      </c>
      <c r="F1294" s="12" t="str">
        <f aca="false">INDEX(品項主檔!$B$2:$B$11,MATCH($E1294,品項主檔!$A$2:$A$11,0))</f>
        <v>蔥油雞腿飯</v>
      </c>
      <c r="G1294" s="12" t="str">
        <f aca="false">INDEX(品項主檔!$C$2:$C$11,MATCH($E1294,品項主檔!$A$2:$A$11,0))</f>
        <v>主食</v>
      </c>
      <c r="H1294" s="17" t="n">
        <f aca="false">SUMIFS(品項年度售價!$D$2:$D$31,品項年度售價!$A$2:$A$31,$B1294,品項年度售價!$B$2:$B$31,$E1294)</f>
        <v>220</v>
      </c>
      <c r="I1294" s="4" t="n">
        <v>303</v>
      </c>
      <c r="J1294" s="14" t="n">
        <f aca="false">H1294*I1294</f>
        <v>66660</v>
      </c>
    </row>
    <row r="1295" customFormat="false" ht="15" hidden="false" customHeight="false" outlineLevel="0" collapsed="false">
      <c r="A1295" s="6" t="str">
        <f aca="false">TEXT(B1295,"0")&amp;"-"&amp;TEXT(C1295,"00")</f>
        <v>2024-08</v>
      </c>
      <c r="B1295" s="4" t="n">
        <v>2024</v>
      </c>
      <c r="C1295" s="4" t="n">
        <v>8</v>
      </c>
      <c r="D1295" s="9" t="s">
        <v>285</v>
      </c>
      <c r="E1295" s="9" t="s">
        <v>356</v>
      </c>
      <c r="F1295" s="12" t="str">
        <f aca="false">INDEX(品項主檔!$B$2:$B$11,MATCH($E1295,品項主檔!$A$2:$A$11,0))</f>
        <v>黑胡椒豬排飯</v>
      </c>
      <c r="G1295" s="12" t="str">
        <f aca="false">INDEX(品項主檔!$C$2:$C$11,MATCH($E1295,品項主檔!$A$2:$A$11,0))</f>
        <v>主食</v>
      </c>
      <c r="H1295" s="17" t="n">
        <f aca="false">SUMIFS(品項年度售價!$D$2:$D$31,品項年度售價!$A$2:$A$31,$B1295,品項年度售價!$B$2:$B$31,$E1295)</f>
        <v>230</v>
      </c>
      <c r="I1295" s="4" t="n">
        <v>375</v>
      </c>
      <c r="J1295" s="14" t="n">
        <f aca="false">H1295*I1295</f>
        <v>86250</v>
      </c>
    </row>
    <row r="1296" customFormat="false" ht="15" hidden="false" customHeight="false" outlineLevel="0" collapsed="false">
      <c r="A1296" s="6" t="str">
        <f aca="false">TEXT(B1296,"0")&amp;"-"&amp;TEXT(C1296,"00")</f>
        <v>2024-08</v>
      </c>
      <c r="B1296" s="4" t="n">
        <v>2024</v>
      </c>
      <c r="C1296" s="4" t="n">
        <v>8</v>
      </c>
      <c r="D1296" s="9" t="s">
        <v>285</v>
      </c>
      <c r="E1296" s="9" t="s">
        <v>358</v>
      </c>
      <c r="F1296" s="12" t="str">
        <f aca="false">INDEX(品項主檔!$B$2:$B$11,MATCH($E1296,品項主檔!$A$2:$A$11,0))</f>
        <v>麻油雞湯麵</v>
      </c>
      <c r="G1296" s="12" t="str">
        <f aca="false">INDEX(品項主檔!$C$2:$C$11,MATCH($E1296,品項主檔!$A$2:$A$11,0))</f>
        <v>主食</v>
      </c>
      <c r="H1296" s="17" t="n">
        <f aca="false">SUMIFS(品項年度售價!$D$2:$D$31,品項年度售價!$A$2:$A$31,$B1296,品項年度售價!$B$2:$B$31,$E1296)</f>
        <v>290</v>
      </c>
      <c r="I1296" s="4" t="n">
        <v>193</v>
      </c>
      <c r="J1296" s="14" t="n">
        <f aca="false">H1296*I1296</f>
        <v>55970</v>
      </c>
    </row>
    <row r="1297" customFormat="false" ht="15" hidden="false" customHeight="false" outlineLevel="0" collapsed="false">
      <c r="A1297" s="6" t="str">
        <f aca="false">TEXT(B1297,"0")&amp;"-"&amp;TEXT(C1297,"00")</f>
        <v>2024-08</v>
      </c>
      <c r="B1297" s="4" t="n">
        <v>2024</v>
      </c>
      <c r="C1297" s="4" t="n">
        <v>8</v>
      </c>
      <c r="D1297" s="9" t="s">
        <v>285</v>
      </c>
      <c r="E1297" s="9" t="s">
        <v>360</v>
      </c>
      <c r="F1297" s="12" t="str">
        <f aca="false">INDEX(品項主檔!$B$2:$B$11,MATCH($E1297,品項主檔!$A$2:$A$11,0))</f>
        <v>塔香涼麵</v>
      </c>
      <c r="G1297" s="12" t="str">
        <f aca="false">INDEX(品項主檔!$C$2:$C$11,MATCH($E1297,品項主檔!$A$2:$A$11,0))</f>
        <v>主食</v>
      </c>
      <c r="H1297" s="17" t="n">
        <f aca="false">SUMIFS(品項年度售價!$D$2:$D$31,品項年度售價!$A$2:$A$31,$B1297,品項年度售價!$B$2:$B$31,$E1297)</f>
        <v>180</v>
      </c>
      <c r="I1297" s="4" t="n">
        <v>424</v>
      </c>
      <c r="J1297" s="14" t="n">
        <f aca="false">H1297*I1297</f>
        <v>76320</v>
      </c>
    </row>
    <row r="1298" customFormat="false" ht="15" hidden="false" customHeight="false" outlineLevel="0" collapsed="false">
      <c r="A1298" s="6" t="str">
        <f aca="false">TEXT(B1298,"0")&amp;"-"&amp;TEXT(C1298,"00")</f>
        <v>2024-08</v>
      </c>
      <c r="B1298" s="4" t="n">
        <v>2024</v>
      </c>
      <c r="C1298" s="4" t="n">
        <v>8</v>
      </c>
      <c r="D1298" s="9" t="s">
        <v>285</v>
      </c>
      <c r="E1298" s="9" t="s">
        <v>362</v>
      </c>
      <c r="F1298" s="12" t="str">
        <f aca="false">INDEX(品項主檔!$B$2:$B$11,MATCH($E1298,品項主檔!$A$2:$A$11,0))</f>
        <v>海鮮炒飯</v>
      </c>
      <c r="G1298" s="12" t="str">
        <f aca="false">INDEX(品項主檔!$C$2:$C$11,MATCH($E1298,品項主檔!$A$2:$A$11,0))</f>
        <v>主食</v>
      </c>
      <c r="H1298" s="17" t="n">
        <f aca="false">SUMIFS(品項年度售價!$D$2:$D$31,品項年度售價!$A$2:$A$31,$B1298,品項年度售價!$B$2:$B$31,$E1298)</f>
        <v>250</v>
      </c>
      <c r="I1298" s="4" t="n">
        <v>346</v>
      </c>
      <c r="J1298" s="14" t="n">
        <f aca="false">H1298*I1298</f>
        <v>86500</v>
      </c>
    </row>
    <row r="1299" customFormat="false" ht="15" hidden="false" customHeight="false" outlineLevel="0" collapsed="false">
      <c r="A1299" s="6" t="str">
        <f aca="false">TEXT(B1299,"0")&amp;"-"&amp;TEXT(C1299,"00")</f>
        <v>2024-08</v>
      </c>
      <c r="B1299" s="4" t="n">
        <v>2024</v>
      </c>
      <c r="C1299" s="4" t="n">
        <v>8</v>
      </c>
      <c r="D1299" s="9" t="s">
        <v>285</v>
      </c>
      <c r="E1299" s="9" t="s">
        <v>364</v>
      </c>
      <c r="F1299" s="12" t="str">
        <f aca="false">INDEX(品項主檔!$B$2:$B$11,MATCH($E1299,品項主檔!$A$2:$A$11,0))</f>
        <v>酸辣湯</v>
      </c>
      <c r="G1299" s="12" t="str">
        <f aca="false">INDEX(品項主檔!$C$2:$C$11,MATCH($E1299,品項主檔!$A$2:$A$11,0))</f>
        <v>湯品</v>
      </c>
      <c r="H1299" s="17" t="n">
        <f aca="false">SUMIFS(品項年度售價!$D$2:$D$31,品項年度售價!$A$2:$A$31,$B1299,品項年度售價!$B$2:$B$31,$E1299)</f>
        <v>60</v>
      </c>
      <c r="I1299" s="4" t="n">
        <v>1367</v>
      </c>
      <c r="J1299" s="14" t="n">
        <f aca="false">H1299*I1299</f>
        <v>82020</v>
      </c>
    </row>
    <row r="1300" customFormat="false" ht="15" hidden="false" customHeight="false" outlineLevel="0" collapsed="false">
      <c r="A1300" s="6" t="str">
        <f aca="false">TEXT(B1300,"0")&amp;"-"&amp;TEXT(C1300,"00")</f>
        <v>2024-08</v>
      </c>
      <c r="B1300" s="4" t="n">
        <v>2024</v>
      </c>
      <c r="C1300" s="4" t="n">
        <v>8</v>
      </c>
      <c r="D1300" s="9" t="s">
        <v>285</v>
      </c>
      <c r="E1300" s="9" t="s">
        <v>367</v>
      </c>
      <c r="F1300" s="12" t="str">
        <f aca="false">INDEX(品項主檔!$B$2:$B$11,MATCH($E1300,品項主檔!$A$2:$A$11,0))</f>
        <v>招牌滷味拼盤</v>
      </c>
      <c r="G1300" s="12" t="str">
        <f aca="false">INDEX(品項主檔!$C$2:$C$11,MATCH($E1300,品項主檔!$A$2:$A$11,0))</f>
        <v>小菜</v>
      </c>
      <c r="H1300" s="17" t="n">
        <f aca="false">SUMIFS(品項年度售價!$D$2:$D$31,品項年度售價!$A$2:$A$31,$B1300,品項年度售價!$B$2:$B$31,$E1300)</f>
        <v>120</v>
      </c>
      <c r="I1300" s="4" t="n">
        <v>1237</v>
      </c>
      <c r="J1300" s="14" t="n">
        <f aca="false">H1300*I1300</f>
        <v>148440</v>
      </c>
    </row>
    <row r="1301" customFormat="false" ht="15" hidden="false" customHeight="false" outlineLevel="0" collapsed="false">
      <c r="A1301" s="6" t="str">
        <f aca="false">TEXT(B1301,"0")&amp;"-"&amp;TEXT(C1301,"00")</f>
        <v>2024-08</v>
      </c>
      <c r="B1301" s="4" t="n">
        <v>2024</v>
      </c>
      <c r="C1301" s="4" t="n">
        <v>8</v>
      </c>
      <c r="D1301" s="9" t="s">
        <v>285</v>
      </c>
      <c r="E1301" s="9" t="s">
        <v>370</v>
      </c>
      <c r="F1301" s="12" t="str">
        <f aca="false">INDEX(品項主檔!$B$2:$B$11,MATCH($E1301,品項主檔!$A$2:$A$11,0))</f>
        <v>古早味紅茶</v>
      </c>
      <c r="G1301" s="12" t="str">
        <f aca="false">INDEX(品項主檔!$C$2:$C$11,MATCH($E1301,品項主檔!$A$2:$A$11,0))</f>
        <v>飲品</v>
      </c>
      <c r="H1301" s="17" t="n">
        <f aca="false">SUMIFS(品項年度售價!$D$2:$D$31,品項年度售價!$A$2:$A$31,$B1301,品項年度售價!$B$2:$B$31,$E1301)</f>
        <v>45</v>
      </c>
      <c r="I1301" s="4" t="n">
        <v>5192</v>
      </c>
      <c r="J1301" s="14" t="n">
        <f aca="false">H1301*I1301</f>
        <v>233640</v>
      </c>
    </row>
    <row r="1302" customFormat="false" ht="15" hidden="false" customHeight="false" outlineLevel="0" collapsed="false">
      <c r="A1302" s="6" t="str">
        <f aca="false">TEXT(B1302,"0")&amp;"-"&amp;TEXT(C1302,"00")</f>
        <v>2024-08</v>
      </c>
      <c r="B1302" s="4" t="n">
        <v>2024</v>
      </c>
      <c r="C1302" s="4" t="n">
        <v>8</v>
      </c>
      <c r="D1302" s="9" t="s">
        <v>300</v>
      </c>
      <c r="E1302" s="9" t="s">
        <v>349</v>
      </c>
      <c r="F1302" s="12" t="str">
        <f aca="false">INDEX(品項主檔!$B$2:$B$11,MATCH($E1302,品項主檔!$A$2:$A$11,0))</f>
        <v>招牌牛肉麵</v>
      </c>
      <c r="G1302" s="12" t="str">
        <f aca="false">INDEX(品項主檔!$C$2:$C$11,MATCH($E1302,品項主檔!$A$2:$A$11,0))</f>
        <v>主食</v>
      </c>
      <c r="H1302" s="17" t="n">
        <f aca="false">SUMIFS(品項年度售價!$D$2:$D$31,品項年度售價!$A$2:$A$31,$B1302,品項年度售價!$B$2:$B$31,$E1302)</f>
        <v>280</v>
      </c>
      <c r="I1302" s="4" t="n">
        <v>579</v>
      </c>
      <c r="J1302" s="14" t="n">
        <f aca="false">H1302*I1302</f>
        <v>162120</v>
      </c>
    </row>
    <row r="1303" customFormat="false" ht="15" hidden="false" customHeight="false" outlineLevel="0" collapsed="false">
      <c r="A1303" s="6" t="str">
        <f aca="false">TEXT(B1303,"0")&amp;"-"&amp;TEXT(C1303,"00")</f>
        <v>2024-08</v>
      </c>
      <c r="B1303" s="4" t="n">
        <v>2024</v>
      </c>
      <c r="C1303" s="4" t="n">
        <v>8</v>
      </c>
      <c r="D1303" s="9" t="s">
        <v>300</v>
      </c>
      <c r="E1303" s="9" t="s">
        <v>352</v>
      </c>
      <c r="F1303" s="12" t="str">
        <f aca="false">INDEX(品項主檔!$B$2:$B$11,MATCH($E1303,品項主檔!$A$2:$A$11,0))</f>
        <v>三杯雞定食</v>
      </c>
      <c r="G1303" s="12" t="str">
        <f aca="false">INDEX(品項主檔!$C$2:$C$11,MATCH($E1303,品項主檔!$A$2:$A$11,0))</f>
        <v>主食</v>
      </c>
      <c r="H1303" s="17" t="n">
        <f aca="false">SUMIFS(品項年度售價!$D$2:$D$31,品項年度售價!$A$2:$A$31,$B1303,品項年度售價!$B$2:$B$31,$E1303)</f>
        <v>260</v>
      </c>
      <c r="I1303" s="4" t="n">
        <v>752</v>
      </c>
      <c r="J1303" s="14" t="n">
        <f aca="false">H1303*I1303</f>
        <v>195520</v>
      </c>
    </row>
    <row r="1304" customFormat="false" ht="15" hidden="false" customHeight="false" outlineLevel="0" collapsed="false">
      <c r="A1304" s="6" t="str">
        <f aca="false">TEXT(B1304,"0")&amp;"-"&amp;TEXT(C1304,"00")</f>
        <v>2024-08</v>
      </c>
      <c r="B1304" s="4" t="n">
        <v>2024</v>
      </c>
      <c r="C1304" s="4" t="n">
        <v>8</v>
      </c>
      <c r="D1304" s="9" t="s">
        <v>300</v>
      </c>
      <c r="E1304" s="9" t="s">
        <v>354</v>
      </c>
      <c r="F1304" s="12" t="str">
        <f aca="false">INDEX(品項主檔!$B$2:$B$11,MATCH($E1304,品項主檔!$A$2:$A$11,0))</f>
        <v>蔥油雞腿飯</v>
      </c>
      <c r="G1304" s="12" t="str">
        <f aca="false">INDEX(品項主檔!$C$2:$C$11,MATCH($E1304,品項主檔!$A$2:$A$11,0))</f>
        <v>主食</v>
      </c>
      <c r="H1304" s="17" t="n">
        <f aca="false">SUMIFS(品項年度售價!$D$2:$D$31,品項年度售價!$A$2:$A$31,$B1304,品項年度售價!$B$2:$B$31,$E1304)</f>
        <v>220</v>
      </c>
      <c r="I1304" s="4" t="n">
        <v>771</v>
      </c>
      <c r="J1304" s="14" t="n">
        <f aca="false">H1304*I1304</f>
        <v>169620</v>
      </c>
    </row>
    <row r="1305" customFormat="false" ht="15" hidden="false" customHeight="false" outlineLevel="0" collapsed="false">
      <c r="A1305" s="6" t="str">
        <f aca="false">TEXT(B1305,"0")&amp;"-"&amp;TEXT(C1305,"00")</f>
        <v>2024-08</v>
      </c>
      <c r="B1305" s="4" t="n">
        <v>2024</v>
      </c>
      <c r="C1305" s="4" t="n">
        <v>8</v>
      </c>
      <c r="D1305" s="9" t="s">
        <v>300</v>
      </c>
      <c r="E1305" s="9" t="s">
        <v>356</v>
      </c>
      <c r="F1305" s="12" t="str">
        <f aca="false">INDEX(品項主檔!$B$2:$B$11,MATCH($E1305,品項主檔!$A$2:$A$11,0))</f>
        <v>黑胡椒豬排飯</v>
      </c>
      <c r="G1305" s="12" t="str">
        <f aca="false">INDEX(品項主檔!$C$2:$C$11,MATCH($E1305,品項主檔!$A$2:$A$11,0))</f>
        <v>主食</v>
      </c>
      <c r="H1305" s="17" t="n">
        <f aca="false">SUMIFS(品項年度售價!$D$2:$D$31,品項年度售價!$A$2:$A$31,$B1305,品項年度售價!$B$2:$B$31,$E1305)</f>
        <v>230</v>
      </c>
      <c r="I1305" s="4" t="n">
        <v>729</v>
      </c>
      <c r="J1305" s="14" t="n">
        <f aca="false">H1305*I1305</f>
        <v>167670</v>
      </c>
    </row>
    <row r="1306" customFormat="false" ht="15" hidden="false" customHeight="false" outlineLevel="0" collapsed="false">
      <c r="A1306" s="6" t="str">
        <f aca="false">TEXT(B1306,"0")&amp;"-"&amp;TEXT(C1306,"00")</f>
        <v>2024-08</v>
      </c>
      <c r="B1306" s="4" t="n">
        <v>2024</v>
      </c>
      <c r="C1306" s="4" t="n">
        <v>8</v>
      </c>
      <c r="D1306" s="9" t="s">
        <v>300</v>
      </c>
      <c r="E1306" s="9" t="s">
        <v>358</v>
      </c>
      <c r="F1306" s="12" t="str">
        <f aca="false">INDEX(品項主檔!$B$2:$B$11,MATCH($E1306,品項主檔!$A$2:$A$11,0))</f>
        <v>麻油雞湯麵</v>
      </c>
      <c r="G1306" s="12" t="str">
        <f aca="false">INDEX(品項主檔!$C$2:$C$11,MATCH($E1306,品項主檔!$A$2:$A$11,0))</f>
        <v>主食</v>
      </c>
      <c r="H1306" s="17" t="n">
        <f aca="false">SUMIFS(品項年度售價!$D$2:$D$31,品項年度售價!$A$2:$A$31,$B1306,品項年度售價!$B$2:$B$31,$E1306)</f>
        <v>290</v>
      </c>
      <c r="I1306" s="4" t="n">
        <v>379</v>
      </c>
      <c r="J1306" s="14" t="n">
        <f aca="false">H1306*I1306</f>
        <v>109910</v>
      </c>
    </row>
    <row r="1307" customFormat="false" ht="15" hidden="false" customHeight="false" outlineLevel="0" collapsed="false">
      <c r="A1307" s="6" t="str">
        <f aca="false">TEXT(B1307,"0")&amp;"-"&amp;TEXT(C1307,"00")</f>
        <v>2024-08</v>
      </c>
      <c r="B1307" s="4" t="n">
        <v>2024</v>
      </c>
      <c r="C1307" s="4" t="n">
        <v>8</v>
      </c>
      <c r="D1307" s="9" t="s">
        <v>300</v>
      </c>
      <c r="E1307" s="9" t="s">
        <v>360</v>
      </c>
      <c r="F1307" s="12" t="str">
        <f aca="false">INDEX(品項主檔!$B$2:$B$11,MATCH($E1307,品項主檔!$A$2:$A$11,0))</f>
        <v>塔香涼麵</v>
      </c>
      <c r="G1307" s="12" t="str">
        <f aca="false">INDEX(品項主檔!$C$2:$C$11,MATCH($E1307,品項主檔!$A$2:$A$11,0))</f>
        <v>主食</v>
      </c>
      <c r="H1307" s="17" t="n">
        <f aca="false">SUMIFS(品項年度售價!$D$2:$D$31,品項年度售價!$A$2:$A$31,$B1307,品項年度售價!$B$2:$B$31,$E1307)</f>
        <v>180</v>
      </c>
      <c r="I1307" s="4" t="n">
        <v>1077</v>
      </c>
      <c r="J1307" s="14" t="n">
        <f aca="false">H1307*I1307</f>
        <v>193860</v>
      </c>
    </row>
    <row r="1308" customFormat="false" ht="15" hidden="false" customHeight="false" outlineLevel="0" collapsed="false">
      <c r="A1308" s="6" t="str">
        <f aca="false">TEXT(B1308,"0")&amp;"-"&amp;TEXT(C1308,"00")</f>
        <v>2024-08</v>
      </c>
      <c r="B1308" s="4" t="n">
        <v>2024</v>
      </c>
      <c r="C1308" s="4" t="n">
        <v>8</v>
      </c>
      <c r="D1308" s="9" t="s">
        <v>300</v>
      </c>
      <c r="E1308" s="9" t="s">
        <v>362</v>
      </c>
      <c r="F1308" s="12" t="str">
        <f aca="false">INDEX(品項主檔!$B$2:$B$11,MATCH($E1308,品項主檔!$A$2:$A$11,0))</f>
        <v>海鮮炒飯</v>
      </c>
      <c r="G1308" s="12" t="str">
        <f aca="false">INDEX(品項主檔!$C$2:$C$11,MATCH($E1308,品項主檔!$A$2:$A$11,0))</f>
        <v>主食</v>
      </c>
      <c r="H1308" s="17" t="n">
        <f aca="false">SUMIFS(品項年度售價!$D$2:$D$31,品項年度售價!$A$2:$A$31,$B1308,品項年度售價!$B$2:$B$31,$E1308)</f>
        <v>250</v>
      </c>
      <c r="I1308" s="4" t="n">
        <v>810</v>
      </c>
      <c r="J1308" s="14" t="n">
        <f aca="false">H1308*I1308</f>
        <v>202500</v>
      </c>
    </row>
    <row r="1309" customFormat="false" ht="15" hidden="false" customHeight="false" outlineLevel="0" collapsed="false">
      <c r="A1309" s="6" t="str">
        <f aca="false">TEXT(B1309,"0")&amp;"-"&amp;TEXT(C1309,"00")</f>
        <v>2024-08</v>
      </c>
      <c r="B1309" s="4" t="n">
        <v>2024</v>
      </c>
      <c r="C1309" s="4" t="n">
        <v>8</v>
      </c>
      <c r="D1309" s="9" t="s">
        <v>300</v>
      </c>
      <c r="E1309" s="9" t="s">
        <v>364</v>
      </c>
      <c r="F1309" s="12" t="str">
        <f aca="false">INDEX(品項主檔!$B$2:$B$11,MATCH($E1309,品項主檔!$A$2:$A$11,0))</f>
        <v>酸辣湯</v>
      </c>
      <c r="G1309" s="12" t="str">
        <f aca="false">INDEX(品項主檔!$C$2:$C$11,MATCH($E1309,品項主檔!$A$2:$A$11,0))</f>
        <v>湯品</v>
      </c>
      <c r="H1309" s="17" t="n">
        <f aca="false">SUMIFS(品項年度售價!$D$2:$D$31,品項年度售價!$A$2:$A$31,$B1309,品項年度售價!$B$2:$B$31,$E1309)</f>
        <v>60</v>
      </c>
      <c r="I1309" s="4" t="n">
        <v>2911</v>
      </c>
      <c r="J1309" s="14" t="n">
        <f aca="false">H1309*I1309</f>
        <v>174660</v>
      </c>
    </row>
    <row r="1310" customFormat="false" ht="15" hidden="false" customHeight="false" outlineLevel="0" collapsed="false">
      <c r="A1310" s="6" t="str">
        <f aca="false">TEXT(B1310,"0")&amp;"-"&amp;TEXT(C1310,"00")</f>
        <v>2024-08</v>
      </c>
      <c r="B1310" s="4" t="n">
        <v>2024</v>
      </c>
      <c r="C1310" s="4" t="n">
        <v>8</v>
      </c>
      <c r="D1310" s="9" t="s">
        <v>300</v>
      </c>
      <c r="E1310" s="9" t="s">
        <v>367</v>
      </c>
      <c r="F1310" s="12" t="str">
        <f aca="false">INDEX(品項主檔!$B$2:$B$11,MATCH($E1310,品項主檔!$A$2:$A$11,0))</f>
        <v>招牌滷味拼盤</v>
      </c>
      <c r="G1310" s="12" t="str">
        <f aca="false">INDEX(品項主檔!$C$2:$C$11,MATCH($E1310,品項主檔!$A$2:$A$11,0))</f>
        <v>小菜</v>
      </c>
      <c r="H1310" s="17" t="n">
        <f aca="false">SUMIFS(品項年度售價!$D$2:$D$31,品項年度售價!$A$2:$A$31,$B1310,品項年度售價!$B$2:$B$31,$E1310)</f>
        <v>120</v>
      </c>
      <c r="I1310" s="4" t="n">
        <v>2584</v>
      </c>
      <c r="J1310" s="14" t="n">
        <f aca="false">H1310*I1310</f>
        <v>310080</v>
      </c>
    </row>
    <row r="1311" customFormat="false" ht="15" hidden="false" customHeight="false" outlineLevel="0" collapsed="false">
      <c r="A1311" s="6" t="str">
        <f aca="false">TEXT(B1311,"0")&amp;"-"&amp;TEXT(C1311,"00")</f>
        <v>2024-08</v>
      </c>
      <c r="B1311" s="4" t="n">
        <v>2024</v>
      </c>
      <c r="C1311" s="4" t="n">
        <v>8</v>
      </c>
      <c r="D1311" s="9" t="s">
        <v>300</v>
      </c>
      <c r="E1311" s="9" t="s">
        <v>370</v>
      </c>
      <c r="F1311" s="12" t="str">
        <f aca="false">INDEX(品項主檔!$B$2:$B$11,MATCH($E1311,品項主檔!$A$2:$A$11,0))</f>
        <v>古早味紅茶</v>
      </c>
      <c r="G1311" s="12" t="str">
        <f aca="false">INDEX(品項主檔!$C$2:$C$11,MATCH($E1311,品項主檔!$A$2:$A$11,0))</f>
        <v>飲品</v>
      </c>
      <c r="H1311" s="17" t="n">
        <f aca="false">SUMIFS(品項年度售價!$D$2:$D$31,品項年度售價!$A$2:$A$31,$B1311,品項年度售價!$B$2:$B$31,$E1311)</f>
        <v>45</v>
      </c>
      <c r="I1311" s="4" t="n">
        <v>8193</v>
      </c>
      <c r="J1311" s="14" t="n">
        <f aca="false">H1311*I1311</f>
        <v>368685</v>
      </c>
    </row>
    <row r="1312" customFormat="false" ht="15" hidden="false" customHeight="false" outlineLevel="0" collapsed="false">
      <c r="A1312" s="6" t="str">
        <f aca="false">TEXT(B1312,"0")&amp;"-"&amp;TEXT(C1312,"00")</f>
        <v>2024-08</v>
      </c>
      <c r="B1312" s="4" t="n">
        <v>2024</v>
      </c>
      <c r="C1312" s="4" t="n">
        <v>8</v>
      </c>
      <c r="D1312" s="9" t="s">
        <v>305</v>
      </c>
      <c r="E1312" s="9" t="s">
        <v>349</v>
      </c>
      <c r="F1312" s="12" t="str">
        <f aca="false">INDEX(品項主檔!$B$2:$B$11,MATCH($E1312,品項主檔!$A$2:$A$11,0))</f>
        <v>招牌牛肉麵</v>
      </c>
      <c r="G1312" s="12" t="str">
        <f aca="false">INDEX(品項主檔!$C$2:$C$11,MATCH($E1312,品項主檔!$A$2:$A$11,0))</f>
        <v>主食</v>
      </c>
      <c r="H1312" s="17" t="n">
        <f aca="false">SUMIFS(品項年度售價!$D$2:$D$31,品項年度售價!$A$2:$A$31,$B1312,品項年度售價!$B$2:$B$31,$E1312)</f>
        <v>280</v>
      </c>
      <c r="I1312" s="4" t="n">
        <v>412</v>
      </c>
      <c r="J1312" s="14" t="n">
        <f aca="false">H1312*I1312</f>
        <v>115360</v>
      </c>
    </row>
    <row r="1313" customFormat="false" ht="15" hidden="false" customHeight="false" outlineLevel="0" collapsed="false">
      <c r="A1313" s="6" t="str">
        <f aca="false">TEXT(B1313,"0")&amp;"-"&amp;TEXT(C1313,"00")</f>
        <v>2024-08</v>
      </c>
      <c r="B1313" s="4" t="n">
        <v>2024</v>
      </c>
      <c r="C1313" s="4" t="n">
        <v>8</v>
      </c>
      <c r="D1313" s="9" t="s">
        <v>305</v>
      </c>
      <c r="E1313" s="9" t="s">
        <v>352</v>
      </c>
      <c r="F1313" s="12" t="str">
        <f aca="false">INDEX(品項主檔!$B$2:$B$11,MATCH($E1313,品項主檔!$A$2:$A$11,0))</f>
        <v>三杯雞定食</v>
      </c>
      <c r="G1313" s="12" t="str">
        <f aca="false">INDEX(品項主檔!$C$2:$C$11,MATCH($E1313,品項主檔!$A$2:$A$11,0))</f>
        <v>主食</v>
      </c>
      <c r="H1313" s="17" t="n">
        <f aca="false">SUMIFS(品項年度售價!$D$2:$D$31,品項年度售價!$A$2:$A$31,$B1313,品項年度售價!$B$2:$B$31,$E1313)</f>
        <v>260</v>
      </c>
      <c r="I1313" s="4" t="n">
        <v>574</v>
      </c>
      <c r="J1313" s="14" t="n">
        <f aca="false">H1313*I1313</f>
        <v>149240</v>
      </c>
    </row>
    <row r="1314" customFormat="false" ht="15" hidden="false" customHeight="false" outlineLevel="0" collapsed="false">
      <c r="A1314" s="6" t="str">
        <f aca="false">TEXT(B1314,"0")&amp;"-"&amp;TEXT(C1314,"00")</f>
        <v>2024-08</v>
      </c>
      <c r="B1314" s="4" t="n">
        <v>2024</v>
      </c>
      <c r="C1314" s="4" t="n">
        <v>8</v>
      </c>
      <c r="D1314" s="9" t="s">
        <v>305</v>
      </c>
      <c r="E1314" s="9" t="s">
        <v>354</v>
      </c>
      <c r="F1314" s="12" t="str">
        <f aca="false">INDEX(品項主檔!$B$2:$B$11,MATCH($E1314,品項主檔!$A$2:$A$11,0))</f>
        <v>蔥油雞腿飯</v>
      </c>
      <c r="G1314" s="12" t="str">
        <f aca="false">INDEX(品項主檔!$C$2:$C$11,MATCH($E1314,品項主檔!$A$2:$A$11,0))</f>
        <v>主食</v>
      </c>
      <c r="H1314" s="17" t="n">
        <f aca="false">SUMIFS(品項年度售價!$D$2:$D$31,品項年度售價!$A$2:$A$31,$B1314,品項年度售價!$B$2:$B$31,$E1314)</f>
        <v>220</v>
      </c>
      <c r="I1314" s="4" t="n">
        <v>490</v>
      </c>
      <c r="J1314" s="14" t="n">
        <f aca="false">H1314*I1314</f>
        <v>107800</v>
      </c>
    </row>
    <row r="1315" customFormat="false" ht="15" hidden="false" customHeight="false" outlineLevel="0" collapsed="false">
      <c r="A1315" s="6" t="str">
        <f aca="false">TEXT(B1315,"0")&amp;"-"&amp;TEXT(C1315,"00")</f>
        <v>2024-08</v>
      </c>
      <c r="B1315" s="4" t="n">
        <v>2024</v>
      </c>
      <c r="C1315" s="4" t="n">
        <v>8</v>
      </c>
      <c r="D1315" s="9" t="s">
        <v>305</v>
      </c>
      <c r="E1315" s="9" t="s">
        <v>356</v>
      </c>
      <c r="F1315" s="12" t="str">
        <f aca="false">INDEX(品項主檔!$B$2:$B$11,MATCH($E1315,品項主檔!$A$2:$A$11,0))</f>
        <v>黑胡椒豬排飯</v>
      </c>
      <c r="G1315" s="12" t="str">
        <f aca="false">INDEX(品項主檔!$C$2:$C$11,MATCH($E1315,品項主檔!$A$2:$A$11,0))</f>
        <v>主食</v>
      </c>
      <c r="H1315" s="17" t="n">
        <f aca="false">SUMIFS(品項年度售價!$D$2:$D$31,品項年度售價!$A$2:$A$31,$B1315,品項年度售價!$B$2:$B$31,$E1315)</f>
        <v>230</v>
      </c>
      <c r="I1315" s="4" t="n">
        <v>457</v>
      </c>
      <c r="J1315" s="14" t="n">
        <f aca="false">H1315*I1315</f>
        <v>105110</v>
      </c>
    </row>
    <row r="1316" customFormat="false" ht="15" hidden="false" customHeight="false" outlineLevel="0" collapsed="false">
      <c r="A1316" s="6" t="str">
        <f aca="false">TEXT(B1316,"0")&amp;"-"&amp;TEXT(C1316,"00")</f>
        <v>2024-08</v>
      </c>
      <c r="B1316" s="4" t="n">
        <v>2024</v>
      </c>
      <c r="C1316" s="4" t="n">
        <v>8</v>
      </c>
      <c r="D1316" s="9" t="s">
        <v>305</v>
      </c>
      <c r="E1316" s="9" t="s">
        <v>358</v>
      </c>
      <c r="F1316" s="12" t="str">
        <f aca="false">INDEX(品項主檔!$B$2:$B$11,MATCH($E1316,品項主檔!$A$2:$A$11,0))</f>
        <v>麻油雞湯麵</v>
      </c>
      <c r="G1316" s="12" t="str">
        <f aca="false">INDEX(品項主檔!$C$2:$C$11,MATCH($E1316,品項主檔!$A$2:$A$11,0))</f>
        <v>主食</v>
      </c>
      <c r="H1316" s="17" t="n">
        <f aca="false">SUMIFS(品項年度售價!$D$2:$D$31,品項年度售價!$A$2:$A$31,$B1316,品項年度售價!$B$2:$B$31,$E1316)</f>
        <v>290</v>
      </c>
      <c r="I1316" s="4" t="n">
        <v>282</v>
      </c>
      <c r="J1316" s="14" t="n">
        <f aca="false">H1316*I1316</f>
        <v>81780</v>
      </c>
    </row>
    <row r="1317" customFormat="false" ht="15" hidden="false" customHeight="false" outlineLevel="0" collapsed="false">
      <c r="A1317" s="6" t="str">
        <f aca="false">TEXT(B1317,"0")&amp;"-"&amp;TEXT(C1317,"00")</f>
        <v>2024-08</v>
      </c>
      <c r="B1317" s="4" t="n">
        <v>2024</v>
      </c>
      <c r="C1317" s="4" t="n">
        <v>8</v>
      </c>
      <c r="D1317" s="9" t="s">
        <v>305</v>
      </c>
      <c r="E1317" s="9" t="s">
        <v>360</v>
      </c>
      <c r="F1317" s="12" t="str">
        <f aca="false">INDEX(品項主檔!$B$2:$B$11,MATCH($E1317,品項主檔!$A$2:$A$11,0))</f>
        <v>塔香涼麵</v>
      </c>
      <c r="G1317" s="12" t="str">
        <f aca="false">INDEX(品項主檔!$C$2:$C$11,MATCH($E1317,品項主檔!$A$2:$A$11,0))</f>
        <v>主食</v>
      </c>
      <c r="H1317" s="17" t="n">
        <f aca="false">SUMIFS(品項年度售價!$D$2:$D$31,品項年度售價!$A$2:$A$31,$B1317,品項年度售價!$B$2:$B$31,$E1317)</f>
        <v>180</v>
      </c>
      <c r="I1317" s="4" t="n">
        <v>951</v>
      </c>
      <c r="J1317" s="14" t="n">
        <f aca="false">H1317*I1317</f>
        <v>171180</v>
      </c>
    </row>
    <row r="1318" customFormat="false" ht="15" hidden="false" customHeight="false" outlineLevel="0" collapsed="false">
      <c r="A1318" s="6" t="str">
        <f aca="false">TEXT(B1318,"0")&amp;"-"&amp;TEXT(C1318,"00")</f>
        <v>2024-08</v>
      </c>
      <c r="B1318" s="4" t="n">
        <v>2024</v>
      </c>
      <c r="C1318" s="4" t="n">
        <v>8</v>
      </c>
      <c r="D1318" s="9" t="s">
        <v>305</v>
      </c>
      <c r="E1318" s="9" t="s">
        <v>362</v>
      </c>
      <c r="F1318" s="12" t="str">
        <f aca="false">INDEX(品項主檔!$B$2:$B$11,MATCH($E1318,品項主檔!$A$2:$A$11,0))</f>
        <v>海鮮炒飯</v>
      </c>
      <c r="G1318" s="12" t="str">
        <f aca="false">INDEX(品項主檔!$C$2:$C$11,MATCH($E1318,品項主檔!$A$2:$A$11,0))</f>
        <v>主食</v>
      </c>
      <c r="H1318" s="17" t="n">
        <f aca="false">SUMIFS(品項年度售價!$D$2:$D$31,品項年度售價!$A$2:$A$31,$B1318,品項年度售價!$B$2:$B$31,$E1318)</f>
        <v>250</v>
      </c>
      <c r="I1318" s="4" t="n">
        <v>598</v>
      </c>
      <c r="J1318" s="14" t="n">
        <f aca="false">H1318*I1318</f>
        <v>149500</v>
      </c>
    </row>
    <row r="1319" customFormat="false" ht="15" hidden="false" customHeight="false" outlineLevel="0" collapsed="false">
      <c r="A1319" s="6" t="str">
        <f aca="false">TEXT(B1319,"0")&amp;"-"&amp;TEXT(C1319,"00")</f>
        <v>2024-08</v>
      </c>
      <c r="B1319" s="4" t="n">
        <v>2024</v>
      </c>
      <c r="C1319" s="4" t="n">
        <v>8</v>
      </c>
      <c r="D1319" s="9" t="s">
        <v>305</v>
      </c>
      <c r="E1319" s="9" t="s">
        <v>364</v>
      </c>
      <c r="F1319" s="12" t="str">
        <f aca="false">INDEX(品項主檔!$B$2:$B$11,MATCH($E1319,品項主檔!$A$2:$A$11,0))</f>
        <v>酸辣湯</v>
      </c>
      <c r="G1319" s="12" t="str">
        <f aca="false">INDEX(品項主檔!$C$2:$C$11,MATCH($E1319,品項主檔!$A$2:$A$11,0))</f>
        <v>湯品</v>
      </c>
      <c r="H1319" s="17" t="n">
        <f aca="false">SUMIFS(品項年度售價!$D$2:$D$31,品項年度售價!$A$2:$A$31,$B1319,品項年度售價!$B$2:$B$31,$E1319)</f>
        <v>60</v>
      </c>
      <c r="I1319" s="4" t="n">
        <v>2267</v>
      </c>
      <c r="J1319" s="14" t="n">
        <f aca="false">H1319*I1319</f>
        <v>136020</v>
      </c>
    </row>
    <row r="1320" customFormat="false" ht="15" hidden="false" customHeight="false" outlineLevel="0" collapsed="false">
      <c r="A1320" s="6" t="str">
        <f aca="false">TEXT(B1320,"0")&amp;"-"&amp;TEXT(C1320,"00")</f>
        <v>2024-08</v>
      </c>
      <c r="B1320" s="4" t="n">
        <v>2024</v>
      </c>
      <c r="C1320" s="4" t="n">
        <v>8</v>
      </c>
      <c r="D1320" s="9" t="s">
        <v>305</v>
      </c>
      <c r="E1320" s="9" t="s">
        <v>367</v>
      </c>
      <c r="F1320" s="12" t="str">
        <f aca="false">INDEX(品項主檔!$B$2:$B$11,MATCH($E1320,品項主檔!$A$2:$A$11,0))</f>
        <v>招牌滷味拼盤</v>
      </c>
      <c r="G1320" s="12" t="str">
        <f aca="false">INDEX(品項主檔!$C$2:$C$11,MATCH($E1320,品項主檔!$A$2:$A$11,0))</f>
        <v>小菜</v>
      </c>
      <c r="H1320" s="17" t="n">
        <f aca="false">SUMIFS(品項年度售價!$D$2:$D$31,品項年度售價!$A$2:$A$31,$B1320,品項年度售價!$B$2:$B$31,$E1320)</f>
        <v>120</v>
      </c>
      <c r="I1320" s="4" t="n">
        <v>2045</v>
      </c>
      <c r="J1320" s="14" t="n">
        <f aca="false">H1320*I1320</f>
        <v>245400</v>
      </c>
    </row>
    <row r="1321" customFormat="false" ht="15" hidden="false" customHeight="false" outlineLevel="0" collapsed="false">
      <c r="A1321" s="6" t="str">
        <f aca="false">TEXT(B1321,"0")&amp;"-"&amp;TEXT(C1321,"00")</f>
        <v>2024-08</v>
      </c>
      <c r="B1321" s="4" t="n">
        <v>2024</v>
      </c>
      <c r="C1321" s="4" t="n">
        <v>8</v>
      </c>
      <c r="D1321" s="9" t="s">
        <v>305</v>
      </c>
      <c r="E1321" s="9" t="s">
        <v>370</v>
      </c>
      <c r="F1321" s="12" t="str">
        <f aca="false">INDEX(品項主檔!$B$2:$B$11,MATCH($E1321,品項主檔!$A$2:$A$11,0))</f>
        <v>古早味紅茶</v>
      </c>
      <c r="G1321" s="12" t="str">
        <f aca="false">INDEX(品項主檔!$C$2:$C$11,MATCH($E1321,品項主檔!$A$2:$A$11,0))</f>
        <v>飲品</v>
      </c>
      <c r="H1321" s="17" t="n">
        <f aca="false">SUMIFS(品項年度售價!$D$2:$D$31,品項年度售價!$A$2:$A$31,$B1321,品項年度售價!$B$2:$B$31,$E1321)</f>
        <v>45</v>
      </c>
      <c r="I1321" s="4" t="n">
        <v>7263</v>
      </c>
      <c r="J1321" s="14" t="n">
        <f aca="false">H1321*I1321</f>
        <v>326835</v>
      </c>
    </row>
    <row r="1322" customFormat="false" ht="15" hidden="false" customHeight="false" outlineLevel="0" collapsed="false">
      <c r="A1322" s="6" t="str">
        <f aca="false">TEXT(B1322,"0")&amp;"-"&amp;TEXT(C1322,"00")</f>
        <v>2024-08</v>
      </c>
      <c r="B1322" s="4" t="n">
        <v>2024</v>
      </c>
      <c r="C1322" s="4" t="n">
        <v>8</v>
      </c>
      <c r="D1322" s="9" t="s">
        <v>307</v>
      </c>
      <c r="E1322" s="9" t="s">
        <v>349</v>
      </c>
      <c r="F1322" s="12" t="str">
        <f aca="false">INDEX(品項主檔!$B$2:$B$11,MATCH($E1322,品項主檔!$A$2:$A$11,0))</f>
        <v>招牌牛肉麵</v>
      </c>
      <c r="G1322" s="12" t="str">
        <f aca="false">INDEX(品項主檔!$C$2:$C$11,MATCH($E1322,品項主檔!$A$2:$A$11,0))</f>
        <v>主食</v>
      </c>
      <c r="H1322" s="17" t="n">
        <f aca="false">SUMIFS(品項年度售價!$D$2:$D$31,品項年度售價!$A$2:$A$31,$B1322,品項年度售價!$B$2:$B$31,$E1322)</f>
        <v>280</v>
      </c>
      <c r="I1322" s="4" t="n">
        <v>416</v>
      </c>
      <c r="J1322" s="14" t="n">
        <f aca="false">H1322*I1322</f>
        <v>116480</v>
      </c>
    </row>
    <row r="1323" customFormat="false" ht="15" hidden="false" customHeight="false" outlineLevel="0" collapsed="false">
      <c r="A1323" s="6" t="str">
        <f aca="false">TEXT(B1323,"0")&amp;"-"&amp;TEXT(C1323,"00")</f>
        <v>2024-08</v>
      </c>
      <c r="B1323" s="4" t="n">
        <v>2024</v>
      </c>
      <c r="C1323" s="4" t="n">
        <v>8</v>
      </c>
      <c r="D1323" s="9" t="s">
        <v>307</v>
      </c>
      <c r="E1323" s="9" t="s">
        <v>352</v>
      </c>
      <c r="F1323" s="12" t="str">
        <f aca="false">INDEX(品項主檔!$B$2:$B$11,MATCH($E1323,品項主檔!$A$2:$A$11,0))</f>
        <v>三杯雞定食</v>
      </c>
      <c r="G1323" s="12" t="str">
        <f aca="false">INDEX(品項主檔!$C$2:$C$11,MATCH($E1323,品項主檔!$A$2:$A$11,0))</f>
        <v>主食</v>
      </c>
      <c r="H1323" s="17" t="n">
        <f aca="false">SUMIFS(品項年度售價!$D$2:$D$31,品項年度售價!$A$2:$A$31,$B1323,品項年度售價!$B$2:$B$31,$E1323)</f>
        <v>260</v>
      </c>
      <c r="I1323" s="4" t="n">
        <v>355</v>
      </c>
      <c r="J1323" s="14" t="n">
        <f aca="false">H1323*I1323</f>
        <v>92300</v>
      </c>
    </row>
    <row r="1324" customFormat="false" ht="15" hidden="false" customHeight="false" outlineLevel="0" collapsed="false">
      <c r="A1324" s="6" t="str">
        <f aca="false">TEXT(B1324,"0")&amp;"-"&amp;TEXT(C1324,"00")</f>
        <v>2024-08</v>
      </c>
      <c r="B1324" s="4" t="n">
        <v>2024</v>
      </c>
      <c r="C1324" s="4" t="n">
        <v>8</v>
      </c>
      <c r="D1324" s="9" t="s">
        <v>307</v>
      </c>
      <c r="E1324" s="9" t="s">
        <v>354</v>
      </c>
      <c r="F1324" s="12" t="str">
        <f aca="false">INDEX(品項主檔!$B$2:$B$11,MATCH($E1324,品項主檔!$A$2:$A$11,0))</f>
        <v>蔥油雞腿飯</v>
      </c>
      <c r="G1324" s="12" t="str">
        <f aca="false">INDEX(品項主檔!$C$2:$C$11,MATCH($E1324,品項主檔!$A$2:$A$11,0))</f>
        <v>主食</v>
      </c>
      <c r="H1324" s="17" t="n">
        <f aca="false">SUMIFS(品項年度售價!$D$2:$D$31,品項年度售價!$A$2:$A$31,$B1324,品項年度售價!$B$2:$B$31,$E1324)</f>
        <v>220</v>
      </c>
      <c r="I1324" s="4" t="n">
        <v>421</v>
      </c>
      <c r="J1324" s="14" t="n">
        <f aca="false">H1324*I1324</f>
        <v>92620</v>
      </c>
    </row>
    <row r="1325" customFormat="false" ht="15" hidden="false" customHeight="false" outlineLevel="0" collapsed="false">
      <c r="A1325" s="6" t="str">
        <f aca="false">TEXT(B1325,"0")&amp;"-"&amp;TEXT(C1325,"00")</f>
        <v>2024-08</v>
      </c>
      <c r="B1325" s="4" t="n">
        <v>2024</v>
      </c>
      <c r="C1325" s="4" t="n">
        <v>8</v>
      </c>
      <c r="D1325" s="9" t="s">
        <v>307</v>
      </c>
      <c r="E1325" s="9" t="s">
        <v>356</v>
      </c>
      <c r="F1325" s="12" t="str">
        <f aca="false">INDEX(品項主檔!$B$2:$B$11,MATCH($E1325,品項主檔!$A$2:$A$11,0))</f>
        <v>黑胡椒豬排飯</v>
      </c>
      <c r="G1325" s="12" t="str">
        <f aca="false">INDEX(品項主檔!$C$2:$C$11,MATCH($E1325,品項主檔!$A$2:$A$11,0))</f>
        <v>主食</v>
      </c>
      <c r="H1325" s="17" t="n">
        <f aca="false">SUMIFS(品項年度售價!$D$2:$D$31,品項年度售價!$A$2:$A$31,$B1325,品項年度售價!$B$2:$B$31,$E1325)</f>
        <v>230</v>
      </c>
      <c r="I1325" s="4" t="n">
        <v>377</v>
      </c>
      <c r="J1325" s="14" t="n">
        <f aca="false">H1325*I1325</f>
        <v>86710</v>
      </c>
    </row>
    <row r="1326" customFormat="false" ht="15" hidden="false" customHeight="false" outlineLevel="0" collapsed="false">
      <c r="A1326" s="6" t="str">
        <f aca="false">TEXT(B1326,"0")&amp;"-"&amp;TEXT(C1326,"00")</f>
        <v>2024-08</v>
      </c>
      <c r="B1326" s="4" t="n">
        <v>2024</v>
      </c>
      <c r="C1326" s="4" t="n">
        <v>8</v>
      </c>
      <c r="D1326" s="9" t="s">
        <v>307</v>
      </c>
      <c r="E1326" s="9" t="s">
        <v>358</v>
      </c>
      <c r="F1326" s="12" t="str">
        <f aca="false">INDEX(品項主檔!$B$2:$B$11,MATCH($E1326,品項主檔!$A$2:$A$11,0))</f>
        <v>麻油雞湯麵</v>
      </c>
      <c r="G1326" s="12" t="str">
        <f aca="false">INDEX(品項主檔!$C$2:$C$11,MATCH($E1326,品項主檔!$A$2:$A$11,0))</f>
        <v>主食</v>
      </c>
      <c r="H1326" s="17" t="n">
        <f aca="false">SUMIFS(品項年度售價!$D$2:$D$31,品項年度售價!$A$2:$A$31,$B1326,品項年度售價!$B$2:$B$31,$E1326)</f>
        <v>290</v>
      </c>
      <c r="I1326" s="4" t="n">
        <v>180</v>
      </c>
      <c r="J1326" s="14" t="n">
        <f aca="false">H1326*I1326</f>
        <v>52200</v>
      </c>
    </row>
    <row r="1327" customFormat="false" ht="15" hidden="false" customHeight="false" outlineLevel="0" collapsed="false">
      <c r="A1327" s="6" t="str">
        <f aca="false">TEXT(B1327,"0")&amp;"-"&amp;TEXT(C1327,"00")</f>
        <v>2024-08</v>
      </c>
      <c r="B1327" s="4" t="n">
        <v>2024</v>
      </c>
      <c r="C1327" s="4" t="n">
        <v>8</v>
      </c>
      <c r="D1327" s="9" t="s">
        <v>307</v>
      </c>
      <c r="E1327" s="9" t="s">
        <v>360</v>
      </c>
      <c r="F1327" s="12" t="str">
        <f aca="false">INDEX(品項主檔!$B$2:$B$11,MATCH($E1327,品項主檔!$A$2:$A$11,0))</f>
        <v>塔香涼麵</v>
      </c>
      <c r="G1327" s="12" t="str">
        <f aca="false">INDEX(品項主檔!$C$2:$C$11,MATCH($E1327,品項主檔!$A$2:$A$11,0))</f>
        <v>主食</v>
      </c>
      <c r="H1327" s="17" t="n">
        <f aca="false">SUMIFS(品項年度售價!$D$2:$D$31,品項年度售價!$A$2:$A$31,$B1327,品項年度售價!$B$2:$B$31,$E1327)</f>
        <v>180</v>
      </c>
      <c r="I1327" s="4" t="n">
        <v>583</v>
      </c>
      <c r="J1327" s="14" t="n">
        <f aca="false">H1327*I1327</f>
        <v>104940</v>
      </c>
    </row>
    <row r="1328" customFormat="false" ht="15" hidden="false" customHeight="false" outlineLevel="0" collapsed="false">
      <c r="A1328" s="6" t="str">
        <f aca="false">TEXT(B1328,"0")&amp;"-"&amp;TEXT(C1328,"00")</f>
        <v>2024-08</v>
      </c>
      <c r="B1328" s="4" t="n">
        <v>2024</v>
      </c>
      <c r="C1328" s="4" t="n">
        <v>8</v>
      </c>
      <c r="D1328" s="9" t="s">
        <v>307</v>
      </c>
      <c r="E1328" s="9" t="s">
        <v>362</v>
      </c>
      <c r="F1328" s="12" t="str">
        <f aca="false">INDEX(品項主檔!$B$2:$B$11,MATCH($E1328,品項主檔!$A$2:$A$11,0))</f>
        <v>海鮮炒飯</v>
      </c>
      <c r="G1328" s="12" t="str">
        <f aca="false">INDEX(品項主檔!$C$2:$C$11,MATCH($E1328,品項主檔!$A$2:$A$11,0))</f>
        <v>主食</v>
      </c>
      <c r="H1328" s="17" t="n">
        <f aca="false">SUMIFS(品項年度售價!$D$2:$D$31,品項年度售價!$A$2:$A$31,$B1328,品項年度售價!$B$2:$B$31,$E1328)</f>
        <v>250</v>
      </c>
      <c r="I1328" s="4" t="n">
        <v>451</v>
      </c>
      <c r="J1328" s="14" t="n">
        <f aca="false">H1328*I1328</f>
        <v>112750</v>
      </c>
    </row>
    <row r="1329" customFormat="false" ht="15" hidden="false" customHeight="false" outlineLevel="0" collapsed="false">
      <c r="A1329" s="6" t="str">
        <f aca="false">TEXT(B1329,"0")&amp;"-"&amp;TEXT(C1329,"00")</f>
        <v>2024-08</v>
      </c>
      <c r="B1329" s="4" t="n">
        <v>2024</v>
      </c>
      <c r="C1329" s="4" t="n">
        <v>8</v>
      </c>
      <c r="D1329" s="9" t="s">
        <v>307</v>
      </c>
      <c r="E1329" s="9" t="s">
        <v>364</v>
      </c>
      <c r="F1329" s="12" t="str">
        <f aca="false">INDEX(品項主檔!$B$2:$B$11,MATCH($E1329,品項主檔!$A$2:$A$11,0))</f>
        <v>酸辣湯</v>
      </c>
      <c r="G1329" s="12" t="str">
        <f aca="false">INDEX(品項主檔!$C$2:$C$11,MATCH($E1329,品項主檔!$A$2:$A$11,0))</f>
        <v>湯品</v>
      </c>
      <c r="H1329" s="17" t="n">
        <f aca="false">SUMIFS(品項年度售價!$D$2:$D$31,品項年度售價!$A$2:$A$31,$B1329,品項年度售價!$B$2:$B$31,$E1329)</f>
        <v>60</v>
      </c>
      <c r="I1329" s="4" t="n">
        <v>1654</v>
      </c>
      <c r="J1329" s="14" t="n">
        <f aca="false">H1329*I1329</f>
        <v>99240</v>
      </c>
    </row>
    <row r="1330" customFormat="false" ht="15" hidden="false" customHeight="false" outlineLevel="0" collapsed="false">
      <c r="A1330" s="6" t="str">
        <f aca="false">TEXT(B1330,"0")&amp;"-"&amp;TEXT(C1330,"00")</f>
        <v>2024-08</v>
      </c>
      <c r="B1330" s="4" t="n">
        <v>2024</v>
      </c>
      <c r="C1330" s="4" t="n">
        <v>8</v>
      </c>
      <c r="D1330" s="9" t="s">
        <v>307</v>
      </c>
      <c r="E1330" s="9" t="s">
        <v>367</v>
      </c>
      <c r="F1330" s="12" t="str">
        <f aca="false">INDEX(品項主檔!$B$2:$B$11,MATCH($E1330,品項主檔!$A$2:$A$11,0))</f>
        <v>招牌滷味拼盤</v>
      </c>
      <c r="G1330" s="12" t="str">
        <f aca="false">INDEX(品項主檔!$C$2:$C$11,MATCH($E1330,品項主檔!$A$2:$A$11,0))</f>
        <v>小菜</v>
      </c>
      <c r="H1330" s="17" t="n">
        <f aca="false">SUMIFS(品項年度售價!$D$2:$D$31,品項年度售價!$A$2:$A$31,$B1330,品項年度售價!$B$2:$B$31,$E1330)</f>
        <v>120</v>
      </c>
      <c r="I1330" s="4" t="n">
        <v>1224</v>
      </c>
      <c r="J1330" s="14" t="n">
        <f aca="false">H1330*I1330</f>
        <v>146880</v>
      </c>
    </row>
    <row r="1331" customFormat="false" ht="15" hidden="false" customHeight="false" outlineLevel="0" collapsed="false">
      <c r="A1331" s="6" t="str">
        <f aca="false">TEXT(B1331,"0")&amp;"-"&amp;TEXT(C1331,"00")</f>
        <v>2024-08</v>
      </c>
      <c r="B1331" s="4" t="n">
        <v>2024</v>
      </c>
      <c r="C1331" s="4" t="n">
        <v>8</v>
      </c>
      <c r="D1331" s="9" t="s">
        <v>307</v>
      </c>
      <c r="E1331" s="9" t="s">
        <v>370</v>
      </c>
      <c r="F1331" s="12" t="str">
        <f aca="false">INDEX(品項主檔!$B$2:$B$11,MATCH($E1331,品項主檔!$A$2:$A$11,0))</f>
        <v>古早味紅茶</v>
      </c>
      <c r="G1331" s="12" t="str">
        <f aca="false">INDEX(品項主檔!$C$2:$C$11,MATCH($E1331,品項主檔!$A$2:$A$11,0))</f>
        <v>飲品</v>
      </c>
      <c r="H1331" s="17" t="n">
        <f aca="false">SUMIFS(品項年度售價!$D$2:$D$31,品項年度售價!$A$2:$A$31,$B1331,品項年度售價!$B$2:$B$31,$E1331)</f>
        <v>45</v>
      </c>
      <c r="I1331" s="4" t="n">
        <v>5941</v>
      </c>
      <c r="J1331" s="14" t="n">
        <f aca="false">H1331*I1331</f>
        <v>267345</v>
      </c>
    </row>
    <row r="1332" customFormat="false" ht="15" hidden="false" customHeight="false" outlineLevel="0" collapsed="false">
      <c r="A1332" s="6" t="str">
        <f aca="false">TEXT(B1332,"0")&amp;"-"&amp;TEXT(C1332,"00")</f>
        <v>2024-08</v>
      </c>
      <c r="B1332" s="4" t="n">
        <v>2024</v>
      </c>
      <c r="C1332" s="4" t="n">
        <v>8</v>
      </c>
      <c r="D1332" s="9" t="s">
        <v>318</v>
      </c>
      <c r="E1332" s="9" t="s">
        <v>349</v>
      </c>
      <c r="F1332" s="12" t="str">
        <f aca="false">INDEX(品項主檔!$B$2:$B$11,MATCH($E1332,品項主檔!$A$2:$A$11,0))</f>
        <v>招牌牛肉麵</v>
      </c>
      <c r="G1332" s="12" t="str">
        <f aca="false">INDEX(品項主檔!$C$2:$C$11,MATCH($E1332,品項主檔!$A$2:$A$11,0))</f>
        <v>主食</v>
      </c>
      <c r="H1332" s="17" t="n">
        <f aca="false">SUMIFS(品項年度售價!$D$2:$D$31,品項年度售價!$A$2:$A$31,$B1332,品項年度售價!$B$2:$B$31,$E1332)</f>
        <v>280</v>
      </c>
      <c r="I1332" s="4" t="n">
        <v>374</v>
      </c>
      <c r="J1332" s="14" t="n">
        <f aca="false">H1332*I1332</f>
        <v>104720</v>
      </c>
    </row>
    <row r="1333" customFormat="false" ht="15" hidden="false" customHeight="false" outlineLevel="0" collapsed="false">
      <c r="A1333" s="6" t="str">
        <f aca="false">TEXT(B1333,"0")&amp;"-"&amp;TEXT(C1333,"00")</f>
        <v>2024-08</v>
      </c>
      <c r="B1333" s="4" t="n">
        <v>2024</v>
      </c>
      <c r="C1333" s="4" t="n">
        <v>8</v>
      </c>
      <c r="D1333" s="9" t="s">
        <v>318</v>
      </c>
      <c r="E1333" s="9" t="s">
        <v>352</v>
      </c>
      <c r="F1333" s="12" t="str">
        <f aca="false">INDEX(品項主檔!$B$2:$B$11,MATCH($E1333,品項主檔!$A$2:$A$11,0))</f>
        <v>三杯雞定食</v>
      </c>
      <c r="G1333" s="12" t="str">
        <f aca="false">INDEX(品項主檔!$C$2:$C$11,MATCH($E1333,品項主檔!$A$2:$A$11,0))</f>
        <v>主食</v>
      </c>
      <c r="H1333" s="17" t="n">
        <f aca="false">SUMIFS(品項年度售價!$D$2:$D$31,品項年度售價!$A$2:$A$31,$B1333,品項年度售價!$B$2:$B$31,$E1333)</f>
        <v>260</v>
      </c>
      <c r="I1333" s="4" t="n">
        <v>446</v>
      </c>
      <c r="J1333" s="14" t="n">
        <f aca="false">H1333*I1333</f>
        <v>115960</v>
      </c>
    </row>
    <row r="1334" customFormat="false" ht="15" hidden="false" customHeight="false" outlineLevel="0" collapsed="false">
      <c r="A1334" s="6" t="str">
        <f aca="false">TEXT(B1334,"0")&amp;"-"&amp;TEXT(C1334,"00")</f>
        <v>2024-08</v>
      </c>
      <c r="B1334" s="4" t="n">
        <v>2024</v>
      </c>
      <c r="C1334" s="4" t="n">
        <v>8</v>
      </c>
      <c r="D1334" s="9" t="s">
        <v>318</v>
      </c>
      <c r="E1334" s="9" t="s">
        <v>354</v>
      </c>
      <c r="F1334" s="12" t="str">
        <f aca="false">INDEX(品項主檔!$B$2:$B$11,MATCH($E1334,品項主檔!$A$2:$A$11,0))</f>
        <v>蔥油雞腿飯</v>
      </c>
      <c r="G1334" s="12" t="str">
        <f aca="false">INDEX(品項主檔!$C$2:$C$11,MATCH($E1334,品項主檔!$A$2:$A$11,0))</f>
        <v>主食</v>
      </c>
      <c r="H1334" s="17" t="n">
        <f aca="false">SUMIFS(品項年度售價!$D$2:$D$31,品項年度售價!$A$2:$A$31,$B1334,品項年度售價!$B$2:$B$31,$E1334)</f>
        <v>220</v>
      </c>
      <c r="I1334" s="4" t="n">
        <v>442</v>
      </c>
      <c r="J1334" s="14" t="n">
        <f aca="false">H1334*I1334</f>
        <v>97240</v>
      </c>
    </row>
    <row r="1335" customFormat="false" ht="15" hidden="false" customHeight="false" outlineLevel="0" collapsed="false">
      <c r="A1335" s="6" t="str">
        <f aca="false">TEXT(B1335,"0")&amp;"-"&amp;TEXT(C1335,"00")</f>
        <v>2024-08</v>
      </c>
      <c r="B1335" s="4" t="n">
        <v>2024</v>
      </c>
      <c r="C1335" s="4" t="n">
        <v>8</v>
      </c>
      <c r="D1335" s="9" t="s">
        <v>318</v>
      </c>
      <c r="E1335" s="9" t="s">
        <v>356</v>
      </c>
      <c r="F1335" s="12" t="str">
        <f aca="false">INDEX(品項主檔!$B$2:$B$11,MATCH($E1335,品項主檔!$A$2:$A$11,0))</f>
        <v>黑胡椒豬排飯</v>
      </c>
      <c r="G1335" s="12" t="str">
        <f aca="false">INDEX(品項主檔!$C$2:$C$11,MATCH($E1335,品項主檔!$A$2:$A$11,0))</f>
        <v>主食</v>
      </c>
      <c r="H1335" s="17" t="n">
        <f aca="false">SUMIFS(品項年度售價!$D$2:$D$31,品項年度售價!$A$2:$A$31,$B1335,品項年度售價!$B$2:$B$31,$E1335)</f>
        <v>230</v>
      </c>
      <c r="I1335" s="4" t="n">
        <v>379</v>
      </c>
      <c r="J1335" s="14" t="n">
        <f aca="false">H1335*I1335</f>
        <v>87170</v>
      </c>
    </row>
    <row r="1336" customFormat="false" ht="15" hidden="false" customHeight="false" outlineLevel="0" collapsed="false">
      <c r="A1336" s="6" t="str">
        <f aca="false">TEXT(B1336,"0")&amp;"-"&amp;TEXT(C1336,"00")</f>
        <v>2024-08</v>
      </c>
      <c r="B1336" s="4" t="n">
        <v>2024</v>
      </c>
      <c r="C1336" s="4" t="n">
        <v>8</v>
      </c>
      <c r="D1336" s="9" t="s">
        <v>318</v>
      </c>
      <c r="E1336" s="9" t="s">
        <v>358</v>
      </c>
      <c r="F1336" s="12" t="str">
        <f aca="false">INDEX(品項主檔!$B$2:$B$11,MATCH($E1336,品項主檔!$A$2:$A$11,0))</f>
        <v>麻油雞湯麵</v>
      </c>
      <c r="G1336" s="12" t="str">
        <f aca="false">INDEX(品項主檔!$C$2:$C$11,MATCH($E1336,品項主檔!$A$2:$A$11,0))</f>
        <v>主食</v>
      </c>
      <c r="H1336" s="17" t="n">
        <f aca="false">SUMIFS(品項年度售價!$D$2:$D$31,品項年度售價!$A$2:$A$31,$B1336,品項年度售價!$B$2:$B$31,$E1336)</f>
        <v>290</v>
      </c>
      <c r="I1336" s="4" t="n">
        <v>194</v>
      </c>
      <c r="J1336" s="14" t="n">
        <f aca="false">H1336*I1336</f>
        <v>56260</v>
      </c>
    </row>
    <row r="1337" customFormat="false" ht="15" hidden="false" customHeight="false" outlineLevel="0" collapsed="false">
      <c r="A1337" s="6" t="str">
        <f aca="false">TEXT(B1337,"0")&amp;"-"&amp;TEXT(C1337,"00")</f>
        <v>2024-08</v>
      </c>
      <c r="B1337" s="4" t="n">
        <v>2024</v>
      </c>
      <c r="C1337" s="4" t="n">
        <v>8</v>
      </c>
      <c r="D1337" s="9" t="s">
        <v>318</v>
      </c>
      <c r="E1337" s="9" t="s">
        <v>360</v>
      </c>
      <c r="F1337" s="12" t="str">
        <f aca="false">INDEX(品項主檔!$B$2:$B$11,MATCH($E1337,品項主檔!$A$2:$A$11,0))</f>
        <v>塔香涼麵</v>
      </c>
      <c r="G1337" s="12" t="str">
        <f aca="false">INDEX(品項主檔!$C$2:$C$11,MATCH($E1337,品項主檔!$A$2:$A$11,0))</f>
        <v>主食</v>
      </c>
      <c r="H1337" s="17" t="n">
        <f aca="false">SUMIFS(品項年度售價!$D$2:$D$31,品項年度售價!$A$2:$A$31,$B1337,品項年度售價!$B$2:$B$31,$E1337)</f>
        <v>180</v>
      </c>
      <c r="I1337" s="4" t="n">
        <v>686</v>
      </c>
      <c r="J1337" s="14" t="n">
        <f aca="false">H1337*I1337</f>
        <v>123480</v>
      </c>
    </row>
    <row r="1338" customFormat="false" ht="15" hidden="false" customHeight="false" outlineLevel="0" collapsed="false">
      <c r="A1338" s="6" t="str">
        <f aca="false">TEXT(B1338,"0")&amp;"-"&amp;TEXT(C1338,"00")</f>
        <v>2024-08</v>
      </c>
      <c r="B1338" s="4" t="n">
        <v>2024</v>
      </c>
      <c r="C1338" s="4" t="n">
        <v>8</v>
      </c>
      <c r="D1338" s="9" t="s">
        <v>318</v>
      </c>
      <c r="E1338" s="9" t="s">
        <v>362</v>
      </c>
      <c r="F1338" s="12" t="str">
        <f aca="false">INDEX(品項主檔!$B$2:$B$11,MATCH($E1338,品項主檔!$A$2:$A$11,0))</f>
        <v>海鮮炒飯</v>
      </c>
      <c r="G1338" s="12" t="str">
        <f aca="false">INDEX(品項主檔!$C$2:$C$11,MATCH($E1338,品項主檔!$A$2:$A$11,0))</f>
        <v>主食</v>
      </c>
      <c r="H1338" s="17" t="n">
        <f aca="false">SUMIFS(品項年度售價!$D$2:$D$31,品項年度售價!$A$2:$A$31,$B1338,品項年度售價!$B$2:$B$31,$E1338)</f>
        <v>250</v>
      </c>
      <c r="I1338" s="4" t="n">
        <v>513</v>
      </c>
      <c r="J1338" s="14" t="n">
        <f aca="false">H1338*I1338</f>
        <v>128250</v>
      </c>
    </row>
    <row r="1339" customFormat="false" ht="15" hidden="false" customHeight="false" outlineLevel="0" collapsed="false">
      <c r="A1339" s="6" t="str">
        <f aca="false">TEXT(B1339,"0")&amp;"-"&amp;TEXT(C1339,"00")</f>
        <v>2024-08</v>
      </c>
      <c r="B1339" s="4" t="n">
        <v>2024</v>
      </c>
      <c r="C1339" s="4" t="n">
        <v>8</v>
      </c>
      <c r="D1339" s="9" t="s">
        <v>318</v>
      </c>
      <c r="E1339" s="9" t="s">
        <v>364</v>
      </c>
      <c r="F1339" s="12" t="str">
        <f aca="false">INDEX(品項主檔!$B$2:$B$11,MATCH($E1339,品項主檔!$A$2:$A$11,0))</f>
        <v>酸辣湯</v>
      </c>
      <c r="G1339" s="12" t="str">
        <f aca="false">INDEX(品項主檔!$C$2:$C$11,MATCH($E1339,品項主檔!$A$2:$A$11,0))</f>
        <v>湯品</v>
      </c>
      <c r="H1339" s="17" t="n">
        <f aca="false">SUMIFS(品項年度售價!$D$2:$D$31,品項年度售價!$A$2:$A$31,$B1339,品項年度售價!$B$2:$B$31,$E1339)</f>
        <v>60</v>
      </c>
      <c r="I1339" s="4" t="n">
        <v>1731</v>
      </c>
      <c r="J1339" s="14" t="n">
        <f aca="false">H1339*I1339</f>
        <v>103860</v>
      </c>
    </row>
    <row r="1340" customFormat="false" ht="15" hidden="false" customHeight="false" outlineLevel="0" collapsed="false">
      <c r="A1340" s="6" t="str">
        <f aca="false">TEXT(B1340,"0")&amp;"-"&amp;TEXT(C1340,"00")</f>
        <v>2024-08</v>
      </c>
      <c r="B1340" s="4" t="n">
        <v>2024</v>
      </c>
      <c r="C1340" s="4" t="n">
        <v>8</v>
      </c>
      <c r="D1340" s="9" t="s">
        <v>318</v>
      </c>
      <c r="E1340" s="9" t="s">
        <v>367</v>
      </c>
      <c r="F1340" s="12" t="str">
        <f aca="false">INDEX(品項主檔!$B$2:$B$11,MATCH($E1340,品項主檔!$A$2:$A$11,0))</f>
        <v>招牌滷味拼盤</v>
      </c>
      <c r="G1340" s="12" t="str">
        <f aca="false">INDEX(品項主檔!$C$2:$C$11,MATCH($E1340,品項主檔!$A$2:$A$11,0))</f>
        <v>小菜</v>
      </c>
      <c r="H1340" s="17" t="n">
        <f aca="false">SUMIFS(品項年度售價!$D$2:$D$31,品項年度售價!$A$2:$A$31,$B1340,品項年度售價!$B$2:$B$31,$E1340)</f>
        <v>120</v>
      </c>
      <c r="I1340" s="4" t="n">
        <v>1718</v>
      </c>
      <c r="J1340" s="14" t="n">
        <f aca="false">H1340*I1340</f>
        <v>206160</v>
      </c>
    </row>
    <row r="1341" customFormat="false" ht="15" hidden="false" customHeight="false" outlineLevel="0" collapsed="false">
      <c r="A1341" s="6" t="str">
        <f aca="false">TEXT(B1341,"0")&amp;"-"&amp;TEXT(C1341,"00")</f>
        <v>2024-08</v>
      </c>
      <c r="B1341" s="4" t="n">
        <v>2024</v>
      </c>
      <c r="C1341" s="4" t="n">
        <v>8</v>
      </c>
      <c r="D1341" s="9" t="s">
        <v>318</v>
      </c>
      <c r="E1341" s="9" t="s">
        <v>370</v>
      </c>
      <c r="F1341" s="12" t="str">
        <f aca="false">INDEX(品項主檔!$B$2:$B$11,MATCH($E1341,品項主檔!$A$2:$A$11,0))</f>
        <v>古早味紅茶</v>
      </c>
      <c r="G1341" s="12" t="str">
        <f aca="false">INDEX(品項主檔!$C$2:$C$11,MATCH($E1341,品項主檔!$A$2:$A$11,0))</f>
        <v>飲品</v>
      </c>
      <c r="H1341" s="17" t="n">
        <f aca="false">SUMIFS(品項年度售價!$D$2:$D$31,品項年度售價!$A$2:$A$31,$B1341,品項年度售價!$B$2:$B$31,$E1341)</f>
        <v>45</v>
      </c>
      <c r="I1341" s="4" t="n">
        <v>6085</v>
      </c>
      <c r="J1341" s="14" t="n">
        <f aca="false">H1341*I1341</f>
        <v>273825</v>
      </c>
    </row>
    <row r="1342" customFormat="false" ht="15" hidden="false" customHeight="false" outlineLevel="0" collapsed="false">
      <c r="A1342" s="6" t="str">
        <f aca="false">TEXT(B1342,"0")&amp;"-"&amp;TEXT(C1342,"00")</f>
        <v>2024-08</v>
      </c>
      <c r="B1342" s="4" t="n">
        <v>2024</v>
      </c>
      <c r="C1342" s="4" t="n">
        <v>8</v>
      </c>
      <c r="D1342" s="9" t="s">
        <v>323</v>
      </c>
      <c r="E1342" s="9" t="s">
        <v>349</v>
      </c>
      <c r="F1342" s="12" t="str">
        <f aca="false">INDEX(品項主檔!$B$2:$B$11,MATCH($E1342,品項主檔!$A$2:$A$11,0))</f>
        <v>招牌牛肉麵</v>
      </c>
      <c r="G1342" s="12" t="str">
        <f aca="false">INDEX(品項主檔!$C$2:$C$11,MATCH($E1342,品項主檔!$A$2:$A$11,0))</f>
        <v>主食</v>
      </c>
      <c r="H1342" s="17" t="n">
        <f aca="false">SUMIFS(品項年度售價!$D$2:$D$31,品項年度售價!$A$2:$A$31,$B1342,品項年度售價!$B$2:$B$31,$E1342)</f>
        <v>280</v>
      </c>
      <c r="I1342" s="4" t="n">
        <v>378</v>
      </c>
      <c r="J1342" s="14" t="n">
        <f aca="false">H1342*I1342</f>
        <v>105840</v>
      </c>
    </row>
    <row r="1343" customFormat="false" ht="15" hidden="false" customHeight="false" outlineLevel="0" collapsed="false">
      <c r="A1343" s="6" t="str">
        <f aca="false">TEXT(B1343,"0")&amp;"-"&amp;TEXT(C1343,"00")</f>
        <v>2024-08</v>
      </c>
      <c r="B1343" s="4" t="n">
        <v>2024</v>
      </c>
      <c r="C1343" s="4" t="n">
        <v>8</v>
      </c>
      <c r="D1343" s="9" t="s">
        <v>323</v>
      </c>
      <c r="E1343" s="9" t="s">
        <v>352</v>
      </c>
      <c r="F1343" s="12" t="str">
        <f aca="false">INDEX(品項主檔!$B$2:$B$11,MATCH($E1343,品項主檔!$A$2:$A$11,0))</f>
        <v>三杯雞定食</v>
      </c>
      <c r="G1343" s="12" t="str">
        <f aca="false">INDEX(品項主檔!$C$2:$C$11,MATCH($E1343,品項主檔!$A$2:$A$11,0))</f>
        <v>主食</v>
      </c>
      <c r="H1343" s="17" t="n">
        <f aca="false">SUMIFS(品項年度售價!$D$2:$D$31,品項年度售價!$A$2:$A$31,$B1343,品項年度售價!$B$2:$B$31,$E1343)</f>
        <v>260</v>
      </c>
      <c r="I1343" s="4" t="n">
        <v>359</v>
      </c>
      <c r="J1343" s="14" t="n">
        <f aca="false">H1343*I1343</f>
        <v>93340</v>
      </c>
    </row>
    <row r="1344" customFormat="false" ht="15" hidden="false" customHeight="false" outlineLevel="0" collapsed="false">
      <c r="A1344" s="6" t="str">
        <f aca="false">TEXT(B1344,"0")&amp;"-"&amp;TEXT(C1344,"00")</f>
        <v>2024-08</v>
      </c>
      <c r="B1344" s="4" t="n">
        <v>2024</v>
      </c>
      <c r="C1344" s="4" t="n">
        <v>8</v>
      </c>
      <c r="D1344" s="9" t="s">
        <v>323</v>
      </c>
      <c r="E1344" s="9" t="s">
        <v>354</v>
      </c>
      <c r="F1344" s="12" t="str">
        <f aca="false">INDEX(品項主檔!$B$2:$B$11,MATCH($E1344,品項主檔!$A$2:$A$11,0))</f>
        <v>蔥油雞腿飯</v>
      </c>
      <c r="G1344" s="12" t="str">
        <f aca="false">INDEX(品項主檔!$C$2:$C$11,MATCH($E1344,品項主檔!$A$2:$A$11,0))</f>
        <v>主食</v>
      </c>
      <c r="H1344" s="17" t="n">
        <f aca="false">SUMIFS(品項年度售價!$D$2:$D$31,品項年度售價!$A$2:$A$31,$B1344,品項年度售價!$B$2:$B$31,$E1344)</f>
        <v>220</v>
      </c>
      <c r="I1344" s="4" t="n">
        <v>308</v>
      </c>
      <c r="J1344" s="14" t="n">
        <f aca="false">H1344*I1344</f>
        <v>67760</v>
      </c>
    </row>
    <row r="1345" customFormat="false" ht="15" hidden="false" customHeight="false" outlineLevel="0" collapsed="false">
      <c r="A1345" s="6" t="str">
        <f aca="false">TEXT(B1345,"0")&amp;"-"&amp;TEXT(C1345,"00")</f>
        <v>2024-08</v>
      </c>
      <c r="B1345" s="4" t="n">
        <v>2024</v>
      </c>
      <c r="C1345" s="4" t="n">
        <v>8</v>
      </c>
      <c r="D1345" s="9" t="s">
        <v>323</v>
      </c>
      <c r="E1345" s="9" t="s">
        <v>356</v>
      </c>
      <c r="F1345" s="12" t="str">
        <f aca="false">INDEX(品項主檔!$B$2:$B$11,MATCH($E1345,品項主檔!$A$2:$A$11,0))</f>
        <v>黑胡椒豬排飯</v>
      </c>
      <c r="G1345" s="12" t="str">
        <f aca="false">INDEX(品項主檔!$C$2:$C$11,MATCH($E1345,品項主檔!$A$2:$A$11,0))</f>
        <v>主食</v>
      </c>
      <c r="H1345" s="17" t="n">
        <f aca="false">SUMIFS(品項年度售價!$D$2:$D$31,品項年度售價!$A$2:$A$31,$B1345,品項年度售價!$B$2:$B$31,$E1345)</f>
        <v>230</v>
      </c>
      <c r="I1345" s="4" t="n">
        <v>330</v>
      </c>
      <c r="J1345" s="14" t="n">
        <f aca="false">H1345*I1345</f>
        <v>75900</v>
      </c>
    </row>
    <row r="1346" customFormat="false" ht="15" hidden="false" customHeight="false" outlineLevel="0" collapsed="false">
      <c r="A1346" s="6" t="str">
        <f aca="false">TEXT(B1346,"0")&amp;"-"&amp;TEXT(C1346,"00")</f>
        <v>2024-08</v>
      </c>
      <c r="B1346" s="4" t="n">
        <v>2024</v>
      </c>
      <c r="C1346" s="4" t="n">
        <v>8</v>
      </c>
      <c r="D1346" s="9" t="s">
        <v>323</v>
      </c>
      <c r="E1346" s="9" t="s">
        <v>358</v>
      </c>
      <c r="F1346" s="12" t="str">
        <f aca="false">INDEX(品項主檔!$B$2:$B$11,MATCH($E1346,品項主檔!$A$2:$A$11,0))</f>
        <v>麻油雞湯麵</v>
      </c>
      <c r="G1346" s="12" t="str">
        <f aca="false">INDEX(品項主檔!$C$2:$C$11,MATCH($E1346,品項主檔!$A$2:$A$11,0))</f>
        <v>主食</v>
      </c>
      <c r="H1346" s="17" t="n">
        <f aca="false">SUMIFS(品項年度售價!$D$2:$D$31,品項年度售價!$A$2:$A$31,$B1346,品項年度售價!$B$2:$B$31,$E1346)</f>
        <v>290</v>
      </c>
      <c r="I1346" s="4" t="n">
        <v>160</v>
      </c>
      <c r="J1346" s="14" t="n">
        <f aca="false">H1346*I1346</f>
        <v>46400</v>
      </c>
    </row>
    <row r="1347" customFormat="false" ht="15" hidden="false" customHeight="false" outlineLevel="0" collapsed="false">
      <c r="A1347" s="6" t="str">
        <f aca="false">TEXT(B1347,"0")&amp;"-"&amp;TEXT(C1347,"00")</f>
        <v>2024-08</v>
      </c>
      <c r="B1347" s="4" t="n">
        <v>2024</v>
      </c>
      <c r="C1347" s="4" t="n">
        <v>8</v>
      </c>
      <c r="D1347" s="9" t="s">
        <v>323</v>
      </c>
      <c r="E1347" s="9" t="s">
        <v>360</v>
      </c>
      <c r="F1347" s="12" t="str">
        <f aca="false">INDEX(品項主檔!$B$2:$B$11,MATCH($E1347,品項主檔!$A$2:$A$11,0))</f>
        <v>塔香涼麵</v>
      </c>
      <c r="G1347" s="12" t="str">
        <f aca="false">INDEX(品項主檔!$C$2:$C$11,MATCH($E1347,品項主檔!$A$2:$A$11,0))</f>
        <v>主食</v>
      </c>
      <c r="H1347" s="17" t="n">
        <f aca="false">SUMIFS(品項年度售價!$D$2:$D$31,品項年度售價!$A$2:$A$31,$B1347,品項年度售價!$B$2:$B$31,$E1347)</f>
        <v>180</v>
      </c>
      <c r="I1347" s="4" t="n">
        <v>618</v>
      </c>
      <c r="J1347" s="14" t="n">
        <f aca="false">H1347*I1347</f>
        <v>111240</v>
      </c>
    </row>
    <row r="1348" customFormat="false" ht="15" hidden="false" customHeight="false" outlineLevel="0" collapsed="false">
      <c r="A1348" s="6" t="str">
        <f aca="false">TEXT(B1348,"0")&amp;"-"&amp;TEXT(C1348,"00")</f>
        <v>2024-08</v>
      </c>
      <c r="B1348" s="4" t="n">
        <v>2024</v>
      </c>
      <c r="C1348" s="4" t="n">
        <v>8</v>
      </c>
      <c r="D1348" s="9" t="s">
        <v>323</v>
      </c>
      <c r="E1348" s="9" t="s">
        <v>362</v>
      </c>
      <c r="F1348" s="12" t="str">
        <f aca="false">INDEX(品項主檔!$B$2:$B$11,MATCH($E1348,品項主檔!$A$2:$A$11,0))</f>
        <v>海鮮炒飯</v>
      </c>
      <c r="G1348" s="12" t="str">
        <f aca="false">INDEX(品項主檔!$C$2:$C$11,MATCH($E1348,品項主檔!$A$2:$A$11,0))</f>
        <v>主食</v>
      </c>
      <c r="H1348" s="17" t="n">
        <f aca="false">SUMIFS(品項年度售價!$D$2:$D$31,品項年度售價!$A$2:$A$31,$B1348,品項年度售價!$B$2:$B$31,$E1348)</f>
        <v>250</v>
      </c>
      <c r="I1348" s="4" t="n">
        <v>373</v>
      </c>
      <c r="J1348" s="14" t="n">
        <f aca="false">H1348*I1348</f>
        <v>93250</v>
      </c>
    </row>
    <row r="1349" customFormat="false" ht="15" hidden="false" customHeight="false" outlineLevel="0" collapsed="false">
      <c r="A1349" s="6" t="str">
        <f aca="false">TEXT(B1349,"0")&amp;"-"&amp;TEXT(C1349,"00")</f>
        <v>2024-08</v>
      </c>
      <c r="B1349" s="4" t="n">
        <v>2024</v>
      </c>
      <c r="C1349" s="4" t="n">
        <v>8</v>
      </c>
      <c r="D1349" s="9" t="s">
        <v>323</v>
      </c>
      <c r="E1349" s="9" t="s">
        <v>364</v>
      </c>
      <c r="F1349" s="12" t="str">
        <f aca="false">INDEX(品項主檔!$B$2:$B$11,MATCH($E1349,品項主檔!$A$2:$A$11,0))</f>
        <v>酸辣湯</v>
      </c>
      <c r="G1349" s="12" t="str">
        <f aca="false">INDEX(品項主檔!$C$2:$C$11,MATCH($E1349,品項主檔!$A$2:$A$11,0))</f>
        <v>湯品</v>
      </c>
      <c r="H1349" s="17" t="n">
        <f aca="false">SUMIFS(品項年度售價!$D$2:$D$31,品項年度售價!$A$2:$A$31,$B1349,品項年度售價!$B$2:$B$31,$E1349)</f>
        <v>60</v>
      </c>
      <c r="I1349" s="4" t="n">
        <v>1258</v>
      </c>
      <c r="J1349" s="14" t="n">
        <f aca="false">H1349*I1349</f>
        <v>75480</v>
      </c>
    </row>
    <row r="1350" customFormat="false" ht="15" hidden="false" customHeight="false" outlineLevel="0" collapsed="false">
      <c r="A1350" s="6" t="str">
        <f aca="false">TEXT(B1350,"0")&amp;"-"&amp;TEXT(C1350,"00")</f>
        <v>2024-08</v>
      </c>
      <c r="B1350" s="4" t="n">
        <v>2024</v>
      </c>
      <c r="C1350" s="4" t="n">
        <v>8</v>
      </c>
      <c r="D1350" s="9" t="s">
        <v>323</v>
      </c>
      <c r="E1350" s="9" t="s">
        <v>367</v>
      </c>
      <c r="F1350" s="12" t="str">
        <f aca="false">INDEX(品項主檔!$B$2:$B$11,MATCH($E1350,品項主檔!$A$2:$A$11,0))</f>
        <v>招牌滷味拼盤</v>
      </c>
      <c r="G1350" s="12" t="str">
        <f aca="false">INDEX(品項主檔!$C$2:$C$11,MATCH($E1350,品項主檔!$A$2:$A$11,0))</f>
        <v>小菜</v>
      </c>
      <c r="H1350" s="17" t="n">
        <f aca="false">SUMIFS(品項年度售價!$D$2:$D$31,品項年度售價!$A$2:$A$31,$B1350,品項年度售價!$B$2:$B$31,$E1350)</f>
        <v>120</v>
      </c>
      <c r="I1350" s="4" t="n">
        <v>1407</v>
      </c>
      <c r="J1350" s="14" t="n">
        <f aca="false">H1350*I1350</f>
        <v>168840</v>
      </c>
    </row>
    <row r="1351" customFormat="false" ht="15" hidden="false" customHeight="false" outlineLevel="0" collapsed="false">
      <c r="A1351" s="6" t="str">
        <f aca="false">TEXT(B1351,"0")&amp;"-"&amp;TEXT(C1351,"00")</f>
        <v>2024-08</v>
      </c>
      <c r="B1351" s="4" t="n">
        <v>2024</v>
      </c>
      <c r="C1351" s="4" t="n">
        <v>8</v>
      </c>
      <c r="D1351" s="9" t="s">
        <v>323</v>
      </c>
      <c r="E1351" s="9" t="s">
        <v>370</v>
      </c>
      <c r="F1351" s="12" t="str">
        <f aca="false">INDEX(品項主檔!$B$2:$B$11,MATCH($E1351,品項主檔!$A$2:$A$11,0))</f>
        <v>古早味紅茶</v>
      </c>
      <c r="G1351" s="12" t="str">
        <f aca="false">INDEX(品項主檔!$C$2:$C$11,MATCH($E1351,品項主檔!$A$2:$A$11,0))</f>
        <v>飲品</v>
      </c>
      <c r="H1351" s="17" t="n">
        <f aca="false">SUMIFS(品項年度售價!$D$2:$D$31,品項年度售價!$A$2:$A$31,$B1351,品項年度售價!$B$2:$B$31,$E1351)</f>
        <v>45</v>
      </c>
      <c r="I1351" s="4" t="n">
        <v>3963</v>
      </c>
      <c r="J1351" s="14" t="n">
        <f aca="false">H1351*I1351</f>
        <v>178335</v>
      </c>
    </row>
    <row r="1352" customFormat="false" ht="15" hidden="false" customHeight="false" outlineLevel="0" collapsed="false">
      <c r="A1352" s="6" t="str">
        <f aca="false">TEXT(B1352,"0")&amp;"-"&amp;TEXT(C1352,"00")</f>
        <v>2024-08</v>
      </c>
      <c r="B1352" s="4" t="n">
        <v>2024</v>
      </c>
      <c r="C1352" s="4" t="n">
        <v>8</v>
      </c>
      <c r="D1352" s="9" t="s">
        <v>262</v>
      </c>
      <c r="E1352" s="9" t="s">
        <v>349</v>
      </c>
      <c r="F1352" s="12" t="str">
        <f aca="false">INDEX(品項主檔!$B$2:$B$11,MATCH($E1352,品項主檔!$A$2:$A$11,0))</f>
        <v>招牌牛肉麵</v>
      </c>
      <c r="G1352" s="12" t="str">
        <f aca="false">INDEX(品項主檔!$C$2:$C$11,MATCH($E1352,品項主檔!$A$2:$A$11,0))</f>
        <v>主食</v>
      </c>
      <c r="H1352" s="17" t="n">
        <f aca="false">SUMIFS(品項年度售價!$D$2:$D$31,品項年度售價!$A$2:$A$31,$B1352,品項年度售價!$B$2:$B$31,$E1352)</f>
        <v>280</v>
      </c>
      <c r="I1352" s="4" t="n">
        <v>770</v>
      </c>
      <c r="J1352" s="14" t="n">
        <f aca="false">H1352*I1352</f>
        <v>215600</v>
      </c>
    </row>
    <row r="1353" customFormat="false" ht="15" hidden="false" customHeight="false" outlineLevel="0" collapsed="false">
      <c r="A1353" s="6" t="str">
        <f aca="false">TEXT(B1353,"0")&amp;"-"&amp;TEXT(C1353,"00")</f>
        <v>2024-08</v>
      </c>
      <c r="B1353" s="4" t="n">
        <v>2024</v>
      </c>
      <c r="C1353" s="4" t="n">
        <v>8</v>
      </c>
      <c r="D1353" s="9" t="s">
        <v>262</v>
      </c>
      <c r="E1353" s="9" t="s">
        <v>352</v>
      </c>
      <c r="F1353" s="12" t="str">
        <f aca="false">INDEX(品項主檔!$B$2:$B$11,MATCH($E1353,品項主檔!$A$2:$A$11,0))</f>
        <v>三杯雞定食</v>
      </c>
      <c r="G1353" s="12" t="str">
        <f aca="false">INDEX(品項主檔!$C$2:$C$11,MATCH($E1353,品項主檔!$A$2:$A$11,0))</f>
        <v>主食</v>
      </c>
      <c r="H1353" s="17" t="n">
        <f aca="false">SUMIFS(品項年度售價!$D$2:$D$31,品項年度售價!$A$2:$A$31,$B1353,品項年度售價!$B$2:$B$31,$E1353)</f>
        <v>260</v>
      </c>
      <c r="I1353" s="4" t="n">
        <v>558</v>
      </c>
      <c r="J1353" s="14" t="n">
        <f aca="false">H1353*I1353</f>
        <v>145080</v>
      </c>
    </row>
    <row r="1354" customFormat="false" ht="15" hidden="false" customHeight="false" outlineLevel="0" collapsed="false">
      <c r="A1354" s="6" t="str">
        <f aca="false">TEXT(B1354,"0")&amp;"-"&amp;TEXT(C1354,"00")</f>
        <v>2024-08</v>
      </c>
      <c r="B1354" s="4" t="n">
        <v>2024</v>
      </c>
      <c r="C1354" s="4" t="n">
        <v>8</v>
      </c>
      <c r="D1354" s="9" t="s">
        <v>262</v>
      </c>
      <c r="E1354" s="9" t="s">
        <v>354</v>
      </c>
      <c r="F1354" s="12" t="str">
        <f aca="false">INDEX(品項主檔!$B$2:$B$11,MATCH($E1354,品項主檔!$A$2:$A$11,0))</f>
        <v>蔥油雞腿飯</v>
      </c>
      <c r="G1354" s="12" t="str">
        <f aca="false">INDEX(品項主檔!$C$2:$C$11,MATCH($E1354,品項主檔!$A$2:$A$11,0))</f>
        <v>主食</v>
      </c>
      <c r="H1354" s="17" t="n">
        <f aca="false">SUMIFS(品項年度售價!$D$2:$D$31,品項年度售價!$A$2:$A$31,$B1354,品項年度售價!$B$2:$B$31,$E1354)</f>
        <v>220</v>
      </c>
      <c r="I1354" s="4" t="n">
        <v>677</v>
      </c>
      <c r="J1354" s="14" t="n">
        <f aca="false">H1354*I1354</f>
        <v>148940</v>
      </c>
    </row>
    <row r="1355" customFormat="false" ht="15" hidden="false" customHeight="false" outlineLevel="0" collapsed="false">
      <c r="A1355" s="6" t="str">
        <f aca="false">TEXT(B1355,"0")&amp;"-"&amp;TEXT(C1355,"00")</f>
        <v>2024-08</v>
      </c>
      <c r="B1355" s="4" t="n">
        <v>2024</v>
      </c>
      <c r="C1355" s="4" t="n">
        <v>8</v>
      </c>
      <c r="D1355" s="9" t="s">
        <v>262</v>
      </c>
      <c r="E1355" s="9" t="s">
        <v>356</v>
      </c>
      <c r="F1355" s="12" t="str">
        <f aca="false">INDEX(品項主檔!$B$2:$B$11,MATCH($E1355,品項主檔!$A$2:$A$11,0))</f>
        <v>黑胡椒豬排飯</v>
      </c>
      <c r="G1355" s="12" t="str">
        <f aca="false">INDEX(品項主檔!$C$2:$C$11,MATCH($E1355,品項主檔!$A$2:$A$11,0))</f>
        <v>主食</v>
      </c>
      <c r="H1355" s="17" t="n">
        <f aca="false">SUMIFS(品項年度售價!$D$2:$D$31,品項年度售價!$A$2:$A$31,$B1355,品項年度售價!$B$2:$B$31,$E1355)</f>
        <v>230</v>
      </c>
      <c r="I1355" s="4" t="n">
        <v>716</v>
      </c>
      <c r="J1355" s="14" t="n">
        <f aca="false">H1355*I1355</f>
        <v>164680</v>
      </c>
    </row>
    <row r="1356" customFormat="false" ht="15" hidden="false" customHeight="false" outlineLevel="0" collapsed="false">
      <c r="A1356" s="6" t="str">
        <f aca="false">TEXT(B1356,"0")&amp;"-"&amp;TEXT(C1356,"00")</f>
        <v>2024-08</v>
      </c>
      <c r="B1356" s="4" t="n">
        <v>2024</v>
      </c>
      <c r="C1356" s="4" t="n">
        <v>8</v>
      </c>
      <c r="D1356" s="9" t="s">
        <v>262</v>
      </c>
      <c r="E1356" s="9" t="s">
        <v>358</v>
      </c>
      <c r="F1356" s="12" t="str">
        <f aca="false">INDEX(品項主檔!$B$2:$B$11,MATCH($E1356,品項主檔!$A$2:$A$11,0))</f>
        <v>麻油雞湯麵</v>
      </c>
      <c r="G1356" s="12" t="str">
        <f aca="false">INDEX(品項主檔!$C$2:$C$11,MATCH($E1356,品項主檔!$A$2:$A$11,0))</f>
        <v>主食</v>
      </c>
      <c r="H1356" s="17" t="n">
        <f aca="false">SUMIFS(品項年度售價!$D$2:$D$31,品項年度售價!$A$2:$A$31,$B1356,品項年度售價!$B$2:$B$31,$E1356)</f>
        <v>290</v>
      </c>
      <c r="I1356" s="4" t="n">
        <v>373</v>
      </c>
      <c r="J1356" s="14" t="n">
        <f aca="false">H1356*I1356</f>
        <v>108170</v>
      </c>
    </row>
    <row r="1357" customFormat="false" ht="15" hidden="false" customHeight="false" outlineLevel="0" collapsed="false">
      <c r="A1357" s="6" t="str">
        <f aca="false">TEXT(B1357,"0")&amp;"-"&amp;TEXT(C1357,"00")</f>
        <v>2024-08</v>
      </c>
      <c r="B1357" s="4" t="n">
        <v>2024</v>
      </c>
      <c r="C1357" s="4" t="n">
        <v>8</v>
      </c>
      <c r="D1357" s="9" t="s">
        <v>262</v>
      </c>
      <c r="E1357" s="9" t="s">
        <v>360</v>
      </c>
      <c r="F1357" s="12" t="str">
        <f aca="false">INDEX(品項主檔!$B$2:$B$11,MATCH($E1357,品項主檔!$A$2:$A$11,0))</f>
        <v>塔香涼麵</v>
      </c>
      <c r="G1357" s="12" t="str">
        <f aca="false">INDEX(品項主檔!$C$2:$C$11,MATCH($E1357,品項主檔!$A$2:$A$11,0))</f>
        <v>主食</v>
      </c>
      <c r="H1357" s="17" t="n">
        <f aca="false">SUMIFS(品項年度售價!$D$2:$D$31,品項年度售價!$A$2:$A$31,$B1357,品項年度售價!$B$2:$B$31,$E1357)</f>
        <v>180</v>
      </c>
      <c r="I1357" s="4" t="n">
        <v>1090</v>
      </c>
      <c r="J1357" s="14" t="n">
        <f aca="false">H1357*I1357</f>
        <v>196200</v>
      </c>
    </row>
    <row r="1358" customFormat="false" ht="15" hidden="false" customHeight="false" outlineLevel="0" collapsed="false">
      <c r="A1358" s="6" t="str">
        <f aca="false">TEXT(B1358,"0")&amp;"-"&amp;TEXT(C1358,"00")</f>
        <v>2024-08</v>
      </c>
      <c r="B1358" s="4" t="n">
        <v>2024</v>
      </c>
      <c r="C1358" s="4" t="n">
        <v>8</v>
      </c>
      <c r="D1358" s="9" t="s">
        <v>262</v>
      </c>
      <c r="E1358" s="9" t="s">
        <v>362</v>
      </c>
      <c r="F1358" s="12" t="str">
        <f aca="false">INDEX(品項主檔!$B$2:$B$11,MATCH($E1358,品項主檔!$A$2:$A$11,0))</f>
        <v>海鮮炒飯</v>
      </c>
      <c r="G1358" s="12" t="str">
        <f aca="false">INDEX(品項主檔!$C$2:$C$11,MATCH($E1358,品項主檔!$A$2:$A$11,0))</f>
        <v>主食</v>
      </c>
      <c r="H1358" s="17" t="n">
        <f aca="false">SUMIFS(品項年度售價!$D$2:$D$31,品項年度售價!$A$2:$A$31,$B1358,品項年度售價!$B$2:$B$31,$E1358)</f>
        <v>250</v>
      </c>
      <c r="I1358" s="4" t="n">
        <v>709</v>
      </c>
      <c r="J1358" s="14" t="n">
        <f aca="false">H1358*I1358</f>
        <v>177250</v>
      </c>
    </row>
    <row r="1359" customFormat="false" ht="15" hidden="false" customHeight="false" outlineLevel="0" collapsed="false">
      <c r="A1359" s="6" t="str">
        <f aca="false">TEXT(B1359,"0")&amp;"-"&amp;TEXT(C1359,"00")</f>
        <v>2024-08</v>
      </c>
      <c r="B1359" s="4" t="n">
        <v>2024</v>
      </c>
      <c r="C1359" s="4" t="n">
        <v>8</v>
      </c>
      <c r="D1359" s="9" t="s">
        <v>262</v>
      </c>
      <c r="E1359" s="9" t="s">
        <v>364</v>
      </c>
      <c r="F1359" s="12" t="str">
        <f aca="false">INDEX(品項主檔!$B$2:$B$11,MATCH($E1359,品項主檔!$A$2:$A$11,0))</f>
        <v>酸辣湯</v>
      </c>
      <c r="G1359" s="12" t="str">
        <f aca="false">INDEX(品項主檔!$C$2:$C$11,MATCH($E1359,品項主檔!$A$2:$A$11,0))</f>
        <v>湯品</v>
      </c>
      <c r="H1359" s="17" t="n">
        <f aca="false">SUMIFS(品項年度售價!$D$2:$D$31,品項年度售價!$A$2:$A$31,$B1359,品項年度售價!$B$2:$B$31,$E1359)</f>
        <v>60</v>
      </c>
      <c r="I1359" s="4" t="n">
        <v>2450</v>
      </c>
      <c r="J1359" s="14" t="n">
        <f aca="false">H1359*I1359</f>
        <v>147000</v>
      </c>
    </row>
    <row r="1360" customFormat="false" ht="15" hidden="false" customHeight="false" outlineLevel="0" collapsed="false">
      <c r="A1360" s="6" t="str">
        <f aca="false">TEXT(B1360,"0")&amp;"-"&amp;TEXT(C1360,"00")</f>
        <v>2024-08</v>
      </c>
      <c r="B1360" s="4" t="n">
        <v>2024</v>
      </c>
      <c r="C1360" s="4" t="n">
        <v>8</v>
      </c>
      <c r="D1360" s="9" t="s">
        <v>262</v>
      </c>
      <c r="E1360" s="9" t="s">
        <v>367</v>
      </c>
      <c r="F1360" s="12" t="str">
        <f aca="false">INDEX(品項主檔!$B$2:$B$11,MATCH($E1360,品項主檔!$A$2:$A$11,0))</f>
        <v>招牌滷味拼盤</v>
      </c>
      <c r="G1360" s="12" t="str">
        <f aca="false">INDEX(品項主檔!$C$2:$C$11,MATCH($E1360,品項主檔!$A$2:$A$11,0))</f>
        <v>小菜</v>
      </c>
      <c r="H1360" s="17" t="n">
        <f aca="false">SUMIFS(品項年度售價!$D$2:$D$31,品項年度售價!$A$2:$A$31,$B1360,品項年度售價!$B$2:$B$31,$E1360)</f>
        <v>120</v>
      </c>
      <c r="I1360" s="4" t="n">
        <v>2593</v>
      </c>
      <c r="J1360" s="14" t="n">
        <f aca="false">H1360*I1360</f>
        <v>311160</v>
      </c>
    </row>
    <row r="1361" customFormat="false" ht="15" hidden="false" customHeight="false" outlineLevel="0" collapsed="false">
      <c r="A1361" s="6" t="str">
        <f aca="false">TEXT(B1361,"0")&amp;"-"&amp;TEXT(C1361,"00")</f>
        <v>2024-08</v>
      </c>
      <c r="B1361" s="4" t="n">
        <v>2024</v>
      </c>
      <c r="C1361" s="4" t="n">
        <v>8</v>
      </c>
      <c r="D1361" s="9" t="s">
        <v>262</v>
      </c>
      <c r="E1361" s="9" t="s">
        <v>370</v>
      </c>
      <c r="F1361" s="12" t="str">
        <f aca="false">INDEX(品項主檔!$B$2:$B$11,MATCH($E1361,品項主檔!$A$2:$A$11,0))</f>
        <v>古早味紅茶</v>
      </c>
      <c r="G1361" s="12" t="str">
        <f aca="false">INDEX(品項主檔!$C$2:$C$11,MATCH($E1361,品項主檔!$A$2:$A$11,0))</f>
        <v>飲品</v>
      </c>
      <c r="H1361" s="17" t="n">
        <f aca="false">SUMIFS(品項年度售價!$D$2:$D$31,品項年度售價!$A$2:$A$31,$B1361,品項年度售價!$B$2:$B$31,$E1361)</f>
        <v>45</v>
      </c>
      <c r="I1361" s="4" t="n">
        <v>6865</v>
      </c>
      <c r="J1361" s="14" t="n">
        <f aca="false">H1361*I1361</f>
        <v>308925</v>
      </c>
    </row>
    <row r="1362" customFormat="false" ht="15" hidden="false" customHeight="false" outlineLevel="0" collapsed="false">
      <c r="A1362" s="6" t="str">
        <f aca="false">TEXT(B1362,"0")&amp;"-"&amp;TEXT(C1362,"00")</f>
        <v>2024-08</v>
      </c>
      <c r="B1362" s="4" t="n">
        <v>2024</v>
      </c>
      <c r="C1362" s="4" t="n">
        <v>8</v>
      </c>
      <c r="D1362" s="9" t="s">
        <v>269</v>
      </c>
      <c r="E1362" s="9" t="s">
        <v>349</v>
      </c>
      <c r="F1362" s="12" t="str">
        <f aca="false">INDEX(品項主檔!$B$2:$B$11,MATCH($E1362,品項主檔!$A$2:$A$11,0))</f>
        <v>招牌牛肉麵</v>
      </c>
      <c r="G1362" s="12" t="str">
        <f aca="false">INDEX(品項主檔!$C$2:$C$11,MATCH($E1362,品項主檔!$A$2:$A$11,0))</f>
        <v>主食</v>
      </c>
      <c r="H1362" s="17" t="n">
        <f aca="false">SUMIFS(品項年度售價!$D$2:$D$31,品項年度售價!$A$2:$A$31,$B1362,品項年度售價!$B$2:$B$31,$E1362)</f>
        <v>280</v>
      </c>
      <c r="I1362" s="4" t="n">
        <v>476</v>
      </c>
      <c r="J1362" s="14" t="n">
        <f aca="false">H1362*I1362</f>
        <v>133280</v>
      </c>
    </row>
    <row r="1363" customFormat="false" ht="15" hidden="false" customHeight="false" outlineLevel="0" collapsed="false">
      <c r="A1363" s="6" t="str">
        <f aca="false">TEXT(B1363,"0")&amp;"-"&amp;TEXT(C1363,"00")</f>
        <v>2024-08</v>
      </c>
      <c r="B1363" s="4" t="n">
        <v>2024</v>
      </c>
      <c r="C1363" s="4" t="n">
        <v>8</v>
      </c>
      <c r="D1363" s="9" t="s">
        <v>269</v>
      </c>
      <c r="E1363" s="9" t="s">
        <v>352</v>
      </c>
      <c r="F1363" s="12" t="str">
        <f aca="false">INDEX(品項主檔!$B$2:$B$11,MATCH($E1363,品項主檔!$A$2:$A$11,0))</f>
        <v>三杯雞定食</v>
      </c>
      <c r="G1363" s="12" t="str">
        <f aca="false">INDEX(品項主檔!$C$2:$C$11,MATCH($E1363,品項主檔!$A$2:$A$11,0))</f>
        <v>主食</v>
      </c>
      <c r="H1363" s="17" t="n">
        <f aca="false">SUMIFS(品項年度售價!$D$2:$D$31,品項年度售價!$A$2:$A$31,$B1363,品項年度售價!$B$2:$B$31,$E1363)</f>
        <v>260</v>
      </c>
      <c r="I1363" s="4" t="n">
        <v>393</v>
      </c>
      <c r="J1363" s="14" t="n">
        <f aca="false">H1363*I1363</f>
        <v>102180</v>
      </c>
    </row>
    <row r="1364" customFormat="false" ht="15" hidden="false" customHeight="false" outlineLevel="0" collapsed="false">
      <c r="A1364" s="6" t="str">
        <f aca="false">TEXT(B1364,"0")&amp;"-"&amp;TEXT(C1364,"00")</f>
        <v>2024-08</v>
      </c>
      <c r="B1364" s="4" t="n">
        <v>2024</v>
      </c>
      <c r="C1364" s="4" t="n">
        <v>8</v>
      </c>
      <c r="D1364" s="9" t="s">
        <v>269</v>
      </c>
      <c r="E1364" s="9" t="s">
        <v>354</v>
      </c>
      <c r="F1364" s="12" t="str">
        <f aca="false">INDEX(品項主檔!$B$2:$B$11,MATCH($E1364,品項主檔!$A$2:$A$11,0))</f>
        <v>蔥油雞腿飯</v>
      </c>
      <c r="G1364" s="12" t="str">
        <f aca="false">INDEX(品項主檔!$C$2:$C$11,MATCH($E1364,品項主檔!$A$2:$A$11,0))</f>
        <v>主食</v>
      </c>
      <c r="H1364" s="17" t="n">
        <f aca="false">SUMIFS(品項年度售價!$D$2:$D$31,品項年度售價!$A$2:$A$31,$B1364,品項年度售價!$B$2:$B$31,$E1364)</f>
        <v>220</v>
      </c>
      <c r="I1364" s="4" t="n">
        <v>521</v>
      </c>
      <c r="J1364" s="14" t="n">
        <f aca="false">H1364*I1364</f>
        <v>114620</v>
      </c>
    </row>
    <row r="1365" customFormat="false" ht="15" hidden="false" customHeight="false" outlineLevel="0" collapsed="false">
      <c r="A1365" s="6" t="str">
        <f aca="false">TEXT(B1365,"0")&amp;"-"&amp;TEXT(C1365,"00")</f>
        <v>2024-08</v>
      </c>
      <c r="B1365" s="4" t="n">
        <v>2024</v>
      </c>
      <c r="C1365" s="4" t="n">
        <v>8</v>
      </c>
      <c r="D1365" s="9" t="s">
        <v>269</v>
      </c>
      <c r="E1365" s="9" t="s">
        <v>356</v>
      </c>
      <c r="F1365" s="12" t="str">
        <f aca="false">INDEX(品項主檔!$B$2:$B$11,MATCH($E1365,品項主檔!$A$2:$A$11,0))</f>
        <v>黑胡椒豬排飯</v>
      </c>
      <c r="G1365" s="12" t="str">
        <f aca="false">INDEX(品項主檔!$C$2:$C$11,MATCH($E1365,品項主檔!$A$2:$A$11,0))</f>
        <v>主食</v>
      </c>
      <c r="H1365" s="17" t="n">
        <f aca="false">SUMIFS(品項年度售價!$D$2:$D$31,品項年度售價!$A$2:$A$31,$B1365,品項年度售價!$B$2:$B$31,$E1365)</f>
        <v>230</v>
      </c>
      <c r="I1365" s="4" t="n">
        <v>537</v>
      </c>
      <c r="J1365" s="14" t="n">
        <f aca="false">H1365*I1365</f>
        <v>123510</v>
      </c>
    </row>
    <row r="1366" customFormat="false" ht="15" hidden="false" customHeight="false" outlineLevel="0" collapsed="false">
      <c r="A1366" s="6" t="str">
        <f aca="false">TEXT(B1366,"0")&amp;"-"&amp;TEXT(C1366,"00")</f>
        <v>2024-08</v>
      </c>
      <c r="B1366" s="4" t="n">
        <v>2024</v>
      </c>
      <c r="C1366" s="4" t="n">
        <v>8</v>
      </c>
      <c r="D1366" s="9" t="s">
        <v>269</v>
      </c>
      <c r="E1366" s="9" t="s">
        <v>358</v>
      </c>
      <c r="F1366" s="12" t="str">
        <f aca="false">INDEX(品項主檔!$B$2:$B$11,MATCH($E1366,品項主檔!$A$2:$A$11,0))</f>
        <v>麻油雞湯麵</v>
      </c>
      <c r="G1366" s="12" t="str">
        <f aca="false">INDEX(品項主檔!$C$2:$C$11,MATCH($E1366,品項主檔!$A$2:$A$11,0))</f>
        <v>主食</v>
      </c>
      <c r="H1366" s="17" t="n">
        <f aca="false">SUMIFS(品項年度售價!$D$2:$D$31,品項年度售價!$A$2:$A$31,$B1366,品項年度售價!$B$2:$B$31,$E1366)</f>
        <v>290</v>
      </c>
      <c r="I1366" s="4" t="n">
        <v>229</v>
      </c>
      <c r="J1366" s="14" t="n">
        <f aca="false">H1366*I1366</f>
        <v>66410</v>
      </c>
    </row>
    <row r="1367" customFormat="false" ht="15" hidden="false" customHeight="false" outlineLevel="0" collapsed="false">
      <c r="A1367" s="6" t="str">
        <f aca="false">TEXT(B1367,"0")&amp;"-"&amp;TEXT(C1367,"00")</f>
        <v>2024-08</v>
      </c>
      <c r="B1367" s="4" t="n">
        <v>2024</v>
      </c>
      <c r="C1367" s="4" t="n">
        <v>8</v>
      </c>
      <c r="D1367" s="9" t="s">
        <v>269</v>
      </c>
      <c r="E1367" s="9" t="s">
        <v>360</v>
      </c>
      <c r="F1367" s="12" t="str">
        <f aca="false">INDEX(品項主檔!$B$2:$B$11,MATCH($E1367,品項主檔!$A$2:$A$11,0))</f>
        <v>塔香涼麵</v>
      </c>
      <c r="G1367" s="12" t="str">
        <f aca="false">INDEX(品項主檔!$C$2:$C$11,MATCH($E1367,品項主檔!$A$2:$A$11,0))</f>
        <v>主食</v>
      </c>
      <c r="H1367" s="17" t="n">
        <f aca="false">SUMIFS(品項年度售價!$D$2:$D$31,品項年度售價!$A$2:$A$31,$B1367,品項年度售價!$B$2:$B$31,$E1367)</f>
        <v>180</v>
      </c>
      <c r="I1367" s="4" t="n">
        <v>773</v>
      </c>
      <c r="J1367" s="14" t="n">
        <f aca="false">H1367*I1367</f>
        <v>139140</v>
      </c>
    </row>
    <row r="1368" customFormat="false" ht="15" hidden="false" customHeight="false" outlineLevel="0" collapsed="false">
      <c r="A1368" s="6" t="str">
        <f aca="false">TEXT(B1368,"0")&amp;"-"&amp;TEXT(C1368,"00")</f>
        <v>2024-08</v>
      </c>
      <c r="B1368" s="4" t="n">
        <v>2024</v>
      </c>
      <c r="C1368" s="4" t="n">
        <v>8</v>
      </c>
      <c r="D1368" s="9" t="s">
        <v>269</v>
      </c>
      <c r="E1368" s="9" t="s">
        <v>362</v>
      </c>
      <c r="F1368" s="12" t="str">
        <f aca="false">INDEX(品項主檔!$B$2:$B$11,MATCH($E1368,品項主檔!$A$2:$A$11,0))</f>
        <v>海鮮炒飯</v>
      </c>
      <c r="G1368" s="12" t="str">
        <f aca="false">INDEX(品項主檔!$C$2:$C$11,MATCH($E1368,品項主檔!$A$2:$A$11,0))</f>
        <v>主食</v>
      </c>
      <c r="H1368" s="17" t="n">
        <f aca="false">SUMIFS(品項年度售價!$D$2:$D$31,品項年度售價!$A$2:$A$31,$B1368,品項年度售價!$B$2:$B$31,$E1368)</f>
        <v>250</v>
      </c>
      <c r="I1368" s="4" t="n">
        <v>486</v>
      </c>
      <c r="J1368" s="14" t="n">
        <f aca="false">H1368*I1368</f>
        <v>121500</v>
      </c>
    </row>
    <row r="1369" customFormat="false" ht="15" hidden="false" customHeight="false" outlineLevel="0" collapsed="false">
      <c r="A1369" s="6" t="str">
        <f aca="false">TEXT(B1369,"0")&amp;"-"&amp;TEXT(C1369,"00")</f>
        <v>2024-08</v>
      </c>
      <c r="B1369" s="4" t="n">
        <v>2024</v>
      </c>
      <c r="C1369" s="4" t="n">
        <v>8</v>
      </c>
      <c r="D1369" s="9" t="s">
        <v>269</v>
      </c>
      <c r="E1369" s="9" t="s">
        <v>364</v>
      </c>
      <c r="F1369" s="12" t="str">
        <f aca="false">INDEX(品項主檔!$B$2:$B$11,MATCH($E1369,品項主檔!$A$2:$A$11,0))</f>
        <v>酸辣湯</v>
      </c>
      <c r="G1369" s="12" t="str">
        <f aca="false">INDEX(品項主檔!$C$2:$C$11,MATCH($E1369,品項主檔!$A$2:$A$11,0))</f>
        <v>湯品</v>
      </c>
      <c r="H1369" s="17" t="n">
        <f aca="false">SUMIFS(品項年度售價!$D$2:$D$31,品項年度售價!$A$2:$A$31,$B1369,品項年度售價!$B$2:$B$31,$E1369)</f>
        <v>60</v>
      </c>
      <c r="I1369" s="4" t="n">
        <v>1832</v>
      </c>
      <c r="J1369" s="14" t="n">
        <f aca="false">H1369*I1369</f>
        <v>109920</v>
      </c>
    </row>
    <row r="1370" customFormat="false" ht="15" hidden="false" customHeight="false" outlineLevel="0" collapsed="false">
      <c r="A1370" s="6" t="str">
        <f aca="false">TEXT(B1370,"0")&amp;"-"&amp;TEXT(C1370,"00")</f>
        <v>2024-08</v>
      </c>
      <c r="B1370" s="4" t="n">
        <v>2024</v>
      </c>
      <c r="C1370" s="4" t="n">
        <v>8</v>
      </c>
      <c r="D1370" s="9" t="s">
        <v>269</v>
      </c>
      <c r="E1370" s="9" t="s">
        <v>367</v>
      </c>
      <c r="F1370" s="12" t="str">
        <f aca="false">INDEX(品項主檔!$B$2:$B$11,MATCH($E1370,品項主檔!$A$2:$A$11,0))</f>
        <v>招牌滷味拼盤</v>
      </c>
      <c r="G1370" s="12" t="str">
        <f aca="false">INDEX(品項主檔!$C$2:$C$11,MATCH($E1370,品項主檔!$A$2:$A$11,0))</f>
        <v>小菜</v>
      </c>
      <c r="H1370" s="17" t="n">
        <f aca="false">SUMIFS(品項年度售價!$D$2:$D$31,品項年度售價!$A$2:$A$31,$B1370,品項年度售價!$B$2:$B$31,$E1370)</f>
        <v>120</v>
      </c>
      <c r="I1370" s="4" t="n">
        <v>1535</v>
      </c>
      <c r="J1370" s="14" t="n">
        <f aca="false">H1370*I1370</f>
        <v>184200</v>
      </c>
    </row>
    <row r="1371" customFormat="false" ht="15" hidden="false" customHeight="false" outlineLevel="0" collapsed="false">
      <c r="A1371" s="6" t="str">
        <f aca="false">TEXT(B1371,"0")&amp;"-"&amp;TEXT(C1371,"00")</f>
        <v>2024-08</v>
      </c>
      <c r="B1371" s="4" t="n">
        <v>2024</v>
      </c>
      <c r="C1371" s="4" t="n">
        <v>8</v>
      </c>
      <c r="D1371" s="9" t="s">
        <v>269</v>
      </c>
      <c r="E1371" s="9" t="s">
        <v>370</v>
      </c>
      <c r="F1371" s="12" t="str">
        <f aca="false">INDEX(品項主檔!$B$2:$B$11,MATCH($E1371,品項主檔!$A$2:$A$11,0))</f>
        <v>古早味紅茶</v>
      </c>
      <c r="G1371" s="12" t="str">
        <f aca="false">INDEX(品項主檔!$C$2:$C$11,MATCH($E1371,品項主檔!$A$2:$A$11,0))</f>
        <v>飲品</v>
      </c>
      <c r="H1371" s="17" t="n">
        <f aca="false">SUMIFS(品項年度售價!$D$2:$D$31,品項年度售價!$A$2:$A$31,$B1371,品項年度售價!$B$2:$B$31,$E1371)</f>
        <v>45</v>
      </c>
      <c r="I1371" s="4" t="n">
        <v>5785</v>
      </c>
      <c r="J1371" s="14" t="n">
        <f aca="false">H1371*I1371</f>
        <v>260325</v>
      </c>
    </row>
    <row r="1372" customFormat="false" ht="15" hidden="false" customHeight="false" outlineLevel="0" collapsed="false">
      <c r="A1372" s="6" t="str">
        <f aca="false">TEXT(B1372,"0")&amp;"-"&amp;TEXT(C1372,"00")</f>
        <v>2024-08</v>
      </c>
      <c r="B1372" s="4" t="n">
        <v>2024</v>
      </c>
      <c r="C1372" s="4" t="n">
        <v>8</v>
      </c>
      <c r="D1372" s="9" t="s">
        <v>273</v>
      </c>
      <c r="E1372" s="9" t="s">
        <v>349</v>
      </c>
      <c r="F1372" s="12" t="str">
        <f aca="false">INDEX(品項主檔!$B$2:$B$11,MATCH($E1372,品項主檔!$A$2:$A$11,0))</f>
        <v>招牌牛肉麵</v>
      </c>
      <c r="G1372" s="12" t="str">
        <f aca="false">INDEX(品項主檔!$C$2:$C$11,MATCH($E1372,品項主檔!$A$2:$A$11,0))</f>
        <v>主食</v>
      </c>
      <c r="H1372" s="17" t="n">
        <f aca="false">SUMIFS(品項年度售價!$D$2:$D$31,品項年度售價!$A$2:$A$31,$B1372,品項年度售價!$B$2:$B$31,$E1372)</f>
        <v>280</v>
      </c>
      <c r="I1372" s="4" t="n">
        <v>354</v>
      </c>
      <c r="J1372" s="14" t="n">
        <f aca="false">H1372*I1372</f>
        <v>99120</v>
      </c>
    </row>
    <row r="1373" customFormat="false" ht="15" hidden="false" customHeight="false" outlineLevel="0" collapsed="false">
      <c r="A1373" s="6" t="str">
        <f aca="false">TEXT(B1373,"0")&amp;"-"&amp;TEXT(C1373,"00")</f>
        <v>2024-08</v>
      </c>
      <c r="B1373" s="4" t="n">
        <v>2024</v>
      </c>
      <c r="C1373" s="4" t="n">
        <v>8</v>
      </c>
      <c r="D1373" s="9" t="s">
        <v>273</v>
      </c>
      <c r="E1373" s="9" t="s">
        <v>352</v>
      </c>
      <c r="F1373" s="12" t="str">
        <f aca="false">INDEX(品項主檔!$B$2:$B$11,MATCH($E1373,品項主檔!$A$2:$A$11,0))</f>
        <v>三杯雞定食</v>
      </c>
      <c r="G1373" s="12" t="str">
        <f aca="false">INDEX(品項主檔!$C$2:$C$11,MATCH($E1373,品項主檔!$A$2:$A$11,0))</f>
        <v>主食</v>
      </c>
      <c r="H1373" s="17" t="n">
        <f aca="false">SUMIFS(品項年度售價!$D$2:$D$31,品項年度售價!$A$2:$A$31,$B1373,品項年度售價!$B$2:$B$31,$E1373)</f>
        <v>260</v>
      </c>
      <c r="I1373" s="4" t="n">
        <v>383</v>
      </c>
      <c r="J1373" s="14" t="n">
        <f aca="false">H1373*I1373</f>
        <v>99580</v>
      </c>
    </row>
    <row r="1374" customFormat="false" ht="15" hidden="false" customHeight="false" outlineLevel="0" collapsed="false">
      <c r="A1374" s="6" t="str">
        <f aca="false">TEXT(B1374,"0")&amp;"-"&amp;TEXT(C1374,"00")</f>
        <v>2024-08</v>
      </c>
      <c r="B1374" s="4" t="n">
        <v>2024</v>
      </c>
      <c r="C1374" s="4" t="n">
        <v>8</v>
      </c>
      <c r="D1374" s="9" t="s">
        <v>273</v>
      </c>
      <c r="E1374" s="9" t="s">
        <v>354</v>
      </c>
      <c r="F1374" s="12" t="str">
        <f aca="false">INDEX(品項主檔!$B$2:$B$11,MATCH($E1374,品項主檔!$A$2:$A$11,0))</f>
        <v>蔥油雞腿飯</v>
      </c>
      <c r="G1374" s="12" t="str">
        <f aca="false">INDEX(品項主檔!$C$2:$C$11,MATCH($E1374,品項主檔!$A$2:$A$11,0))</f>
        <v>主食</v>
      </c>
      <c r="H1374" s="17" t="n">
        <f aca="false">SUMIFS(品項年度售價!$D$2:$D$31,品項年度售價!$A$2:$A$31,$B1374,品項年度售價!$B$2:$B$31,$E1374)</f>
        <v>220</v>
      </c>
      <c r="I1374" s="4" t="n">
        <v>393</v>
      </c>
      <c r="J1374" s="14" t="n">
        <f aca="false">H1374*I1374</f>
        <v>86460</v>
      </c>
    </row>
    <row r="1375" customFormat="false" ht="15" hidden="false" customHeight="false" outlineLevel="0" collapsed="false">
      <c r="A1375" s="6" t="str">
        <f aca="false">TEXT(B1375,"0")&amp;"-"&amp;TEXT(C1375,"00")</f>
        <v>2024-08</v>
      </c>
      <c r="B1375" s="4" t="n">
        <v>2024</v>
      </c>
      <c r="C1375" s="4" t="n">
        <v>8</v>
      </c>
      <c r="D1375" s="9" t="s">
        <v>273</v>
      </c>
      <c r="E1375" s="9" t="s">
        <v>356</v>
      </c>
      <c r="F1375" s="12" t="str">
        <f aca="false">INDEX(品項主檔!$B$2:$B$11,MATCH($E1375,品項主檔!$A$2:$A$11,0))</f>
        <v>黑胡椒豬排飯</v>
      </c>
      <c r="G1375" s="12" t="str">
        <f aca="false">INDEX(品項主檔!$C$2:$C$11,MATCH($E1375,品項主檔!$A$2:$A$11,0))</f>
        <v>主食</v>
      </c>
      <c r="H1375" s="17" t="n">
        <f aca="false">SUMIFS(品項年度售價!$D$2:$D$31,品項年度售價!$A$2:$A$31,$B1375,品項年度售價!$B$2:$B$31,$E1375)</f>
        <v>230</v>
      </c>
      <c r="I1375" s="4" t="n">
        <v>393</v>
      </c>
      <c r="J1375" s="14" t="n">
        <f aca="false">H1375*I1375</f>
        <v>90390</v>
      </c>
    </row>
    <row r="1376" customFormat="false" ht="15" hidden="false" customHeight="false" outlineLevel="0" collapsed="false">
      <c r="A1376" s="6" t="str">
        <f aca="false">TEXT(B1376,"0")&amp;"-"&amp;TEXT(C1376,"00")</f>
        <v>2024-08</v>
      </c>
      <c r="B1376" s="4" t="n">
        <v>2024</v>
      </c>
      <c r="C1376" s="4" t="n">
        <v>8</v>
      </c>
      <c r="D1376" s="9" t="s">
        <v>273</v>
      </c>
      <c r="E1376" s="9" t="s">
        <v>358</v>
      </c>
      <c r="F1376" s="12" t="str">
        <f aca="false">INDEX(品項主檔!$B$2:$B$11,MATCH($E1376,品項主檔!$A$2:$A$11,0))</f>
        <v>麻油雞湯麵</v>
      </c>
      <c r="G1376" s="12" t="str">
        <f aca="false">INDEX(品項主檔!$C$2:$C$11,MATCH($E1376,品項主檔!$A$2:$A$11,0))</f>
        <v>主食</v>
      </c>
      <c r="H1376" s="17" t="n">
        <f aca="false">SUMIFS(品項年度售價!$D$2:$D$31,品項年度售價!$A$2:$A$31,$B1376,品項年度售價!$B$2:$B$31,$E1376)</f>
        <v>290</v>
      </c>
      <c r="I1376" s="4" t="n">
        <v>191</v>
      </c>
      <c r="J1376" s="14" t="n">
        <f aca="false">H1376*I1376</f>
        <v>55390</v>
      </c>
    </row>
    <row r="1377" customFormat="false" ht="15" hidden="false" customHeight="false" outlineLevel="0" collapsed="false">
      <c r="A1377" s="6" t="str">
        <f aca="false">TEXT(B1377,"0")&amp;"-"&amp;TEXT(C1377,"00")</f>
        <v>2024-08</v>
      </c>
      <c r="B1377" s="4" t="n">
        <v>2024</v>
      </c>
      <c r="C1377" s="4" t="n">
        <v>8</v>
      </c>
      <c r="D1377" s="9" t="s">
        <v>273</v>
      </c>
      <c r="E1377" s="9" t="s">
        <v>360</v>
      </c>
      <c r="F1377" s="12" t="str">
        <f aca="false">INDEX(品項主檔!$B$2:$B$11,MATCH($E1377,品項主檔!$A$2:$A$11,0))</f>
        <v>塔香涼麵</v>
      </c>
      <c r="G1377" s="12" t="str">
        <f aca="false">INDEX(品項主檔!$C$2:$C$11,MATCH($E1377,品項主檔!$A$2:$A$11,0))</f>
        <v>主食</v>
      </c>
      <c r="H1377" s="17" t="n">
        <f aca="false">SUMIFS(品項年度售價!$D$2:$D$31,品項年度售價!$A$2:$A$31,$B1377,品項年度售價!$B$2:$B$31,$E1377)</f>
        <v>180</v>
      </c>
      <c r="I1377" s="4" t="n">
        <v>686</v>
      </c>
      <c r="J1377" s="14" t="n">
        <f aca="false">H1377*I1377</f>
        <v>123480</v>
      </c>
    </row>
    <row r="1378" customFormat="false" ht="15" hidden="false" customHeight="false" outlineLevel="0" collapsed="false">
      <c r="A1378" s="6" t="str">
        <f aca="false">TEXT(B1378,"0")&amp;"-"&amp;TEXT(C1378,"00")</f>
        <v>2024-08</v>
      </c>
      <c r="B1378" s="4" t="n">
        <v>2024</v>
      </c>
      <c r="C1378" s="4" t="n">
        <v>8</v>
      </c>
      <c r="D1378" s="9" t="s">
        <v>273</v>
      </c>
      <c r="E1378" s="9" t="s">
        <v>362</v>
      </c>
      <c r="F1378" s="12" t="str">
        <f aca="false">INDEX(品項主檔!$B$2:$B$11,MATCH($E1378,品項主檔!$A$2:$A$11,0))</f>
        <v>海鮮炒飯</v>
      </c>
      <c r="G1378" s="12" t="str">
        <f aca="false">INDEX(品項主檔!$C$2:$C$11,MATCH($E1378,品項主檔!$A$2:$A$11,0))</f>
        <v>主食</v>
      </c>
      <c r="H1378" s="17" t="n">
        <f aca="false">SUMIFS(品項年度售價!$D$2:$D$31,品項年度售價!$A$2:$A$31,$B1378,品項年度售價!$B$2:$B$31,$E1378)</f>
        <v>250</v>
      </c>
      <c r="I1378" s="4" t="n">
        <v>347</v>
      </c>
      <c r="J1378" s="14" t="n">
        <f aca="false">H1378*I1378</f>
        <v>86750</v>
      </c>
    </row>
    <row r="1379" customFormat="false" ht="15" hidden="false" customHeight="false" outlineLevel="0" collapsed="false">
      <c r="A1379" s="6" t="str">
        <f aca="false">TEXT(B1379,"0")&amp;"-"&amp;TEXT(C1379,"00")</f>
        <v>2024-08</v>
      </c>
      <c r="B1379" s="4" t="n">
        <v>2024</v>
      </c>
      <c r="C1379" s="4" t="n">
        <v>8</v>
      </c>
      <c r="D1379" s="9" t="s">
        <v>273</v>
      </c>
      <c r="E1379" s="9" t="s">
        <v>364</v>
      </c>
      <c r="F1379" s="12" t="str">
        <f aca="false">INDEX(品項主檔!$B$2:$B$11,MATCH($E1379,品項主檔!$A$2:$A$11,0))</f>
        <v>酸辣湯</v>
      </c>
      <c r="G1379" s="12" t="str">
        <f aca="false">INDEX(品項主檔!$C$2:$C$11,MATCH($E1379,品項主檔!$A$2:$A$11,0))</f>
        <v>湯品</v>
      </c>
      <c r="H1379" s="17" t="n">
        <f aca="false">SUMIFS(品項年度售價!$D$2:$D$31,品項年度售價!$A$2:$A$31,$B1379,品項年度售價!$B$2:$B$31,$E1379)</f>
        <v>60</v>
      </c>
      <c r="I1379" s="4" t="n">
        <v>1791</v>
      </c>
      <c r="J1379" s="14" t="n">
        <f aca="false">H1379*I1379</f>
        <v>107460</v>
      </c>
    </row>
    <row r="1380" customFormat="false" ht="15" hidden="false" customHeight="false" outlineLevel="0" collapsed="false">
      <c r="A1380" s="6" t="str">
        <f aca="false">TEXT(B1380,"0")&amp;"-"&amp;TEXT(C1380,"00")</f>
        <v>2024-08</v>
      </c>
      <c r="B1380" s="4" t="n">
        <v>2024</v>
      </c>
      <c r="C1380" s="4" t="n">
        <v>8</v>
      </c>
      <c r="D1380" s="9" t="s">
        <v>273</v>
      </c>
      <c r="E1380" s="9" t="s">
        <v>367</v>
      </c>
      <c r="F1380" s="12" t="str">
        <f aca="false">INDEX(品項主檔!$B$2:$B$11,MATCH($E1380,品項主檔!$A$2:$A$11,0))</f>
        <v>招牌滷味拼盤</v>
      </c>
      <c r="G1380" s="12" t="str">
        <f aca="false">INDEX(品項主檔!$C$2:$C$11,MATCH($E1380,品項主檔!$A$2:$A$11,0))</f>
        <v>小菜</v>
      </c>
      <c r="H1380" s="17" t="n">
        <f aca="false">SUMIFS(品項年度售價!$D$2:$D$31,品項年度售價!$A$2:$A$31,$B1380,品項年度售價!$B$2:$B$31,$E1380)</f>
        <v>120</v>
      </c>
      <c r="I1380" s="4" t="n">
        <v>1579</v>
      </c>
      <c r="J1380" s="14" t="n">
        <f aca="false">H1380*I1380</f>
        <v>189480</v>
      </c>
    </row>
    <row r="1381" customFormat="false" ht="15" hidden="false" customHeight="false" outlineLevel="0" collapsed="false">
      <c r="A1381" s="6" t="str">
        <f aca="false">TEXT(B1381,"0")&amp;"-"&amp;TEXT(C1381,"00")</f>
        <v>2024-08</v>
      </c>
      <c r="B1381" s="4" t="n">
        <v>2024</v>
      </c>
      <c r="C1381" s="4" t="n">
        <v>8</v>
      </c>
      <c r="D1381" s="9" t="s">
        <v>273</v>
      </c>
      <c r="E1381" s="9" t="s">
        <v>370</v>
      </c>
      <c r="F1381" s="12" t="str">
        <f aca="false">INDEX(品項主檔!$B$2:$B$11,MATCH($E1381,品項主檔!$A$2:$A$11,0))</f>
        <v>古早味紅茶</v>
      </c>
      <c r="G1381" s="12" t="str">
        <f aca="false">INDEX(品項主檔!$C$2:$C$11,MATCH($E1381,品項主檔!$A$2:$A$11,0))</f>
        <v>飲品</v>
      </c>
      <c r="H1381" s="17" t="n">
        <f aca="false">SUMIFS(品項年度售價!$D$2:$D$31,品項年度售價!$A$2:$A$31,$B1381,品項年度售價!$B$2:$B$31,$E1381)</f>
        <v>45</v>
      </c>
      <c r="I1381" s="4" t="n">
        <v>3936</v>
      </c>
      <c r="J1381" s="14" t="n">
        <f aca="false">H1381*I1381</f>
        <v>177120</v>
      </c>
    </row>
    <row r="1382" customFormat="false" ht="15" hidden="false" customHeight="false" outlineLevel="0" collapsed="false">
      <c r="A1382" s="6" t="str">
        <f aca="false">TEXT(B1382,"0")&amp;"-"&amp;TEXT(C1382,"00")</f>
        <v>2024-08</v>
      </c>
      <c r="B1382" s="4" t="n">
        <v>2024</v>
      </c>
      <c r="C1382" s="4" t="n">
        <v>8</v>
      </c>
      <c r="D1382" s="9" t="s">
        <v>277</v>
      </c>
      <c r="E1382" s="9" t="s">
        <v>349</v>
      </c>
      <c r="F1382" s="12" t="str">
        <f aca="false">INDEX(品項主檔!$B$2:$B$11,MATCH($E1382,品項主檔!$A$2:$A$11,0))</f>
        <v>招牌牛肉麵</v>
      </c>
      <c r="G1382" s="12" t="str">
        <f aca="false">INDEX(品項主檔!$C$2:$C$11,MATCH($E1382,品項主檔!$A$2:$A$11,0))</f>
        <v>主食</v>
      </c>
      <c r="H1382" s="17" t="n">
        <f aca="false">SUMIFS(品項年度售價!$D$2:$D$31,品項年度售價!$A$2:$A$31,$B1382,品項年度售價!$B$2:$B$31,$E1382)</f>
        <v>280</v>
      </c>
      <c r="I1382" s="4" t="n">
        <v>342</v>
      </c>
      <c r="J1382" s="14" t="n">
        <f aca="false">H1382*I1382</f>
        <v>95760</v>
      </c>
    </row>
    <row r="1383" customFormat="false" ht="15" hidden="false" customHeight="false" outlineLevel="0" collapsed="false">
      <c r="A1383" s="6" t="str">
        <f aca="false">TEXT(B1383,"0")&amp;"-"&amp;TEXT(C1383,"00")</f>
        <v>2024-08</v>
      </c>
      <c r="B1383" s="4" t="n">
        <v>2024</v>
      </c>
      <c r="C1383" s="4" t="n">
        <v>8</v>
      </c>
      <c r="D1383" s="9" t="s">
        <v>277</v>
      </c>
      <c r="E1383" s="9" t="s">
        <v>352</v>
      </c>
      <c r="F1383" s="12" t="str">
        <f aca="false">INDEX(品項主檔!$B$2:$B$11,MATCH($E1383,品項主檔!$A$2:$A$11,0))</f>
        <v>三杯雞定食</v>
      </c>
      <c r="G1383" s="12" t="str">
        <f aca="false">INDEX(品項主檔!$C$2:$C$11,MATCH($E1383,品項主檔!$A$2:$A$11,0))</f>
        <v>主食</v>
      </c>
      <c r="H1383" s="17" t="n">
        <f aca="false">SUMIFS(品項年度售價!$D$2:$D$31,品項年度售價!$A$2:$A$31,$B1383,品項年度售價!$B$2:$B$31,$E1383)</f>
        <v>260</v>
      </c>
      <c r="I1383" s="4" t="n">
        <v>361</v>
      </c>
      <c r="J1383" s="14" t="n">
        <f aca="false">H1383*I1383</f>
        <v>93860</v>
      </c>
    </row>
    <row r="1384" customFormat="false" ht="15" hidden="false" customHeight="false" outlineLevel="0" collapsed="false">
      <c r="A1384" s="6" t="str">
        <f aca="false">TEXT(B1384,"0")&amp;"-"&amp;TEXT(C1384,"00")</f>
        <v>2024-08</v>
      </c>
      <c r="B1384" s="4" t="n">
        <v>2024</v>
      </c>
      <c r="C1384" s="4" t="n">
        <v>8</v>
      </c>
      <c r="D1384" s="9" t="s">
        <v>277</v>
      </c>
      <c r="E1384" s="9" t="s">
        <v>354</v>
      </c>
      <c r="F1384" s="12" t="str">
        <f aca="false">INDEX(品項主檔!$B$2:$B$11,MATCH($E1384,品項主檔!$A$2:$A$11,0))</f>
        <v>蔥油雞腿飯</v>
      </c>
      <c r="G1384" s="12" t="str">
        <f aca="false">INDEX(品項主檔!$C$2:$C$11,MATCH($E1384,品項主檔!$A$2:$A$11,0))</f>
        <v>主食</v>
      </c>
      <c r="H1384" s="17" t="n">
        <f aca="false">SUMIFS(品項年度售價!$D$2:$D$31,品項年度售價!$A$2:$A$31,$B1384,品項年度售價!$B$2:$B$31,$E1384)</f>
        <v>220</v>
      </c>
      <c r="I1384" s="4" t="n">
        <v>341</v>
      </c>
      <c r="J1384" s="14" t="n">
        <f aca="false">H1384*I1384</f>
        <v>75020</v>
      </c>
    </row>
    <row r="1385" customFormat="false" ht="15" hidden="false" customHeight="false" outlineLevel="0" collapsed="false">
      <c r="A1385" s="6" t="str">
        <f aca="false">TEXT(B1385,"0")&amp;"-"&amp;TEXT(C1385,"00")</f>
        <v>2024-08</v>
      </c>
      <c r="B1385" s="4" t="n">
        <v>2024</v>
      </c>
      <c r="C1385" s="4" t="n">
        <v>8</v>
      </c>
      <c r="D1385" s="9" t="s">
        <v>277</v>
      </c>
      <c r="E1385" s="9" t="s">
        <v>356</v>
      </c>
      <c r="F1385" s="12" t="str">
        <f aca="false">INDEX(品項主檔!$B$2:$B$11,MATCH($E1385,品項主檔!$A$2:$A$11,0))</f>
        <v>黑胡椒豬排飯</v>
      </c>
      <c r="G1385" s="12" t="str">
        <f aca="false">INDEX(品項主檔!$C$2:$C$11,MATCH($E1385,品項主檔!$A$2:$A$11,0))</f>
        <v>主食</v>
      </c>
      <c r="H1385" s="17" t="n">
        <f aca="false">SUMIFS(品項年度售價!$D$2:$D$31,品項年度售價!$A$2:$A$31,$B1385,品項年度售價!$B$2:$B$31,$E1385)</f>
        <v>230</v>
      </c>
      <c r="I1385" s="4" t="n">
        <v>329</v>
      </c>
      <c r="J1385" s="14" t="n">
        <f aca="false">H1385*I1385</f>
        <v>75670</v>
      </c>
    </row>
    <row r="1386" customFormat="false" ht="15" hidden="false" customHeight="false" outlineLevel="0" collapsed="false">
      <c r="A1386" s="6" t="str">
        <f aca="false">TEXT(B1386,"0")&amp;"-"&amp;TEXT(C1386,"00")</f>
        <v>2024-08</v>
      </c>
      <c r="B1386" s="4" t="n">
        <v>2024</v>
      </c>
      <c r="C1386" s="4" t="n">
        <v>8</v>
      </c>
      <c r="D1386" s="9" t="s">
        <v>277</v>
      </c>
      <c r="E1386" s="9" t="s">
        <v>358</v>
      </c>
      <c r="F1386" s="12" t="str">
        <f aca="false">INDEX(品項主檔!$B$2:$B$11,MATCH($E1386,品項主檔!$A$2:$A$11,0))</f>
        <v>麻油雞湯麵</v>
      </c>
      <c r="G1386" s="12" t="str">
        <f aca="false">INDEX(品項主檔!$C$2:$C$11,MATCH($E1386,品項主檔!$A$2:$A$11,0))</f>
        <v>主食</v>
      </c>
      <c r="H1386" s="17" t="n">
        <f aca="false">SUMIFS(品項年度售價!$D$2:$D$31,品項年度售價!$A$2:$A$31,$B1386,品項年度售價!$B$2:$B$31,$E1386)</f>
        <v>290</v>
      </c>
      <c r="I1386" s="4" t="n">
        <v>138</v>
      </c>
      <c r="J1386" s="14" t="n">
        <f aca="false">H1386*I1386</f>
        <v>40020</v>
      </c>
    </row>
    <row r="1387" customFormat="false" ht="15" hidden="false" customHeight="false" outlineLevel="0" collapsed="false">
      <c r="A1387" s="6" t="str">
        <f aca="false">TEXT(B1387,"0")&amp;"-"&amp;TEXT(C1387,"00")</f>
        <v>2024-08</v>
      </c>
      <c r="B1387" s="4" t="n">
        <v>2024</v>
      </c>
      <c r="C1387" s="4" t="n">
        <v>8</v>
      </c>
      <c r="D1387" s="9" t="s">
        <v>277</v>
      </c>
      <c r="E1387" s="9" t="s">
        <v>360</v>
      </c>
      <c r="F1387" s="12" t="str">
        <f aca="false">INDEX(品項主檔!$B$2:$B$11,MATCH($E1387,品項主檔!$A$2:$A$11,0))</f>
        <v>塔香涼麵</v>
      </c>
      <c r="G1387" s="12" t="str">
        <f aca="false">INDEX(品項主檔!$C$2:$C$11,MATCH($E1387,品項主檔!$A$2:$A$11,0))</f>
        <v>主食</v>
      </c>
      <c r="H1387" s="17" t="n">
        <f aca="false">SUMIFS(品項年度售價!$D$2:$D$31,品項年度售價!$A$2:$A$31,$B1387,品項年度售價!$B$2:$B$31,$E1387)</f>
        <v>180</v>
      </c>
      <c r="I1387" s="4" t="n">
        <v>471</v>
      </c>
      <c r="J1387" s="14" t="n">
        <f aca="false">H1387*I1387</f>
        <v>84780</v>
      </c>
    </row>
    <row r="1388" customFormat="false" ht="15" hidden="false" customHeight="false" outlineLevel="0" collapsed="false">
      <c r="A1388" s="6" t="str">
        <f aca="false">TEXT(B1388,"0")&amp;"-"&amp;TEXT(C1388,"00")</f>
        <v>2024-08</v>
      </c>
      <c r="B1388" s="4" t="n">
        <v>2024</v>
      </c>
      <c r="C1388" s="4" t="n">
        <v>8</v>
      </c>
      <c r="D1388" s="9" t="s">
        <v>277</v>
      </c>
      <c r="E1388" s="9" t="s">
        <v>362</v>
      </c>
      <c r="F1388" s="12" t="str">
        <f aca="false">INDEX(品項主檔!$B$2:$B$11,MATCH($E1388,品項主檔!$A$2:$A$11,0))</f>
        <v>海鮮炒飯</v>
      </c>
      <c r="G1388" s="12" t="str">
        <f aca="false">INDEX(品項主檔!$C$2:$C$11,MATCH($E1388,品項主檔!$A$2:$A$11,0))</f>
        <v>主食</v>
      </c>
      <c r="H1388" s="17" t="n">
        <f aca="false">SUMIFS(品項年度售價!$D$2:$D$31,品項年度售價!$A$2:$A$31,$B1388,品項年度售價!$B$2:$B$31,$E1388)</f>
        <v>250</v>
      </c>
      <c r="I1388" s="4" t="n">
        <v>260</v>
      </c>
      <c r="J1388" s="14" t="n">
        <f aca="false">H1388*I1388</f>
        <v>65000</v>
      </c>
    </row>
    <row r="1389" customFormat="false" ht="15" hidden="false" customHeight="false" outlineLevel="0" collapsed="false">
      <c r="A1389" s="6" t="str">
        <f aca="false">TEXT(B1389,"0")&amp;"-"&amp;TEXT(C1389,"00")</f>
        <v>2024-08</v>
      </c>
      <c r="B1389" s="4" t="n">
        <v>2024</v>
      </c>
      <c r="C1389" s="4" t="n">
        <v>8</v>
      </c>
      <c r="D1389" s="9" t="s">
        <v>277</v>
      </c>
      <c r="E1389" s="9" t="s">
        <v>364</v>
      </c>
      <c r="F1389" s="12" t="str">
        <f aca="false">INDEX(品項主檔!$B$2:$B$11,MATCH($E1389,品項主檔!$A$2:$A$11,0))</f>
        <v>酸辣湯</v>
      </c>
      <c r="G1389" s="12" t="str">
        <f aca="false">INDEX(品項主檔!$C$2:$C$11,MATCH($E1389,品項主檔!$A$2:$A$11,0))</f>
        <v>湯品</v>
      </c>
      <c r="H1389" s="17" t="n">
        <f aca="false">SUMIFS(品項年度售價!$D$2:$D$31,品項年度售價!$A$2:$A$31,$B1389,品項年度售價!$B$2:$B$31,$E1389)</f>
        <v>60</v>
      </c>
      <c r="I1389" s="4" t="n">
        <v>1332</v>
      </c>
      <c r="J1389" s="14" t="n">
        <f aca="false">H1389*I1389</f>
        <v>79920</v>
      </c>
    </row>
    <row r="1390" customFormat="false" ht="15" hidden="false" customHeight="false" outlineLevel="0" collapsed="false">
      <c r="A1390" s="6" t="str">
        <f aca="false">TEXT(B1390,"0")&amp;"-"&amp;TEXT(C1390,"00")</f>
        <v>2024-08</v>
      </c>
      <c r="B1390" s="4" t="n">
        <v>2024</v>
      </c>
      <c r="C1390" s="4" t="n">
        <v>8</v>
      </c>
      <c r="D1390" s="9" t="s">
        <v>277</v>
      </c>
      <c r="E1390" s="9" t="s">
        <v>367</v>
      </c>
      <c r="F1390" s="12" t="str">
        <f aca="false">INDEX(品項主檔!$B$2:$B$11,MATCH($E1390,品項主檔!$A$2:$A$11,0))</f>
        <v>招牌滷味拼盤</v>
      </c>
      <c r="G1390" s="12" t="str">
        <f aca="false">INDEX(品項主檔!$C$2:$C$11,MATCH($E1390,品項主檔!$A$2:$A$11,0))</f>
        <v>小菜</v>
      </c>
      <c r="H1390" s="17" t="n">
        <f aca="false">SUMIFS(品項年度售價!$D$2:$D$31,品項年度售價!$A$2:$A$31,$B1390,品項年度售價!$B$2:$B$31,$E1390)</f>
        <v>120</v>
      </c>
      <c r="I1390" s="4" t="n">
        <v>925</v>
      </c>
      <c r="J1390" s="14" t="n">
        <f aca="false">H1390*I1390</f>
        <v>111000</v>
      </c>
    </row>
    <row r="1391" customFormat="false" ht="15" hidden="false" customHeight="false" outlineLevel="0" collapsed="false">
      <c r="A1391" s="6" t="str">
        <f aca="false">TEXT(B1391,"0")&amp;"-"&amp;TEXT(C1391,"00")</f>
        <v>2024-08</v>
      </c>
      <c r="B1391" s="4" t="n">
        <v>2024</v>
      </c>
      <c r="C1391" s="4" t="n">
        <v>8</v>
      </c>
      <c r="D1391" s="9" t="s">
        <v>277</v>
      </c>
      <c r="E1391" s="9" t="s">
        <v>370</v>
      </c>
      <c r="F1391" s="12" t="str">
        <f aca="false">INDEX(品項主檔!$B$2:$B$11,MATCH($E1391,品項主檔!$A$2:$A$11,0))</f>
        <v>古早味紅茶</v>
      </c>
      <c r="G1391" s="12" t="str">
        <f aca="false">INDEX(品項主檔!$C$2:$C$11,MATCH($E1391,品項主檔!$A$2:$A$11,0))</f>
        <v>飲品</v>
      </c>
      <c r="H1391" s="17" t="n">
        <f aca="false">SUMIFS(品項年度售價!$D$2:$D$31,品項年度售價!$A$2:$A$31,$B1391,品項年度售價!$B$2:$B$31,$E1391)</f>
        <v>45</v>
      </c>
      <c r="I1391" s="4" t="n">
        <v>3472</v>
      </c>
      <c r="J1391" s="14" t="n">
        <f aca="false">H1391*I1391</f>
        <v>156240</v>
      </c>
    </row>
    <row r="1392" customFormat="false" ht="15" hidden="false" customHeight="false" outlineLevel="0" collapsed="false">
      <c r="A1392" s="6" t="str">
        <f aca="false">TEXT(B1392,"0")&amp;"-"&amp;TEXT(C1392,"00")</f>
        <v>2024-08</v>
      </c>
      <c r="B1392" s="4" t="n">
        <v>2024</v>
      </c>
      <c r="C1392" s="4" t="n">
        <v>8</v>
      </c>
      <c r="D1392" s="9" t="s">
        <v>288</v>
      </c>
      <c r="E1392" s="9" t="s">
        <v>349</v>
      </c>
      <c r="F1392" s="12" t="str">
        <f aca="false">INDEX(品項主檔!$B$2:$B$11,MATCH($E1392,品項主檔!$A$2:$A$11,0))</f>
        <v>招牌牛肉麵</v>
      </c>
      <c r="G1392" s="12" t="str">
        <f aca="false">INDEX(品項主檔!$C$2:$C$11,MATCH($E1392,品項主檔!$A$2:$A$11,0))</f>
        <v>主食</v>
      </c>
      <c r="H1392" s="17" t="n">
        <f aca="false">SUMIFS(品項年度售價!$D$2:$D$31,品項年度售價!$A$2:$A$31,$B1392,品項年度售價!$B$2:$B$31,$E1392)</f>
        <v>280</v>
      </c>
      <c r="I1392" s="4" t="n">
        <v>331</v>
      </c>
      <c r="J1392" s="14" t="n">
        <f aca="false">H1392*I1392</f>
        <v>92680</v>
      </c>
    </row>
    <row r="1393" customFormat="false" ht="15" hidden="false" customHeight="false" outlineLevel="0" collapsed="false">
      <c r="A1393" s="6" t="str">
        <f aca="false">TEXT(B1393,"0")&amp;"-"&amp;TEXT(C1393,"00")</f>
        <v>2024-08</v>
      </c>
      <c r="B1393" s="4" t="n">
        <v>2024</v>
      </c>
      <c r="C1393" s="4" t="n">
        <v>8</v>
      </c>
      <c r="D1393" s="9" t="s">
        <v>288</v>
      </c>
      <c r="E1393" s="9" t="s">
        <v>352</v>
      </c>
      <c r="F1393" s="12" t="str">
        <f aca="false">INDEX(品項主檔!$B$2:$B$11,MATCH($E1393,品項主檔!$A$2:$A$11,0))</f>
        <v>三杯雞定食</v>
      </c>
      <c r="G1393" s="12" t="str">
        <f aca="false">INDEX(品項主檔!$C$2:$C$11,MATCH($E1393,品項主檔!$A$2:$A$11,0))</f>
        <v>主食</v>
      </c>
      <c r="H1393" s="17" t="n">
        <f aca="false">SUMIFS(品項年度售價!$D$2:$D$31,品項年度售價!$A$2:$A$31,$B1393,品項年度售價!$B$2:$B$31,$E1393)</f>
        <v>260</v>
      </c>
      <c r="I1393" s="4" t="n">
        <v>397</v>
      </c>
      <c r="J1393" s="14" t="n">
        <f aca="false">H1393*I1393</f>
        <v>103220</v>
      </c>
    </row>
    <row r="1394" customFormat="false" ht="15" hidden="false" customHeight="false" outlineLevel="0" collapsed="false">
      <c r="A1394" s="6" t="str">
        <f aca="false">TEXT(B1394,"0")&amp;"-"&amp;TEXT(C1394,"00")</f>
        <v>2024-08</v>
      </c>
      <c r="B1394" s="4" t="n">
        <v>2024</v>
      </c>
      <c r="C1394" s="4" t="n">
        <v>8</v>
      </c>
      <c r="D1394" s="9" t="s">
        <v>288</v>
      </c>
      <c r="E1394" s="9" t="s">
        <v>354</v>
      </c>
      <c r="F1394" s="12" t="str">
        <f aca="false">INDEX(品項主檔!$B$2:$B$11,MATCH($E1394,品項主檔!$A$2:$A$11,0))</f>
        <v>蔥油雞腿飯</v>
      </c>
      <c r="G1394" s="12" t="str">
        <f aca="false">INDEX(品項主檔!$C$2:$C$11,MATCH($E1394,品項主檔!$A$2:$A$11,0))</f>
        <v>主食</v>
      </c>
      <c r="H1394" s="17" t="n">
        <f aca="false">SUMIFS(品項年度售價!$D$2:$D$31,品項年度售價!$A$2:$A$31,$B1394,品項年度售價!$B$2:$B$31,$E1394)</f>
        <v>220</v>
      </c>
      <c r="I1394" s="4" t="n">
        <v>494</v>
      </c>
      <c r="J1394" s="14" t="n">
        <f aca="false">H1394*I1394</f>
        <v>108680</v>
      </c>
    </row>
    <row r="1395" customFormat="false" ht="15" hidden="false" customHeight="false" outlineLevel="0" collapsed="false">
      <c r="A1395" s="6" t="str">
        <f aca="false">TEXT(B1395,"0")&amp;"-"&amp;TEXT(C1395,"00")</f>
        <v>2024-08</v>
      </c>
      <c r="B1395" s="4" t="n">
        <v>2024</v>
      </c>
      <c r="C1395" s="4" t="n">
        <v>8</v>
      </c>
      <c r="D1395" s="9" t="s">
        <v>288</v>
      </c>
      <c r="E1395" s="9" t="s">
        <v>356</v>
      </c>
      <c r="F1395" s="12" t="str">
        <f aca="false">INDEX(品項主檔!$B$2:$B$11,MATCH($E1395,品項主檔!$A$2:$A$11,0))</f>
        <v>黑胡椒豬排飯</v>
      </c>
      <c r="G1395" s="12" t="str">
        <f aca="false">INDEX(品項主檔!$C$2:$C$11,MATCH($E1395,品項主檔!$A$2:$A$11,0))</f>
        <v>主食</v>
      </c>
      <c r="H1395" s="17" t="n">
        <f aca="false">SUMIFS(品項年度售價!$D$2:$D$31,品項年度售價!$A$2:$A$31,$B1395,品項年度售價!$B$2:$B$31,$E1395)</f>
        <v>230</v>
      </c>
      <c r="I1395" s="4" t="n">
        <v>498</v>
      </c>
      <c r="J1395" s="14" t="n">
        <f aca="false">H1395*I1395</f>
        <v>114540</v>
      </c>
    </row>
    <row r="1396" customFormat="false" ht="15" hidden="false" customHeight="false" outlineLevel="0" collapsed="false">
      <c r="A1396" s="6" t="str">
        <f aca="false">TEXT(B1396,"0")&amp;"-"&amp;TEXT(C1396,"00")</f>
        <v>2024-08</v>
      </c>
      <c r="B1396" s="4" t="n">
        <v>2024</v>
      </c>
      <c r="C1396" s="4" t="n">
        <v>8</v>
      </c>
      <c r="D1396" s="9" t="s">
        <v>288</v>
      </c>
      <c r="E1396" s="9" t="s">
        <v>358</v>
      </c>
      <c r="F1396" s="12" t="str">
        <f aca="false">INDEX(品項主檔!$B$2:$B$11,MATCH($E1396,品項主檔!$A$2:$A$11,0))</f>
        <v>麻油雞湯麵</v>
      </c>
      <c r="G1396" s="12" t="str">
        <f aca="false">INDEX(品項主檔!$C$2:$C$11,MATCH($E1396,品項主檔!$A$2:$A$11,0))</f>
        <v>主食</v>
      </c>
      <c r="H1396" s="17" t="n">
        <f aca="false">SUMIFS(品項年度售價!$D$2:$D$31,品項年度售價!$A$2:$A$31,$B1396,品項年度售價!$B$2:$B$31,$E1396)</f>
        <v>290</v>
      </c>
      <c r="I1396" s="4" t="n">
        <v>217</v>
      </c>
      <c r="J1396" s="14" t="n">
        <f aca="false">H1396*I1396</f>
        <v>62930</v>
      </c>
    </row>
    <row r="1397" customFormat="false" ht="15" hidden="false" customHeight="false" outlineLevel="0" collapsed="false">
      <c r="A1397" s="6" t="str">
        <f aca="false">TEXT(B1397,"0")&amp;"-"&amp;TEXT(C1397,"00")</f>
        <v>2024-08</v>
      </c>
      <c r="B1397" s="4" t="n">
        <v>2024</v>
      </c>
      <c r="C1397" s="4" t="n">
        <v>8</v>
      </c>
      <c r="D1397" s="9" t="s">
        <v>288</v>
      </c>
      <c r="E1397" s="9" t="s">
        <v>360</v>
      </c>
      <c r="F1397" s="12" t="str">
        <f aca="false">INDEX(品項主檔!$B$2:$B$11,MATCH($E1397,品項主檔!$A$2:$A$11,0))</f>
        <v>塔香涼麵</v>
      </c>
      <c r="G1397" s="12" t="str">
        <f aca="false">INDEX(品項主檔!$C$2:$C$11,MATCH($E1397,品項主檔!$A$2:$A$11,0))</f>
        <v>主食</v>
      </c>
      <c r="H1397" s="17" t="n">
        <f aca="false">SUMIFS(品項年度售價!$D$2:$D$31,品項年度售價!$A$2:$A$31,$B1397,品項年度售價!$B$2:$B$31,$E1397)</f>
        <v>180</v>
      </c>
      <c r="I1397" s="4" t="n">
        <v>692</v>
      </c>
      <c r="J1397" s="14" t="n">
        <f aca="false">H1397*I1397</f>
        <v>124560</v>
      </c>
    </row>
    <row r="1398" customFormat="false" ht="15" hidden="false" customHeight="false" outlineLevel="0" collapsed="false">
      <c r="A1398" s="6" t="str">
        <f aca="false">TEXT(B1398,"0")&amp;"-"&amp;TEXT(C1398,"00")</f>
        <v>2024-08</v>
      </c>
      <c r="B1398" s="4" t="n">
        <v>2024</v>
      </c>
      <c r="C1398" s="4" t="n">
        <v>8</v>
      </c>
      <c r="D1398" s="9" t="s">
        <v>288</v>
      </c>
      <c r="E1398" s="9" t="s">
        <v>362</v>
      </c>
      <c r="F1398" s="12" t="str">
        <f aca="false">INDEX(品項主檔!$B$2:$B$11,MATCH($E1398,品項主檔!$A$2:$A$11,0))</f>
        <v>海鮮炒飯</v>
      </c>
      <c r="G1398" s="12" t="str">
        <f aca="false">INDEX(品項主檔!$C$2:$C$11,MATCH($E1398,品項主檔!$A$2:$A$11,0))</f>
        <v>主食</v>
      </c>
      <c r="H1398" s="17" t="n">
        <f aca="false">SUMIFS(品項年度售價!$D$2:$D$31,品項年度售價!$A$2:$A$31,$B1398,品項年度售價!$B$2:$B$31,$E1398)</f>
        <v>250</v>
      </c>
      <c r="I1398" s="4" t="n">
        <v>390</v>
      </c>
      <c r="J1398" s="14" t="n">
        <f aca="false">H1398*I1398</f>
        <v>97500</v>
      </c>
    </row>
    <row r="1399" customFormat="false" ht="15" hidden="false" customHeight="false" outlineLevel="0" collapsed="false">
      <c r="A1399" s="6" t="str">
        <f aca="false">TEXT(B1399,"0")&amp;"-"&amp;TEXT(C1399,"00")</f>
        <v>2024-08</v>
      </c>
      <c r="B1399" s="4" t="n">
        <v>2024</v>
      </c>
      <c r="C1399" s="4" t="n">
        <v>8</v>
      </c>
      <c r="D1399" s="9" t="s">
        <v>288</v>
      </c>
      <c r="E1399" s="9" t="s">
        <v>364</v>
      </c>
      <c r="F1399" s="12" t="str">
        <f aca="false">INDEX(品項主檔!$B$2:$B$11,MATCH($E1399,品項主檔!$A$2:$A$11,0))</f>
        <v>酸辣湯</v>
      </c>
      <c r="G1399" s="12" t="str">
        <f aca="false">INDEX(品項主檔!$C$2:$C$11,MATCH($E1399,品項主檔!$A$2:$A$11,0))</f>
        <v>湯品</v>
      </c>
      <c r="H1399" s="17" t="n">
        <f aca="false">SUMIFS(品項年度售價!$D$2:$D$31,品項年度售價!$A$2:$A$31,$B1399,品項年度售價!$B$2:$B$31,$E1399)</f>
        <v>60</v>
      </c>
      <c r="I1399" s="4" t="n">
        <v>1464</v>
      </c>
      <c r="J1399" s="14" t="n">
        <f aca="false">H1399*I1399</f>
        <v>87840</v>
      </c>
    </row>
    <row r="1400" customFormat="false" ht="15" hidden="false" customHeight="false" outlineLevel="0" collapsed="false">
      <c r="A1400" s="6" t="str">
        <f aca="false">TEXT(B1400,"0")&amp;"-"&amp;TEXT(C1400,"00")</f>
        <v>2024-08</v>
      </c>
      <c r="B1400" s="4" t="n">
        <v>2024</v>
      </c>
      <c r="C1400" s="4" t="n">
        <v>8</v>
      </c>
      <c r="D1400" s="9" t="s">
        <v>288</v>
      </c>
      <c r="E1400" s="9" t="s">
        <v>367</v>
      </c>
      <c r="F1400" s="12" t="str">
        <f aca="false">INDEX(品項主檔!$B$2:$B$11,MATCH($E1400,品項主檔!$A$2:$A$11,0))</f>
        <v>招牌滷味拼盤</v>
      </c>
      <c r="G1400" s="12" t="str">
        <f aca="false">INDEX(品項主檔!$C$2:$C$11,MATCH($E1400,品項主檔!$A$2:$A$11,0))</f>
        <v>小菜</v>
      </c>
      <c r="H1400" s="17" t="n">
        <f aca="false">SUMIFS(品項年度售價!$D$2:$D$31,品項年度售價!$A$2:$A$31,$B1400,品項年度售價!$B$2:$B$31,$E1400)</f>
        <v>120</v>
      </c>
      <c r="I1400" s="4" t="n">
        <v>1265</v>
      </c>
      <c r="J1400" s="14" t="n">
        <f aca="false">H1400*I1400</f>
        <v>151800</v>
      </c>
    </row>
    <row r="1401" customFormat="false" ht="15" hidden="false" customHeight="false" outlineLevel="0" collapsed="false">
      <c r="A1401" s="6" t="str">
        <f aca="false">TEXT(B1401,"0")&amp;"-"&amp;TEXT(C1401,"00")</f>
        <v>2024-08</v>
      </c>
      <c r="B1401" s="4" t="n">
        <v>2024</v>
      </c>
      <c r="C1401" s="4" t="n">
        <v>8</v>
      </c>
      <c r="D1401" s="9" t="s">
        <v>288</v>
      </c>
      <c r="E1401" s="9" t="s">
        <v>370</v>
      </c>
      <c r="F1401" s="12" t="str">
        <f aca="false">INDEX(品項主檔!$B$2:$B$11,MATCH($E1401,品項主檔!$A$2:$A$11,0))</f>
        <v>古早味紅茶</v>
      </c>
      <c r="G1401" s="12" t="str">
        <f aca="false">INDEX(品項主檔!$C$2:$C$11,MATCH($E1401,品項主檔!$A$2:$A$11,0))</f>
        <v>飲品</v>
      </c>
      <c r="H1401" s="17" t="n">
        <f aca="false">SUMIFS(品項年度售價!$D$2:$D$31,品項年度售價!$A$2:$A$31,$B1401,品項年度售價!$B$2:$B$31,$E1401)</f>
        <v>45</v>
      </c>
      <c r="I1401" s="4" t="n">
        <v>4763</v>
      </c>
      <c r="J1401" s="14" t="n">
        <f aca="false">H1401*I1401</f>
        <v>214335</v>
      </c>
    </row>
    <row r="1402" customFormat="false" ht="15" hidden="false" customHeight="false" outlineLevel="0" collapsed="false">
      <c r="A1402" s="6" t="str">
        <f aca="false">TEXT(B1402,"0")&amp;"-"&amp;TEXT(C1402,"00")</f>
        <v>2024-08</v>
      </c>
      <c r="B1402" s="4" t="n">
        <v>2024</v>
      </c>
      <c r="C1402" s="4" t="n">
        <v>8</v>
      </c>
      <c r="D1402" s="9" t="s">
        <v>292</v>
      </c>
      <c r="E1402" s="9" t="s">
        <v>349</v>
      </c>
      <c r="F1402" s="12" t="str">
        <f aca="false">INDEX(品項主檔!$B$2:$B$11,MATCH($E1402,品項主檔!$A$2:$A$11,0))</f>
        <v>招牌牛肉麵</v>
      </c>
      <c r="G1402" s="12" t="str">
        <f aca="false">INDEX(品項主檔!$C$2:$C$11,MATCH($E1402,品項主檔!$A$2:$A$11,0))</f>
        <v>主食</v>
      </c>
      <c r="H1402" s="17" t="n">
        <f aca="false">SUMIFS(品項年度售價!$D$2:$D$31,品項年度售價!$A$2:$A$31,$B1402,品項年度售價!$B$2:$B$31,$E1402)</f>
        <v>280</v>
      </c>
      <c r="I1402" s="4" t="n">
        <v>410</v>
      </c>
      <c r="J1402" s="14" t="n">
        <f aca="false">H1402*I1402</f>
        <v>114800</v>
      </c>
    </row>
    <row r="1403" customFormat="false" ht="15" hidden="false" customHeight="false" outlineLevel="0" collapsed="false">
      <c r="A1403" s="6" t="str">
        <f aca="false">TEXT(B1403,"0")&amp;"-"&amp;TEXT(C1403,"00")</f>
        <v>2024-08</v>
      </c>
      <c r="B1403" s="4" t="n">
        <v>2024</v>
      </c>
      <c r="C1403" s="4" t="n">
        <v>8</v>
      </c>
      <c r="D1403" s="9" t="s">
        <v>292</v>
      </c>
      <c r="E1403" s="9" t="s">
        <v>352</v>
      </c>
      <c r="F1403" s="12" t="str">
        <f aca="false">INDEX(品項主檔!$B$2:$B$11,MATCH($E1403,品項主檔!$A$2:$A$11,0))</f>
        <v>三杯雞定食</v>
      </c>
      <c r="G1403" s="12" t="str">
        <f aca="false">INDEX(品項主檔!$C$2:$C$11,MATCH($E1403,品項主檔!$A$2:$A$11,0))</f>
        <v>主食</v>
      </c>
      <c r="H1403" s="17" t="n">
        <f aca="false">SUMIFS(品項年度售價!$D$2:$D$31,品項年度售價!$A$2:$A$31,$B1403,品項年度售價!$B$2:$B$31,$E1403)</f>
        <v>260</v>
      </c>
      <c r="I1403" s="4" t="n">
        <v>444</v>
      </c>
      <c r="J1403" s="14" t="n">
        <f aca="false">H1403*I1403</f>
        <v>115440</v>
      </c>
    </row>
    <row r="1404" customFormat="false" ht="15" hidden="false" customHeight="false" outlineLevel="0" collapsed="false">
      <c r="A1404" s="6" t="str">
        <f aca="false">TEXT(B1404,"0")&amp;"-"&amp;TEXT(C1404,"00")</f>
        <v>2024-08</v>
      </c>
      <c r="B1404" s="4" t="n">
        <v>2024</v>
      </c>
      <c r="C1404" s="4" t="n">
        <v>8</v>
      </c>
      <c r="D1404" s="9" t="s">
        <v>292</v>
      </c>
      <c r="E1404" s="9" t="s">
        <v>354</v>
      </c>
      <c r="F1404" s="12" t="str">
        <f aca="false">INDEX(品項主檔!$B$2:$B$11,MATCH($E1404,品項主檔!$A$2:$A$11,0))</f>
        <v>蔥油雞腿飯</v>
      </c>
      <c r="G1404" s="12" t="str">
        <f aca="false">INDEX(品項主檔!$C$2:$C$11,MATCH($E1404,品項主檔!$A$2:$A$11,0))</f>
        <v>主食</v>
      </c>
      <c r="H1404" s="17" t="n">
        <f aca="false">SUMIFS(品項年度售價!$D$2:$D$31,品項年度售價!$A$2:$A$31,$B1404,品項年度售價!$B$2:$B$31,$E1404)</f>
        <v>220</v>
      </c>
      <c r="I1404" s="4" t="n">
        <v>379</v>
      </c>
      <c r="J1404" s="14" t="n">
        <f aca="false">H1404*I1404</f>
        <v>83380</v>
      </c>
    </row>
    <row r="1405" customFormat="false" ht="15" hidden="false" customHeight="false" outlineLevel="0" collapsed="false">
      <c r="A1405" s="6" t="str">
        <f aca="false">TEXT(B1405,"0")&amp;"-"&amp;TEXT(C1405,"00")</f>
        <v>2024-08</v>
      </c>
      <c r="B1405" s="4" t="n">
        <v>2024</v>
      </c>
      <c r="C1405" s="4" t="n">
        <v>8</v>
      </c>
      <c r="D1405" s="9" t="s">
        <v>292</v>
      </c>
      <c r="E1405" s="9" t="s">
        <v>356</v>
      </c>
      <c r="F1405" s="12" t="str">
        <f aca="false">INDEX(品項主檔!$B$2:$B$11,MATCH($E1405,品項主檔!$A$2:$A$11,0))</f>
        <v>黑胡椒豬排飯</v>
      </c>
      <c r="G1405" s="12" t="str">
        <f aca="false">INDEX(品項主檔!$C$2:$C$11,MATCH($E1405,品項主檔!$A$2:$A$11,0))</f>
        <v>主食</v>
      </c>
      <c r="H1405" s="17" t="n">
        <f aca="false">SUMIFS(品項年度售價!$D$2:$D$31,品項年度售價!$A$2:$A$31,$B1405,品項年度售價!$B$2:$B$31,$E1405)</f>
        <v>230</v>
      </c>
      <c r="I1405" s="4" t="n">
        <v>417</v>
      </c>
      <c r="J1405" s="14" t="n">
        <f aca="false">H1405*I1405</f>
        <v>95910</v>
      </c>
    </row>
    <row r="1406" customFormat="false" ht="15" hidden="false" customHeight="false" outlineLevel="0" collapsed="false">
      <c r="A1406" s="6" t="str">
        <f aca="false">TEXT(B1406,"0")&amp;"-"&amp;TEXT(C1406,"00")</f>
        <v>2024-08</v>
      </c>
      <c r="B1406" s="4" t="n">
        <v>2024</v>
      </c>
      <c r="C1406" s="4" t="n">
        <v>8</v>
      </c>
      <c r="D1406" s="9" t="s">
        <v>292</v>
      </c>
      <c r="E1406" s="9" t="s">
        <v>358</v>
      </c>
      <c r="F1406" s="12" t="str">
        <f aca="false">INDEX(品項主檔!$B$2:$B$11,MATCH($E1406,品項主檔!$A$2:$A$11,0))</f>
        <v>麻油雞湯麵</v>
      </c>
      <c r="G1406" s="12" t="str">
        <f aca="false">INDEX(品項主檔!$C$2:$C$11,MATCH($E1406,品項主檔!$A$2:$A$11,0))</f>
        <v>主食</v>
      </c>
      <c r="H1406" s="17" t="n">
        <f aca="false">SUMIFS(品項年度售價!$D$2:$D$31,品項年度售價!$A$2:$A$31,$B1406,品項年度售價!$B$2:$B$31,$E1406)</f>
        <v>290</v>
      </c>
      <c r="I1406" s="4" t="n">
        <v>156</v>
      </c>
      <c r="J1406" s="14" t="n">
        <f aca="false">H1406*I1406</f>
        <v>45240</v>
      </c>
    </row>
    <row r="1407" customFormat="false" ht="15" hidden="false" customHeight="false" outlineLevel="0" collapsed="false">
      <c r="A1407" s="6" t="str">
        <f aca="false">TEXT(B1407,"0")&amp;"-"&amp;TEXT(C1407,"00")</f>
        <v>2024-08</v>
      </c>
      <c r="B1407" s="4" t="n">
        <v>2024</v>
      </c>
      <c r="C1407" s="4" t="n">
        <v>8</v>
      </c>
      <c r="D1407" s="9" t="s">
        <v>292</v>
      </c>
      <c r="E1407" s="9" t="s">
        <v>360</v>
      </c>
      <c r="F1407" s="12" t="str">
        <f aca="false">INDEX(品項主檔!$B$2:$B$11,MATCH($E1407,品項主檔!$A$2:$A$11,0))</f>
        <v>塔香涼麵</v>
      </c>
      <c r="G1407" s="12" t="str">
        <f aca="false">INDEX(品項主檔!$C$2:$C$11,MATCH($E1407,品項主檔!$A$2:$A$11,0))</f>
        <v>主食</v>
      </c>
      <c r="H1407" s="17" t="n">
        <f aca="false">SUMIFS(品項年度售價!$D$2:$D$31,品項年度售價!$A$2:$A$31,$B1407,品項年度售價!$B$2:$B$31,$E1407)</f>
        <v>180</v>
      </c>
      <c r="I1407" s="4" t="n">
        <v>514</v>
      </c>
      <c r="J1407" s="14" t="n">
        <f aca="false">H1407*I1407</f>
        <v>92520</v>
      </c>
    </row>
    <row r="1408" customFormat="false" ht="15" hidden="false" customHeight="false" outlineLevel="0" collapsed="false">
      <c r="A1408" s="6" t="str">
        <f aca="false">TEXT(B1408,"0")&amp;"-"&amp;TEXT(C1408,"00")</f>
        <v>2024-08</v>
      </c>
      <c r="B1408" s="4" t="n">
        <v>2024</v>
      </c>
      <c r="C1408" s="4" t="n">
        <v>8</v>
      </c>
      <c r="D1408" s="9" t="s">
        <v>292</v>
      </c>
      <c r="E1408" s="9" t="s">
        <v>362</v>
      </c>
      <c r="F1408" s="12" t="str">
        <f aca="false">INDEX(品項主檔!$B$2:$B$11,MATCH($E1408,品項主檔!$A$2:$A$11,0))</f>
        <v>海鮮炒飯</v>
      </c>
      <c r="G1408" s="12" t="str">
        <f aca="false">INDEX(品項主檔!$C$2:$C$11,MATCH($E1408,品項主檔!$A$2:$A$11,0))</f>
        <v>主食</v>
      </c>
      <c r="H1408" s="17" t="n">
        <f aca="false">SUMIFS(品項年度售價!$D$2:$D$31,品項年度售價!$A$2:$A$31,$B1408,品項年度售價!$B$2:$B$31,$E1408)</f>
        <v>250</v>
      </c>
      <c r="I1408" s="4" t="n">
        <v>432</v>
      </c>
      <c r="J1408" s="14" t="n">
        <f aca="false">H1408*I1408</f>
        <v>108000</v>
      </c>
    </row>
    <row r="1409" customFormat="false" ht="15" hidden="false" customHeight="false" outlineLevel="0" collapsed="false">
      <c r="A1409" s="6" t="str">
        <f aca="false">TEXT(B1409,"0")&amp;"-"&amp;TEXT(C1409,"00")</f>
        <v>2024-08</v>
      </c>
      <c r="B1409" s="4" t="n">
        <v>2024</v>
      </c>
      <c r="C1409" s="4" t="n">
        <v>8</v>
      </c>
      <c r="D1409" s="9" t="s">
        <v>292</v>
      </c>
      <c r="E1409" s="9" t="s">
        <v>364</v>
      </c>
      <c r="F1409" s="12" t="str">
        <f aca="false">INDEX(品項主檔!$B$2:$B$11,MATCH($E1409,品項主檔!$A$2:$A$11,0))</f>
        <v>酸辣湯</v>
      </c>
      <c r="G1409" s="12" t="str">
        <f aca="false">INDEX(品項主檔!$C$2:$C$11,MATCH($E1409,品項主檔!$A$2:$A$11,0))</f>
        <v>湯品</v>
      </c>
      <c r="H1409" s="17" t="n">
        <f aca="false">SUMIFS(品項年度售價!$D$2:$D$31,品項年度售價!$A$2:$A$31,$B1409,品項年度售價!$B$2:$B$31,$E1409)</f>
        <v>60</v>
      </c>
      <c r="I1409" s="4" t="n">
        <v>1309</v>
      </c>
      <c r="J1409" s="14" t="n">
        <f aca="false">H1409*I1409</f>
        <v>78540</v>
      </c>
    </row>
    <row r="1410" customFormat="false" ht="15" hidden="false" customHeight="false" outlineLevel="0" collapsed="false">
      <c r="A1410" s="6" t="str">
        <f aca="false">TEXT(B1410,"0")&amp;"-"&amp;TEXT(C1410,"00")</f>
        <v>2024-08</v>
      </c>
      <c r="B1410" s="4" t="n">
        <v>2024</v>
      </c>
      <c r="C1410" s="4" t="n">
        <v>8</v>
      </c>
      <c r="D1410" s="9" t="s">
        <v>292</v>
      </c>
      <c r="E1410" s="9" t="s">
        <v>367</v>
      </c>
      <c r="F1410" s="12" t="str">
        <f aca="false">INDEX(品項主檔!$B$2:$B$11,MATCH($E1410,品項主檔!$A$2:$A$11,0))</f>
        <v>招牌滷味拼盤</v>
      </c>
      <c r="G1410" s="12" t="str">
        <f aca="false">INDEX(品項主檔!$C$2:$C$11,MATCH($E1410,品項主檔!$A$2:$A$11,0))</f>
        <v>小菜</v>
      </c>
      <c r="H1410" s="17" t="n">
        <f aca="false">SUMIFS(品項年度售價!$D$2:$D$31,品項年度售價!$A$2:$A$31,$B1410,品項年度售價!$B$2:$B$31,$E1410)</f>
        <v>120</v>
      </c>
      <c r="I1410" s="4" t="n">
        <v>1264</v>
      </c>
      <c r="J1410" s="14" t="n">
        <f aca="false">H1410*I1410</f>
        <v>151680</v>
      </c>
    </row>
    <row r="1411" customFormat="false" ht="15" hidden="false" customHeight="false" outlineLevel="0" collapsed="false">
      <c r="A1411" s="6" t="str">
        <f aca="false">TEXT(B1411,"0")&amp;"-"&amp;TEXT(C1411,"00")</f>
        <v>2024-08</v>
      </c>
      <c r="B1411" s="4" t="n">
        <v>2024</v>
      </c>
      <c r="C1411" s="4" t="n">
        <v>8</v>
      </c>
      <c r="D1411" s="9" t="s">
        <v>292</v>
      </c>
      <c r="E1411" s="9" t="s">
        <v>370</v>
      </c>
      <c r="F1411" s="12" t="str">
        <f aca="false">INDEX(品項主檔!$B$2:$B$11,MATCH($E1411,品項主檔!$A$2:$A$11,0))</f>
        <v>古早味紅茶</v>
      </c>
      <c r="G1411" s="12" t="str">
        <f aca="false">INDEX(品項主檔!$C$2:$C$11,MATCH($E1411,品項主檔!$A$2:$A$11,0))</f>
        <v>飲品</v>
      </c>
      <c r="H1411" s="17" t="n">
        <f aca="false">SUMIFS(品項年度售價!$D$2:$D$31,品項年度售價!$A$2:$A$31,$B1411,品項年度售價!$B$2:$B$31,$E1411)</f>
        <v>45</v>
      </c>
      <c r="I1411" s="4" t="n">
        <v>4709</v>
      </c>
      <c r="J1411" s="14" t="n">
        <f aca="false">H1411*I1411</f>
        <v>211905</v>
      </c>
    </row>
    <row r="1412" customFormat="false" ht="15" hidden="false" customHeight="false" outlineLevel="0" collapsed="false">
      <c r="A1412" s="6" t="str">
        <f aca="false">TEXT(B1412,"0")&amp;"-"&amp;TEXT(C1412,"00")</f>
        <v>2024-09</v>
      </c>
      <c r="B1412" s="4" t="n">
        <v>2024</v>
      </c>
      <c r="C1412" s="4" t="n">
        <v>9</v>
      </c>
      <c r="D1412" s="9" t="s">
        <v>312</v>
      </c>
      <c r="E1412" s="9" t="s">
        <v>349</v>
      </c>
      <c r="F1412" s="12" t="str">
        <f aca="false">INDEX(品項主檔!$B$2:$B$11,MATCH($E1412,品項主檔!$A$2:$A$11,0))</f>
        <v>招牌牛肉麵</v>
      </c>
      <c r="G1412" s="12" t="str">
        <f aca="false">INDEX(品項主檔!$C$2:$C$11,MATCH($E1412,品項主檔!$A$2:$A$11,0))</f>
        <v>主食</v>
      </c>
      <c r="H1412" s="17" t="n">
        <f aca="false">SUMIFS(品項年度售價!$D$2:$D$31,品項年度售價!$A$2:$A$31,$B1412,品項年度售價!$B$2:$B$31,$E1412)</f>
        <v>280</v>
      </c>
      <c r="I1412" s="4" t="n">
        <v>192</v>
      </c>
      <c r="J1412" s="14" t="n">
        <f aca="false">H1412*I1412</f>
        <v>53760</v>
      </c>
    </row>
    <row r="1413" customFormat="false" ht="15" hidden="false" customHeight="false" outlineLevel="0" collapsed="false">
      <c r="A1413" s="6" t="str">
        <f aca="false">TEXT(B1413,"0")&amp;"-"&amp;TEXT(C1413,"00")</f>
        <v>2024-09</v>
      </c>
      <c r="B1413" s="4" t="n">
        <v>2024</v>
      </c>
      <c r="C1413" s="4" t="n">
        <v>9</v>
      </c>
      <c r="D1413" s="9" t="s">
        <v>312</v>
      </c>
      <c r="E1413" s="9" t="s">
        <v>352</v>
      </c>
      <c r="F1413" s="12" t="str">
        <f aca="false">INDEX(品項主檔!$B$2:$B$11,MATCH($E1413,品項主檔!$A$2:$A$11,0))</f>
        <v>三杯雞定食</v>
      </c>
      <c r="G1413" s="12" t="str">
        <f aca="false">INDEX(品項主檔!$C$2:$C$11,MATCH($E1413,品項主檔!$A$2:$A$11,0))</f>
        <v>主食</v>
      </c>
      <c r="H1413" s="17" t="n">
        <f aca="false">SUMIFS(品項年度售價!$D$2:$D$31,品項年度售價!$A$2:$A$31,$B1413,品項年度售價!$B$2:$B$31,$E1413)</f>
        <v>260</v>
      </c>
      <c r="I1413" s="4" t="n">
        <v>197</v>
      </c>
      <c r="J1413" s="14" t="n">
        <f aca="false">H1413*I1413</f>
        <v>51220</v>
      </c>
    </row>
    <row r="1414" customFormat="false" ht="15" hidden="false" customHeight="false" outlineLevel="0" collapsed="false">
      <c r="A1414" s="6" t="str">
        <f aca="false">TEXT(B1414,"0")&amp;"-"&amp;TEXT(C1414,"00")</f>
        <v>2024-09</v>
      </c>
      <c r="B1414" s="4" t="n">
        <v>2024</v>
      </c>
      <c r="C1414" s="4" t="n">
        <v>9</v>
      </c>
      <c r="D1414" s="9" t="s">
        <v>312</v>
      </c>
      <c r="E1414" s="9" t="s">
        <v>354</v>
      </c>
      <c r="F1414" s="12" t="str">
        <f aca="false">INDEX(品項主檔!$B$2:$B$11,MATCH($E1414,品項主檔!$A$2:$A$11,0))</f>
        <v>蔥油雞腿飯</v>
      </c>
      <c r="G1414" s="12" t="str">
        <f aca="false">INDEX(品項主檔!$C$2:$C$11,MATCH($E1414,品項主檔!$A$2:$A$11,0))</f>
        <v>主食</v>
      </c>
      <c r="H1414" s="17" t="n">
        <f aca="false">SUMIFS(品項年度售價!$D$2:$D$31,品項年度售價!$A$2:$A$31,$B1414,品項年度售價!$B$2:$B$31,$E1414)</f>
        <v>220</v>
      </c>
      <c r="I1414" s="4" t="n">
        <v>216</v>
      </c>
      <c r="J1414" s="14" t="n">
        <f aca="false">H1414*I1414</f>
        <v>47520</v>
      </c>
    </row>
    <row r="1415" customFormat="false" ht="15" hidden="false" customHeight="false" outlineLevel="0" collapsed="false">
      <c r="A1415" s="6" t="str">
        <f aca="false">TEXT(B1415,"0")&amp;"-"&amp;TEXT(C1415,"00")</f>
        <v>2024-09</v>
      </c>
      <c r="B1415" s="4" t="n">
        <v>2024</v>
      </c>
      <c r="C1415" s="4" t="n">
        <v>9</v>
      </c>
      <c r="D1415" s="9" t="s">
        <v>312</v>
      </c>
      <c r="E1415" s="9" t="s">
        <v>356</v>
      </c>
      <c r="F1415" s="12" t="str">
        <f aca="false">INDEX(品項主檔!$B$2:$B$11,MATCH($E1415,品項主檔!$A$2:$A$11,0))</f>
        <v>黑胡椒豬排飯</v>
      </c>
      <c r="G1415" s="12" t="str">
        <f aca="false">INDEX(品項主檔!$C$2:$C$11,MATCH($E1415,品項主檔!$A$2:$A$11,0))</f>
        <v>主食</v>
      </c>
      <c r="H1415" s="17" t="n">
        <f aca="false">SUMIFS(品項年度售價!$D$2:$D$31,品項年度售價!$A$2:$A$31,$B1415,品項年度售價!$B$2:$B$31,$E1415)</f>
        <v>230</v>
      </c>
      <c r="I1415" s="4" t="n">
        <v>217</v>
      </c>
      <c r="J1415" s="14" t="n">
        <f aca="false">H1415*I1415</f>
        <v>49910</v>
      </c>
    </row>
    <row r="1416" customFormat="false" ht="15" hidden="false" customHeight="false" outlineLevel="0" collapsed="false">
      <c r="A1416" s="6" t="str">
        <f aca="false">TEXT(B1416,"0")&amp;"-"&amp;TEXT(C1416,"00")</f>
        <v>2024-09</v>
      </c>
      <c r="B1416" s="4" t="n">
        <v>2024</v>
      </c>
      <c r="C1416" s="4" t="n">
        <v>9</v>
      </c>
      <c r="D1416" s="9" t="s">
        <v>312</v>
      </c>
      <c r="E1416" s="9" t="s">
        <v>358</v>
      </c>
      <c r="F1416" s="12" t="str">
        <f aca="false">INDEX(品項主檔!$B$2:$B$11,MATCH($E1416,品項主檔!$A$2:$A$11,0))</f>
        <v>麻油雞湯麵</v>
      </c>
      <c r="G1416" s="12" t="str">
        <f aca="false">INDEX(品項主檔!$C$2:$C$11,MATCH($E1416,品項主檔!$A$2:$A$11,0))</f>
        <v>主食</v>
      </c>
      <c r="H1416" s="17" t="n">
        <f aca="false">SUMIFS(品項年度售價!$D$2:$D$31,品項年度售價!$A$2:$A$31,$B1416,品項年度售價!$B$2:$B$31,$E1416)</f>
        <v>290</v>
      </c>
      <c r="I1416" s="4" t="n">
        <v>149</v>
      </c>
      <c r="J1416" s="14" t="n">
        <f aca="false">H1416*I1416</f>
        <v>43210</v>
      </c>
    </row>
    <row r="1417" customFormat="false" ht="15" hidden="false" customHeight="false" outlineLevel="0" collapsed="false">
      <c r="A1417" s="6" t="str">
        <f aca="false">TEXT(B1417,"0")&amp;"-"&amp;TEXT(C1417,"00")</f>
        <v>2024-09</v>
      </c>
      <c r="B1417" s="4" t="n">
        <v>2024</v>
      </c>
      <c r="C1417" s="4" t="n">
        <v>9</v>
      </c>
      <c r="D1417" s="9" t="s">
        <v>312</v>
      </c>
      <c r="E1417" s="9" t="s">
        <v>360</v>
      </c>
      <c r="F1417" s="12" t="str">
        <f aca="false">INDEX(品項主檔!$B$2:$B$11,MATCH($E1417,品項主檔!$A$2:$A$11,0))</f>
        <v>塔香涼麵</v>
      </c>
      <c r="G1417" s="12" t="str">
        <f aca="false">INDEX(品項主檔!$C$2:$C$11,MATCH($E1417,品項主檔!$A$2:$A$11,0))</f>
        <v>主食</v>
      </c>
      <c r="H1417" s="17" t="n">
        <f aca="false">SUMIFS(品項年度售價!$D$2:$D$31,品項年度售價!$A$2:$A$31,$B1417,品項年度售價!$B$2:$B$31,$E1417)</f>
        <v>180</v>
      </c>
      <c r="I1417" s="4" t="n">
        <v>344</v>
      </c>
      <c r="J1417" s="14" t="n">
        <f aca="false">H1417*I1417</f>
        <v>61920</v>
      </c>
    </row>
    <row r="1418" customFormat="false" ht="15" hidden="false" customHeight="false" outlineLevel="0" collapsed="false">
      <c r="A1418" s="6" t="str">
        <f aca="false">TEXT(B1418,"0")&amp;"-"&amp;TEXT(C1418,"00")</f>
        <v>2024-09</v>
      </c>
      <c r="B1418" s="4" t="n">
        <v>2024</v>
      </c>
      <c r="C1418" s="4" t="n">
        <v>9</v>
      </c>
      <c r="D1418" s="9" t="s">
        <v>312</v>
      </c>
      <c r="E1418" s="9" t="s">
        <v>362</v>
      </c>
      <c r="F1418" s="12" t="str">
        <f aca="false">INDEX(品項主檔!$B$2:$B$11,MATCH($E1418,品項主檔!$A$2:$A$11,0))</f>
        <v>海鮮炒飯</v>
      </c>
      <c r="G1418" s="12" t="str">
        <f aca="false">INDEX(品項主檔!$C$2:$C$11,MATCH($E1418,品項主檔!$A$2:$A$11,0))</f>
        <v>主食</v>
      </c>
      <c r="H1418" s="17" t="n">
        <f aca="false">SUMIFS(品項年度售價!$D$2:$D$31,品項年度售價!$A$2:$A$31,$B1418,品項年度售價!$B$2:$B$31,$E1418)</f>
        <v>250</v>
      </c>
      <c r="I1418" s="4" t="n">
        <v>276</v>
      </c>
      <c r="J1418" s="14" t="n">
        <f aca="false">H1418*I1418</f>
        <v>69000</v>
      </c>
    </row>
    <row r="1419" customFormat="false" ht="15" hidden="false" customHeight="false" outlineLevel="0" collapsed="false">
      <c r="A1419" s="6" t="str">
        <f aca="false">TEXT(B1419,"0")&amp;"-"&amp;TEXT(C1419,"00")</f>
        <v>2024-09</v>
      </c>
      <c r="B1419" s="4" t="n">
        <v>2024</v>
      </c>
      <c r="C1419" s="4" t="n">
        <v>9</v>
      </c>
      <c r="D1419" s="9" t="s">
        <v>312</v>
      </c>
      <c r="E1419" s="9" t="s">
        <v>364</v>
      </c>
      <c r="F1419" s="12" t="str">
        <f aca="false">INDEX(品項主檔!$B$2:$B$11,MATCH($E1419,品項主檔!$A$2:$A$11,0))</f>
        <v>酸辣湯</v>
      </c>
      <c r="G1419" s="12" t="str">
        <f aca="false">INDEX(品項主檔!$C$2:$C$11,MATCH($E1419,品項主檔!$A$2:$A$11,0))</f>
        <v>湯品</v>
      </c>
      <c r="H1419" s="17" t="n">
        <f aca="false">SUMIFS(品項年度售價!$D$2:$D$31,品項年度售價!$A$2:$A$31,$B1419,品項年度售價!$B$2:$B$31,$E1419)</f>
        <v>60</v>
      </c>
      <c r="I1419" s="4" t="n">
        <v>1153</v>
      </c>
      <c r="J1419" s="14" t="n">
        <f aca="false">H1419*I1419</f>
        <v>69180</v>
      </c>
    </row>
    <row r="1420" customFormat="false" ht="15" hidden="false" customHeight="false" outlineLevel="0" collapsed="false">
      <c r="A1420" s="6" t="str">
        <f aca="false">TEXT(B1420,"0")&amp;"-"&amp;TEXT(C1420,"00")</f>
        <v>2024-09</v>
      </c>
      <c r="B1420" s="4" t="n">
        <v>2024</v>
      </c>
      <c r="C1420" s="4" t="n">
        <v>9</v>
      </c>
      <c r="D1420" s="9" t="s">
        <v>312</v>
      </c>
      <c r="E1420" s="9" t="s">
        <v>367</v>
      </c>
      <c r="F1420" s="12" t="str">
        <f aca="false">INDEX(品項主檔!$B$2:$B$11,MATCH($E1420,品項主檔!$A$2:$A$11,0))</f>
        <v>招牌滷味拼盤</v>
      </c>
      <c r="G1420" s="12" t="str">
        <f aca="false">INDEX(品項主檔!$C$2:$C$11,MATCH($E1420,品項主檔!$A$2:$A$11,0))</f>
        <v>小菜</v>
      </c>
      <c r="H1420" s="17" t="n">
        <f aca="false">SUMIFS(品項年度售價!$D$2:$D$31,品項年度售價!$A$2:$A$31,$B1420,品項年度售價!$B$2:$B$31,$E1420)</f>
        <v>120</v>
      </c>
      <c r="I1420" s="4" t="n">
        <v>760</v>
      </c>
      <c r="J1420" s="14" t="n">
        <f aca="false">H1420*I1420</f>
        <v>91200</v>
      </c>
    </row>
    <row r="1421" customFormat="false" ht="15" hidden="false" customHeight="false" outlineLevel="0" collapsed="false">
      <c r="A1421" s="6" t="str">
        <f aca="false">TEXT(B1421,"0")&amp;"-"&amp;TEXT(C1421,"00")</f>
        <v>2024-09</v>
      </c>
      <c r="B1421" s="4" t="n">
        <v>2024</v>
      </c>
      <c r="C1421" s="4" t="n">
        <v>9</v>
      </c>
      <c r="D1421" s="9" t="s">
        <v>312</v>
      </c>
      <c r="E1421" s="9" t="s">
        <v>370</v>
      </c>
      <c r="F1421" s="12" t="str">
        <f aca="false">INDEX(品項主檔!$B$2:$B$11,MATCH($E1421,品項主檔!$A$2:$A$11,0))</f>
        <v>古早味紅茶</v>
      </c>
      <c r="G1421" s="12" t="str">
        <f aca="false">INDEX(品項主檔!$C$2:$C$11,MATCH($E1421,品項主檔!$A$2:$A$11,0))</f>
        <v>飲品</v>
      </c>
      <c r="H1421" s="17" t="n">
        <f aca="false">SUMIFS(品項年度售價!$D$2:$D$31,品項年度售價!$A$2:$A$31,$B1421,品項年度售價!$B$2:$B$31,$E1421)</f>
        <v>45</v>
      </c>
      <c r="I1421" s="4" t="n">
        <v>2953</v>
      </c>
      <c r="J1421" s="14" t="n">
        <f aca="false">H1421*I1421</f>
        <v>132885</v>
      </c>
    </row>
    <row r="1422" customFormat="false" ht="15" hidden="false" customHeight="false" outlineLevel="0" collapsed="false">
      <c r="A1422" s="6" t="str">
        <f aca="false">TEXT(B1422,"0")&amp;"-"&amp;TEXT(C1422,"00")</f>
        <v>2024-09</v>
      </c>
      <c r="B1422" s="4" t="n">
        <v>2024</v>
      </c>
      <c r="C1422" s="4" t="n">
        <v>9</v>
      </c>
      <c r="D1422" s="9" t="s">
        <v>294</v>
      </c>
      <c r="E1422" s="9" t="s">
        <v>349</v>
      </c>
      <c r="F1422" s="12" t="str">
        <f aca="false">INDEX(品項主檔!$B$2:$B$11,MATCH($E1422,品項主檔!$A$2:$A$11,0))</f>
        <v>招牌牛肉麵</v>
      </c>
      <c r="G1422" s="12" t="str">
        <f aca="false">INDEX(品項主檔!$C$2:$C$11,MATCH($E1422,品項主檔!$A$2:$A$11,0))</f>
        <v>主食</v>
      </c>
      <c r="H1422" s="17" t="n">
        <f aca="false">SUMIFS(品項年度售價!$D$2:$D$31,品項年度售價!$A$2:$A$31,$B1422,品項年度售價!$B$2:$B$31,$E1422)</f>
        <v>280</v>
      </c>
      <c r="I1422" s="4" t="n">
        <v>532</v>
      </c>
      <c r="J1422" s="14" t="n">
        <f aca="false">H1422*I1422</f>
        <v>148960</v>
      </c>
    </row>
    <row r="1423" customFormat="false" ht="15" hidden="false" customHeight="false" outlineLevel="0" collapsed="false">
      <c r="A1423" s="6" t="str">
        <f aca="false">TEXT(B1423,"0")&amp;"-"&amp;TEXT(C1423,"00")</f>
        <v>2024-09</v>
      </c>
      <c r="B1423" s="4" t="n">
        <v>2024</v>
      </c>
      <c r="C1423" s="4" t="n">
        <v>9</v>
      </c>
      <c r="D1423" s="9" t="s">
        <v>294</v>
      </c>
      <c r="E1423" s="9" t="s">
        <v>352</v>
      </c>
      <c r="F1423" s="12" t="str">
        <f aca="false">INDEX(品項主檔!$B$2:$B$11,MATCH($E1423,品項主檔!$A$2:$A$11,0))</f>
        <v>三杯雞定食</v>
      </c>
      <c r="G1423" s="12" t="str">
        <f aca="false">INDEX(品項主檔!$C$2:$C$11,MATCH($E1423,品項主檔!$A$2:$A$11,0))</f>
        <v>主食</v>
      </c>
      <c r="H1423" s="17" t="n">
        <f aca="false">SUMIFS(品項年度售價!$D$2:$D$31,品項年度售價!$A$2:$A$31,$B1423,品項年度售價!$B$2:$B$31,$E1423)</f>
        <v>260</v>
      </c>
      <c r="I1423" s="4" t="n">
        <v>498</v>
      </c>
      <c r="J1423" s="14" t="n">
        <f aca="false">H1423*I1423</f>
        <v>129480</v>
      </c>
    </row>
    <row r="1424" customFormat="false" ht="15" hidden="false" customHeight="false" outlineLevel="0" collapsed="false">
      <c r="A1424" s="6" t="str">
        <f aca="false">TEXT(B1424,"0")&amp;"-"&amp;TEXT(C1424,"00")</f>
        <v>2024-09</v>
      </c>
      <c r="B1424" s="4" t="n">
        <v>2024</v>
      </c>
      <c r="C1424" s="4" t="n">
        <v>9</v>
      </c>
      <c r="D1424" s="9" t="s">
        <v>294</v>
      </c>
      <c r="E1424" s="9" t="s">
        <v>354</v>
      </c>
      <c r="F1424" s="12" t="str">
        <f aca="false">INDEX(品項主檔!$B$2:$B$11,MATCH($E1424,品項主檔!$A$2:$A$11,0))</f>
        <v>蔥油雞腿飯</v>
      </c>
      <c r="G1424" s="12" t="str">
        <f aca="false">INDEX(品項主檔!$C$2:$C$11,MATCH($E1424,品項主檔!$A$2:$A$11,0))</f>
        <v>主食</v>
      </c>
      <c r="H1424" s="17" t="n">
        <f aca="false">SUMIFS(品項年度售價!$D$2:$D$31,品項年度售價!$A$2:$A$31,$B1424,品項年度售價!$B$2:$B$31,$E1424)</f>
        <v>220</v>
      </c>
      <c r="I1424" s="4" t="n">
        <v>652</v>
      </c>
      <c r="J1424" s="14" t="n">
        <f aca="false">H1424*I1424</f>
        <v>143440</v>
      </c>
    </row>
    <row r="1425" customFormat="false" ht="15" hidden="false" customHeight="false" outlineLevel="0" collapsed="false">
      <c r="A1425" s="6" t="str">
        <f aca="false">TEXT(B1425,"0")&amp;"-"&amp;TEXT(C1425,"00")</f>
        <v>2024-09</v>
      </c>
      <c r="B1425" s="4" t="n">
        <v>2024</v>
      </c>
      <c r="C1425" s="4" t="n">
        <v>9</v>
      </c>
      <c r="D1425" s="9" t="s">
        <v>294</v>
      </c>
      <c r="E1425" s="9" t="s">
        <v>356</v>
      </c>
      <c r="F1425" s="12" t="str">
        <f aca="false">INDEX(品項主檔!$B$2:$B$11,MATCH($E1425,品項主檔!$A$2:$A$11,0))</f>
        <v>黑胡椒豬排飯</v>
      </c>
      <c r="G1425" s="12" t="str">
        <f aca="false">INDEX(品項主檔!$C$2:$C$11,MATCH($E1425,品項主檔!$A$2:$A$11,0))</f>
        <v>主食</v>
      </c>
      <c r="H1425" s="17" t="n">
        <f aca="false">SUMIFS(品項年度售價!$D$2:$D$31,品項年度售價!$A$2:$A$31,$B1425,品項年度售價!$B$2:$B$31,$E1425)</f>
        <v>230</v>
      </c>
      <c r="I1425" s="4" t="n">
        <v>528</v>
      </c>
      <c r="J1425" s="14" t="n">
        <f aca="false">H1425*I1425</f>
        <v>121440</v>
      </c>
    </row>
    <row r="1426" customFormat="false" ht="15" hidden="false" customHeight="false" outlineLevel="0" collapsed="false">
      <c r="A1426" s="6" t="str">
        <f aca="false">TEXT(B1426,"0")&amp;"-"&amp;TEXT(C1426,"00")</f>
        <v>2024-09</v>
      </c>
      <c r="B1426" s="4" t="n">
        <v>2024</v>
      </c>
      <c r="C1426" s="4" t="n">
        <v>9</v>
      </c>
      <c r="D1426" s="9" t="s">
        <v>294</v>
      </c>
      <c r="E1426" s="9" t="s">
        <v>358</v>
      </c>
      <c r="F1426" s="12" t="str">
        <f aca="false">INDEX(品項主檔!$B$2:$B$11,MATCH($E1426,品項主檔!$A$2:$A$11,0))</f>
        <v>麻油雞湯麵</v>
      </c>
      <c r="G1426" s="12" t="str">
        <f aca="false">INDEX(品項主檔!$C$2:$C$11,MATCH($E1426,品項主檔!$A$2:$A$11,0))</f>
        <v>主食</v>
      </c>
      <c r="H1426" s="17" t="n">
        <f aca="false">SUMIFS(品項年度售價!$D$2:$D$31,品項年度售價!$A$2:$A$31,$B1426,品項年度售價!$B$2:$B$31,$E1426)</f>
        <v>290</v>
      </c>
      <c r="I1426" s="4" t="n">
        <v>415</v>
      </c>
      <c r="J1426" s="14" t="n">
        <f aca="false">H1426*I1426</f>
        <v>120350</v>
      </c>
    </row>
    <row r="1427" customFormat="false" ht="15" hidden="false" customHeight="false" outlineLevel="0" collapsed="false">
      <c r="A1427" s="6" t="str">
        <f aca="false">TEXT(B1427,"0")&amp;"-"&amp;TEXT(C1427,"00")</f>
        <v>2024-09</v>
      </c>
      <c r="B1427" s="4" t="n">
        <v>2024</v>
      </c>
      <c r="C1427" s="4" t="n">
        <v>9</v>
      </c>
      <c r="D1427" s="9" t="s">
        <v>294</v>
      </c>
      <c r="E1427" s="9" t="s">
        <v>360</v>
      </c>
      <c r="F1427" s="12" t="str">
        <f aca="false">INDEX(品項主檔!$B$2:$B$11,MATCH($E1427,品項主檔!$A$2:$A$11,0))</f>
        <v>塔香涼麵</v>
      </c>
      <c r="G1427" s="12" t="str">
        <f aca="false">INDEX(品項主檔!$C$2:$C$11,MATCH($E1427,品項主檔!$A$2:$A$11,0))</f>
        <v>主食</v>
      </c>
      <c r="H1427" s="17" t="n">
        <f aca="false">SUMIFS(品項年度售價!$D$2:$D$31,品項年度售價!$A$2:$A$31,$B1427,品項年度售價!$B$2:$B$31,$E1427)</f>
        <v>180</v>
      </c>
      <c r="I1427" s="4" t="n">
        <v>790</v>
      </c>
      <c r="J1427" s="14" t="n">
        <f aca="false">H1427*I1427</f>
        <v>142200</v>
      </c>
    </row>
    <row r="1428" customFormat="false" ht="15" hidden="false" customHeight="false" outlineLevel="0" collapsed="false">
      <c r="A1428" s="6" t="str">
        <f aca="false">TEXT(B1428,"0")&amp;"-"&amp;TEXT(C1428,"00")</f>
        <v>2024-09</v>
      </c>
      <c r="B1428" s="4" t="n">
        <v>2024</v>
      </c>
      <c r="C1428" s="4" t="n">
        <v>9</v>
      </c>
      <c r="D1428" s="9" t="s">
        <v>294</v>
      </c>
      <c r="E1428" s="9" t="s">
        <v>362</v>
      </c>
      <c r="F1428" s="12" t="str">
        <f aca="false">INDEX(品項主檔!$B$2:$B$11,MATCH($E1428,品項主檔!$A$2:$A$11,0))</f>
        <v>海鮮炒飯</v>
      </c>
      <c r="G1428" s="12" t="str">
        <f aca="false">INDEX(品項主檔!$C$2:$C$11,MATCH($E1428,品項主檔!$A$2:$A$11,0))</f>
        <v>主食</v>
      </c>
      <c r="H1428" s="17" t="n">
        <f aca="false">SUMIFS(品項年度售價!$D$2:$D$31,品項年度售價!$A$2:$A$31,$B1428,品項年度售價!$B$2:$B$31,$E1428)</f>
        <v>250</v>
      </c>
      <c r="I1428" s="4" t="n">
        <v>570</v>
      </c>
      <c r="J1428" s="14" t="n">
        <f aca="false">H1428*I1428</f>
        <v>142500</v>
      </c>
    </row>
    <row r="1429" customFormat="false" ht="15" hidden="false" customHeight="false" outlineLevel="0" collapsed="false">
      <c r="A1429" s="6" t="str">
        <f aca="false">TEXT(B1429,"0")&amp;"-"&amp;TEXT(C1429,"00")</f>
        <v>2024-09</v>
      </c>
      <c r="B1429" s="4" t="n">
        <v>2024</v>
      </c>
      <c r="C1429" s="4" t="n">
        <v>9</v>
      </c>
      <c r="D1429" s="9" t="s">
        <v>294</v>
      </c>
      <c r="E1429" s="9" t="s">
        <v>364</v>
      </c>
      <c r="F1429" s="12" t="str">
        <f aca="false">INDEX(品項主檔!$B$2:$B$11,MATCH($E1429,品項主檔!$A$2:$A$11,0))</f>
        <v>酸辣湯</v>
      </c>
      <c r="G1429" s="12" t="str">
        <f aca="false">INDEX(品項主檔!$C$2:$C$11,MATCH($E1429,品項主檔!$A$2:$A$11,0))</f>
        <v>湯品</v>
      </c>
      <c r="H1429" s="17" t="n">
        <f aca="false">SUMIFS(品項年度售價!$D$2:$D$31,品項年度售價!$A$2:$A$31,$B1429,品項年度售價!$B$2:$B$31,$E1429)</f>
        <v>60</v>
      </c>
      <c r="I1429" s="4" t="n">
        <v>2284</v>
      </c>
      <c r="J1429" s="14" t="n">
        <f aca="false">H1429*I1429</f>
        <v>137040</v>
      </c>
    </row>
    <row r="1430" customFormat="false" ht="15" hidden="false" customHeight="false" outlineLevel="0" collapsed="false">
      <c r="A1430" s="6" t="str">
        <f aca="false">TEXT(B1430,"0")&amp;"-"&amp;TEXT(C1430,"00")</f>
        <v>2024-09</v>
      </c>
      <c r="B1430" s="4" t="n">
        <v>2024</v>
      </c>
      <c r="C1430" s="4" t="n">
        <v>9</v>
      </c>
      <c r="D1430" s="9" t="s">
        <v>294</v>
      </c>
      <c r="E1430" s="9" t="s">
        <v>367</v>
      </c>
      <c r="F1430" s="12" t="str">
        <f aca="false">INDEX(品項主檔!$B$2:$B$11,MATCH($E1430,品項主檔!$A$2:$A$11,0))</f>
        <v>招牌滷味拼盤</v>
      </c>
      <c r="G1430" s="12" t="str">
        <f aca="false">INDEX(品項主檔!$C$2:$C$11,MATCH($E1430,品項主檔!$A$2:$A$11,0))</f>
        <v>小菜</v>
      </c>
      <c r="H1430" s="17" t="n">
        <f aca="false">SUMIFS(品項年度售價!$D$2:$D$31,品項年度售價!$A$2:$A$31,$B1430,品項年度售價!$B$2:$B$31,$E1430)</f>
        <v>120</v>
      </c>
      <c r="I1430" s="4" t="n">
        <v>1703</v>
      </c>
      <c r="J1430" s="14" t="n">
        <f aca="false">H1430*I1430</f>
        <v>204360</v>
      </c>
    </row>
    <row r="1431" customFormat="false" ht="15" hidden="false" customHeight="false" outlineLevel="0" collapsed="false">
      <c r="A1431" s="6" t="str">
        <f aca="false">TEXT(B1431,"0")&amp;"-"&amp;TEXT(C1431,"00")</f>
        <v>2024-09</v>
      </c>
      <c r="B1431" s="4" t="n">
        <v>2024</v>
      </c>
      <c r="C1431" s="4" t="n">
        <v>9</v>
      </c>
      <c r="D1431" s="9" t="s">
        <v>294</v>
      </c>
      <c r="E1431" s="9" t="s">
        <v>370</v>
      </c>
      <c r="F1431" s="12" t="str">
        <f aca="false">INDEX(品項主檔!$B$2:$B$11,MATCH($E1431,品項主檔!$A$2:$A$11,0))</f>
        <v>古早味紅茶</v>
      </c>
      <c r="G1431" s="12" t="str">
        <f aca="false">INDEX(品項主檔!$C$2:$C$11,MATCH($E1431,品項主檔!$A$2:$A$11,0))</f>
        <v>飲品</v>
      </c>
      <c r="H1431" s="17" t="n">
        <f aca="false">SUMIFS(品項年度售價!$D$2:$D$31,品項年度售價!$A$2:$A$31,$B1431,品項年度售價!$B$2:$B$31,$E1431)</f>
        <v>45</v>
      </c>
      <c r="I1431" s="4" t="n">
        <v>5042</v>
      </c>
      <c r="J1431" s="14" t="n">
        <f aca="false">H1431*I1431</f>
        <v>226890</v>
      </c>
    </row>
    <row r="1432" customFormat="false" ht="15" hidden="false" customHeight="false" outlineLevel="0" collapsed="false">
      <c r="A1432" s="6" t="str">
        <f aca="false">TEXT(B1432,"0")&amp;"-"&amp;TEXT(C1432,"00")</f>
        <v>2024-09</v>
      </c>
      <c r="B1432" s="4" t="n">
        <v>2024</v>
      </c>
      <c r="C1432" s="4" t="n">
        <v>9</v>
      </c>
      <c r="D1432" s="9" t="s">
        <v>325</v>
      </c>
      <c r="E1432" s="9" t="s">
        <v>349</v>
      </c>
      <c r="F1432" s="12" t="str">
        <f aca="false">INDEX(品項主檔!$B$2:$B$11,MATCH($E1432,品項主檔!$A$2:$A$11,0))</f>
        <v>招牌牛肉麵</v>
      </c>
      <c r="G1432" s="12" t="str">
        <f aca="false">INDEX(品項主檔!$C$2:$C$11,MATCH($E1432,品項主檔!$A$2:$A$11,0))</f>
        <v>主食</v>
      </c>
      <c r="H1432" s="17" t="n">
        <f aca="false">SUMIFS(品項年度售價!$D$2:$D$31,品項年度售價!$A$2:$A$31,$B1432,品項年度售價!$B$2:$B$31,$E1432)</f>
        <v>280</v>
      </c>
      <c r="I1432" s="4" t="n">
        <v>433</v>
      </c>
      <c r="J1432" s="14" t="n">
        <f aca="false">H1432*I1432</f>
        <v>121240</v>
      </c>
    </row>
    <row r="1433" customFormat="false" ht="15" hidden="false" customHeight="false" outlineLevel="0" collapsed="false">
      <c r="A1433" s="6" t="str">
        <f aca="false">TEXT(B1433,"0")&amp;"-"&amp;TEXT(C1433,"00")</f>
        <v>2024-09</v>
      </c>
      <c r="B1433" s="4" t="n">
        <v>2024</v>
      </c>
      <c r="C1433" s="4" t="n">
        <v>9</v>
      </c>
      <c r="D1433" s="9" t="s">
        <v>325</v>
      </c>
      <c r="E1433" s="9" t="s">
        <v>352</v>
      </c>
      <c r="F1433" s="12" t="str">
        <f aca="false">INDEX(品項主檔!$B$2:$B$11,MATCH($E1433,品項主檔!$A$2:$A$11,0))</f>
        <v>三杯雞定食</v>
      </c>
      <c r="G1433" s="12" t="str">
        <f aca="false">INDEX(品項主檔!$C$2:$C$11,MATCH($E1433,品項主檔!$A$2:$A$11,0))</f>
        <v>主食</v>
      </c>
      <c r="H1433" s="17" t="n">
        <f aca="false">SUMIFS(品項年度售價!$D$2:$D$31,品項年度售價!$A$2:$A$31,$B1433,品項年度售價!$B$2:$B$31,$E1433)</f>
        <v>260</v>
      </c>
      <c r="I1433" s="4" t="n">
        <v>456</v>
      </c>
      <c r="J1433" s="14" t="n">
        <f aca="false">H1433*I1433</f>
        <v>118560</v>
      </c>
    </row>
    <row r="1434" customFormat="false" ht="15" hidden="false" customHeight="false" outlineLevel="0" collapsed="false">
      <c r="A1434" s="6" t="str">
        <f aca="false">TEXT(B1434,"0")&amp;"-"&amp;TEXT(C1434,"00")</f>
        <v>2024-09</v>
      </c>
      <c r="B1434" s="4" t="n">
        <v>2024</v>
      </c>
      <c r="C1434" s="4" t="n">
        <v>9</v>
      </c>
      <c r="D1434" s="9" t="s">
        <v>325</v>
      </c>
      <c r="E1434" s="9" t="s">
        <v>354</v>
      </c>
      <c r="F1434" s="12" t="str">
        <f aca="false">INDEX(品項主檔!$B$2:$B$11,MATCH($E1434,品項主檔!$A$2:$A$11,0))</f>
        <v>蔥油雞腿飯</v>
      </c>
      <c r="G1434" s="12" t="str">
        <f aca="false">INDEX(品項主檔!$C$2:$C$11,MATCH($E1434,品項主檔!$A$2:$A$11,0))</f>
        <v>主食</v>
      </c>
      <c r="H1434" s="17" t="n">
        <f aca="false">SUMIFS(品項年度售價!$D$2:$D$31,品項年度售價!$A$2:$A$31,$B1434,品項年度售價!$B$2:$B$31,$E1434)</f>
        <v>220</v>
      </c>
      <c r="I1434" s="4" t="n">
        <v>459</v>
      </c>
      <c r="J1434" s="14" t="n">
        <f aca="false">H1434*I1434</f>
        <v>100980</v>
      </c>
    </row>
    <row r="1435" customFormat="false" ht="15" hidden="false" customHeight="false" outlineLevel="0" collapsed="false">
      <c r="A1435" s="6" t="str">
        <f aca="false">TEXT(B1435,"0")&amp;"-"&amp;TEXT(C1435,"00")</f>
        <v>2024-09</v>
      </c>
      <c r="B1435" s="4" t="n">
        <v>2024</v>
      </c>
      <c r="C1435" s="4" t="n">
        <v>9</v>
      </c>
      <c r="D1435" s="9" t="s">
        <v>325</v>
      </c>
      <c r="E1435" s="9" t="s">
        <v>356</v>
      </c>
      <c r="F1435" s="12" t="str">
        <f aca="false">INDEX(品項主檔!$B$2:$B$11,MATCH($E1435,品項主檔!$A$2:$A$11,0))</f>
        <v>黑胡椒豬排飯</v>
      </c>
      <c r="G1435" s="12" t="str">
        <f aca="false">INDEX(品項主檔!$C$2:$C$11,MATCH($E1435,品項主檔!$A$2:$A$11,0))</f>
        <v>主食</v>
      </c>
      <c r="H1435" s="17" t="n">
        <f aca="false">SUMIFS(品項年度售價!$D$2:$D$31,品項年度售價!$A$2:$A$31,$B1435,品項年度售價!$B$2:$B$31,$E1435)</f>
        <v>230</v>
      </c>
      <c r="I1435" s="4" t="n">
        <v>401</v>
      </c>
      <c r="J1435" s="14" t="n">
        <f aca="false">H1435*I1435</f>
        <v>92230</v>
      </c>
    </row>
    <row r="1436" customFormat="false" ht="15" hidden="false" customHeight="false" outlineLevel="0" collapsed="false">
      <c r="A1436" s="6" t="str">
        <f aca="false">TEXT(B1436,"0")&amp;"-"&amp;TEXT(C1436,"00")</f>
        <v>2024-09</v>
      </c>
      <c r="B1436" s="4" t="n">
        <v>2024</v>
      </c>
      <c r="C1436" s="4" t="n">
        <v>9</v>
      </c>
      <c r="D1436" s="9" t="s">
        <v>325</v>
      </c>
      <c r="E1436" s="9" t="s">
        <v>358</v>
      </c>
      <c r="F1436" s="12" t="str">
        <f aca="false">INDEX(品項主檔!$B$2:$B$11,MATCH($E1436,品項主檔!$A$2:$A$11,0))</f>
        <v>麻油雞湯麵</v>
      </c>
      <c r="G1436" s="12" t="str">
        <f aca="false">INDEX(品項主檔!$C$2:$C$11,MATCH($E1436,品項主檔!$A$2:$A$11,0))</f>
        <v>主食</v>
      </c>
      <c r="H1436" s="17" t="n">
        <f aca="false">SUMIFS(品項年度售價!$D$2:$D$31,品項年度售價!$A$2:$A$31,$B1436,品項年度售價!$B$2:$B$31,$E1436)</f>
        <v>290</v>
      </c>
      <c r="I1436" s="4" t="n">
        <v>256</v>
      </c>
      <c r="J1436" s="14" t="n">
        <f aca="false">H1436*I1436</f>
        <v>74240</v>
      </c>
    </row>
    <row r="1437" customFormat="false" ht="15" hidden="false" customHeight="false" outlineLevel="0" collapsed="false">
      <c r="A1437" s="6" t="str">
        <f aca="false">TEXT(B1437,"0")&amp;"-"&amp;TEXT(C1437,"00")</f>
        <v>2024-09</v>
      </c>
      <c r="B1437" s="4" t="n">
        <v>2024</v>
      </c>
      <c r="C1437" s="4" t="n">
        <v>9</v>
      </c>
      <c r="D1437" s="9" t="s">
        <v>325</v>
      </c>
      <c r="E1437" s="9" t="s">
        <v>360</v>
      </c>
      <c r="F1437" s="12" t="str">
        <f aca="false">INDEX(品項主檔!$B$2:$B$11,MATCH($E1437,品項主檔!$A$2:$A$11,0))</f>
        <v>塔香涼麵</v>
      </c>
      <c r="G1437" s="12" t="str">
        <f aca="false">INDEX(品項主檔!$C$2:$C$11,MATCH($E1437,品項主檔!$A$2:$A$11,0))</f>
        <v>主食</v>
      </c>
      <c r="H1437" s="17" t="n">
        <f aca="false">SUMIFS(品項年度售價!$D$2:$D$31,品項年度售價!$A$2:$A$31,$B1437,品項年度售價!$B$2:$B$31,$E1437)</f>
        <v>180</v>
      </c>
      <c r="I1437" s="4" t="n">
        <v>438</v>
      </c>
      <c r="J1437" s="14" t="n">
        <f aca="false">H1437*I1437</f>
        <v>78840</v>
      </c>
    </row>
    <row r="1438" customFormat="false" ht="15" hidden="false" customHeight="false" outlineLevel="0" collapsed="false">
      <c r="A1438" s="6" t="str">
        <f aca="false">TEXT(B1438,"0")&amp;"-"&amp;TEXT(C1438,"00")</f>
        <v>2024-09</v>
      </c>
      <c r="B1438" s="4" t="n">
        <v>2024</v>
      </c>
      <c r="C1438" s="4" t="n">
        <v>9</v>
      </c>
      <c r="D1438" s="9" t="s">
        <v>325</v>
      </c>
      <c r="E1438" s="9" t="s">
        <v>362</v>
      </c>
      <c r="F1438" s="12" t="str">
        <f aca="false">INDEX(品項主檔!$B$2:$B$11,MATCH($E1438,品項主檔!$A$2:$A$11,0))</f>
        <v>海鮮炒飯</v>
      </c>
      <c r="G1438" s="12" t="str">
        <f aca="false">INDEX(品項主檔!$C$2:$C$11,MATCH($E1438,品項主檔!$A$2:$A$11,0))</f>
        <v>主食</v>
      </c>
      <c r="H1438" s="17" t="n">
        <f aca="false">SUMIFS(品項年度售價!$D$2:$D$31,品項年度售價!$A$2:$A$31,$B1438,品項年度售價!$B$2:$B$31,$E1438)</f>
        <v>250</v>
      </c>
      <c r="I1438" s="4" t="n">
        <v>343</v>
      </c>
      <c r="J1438" s="14" t="n">
        <f aca="false">H1438*I1438</f>
        <v>85750</v>
      </c>
    </row>
    <row r="1439" customFormat="false" ht="15" hidden="false" customHeight="false" outlineLevel="0" collapsed="false">
      <c r="A1439" s="6" t="str">
        <f aca="false">TEXT(B1439,"0")&amp;"-"&amp;TEXT(C1439,"00")</f>
        <v>2024-09</v>
      </c>
      <c r="B1439" s="4" t="n">
        <v>2024</v>
      </c>
      <c r="C1439" s="4" t="n">
        <v>9</v>
      </c>
      <c r="D1439" s="9" t="s">
        <v>325</v>
      </c>
      <c r="E1439" s="9" t="s">
        <v>364</v>
      </c>
      <c r="F1439" s="12" t="str">
        <f aca="false">INDEX(品項主檔!$B$2:$B$11,MATCH($E1439,品項主檔!$A$2:$A$11,0))</f>
        <v>酸辣湯</v>
      </c>
      <c r="G1439" s="12" t="str">
        <f aca="false">INDEX(品項主檔!$C$2:$C$11,MATCH($E1439,品項主檔!$A$2:$A$11,0))</f>
        <v>湯品</v>
      </c>
      <c r="H1439" s="17" t="n">
        <f aca="false">SUMIFS(品項年度售價!$D$2:$D$31,品項年度售價!$A$2:$A$31,$B1439,品項年度售價!$B$2:$B$31,$E1439)</f>
        <v>60</v>
      </c>
      <c r="I1439" s="4" t="n">
        <v>1465</v>
      </c>
      <c r="J1439" s="14" t="n">
        <f aca="false">H1439*I1439</f>
        <v>87900</v>
      </c>
    </row>
    <row r="1440" customFormat="false" ht="15" hidden="false" customHeight="false" outlineLevel="0" collapsed="false">
      <c r="A1440" s="6" t="str">
        <f aca="false">TEXT(B1440,"0")&amp;"-"&amp;TEXT(C1440,"00")</f>
        <v>2024-09</v>
      </c>
      <c r="B1440" s="4" t="n">
        <v>2024</v>
      </c>
      <c r="C1440" s="4" t="n">
        <v>9</v>
      </c>
      <c r="D1440" s="9" t="s">
        <v>325</v>
      </c>
      <c r="E1440" s="9" t="s">
        <v>367</v>
      </c>
      <c r="F1440" s="12" t="str">
        <f aca="false">INDEX(品項主檔!$B$2:$B$11,MATCH($E1440,品項主檔!$A$2:$A$11,0))</f>
        <v>招牌滷味拼盤</v>
      </c>
      <c r="G1440" s="12" t="str">
        <f aca="false">INDEX(品項主檔!$C$2:$C$11,MATCH($E1440,品項主檔!$A$2:$A$11,0))</f>
        <v>小菜</v>
      </c>
      <c r="H1440" s="17" t="n">
        <f aca="false">SUMIFS(品項年度售價!$D$2:$D$31,品項年度售價!$A$2:$A$31,$B1440,品項年度售價!$B$2:$B$31,$E1440)</f>
        <v>120</v>
      </c>
      <c r="I1440" s="4" t="n">
        <v>1268</v>
      </c>
      <c r="J1440" s="14" t="n">
        <f aca="false">H1440*I1440</f>
        <v>152160</v>
      </c>
    </row>
    <row r="1441" customFormat="false" ht="15" hidden="false" customHeight="false" outlineLevel="0" collapsed="false">
      <c r="A1441" s="6" t="str">
        <f aca="false">TEXT(B1441,"0")&amp;"-"&amp;TEXT(C1441,"00")</f>
        <v>2024-09</v>
      </c>
      <c r="B1441" s="4" t="n">
        <v>2024</v>
      </c>
      <c r="C1441" s="4" t="n">
        <v>9</v>
      </c>
      <c r="D1441" s="9" t="s">
        <v>325</v>
      </c>
      <c r="E1441" s="9" t="s">
        <v>370</v>
      </c>
      <c r="F1441" s="12" t="str">
        <f aca="false">INDEX(品項主檔!$B$2:$B$11,MATCH($E1441,品項主檔!$A$2:$A$11,0))</f>
        <v>古早味紅茶</v>
      </c>
      <c r="G1441" s="12" t="str">
        <f aca="false">INDEX(品項主檔!$C$2:$C$11,MATCH($E1441,品項主檔!$A$2:$A$11,0))</f>
        <v>飲品</v>
      </c>
      <c r="H1441" s="17" t="n">
        <f aca="false">SUMIFS(品項年度售價!$D$2:$D$31,品項年度售價!$A$2:$A$31,$B1441,品項年度售價!$B$2:$B$31,$E1441)</f>
        <v>45</v>
      </c>
      <c r="I1441" s="4" t="n">
        <v>3560</v>
      </c>
      <c r="J1441" s="14" t="n">
        <f aca="false">H1441*I1441</f>
        <v>160200</v>
      </c>
    </row>
    <row r="1442" customFormat="false" ht="15" hidden="false" customHeight="false" outlineLevel="0" collapsed="false">
      <c r="A1442" s="6" t="str">
        <f aca="false">TEXT(B1442,"0")&amp;"-"&amp;TEXT(C1442,"00")</f>
        <v>2024-09</v>
      </c>
      <c r="B1442" s="4" t="n">
        <v>2024</v>
      </c>
      <c r="C1442" s="4" t="n">
        <v>9</v>
      </c>
      <c r="D1442" s="9" t="s">
        <v>328</v>
      </c>
      <c r="E1442" s="9" t="s">
        <v>349</v>
      </c>
      <c r="F1442" s="12" t="str">
        <f aca="false">INDEX(品項主檔!$B$2:$B$11,MATCH($E1442,品項主檔!$A$2:$A$11,0))</f>
        <v>招牌牛肉麵</v>
      </c>
      <c r="G1442" s="12" t="str">
        <f aca="false">INDEX(品項主檔!$C$2:$C$11,MATCH($E1442,品項主檔!$A$2:$A$11,0))</f>
        <v>主食</v>
      </c>
      <c r="H1442" s="17" t="n">
        <f aca="false">SUMIFS(品項年度售價!$D$2:$D$31,品項年度售價!$A$2:$A$31,$B1442,品項年度售價!$B$2:$B$31,$E1442)</f>
        <v>280</v>
      </c>
      <c r="I1442" s="4" t="n">
        <v>321</v>
      </c>
      <c r="J1442" s="14" t="n">
        <f aca="false">H1442*I1442</f>
        <v>89880</v>
      </c>
    </row>
    <row r="1443" customFormat="false" ht="15" hidden="false" customHeight="false" outlineLevel="0" collapsed="false">
      <c r="A1443" s="6" t="str">
        <f aca="false">TEXT(B1443,"0")&amp;"-"&amp;TEXT(C1443,"00")</f>
        <v>2024-09</v>
      </c>
      <c r="B1443" s="4" t="n">
        <v>2024</v>
      </c>
      <c r="C1443" s="4" t="n">
        <v>9</v>
      </c>
      <c r="D1443" s="9" t="s">
        <v>328</v>
      </c>
      <c r="E1443" s="9" t="s">
        <v>352</v>
      </c>
      <c r="F1443" s="12" t="str">
        <f aca="false">INDEX(品項主檔!$B$2:$B$11,MATCH($E1443,品項主檔!$A$2:$A$11,0))</f>
        <v>三杯雞定食</v>
      </c>
      <c r="G1443" s="12" t="str">
        <f aca="false">INDEX(品項主檔!$C$2:$C$11,MATCH($E1443,品項主檔!$A$2:$A$11,0))</f>
        <v>主食</v>
      </c>
      <c r="H1443" s="17" t="n">
        <f aca="false">SUMIFS(品項年度售價!$D$2:$D$31,品項年度售價!$A$2:$A$31,$B1443,品項年度售價!$B$2:$B$31,$E1443)</f>
        <v>260</v>
      </c>
      <c r="I1443" s="4" t="n">
        <v>345</v>
      </c>
      <c r="J1443" s="14" t="n">
        <f aca="false">H1443*I1443</f>
        <v>89700</v>
      </c>
    </row>
    <row r="1444" customFormat="false" ht="15" hidden="false" customHeight="false" outlineLevel="0" collapsed="false">
      <c r="A1444" s="6" t="str">
        <f aca="false">TEXT(B1444,"0")&amp;"-"&amp;TEXT(C1444,"00")</f>
        <v>2024-09</v>
      </c>
      <c r="B1444" s="4" t="n">
        <v>2024</v>
      </c>
      <c r="C1444" s="4" t="n">
        <v>9</v>
      </c>
      <c r="D1444" s="9" t="s">
        <v>328</v>
      </c>
      <c r="E1444" s="9" t="s">
        <v>354</v>
      </c>
      <c r="F1444" s="12" t="str">
        <f aca="false">INDEX(品項主檔!$B$2:$B$11,MATCH($E1444,品項主檔!$A$2:$A$11,0))</f>
        <v>蔥油雞腿飯</v>
      </c>
      <c r="G1444" s="12" t="str">
        <f aca="false">INDEX(品項主檔!$C$2:$C$11,MATCH($E1444,品項主檔!$A$2:$A$11,0))</f>
        <v>主食</v>
      </c>
      <c r="H1444" s="17" t="n">
        <f aca="false">SUMIFS(品項年度售價!$D$2:$D$31,品項年度售價!$A$2:$A$31,$B1444,品項年度售價!$B$2:$B$31,$E1444)</f>
        <v>220</v>
      </c>
      <c r="I1444" s="4" t="n">
        <v>321</v>
      </c>
      <c r="J1444" s="14" t="n">
        <f aca="false">H1444*I1444</f>
        <v>70620</v>
      </c>
    </row>
    <row r="1445" customFormat="false" ht="15" hidden="false" customHeight="false" outlineLevel="0" collapsed="false">
      <c r="A1445" s="6" t="str">
        <f aca="false">TEXT(B1445,"0")&amp;"-"&amp;TEXT(C1445,"00")</f>
        <v>2024-09</v>
      </c>
      <c r="B1445" s="4" t="n">
        <v>2024</v>
      </c>
      <c r="C1445" s="4" t="n">
        <v>9</v>
      </c>
      <c r="D1445" s="9" t="s">
        <v>328</v>
      </c>
      <c r="E1445" s="9" t="s">
        <v>356</v>
      </c>
      <c r="F1445" s="12" t="str">
        <f aca="false">INDEX(品項主檔!$B$2:$B$11,MATCH($E1445,品項主檔!$A$2:$A$11,0))</f>
        <v>黑胡椒豬排飯</v>
      </c>
      <c r="G1445" s="12" t="str">
        <f aca="false">INDEX(品項主檔!$C$2:$C$11,MATCH($E1445,品項主檔!$A$2:$A$11,0))</f>
        <v>主食</v>
      </c>
      <c r="H1445" s="17" t="n">
        <f aca="false">SUMIFS(品項年度售價!$D$2:$D$31,品項年度售價!$A$2:$A$31,$B1445,品項年度售價!$B$2:$B$31,$E1445)</f>
        <v>230</v>
      </c>
      <c r="I1445" s="4" t="n">
        <v>388</v>
      </c>
      <c r="J1445" s="14" t="n">
        <f aca="false">H1445*I1445</f>
        <v>89240</v>
      </c>
    </row>
    <row r="1446" customFormat="false" ht="15" hidden="false" customHeight="false" outlineLevel="0" collapsed="false">
      <c r="A1446" s="6" t="str">
        <f aca="false">TEXT(B1446,"0")&amp;"-"&amp;TEXT(C1446,"00")</f>
        <v>2024-09</v>
      </c>
      <c r="B1446" s="4" t="n">
        <v>2024</v>
      </c>
      <c r="C1446" s="4" t="n">
        <v>9</v>
      </c>
      <c r="D1446" s="9" t="s">
        <v>328</v>
      </c>
      <c r="E1446" s="9" t="s">
        <v>358</v>
      </c>
      <c r="F1446" s="12" t="str">
        <f aca="false">INDEX(品項主檔!$B$2:$B$11,MATCH($E1446,品項主檔!$A$2:$A$11,0))</f>
        <v>麻油雞湯麵</v>
      </c>
      <c r="G1446" s="12" t="str">
        <f aca="false">INDEX(品項主檔!$C$2:$C$11,MATCH($E1446,品項主檔!$A$2:$A$11,0))</f>
        <v>主食</v>
      </c>
      <c r="H1446" s="17" t="n">
        <f aca="false">SUMIFS(品項年度售價!$D$2:$D$31,品項年度售價!$A$2:$A$31,$B1446,品項年度售價!$B$2:$B$31,$E1446)</f>
        <v>290</v>
      </c>
      <c r="I1446" s="4" t="n">
        <v>294</v>
      </c>
      <c r="J1446" s="14" t="n">
        <f aca="false">H1446*I1446</f>
        <v>85260</v>
      </c>
    </row>
    <row r="1447" customFormat="false" ht="15" hidden="false" customHeight="false" outlineLevel="0" collapsed="false">
      <c r="A1447" s="6" t="str">
        <f aca="false">TEXT(B1447,"0")&amp;"-"&amp;TEXT(C1447,"00")</f>
        <v>2024-09</v>
      </c>
      <c r="B1447" s="4" t="n">
        <v>2024</v>
      </c>
      <c r="C1447" s="4" t="n">
        <v>9</v>
      </c>
      <c r="D1447" s="9" t="s">
        <v>328</v>
      </c>
      <c r="E1447" s="9" t="s">
        <v>360</v>
      </c>
      <c r="F1447" s="12" t="str">
        <f aca="false">INDEX(品項主檔!$B$2:$B$11,MATCH($E1447,品項主檔!$A$2:$A$11,0))</f>
        <v>塔香涼麵</v>
      </c>
      <c r="G1447" s="12" t="str">
        <f aca="false">INDEX(品項主檔!$C$2:$C$11,MATCH($E1447,品項主檔!$A$2:$A$11,0))</f>
        <v>主食</v>
      </c>
      <c r="H1447" s="17" t="n">
        <f aca="false">SUMIFS(品項年度售價!$D$2:$D$31,品項年度售價!$A$2:$A$31,$B1447,品項年度售價!$B$2:$B$31,$E1447)</f>
        <v>180</v>
      </c>
      <c r="I1447" s="4" t="n">
        <v>365</v>
      </c>
      <c r="J1447" s="14" t="n">
        <f aca="false">H1447*I1447</f>
        <v>65700</v>
      </c>
    </row>
    <row r="1448" customFormat="false" ht="15" hidden="false" customHeight="false" outlineLevel="0" collapsed="false">
      <c r="A1448" s="6" t="str">
        <f aca="false">TEXT(B1448,"0")&amp;"-"&amp;TEXT(C1448,"00")</f>
        <v>2024-09</v>
      </c>
      <c r="B1448" s="4" t="n">
        <v>2024</v>
      </c>
      <c r="C1448" s="4" t="n">
        <v>9</v>
      </c>
      <c r="D1448" s="9" t="s">
        <v>328</v>
      </c>
      <c r="E1448" s="9" t="s">
        <v>362</v>
      </c>
      <c r="F1448" s="12" t="str">
        <f aca="false">INDEX(品項主檔!$B$2:$B$11,MATCH($E1448,品項主檔!$A$2:$A$11,0))</f>
        <v>海鮮炒飯</v>
      </c>
      <c r="G1448" s="12" t="str">
        <f aca="false">INDEX(品項主檔!$C$2:$C$11,MATCH($E1448,品項主檔!$A$2:$A$11,0))</f>
        <v>主食</v>
      </c>
      <c r="H1448" s="17" t="n">
        <f aca="false">SUMIFS(品項年度售價!$D$2:$D$31,品項年度售價!$A$2:$A$31,$B1448,品項年度售價!$B$2:$B$31,$E1448)</f>
        <v>250</v>
      </c>
      <c r="I1448" s="4" t="n">
        <v>416</v>
      </c>
      <c r="J1448" s="14" t="n">
        <f aca="false">H1448*I1448</f>
        <v>104000</v>
      </c>
    </row>
    <row r="1449" customFormat="false" ht="15" hidden="false" customHeight="false" outlineLevel="0" collapsed="false">
      <c r="A1449" s="6" t="str">
        <f aca="false">TEXT(B1449,"0")&amp;"-"&amp;TEXT(C1449,"00")</f>
        <v>2024-09</v>
      </c>
      <c r="B1449" s="4" t="n">
        <v>2024</v>
      </c>
      <c r="C1449" s="4" t="n">
        <v>9</v>
      </c>
      <c r="D1449" s="9" t="s">
        <v>328</v>
      </c>
      <c r="E1449" s="9" t="s">
        <v>364</v>
      </c>
      <c r="F1449" s="12" t="str">
        <f aca="false">INDEX(品項主檔!$B$2:$B$11,MATCH($E1449,品項主檔!$A$2:$A$11,0))</f>
        <v>酸辣湯</v>
      </c>
      <c r="G1449" s="12" t="str">
        <f aca="false">INDEX(品項主檔!$C$2:$C$11,MATCH($E1449,品項主檔!$A$2:$A$11,0))</f>
        <v>湯品</v>
      </c>
      <c r="H1449" s="17" t="n">
        <f aca="false">SUMIFS(品項年度售價!$D$2:$D$31,品項年度售價!$A$2:$A$31,$B1449,品項年度售價!$B$2:$B$31,$E1449)</f>
        <v>60</v>
      </c>
      <c r="I1449" s="4" t="n">
        <v>1787</v>
      </c>
      <c r="J1449" s="14" t="n">
        <f aca="false">H1449*I1449</f>
        <v>107220</v>
      </c>
    </row>
    <row r="1450" customFormat="false" ht="15" hidden="false" customHeight="false" outlineLevel="0" collapsed="false">
      <c r="A1450" s="6" t="str">
        <f aca="false">TEXT(B1450,"0")&amp;"-"&amp;TEXT(C1450,"00")</f>
        <v>2024-09</v>
      </c>
      <c r="B1450" s="4" t="n">
        <v>2024</v>
      </c>
      <c r="C1450" s="4" t="n">
        <v>9</v>
      </c>
      <c r="D1450" s="9" t="s">
        <v>328</v>
      </c>
      <c r="E1450" s="9" t="s">
        <v>367</v>
      </c>
      <c r="F1450" s="12" t="str">
        <f aca="false">INDEX(品項主檔!$B$2:$B$11,MATCH($E1450,品項主檔!$A$2:$A$11,0))</f>
        <v>招牌滷味拼盤</v>
      </c>
      <c r="G1450" s="12" t="str">
        <f aca="false">INDEX(品項主檔!$C$2:$C$11,MATCH($E1450,品項主檔!$A$2:$A$11,0))</f>
        <v>小菜</v>
      </c>
      <c r="H1450" s="17" t="n">
        <f aca="false">SUMIFS(品項年度售價!$D$2:$D$31,品項年度售價!$A$2:$A$31,$B1450,品項年度售價!$B$2:$B$31,$E1450)</f>
        <v>120</v>
      </c>
      <c r="I1450" s="4" t="n">
        <v>1522</v>
      </c>
      <c r="J1450" s="14" t="n">
        <f aca="false">H1450*I1450</f>
        <v>182640</v>
      </c>
    </row>
    <row r="1451" customFormat="false" ht="15" hidden="false" customHeight="false" outlineLevel="0" collapsed="false">
      <c r="A1451" s="6" t="str">
        <f aca="false">TEXT(B1451,"0")&amp;"-"&amp;TEXT(C1451,"00")</f>
        <v>2024-09</v>
      </c>
      <c r="B1451" s="4" t="n">
        <v>2024</v>
      </c>
      <c r="C1451" s="4" t="n">
        <v>9</v>
      </c>
      <c r="D1451" s="9" t="s">
        <v>328</v>
      </c>
      <c r="E1451" s="9" t="s">
        <v>370</v>
      </c>
      <c r="F1451" s="12" t="str">
        <f aca="false">INDEX(品項主檔!$B$2:$B$11,MATCH($E1451,品項主檔!$A$2:$A$11,0))</f>
        <v>古早味紅茶</v>
      </c>
      <c r="G1451" s="12" t="str">
        <f aca="false">INDEX(品項主檔!$C$2:$C$11,MATCH($E1451,品項主檔!$A$2:$A$11,0))</f>
        <v>飲品</v>
      </c>
      <c r="H1451" s="17" t="n">
        <f aca="false">SUMIFS(品項年度售價!$D$2:$D$31,品項年度售價!$A$2:$A$31,$B1451,品項年度售價!$B$2:$B$31,$E1451)</f>
        <v>45</v>
      </c>
      <c r="I1451" s="4" t="n">
        <v>3973</v>
      </c>
      <c r="J1451" s="14" t="n">
        <f aca="false">H1451*I1451</f>
        <v>178785</v>
      </c>
    </row>
    <row r="1452" customFormat="false" ht="15" hidden="false" customHeight="false" outlineLevel="0" collapsed="false">
      <c r="A1452" s="6" t="str">
        <f aca="false">TEXT(B1452,"0")&amp;"-"&amp;TEXT(C1452,"00")</f>
        <v>2024-09</v>
      </c>
      <c r="B1452" s="4" t="n">
        <v>2024</v>
      </c>
      <c r="C1452" s="4" t="n">
        <v>9</v>
      </c>
      <c r="D1452" s="9" t="s">
        <v>280</v>
      </c>
      <c r="E1452" s="9" t="s">
        <v>349</v>
      </c>
      <c r="F1452" s="12" t="str">
        <f aca="false">INDEX(品項主檔!$B$2:$B$11,MATCH($E1452,品項主檔!$A$2:$A$11,0))</f>
        <v>招牌牛肉麵</v>
      </c>
      <c r="G1452" s="12" t="str">
        <f aca="false">INDEX(品項主檔!$C$2:$C$11,MATCH($E1452,品項主檔!$A$2:$A$11,0))</f>
        <v>主食</v>
      </c>
      <c r="H1452" s="17" t="n">
        <f aca="false">SUMIFS(品項年度售價!$D$2:$D$31,品項年度售價!$A$2:$A$31,$B1452,品項年度售價!$B$2:$B$31,$E1452)</f>
        <v>280</v>
      </c>
      <c r="I1452" s="4" t="n">
        <v>547</v>
      </c>
      <c r="J1452" s="14" t="n">
        <f aca="false">H1452*I1452</f>
        <v>153160</v>
      </c>
    </row>
    <row r="1453" customFormat="false" ht="15" hidden="false" customHeight="false" outlineLevel="0" collapsed="false">
      <c r="A1453" s="6" t="str">
        <f aca="false">TEXT(B1453,"0")&amp;"-"&amp;TEXT(C1453,"00")</f>
        <v>2024-09</v>
      </c>
      <c r="B1453" s="4" t="n">
        <v>2024</v>
      </c>
      <c r="C1453" s="4" t="n">
        <v>9</v>
      </c>
      <c r="D1453" s="9" t="s">
        <v>280</v>
      </c>
      <c r="E1453" s="9" t="s">
        <v>352</v>
      </c>
      <c r="F1453" s="12" t="str">
        <f aca="false">INDEX(品項主檔!$B$2:$B$11,MATCH($E1453,品項主檔!$A$2:$A$11,0))</f>
        <v>三杯雞定食</v>
      </c>
      <c r="G1453" s="12" t="str">
        <f aca="false">INDEX(品項主檔!$C$2:$C$11,MATCH($E1453,品項主檔!$A$2:$A$11,0))</f>
        <v>主食</v>
      </c>
      <c r="H1453" s="17" t="n">
        <f aca="false">SUMIFS(品項年度售價!$D$2:$D$31,品項年度售價!$A$2:$A$31,$B1453,品項年度售價!$B$2:$B$31,$E1453)</f>
        <v>260</v>
      </c>
      <c r="I1453" s="4" t="n">
        <v>501</v>
      </c>
      <c r="J1453" s="14" t="n">
        <f aca="false">H1453*I1453</f>
        <v>130260</v>
      </c>
    </row>
    <row r="1454" customFormat="false" ht="15" hidden="false" customHeight="false" outlineLevel="0" collapsed="false">
      <c r="A1454" s="6" t="str">
        <f aca="false">TEXT(B1454,"0")&amp;"-"&amp;TEXT(C1454,"00")</f>
        <v>2024-09</v>
      </c>
      <c r="B1454" s="4" t="n">
        <v>2024</v>
      </c>
      <c r="C1454" s="4" t="n">
        <v>9</v>
      </c>
      <c r="D1454" s="9" t="s">
        <v>280</v>
      </c>
      <c r="E1454" s="9" t="s">
        <v>354</v>
      </c>
      <c r="F1454" s="12" t="str">
        <f aca="false">INDEX(品項主檔!$B$2:$B$11,MATCH($E1454,品項主檔!$A$2:$A$11,0))</f>
        <v>蔥油雞腿飯</v>
      </c>
      <c r="G1454" s="12" t="str">
        <f aca="false">INDEX(品項主檔!$C$2:$C$11,MATCH($E1454,品項主檔!$A$2:$A$11,0))</f>
        <v>主食</v>
      </c>
      <c r="H1454" s="17" t="n">
        <f aca="false">SUMIFS(品項年度售價!$D$2:$D$31,品項年度售價!$A$2:$A$31,$B1454,品項年度售價!$B$2:$B$31,$E1454)</f>
        <v>220</v>
      </c>
      <c r="I1454" s="4" t="n">
        <v>542</v>
      </c>
      <c r="J1454" s="14" t="n">
        <f aca="false">H1454*I1454</f>
        <v>119240</v>
      </c>
    </row>
    <row r="1455" customFormat="false" ht="15" hidden="false" customHeight="false" outlineLevel="0" collapsed="false">
      <c r="A1455" s="6" t="str">
        <f aca="false">TEXT(B1455,"0")&amp;"-"&amp;TEXT(C1455,"00")</f>
        <v>2024-09</v>
      </c>
      <c r="B1455" s="4" t="n">
        <v>2024</v>
      </c>
      <c r="C1455" s="4" t="n">
        <v>9</v>
      </c>
      <c r="D1455" s="9" t="s">
        <v>280</v>
      </c>
      <c r="E1455" s="9" t="s">
        <v>356</v>
      </c>
      <c r="F1455" s="12" t="str">
        <f aca="false">INDEX(品項主檔!$B$2:$B$11,MATCH($E1455,品項主檔!$A$2:$A$11,0))</f>
        <v>黑胡椒豬排飯</v>
      </c>
      <c r="G1455" s="12" t="str">
        <f aca="false">INDEX(品項主檔!$C$2:$C$11,MATCH($E1455,品項主檔!$A$2:$A$11,0))</f>
        <v>主食</v>
      </c>
      <c r="H1455" s="17" t="n">
        <f aca="false">SUMIFS(品項年度售價!$D$2:$D$31,品項年度售價!$A$2:$A$31,$B1455,品項年度售價!$B$2:$B$31,$E1455)</f>
        <v>230</v>
      </c>
      <c r="I1455" s="4" t="n">
        <v>575</v>
      </c>
      <c r="J1455" s="14" t="n">
        <f aca="false">H1455*I1455</f>
        <v>132250</v>
      </c>
    </row>
    <row r="1456" customFormat="false" ht="15" hidden="false" customHeight="false" outlineLevel="0" collapsed="false">
      <c r="A1456" s="6" t="str">
        <f aca="false">TEXT(B1456,"0")&amp;"-"&amp;TEXT(C1456,"00")</f>
        <v>2024-09</v>
      </c>
      <c r="B1456" s="4" t="n">
        <v>2024</v>
      </c>
      <c r="C1456" s="4" t="n">
        <v>9</v>
      </c>
      <c r="D1456" s="9" t="s">
        <v>280</v>
      </c>
      <c r="E1456" s="9" t="s">
        <v>358</v>
      </c>
      <c r="F1456" s="12" t="str">
        <f aca="false">INDEX(品項主檔!$B$2:$B$11,MATCH($E1456,品項主檔!$A$2:$A$11,0))</f>
        <v>麻油雞湯麵</v>
      </c>
      <c r="G1456" s="12" t="str">
        <f aca="false">INDEX(品項主檔!$C$2:$C$11,MATCH($E1456,品項主檔!$A$2:$A$11,0))</f>
        <v>主食</v>
      </c>
      <c r="H1456" s="17" t="n">
        <f aca="false">SUMIFS(品項年度售價!$D$2:$D$31,品項年度售價!$A$2:$A$31,$B1456,品項年度售價!$B$2:$B$31,$E1456)</f>
        <v>290</v>
      </c>
      <c r="I1456" s="4" t="n">
        <v>374</v>
      </c>
      <c r="J1456" s="14" t="n">
        <f aca="false">H1456*I1456</f>
        <v>108460</v>
      </c>
    </row>
    <row r="1457" customFormat="false" ht="15" hidden="false" customHeight="false" outlineLevel="0" collapsed="false">
      <c r="A1457" s="6" t="str">
        <f aca="false">TEXT(B1457,"0")&amp;"-"&amp;TEXT(C1457,"00")</f>
        <v>2024-09</v>
      </c>
      <c r="B1457" s="4" t="n">
        <v>2024</v>
      </c>
      <c r="C1457" s="4" t="n">
        <v>9</v>
      </c>
      <c r="D1457" s="9" t="s">
        <v>280</v>
      </c>
      <c r="E1457" s="9" t="s">
        <v>360</v>
      </c>
      <c r="F1457" s="12" t="str">
        <f aca="false">INDEX(品項主檔!$B$2:$B$11,MATCH($E1457,品項主檔!$A$2:$A$11,0))</f>
        <v>塔香涼麵</v>
      </c>
      <c r="G1457" s="12" t="str">
        <f aca="false">INDEX(品項主檔!$C$2:$C$11,MATCH($E1457,品項主檔!$A$2:$A$11,0))</f>
        <v>主食</v>
      </c>
      <c r="H1457" s="17" t="n">
        <f aca="false">SUMIFS(品項年度售價!$D$2:$D$31,品項年度售價!$A$2:$A$31,$B1457,品項年度售價!$B$2:$B$31,$E1457)</f>
        <v>180</v>
      </c>
      <c r="I1457" s="4" t="n">
        <v>732</v>
      </c>
      <c r="J1457" s="14" t="n">
        <f aca="false">H1457*I1457</f>
        <v>131760</v>
      </c>
    </row>
    <row r="1458" customFormat="false" ht="15" hidden="false" customHeight="false" outlineLevel="0" collapsed="false">
      <c r="A1458" s="6" t="str">
        <f aca="false">TEXT(B1458,"0")&amp;"-"&amp;TEXT(C1458,"00")</f>
        <v>2024-09</v>
      </c>
      <c r="B1458" s="4" t="n">
        <v>2024</v>
      </c>
      <c r="C1458" s="4" t="n">
        <v>9</v>
      </c>
      <c r="D1458" s="9" t="s">
        <v>280</v>
      </c>
      <c r="E1458" s="9" t="s">
        <v>362</v>
      </c>
      <c r="F1458" s="12" t="str">
        <f aca="false">INDEX(品項主檔!$B$2:$B$11,MATCH($E1458,品項主檔!$A$2:$A$11,0))</f>
        <v>海鮮炒飯</v>
      </c>
      <c r="G1458" s="12" t="str">
        <f aca="false">INDEX(品項主檔!$C$2:$C$11,MATCH($E1458,品項主檔!$A$2:$A$11,0))</f>
        <v>主食</v>
      </c>
      <c r="H1458" s="17" t="n">
        <f aca="false">SUMIFS(品項年度售價!$D$2:$D$31,品項年度售價!$A$2:$A$31,$B1458,品項年度售價!$B$2:$B$31,$E1458)</f>
        <v>250</v>
      </c>
      <c r="I1458" s="4" t="n">
        <v>459</v>
      </c>
      <c r="J1458" s="14" t="n">
        <f aca="false">H1458*I1458</f>
        <v>114750</v>
      </c>
    </row>
    <row r="1459" customFormat="false" ht="15" hidden="false" customHeight="false" outlineLevel="0" collapsed="false">
      <c r="A1459" s="6" t="str">
        <f aca="false">TEXT(B1459,"0")&amp;"-"&amp;TEXT(C1459,"00")</f>
        <v>2024-09</v>
      </c>
      <c r="B1459" s="4" t="n">
        <v>2024</v>
      </c>
      <c r="C1459" s="4" t="n">
        <v>9</v>
      </c>
      <c r="D1459" s="9" t="s">
        <v>280</v>
      </c>
      <c r="E1459" s="9" t="s">
        <v>364</v>
      </c>
      <c r="F1459" s="12" t="str">
        <f aca="false">INDEX(品項主檔!$B$2:$B$11,MATCH($E1459,品項主檔!$A$2:$A$11,0))</f>
        <v>酸辣湯</v>
      </c>
      <c r="G1459" s="12" t="str">
        <f aca="false">INDEX(品項主檔!$C$2:$C$11,MATCH($E1459,品項主檔!$A$2:$A$11,0))</f>
        <v>湯品</v>
      </c>
      <c r="H1459" s="17" t="n">
        <f aca="false">SUMIFS(品項年度售價!$D$2:$D$31,品項年度售價!$A$2:$A$31,$B1459,品項年度售價!$B$2:$B$31,$E1459)</f>
        <v>60</v>
      </c>
      <c r="I1459" s="4" t="n">
        <v>2493</v>
      </c>
      <c r="J1459" s="14" t="n">
        <f aca="false">H1459*I1459</f>
        <v>149580</v>
      </c>
    </row>
    <row r="1460" customFormat="false" ht="15" hidden="false" customHeight="false" outlineLevel="0" collapsed="false">
      <c r="A1460" s="6" t="str">
        <f aca="false">TEXT(B1460,"0")&amp;"-"&amp;TEXT(C1460,"00")</f>
        <v>2024-09</v>
      </c>
      <c r="B1460" s="4" t="n">
        <v>2024</v>
      </c>
      <c r="C1460" s="4" t="n">
        <v>9</v>
      </c>
      <c r="D1460" s="9" t="s">
        <v>280</v>
      </c>
      <c r="E1460" s="9" t="s">
        <v>367</v>
      </c>
      <c r="F1460" s="12" t="str">
        <f aca="false">INDEX(品項主檔!$B$2:$B$11,MATCH($E1460,品項主檔!$A$2:$A$11,0))</f>
        <v>招牌滷味拼盤</v>
      </c>
      <c r="G1460" s="12" t="str">
        <f aca="false">INDEX(品項主檔!$C$2:$C$11,MATCH($E1460,品項主檔!$A$2:$A$11,0))</f>
        <v>小菜</v>
      </c>
      <c r="H1460" s="17" t="n">
        <f aca="false">SUMIFS(品項年度售價!$D$2:$D$31,品項年度售價!$A$2:$A$31,$B1460,品項年度售價!$B$2:$B$31,$E1460)</f>
        <v>120</v>
      </c>
      <c r="I1460" s="4" t="n">
        <v>1446</v>
      </c>
      <c r="J1460" s="14" t="n">
        <f aca="false">H1460*I1460</f>
        <v>173520</v>
      </c>
    </row>
    <row r="1461" customFormat="false" ht="15" hidden="false" customHeight="false" outlineLevel="0" collapsed="false">
      <c r="A1461" s="6" t="str">
        <f aca="false">TEXT(B1461,"0")&amp;"-"&amp;TEXT(C1461,"00")</f>
        <v>2024-09</v>
      </c>
      <c r="B1461" s="4" t="n">
        <v>2024</v>
      </c>
      <c r="C1461" s="4" t="n">
        <v>9</v>
      </c>
      <c r="D1461" s="9" t="s">
        <v>280</v>
      </c>
      <c r="E1461" s="9" t="s">
        <v>370</v>
      </c>
      <c r="F1461" s="12" t="str">
        <f aca="false">INDEX(品項主檔!$B$2:$B$11,MATCH($E1461,品項主檔!$A$2:$A$11,0))</f>
        <v>古早味紅茶</v>
      </c>
      <c r="G1461" s="12" t="str">
        <f aca="false">INDEX(品項主檔!$C$2:$C$11,MATCH($E1461,品項主檔!$A$2:$A$11,0))</f>
        <v>飲品</v>
      </c>
      <c r="H1461" s="17" t="n">
        <f aca="false">SUMIFS(品項年度售價!$D$2:$D$31,品項年度售價!$A$2:$A$31,$B1461,品項年度售價!$B$2:$B$31,$E1461)</f>
        <v>45</v>
      </c>
      <c r="I1461" s="4" t="n">
        <v>5954</v>
      </c>
      <c r="J1461" s="14" t="n">
        <f aca="false">H1461*I1461</f>
        <v>267930</v>
      </c>
    </row>
    <row r="1462" customFormat="false" ht="15" hidden="false" customHeight="false" outlineLevel="0" collapsed="false">
      <c r="A1462" s="6" t="str">
        <f aca="false">TEXT(B1462,"0")&amp;"-"&amp;TEXT(C1462,"00")</f>
        <v>2024-09</v>
      </c>
      <c r="B1462" s="4" t="n">
        <v>2024</v>
      </c>
      <c r="C1462" s="4" t="n">
        <v>9</v>
      </c>
      <c r="D1462" s="9" t="s">
        <v>283</v>
      </c>
      <c r="E1462" s="9" t="s">
        <v>349</v>
      </c>
      <c r="F1462" s="12" t="str">
        <f aca="false">INDEX(品項主檔!$B$2:$B$11,MATCH($E1462,品項主檔!$A$2:$A$11,0))</f>
        <v>招牌牛肉麵</v>
      </c>
      <c r="G1462" s="12" t="str">
        <f aca="false">INDEX(品項主檔!$C$2:$C$11,MATCH($E1462,品項主檔!$A$2:$A$11,0))</f>
        <v>主食</v>
      </c>
      <c r="H1462" s="17" t="n">
        <f aca="false">SUMIFS(品項年度售價!$D$2:$D$31,品項年度售價!$A$2:$A$31,$B1462,品項年度售價!$B$2:$B$31,$E1462)</f>
        <v>280</v>
      </c>
      <c r="I1462" s="4" t="n">
        <v>354</v>
      </c>
      <c r="J1462" s="14" t="n">
        <f aca="false">H1462*I1462</f>
        <v>99120</v>
      </c>
    </row>
    <row r="1463" customFormat="false" ht="15" hidden="false" customHeight="false" outlineLevel="0" collapsed="false">
      <c r="A1463" s="6" t="str">
        <f aca="false">TEXT(B1463,"0")&amp;"-"&amp;TEXT(C1463,"00")</f>
        <v>2024-09</v>
      </c>
      <c r="B1463" s="4" t="n">
        <v>2024</v>
      </c>
      <c r="C1463" s="4" t="n">
        <v>9</v>
      </c>
      <c r="D1463" s="9" t="s">
        <v>283</v>
      </c>
      <c r="E1463" s="9" t="s">
        <v>352</v>
      </c>
      <c r="F1463" s="12" t="str">
        <f aca="false">INDEX(品項主檔!$B$2:$B$11,MATCH($E1463,品項主檔!$A$2:$A$11,0))</f>
        <v>三杯雞定食</v>
      </c>
      <c r="G1463" s="12" t="str">
        <f aca="false">INDEX(品項主檔!$C$2:$C$11,MATCH($E1463,品項主檔!$A$2:$A$11,0))</f>
        <v>主食</v>
      </c>
      <c r="H1463" s="17" t="n">
        <f aca="false">SUMIFS(品項年度售價!$D$2:$D$31,品項年度售價!$A$2:$A$31,$B1463,品項年度售價!$B$2:$B$31,$E1463)</f>
        <v>260</v>
      </c>
      <c r="I1463" s="4" t="n">
        <v>466</v>
      </c>
      <c r="J1463" s="14" t="n">
        <f aca="false">H1463*I1463</f>
        <v>121160</v>
      </c>
    </row>
    <row r="1464" customFormat="false" ht="15" hidden="false" customHeight="false" outlineLevel="0" collapsed="false">
      <c r="A1464" s="6" t="str">
        <f aca="false">TEXT(B1464,"0")&amp;"-"&amp;TEXT(C1464,"00")</f>
        <v>2024-09</v>
      </c>
      <c r="B1464" s="4" t="n">
        <v>2024</v>
      </c>
      <c r="C1464" s="4" t="n">
        <v>9</v>
      </c>
      <c r="D1464" s="9" t="s">
        <v>283</v>
      </c>
      <c r="E1464" s="9" t="s">
        <v>354</v>
      </c>
      <c r="F1464" s="12" t="str">
        <f aca="false">INDEX(品項主檔!$B$2:$B$11,MATCH($E1464,品項主檔!$A$2:$A$11,0))</f>
        <v>蔥油雞腿飯</v>
      </c>
      <c r="G1464" s="12" t="str">
        <f aca="false">INDEX(品項主檔!$C$2:$C$11,MATCH($E1464,品項主檔!$A$2:$A$11,0))</f>
        <v>主食</v>
      </c>
      <c r="H1464" s="17" t="n">
        <f aca="false">SUMIFS(品項年度售價!$D$2:$D$31,品項年度售價!$A$2:$A$31,$B1464,品項年度售價!$B$2:$B$31,$E1464)</f>
        <v>220</v>
      </c>
      <c r="I1464" s="4" t="n">
        <v>405</v>
      </c>
      <c r="J1464" s="14" t="n">
        <f aca="false">H1464*I1464</f>
        <v>89100</v>
      </c>
    </row>
    <row r="1465" customFormat="false" ht="15" hidden="false" customHeight="false" outlineLevel="0" collapsed="false">
      <c r="A1465" s="6" t="str">
        <f aca="false">TEXT(B1465,"0")&amp;"-"&amp;TEXT(C1465,"00")</f>
        <v>2024-09</v>
      </c>
      <c r="B1465" s="4" t="n">
        <v>2024</v>
      </c>
      <c r="C1465" s="4" t="n">
        <v>9</v>
      </c>
      <c r="D1465" s="9" t="s">
        <v>283</v>
      </c>
      <c r="E1465" s="9" t="s">
        <v>356</v>
      </c>
      <c r="F1465" s="12" t="str">
        <f aca="false">INDEX(品項主檔!$B$2:$B$11,MATCH($E1465,品項主檔!$A$2:$A$11,0))</f>
        <v>黑胡椒豬排飯</v>
      </c>
      <c r="G1465" s="12" t="str">
        <f aca="false">INDEX(品項主檔!$C$2:$C$11,MATCH($E1465,品項主檔!$A$2:$A$11,0))</f>
        <v>主食</v>
      </c>
      <c r="H1465" s="17" t="n">
        <f aca="false">SUMIFS(品項年度售價!$D$2:$D$31,品項年度售價!$A$2:$A$31,$B1465,品項年度售價!$B$2:$B$31,$E1465)</f>
        <v>230</v>
      </c>
      <c r="I1465" s="4" t="n">
        <v>386</v>
      </c>
      <c r="J1465" s="14" t="n">
        <f aca="false">H1465*I1465</f>
        <v>88780</v>
      </c>
    </row>
    <row r="1466" customFormat="false" ht="15" hidden="false" customHeight="false" outlineLevel="0" collapsed="false">
      <c r="A1466" s="6" t="str">
        <f aca="false">TEXT(B1466,"0")&amp;"-"&amp;TEXT(C1466,"00")</f>
        <v>2024-09</v>
      </c>
      <c r="B1466" s="4" t="n">
        <v>2024</v>
      </c>
      <c r="C1466" s="4" t="n">
        <v>9</v>
      </c>
      <c r="D1466" s="9" t="s">
        <v>283</v>
      </c>
      <c r="E1466" s="9" t="s">
        <v>358</v>
      </c>
      <c r="F1466" s="12" t="str">
        <f aca="false">INDEX(品項主檔!$B$2:$B$11,MATCH($E1466,品項主檔!$A$2:$A$11,0))</f>
        <v>麻油雞湯麵</v>
      </c>
      <c r="G1466" s="12" t="str">
        <f aca="false">INDEX(品項主檔!$C$2:$C$11,MATCH($E1466,品項主檔!$A$2:$A$11,0))</f>
        <v>主食</v>
      </c>
      <c r="H1466" s="17" t="n">
        <f aca="false">SUMIFS(品項年度售價!$D$2:$D$31,品項年度售價!$A$2:$A$31,$B1466,品項年度售價!$B$2:$B$31,$E1466)</f>
        <v>290</v>
      </c>
      <c r="I1466" s="4" t="n">
        <v>328</v>
      </c>
      <c r="J1466" s="14" t="n">
        <f aca="false">H1466*I1466</f>
        <v>95120</v>
      </c>
    </row>
    <row r="1467" customFormat="false" ht="15" hidden="false" customHeight="false" outlineLevel="0" collapsed="false">
      <c r="A1467" s="6" t="str">
        <f aca="false">TEXT(B1467,"0")&amp;"-"&amp;TEXT(C1467,"00")</f>
        <v>2024-09</v>
      </c>
      <c r="B1467" s="4" t="n">
        <v>2024</v>
      </c>
      <c r="C1467" s="4" t="n">
        <v>9</v>
      </c>
      <c r="D1467" s="9" t="s">
        <v>283</v>
      </c>
      <c r="E1467" s="9" t="s">
        <v>360</v>
      </c>
      <c r="F1467" s="12" t="str">
        <f aca="false">INDEX(品項主檔!$B$2:$B$11,MATCH($E1467,品項主檔!$A$2:$A$11,0))</f>
        <v>塔香涼麵</v>
      </c>
      <c r="G1467" s="12" t="str">
        <f aca="false">INDEX(品項主檔!$C$2:$C$11,MATCH($E1467,品項主檔!$A$2:$A$11,0))</f>
        <v>主食</v>
      </c>
      <c r="H1467" s="17" t="n">
        <f aca="false">SUMIFS(品項年度售價!$D$2:$D$31,品項年度售價!$A$2:$A$31,$B1467,品項年度售價!$B$2:$B$31,$E1467)</f>
        <v>180</v>
      </c>
      <c r="I1467" s="4" t="n">
        <v>449</v>
      </c>
      <c r="J1467" s="14" t="n">
        <f aca="false">H1467*I1467</f>
        <v>80820</v>
      </c>
    </row>
    <row r="1468" customFormat="false" ht="15" hidden="false" customHeight="false" outlineLevel="0" collapsed="false">
      <c r="A1468" s="6" t="str">
        <f aca="false">TEXT(B1468,"0")&amp;"-"&amp;TEXT(C1468,"00")</f>
        <v>2024-09</v>
      </c>
      <c r="B1468" s="4" t="n">
        <v>2024</v>
      </c>
      <c r="C1468" s="4" t="n">
        <v>9</v>
      </c>
      <c r="D1468" s="9" t="s">
        <v>283</v>
      </c>
      <c r="E1468" s="9" t="s">
        <v>362</v>
      </c>
      <c r="F1468" s="12" t="str">
        <f aca="false">INDEX(品項主檔!$B$2:$B$11,MATCH($E1468,品項主檔!$A$2:$A$11,0))</f>
        <v>海鮮炒飯</v>
      </c>
      <c r="G1468" s="12" t="str">
        <f aca="false">INDEX(品項主檔!$C$2:$C$11,MATCH($E1468,品項主檔!$A$2:$A$11,0))</f>
        <v>主食</v>
      </c>
      <c r="H1468" s="17" t="n">
        <f aca="false">SUMIFS(品項年度售價!$D$2:$D$31,品項年度售價!$A$2:$A$31,$B1468,品項年度售價!$B$2:$B$31,$E1468)</f>
        <v>250</v>
      </c>
      <c r="I1468" s="4" t="n">
        <v>344</v>
      </c>
      <c r="J1468" s="14" t="n">
        <f aca="false">H1468*I1468</f>
        <v>86000</v>
      </c>
    </row>
    <row r="1469" customFormat="false" ht="15" hidden="false" customHeight="false" outlineLevel="0" collapsed="false">
      <c r="A1469" s="6" t="str">
        <f aca="false">TEXT(B1469,"0")&amp;"-"&amp;TEXT(C1469,"00")</f>
        <v>2024-09</v>
      </c>
      <c r="B1469" s="4" t="n">
        <v>2024</v>
      </c>
      <c r="C1469" s="4" t="n">
        <v>9</v>
      </c>
      <c r="D1469" s="9" t="s">
        <v>283</v>
      </c>
      <c r="E1469" s="9" t="s">
        <v>364</v>
      </c>
      <c r="F1469" s="12" t="str">
        <f aca="false">INDEX(品項主檔!$B$2:$B$11,MATCH($E1469,品項主檔!$A$2:$A$11,0))</f>
        <v>酸辣湯</v>
      </c>
      <c r="G1469" s="12" t="str">
        <f aca="false">INDEX(品項主檔!$C$2:$C$11,MATCH($E1469,品項主檔!$A$2:$A$11,0))</f>
        <v>湯品</v>
      </c>
      <c r="H1469" s="17" t="n">
        <f aca="false">SUMIFS(品項年度售價!$D$2:$D$31,品項年度售價!$A$2:$A$31,$B1469,品項年度售價!$B$2:$B$31,$E1469)</f>
        <v>60</v>
      </c>
      <c r="I1469" s="4" t="n">
        <v>1659</v>
      </c>
      <c r="J1469" s="14" t="n">
        <f aca="false">H1469*I1469</f>
        <v>99540</v>
      </c>
    </row>
    <row r="1470" customFormat="false" ht="15" hidden="false" customHeight="false" outlineLevel="0" collapsed="false">
      <c r="A1470" s="6" t="str">
        <f aca="false">TEXT(B1470,"0")&amp;"-"&amp;TEXT(C1470,"00")</f>
        <v>2024-09</v>
      </c>
      <c r="B1470" s="4" t="n">
        <v>2024</v>
      </c>
      <c r="C1470" s="4" t="n">
        <v>9</v>
      </c>
      <c r="D1470" s="9" t="s">
        <v>283</v>
      </c>
      <c r="E1470" s="9" t="s">
        <v>367</v>
      </c>
      <c r="F1470" s="12" t="str">
        <f aca="false">INDEX(品項主檔!$B$2:$B$11,MATCH($E1470,品項主檔!$A$2:$A$11,0))</f>
        <v>招牌滷味拼盤</v>
      </c>
      <c r="G1470" s="12" t="str">
        <f aca="false">INDEX(品項主檔!$C$2:$C$11,MATCH($E1470,品項主檔!$A$2:$A$11,0))</f>
        <v>小菜</v>
      </c>
      <c r="H1470" s="17" t="n">
        <f aca="false">SUMIFS(品項年度售價!$D$2:$D$31,品項年度售價!$A$2:$A$31,$B1470,品項年度售價!$B$2:$B$31,$E1470)</f>
        <v>120</v>
      </c>
      <c r="I1470" s="4" t="n">
        <v>1272</v>
      </c>
      <c r="J1470" s="14" t="n">
        <f aca="false">H1470*I1470</f>
        <v>152640</v>
      </c>
    </row>
    <row r="1471" customFormat="false" ht="15" hidden="false" customHeight="false" outlineLevel="0" collapsed="false">
      <c r="A1471" s="6" t="str">
        <f aca="false">TEXT(B1471,"0")&amp;"-"&amp;TEXT(C1471,"00")</f>
        <v>2024-09</v>
      </c>
      <c r="B1471" s="4" t="n">
        <v>2024</v>
      </c>
      <c r="C1471" s="4" t="n">
        <v>9</v>
      </c>
      <c r="D1471" s="9" t="s">
        <v>283</v>
      </c>
      <c r="E1471" s="9" t="s">
        <v>370</v>
      </c>
      <c r="F1471" s="12" t="str">
        <f aca="false">INDEX(品項主檔!$B$2:$B$11,MATCH($E1471,品項主檔!$A$2:$A$11,0))</f>
        <v>古早味紅茶</v>
      </c>
      <c r="G1471" s="12" t="str">
        <f aca="false">INDEX(品項主檔!$C$2:$C$11,MATCH($E1471,品項主檔!$A$2:$A$11,0))</f>
        <v>飲品</v>
      </c>
      <c r="H1471" s="17" t="n">
        <f aca="false">SUMIFS(品項年度售價!$D$2:$D$31,品項年度售價!$A$2:$A$31,$B1471,品項年度售價!$B$2:$B$31,$E1471)</f>
        <v>45</v>
      </c>
      <c r="I1471" s="4" t="n">
        <v>3840</v>
      </c>
      <c r="J1471" s="14" t="n">
        <f aca="false">H1471*I1471</f>
        <v>172800</v>
      </c>
    </row>
    <row r="1472" customFormat="false" ht="15" hidden="false" customHeight="false" outlineLevel="0" collapsed="false">
      <c r="A1472" s="6" t="str">
        <f aca="false">TEXT(B1472,"0")&amp;"-"&amp;TEXT(C1472,"00")</f>
        <v>2024-09</v>
      </c>
      <c r="B1472" s="4" t="n">
        <v>2024</v>
      </c>
      <c r="C1472" s="4" t="n">
        <v>9</v>
      </c>
      <c r="D1472" s="9" t="s">
        <v>285</v>
      </c>
      <c r="E1472" s="9" t="s">
        <v>349</v>
      </c>
      <c r="F1472" s="12" t="str">
        <f aca="false">INDEX(品項主檔!$B$2:$B$11,MATCH($E1472,品項主檔!$A$2:$A$11,0))</f>
        <v>招牌牛肉麵</v>
      </c>
      <c r="G1472" s="12" t="str">
        <f aca="false">INDEX(品項主檔!$C$2:$C$11,MATCH($E1472,品項主檔!$A$2:$A$11,0))</f>
        <v>主食</v>
      </c>
      <c r="H1472" s="17" t="n">
        <f aca="false">SUMIFS(品項年度售價!$D$2:$D$31,品項年度售價!$A$2:$A$31,$B1472,品項年度售價!$B$2:$B$31,$E1472)</f>
        <v>280</v>
      </c>
      <c r="I1472" s="4" t="n">
        <v>260</v>
      </c>
      <c r="J1472" s="14" t="n">
        <f aca="false">H1472*I1472</f>
        <v>72800</v>
      </c>
    </row>
    <row r="1473" customFormat="false" ht="15" hidden="false" customHeight="false" outlineLevel="0" collapsed="false">
      <c r="A1473" s="6" t="str">
        <f aca="false">TEXT(B1473,"0")&amp;"-"&amp;TEXT(C1473,"00")</f>
        <v>2024-09</v>
      </c>
      <c r="B1473" s="4" t="n">
        <v>2024</v>
      </c>
      <c r="C1473" s="4" t="n">
        <v>9</v>
      </c>
      <c r="D1473" s="9" t="s">
        <v>285</v>
      </c>
      <c r="E1473" s="9" t="s">
        <v>352</v>
      </c>
      <c r="F1473" s="12" t="str">
        <f aca="false">INDEX(品項主檔!$B$2:$B$11,MATCH($E1473,品項主檔!$A$2:$A$11,0))</f>
        <v>三杯雞定食</v>
      </c>
      <c r="G1473" s="12" t="str">
        <f aca="false">INDEX(品項主檔!$C$2:$C$11,MATCH($E1473,品項主檔!$A$2:$A$11,0))</f>
        <v>主食</v>
      </c>
      <c r="H1473" s="17" t="n">
        <f aca="false">SUMIFS(品項年度售價!$D$2:$D$31,品項年度售價!$A$2:$A$31,$B1473,品項年度售價!$B$2:$B$31,$E1473)</f>
        <v>260</v>
      </c>
      <c r="I1473" s="4" t="n">
        <v>259</v>
      </c>
      <c r="J1473" s="14" t="n">
        <f aca="false">H1473*I1473</f>
        <v>67340</v>
      </c>
    </row>
    <row r="1474" customFormat="false" ht="15" hidden="false" customHeight="false" outlineLevel="0" collapsed="false">
      <c r="A1474" s="6" t="str">
        <f aca="false">TEXT(B1474,"0")&amp;"-"&amp;TEXT(C1474,"00")</f>
        <v>2024-09</v>
      </c>
      <c r="B1474" s="4" t="n">
        <v>2024</v>
      </c>
      <c r="C1474" s="4" t="n">
        <v>9</v>
      </c>
      <c r="D1474" s="9" t="s">
        <v>285</v>
      </c>
      <c r="E1474" s="9" t="s">
        <v>354</v>
      </c>
      <c r="F1474" s="12" t="str">
        <f aca="false">INDEX(品項主檔!$B$2:$B$11,MATCH($E1474,品項主檔!$A$2:$A$11,0))</f>
        <v>蔥油雞腿飯</v>
      </c>
      <c r="G1474" s="12" t="str">
        <f aca="false">INDEX(品項主檔!$C$2:$C$11,MATCH($E1474,品項主檔!$A$2:$A$11,0))</f>
        <v>主食</v>
      </c>
      <c r="H1474" s="17" t="n">
        <f aca="false">SUMIFS(品項年度售價!$D$2:$D$31,品項年度售價!$A$2:$A$31,$B1474,品項年度售價!$B$2:$B$31,$E1474)</f>
        <v>220</v>
      </c>
      <c r="I1474" s="4" t="n">
        <v>259</v>
      </c>
      <c r="J1474" s="14" t="n">
        <f aca="false">H1474*I1474</f>
        <v>56980</v>
      </c>
    </row>
    <row r="1475" customFormat="false" ht="15" hidden="false" customHeight="false" outlineLevel="0" collapsed="false">
      <c r="A1475" s="6" t="str">
        <f aca="false">TEXT(B1475,"0")&amp;"-"&amp;TEXT(C1475,"00")</f>
        <v>2024-09</v>
      </c>
      <c r="B1475" s="4" t="n">
        <v>2024</v>
      </c>
      <c r="C1475" s="4" t="n">
        <v>9</v>
      </c>
      <c r="D1475" s="9" t="s">
        <v>285</v>
      </c>
      <c r="E1475" s="9" t="s">
        <v>356</v>
      </c>
      <c r="F1475" s="12" t="str">
        <f aca="false">INDEX(品項主檔!$B$2:$B$11,MATCH($E1475,品項主檔!$A$2:$A$11,0))</f>
        <v>黑胡椒豬排飯</v>
      </c>
      <c r="G1475" s="12" t="str">
        <f aca="false">INDEX(品項主檔!$C$2:$C$11,MATCH($E1475,品項主檔!$A$2:$A$11,0))</f>
        <v>主食</v>
      </c>
      <c r="H1475" s="17" t="n">
        <f aca="false">SUMIFS(品項年度售價!$D$2:$D$31,品項年度售價!$A$2:$A$31,$B1475,品項年度售價!$B$2:$B$31,$E1475)</f>
        <v>230</v>
      </c>
      <c r="I1475" s="4" t="n">
        <v>340</v>
      </c>
      <c r="J1475" s="14" t="n">
        <f aca="false">H1475*I1475</f>
        <v>78200</v>
      </c>
    </row>
    <row r="1476" customFormat="false" ht="15" hidden="false" customHeight="false" outlineLevel="0" collapsed="false">
      <c r="A1476" s="6" t="str">
        <f aca="false">TEXT(B1476,"0")&amp;"-"&amp;TEXT(C1476,"00")</f>
        <v>2024-09</v>
      </c>
      <c r="B1476" s="4" t="n">
        <v>2024</v>
      </c>
      <c r="C1476" s="4" t="n">
        <v>9</v>
      </c>
      <c r="D1476" s="9" t="s">
        <v>285</v>
      </c>
      <c r="E1476" s="9" t="s">
        <v>358</v>
      </c>
      <c r="F1476" s="12" t="str">
        <f aca="false">INDEX(品項主檔!$B$2:$B$11,MATCH($E1476,品項主檔!$A$2:$A$11,0))</f>
        <v>麻油雞湯麵</v>
      </c>
      <c r="G1476" s="12" t="str">
        <f aca="false">INDEX(品項主檔!$C$2:$C$11,MATCH($E1476,品項主檔!$A$2:$A$11,0))</f>
        <v>主食</v>
      </c>
      <c r="H1476" s="17" t="n">
        <f aca="false">SUMIFS(品項年度售價!$D$2:$D$31,品項年度售價!$A$2:$A$31,$B1476,品項年度售價!$B$2:$B$31,$E1476)</f>
        <v>290</v>
      </c>
      <c r="I1476" s="4" t="n">
        <v>204</v>
      </c>
      <c r="J1476" s="14" t="n">
        <f aca="false">H1476*I1476</f>
        <v>59160</v>
      </c>
    </row>
    <row r="1477" customFormat="false" ht="15" hidden="false" customHeight="false" outlineLevel="0" collapsed="false">
      <c r="A1477" s="6" t="str">
        <f aca="false">TEXT(B1477,"0")&amp;"-"&amp;TEXT(C1477,"00")</f>
        <v>2024-09</v>
      </c>
      <c r="B1477" s="4" t="n">
        <v>2024</v>
      </c>
      <c r="C1477" s="4" t="n">
        <v>9</v>
      </c>
      <c r="D1477" s="9" t="s">
        <v>285</v>
      </c>
      <c r="E1477" s="9" t="s">
        <v>360</v>
      </c>
      <c r="F1477" s="12" t="str">
        <f aca="false">INDEX(品項主檔!$B$2:$B$11,MATCH($E1477,品項主檔!$A$2:$A$11,0))</f>
        <v>塔香涼麵</v>
      </c>
      <c r="G1477" s="12" t="str">
        <f aca="false">INDEX(品項主檔!$C$2:$C$11,MATCH($E1477,品項主檔!$A$2:$A$11,0))</f>
        <v>主食</v>
      </c>
      <c r="H1477" s="17" t="n">
        <f aca="false">SUMIFS(品項年度售價!$D$2:$D$31,品項年度售價!$A$2:$A$31,$B1477,品項年度售價!$B$2:$B$31,$E1477)</f>
        <v>180</v>
      </c>
      <c r="I1477" s="4" t="n">
        <v>311</v>
      </c>
      <c r="J1477" s="14" t="n">
        <f aca="false">H1477*I1477</f>
        <v>55980</v>
      </c>
    </row>
    <row r="1478" customFormat="false" ht="15" hidden="false" customHeight="false" outlineLevel="0" collapsed="false">
      <c r="A1478" s="6" t="str">
        <f aca="false">TEXT(B1478,"0")&amp;"-"&amp;TEXT(C1478,"00")</f>
        <v>2024-09</v>
      </c>
      <c r="B1478" s="4" t="n">
        <v>2024</v>
      </c>
      <c r="C1478" s="4" t="n">
        <v>9</v>
      </c>
      <c r="D1478" s="9" t="s">
        <v>285</v>
      </c>
      <c r="E1478" s="9" t="s">
        <v>362</v>
      </c>
      <c r="F1478" s="12" t="str">
        <f aca="false">INDEX(品項主檔!$B$2:$B$11,MATCH($E1478,品項主檔!$A$2:$A$11,0))</f>
        <v>海鮮炒飯</v>
      </c>
      <c r="G1478" s="12" t="str">
        <f aca="false">INDEX(品項主檔!$C$2:$C$11,MATCH($E1478,品項主檔!$A$2:$A$11,0))</f>
        <v>主食</v>
      </c>
      <c r="H1478" s="17" t="n">
        <f aca="false">SUMIFS(品項年度售價!$D$2:$D$31,品項年度售價!$A$2:$A$31,$B1478,品項年度售價!$B$2:$B$31,$E1478)</f>
        <v>250</v>
      </c>
      <c r="I1478" s="4" t="n">
        <v>360</v>
      </c>
      <c r="J1478" s="14" t="n">
        <f aca="false">H1478*I1478</f>
        <v>90000</v>
      </c>
    </row>
    <row r="1479" customFormat="false" ht="15" hidden="false" customHeight="false" outlineLevel="0" collapsed="false">
      <c r="A1479" s="6" t="str">
        <f aca="false">TEXT(B1479,"0")&amp;"-"&amp;TEXT(C1479,"00")</f>
        <v>2024-09</v>
      </c>
      <c r="B1479" s="4" t="n">
        <v>2024</v>
      </c>
      <c r="C1479" s="4" t="n">
        <v>9</v>
      </c>
      <c r="D1479" s="9" t="s">
        <v>285</v>
      </c>
      <c r="E1479" s="9" t="s">
        <v>364</v>
      </c>
      <c r="F1479" s="12" t="str">
        <f aca="false">INDEX(品項主檔!$B$2:$B$11,MATCH($E1479,品項主檔!$A$2:$A$11,0))</f>
        <v>酸辣湯</v>
      </c>
      <c r="G1479" s="12" t="str">
        <f aca="false">INDEX(品項主檔!$C$2:$C$11,MATCH($E1479,品項主檔!$A$2:$A$11,0))</f>
        <v>湯品</v>
      </c>
      <c r="H1479" s="17" t="n">
        <f aca="false">SUMIFS(品項年度售價!$D$2:$D$31,品項年度售價!$A$2:$A$31,$B1479,品項年度售價!$B$2:$B$31,$E1479)</f>
        <v>60</v>
      </c>
      <c r="I1479" s="4" t="n">
        <v>1659</v>
      </c>
      <c r="J1479" s="14" t="n">
        <f aca="false">H1479*I1479</f>
        <v>99540</v>
      </c>
    </row>
    <row r="1480" customFormat="false" ht="15" hidden="false" customHeight="false" outlineLevel="0" collapsed="false">
      <c r="A1480" s="6" t="str">
        <f aca="false">TEXT(B1480,"0")&amp;"-"&amp;TEXT(C1480,"00")</f>
        <v>2024-09</v>
      </c>
      <c r="B1480" s="4" t="n">
        <v>2024</v>
      </c>
      <c r="C1480" s="4" t="n">
        <v>9</v>
      </c>
      <c r="D1480" s="9" t="s">
        <v>285</v>
      </c>
      <c r="E1480" s="9" t="s">
        <v>367</v>
      </c>
      <c r="F1480" s="12" t="str">
        <f aca="false">INDEX(品項主檔!$B$2:$B$11,MATCH($E1480,品項主檔!$A$2:$A$11,0))</f>
        <v>招牌滷味拼盤</v>
      </c>
      <c r="G1480" s="12" t="str">
        <f aca="false">INDEX(品項主檔!$C$2:$C$11,MATCH($E1480,品項主檔!$A$2:$A$11,0))</f>
        <v>小菜</v>
      </c>
      <c r="H1480" s="17" t="n">
        <f aca="false">SUMIFS(品項年度售價!$D$2:$D$31,品項年度售價!$A$2:$A$31,$B1480,品項年度售價!$B$2:$B$31,$E1480)</f>
        <v>120</v>
      </c>
      <c r="I1480" s="4" t="n">
        <v>973</v>
      </c>
      <c r="J1480" s="14" t="n">
        <f aca="false">H1480*I1480</f>
        <v>116760</v>
      </c>
    </row>
    <row r="1481" customFormat="false" ht="15" hidden="false" customHeight="false" outlineLevel="0" collapsed="false">
      <c r="A1481" s="6" t="str">
        <f aca="false">TEXT(B1481,"0")&amp;"-"&amp;TEXT(C1481,"00")</f>
        <v>2024-09</v>
      </c>
      <c r="B1481" s="4" t="n">
        <v>2024</v>
      </c>
      <c r="C1481" s="4" t="n">
        <v>9</v>
      </c>
      <c r="D1481" s="9" t="s">
        <v>285</v>
      </c>
      <c r="E1481" s="9" t="s">
        <v>370</v>
      </c>
      <c r="F1481" s="12" t="str">
        <f aca="false">INDEX(品項主檔!$B$2:$B$11,MATCH($E1481,品項主檔!$A$2:$A$11,0))</f>
        <v>古早味紅茶</v>
      </c>
      <c r="G1481" s="12" t="str">
        <f aca="false">INDEX(品項主檔!$C$2:$C$11,MATCH($E1481,品項主檔!$A$2:$A$11,0))</f>
        <v>飲品</v>
      </c>
      <c r="H1481" s="17" t="n">
        <f aca="false">SUMIFS(品項年度售價!$D$2:$D$31,品項年度售價!$A$2:$A$31,$B1481,品項年度售價!$B$2:$B$31,$E1481)</f>
        <v>45</v>
      </c>
      <c r="I1481" s="4" t="n">
        <v>2733</v>
      </c>
      <c r="J1481" s="14" t="n">
        <f aca="false">H1481*I1481</f>
        <v>122985</v>
      </c>
    </row>
    <row r="1482" customFormat="false" ht="15" hidden="false" customHeight="false" outlineLevel="0" collapsed="false">
      <c r="A1482" s="6" t="str">
        <f aca="false">TEXT(B1482,"0")&amp;"-"&amp;TEXT(C1482,"00")</f>
        <v>2024-09</v>
      </c>
      <c r="B1482" s="4" t="n">
        <v>2024</v>
      </c>
      <c r="C1482" s="4" t="n">
        <v>9</v>
      </c>
      <c r="D1482" s="9" t="s">
        <v>300</v>
      </c>
      <c r="E1482" s="9" t="s">
        <v>349</v>
      </c>
      <c r="F1482" s="12" t="str">
        <f aca="false">INDEX(品項主檔!$B$2:$B$11,MATCH($E1482,品項主檔!$A$2:$A$11,0))</f>
        <v>招牌牛肉麵</v>
      </c>
      <c r="G1482" s="12" t="str">
        <f aca="false">INDEX(品項主檔!$C$2:$C$11,MATCH($E1482,品項主檔!$A$2:$A$11,0))</f>
        <v>主食</v>
      </c>
      <c r="H1482" s="17" t="n">
        <f aca="false">SUMIFS(品項年度售價!$D$2:$D$31,品項年度售價!$A$2:$A$31,$B1482,品項年度售價!$B$2:$B$31,$E1482)</f>
        <v>280</v>
      </c>
      <c r="I1482" s="4" t="n">
        <v>372</v>
      </c>
      <c r="J1482" s="14" t="n">
        <f aca="false">H1482*I1482</f>
        <v>104160</v>
      </c>
    </row>
    <row r="1483" customFormat="false" ht="15" hidden="false" customHeight="false" outlineLevel="0" collapsed="false">
      <c r="A1483" s="6" t="str">
        <f aca="false">TEXT(B1483,"0")&amp;"-"&amp;TEXT(C1483,"00")</f>
        <v>2024-09</v>
      </c>
      <c r="B1483" s="4" t="n">
        <v>2024</v>
      </c>
      <c r="C1483" s="4" t="n">
        <v>9</v>
      </c>
      <c r="D1483" s="9" t="s">
        <v>300</v>
      </c>
      <c r="E1483" s="9" t="s">
        <v>352</v>
      </c>
      <c r="F1483" s="12" t="str">
        <f aca="false">INDEX(品項主檔!$B$2:$B$11,MATCH($E1483,品項主檔!$A$2:$A$11,0))</f>
        <v>三杯雞定食</v>
      </c>
      <c r="G1483" s="12" t="str">
        <f aca="false">INDEX(品項主檔!$C$2:$C$11,MATCH($E1483,品項主檔!$A$2:$A$11,0))</f>
        <v>主食</v>
      </c>
      <c r="H1483" s="17" t="n">
        <f aca="false">SUMIFS(品項年度售價!$D$2:$D$31,品項年度售價!$A$2:$A$31,$B1483,品項年度售價!$B$2:$B$31,$E1483)</f>
        <v>260</v>
      </c>
      <c r="I1483" s="4" t="n">
        <v>443</v>
      </c>
      <c r="J1483" s="14" t="n">
        <f aca="false">H1483*I1483</f>
        <v>115180</v>
      </c>
    </row>
    <row r="1484" customFormat="false" ht="15" hidden="false" customHeight="false" outlineLevel="0" collapsed="false">
      <c r="A1484" s="6" t="str">
        <f aca="false">TEXT(B1484,"0")&amp;"-"&amp;TEXT(C1484,"00")</f>
        <v>2024-09</v>
      </c>
      <c r="B1484" s="4" t="n">
        <v>2024</v>
      </c>
      <c r="C1484" s="4" t="n">
        <v>9</v>
      </c>
      <c r="D1484" s="9" t="s">
        <v>300</v>
      </c>
      <c r="E1484" s="9" t="s">
        <v>354</v>
      </c>
      <c r="F1484" s="12" t="str">
        <f aca="false">INDEX(品項主檔!$B$2:$B$11,MATCH($E1484,品項主檔!$A$2:$A$11,0))</f>
        <v>蔥油雞腿飯</v>
      </c>
      <c r="G1484" s="12" t="str">
        <f aca="false">INDEX(品項主檔!$C$2:$C$11,MATCH($E1484,品項主檔!$A$2:$A$11,0))</f>
        <v>主食</v>
      </c>
      <c r="H1484" s="17" t="n">
        <f aca="false">SUMIFS(品項年度售價!$D$2:$D$31,品項年度售價!$A$2:$A$31,$B1484,品項年度售價!$B$2:$B$31,$E1484)</f>
        <v>220</v>
      </c>
      <c r="I1484" s="4" t="n">
        <v>503</v>
      </c>
      <c r="J1484" s="14" t="n">
        <f aca="false">H1484*I1484</f>
        <v>110660</v>
      </c>
    </row>
    <row r="1485" customFormat="false" ht="15" hidden="false" customHeight="false" outlineLevel="0" collapsed="false">
      <c r="A1485" s="6" t="str">
        <f aca="false">TEXT(B1485,"0")&amp;"-"&amp;TEXT(C1485,"00")</f>
        <v>2024-09</v>
      </c>
      <c r="B1485" s="4" t="n">
        <v>2024</v>
      </c>
      <c r="C1485" s="4" t="n">
        <v>9</v>
      </c>
      <c r="D1485" s="9" t="s">
        <v>300</v>
      </c>
      <c r="E1485" s="9" t="s">
        <v>356</v>
      </c>
      <c r="F1485" s="12" t="str">
        <f aca="false">INDEX(品項主檔!$B$2:$B$11,MATCH($E1485,品項主檔!$A$2:$A$11,0))</f>
        <v>黑胡椒豬排飯</v>
      </c>
      <c r="G1485" s="12" t="str">
        <f aca="false">INDEX(品項主檔!$C$2:$C$11,MATCH($E1485,品項主檔!$A$2:$A$11,0))</f>
        <v>主食</v>
      </c>
      <c r="H1485" s="17" t="n">
        <f aca="false">SUMIFS(品項年度售價!$D$2:$D$31,品項年度售價!$A$2:$A$31,$B1485,品項年度售價!$B$2:$B$31,$E1485)</f>
        <v>230</v>
      </c>
      <c r="I1485" s="4" t="n">
        <v>349</v>
      </c>
      <c r="J1485" s="14" t="n">
        <f aca="false">H1485*I1485</f>
        <v>80270</v>
      </c>
    </row>
    <row r="1486" customFormat="false" ht="15" hidden="false" customHeight="false" outlineLevel="0" collapsed="false">
      <c r="A1486" s="6" t="str">
        <f aca="false">TEXT(B1486,"0")&amp;"-"&amp;TEXT(C1486,"00")</f>
        <v>2024-09</v>
      </c>
      <c r="B1486" s="4" t="n">
        <v>2024</v>
      </c>
      <c r="C1486" s="4" t="n">
        <v>9</v>
      </c>
      <c r="D1486" s="9" t="s">
        <v>300</v>
      </c>
      <c r="E1486" s="9" t="s">
        <v>358</v>
      </c>
      <c r="F1486" s="12" t="str">
        <f aca="false">INDEX(品項主檔!$B$2:$B$11,MATCH($E1486,品項主檔!$A$2:$A$11,0))</f>
        <v>麻油雞湯麵</v>
      </c>
      <c r="G1486" s="12" t="str">
        <f aca="false">INDEX(品項主檔!$C$2:$C$11,MATCH($E1486,品項主檔!$A$2:$A$11,0))</f>
        <v>主食</v>
      </c>
      <c r="H1486" s="17" t="n">
        <f aca="false">SUMIFS(品項年度售價!$D$2:$D$31,品項年度售價!$A$2:$A$31,$B1486,品項年度售價!$B$2:$B$31,$E1486)</f>
        <v>290</v>
      </c>
      <c r="I1486" s="4" t="n">
        <v>355</v>
      </c>
      <c r="J1486" s="14" t="n">
        <f aca="false">H1486*I1486</f>
        <v>102950</v>
      </c>
    </row>
    <row r="1487" customFormat="false" ht="15" hidden="false" customHeight="false" outlineLevel="0" collapsed="false">
      <c r="A1487" s="6" t="str">
        <f aca="false">TEXT(B1487,"0")&amp;"-"&amp;TEXT(C1487,"00")</f>
        <v>2024-09</v>
      </c>
      <c r="B1487" s="4" t="n">
        <v>2024</v>
      </c>
      <c r="C1487" s="4" t="n">
        <v>9</v>
      </c>
      <c r="D1487" s="9" t="s">
        <v>300</v>
      </c>
      <c r="E1487" s="9" t="s">
        <v>360</v>
      </c>
      <c r="F1487" s="12" t="str">
        <f aca="false">INDEX(品項主檔!$B$2:$B$11,MATCH($E1487,品項主檔!$A$2:$A$11,0))</f>
        <v>塔香涼麵</v>
      </c>
      <c r="G1487" s="12" t="str">
        <f aca="false">INDEX(品項主檔!$C$2:$C$11,MATCH($E1487,品項主檔!$A$2:$A$11,0))</f>
        <v>主食</v>
      </c>
      <c r="H1487" s="17" t="n">
        <f aca="false">SUMIFS(品項年度售價!$D$2:$D$31,品項年度售價!$A$2:$A$31,$B1487,品項年度售價!$B$2:$B$31,$E1487)</f>
        <v>180</v>
      </c>
      <c r="I1487" s="4" t="n">
        <v>508</v>
      </c>
      <c r="J1487" s="14" t="n">
        <f aca="false">H1487*I1487</f>
        <v>91440</v>
      </c>
    </row>
    <row r="1488" customFormat="false" ht="15" hidden="false" customHeight="false" outlineLevel="0" collapsed="false">
      <c r="A1488" s="6" t="str">
        <f aca="false">TEXT(B1488,"0")&amp;"-"&amp;TEXT(C1488,"00")</f>
        <v>2024-09</v>
      </c>
      <c r="B1488" s="4" t="n">
        <v>2024</v>
      </c>
      <c r="C1488" s="4" t="n">
        <v>9</v>
      </c>
      <c r="D1488" s="9" t="s">
        <v>300</v>
      </c>
      <c r="E1488" s="9" t="s">
        <v>362</v>
      </c>
      <c r="F1488" s="12" t="str">
        <f aca="false">INDEX(品項主檔!$B$2:$B$11,MATCH($E1488,品項主檔!$A$2:$A$11,0))</f>
        <v>海鮮炒飯</v>
      </c>
      <c r="G1488" s="12" t="str">
        <f aca="false">INDEX(品項主檔!$C$2:$C$11,MATCH($E1488,品項主檔!$A$2:$A$11,0))</f>
        <v>主食</v>
      </c>
      <c r="H1488" s="17" t="n">
        <f aca="false">SUMIFS(品項年度售價!$D$2:$D$31,品項年度售價!$A$2:$A$31,$B1488,品項年度售價!$B$2:$B$31,$E1488)</f>
        <v>250</v>
      </c>
      <c r="I1488" s="4" t="n">
        <v>453</v>
      </c>
      <c r="J1488" s="14" t="n">
        <f aca="false">H1488*I1488</f>
        <v>113250</v>
      </c>
    </row>
    <row r="1489" customFormat="false" ht="15" hidden="false" customHeight="false" outlineLevel="0" collapsed="false">
      <c r="A1489" s="6" t="str">
        <f aca="false">TEXT(B1489,"0")&amp;"-"&amp;TEXT(C1489,"00")</f>
        <v>2024-09</v>
      </c>
      <c r="B1489" s="4" t="n">
        <v>2024</v>
      </c>
      <c r="C1489" s="4" t="n">
        <v>9</v>
      </c>
      <c r="D1489" s="9" t="s">
        <v>300</v>
      </c>
      <c r="E1489" s="9" t="s">
        <v>364</v>
      </c>
      <c r="F1489" s="12" t="str">
        <f aca="false">INDEX(品項主檔!$B$2:$B$11,MATCH($E1489,品項主檔!$A$2:$A$11,0))</f>
        <v>酸辣湯</v>
      </c>
      <c r="G1489" s="12" t="str">
        <f aca="false">INDEX(品項主檔!$C$2:$C$11,MATCH($E1489,品項主檔!$A$2:$A$11,0))</f>
        <v>湯品</v>
      </c>
      <c r="H1489" s="17" t="n">
        <f aca="false">SUMIFS(品項年度售價!$D$2:$D$31,品項年度售價!$A$2:$A$31,$B1489,品項年度售價!$B$2:$B$31,$E1489)</f>
        <v>60</v>
      </c>
      <c r="I1489" s="4" t="n">
        <v>2057</v>
      </c>
      <c r="J1489" s="14" t="n">
        <f aca="false">H1489*I1489</f>
        <v>123420</v>
      </c>
    </row>
    <row r="1490" customFormat="false" ht="15" hidden="false" customHeight="false" outlineLevel="0" collapsed="false">
      <c r="A1490" s="6" t="str">
        <f aca="false">TEXT(B1490,"0")&amp;"-"&amp;TEXT(C1490,"00")</f>
        <v>2024-09</v>
      </c>
      <c r="B1490" s="4" t="n">
        <v>2024</v>
      </c>
      <c r="C1490" s="4" t="n">
        <v>9</v>
      </c>
      <c r="D1490" s="9" t="s">
        <v>300</v>
      </c>
      <c r="E1490" s="9" t="s">
        <v>367</v>
      </c>
      <c r="F1490" s="12" t="str">
        <f aca="false">INDEX(品項主檔!$B$2:$B$11,MATCH($E1490,品項主檔!$A$2:$A$11,0))</f>
        <v>招牌滷味拼盤</v>
      </c>
      <c r="G1490" s="12" t="str">
        <f aca="false">INDEX(品項主檔!$C$2:$C$11,MATCH($E1490,品項主檔!$A$2:$A$11,0))</f>
        <v>小菜</v>
      </c>
      <c r="H1490" s="17" t="n">
        <f aca="false">SUMIFS(品項年度售價!$D$2:$D$31,品項年度售價!$A$2:$A$31,$B1490,品項年度售價!$B$2:$B$31,$E1490)</f>
        <v>120</v>
      </c>
      <c r="I1490" s="4" t="n">
        <v>1651</v>
      </c>
      <c r="J1490" s="14" t="n">
        <f aca="false">H1490*I1490</f>
        <v>198120</v>
      </c>
    </row>
    <row r="1491" customFormat="false" ht="15" hidden="false" customHeight="false" outlineLevel="0" collapsed="false">
      <c r="A1491" s="6" t="str">
        <f aca="false">TEXT(B1491,"0")&amp;"-"&amp;TEXT(C1491,"00")</f>
        <v>2024-09</v>
      </c>
      <c r="B1491" s="4" t="n">
        <v>2024</v>
      </c>
      <c r="C1491" s="4" t="n">
        <v>9</v>
      </c>
      <c r="D1491" s="9" t="s">
        <v>300</v>
      </c>
      <c r="E1491" s="9" t="s">
        <v>370</v>
      </c>
      <c r="F1491" s="12" t="str">
        <f aca="false">INDEX(品項主檔!$B$2:$B$11,MATCH($E1491,品項主檔!$A$2:$A$11,0))</f>
        <v>古早味紅茶</v>
      </c>
      <c r="G1491" s="12" t="str">
        <f aca="false">INDEX(品項主檔!$C$2:$C$11,MATCH($E1491,品項主檔!$A$2:$A$11,0))</f>
        <v>飲品</v>
      </c>
      <c r="H1491" s="17" t="n">
        <f aca="false">SUMIFS(品項年度售價!$D$2:$D$31,品項年度售價!$A$2:$A$31,$B1491,品項年度售價!$B$2:$B$31,$E1491)</f>
        <v>45</v>
      </c>
      <c r="I1491" s="4" t="n">
        <v>4922</v>
      </c>
      <c r="J1491" s="14" t="n">
        <f aca="false">H1491*I1491</f>
        <v>221490</v>
      </c>
    </row>
    <row r="1492" customFormat="false" ht="15" hidden="false" customHeight="false" outlineLevel="0" collapsed="false">
      <c r="A1492" s="6" t="str">
        <f aca="false">TEXT(B1492,"0")&amp;"-"&amp;TEXT(C1492,"00")</f>
        <v>2024-09</v>
      </c>
      <c r="B1492" s="4" t="n">
        <v>2024</v>
      </c>
      <c r="C1492" s="4" t="n">
        <v>9</v>
      </c>
      <c r="D1492" s="9" t="s">
        <v>305</v>
      </c>
      <c r="E1492" s="9" t="s">
        <v>349</v>
      </c>
      <c r="F1492" s="12" t="str">
        <f aca="false">INDEX(品項主檔!$B$2:$B$11,MATCH($E1492,品項主檔!$A$2:$A$11,0))</f>
        <v>招牌牛肉麵</v>
      </c>
      <c r="G1492" s="12" t="str">
        <f aca="false">INDEX(品項主檔!$C$2:$C$11,MATCH($E1492,品項主檔!$A$2:$A$11,0))</f>
        <v>主食</v>
      </c>
      <c r="H1492" s="17" t="n">
        <f aca="false">SUMIFS(品項年度售價!$D$2:$D$31,品項年度售價!$A$2:$A$31,$B1492,品項年度售價!$B$2:$B$31,$E1492)</f>
        <v>280</v>
      </c>
      <c r="I1492" s="4" t="n">
        <v>619</v>
      </c>
      <c r="J1492" s="14" t="n">
        <f aca="false">H1492*I1492</f>
        <v>173320</v>
      </c>
    </row>
    <row r="1493" customFormat="false" ht="15" hidden="false" customHeight="false" outlineLevel="0" collapsed="false">
      <c r="A1493" s="6" t="str">
        <f aca="false">TEXT(B1493,"0")&amp;"-"&amp;TEXT(C1493,"00")</f>
        <v>2024-09</v>
      </c>
      <c r="B1493" s="4" t="n">
        <v>2024</v>
      </c>
      <c r="C1493" s="4" t="n">
        <v>9</v>
      </c>
      <c r="D1493" s="9" t="s">
        <v>305</v>
      </c>
      <c r="E1493" s="9" t="s">
        <v>352</v>
      </c>
      <c r="F1493" s="12" t="str">
        <f aca="false">INDEX(品項主檔!$B$2:$B$11,MATCH($E1493,品項主檔!$A$2:$A$11,0))</f>
        <v>三杯雞定食</v>
      </c>
      <c r="G1493" s="12" t="str">
        <f aca="false">INDEX(品項主檔!$C$2:$C$11,MATCH($E1493,品項主檔!$A$2:$A$11,0))</f>
        <v>主食</v>
      </c>
      <c r="H1493" s="17" t="n">
        <f aca="false">SUMIFS(品項年度售價!$D$2:$D$31,品項年度售價!$A$2:$A$31,$B1493,品項年度售價!$B$2:$B$31,$E1493)</f>
        <v>260</v>
      </c>
      <c r="I1493" s="4" t="n">
        <v>679</v>
      </c>
      <c r="J1493" s="14" t="n">
        <f aca="false">H1493*I1493</f>
        <v>176540</v>
      </c>
    </row>
    <row r="1494" customFormat="false" ht="15" hidden="false" customHeight="false" outlineLevel="0" collapsed="false">
      <c r="A1494" s="6" t="str">
        <f aca="false">TEXT(B1494,"0")&amp;"-"&amp;TEXT(C1494,"00")</f>
        <v>2024-09</v>
      </c>
      <c r="B1494" s="4" t="n">
        <v>2024</v>
      </c>
      <c r="C1494" s="4" t="n">
        <v>9</v>
      </c>
      <c r="D1494" s="9" t="s">
        <v>305</v>
      </c>
      <c r="E1494" s="9" t="s">
        <v>354</v>
      </c>
      <c r="F1494" s="12" t="str">
        <f aca="false">INDEX(品項主檔!$B$2:$B$11,MATCH($E1494,品項主檔!$A$2:$A$11,0))</f>
        <v>蔥油雞腿飯</v>
      </c>
      <c r="G1494" s="12" t="str">
        <f aca="false">INDEX(品項主檔!$C$2:$C$11,MATCH($E1494,品項主檔!$A$2:$A$11,0))</f>
        <v>主食</v>
      </c>
      <c r="H1494" s="17" t="n">
        <f aca="false">SUMIFS(品項年度售價!$D$2:$D$31,品項年度售價!$A$2:$A$31,$B1494,品項年度售價!$B$2:$B$31,$E1494)</f>
        <v>220</v>
      </c>
      <c r="I1494" s="4" t="n">
        <v>640</v>
      </c>
      <c r="J1494" s="14" t="n">
        <f aca="false">H1494*I1494</f>
        <v>140800</v>
      </c>
    </row>
    <row r="1495" customFormat="false" ht="15" hidden="false" customHeight="false" outlineLevel="0" collapsed="false">
      <c r="A1495" s="6" t="str">
        <f aca="false">TEXT(B1495,"0")&amp;"-"&amp;TEXT(C1495,"00")</f>
        <v>2024-09</v>
      </c>
      <c r="B1495" s="4" t="n">
        <v>2024</v>
      </c>
      <c r="C1495" s="4" t="n">
        <v>9</v>
      </c>
      <c r="D1495" s="9" t="s">
        <v>305</v>
      </c>
      <c r="E1495" s="9" t="s">
        <v>356</v>
      </c>
      <c r="F1495" s="12" t="str">
        <f aca="false">INDEX(品項主檔!$B$2:$B$11,MATCH($E1495,品項主檔!$A$2:$A$11,0))</f>
        <v>黑胡椒豬排飯</v>
      </c>
      <c r="G1495" s="12" t="str">
        <f aca="false">INDEX(品項主檔!$C$2:$C$11,MATCH($E1495,品項主檔!$A$2:$A$11,0))</f>
        <v>主食</v>
      </c>
      <c r="H1495" s="17" t="n">
        <f aca="false">SUMIFS(品項年度售價!$D$2:$D$31,品項年度售價!$A$2:$A$31,$B1495,品項年度售價!$B$2:$B$31,$E1495)</f>
        <v>230</v>
      </c>
      <c r="I1495" s="4" t="n">
        <v>456</v>
      </c>
      <c r="J1495" s="14" t="n">
        <f aca="false">H1495*I1495</f>
        <v>104880</v>
      </c>
    </row>
    <row r="1496" customFormat="false" ht="15" hidden="false" customHeight="false" outlineLevel="0" collapsed="false">
      <c r="A1496" s="6" t="str">
        <f aca="false">TEXT(B1496,"0")&amp;"-"&amp;TEXT(C1496,"00")</f>
        <v>2024-09</v>
      </c>
      <c r="B1496" s="4" t="n">
        <v>2024</v>
      </c>
      <c r="C1496" s="4" t="n">
        <v>9</v>
      </c>
      <c r="D1496" s="9" t="s">
        <v>305</v>
      </c>
      <c r="E1496" s="9" t="s">
        <v>358</v>
      </c>
      <c r="F1496" s="12" t="str">
        <f aca="false">INDEX(品項主檔!$B$2:$B$11,MATCH($E1496,品項主檔!$A$2:$A$11,0))</f>
        <v>麻油雞湯麵</v>
      </c>
      <c r="G1496" s="12" t="str">
        <f aca="false">INDEX(品項主檔!$C$2:$C$11,MATCH($E1496,品項主檔!$A$2:$A$11,0))</f>
        <v>主食</v>
      </c>
      <c r="H1496" s="17" t="n">
        <f aca="false">SUMIFS(品項年度售價!$D$2:$D$31,品項年度售價!$A$2:$A$31,$B1496,品項年度售價!$B$2:$B$31,$E1496)</f>
        <v>290</v>
      </c>
      <c r="I1496" s="4" t="n">
        <v>441</v>
      </c>
      <c r="J1496" s="14" t="n">
        <f aca="false">H1496*I1496</f>
        <v>127890</v>
      </c>
    </row>
    <row r="1497" customFormat="false" ht="15" hidden="false" customHeight="false" outlineLevel="0" collapsed="false">
      <c r="A1497" s="6" t="str">
        <f aca="false">TEXT(B1497,"0")&amp;"-"&amp;TEXT(C1497,"00")</f>
        <v>2024-09</v>
      </c>
      <c r="B1497" s="4" t="n">
        <v>2024</v>
      </c>
      <c r="C1497" s="4" t="n">
        <v>9</v>
      </c>
      <c r="D1497" s="9" t="s">
        <v>305</v>
      </c>
      <c r="E1497" s="9" t="s">
        <v>360</v>
      </c>
      <c r="F1497" s="12" t="str">
        <f aca="false">INDEX(品項主檔!$B$2:$B$11,MATCH($E1497,品項主檔!$A$2:$A$11,0))</f>
        <v>塔香涼麵</v>
      </c>
      <c r="G1497" s="12" t="str">
        <f aca="false">INDEX(品項主檔!$C$2:$C$11,MATCH($E1497,品項主檔!$A$2:$A$11,0))</f>
        <v>主食</v>
      </c>
      <c r="H1497" s="17" t="n">
        <f aca="false">SUMIFS(品項年度售價!$D$2:$D$31,品項年度售價!$A$2:$A$31,$B1497,品項年度售價!$B$2:$B$31,$E1497)</f>
        <v>180</v>
      </c>
      <c r="I1497" s="4" t="n">
        <v>753</v>
      </c>
      <c r="J1497" s="14" t="n">
        <f aca="false">H1497*I1497</f>
        <v>135540</v>
      </c>
    </row>
    <row r="1498" customFormat="false" ht="15" hidden="false" customHeight="false" outlineLevel="0" collapsed="false">
      <c r="A1498" s="6" t="str">
        <f aca="false">TEXT(B1498,"0")&amp;"-"&amp;TEXT(C1498,"00")</f>
        <v>2024-09</v>
      </c>
      <c r="B1498" s="4" t="n">
        <v>2024</v>
      </c>
      <c r="C1498" s="4" t="n">
        <v>9</v>
      </c>
      <c r="D1498" s="9" t="s">
        <v>305</v>
      </c>
      <c r="E1498" s="9" t="s">
        <v>362</v>
      </c>
      <c r="F1498" s="12" t="str">
        <f aca="false">INDEX(品項主檔!$B$2:$B$11,MATCH($E1498,品項主檔!$A$2:$A$11,0))</f>
        <v>海鮮炒飯</v>
      </c>
      <c r="G1498" s="12" t="str">
        <f aca="false">INDEX(品項主檔!$C$2:$C$11,MATCH($E1498,品項主檔!$A$2:$A$11,0))</f>
        <v>主食</v>
      </c>
      <c r="H1498" s="17" t="n">
        <f aca="false">SUMIFS(品項年度售價!$D$2:$D$31,品項年度售價!$A$2:$A$31,$B1498,品項年度售價!$B$2:$B$31,$E1498)</f>
        <v>250</v>
      </c>
      <c r="I1498" s="4" t="n">
        <v>465</v>
      </c>
      <c r="J1498" s="14" t="n">
        <f aca="false">H1498*I1498</f>
        <v>116250</v>
      </c>
    </row>
    <row r="1499" customFormat="false" ht="15" hidden="false" customHeight="false" outlineLevel="0" collapsed="false">
      <c r="A1499" s="6" t="str">
        <f aca="false">TEXT(B1499,"0")&amp;"-"&amp;TEXT(C1499,"00")</f>
        <v>2024-09</v>
      </c>
      <c r="B1499" s="4" t="n">
        <v>2024</v>
      </c>
      <c r="C1499" s="4" t="n">
        <v>9</v>
      </c>
      <c r="D1499" s="9" t="s">
        <v>305</v>
      </c>
      <c r="E1499" s="9" t="s">
        <v>364</v>
      </c>
      <c r="F1499" s="12" t="str">
        <f aca="false">INDEX(品項主檔!$B$2:$B$11,MATCH($E1499,品項主檔!$A$2:$A$11,0))</f>
        <v>酸辣湯</v>
      </c>
      <c r="G1499" s="12" t="str">
        <f aca="false">INDEX(品項主檔!$C$2:$C$11,MATCH($E1499,品項主檔!$A$2:$A$11,0))</f>
        <v>湯品</v>
      </c>
      <c r="H1499" s="17" t="n">
        <f aca="false">SUMIFS(品項年度售價!$D$2:$D$31,品項年度售價!$A$2:$A$31,$B1499,品項年度售價!$B$2:$B$31,$E1499)</f>
        <v>60</v>
      </c>
      <c r="I1499" s="4" t="n">
        <v>2126</v>
      </c>
      <c r="J1499" s="14" t="n">
        <f aca="false">H1499*I1499</f>
        <v>127560</v>
      </c>
    </row>
    <row r="1500" customFormat="false" ht="15" hidden="false" customHeight="false" outlineLevel="0" collapsed="false">
      <c r="A1500" s="6" t="str">
        <f aca="false">TEXT(B1500,"0")&amp;"-"&amp;TEXT(C1500,"00")</f>
        <v>2024-09</v>
      </c>
      <c r="B1500" s="4" t="n">
        <v>2024</v>
      </c>
      <c r="C1500" s="4" t="n">
        <v>9</v>
      </c>
      <c r="D1500" s="9" t="s">
        <v>305</v>
      </c>
      <c r="E1500" s="9" t="s">
        <v>367</v>
      </c>
      <c r="F1500" s="12" t="str">
        <f aca="false">INDEX(品項主檔!$B$2:$B$11,MATCH($E1500,品項主檔!$A$2:$A$11,0))</f>
        <v>招牌滷味拼盤</v>
      </c>
      <c r="G1500" s="12" t="str">
        <f aca="false">INDEX(品項主檔!$C$2:$C$11,MATCH($E1500,品項主檔!$A$2:$A$11,0))</f>
        <v>小菜</v>
      </c>
      <c r="H1500" s="17" t="n">
        <f aca="false">SUMIFS(品項年度售價!$D$2:$D$31,品項年度售價!$A$2:$A$31,$B1500,品項年度售價!$B$2:$B$31,$E1500)</f>
        <v>120</v>
      </c>
      <c r="I1500" s="4" t="n">
        <v>1744</v>
      </c>
      <c r="J1500" s="14" t="n">
        <f aca="false">H1500*I1500</f>
        <v>209280</v>
      </c>
    </row>
    <row r="1501" customFormat="false" ht="15" hidden="false" customHeight="false" outlineLevel="0" collapsed="false">
      <c r="A1501" s="6" t="str">
        <f aca="false">TEXT(B1501,"0")&amp;"-"&amp;TEXT(C1501,"00")</f>
        <v>2024-09</v>
      </c>
      <c r="B1501" s="4" t="n">
        <v>2024</v>
      </c>
      <c r="C1501" s="4" t="n">
        <v>9</v>
      </c>
      <c r="D1501" s="9" t="s">
        <v>305</v>
      </c>
      <c r="E1501" s="9" t="s">
        <v>370</v>
      </c>
      <c r="F1501" s="12" t="str">
        <f aca="false">INDEX(品項主檔!$B$2:$B$11,MATCH($E1501,品項主檔!$A$2:$A$11,0))</f>
        <v>古早味紅茶</v>
      </c>
      <c r="G1501" s="12" t="str">
        <f aca="false">INDEX(品項主檔!$C$2:$C$11,MATCH($E1501,品項主檔!$A$2:$A$11,0))</f>
        <v>飲品</v>
      </c>
      <c r="H1501" s="17" t="n">
        <f aca="false">SUMIFS(品項年度售價!$D$2:$D$31,品項年度售價!$A$2:$A$31,$B1501,品項年度售價!$B$2:$B$31,$E1501)</f>
        <v>45</v>
      </c>
      <c r="I1501" s="4" t="n">
        <v>6589</v>
      </c>
      <c r="J1501" s="14" t="n">
        <f aca="false">H1501*I1501</f>
        <v>296505</v>
      </c>
    </row>
    <row r="1502" customFormat="false" ht="15" hidden="false" customHeight="false" outlineLevel="0" collapsed="false">
      <c r="A1502" s="6" t="str">
        <f aca="false">TEXT(B1502,"0")&amp;"-"&amp;TEXT(C1502,"00")</f>
        <v>2024-09</v>
      </c>
      <c r="B1502" s="4" t="n">
        <v>2024</v>
      </c>
      <c r="C1502" s="4" t="n">
        <v>9</v>
      </c>
      <c r="D1502" s="9" t="s">
        <v>307</v>
      </c>
      <c r="E1502" s="9" t="s">
        <v>349</v>
      </c>
      <c r="F1502" s="12" t="str">
        <f aca="false">INDEX(品項主檔!$B$2:$B$11,MATCH($E1502,品項主檔!$A$2:$A$11,0))</f>
        <v>招牌牛肉麵</v>
      </c>
      <c r="G1502" s="12" t="str">
        <f aca="false">INDEX(品項主檔!$C$2:$C$11,MATCH($E1502,品項主檔!$A$2:$A$11,0))</f>
        <v>主食</v>
      </c>
      <c r="H1502" s="17" t="n">
        <f aca="false">SUMIFS(品項年度售價!$D$2:$D$31,品項年度售價!$A$2:$A$31,$B1502,品項年度售價!$B$2:$B$31,$E1502)</f>
        <v>280</v>
      </c>
      <c r="I1502" s="4" t="n">
        <v>359</v>
      </c>
      <c r="J1502" s="14" t="n">
        <f aca="false">H1502*I1502</f>
        <v>100520</v>
      </c>
    </row>
    <row r="1503" customFormat="false" ht="15" hidden="false" customHeight="false" outlineLevel="0" collapsed="false">
      <c r="A1503" s="6" t="str">
        <f aca="false">TEXT(B1503,"0")&amp;"-"&amp;TEXT(C1503,"00")</f>
        <v>2024-09</v>
      </c>
      <c r="B1503" s="4" t="n">
        <v>2024</v>
      </c>
      <c r="C1503" s="4" t="n">
        <v>9</v>
      </c>
      <c r="D1503" s="9" t="s">
        <v>307</v>
      </c>
      <c r="E1503" s="9" t="s">
        <v>352</v>
      </c>
      <c r="F1503" s="12" t="str">
        <f aca="false">INDEX(品項主檔!$B$2:$B$11,MATCH($E1503,品項主檔!$A$2:$A$11,0))</f>
        <v>三杯雞定食</v>
      </c>
      <c r="G1503" s="12" t="str">
        <f aca="false">INDEX(品項主檔!$C$2:$C$11,MATCH($E1503,品項主檔!$A$2:$A$11,0))</f>
        <v>主食</v>
      </c>
      <c r="H1503" s="17" t="n">
        <f aca="false">SUMIFS(品項年度售價!$D$2:$D$31,品項年度售價!$A$2:$A$31,$B1503,品項年度售價!$B$2:$B$31,$E1503)</f>
        <v>260</v>
      </c>
      <c r="I1503" s="4" t="n">
        <v>380</v>
      </c>
      <c r="J1503" s="14" t="n">
        <f aca="false">H1503*I1503</f>
        <v>98800</v>
      </c>
    </row>
    <row r="1504" customFormat="false" ht="15" hidden="false" customHeight="false" outlineLevel="0" collapsed="false">
      <c r="A1504" s="6" t="str">
        <f aca="false">TEXT(B1504,"0")&amp;"-"&amp;TEXT(C1504,"00")</f>
        <v>2024-09</v>
      </c>
      <c r="B1504" s="4" t="n">
        <v>2024</v>
      </c>
      <c r="C1504" s="4" t="n">
        <v>9</v>
      </c>
      <c r="D1504" s="9" t="s">
        <v>307</v>
      </c>
      <c r="E1504" s="9" t="s">
        <v>354</v>
      </c>
      <c r="F1504" s="12" t="str">
        <f aca="false">INDEX(品項主檔!$B$2:$B$11,MATCH($E1504,品項主檔!$A$2:$A$11,0))</f>
        <v>蔥油雞腿飯</v>
      </c>
      <c r="G1504" s="12" t="str">
        <f aca="false">INDEX(品項主檔!$C$2:$C$11,MATCH($E1504,品項主檔!$A$2:$A$11,0))</f>
        <v>主食</v>
      </c>
      <c r="H1504" s="17" t="n">
        <f aca="false">SUMIFS(品項年度售價!$D$2:$D$31,品項年度售價!$A$2:$A$31,$B1504,品項年度售價!$B$2:$B$31,$E1504)</f>
        <v>220</v>
      </c>
      <c r="I1504" s="4" t="n">
        <v>361</v>
      </c>
      <c r="J1504" s="14" t="n">
        <f aca="false">H1504*I1504</f>
        <v>79420</v>
      </c>
    </row>
    <row r="1505" customFormat="false" ht="15" hidden="false" customHeight="false" outlineLevel="0" collapsed="false">
      <c r="A1505" s="6" t="str">
        <f aca="false">TEXT(B1505,"0")&amp;"-"&amp;TEXT(C1505,"00")</f>
        <v>2024-09</v>
      </c>
      <c r="B1505" s="4" t="n">
        <v>2024</v>
      </c>
      <c r="C1505" s="4" t="n">
        <v>9</v>
      </c>
      <c r="D1505" s="9" t="s">
        <v>307</v>
      </c>
      <c r="E1505" s="9" t="s">
        <v>356</v>
      </c>
      <c r="F1505" s="12" t="str">
        <f aca="false">INDEX(品項主檔!$B$2:$B$11,MATCH($E1505,品項主檔!$A$2:$A$11,0))</f>
        <v>黑胡椒豬排飯</v>
      </c>
      <c r="G1505" s="12" t="str">
        <f aca="false">INDEX(品項主檔!$C$2:$C$11,MATCH($E1505,品項主檔!$A$2:$A$11,0))</f>
        <v>主食</v>
      </c>
      <c r="H1505" s="17" t="n">
        <f aca="false">SUMIFS(品項年度售價!$D$2:$D$31,品項年度售價!$A$2:$A$31,$B1505,品項年度售價!$B$2:$B$31,$E1505)</f>
        <v>230</v>
      </c>
      <c r="I1505" s="4" t="n">
        <v>283</v>
      </c>
      <c r="J1505" s="14" t="n">
        <f aca="false">H1505*I1505</f>
        <v>65090</v>
      </c>
    </row>
    <row r="1506" customFormat="false" ht="15" hidden="false" customHeight="false" outlineLevel="0" collapsed="false">
      <c r="A1506" s="6" t="str">
        <f aca="false">TEXT(B1506,"0")&amp;"-"&amp;TEXT(C1506,"00")</f>
        <v>2024-09</v>
      </c>
      <c r="B1506" s="4" t="n">
        <v>2024</v>
      </c>
      <c r="C1506" s="4" t="n">
        <v>9</v>
      </c>
      <c r="D1506" s="9" t="s">
        <v>307</v>
      </c>
      <c r="E1506" s="9" t="s">
        <v>358</v>
      </c>
      <c r="F1506" s="12" t="str">
        <f aca="false">INDEX(品項主檔!$B$2:$B$11,MATCH($E1506,品項主檔!$A$2:$A$11,0))</f>
        <v>麻油雞湯麵</v>
      </c>
      <c r="G1506" s="12" t="str">
        <f aca="false">INDEX(品項主檔!$C$2:$C$11,MATCH($E1506,品項主檔!$A$2:$A$11,0))</f>
        <v>主食</v>
      </c>
      <c r="H1506" s="17" t="n">
        <f aca="false">SUMIFS(品項年度售價!$D$2:$D$31,品項年度售價!$A$2:$A$31,$B1506,品項年度售價!$B$2:$B$31,$E1506)</f>
        <v>290</v>
      </c>
      <c r="I1506" s="4" t="n">
        <v>270</v>
      </c>
      <c r="J1506" s="14" t="n">
        <f aca="false">H1506*I1506</f>
        <v>78300</v>
      </c>
    </row>
    <row r="1507" customFormat="false" ht="15" hidden="false" customHeight="false" outlineLevel="0" collapsed="false">
      <c r="A1507" s="6" t="str">
        <f aca="false">TEXT(B1507,"0")&amp;"-"&amp;TEXT(C1507,"00")</f>
        <v>2024-09</v>
      </c>
      <c r="B1507" s="4" t="n">
        <v>2024</v>
      </c>
      <c r="C1507" s="4" t="n">
        <v>9</v>
      </c>
      <c r="D1507" s="9" t="s">
        <v>307</v>
      </c>
      <c r="E1507" s="9" t="s">
        <v>360</v>
      </c>
      <c r="F1507" s="12" t="str">
        <f aca="false">INDEX(品項主檔!$B$2:$B$11,MATCH($E1507,品項主檔!$A$2:$A$11,0))</f>
        <v>塔香涼麵</v>
      </c>
      <c r="G1507" s="12" t="str">
        <f aca="false">INDEX(品項主檔!$C$2:$C$11,MATCH($E1507,品項主檔!$A$2:$A$11,0))</f>
        <v>主食</v>
      </c>
      <c r="H1507" s="17" t="n">
        <f aca="false">SUMIFS(品項年度售價!$D$2:$D$31,品項年度售價!$A$2:$A$31,$B1507,品項年度售價!$B$2:$B$31,$E1507)</f>
        <v>180</v>
      </c>
      <c r="I1507" s="4" t="n">
        <v>397</v>
      </c>
      <c r="J1507" s="14" t="n">
        <f aca="false">H1507*I1507</f>
        <v>71460</v>
      </c>
    </row>
    <row r="1508" customFormat="false" ht="15" hidden="false" customHeight="false" outlineLevel="0" collapsed="false">
      <c r="A1508" s="6" t="str">
        <f aca="false">TEXT(B1508,"0")&amp;"-"&amp;TEXT(C1508,"00")</f>
        <v>2024-09</v>
      </c>
      <c r="B1508" s="4" t="n">
        <v>2024</v>
      </c>
      <c r="C1508" s="4" t="n">
        <v>9</v>
      </c>
      <c r="D1508" s="9" t="s">
        <v>307</v>
      </c>
      <c r="E1508" s="9" t="s">
        <v>362</v>
      </c>
      <c r="F1508" s="12" t="str">
        <f aca="false">INDEX(品項主檔!$B$2:$B$11,MATCH($E1508,品項主檔!$A$2:$A$11,0))</f>
        <v>海鮮炒飯</v>
      </c>
      <c r="G1508" s="12" t="str">
        <f aca="false">INDEX(品項主檔!$C$2:$C$11,MATCH($E1508,品項主檔!$A$2:$A$11,0))</f>
        <v>主食</v>
      </c>
      <c r="H1508" s="17" t="n">
        <f aca="false">SUMIFS(品項年度售價!$D$2:$D$31,品項年度售價!$A$2:$A$31,$B1508,品項年度售價!$B$2:$B$31,$E1508)</f>
        <v>250</v>
      </c>
      <c r="I1508" s="4" t="n">
        <v>363</v>
      </c>
      <c r="J1508" s="14" t="n">
        <f aca="false">H1508*I1508</f>
        <v>90750</v>
      </c>
    </row>
    <row r="1509" customFormat="false" ht="15" hidden="false" customHeight="false" outlineLevel="0" collapsed="false">
      <c r="A1509" s="6" t="str">
        <f aca="false">TEXT(B1509,"0")&amp;"-"&amp;TEXT(C1509,"00")</f>
        <v>2024-09</v>
      </c>
      <c r="B1509" s="4" t="n">
        <v>2024</v>
      </c>
      <c r="C1509" s="4" t="n">
        <v>9</v>
      </c>
      <c r="D1509" s="9" t="s">
        <v>307</v>
      </c>
      <c r="E1509" s="9" t="s">
        <v>364</v>
      </c>
      <c r="F1509" s="12" t="str">
        <f aca="false">INDEX(品項主檔!$B$2:$B$11,MATCH($E1509,品項主檔!$A$2:$A$11,0))</f>
        <v>酸辣湯</v>
      </c>
      <c r="G1509" s="12" t="str">
        <f aca="false">INDEX(品項主檔!$C$2:$C$11,MATCH($E1509,品項主檔!$A$2:$A$11,0))</f>
        <v>湯品</v>
      </c>
      <c r="H1509" s="17" t="n">
        <f aca="false">SUMIFS(品項年度售價!$D$2:$D$31,品項年度售價!$A$2:$A$31,$B1509,品項年度售價!$B$2:$B$31,$E1509)</f>
        <v>60</v>
      </c>
      <c r="I1509" s="4" t="n">
        <v>1337</v>
      </c>
      <c r="J1509" s="14" t="n">
        <f aca="false">H1509*I1509</f>
        <v>80220</v>
      </c>
    </row>
    <row r="1510" customFormat="false" ht="15" hidden="false" customHeight="false" outlineLevel="0" collapsed="false">
      <c r="A1510" s="6" t="str">
        <f aca="false">TEXT(B1510,"0")&amp;"-"&amp;TEXT(C1510,"00")</f>
        <v>2024-09</v>
      </c>
      <c r="B1510" s="4" t="n">
        <v>2024</v>
      </c>
      <c r="C1510" s="4" t="n">
        <v>9</v>
      </c>
      <c r="D1510" s="9" t="s">
        <v>307</v>
      </c>
      <c r="E1510" s="9" t="s">
        <v>367</v>
      </c>
      <c r="F1510" s="12" t="str">
        <f aca="false">INDEX(品項主檔!$B$2:$B$11,MATCH($E1510,品項主檔!$A$2:$A$11,0))</f>
        <v>招牌滷味拼盤</v>
      </c>
      <c r="G1510" s="12" t="str">
        <f aca="false">INDEX(品項主檔!$C$2:$C$11,MATCH($E1510,品項主檔!$A$2:$A$11,0))</f>
        <v>小菜</v>
      </c>
      <c r="H1510" s="17" t="n">
        <f aca="false">SUMIFS(品項年度售價!$D$2:$D$31,品項年度售價!$A$2:$A$31,$B1510,品項年度售價!$B$2:$B$31,$E1510)</f>
        <v>120</v>
      </c>
      <c r="I1510" s="4" t="n">
        <v>1119</v>
      </c>
      <c r="J1510" s="14" t="n">
        <f aca="false">H1510*I1510</f>
        <v>134280</v>
      </c>
    </row>
    <row r="1511" customFormat="false" ht="15" hidden="false" customHeight="false" outlineLevel="0" collapsed="false">
      <c r="A1511" s="6" t="str">
        <f aca="false">TEXT(B1511,"0")&amp;"-"&amp;TEXT(C1511,"00")</f>
        <v>2024-09</v>
      </c>
      <c r="B1511" s="4" t="n">
        <v>2024</v>
      </c>
      <c r="C1511" s="4" t="n">
        <v>9</v>
      </c>
      <c r="D1511" s="9" t="s">
        <v>307</v>
      </c>
      <c r="E1511" s="9" t="s">
        <v>370</v>
      </c>
      <c r="F1511" s="12" t="str">
        <f aca="false">INDEX(品項主檔!$B$2:$B$11,MATCH($E1511,品項主檔!$A$2:$A$11,0))</f>
        <v>古早味紅茶</v>
      </c>
      <c r="G1511" s="12" t="str">
        <f aca="false">INDEX(品項主檔!$C$2:$C$11,MATCH($E1511,品項主檔!$A$2:$A$11,0))</f>
        <v>飲品</v>
      </c>
      <c r="H1511" s="17" t="n">
        <f aca="false">SUMIFS(品項年度售價!$D$2:$D$31,品項年度售價!$A$2:$A$31,$B1511,品項年度售價!$B$2:$B$31,$E1511)</f>
        <v>45</v>
      </c>
      <c r="I1511" s="4" t="n">
        <v>3502</v>
      </c>
      <c r="J1511" s="14" t="n">
        <f aca="false">H1511*I1511</f>
        <v>157590</v>
      </c>
    </row>
    <row r="1512" customFormat="false" ht="15" hidden="false" customHeight="false" outlineLevel="0" collapsed="false">
      <c r="A1512" s="6" t="str">
        <f aca="false">TEXT(B1512,"0")&amp;"-"&amp;TEXT(C1512,"00")</f>
        <v>2024-09</v>
      </c>
      <c r="B1512" s="4" t="n">
        <v>2024</v>
      </c>
      <c r="C1512" s="4" t="n">
        <v>9</v>
      </c>
      <c r="D1512" s="9" t="s">
        <v>318</v>
      </c>
      <c r="E1512" s="9" t="s">
        <v>349</v>
      </c>
      <c r="F1512" s="12" t="str">
        <f aca="false">INDEX(品項主檔!$B$2:$B$11,MATCH($E1512,品項主檔!$A$2:$A$11,0))</f>
        <v>招牌牛肉麵</v>
      </c>
      <c r="G1512" s="12" t="str">
        <f aca="false">INDEX(品項主檔!$C$2:$C$11,MATCH($E1512,品項主檔!$A$2:$A$11,0))</f>
        <v>主食</v>
      </c>
      <c r="H1512" s="17" t="n">
        <f aca="false">SUMIFS(品項年度售價!$D$2:$D$31,品項年度售價!$A$2:$A$31,$B1512,品項年度售價!$B$2:$B$31,$E1512)</f>
        <v>280</v>
      </c>
      <c r="I1512" s="4" t="n">
        <v>409</v>
      </c>
      <c r="J1512" s="14" t="n">
        <f aca="false">H1512*I1512</f>
        <v>114520</v>
      </c>
    </row>
    <row r="1513" customFormat="false" ht="15" hidden="false" customHeight="false" outlineLevel="0" collapsed="false">
      <c r="A1513" s="6" t="str">
        <f aca="false">TEXT(B1513,"0")&amp;"-"&amp;TEXT(C1513,"00")</f>
        <v>2024-09</v>
      </c>
      <c r="B1513" s="4" t="n">
        <v>2024</v>
      </c>
      <c r="C1513" s="4" t="n">
        <v>9</v>
      </c>
      <c r="D1513" s="9" t="s">
        <v>318</v>
      </c>
      <c r="E1513" s="9" t="s">
        <v>352</v>
      </c>
      <c r="F1513" s="12" t="str">
        <f aca="false">INDEX(品項主檔!$B$2:$B$11,MATCH($E1513,品項主檔!$A$2:$A$11,0))</f>
        <v>三杯雞定食</v>
      </c>
      <c r="G1513" s="12" t="str">
        <f aca="false">INDEX(品項主檔!$C$2:$C$11,MATCH($E1513,品項主檔!$A$2:$A$11,0))</f>
        <v>主食</v>
      </c>
      <c r="H1513" s="17" t="n">
        <f aca="false">SUMIFS(品項年度售價!$D$2:$D$31,品項年度售價!$A$2:$A$31,$B1513,品項年度售價!$B$2:$B$31,$E1513)</f>
        <v>260</v>
      </c>
      <c r="I1513" s="4" t="n">
        <v>314</v>
      </c>
      <c r="J1513" s="14" t="n">
        <f aca="false">H1513*I1513</f>
        <v>81640</v>
      </c>
    </row>
    <row r="1514" customFormat="false" ht="15" hidden="false" customHeight="false" outlineLevel="0" collapsed="false">
      <c r="A1514" s="6" t="str">
        <f aca="false">TEXT(B1514,"0")&amp;"-"&amp;TEXT(C1514,"00")</f>
        <v>2024-09</v>
      </c>
      <c r="B1514" s="4" t="n">
        <v>2024</v>
      </c>
      <c r="C1514" s="4" t="n">
        <v>9</v>
      </c>
      <c r="D1514" s="9" t="s">
        <v>318</v>
      </c>
      <c r="E1514" s="9" t="s">
        <v>354</v>
      </c>
      <c r="F1514" s="12" t="str">
        <f aca="false">INDEX(品項主檔!$B$2:$B$11,MATCH($E1514,品項主檔!$A$2:$A$11,0))</f>
        <v>蔥油雞腿飯</v>
      </c>
      <c r="G1514" s="12" t="str">
        <f aca="false">INDEX(品項主檔!$C$2:$C$11,MATCH($E1514,品項主檔!$A$2:$A$11,0))</f>
        <v>主食</v>
      </c>
      <c r="H1514" s="17" t="n">
        <f aca="false">SUMIFS(品項年度售價!$D$2:$D$31,品項年度售價!$A$2:$A$31,$B1514,品項年度售價!$B$2:$B$31,$E1514)</f>
        <v>220</v>
      </c>
      <c r="I1514" s="4" t="n">
        <v>394</v>
      </c>
      <c r="J1514" s="14" t="n">
        <f aca="false">H1514*I1514</f>
        <v>86680</v>
      </c>
    </row>
    <row r="1515" customFormat="false" ht="15" hidden="false" customHeight="false" outlineLevel="0" collapsed="false">
      <c r="A1515" s="6" t="str">
        <f aca="false">TEXT(B1515,"0")&amp;"-"&amp;TEXT(C1515,"00")</f>
        <v>2024-09</v>
      </c>
      <c r="B1515" s="4" t="n">
        <v>2024</v>
      </c>
      <c r="C1515" s="4" t="n">
        <v>9</v>
      </c>
      <c r="D1515" s="9" t="s">
        <v>318</v>
      </c>
      <c r="E1515" s="9" t="s">
        <v>356</v>
      </c>
      <c r="F1515" s="12" t="str">
        <f aca="false">INDEX(品項主檔!$B$2:$B$11,MATCH($E1515,品項主檔!$A$2:$A$11,0))</f>
        <v>黑胡椒豬排飯</v>
      </c>
      <c r="G1515" s="12" t="str">
        <f aca="false">INDEX(品項主檔!$C$2:$C$11,MATCH($E1515,品項主檔!$A$2:$A$11,0))</f>
        <v>主食</v>
      </c>
      <c r="H1515" s="17" t="n">
        <f aca="false">SUMIFS(品項年度售價!$D$2:$D$31,品項年度售價!$A$2:$A$31,$B1515,品項年度售價!$B$2:$B$31,$E1515)</f>
        <v>230</v>
      </c>
      <c r="I1515" s="4" t="n">
        <v>407</v>
      </c>
      <c r="J1515" s="14" t="n">
        <f aca="false">H1515*I1515</f>
        <v>93610</v>
      </c>
    </row>
    <row r="1516" customFormat="false" ht="15" hidden="false" customHeight="false" outlineLevel="0" collapsed="false">
      <c r="A1516" s="6" t="str">
        <f aca="false">TEXT(B1516,"0")&amp;"-"&amp;TEXT(C1516,"00")</f>
        <v>2024-09</v>
      </c>
      <c r="B1516" s="4" t="n">
        <v>2024</v>
      </c>
      <c r="C1516" s="4" t="n">
        <v>9</v>
      </c>
      <c r="D1516" s="9" t="s">
        <v>318</v>
      </c>
      <c r="E1516" s="9" t="s">
        <v>358</v>
      </c>
      <c r="F1516" s="12" t="str">
        <f aca="false">INDEX(品項主檔!$B$2:$B$11,MATCH($E1516,品項主檔!$A$2:$A$11,0))</f>
        <v>麻油雞湯麵</v>
      </c>
      <c r="G1516" s="12" t="str">
        <f aca="false">INDEX(品項主檔!$C$2:$C$11,MATCH($E1516,品項主檔!$A$2:$A$11,0))</f>
        <v>主食</v>
      </c>
      <c r="H1516" s="17" t="n">
        <f aca="false">SUMIFS(品項年度售價!$D$2:$D$31,品項年度售價!$A$2:$A$31,$B1516,品項年度售價!$B$2:$B$31,$E1516)</f>
        <v>290</v>
      </c>
      <c r="I1516" s="4" t="n">
        <v>318</v>
      </c>
      <c r="J1516" s="14" t="n">
        <f aca="false">H1516*I1516</f>
        <v>92220</v>
      </c>
    </row>
    <row r="1517" customFormat="false" ht="15" hidden="false" customHeight="false" outlineLevel="0" collapsed="false">
      <c r="A1517" s="6" t="str">
        <f aca="false">TEXT(B1517,"0")&amp;"-"&amp;TEXT(C1517,"00")</f>
        <v>2024-09</v>
      </c>
      <c r="B1517" s="4" t="n">
        <v>2024</v>
      </c>
      <c r="C1517" s="4" t="n">
        <v>9</v>
      </c>
      <c r="D1517" s="9" t="s">
        <v>318</v>
      </c>
      <c r="E1517" s="9" t="s">
        <v>360</v>
      </c>
      <c r="F1517" s="12" t="str">
        <f aca="false">INDEX(品項主檔!$B$2:$B$11,MATCH($E1517,品項主檔!$A$2:$A$11,0))</f>
        <v>塔香涼麵</v>
      </c>
      <c r="G1517" s="12" t="str">
        <f aca="false">INDEX(品項主檔!$C$2:$C$11,MATCH($E1517,品項主檔!$A$2:$A$11,0))</f>
        <v>主食</v>
      </c>
      <c r="H1517" s="17" t="n">
        <f aca="false">SUMIFS(品項年度售價!$D$2:$D$31,品項年度售價!$A$2:$A$31,$B1517,品項年度售價!$B$2:$B$31,$E1517)</f>
        <v>180</v>
      </c>
      <c r="I1517" s="4" t="n">
        <v>372</v>
      </c>
      <c r="J1517" s="14" t="n">
        <f aca="false">H1517*I1517</f>
        <v>66960</v>
      </c>
    </row>
    <row r="1518" customFormat="false" ht="15" hidden="false" customHeight="false" outlineLevel="0" collapsed="false">
      <c r="A1518" s="6" t="str">
        <f aca="false">TEXT(B1518,"0")&amp;"-"&amp;TEXT(C1518,"00")</f>
        <v>2024-09</v>
      </c>
      <c r="B1518" s="4" t="n">
        <v>2024</v>
      </c>
      <c r="C1518" s="4" t="n">
        <v>9</v>
      </c>
      <c r="D1518" s="9" t="s">
        <v>318</v>
      </c>
      <c r="E1518" s="9" t="s">
        <v>362</v>
      </c>
      <c r="F1518" s="12" t="str">
        <f aca="false">INDEX(品項主檔!$B$2:$B$11,MATCH($E1518,品項主檔!$A$2:$A$11,0))</f>
        <v>海鮮炒飯</v>
      </c>
      <c r="G1518" s="12" t="str">
        <f aca="false">INDEX(品項主檔!$C$2:$C$11,MATCH($E1518,品項主檔!$A$2:$A$11,0))</f>
        <v>主食</v>
      </c>
      <c r="H1518" s="17" t="n">
        <f aca="false">SUMIFS(品項年度售價!$D$2:$D$31,品項年度售價!$A$2:$A$31,$B1518,品項年度售價!$B$2:$B$31,$E1518)</f>
        <v>250</v>
      </c>
      <c r="I1518" s="4" t="n">
        <v>423</v>
      </c>
      <c r="J1518" s="14" t="n">
        <f aca="false">H1518*I1518</f>
        <v>105750</v>
      </c>
    </row>
    <row r="1519" customFormat="false" ht="15" hidden="false" customHeight="false" outlineLevel="0" collapsed="false">
      <c r="A1519" s="6" t="str">
        <f aca="false">TEXT(B1519,"0")&amp;"-"&amp;TEXT(C1519,"00")</f>
        <v>2024-09</v>
      </c>
      <c r="B1519" s="4" t="n">
        <v>2024</v>
      </c>
      <c r="C1519" s="4" t="n">
        <v>9</v>
      </c>
      <c r="D1519" s="9" t="s">
        <v>318</v>
      </c>
      <c r="E1519" s="9" t="s">
        <v>364</v>
      </c>
      <c r="F1519" s="12" t="str">
        <f aca="false">INDEX(品項主檔!$B$2:$B$11,MATCH($E1519,品項主檔!$A$2:$A$11,0))</f>
        <v>酸辣湯</v>
      </c>
      <c r="G1519" s="12" t="str">
        <f aca="false">INDEX(品項主檔!$C$2:$C$11,MATCH($E1519,品項主檔!$A$2:$A$11,0))</f>
        <v>湯品</v>
      </c>
      <c r="H1519" s="17" t="n">
        <f aca="false">SUMIFS(品項年度售價!$D$2:$D$31,品項年度售價!$A$2:$A$31,$B1519,品項年度售價!$B$2:$B$31,$E1519)</f>
        <v>60</v>
      </c>
      <c r="I1519" s="4" t="n">
        <v>1981</v>
      </c>
      <c r="J1519" s="14" t="n">
        <f aca="false">H1519*I1519</f>
        <v>118860</v>
      </c>
    </row>
    <row r="1520" customFormat="false" ht="15" hidden="false" customHeight="false" outlineLevel="0" collapsed="false">
      <c r="A1520" s="6" t="str">
        <f aca="false">TEXT(B1520,"0")&amp;"-"&amp;TEXT(C1520,"00")</f>
        <v>2024-09</v>
      </c>
      <c r="B1520" s="4" t="n">
        <v>2024</v>
      </c>
      <c r="C1520" s="4" t="n">
        <v>9</v>
      </c>
      <c r="D1520" s="9" t="s">
        <v>318</v>
      </c>
      <c r="E1520" s="9" t="s">
        <v>367</v>
      </c>
      <c r="F1520" s="12" t="str">
        <f aca="false">INDEX(品項主檔!$B$2:$B$11,MATCH($E1520,品項主檔!$A$2:$A$11,0))</f>
        <v>招牌滷味拼盤</v>
      </c>
      <c r="G1520" s="12" t="str">
        <f aca="false">INDEX(品項主檔!$C$2:$C$11,MATCH($E1520,品項主檔!$A$2:$A$11,0))</f>
        <v>小菜</v>
      </c>
      <c r="H1520" s="17" t="n">
        <f aca="false">SUMIFS(品項年度售價!$D$2:$D$31,品項年度售價!$A$2:$A$31,$B1520,品項年度售價!$B$2:$B$31,$E1520)</f>
        <v>120</v>
      </c>
      <c r="I1520" s="4" t="n">
        <v>1550</v>
      </c>
      <c r="J1520" s="14" t="n">
        <f aca="false">H1520*I1520</f>
        <v>186000</v>
      </c>
    </row>
    <row r="1521" customFormat="false" ht="15" hidden="false" customHeight="false" outlineLevel="0" collapsed="false">
      <c r="A1521" s="6" t="str">
        <f aca="false">TEXT(B1521,"0")&amp;"-"&amp;TEXT(C1521,"00")</f>
        <v>2024-09</v>
      </c>
      <c r="B1521" s="4" t="n">
        <v>2024</v>
      </c>
      <c r="C1521" s="4" t="n">
        <v>9</v>
      </c>
      <c r="D1521" s="9" t="s">
        <v>318</v>
      </c>
      <c r="E1521" s="9" t="s">
        <v>370</v>
      </c>
      <c r="F1521" s="12" t="str">
        <f aca="false">INDEX(品項主檔!$B$2:$B$11,MATCH($E1521,品項主檔!$A$2:$A$11,0))</f>
        <v>古早味紅茶</v>
      </c>
      <c r="G1521" s="12" t="str">
        <f aca="false">INDEX(品項主檔!$C$2:$C$11,MATCH($E1521,品項主檔!$A$2:$A$11,0))</f>
        <v>飲品</v>
      </c>
      <c r="H1521" s="17" t="n">
        <f aca="false">SUMIFS(品項年度售價!$D$2:$D$31,品項年度售價!$A$2:$A$31,$B1521,品項年度售價!$B$2:$B$31,$E1521)</f>
        <v>45</v>
      </c>
      <c r="I1521" s="4" t="n">
        <v>3458</v>
      </c>
      <c r="J1521" s="14" t="n">
        <f aca="false">H1521*I1521</f>
        <v>155610</v>
      </c>
    </row>
    <row r="1522" customFormat="false" ht="15" hidden="false" customHeight="false" outlineLevel="0" collapsed="false">
      <c r="A1522" s="6" t="str">
        <f aca="false">TEXT(B1522,"0")&amp;"-"&amp;TEXT(C1522,"00")</f>
        <v>2024-09</v>
      </c>
      <c r="B1522" s="4" t="n">
        <v>2024</v>
      </c>
      <c r="C1522" s="4" t="n">
        <v>9</v>
      </c>
      <c r="D1522" s="9" t="s">
        <v>323</v>
      </c>
      <c r="E1522" s="9" t="s">
        <v>349</v>
      </c>
      <c r="F1522" s="12" t="str">
        <f aca="false">INDEX(品項主檔!$B$2:$B$11,MATCH($E1522,品項主檔!$A$2:$A$11,0))</f>
        <v>招牌牛肉麵</v>
      </c>
      <c r="G1522" s="12" t="str">
        <f aca="false">INDEX(品項主檔!$C$2:$C$11,MATCH($E1522,品項主檔!$A$2:$A$11,0))</f>
        <v>主食</v>
      </c>
      <c r="H1522" s="17" t="n">
        <f aca="false">SUMIFS(品項年度售價!$D$2:$D$31,品項年度售價!$A$2:$A$31,$B1522,品項年度售價!$B$2:$B$31,$E1522)</f>
        <v>280</v>
      </c>
      <c r="I1522" s="4" t="n">
        <v>221</v>
      </c>
      <c r="J1522" s="14" t="n">
        <f aca="false">H1522*I1522</f>
        <v>61880</v>
      </c>
    </row>
    <row r="1523" customFormat="false" ht="15" hidden="false" customHeight="false" outlineLevel="0" collapsed="false">
      <c r="A1523" s="6" t="str">
        <f aca="false">TEXT(B1523,"0")&amp;"-"&amp;TEXT(C1523,"00")</f>
        <v>2024-09</v>
      </c>
      <c r="B1523" s="4" t="n">
        <v>2024</v>
      </c>
      <c r="C1523" s="4" t="n">
        <v>9</v>
      </c>
      <c r="D1523" s="9" t="s">
        <v>323</v>
      </c>
      <c r="E1523" s="9" t="s">
        <v>352</v>
      </c>
      <c r="F1523" s="12" t="str">
        <f aca="false">INDEX(品項主檔!$B$2:$B$11,MATCH($E1523,品項主檔!$A$2:$A$11,0))</f>
        <v>三杯雞定食</v>
      </c>
      <c r="G1523" s="12" t="str">
        <f aca="false">INDEX(品項主檔!$C$2:$C$11,MATCH($E1523,品項主檔!$A$2:$A$11,0))</f>
        <v>主食</v>
      </c>
      <c r="H1523" s="17" t="n">
        <f aca="false">SUMIFS(品項年度售價!$D$2:$D$31,品項年度售價!$A$2:$A$31,$B1523,品項年度售價!$B$2:$B$31,$E1523)</f>
        <v>260</v>
      </c>
      <c r="I1523" s="4" t="n">
        <v>268</v>
      </c>
      <c r="J1523" s="14" t="n">
        <f aca="false">H1523*I1523</f>
        <v>69680</v>
      </c>
    </row>
    <row r="1524" customFormat="false" ht="15" hidden="false" customHeight="false" outlineLevel="0" collapsed="false">
      <c r="A1524" s="6" t="str">
        <f aca="false">TEXT(B1524,"0")&amp;"-"&amp;TEXT(C1524,"00")</f>
        <v>2024-09</v>
      </c>
      <c r="B1524" s="4" t="n">
        <v>2024</v>
      </c>
      <c r="C1524" s="4" t="n">
        <v>9</v>
      </c>
      <c r="D1524" s="9" t="s">
        <v>323</v>
      </c>
      <c r="E1524" s="9" t="s">
        <v>354</v>
      </c>
      <c r="F1524" s="12" t="str">
        <f aca="false">INDEX(品項主檔!$B$2:$B$11,MATCH($E1524,品項主檔!$A$2:$A$11,0))</f>
        <v>蔥油雞腿飯</v>
      </c>
      <c r="G1524" s="12" t="str">
        <f aca="false">INDEX(品項主檔!$C$2:$C$11,MATCH($E1524,品項主檔!$A$2:$A$11,0))</f>
        <v>主食</v>
      </c>
      <c r="H1524" s="17" t="n">
        <f aca="false">SUMIFS(品項年度售價!$D$2:$D$31,品項年度售價!$A$2:$A$31,$B1524,品項年度售價!$B$2:$B$31,$E1524)</f>
        <v>220</v>
      </c>
      <c r="I1524" s="4" t="n">
        <v>224</v>
      </c>
      <c r="J1524" s="14" t="n">
        <f aca="false">H1524*I1524</f>
        <v>49280</v>
      </c>
    </row>
    <row r="1525" customFormat="false" ht="15" hidden="false" customHeight="false" outlineLevel="0" collapsed="false">
      <c r="A1525" s="6" t="str">
        <f aca="false">TEXT(B1525,"0")&amp;"-"&amp;TEXT(C1525,"00")</f>
        <v>2024-09</v>
      </c>
      <c r="B1525" s="4" t="n">
        <v>2024</v>
      </c>
      <c r="C1525" s="4" t="n">
        <v>9</v>
      </c>
      <c r="D1525" s="9" t="s">
        <v>323</v>
      </c>
      <c r="E1525" s="9" t="s">
        <v>356</v>
      </c>
      <c r="F1525" s="12" t="str">
        <f aca="false">INDEX(品項主檔!$B$2:$B$11,MATCH($E1525,品項主檔!$A$2:$A$11,0))</f>
        <v>黑胡椒豬排飯</v>
      </c>
      <c r="G1525" s="12" t="str">
        <f aca="false">INDEX(品項主檔!$C$2:$C$11,MATCH($E1525,品項主檔!$A$2:$A$11,0))</f>
        <v>主食</v>
      </c>
      <c r="H1525" s="17" t="n">
        <f aca="false">SUMIFS(品項年度售價!$D$2:$D$31,品項年度售價!$A$2:$A$31,$B1525,品項年度售價!$B$2:$B$31,$E1525)</f>
        <v>230</v>
      </c>
      <c r="I1525" s="4" t="n">
        <v>293</v>
      </c>
      <c r="J1525" s="14" t="n">
        <f aca="false">H1525*I1525</f>
        <v>67390</v>
      </c>
    </row>
    <row r="1526" customFormat="false" ht="15" hidden="false" customHeight="false" outlineLevel="0" collapsed="false">
      <c r="A1526" s="6" t="str">
        <f aca="false">TEXT(B1526,"0")&amp;"-"&amp;TEXT(C1526,"00")</f>
        <v>2024-09</v>
      </c>
      <c r="B1526" s="4" t="n">
        <v>2024</v>
      </c>
      <c r="C1526" s="4" t="n">
        <v>9</v>
      </c>
      <c r="D1526" s="9" t="s">
        <v>323</v>
      </c>
      <c r="E1526" s="9" t="s">
        <v>358</v>
      </c>
      <c r="F1526" s="12" t="str">
        <f aca="false">INDEX(品項主檔!$B$2:$B$11,MATCH($E1526,品項主檔!$A$2:$A$11,0))</f>
        <v>麻油雞湯麵</v>
      </c>
      <c r="G1526" s="12" t="str">
        <f aca="false">INDEX(品項主檔!$C$2:$C$11,MATCH($E1526,品項主檔!$A$2:$A$11,0))</f>
        <v>主食</v>
      </c>
      <c r="H1526" s="17" t="n">
        <f aca="false">SUMIFS(品項年度售價!$D$2:$D$31,品項年度售價!$A$2:$A$31,$B1526,品項年度售價!$B$2:$B$31,$E1526)</f>
        <v>290</v>
      </c>
      <c r="I1526" s="4" t="n">
        <v>187</v>
      </c>
      <c r="J1526" s="14" t="n">
        <f aca="false">H1526*I1526</f>
        <v>54230</v>
      </c>
    </row>
    <row r="1527" customFormat="false" ht="15" hidden="false" customHeight="false" outlineLevel="0" collapsed="false">
      <c r="A1527" s="6" t="str">
        <f aca="false">TEXT(B1527,"0")&amp;"-"&amp;TEXT(C1527,"00")</f>
        <v>2024-09</v>
      </c>
      <c r="B1527" s="4" t="n">
        <v>2024</v>
      </c>
      <c r="C1527" s="4" t="n">
        <v>9</v>
      </c>
      <c r="D1527" s="9" t="s">
        <v>323</v>
      </c>
      <c r="E1527" s="9" t="s">
        <v>360</v>
      </c>
      <c r="F1527" s="12" t="str">
        <f aca="false">INDEX(品項主檔!$B$2:$B$11,MATCH($E1527,品項主檔!$A$2:$A$11,0))</f>
        <v>塔香涼麵</v>
      </c>
      <c r="G1527" s="12" t="str">
        <f aca="false">INDEX(品項主檔!$C$2:$C$11,MATCH($E1527,品項主檔!$A$2:$A$11,0))</f>
        <v>主食</v>
      </c>
      <c r="H1527" s="17" t="n">
        <f aca="false">SUMIFS(品項年度售價!$D$2:$D$31,品項年度售價!$A$2:$A$31,$B1527,品項年度售價!$B$2:$B$31,$E1527)</f>
        <v>180</v>
      </c>
      <c r="I1527" s="4" t="n">
        <v>401</v>
      </c>
      <c r="J1527" s="14" t="n">
        <f aca="false">H1527*I1527</f>
        <v>72180</v>
      </c>
    </row>
    <row r="1528" customFormat="false" ht="15" hidden="false" customHeight="false" outlineLevel="0" collapsed="false">
      <c r="A1528" s="6" t="str">
        <f aca="false">TEXT(B1528,"0")&amp;"-"&amp;TEXT(C1528,"00")</f>
        <v>2024-09</v>
      </c>
      <c r="B1528" s="4" t="n">
        <v>2024</v>
      </c>
      <c r="C1528" s="4" t="n">
        <v>9</v>
      </c>
      <c r="D1528" s="9" t="s">
        <v>323</v>
      </c>
      <c r="E1528" s="9" t="s">
        <v>362</v>
      </c>
      <c r="F1528" s="12" t="str">
        <f aca="false">INDEX(品項主檔!$B$2:$B$11,MATCH($E1528,品項主檔!$A$2:$A$11,0))</f>
        <v>海鮮炒飯</v>
      </c>
      <c r="G1528" s="12" t="str">
        <f aca="false">INDEX(品項主檔!$C$2:$C$11,MATCH($E1528,品項主檔!$A$2:$A$11,0))</f>
        <v>主食</v>
      </c>
      <c r="H1528" s="17" t="n">
        <f aca="false">SUMIFS(品項年度售價!$D$2:$D$31,品項年度售價!$A$2:$A$31,$B1528,品項年度售價!$B$2:$B$31,$E1528)</f>
        <v>250</v>
      </c>
      <c r="I1528" s="4" t="n">
        <v>295</v>
      </c>
      <c r="J1528" s="14" t="n">
        <f aca="false">H1528*I1528</f>
        <v>73750</v>
      </c>
    </row>
    <row r="1529" customFormat="false" ht="15" hidden="false" customHeight="false" outlineLevel="0" collapsed="false">
      <c r="A1529" s="6" t="str">
        <f aca="false">TEXT(B1529,"0")&amp;"-"&amp;TEXT(C1529,"00")</f>
        <v>2024-09</v>
      </c>
      <c r="B1529" s="4" t="n">
        <v>2024</v>
      </c>
      <c r="C1529" s="4" t="n">
        <v>9</v>
      </c>
      <c r="D1529" s="9" t="s">
        <v>323</v>
      </c>
      <c r="E1529" s="9" t="s">
        <v>364</v>
      </c>
      <c r="F1529" s="12" t="str">
        <f aca="false">INDEX(品項主檔!$B$2:$B$11,MATCH($E1529,品項主檔!$A$2:$A$11,0))</f>
        <v>酸辣湯</v>
      </c>
      <c r="G1529" s="12" t="str">
        <f aca="false">INDEX(品項主檔!$C$2:$C$11,MATCH($E1529,品項主檔!$A$2:$A$11,0))</f>
        <v>湯品</v>
      </c>
      <c r="H1529" s="17" t="n">
        <f aca="false">SUMIFS(品項年度售價!$D$2:$D$31,品項年度售價!$A$2:$A$31,$B1529,品項年度售價!$B$2:$B$31,$E1529)</f>
        <v>60</v>
      </c>
      <c r="I1529" s="4" t="n">
        <v>1296</v>
      </c>
      <c r="J1529" s="14" t="n">
        <f aca="false">H1529*I1529</f>
        <v>77760</v>
      </c>
    </row>
    <row r="1530" customFormat="false" ht="15" hidden="false" customHeight="false" outlineLevel="0" collapsed="false">
      <c r="A1530" s="6" t="str">
        <f aca="false">TEXT(B1530,"0")&amp;"-"&amp;TEXT(C1530,"00")</f>
        <v>2024-09</v>
      </c>
      <c r="B1530" s="4" t="n">
        <v>2024</v>
      </c>
      <c r="C1530" s="4" t="n">
        <v>9</v>
      </c>
      <c r="D1530" s="9" t="s">
        <v>323</v>
      </c>
      <c r="E1530" s="9" t="s">
        <v>367</v>
      </c>
      <c r="F1530" s="12" t="str">
        <f aca="false">INDEX(品項主檔!$B$2:$B$11,MATCH($E1530,品項主檔!$A$2:$A$11,0))</f>
        <v>招牌滷味拼盤</v>
      </c>
      <c r="G1530" s="12" t="str">
        <f aca="false">INDEX(品項主檔!$C$2:$C$11,MATCH($E1530,品項主檔!$A$2:$A$11,0))</f>
        <v>小菜</v>
      </c>
      <c r="H1530" s="17" t="n">
        <f aca="false">SUMIFS(品項年度售價!$D$2:$D$31,品項年度售價!$A$2:$A$31,$B1530,品項年度售價!$B$2:$B$31,$E1530)</f>
        <v>120</v>
      </c>
      <c r="I1530" s="4" t="n">
        <v>816</v>
      </c>
      <c r="J1530" s="14" t="n">
        <f aca="false">H1530*I1530</f>
        <v>97920</v>
      </c>
    </row>
    <row r="1531" customFormat="false" ht="15" hidden="false" customHeight="false" outlineLevel="0" collapsed="false">
      <c r="A1531" s="6" t="str">
        <f aca="false">TEXT(B1531,"0")&amp;"-"&amp;TEXT(C1531,"00")</f>
        <v>2024-09</v>
      </c>
      <c r="B1531" s="4" t="n">
        <v>2024</v>
      </c>
      <c r="C1531" s="4" t="n">
        <v>9</v>
      </c>
      <c r="D1531" s="9" t="s">
        <v>323</v>
      </c>
      <c r="E1531" s="9" t="s">
        <v>370</v>
      </c>
      <c r="F1531" s="12" t="str">
        <f aca="false">INDEX(品項主檔!$B$2:$B$11,MATCH($E1531,品項主檔!$A$2:$A$11,0))</f>
        <v>古早味紅茶</v>
      </c>
      <c r="G1531" s="12" t="str">
        <f aca="false">INDEX(品項主檔!$C$2:$C$11,MATCH($E1531,品項主檔!$A$2:$A$11,0))</f>
        <v>飲品</v>
      </c>
      <c r="H1531" s="17" t="n">
        <f aca="false">SUMIFS(品項年度售價!$D$2:$D$31,品項年度售價!$A$2:$A$31,$B1531,品項年度售價!$B$2:$B$31,$E1531)</f>
        <v>45</v>
      </c>
      <c r="I1531" s="4" t="n">
        <v>3445</v>
      </c>
      <c r="J1531" s="14" t="n">
        <f aca="false">H1531*I1531</f>
        <v>155025</v>
      </c>
    </row>
    <row r="1532" customFormat="false" ht="15" hidden="false" customHeight="false" outlineLevel="0" collapsed="false">
      <c r="A1532" s="6" t="str">
        <f aca="false">TEXT(B1532,"0")&amp;"-"&amp;TEXT(C1532,"00")</f>
        <v>2024-09</v>
      </c>
      <c r="B1532" s="4" t="n">
        <v>2024</v>
      </c>
      <c r="C1532" s="4" t="n">
        <v>9</v>
      </c>
      <c r="D1532" s="9" t="s">
        <v>262</v>
      </c>
      <c r="E1532" s="9" t="s">
        <v>349</v>
      </c>
      <c r="F1532" s="12" t="str">
        <f aca="false">INDEX(品項主檔!$B$2:$B$11,MATCH($E1532,品項主檔!$A$2:$A$11,0))</f>
        <v>招牌牛肉麵</v>
      </c>
      <c r="G1532" s="12" t="str">
        <f aca="false">INDEX(品項主檔!$C$2:$C$11,MATCH($E1532,品項主檔!$A$2:$A$11,0))</f>
        <v>主食</v>
      </c>
      <c r="H1532" s="17" t="n">
        <f aca="false">SUMIFS(品項年度售價!$D$2:$D$31,品項年度售價!$A$2:$A$31,$B1532,品項年度售價!$B$2:$B$31,$E1532)</f>
        <v>280</v>
      </c>
      <c r="I1532" s="4" t="n">
        <v>527</v>
      </c>
      <c r="J1532" s="14" t="n">
        <f aca="false">H1532*I1532</f>
        <v>147560</v>
      </c>
    </row>
    <row r="1533" customFormat="false" ht="15" hidden="false" customHeight="false" outlineLevel="0" collapsed="false">
      <c r="A1533" s="6" t="str">
        <f aca="false">TEXT(B1533,"0")&amp;"-"&amp;TEXT(C1533,"00")</f>
        <v>2024-09</v>
      </c>
      <c r="B1533" s="4" t="n">
        <v>2024</v>
      </c>
      <c r="C1533" s="4" t="n">
        <v>9</v>
      </c>
      <c r="D1533" s="9" t="s">
        <v>262</v>
      </c>
      <c r="E1533" s="9" t="s">
        <v>352</v>
      </c>
      <c r="F1533" s="12" t="str">
        <f aca="false">INDEX(品項主檔!$B$2:$B$11,MATCH($E1533,品項主檔!$A$2:$A$11,0))</f>
        <v>三杯雞定食</v>
      </c>
      <c r="G1533" s="12" t="str">
        <f aca="false">INDEX(品項主檔!$C$2:$C$11,MATCH($E1533,品項主檔!$A$2:$A$11,0))</f>
        <v>主食</v>
      </c>
      <c r="H1533" s="17" t="n">
        <f aca="false">SUMIFS(品項年度售價!$D$2:$D$31,品項年度售價!$A$2:$A$31,$B1533,品項年度售價!$B$2:$B$31,$E1533)</f>
        <v>260</v>
      </c>
      <c r="I1533" s="4" t="n">
        <v>658</v>
      </c>
      <c r="J1533" s="14" t="n">
        <f aca="false">H1533*I1533</f>
        <v>171080</v>
      </c>
    </row>
    <row r="1534" customFormat="false" ht="15" hidden="false" customHeight="false" outlineLevel="0" collapsed="false">
      <c r="A1534" s="6" t="str">
        <f aca="false">TEXT(B1534,"0")&amp;"-"&amp;TEXT(C1534,"00")</f>
        <v>2024-09</v>
      </c>
      <c r="B1534" s="4" t="n">
        <v>2024</v>
      </c>
      <c r="C1534" s="4" t="n">
        <v>9</v>
      </c>
      <c r="D1534" s="9" t="s">
        <v>262</v>
      </c>
      <c r="E1534" s="9" t="s">
        <v>354</v>
      </c>
      <c r="F1534" s="12" t="str">
        <f aca="false">INDEX(品項主檔!$B$2:$B$11,MATCH($E1534,品項主檔!$A$2:$A$11,0))</f>
        <v>蔥油雞腿飯</v>
      </c>
      <c r="G1534" s="12" t="str">
        <f aca="false">INDEX(品項主檔!$C$2:$C$11,MATCH($E1534,品項主檔!$A$2:$A$11,0))</f>
        <v>主食</v>
      </c>
      <c r="H1534" s="17" t="n">
        <f aca="false">SUMIFS(品項年度售價!$D$2:$D$31,品項年度售價!$A$2:$A$31,$B1534,品項年度售價!$B$2:$B$31,$E1534)</f>
        <v>220</v>
      </c>
      <c r="I1534" s="4" t="n">
        <v>685</v>
      </c>
      <c r="J1534" s="14" t="n">
        <f aca="false">H1534*I1534</f>
        <v>150700</v>
      </c>
    </row>
    <row r="1535" customFormat="false" ht="15" hidden="false" customHeight="false" outlineLevel="0" collapsed="false">
      <c r="A1535" s="6" t="str">
        <f aca="false">TEXT(B1535,"0")&amp;"-"&amp;TEXT(C1535,"00")</f>
        <v>2024-09</v>
      </c>
      <c r="B1535" s="4" t="n">
        <v>2024</v>
      </c>
      <c r="C1535" s="4" t="n">
        <v>9</v>
      </c>
      <c r="D1535" s="9" t="s">
        <v>262</v>
      </c>
      <c r="E1535" s="9" t="s">
        <v>356</v>
      </c>
      <c r="F1535" s="12" t="str">
        <f aca="false">INDEX(品項主檔!$B$2:$B$11,MATCH($E1535,品項主檔!$A$2:$A$11,0))</f>
        <v>黑胡椒豬排飯</v>
      </c>
      <c r="G1535" s="12" t="str">
        <f aca="false">INDEX(品項主檔!$C$2:$C$11,MATCH($E1535,品項主檔!$A$2:$A$11,0))</f>
        <v>主食</v>
      </c>
      <c r="H1535" s="17" t="n">
        <f aca="false">SUMIFS(品項年度售價!$D$2:$D$31,品項年度售價!$A$2:$A$31,$B1535,品項年度售價!$B$2:$B$31,$E1535)</f>
        <v>230</v>
      </c>
      <c r="I1535" s="4" t="n">
        <v>634</v>
      </c>
      <c r="J1535" s="14" t="n">
        <f aca="false">H1535*I1535</f>
        <v>145820</v>
      </c>
    </row>
    <row r="1536" customFormat="false" ht="15" hidden="false" customHeight="false" outlineLevel="0" collapsed="false">
      <c r="A1536" s="6" t="str">
        <f aca="false">TEXT(B1536,"0")&amp;"-"&amp;TEXT(C1536,"00")</f>
        <v>2024-09</v>
      </c>
      <c r="B1536" s="4" t="n">
        <v>2024</v>
      </c>
      <c r="C1536" s="4" t="n">
        <v>9</v>
      </c>
      <c r="D1536" s="9" t="s">
        <v>262</v>
      </c>
      <c r="E1536" s="9" t="s">
        <v>358</v>
      </c>
      <c r="F1536" s="12" t="str">
        <f aca="false">INDEX(品項主檔!$B$2:$B$11,MATCH($E1536,品項主檔!$A$2:$A$11,0))</f>
        <v>麻油雞湯麵</v>
      </c>
      <c r="G1536" s="12" t="str">
        <f aca="false">INDEX(品項主檔!$C$2:$C$11,MATCH($E1536,品項主檔!$A$2:$A$11,0))</f>
        <v>主食</v>
      </c>
      <c r="H1536" s="17" t="n">
        <f aca="false">SUMIFS(品項年度售價!$D$2:$D$31,品項年度售價!$A$2:$A$31,$B1536,品項年度售價!$B$2:$B$31,$E1536)</f>
        <v>290</v>
      </c>
      <c r="I1536" s="4" t="n">
        <v>481</v>
      </c>
      <c r="J1536" s="14" t="n">
        <f aca="false">H1536*I1536</f>
        <v>139490</v>
      </c>
    </row>
    <row r="1537" customFormat="false" ht="15" hidden="false" customHeight="false" outlineLevel="0" collapsed="false">
      <c r="A1537" s="6" t="str">
        <f aca="false">TEXT(B1537,"0")&amp;"-"&amp;TEXT(C1537,"00")</f>
        <v>2024-09</v>
      </c>
      <c r="B1537" s="4" t="n">
        <v>2024</v>
      </c>
      <c r="C1537" s="4" t="n">
        <v>9</v>
      </c>
      <c r="D1537" s="9" t="s">
        <v>262</v>
      </c>
      <c r="E1537" s="9" t="s">
        <v>360</v>
      </c>
      <c r="F1537" s="12" t="str">
        <f aca="false">INDEX(品項主檔!$B$2:$B$11,MATCH($E1537,品項主檔!$A$2:$A$11,0))</f>
        <v>塔香涼麵</v>
      </c>
      <c r="G1537" s="12" t="str">
        <f aca="false">INDEX(品項主檔!$C$2:$C$11,MATCH($E1537,品項主檔!$A$2:$A$11,0))</f>
        <v>主食</v>
      </c>
      <c r="H1537" s="17" t="n">
        <f aca="false">SUMIFS(品項年度售價!$D$2:$D$31,品項年度售價!$A$2:$A$31,$B1537,品項年度售價!$B$2:$B$31,$E1537)</f>
        <v>180</v>
      </c>
      <c r="I1537" s="4" t="n">
        <v>851</v>
      </c>
      <c r="J1537" s="14" t="n">
        <f aca="false">H1537*I1537</f>
        <v>153180</v>
      </c>
    </row>
    <row r="1538" customFormat="false" ht="15" hidden="false" customHeight="false" outlineLevel="0" collapsed="false">
      <c r="A1538" s="6" t="str">
        <f aca="false">TEXT(B1538,"0")&amp;"-"&amp;TEXT(C1538,"00")</f>
        <v>2024-09</v>
      </c>
      <c r="B1538" s="4" t="n">
        <v>2024</v>
      </c>
      <c r="C1538" s="4" t="n">
        <v>9</v>
      </c>
      <c r="D1538" s="9" t="s">
        <v>262</v>
      </c>
      <c r="E1538" s="9" t="s">
        <v>362</v>
      </c>
      <c r="F1538" s="12" t="str">
        <f aca="false">INDEX(品項主檔!$B$2:$B$11,MATCH($E1538,品項主檔!$A$2:$A$11,0))</f>
        <v>海鮮炒飯</v>
      </c>
      <c r="G1538" s="12" t="str">
        <f aca="false">INDEX(品項主檔!$C$2:$C$11,MATCH($E1538,品項主檔!$A$2:$A$11,0))</f>
        <v>主食</v>
      </c>
      <c r="H1538" s="17" t="n">
        <f aca="false">SUMIFS(品項年度售價!$D$2:$D$31,品項年度售價!$A$2:$A$31,$B1538,品項年度售價!$B$2:$B$31,$E1538)</f>
        <v>250</v>
      </c>
      <c r="I1538" s="4" t="n">
        <v>753</v>
      </c>
      <c r="J1538" s="14" t="n">
        <f aca="false">H1538*I1538</f>
        <v>188250</v>
      </c>
    </row>
    <row r="1539" customFormat="false" ht="15" hidden="false" customHeight="false" outlineLevel="0" collapsed="false">
      <c r="A1539" s="6" t="str">
        <f aca="false">TEXT(B1539,"0")&amp;"-"&amp;TEXT(C1539,"00")</f>
        <v>2024-09</v>
      </c>
      <c r="B1539" s="4" t="n">
        <v>2024</v>
      </c>
      <c r="C1539" s="4" t="n">
        <v>9</v>
      </c>
      <c r="D1539" s="9" t="s">
        <v>262</v>
      </c>
      <c r="E1539" s="9" t="s">
        <v>364</v>
      </c>
      <c r="F1539" s="12" t="str">
        <f aca="false">INDEX(品項主檔!$B$2:$B$11,MATCH($E1539,品項主檔!$A$2:$A$11,0))</f>
        <v>酸辣湯</v>
      </c>
      <c r="G1539" s="12" t="str">
        <f aca="false">INDEX(品項主檔!$C$2:$C$11,MATCH($E1539,品項主檔!$A$2:$A$11,0))</f>
        <v>湯品</v>
      </c>
      <c r="H1539" s="17" t="n">
        <f aca="false">SUMIFS(品項年度售價!$D$2:$D$31,品項年度售價!$A$2:$A$31,$B1539,品項年度售價!$B$2:$B$31,$E1539)</f>
        <v>60</v>
      </c>
      <c r="I1539" s="4" t="n">
        <v>3460</v>
      </c>
      <c r="J1539" s="14" t="n">
        <f aca="false">H1539*I1539</f>
        <v>207600</v>
      </c>
    </row>
    <row r="1540" customFormat="false" ht="15" hidden="false" customHeight="false" outlineLevel="0" collapsed="false">
      <c r="A1540" s="6" t="str">
        <f aca="false">TEXT(B1540,"0")&amp;"-"&amp;TEXT(C1540,"00")</f>
        <v>2024-09</v>
      </c>
      <c r="B1540" s="4" t="n">
        <v>2024</v>
      </c>
      <c r="C1540" s="4" t="n">
        <v>9</v>
      </c>
      <c r="D1540" s="9" t="s">
        <v>262</v>
      </c>
      <c r="E1540" s="9" t="s">
        <v>367</v>
      </c>
      <c r="F1540" s="12" t="str">
        <f aca="false">INDEX(品項主檔!$B$2:$B$11,MATCH($E1540,品項主檔!$A$2:$A$11,0))</f>
        <v>招牌滷味拼盤</v>
      </c>
      <c r="G1540" s="12" t="str">
        <f aca="false">INDEX(品項主檔!$C$2:$C$11,MATCH($E1540,品項主檔!$A$2:$A$11,0))</f>
        <v>小菜</v>
      </c>
      <c r="H1540" s="17" t="n">
        <f aca="false">SUMIFS(品項年度售價!$D$2:$D$31,品項年度售價!$A$2:$A$31,$B1540,品項年度售價!$B$2:$B$31,$E1540)</f>
        <v>120</v>
      </c>
      <c r="I1540" s="4" t="n">
        <v>2248</v>
      </c>
      <c r="J1540" s="14" t="n">
        <f aca="false">H1540*I1540</f>
        <v>269760</v>
      </c>
    </row>
    <row r="1541" customFormat="false" ht="15" hidden="false" customHeight="false" outlineLevel="0" collapsed="false">
      <c r="A1541" s="6" t="str">
        <f aca="false">TEXT(B1541,"0")&amp;"-"&amp;TEXT(C1541,"00")</f>
        <v>2024-09</v>
      </c>
      <c r="B1541" s="4" t="n">
        <v>2024</v>
      </c>
      <c r="C1541" s="4" t="n">
        <v>9</v>
      </c>
      <c r="D1541" s="9" t="s">
        <v>262</v>
      </c>
      <c r="E1541" s="9" t="s">
        <v>370</v>
      </c>
      <c r="F1541" s="12" t="str">
        <f aca="false">INDEX(品項主檔!$B$2:$B$11,MATCH($E1541,品項主檔!$A$2:$A$11,0))</f>
        <v>古早味紅茶</v>
      </c>
      <c r="G1541" s="12" t="str">
        <f aca="false">INDEX(品項主檔!$C$2:$C$11,MATCH($E1541,品項主檔!$A$2:$A$11,0))</f>
        <v>飲品</v>
      </c>
      <c r="H1541" s="17" t="n">
        <f aca="false">SUMIFS(品項年度售價!$D$2:$D$31,品項年度售價!$A$2:$A$31,$B1541,品項年度售價!$B$2:$B$31,$E1541)</f>
        <v>45</v>
      </c>
      <c r="I1541" s="4" t="n">
        <v>6182</v>
      </c>
      <c r="J1541" s="14" t="n">
        <f aca="false">H1541*I1541</f>
        <v>278190</v>
      </c>
    </row>
    <row r="1542" customFormat="false" ht="15" hidden="false" customHeight="false" outlineLevel="0" collapsed="false">
      <c r="A1542" s="6" t="str">
        <f aca="false">TEXT(B1542,"0")&amp;"-"&amp;TEXT(C1542,"00")</f>
        <v>2024-09</v>
      </c>
      <c r="B1542" s="4" t="n">
        <v>2024</v>
      </c>
      <c r="C1542" s="4" t="n">
        <v>9</v>
      </c>
      <c r="D1542" s="9" t="s">
        <v>269</v>
      </c>
      <c r="E1542" s="9" t="s">
        <v>349</v>
      </c>
      <c r="F1542" s="12" t="str">
        <f aca="false">INDEX(品項主檔!$B$2:$B$11,MATCH($E1542,品項主檔!$A$2:$A$11,0))</f>
        <v>招牌牛肉麵</v>
      </c>
      <c r="G1542" s="12" t="str">
        <f aca="false">INDEX(品項主檔!$C$2:$C$11,MATCH($E1542,品項主檔!$A$2:$A$11,0))</f>
        <v>主食</v>
      </c>
      <c r="H1542" s="17" t="n">
        <f aca="false">SUMIFS(品項年度售價!$D$2:$D$31,品項年度售價!$A$2:$A$31,$B1542,品項年度售價!$B$2:$B$31,$E1542)</f>
        <v>280</v>
      </c>
      <c r="I1542" s="4" t="n">
        <v>462</v>
      </c>
      <c r="J1542" s="14" t="n">
        <f aca="false">H1542*I1542</f>
        <v>129360</v>
      </c>
    </row>
    <row r="1543" customFormat="false" ht="15" hidden="false" customHeight="false" outlineLevel="0" collapsed="false">
      <c r="A1543" s="6" t="str">
        <f aca="false">TEXT(B1543,"0")&amp;"-"&amp;TEXT(C1543,"00")</f>
        <v>2024-09</v>
      </c>
      <c r="B1543" s="4" t="n">
        <v>2024</v>
      </c>
      <c r="C1543" s="4" t="n">
        <v>9</v>
      </c>
      <c r="D1543" s="9" t="s">
        <v>269</v>
      </c>
      <c r="E1543" s="9" t="s">
        <v>352</v>
      </c>
      <c r="F1543" s="12" t="str">
        <f aca="false">INDEX(品項主檔!$B$2:$B$11,MATCH($E1543,品項主檔!$A$2:$A$11,0))</f>
        <v>三杯雞定食</v>
      </c>
      <c r="G1543" s="12" t="str">
        <f aca="false">INDEX(品項主檔!$C$2:$C$11,MATCH($E1543,品項主檔!$A$2:$A$11,0))</f>
        <v>主食</v>
      </c>
      <c r="H1543" s="17" t="n">
        <f aca="false">SUMIFS(品項年度售價!$D$2:$D$31,品項年度售價!$A$2:$A$31,$B1543,品項年度售價!$B$2:$B$31,$E1543)</f>
        <v>260</v>
      </c>
      <c r="I1543" s="4" t="n">
        <v>461</v>
      </c>
      <c r="J1543" s="14" t="n">
        <f aca="false">H1543*I1543</f>
        <v>119860</v>
      </c>
    </row>
    <row r="1544" customFormat="false" ht="15" hidden="false" customHeight="false" outlineLevel="0" collapsed="false">
      <c r="A1544" s="6" t="str">
        <f aca="false">TEXT(B1544,"0")&amp;"-"&amp;TEXT(C1544,"00")</f>
        <v>2024-09</v>
      </c>
      <c r="B1544" s="4" t="n">
        <v>2024</v>
      </c>
      <c r="C1544" s="4" t="n">
        <v>9</v>
      </c>
      <c r="D1544" s="9" t="s">
        <v>269</v>
      </c>
      <c r="E1544" s="9" t="s">
        <v>354</v>
      </c>
      <c r="F1544" s="12" t="str">
        <f aca="false">INDEX(品項主檔!$B$2:$B$11,MATCH($E1544,品項主檔!$A$2:$A$11,0))</f>
        <v>蔥油雞腿飯</v>
      </c>
      <c r="G1544" s="12" t="str">
        <f aca="false">INDEX(品項主檔!$C$2:$C$11,MATCH($E1544,品項主檔!$A$2:$A$11,0))</f>
        <v>主食</v>
      </c>
      <c r="H1544" s="17" t="n">
        <f aca="false">SUMIFS(品項年度售價!$D$2:$D$31,品項年度售價!$A$2:$A$31,$B1544,品項年度售價!$B$2:$B$31,$E1544)</f>
        <v>220</v>
      </c>
      <c r="I1544" s="4" t="n">
        <v>454</v>
      </c>
      <c r="J1544" s="14" t="n">
        <f aca="false">H1544*I1544</f>
        <v>99880</v>
      </c>
    </row>
    <row r="1545" customFormat="false" ht="15" hidden="false" customHeight="false" outlineLevel="0" collapsed="false">
      <c r="A1545" s="6" t="str">
        <f aca="false">TEXT(B1545,"0")&amp;"-"&amp;TEXT(C1545,"00")</f>
        <v>2024-09</v>
      </c>
      <c r="B1545" s="4" t="n">
        <v>2024</v>
      </c>
      <c r="C1545" s="4" t="n">
        <v>9</v>
      </c>
      <c r="D1545" s="9" t="s">
        <v>269</v>
      </c>
      <c r="E1545" s="9" t="s">
        <v>356</v>
      </c>
      <c r="F1545" s="12" t="str">
        <f aca="false">INDEX(品項主檔!$B$2:$B$11,MATCH($E1545,品項主檔!$A$2:$A$11,0))</f>
        <v>黑胡椒豬排飯</v>
      </c>
      <c r="G1545" s="12" t="str">
        <f aca="false">INDEX(品項主檔!$C$2:$C$11,MATCH($E1545,品項主檔!$A$2:$A$11,0))</f>
        <v>主食</v>
      </c>
      <c r="H1545" s="17" t="n">
        <f aca="false">SUMIFS(品項年度售價!$D$2:$D$31,品項年度售價!$A$2:$A$31,$B1545,品項年度售價!$B$2:$B$31,$E1545)</f>
        <v>230</v>
      </c>
      <c r="I1545" s="4" t="n">
        <v>552</v>
      </c>
      <c r="J1545" s="14" t="n">
        <f aca="false">H1545*I1545</f>
        <v>126960</v>
      </c>
    </row>
    <row r="1546" customFormat="false" ht="15" hidden="false" customHeight="false" outlineLevel="0" collapsed="false">
      <c r="A1546" s="6" t="str">
        <f aca="false">TEXT(B1546,"0")&amp;"-"&amp;TEXT(C1546,"00")</f>
        <v>2024-09</v>
      </c>
      <c r="B1546" s="4" t="n">
        <v>2024</v>
      </c>
      <c r="C1546" s="4" t="n">
        <v>9</v>
      </c>
      <c r="D1546" s="9" t="s">
        <v>269</v>
      </c>
      <c r="E1546" s="9" t="s">
        <v>358</v>
      </c>
      <c r="F1546" s="12" t="str">
        <f aca="false">INDEX(品項主檔!$B$2:$B$11,MATCH($E1546,品項主檔!$A$2:$A$11,0))</f>
        <v>麻油雞湯麵</v>
      </c>
      <c r="G1546" s="12" t="str">
        <f aca="false">INDEX(品項主檔!$C$2:$C$11,MATCH($E1546,品項主檔!$A$2:$A$11,0))</f>
        <v>主食</v>
      </c>
      <c r="H1546" s="17" t="n">
        <f aca="false">SUMIFS(品項年度售價!$D$2:$D$31,品項年度售價!$A$2:$A$31,$B1546,品項年度售價!$B$2:$B$31,$E1546)</f>
        <v>290</v>
      </c>
      <c r="I1546" s="4" t="n">
        <v>355</v>
      </c>
      <c r="J1546" s="14" t="n">
        <f aca="false">H1546*I1546</f>
        <v>102950</v>
      </c>
    </row>
    <row r="1547" customFormat="false" ht="15" hidden="false" customHeight="false" outlineLevel="0" collapsed="false">
      <c r="A1547" s="6" t="str">
        <f aca="false">TEXT(B1547,"0")&amp;"-"&amp;TEXT(C1547,"00")</f>
        <v>2024-09</v>
      </c>
      <c r="B1547" s="4" t="n">
        <v>2024</v>
      </c>
      <c r="C1547" s="4" t="n">
        <v>9</v>
      </c>
      <c r="D1547" s="9" t="s">
        <v>269</v>
      </c>
      <c r="E1547" s="9" t="s">
        <v>360</v>
      </c>
      <c r="F1547" s="12" t="str">
        <f aca="false">INDEX(品項主檔!$B$2:$B$11,MATCH($E1547,品項主檔!$A$2:$A$11,0))</f>
        <v>塔香涼麵</v>
      </c>
      <c r="G1547" s="12" t="str">
        <f aca="false">INDEX(品項主檔!$C$2:$C$11,MATCH($E1547,品項主檔!$A$2:$A$11,0))</f>
        <v>主食</v>
      </c>
      <c r="H1547" s="17" t="n">
        <f aca="false">SUMIFS(品項年度售價!$D$2:$D$31,品項年度售價!$A$2:$A$31,$B1547,品項年度售價!$B$2:$B$31,$E1547)</f>
        <v>180</v>
      </c>
      <c r="I1547" s="4" t="n">
        <v>671</v>
      </c>
      <c r="J1547" s="14" t="n">
        <f aca="false">H1547*I1547</f>
        <v>120780</v>
      </c>
    </row>
    <row r="1548" customFormat="false" ht="15" hidden="false" customHeight="false" outlineLevel="0" collapsed="false">
      <c r="A1548" s="6" t="str">
        <f aca="false">TEXT(B1548,"0")&amp;"-"&amp;TEXT(C1548,"00")</f>
        <v>2024-09</v>
      </c>
      <c r="B1548" s="4" t="n">
        <v>2024</v>
      </c>
      <c r="C1548" s="4" t="n">
        <v>9</v>
      </c>
      <c r="D1548" s="9" t="s">
        <v>269</v>
      </c>
      <c r="E1548" s="9" t="s">
        <v>362</v>
      </c>
      <c r="F1548" s="12" t="str">
        <f aca="false">INDEX(品項主檔!$B$2:$B$11,MATCH($E1548,品項主檔!$A$2:$A$11,0))</f>
        <v>海鮮炒飯</v>
      </c>
      <c r="G1548" s="12" t="str">
        <f aca="false">INDEX(品項主檔!$C$2:$C$11,MATCH($E1548,品項主檔!$A$2:$A$11,0))</f>
        <v>主食</v>
      </c>
      <c r="H1548" s="17" t="n">
        <f aca="false">SUMIFS(品項年度售價!$D$2:$D$31,品項年度售價!$A$2:$A$31,$B1548,品項年度售價!$B$2:$B$31,$E1548)</f>
        <v>250</v>
      </c>
      <c r="I1548" s="4" t="n">
        <v>470</v>
      </c>
      <c r="J1548" s="14" t="n">
        <f aca="false">H1548*I1548</f>
        <v>117500</v>
      </c>
    </row>
    <row r="1549" customFormat="false" ht="15" hidden="false" customHeight="false" outlineLevel="0" collapsed="false">
      <c r="A1549" s="6" t="str">
        <f aca="false">TEXT(B1549,"0")&amp;"-"&amp;TEXT(C1549,"00")</f>
        <v>2024-09</v>
      </c>
      <c r="B1549" s="4" t="n">
        <v>2024</v>
      </c>
      <c r="C1549" s="4" t="n">
        <v>9</v>
      </c>
      <c r="D1549" s="9" t="s">
        <v>269</v>
      </c>
      <c r="E1549" s="9" t="s">
        <v>364</v>
      </c>
      <c r="F1549" s="12" t="str">
        <f aca="false">INDEX(品項主檔!$B$2:$B$11,MATCH($E1549,品項主檔!$A$2:$A$11,0))</f>
        <v>酸辣湯</v>
      </c>
      <c r="G1549" s="12" t="str">
        <f aca="false">INDEX(品項主檔!$C$2:$C$11,MATCH($E1549,品項主檔!$A$2:$A$11,0))</f>
        <v>湯品</v>
      </c>
      <c r="H1549" s="17" t="n">
        <f aca="false">SUMIFS(品項年度售價!$D$2:$D$31,品項年度售價!$A$2:$A$31,$B1549,品項年度售價!$B$2:$B$31,$E1549)</f>
        <v>60</v>
      </c>
      <c r="I1549" s="4" t="n">
        <v>1973</v>
      </c>
      <c r="J1549" s="14" t="n">
        <f aca="false">H1549*I1549</f>
        <v>118380</v>
      </c>
    </row>
    <row r="1550" customFormat="false" ht="15" hidden="false" customHeight="false" outlineLevel="0" collapsed="false">
      <c r="A1550" s="6" t="str">
        <f aca="false">TEXT(B1550,"0")&amp;"-"&amp;TEXT(C1550,"00")</f>
        <v>2024-09</v>
      </c>
      <c r="B1550" s="4" t="n">
        <v>2024</v>
      </c>
      <c r="C1550" s="4" t="n">
        <v>9</v>
      </c>
      <c r="D1550" s="9" t="s">
        <v>269</v>
      </c>
      <c r="E1550" s="9" t="s">
        <v>367</v>
      </c>
      <c r="F1550" s="12" t="str">
        <f aca="false">INDEX(品項主檔!$B$2:$B$11,MATCH($E1550,品項主檔!$A$2:$A$11,0))</f>
        <v>招牌滷味拼盤</v>
      </c>
      <c r="G1550" s="12" t="str">
        <f aca="false">INDEX(品項主檔!$C$2:$C$11,MATCH($E1550,品項主檔!$A$2:$A$11,0))</f>
        <v>小菜</v>
      </c>
      <c r="H1550" s="17" t="n">
        <f aca="false">SUMIFS(品項年度售價!$D$2:$D$31,品項年度售價!$A$2:$A$31,$B1550,品項年度售價!$B$2:$B$31,$E1550)</f>
        <v>120</v>
      </c>
      <c r="I1550" s="4" t="n">
        <v>1672</v>
      </c>
      <c r="J1550" s="14" t="n">
        <f aca="false">H1550*I1550</f>
        <v>200640</v>
      </c>
    </row>
    <row r="1551" customFormat="false" ht="15" hidden="false" customHeight="false" outlineLevel="0" collapsed="false">
      <c r="A1551" s="6" t="str">
        <f aca="false">TEXT(B1551,"0")&amp;"-"&amp;TEXT(C1551,"00")</f>
        <v>2024-09</v>
      </c>
      <c r="B1551" s="4" t="n">
        <v>2024</v>
      </c>
      <c r="C1551" s="4" t="n">
        <v>9</v>
      </c>
      <c r="D1551" s="9" t="s">
        <v>269</v>
      </c>
      <c r="E1551" s="9" t="s">
        <v>370</v>
      </c>
      <c r="F1551" s="12" t="str">
        <f aca="false">INDEX(品項主檔!$B$2:$B$11,MATCH($E1551,品項主檔!$A$2:$A$11,0))</f>
        <v>古早味紅茶</v>
      </c>
      <c r="G1551" s="12" t="str">
        <f aca="false">INDEX(品項主檔!$C$2:$C$11,MATCH($E1551,品項主檔!$A$2:$A$11,0))</f>
        <v>飲品</v>
      </c>
      <c r="H1551" s="17" t="n">
        <f aca="false">SUMIFS(品項年度售價!$D$2:$D$31,品項年度售價!$A$2:$A$31,$B1551,品項年度售價!$B$2:$B$31,$E1551)</f>
        <v>45</v>
      </c>
      <c r="I1551" s="4" t="n">
        <v>4682</v>
      </c>
      <c r="J1551" s="14" t="n">
        <f aca="false">H1551*I1551</f>
        <v>210690</v>
      </c>
    </row>
    <row r="1552" customFormat="false" ht="15" hidden="false" customHeight="false" outlineLevel="0" collapsed="false">
      <c r="A1552" s="6" t="str">
        <f aca="false">TEXT(B1552,"0")&amp;"-"&amp;TEXT(C1552,"00")</f>
        <v>2024-09</v>
      </c>
      <c r="B1552" s="4" t="n">
        <v>2024</v>
      </c>
      <c r="C1552" s="4" t="n">
        <v>9</v>
      </c>
      <c r="D1552" s="9" t="s">
        <v>273</v>
      </c>
      <c r="E1552" s="9" t="s">
        <v>349</v>
      </c>
      <c r="F1552" s="12" t="str">
        <f aca="false">INDEX(品項主檔!$B$2:$B$11,MATCH($E1552,品項主檔!$A$2:$A$11,0))</f>
        <v>招牌牛肉麵</v>
      </c>
      <c r="G1552" s="12" t="str">
        <f aca="false">INDEX(品項主檔!$C$2:$C$11,MATCH($E1552,品項主檔!$A$2:$A$11,0))</f>
        <v>主食</v>
      </c>
      <c r="H1552" s="17" t="n">
        <f aca="false">SUMIFS(品項年度售價!$D$2:$D$31,品項年度售價!$A$2:$A$31,$B1552,品項年度售價!$B$2:$B$31,$E1552)</f>
        <v>280</v>
      </c>
      <c r="I1552" s="4" t="n">
        <v>263</v>
      </c>
      <c r="J1552" s="14" t="n">
        <f aca="false">H1552*I1552</f>
        <v>73640</v>
      </c>
    </row>
    <row r="1553" customFormat="false" ht="15" hidden="false" customHeight="false" outlineLevel="0" collapsed="false">
      <c r="A1553" s="6" t="str">
        <f aca="false">TEXT(B1553,"0")&amp;"-"&amp;TEXT(C1553,"00")</f>
        <v>2024-09</v>
      </c>
      <c r="B1553" s="4" t="n">
        <v>2024</v>
      </c>
      <c r="C1553" s="4" t="n">
        <v>9</v>
      </c>
      <c r="D1553" s="9" t="s">
        <v>273</v>
      </c>
      <c r="E1553" s="9" t="s">
        <v>352</v>
      </c>
      <c r="F1553" s="12" t="str">
        <f aca="false">INDEX(品項主檔!$B$2:$B$11,MATCH($E1553,品項主檔!$A$2:$A$11,0))</f>
        <v>三杯雞定食</v>
      </c>
      <c r="G1553" s="12" t="str">
        <f aca="false">INDEX(品項主檔!$C$2:$C$11,MATCH($E1553,品項主檔!$A$2:$A$11,0))</f>
        <v>主食</v>
      </c>
      <c r="H1553" s="17" t="n">
        <f aca="false">SUMIFS(品項年度售價!$D$2:$D$31,品項年度售價!$A$2:$A$31,$B1553,品項年度售價!$B$2:$B$31,$E1553)</f>
        <v>260</v>
      </c>
      <c r="I1553" s="4" t="n">
        <v>268</v>
      </c>
      <c r="J1553" s="14" t="n">
        <f aca="false">H1553*I1553</f>
        <v>69680</v>
      </c>
    </row>
    <row r="1554" customFormat="false" ht="15" hidden="false" customHeight="false" outlineLevel="0" collapsed="false">
      <c r="A1554" s="6" t="str">
        <f aca="false">TEXT(B1554,"0")&amp;"-"&amp;TEXT(C1554,"00")</f>
        <v>2024-09</v>
      </c>
      <c r="B1554" s="4" t="n">
        <v>2024</v>
      </c>
      <c r="C1554" s="4" t="n">
        <v>9</v>
      </c>
      <c r="D1554" s="9" t="s">
        <v>273</v>
      </c>
      <c r="E1554" s="9" t="s">
        <v>354</v>
      </c>
      <c r="F1554" s="12" t="str">
        <f aca="false">INDEX(品項主檔!$B$2:$B$11,MATCH($E1554,品項主檔!$A$2:$A$11,0))</f>
        <v>蔥油雞腿飯</v>
      </c>
      <c r="G1554" s="12" t="str">
        <f aca="false">INDEX(品項主檔!$C$2:$C$11,MATCH($E1554,品項主檔!$A$2:$A$11,0))</f>
        <v>主食</v>
      </c>
      <c r="H1554" s="17" t="n">
        <f aca="false">SUMIFS(品項年度售價!$D$2:$D$31,品項年度售價!$A$2:$A$31,$B1554,品項年度售價!$B$2:$B$31,$E1554)</f>
        <v>220</v>
      </c>
      <c r="I1554" s="4" t="n">
        <v>294</v>
      </c>
      <c r="J1554" s="14" t="n">
        <f aca="false">H1554*I1554</f>
        <v>64680</v>
      </c>
    </row>
    <row r="1555" customFormat="false" ht="15" hidden="false" customHeight="false" outlineLevel="0" collapsed="false">
      <c r="A1555" s="6" t="str">
        <f aca="false">TEXT(B1555,"0")&amp;"-"&amp;TEXT(C1555,"00")</f>
        <v>2024-09</v>
      </c>
      <c r="B1555" s="4" t="n">
        <v>2024</v>
      </c>
      <c r="C1555" s="4" t="n">
        <v>9</v>
      </c>
      <c r="D1555" s="9" t="s">
        <v>273</v>
      </c>
      <c r="E1555" s="9" t="s">
        <v>356</v>
      </c>
      <c r="F1555" s="12" t="str">
        <f aca="false">INDEX(品項主檔!$B$2:$B$11,MATCH($E1555,品項主檔!$A$2:$A$11,0))</f>
        <v>黑胡椒豬排飯</v>
      </c>
      <c r="G1555" s="12" t="str">
        <f aca="false">INDEX(品項主檔!$C$2:$C$11,MATCH($E1555,品項主檔!$A$2:$A$11,0))</f>
        <v>主食</v>
      </c>
      <c r="H1555" s="17" t="n">
        <f aca="false">SUMIFS(品項年度售價!$D$2:$D$31,品項年度售價!$A$2:$A$31,$B1555,品項年度售價!$B$2:$B$31,$E1555)</f>
        <v>230</v>
      </c>
      <c r="I1555" s="4" t="n">
        <v>350</v>
      </c>
      <c r="J1555" s="14" t="n">
        <f aca="false">H1555*I1555</f>
        <v>80500</v>
      </c>
    </row>
    <row r="1556" customFormat="false" ht="15" hidden="false" customHeight="false" outlineLevel="0" collapsed="false">
      <c r="A1556" s="6" t="str">
        <f aca="false">TEXT(B1556,"0")&amp;"-"&amp;TEXT(C1556,"00")</f>
        <v>2024-09</v>
      </c>
      <c r="B1556" s="4" t="n">
        <v>2024</v>
      </c>
      <c r="C1556" s="4" t="n">
        <v>9</v>
      </c>
      <c r="D1556" s="9" t="s">
        <v>273</v>
      </c>
      <c r="E1556" s="9" t="s">
        <v>358</v>
      </c>
      <c r="F1556" s="12" t="str">
        <f aca="false">INDEX(品項主檔!$B$2:$B$11,MATCH($E1556,品項主檔!$A$2:$A$11,0))</f>
        <v>麻油雞湯麵</v>
      </c>
      <c r="G1556" s="12" t="str">
        <f aca="false">INDEX(品項主檔!$C$2:$C$11,MATCH($E1556,品項主檔!$A$2:$A$11,0))</f>
        <v>主食</v>
      </c>
      <c r="H1556" s="17" t="n">
        <f aca="false">SUMIFS(品項年度售價!$D$2:$D$31,品項年度售價!$A$2:$A$31,$B1556,品項年度售價!$B$2:$B$31,$E1556)</f>
        <v>290</v>
      </c>
      <c r="I1556" s="4" t="n">
        <v>206</v>
      </c>
      <c r="J1556" s="14" t="n">
        <f aca="false">H1556*I1556</f>
        <v>59740</v>
      </c>
    </row>
    <row r="1557" customFormat="false" ht="15" hidden="false" customHeight="false" outlineLevel="0" collapsed="false">
      <c r="A1557" s="6" t="str">
        <f aca="false">TEXT(B1557,"0")&amp;"-"&amp;TEXT(C1557,"00")</f>
        <v>2024-09</v>
      </c>
      <c r="B1557" s="4" t="n">
        <v>2024</v>
      </c>
      <c r="C1557" s="4" t="n">
        <v>9</v>
      </c>
      <c r="D1557" s="9" t="s">
        <v>273</v>
      </c>
      <c r="E1557" s="9" t="s">
        <v>360</v>
      </c>
      <c r="F1557" s="12" t="str">
        <f aca="false">INDEX(品項主檔!$B$2:$B$11,MATCH($E1557,品項主檔!$A$2:$A$11,0))</f>
        <v>塔香涼麵</v>
      </c>
      <c r="G1557" s="12" t="str">
        <f aca="false">INDEX(品項主檔!$C$2:$C$11,MATCH($E1557,品項主檔!$A$2:$A$11,0))</f>
        <v>主食</v>
      </c>
      <c r="H1557" s="17" t="n">
        <f aca="false">SUMIFS(品項年度售價!$D$2:$D$31,品項年度售價!$A$2:$A$31,$B1557,品項年度售價!$B$2:$B$31,$E1557)</f>
        <v>180</v>
      </c>
      <c r="I1557" s="4" t="n">
        <v>410</v>
      </c>
      <c r="J1557" s="14" t="n">
        <f aca="false">H1557*I1557</f>
        <v>73800</v>
      </c>
    </row>
    <row r="1558" customFormat="false" ht="15" hidden="false" customHeight="false" outlineLevel="0" collapsed="false">
      <c r="A1558" s="6" t="str">
        <f aca="false">TEXT(B1558,"0")&amp;"-"&amp;TEXT(C1558,"00")</f>
        <v>2024-09</v>
      </c>
      <c r="B1558" s="4" t="n">
        <v>2024</v>
      </c>
      <c r="C1558" s="4" t="n">
        <v>9</v>
      </c>
      <c r="D1558" s="9" t="s">
        <v>273</v>
      </c>
      <c r="E1558" s="9" t="s">
        <v>362</v>
      </c>
      <c r="F1558" s="12" t="str">
        <f aca="false">INDEX(品項主檔!$B$2:$B$11,MATCH($E1558,品項主檔!$A$2:$A$11,0))</f>
        <v>海鮮炒飯</v>
      </c>
      <c r="G1558" s="12" t="str">
        <f aca="false">INDEX(品項主檔!$C$2:$C$11,MATCH($E1558,品項主檔!$A$2:$A$11,0))</f>
        <v>主食</v>
      </c>
      <c r="H1558" s="17" t="n">
        <f aca="false">SUMIFS(品項年度售價!$D$2:$D$31,品項年度售價!$A$2:$A$31,$B1558,品項年度售價!$B$2:$B$31,$E1558)</f>
        <v>250</v>
      </c>
      <c r="I1558" s="4" t="n">
        <v>366</v>
      </c>
      <c r="J1558" s="14" t="n">
        <f aca="false">H1558*I1558</f>
        <v>91500</v>
      </c>
    </row>
    <row r="1559" customFormat="false" ht="15" hidden="false" customHeight="false" outlineLevel="0" collapsed="false">
      <c r="A1559" s="6" t="str">
        <f aca="false">TEXT(B1559,"0")&amp;"-"&amp;TEXT(C1559,"00")</f>
        <v>2024-09</v>
      </c>
      <c r="B1559" s="4" t="n">
        <v>2024</v>
      </c>
      <c r="C1559" s="4" t="n">
        <v>9</v>
      </c>
      <c r="D1559" s="9" t="s">
        <v>273</v>
      </c>
      <c r="E1559" s="9" t="s">
        <v>364</v>
      </c>
      <c r="F1559" s="12" t="str">
        <f aca="false">INDEX(品項主檔!$B$2:$B$11,MATCH($E1559,品項主檔!$A$2:$A$11,0))</f>
        <v>酸辣湯</v>
      </c>
      <c r="G1559" s="12" t="str">
        <f aca="false">INDEX(品項主檔!$C$2:$C$11,MATCH($E1559,品項主檔!$A$2:$A$11,0))</f>
        <v>湯品</v>
      </c>
      <c r="H1559" s="17" t="n">
        <f aca="false">SUMIFS(品項年度售價!$D$2:$D$31,品項年度售價!$A$2:$A$31,$B1559,品項年度售價!$B$2:$B$31,$E1559)</f>
        <v>60</v>
      </c>
      <c r="I1559" s="4" t="n">
        <v>1569</v>
      </c>
      <c r="J1559" s="14" t="n">
        <f aca="false">H1559*I1559</f>
        <v>94140</v>
      </c>
    </row>
    <row r="1560" customFormat="false" ht="15" hidden="false" customHeight="false" outlineLevel="0" collapsed="false">
      <c r="A1560" s="6" t="str">
        <f aca="false">TEXT(B1560,"0")&amp;"-"&amp;TEXT(C1560,"00")</f>
        <v>2024-09</v>
      </c>
      <c r="B1560" s="4" t="n">
        <v>2024</v>
      </c>
      <c r="C1560" s="4" t="n">
        <v>9</v>
      </c>
      <c r="D1560" s="9" t="s">
        <v>273</v>
      </c>
      <c r="E1560" s="9" t="s">
        <v>367</v>
      </c>
      <c r="F1560" s="12" t="str">
        <f aca="false">INDEX(品項主檔!$B$2:$B$11,MATCH($E1560,品項主檔!$A$2:$A$11,0))</f>
        <v>招牌滷味拼盤</v>
      </c>
      <c r="G1560" s="12" t="str">
        <f aca="false">INDEX(品項主檔!$C$2:$C$11,MATCH($E1560,品項主檔!$A$2:$A$11,0))</f>
        <v>小菜</v>
      </c>
      <c r="H1560" s="17" t="n">
        <f aca="false">SUMIFS(品項年度售價!$D$2:$D$31,品項年度售價!$A$2:$A$31,$B1560,品項年度售價!$B$2:$B$31,$E1560)</f>
        <v>120</v>
      </c>
      <c r="I1560" s="4" t="n">
        <v>1106</v>
      </c>
      <c r="J1560" s="14" t="n">
        <f aca="false">H1560*I1560</f>
        <v>132720</v>
      </c>
    </row>
    <row r="1561" customFormat="false" ht="15" hidden="false" customHeight="false" outlineLevel="0" collapsed="false">
      <c r="A1561" s="6" t="str">
        <f aca="false">TEXT(B1561,"0")&amp;"-"&amp;TEXT(C1561,"00")</f>
        <v>2024-09</v>
      </c>
      <c r="B1561" s="4" t="n">
        <v>2024</v>
      </c>
      <c r="C1561" s="4" t="n">
        <v>9</v>
      </c>
      <c r="D1561" s="9" t="s">
        <v>273</v>
      </c>
      <c r="E1561" s="9" t="s">
        <v>370</v>
      </c>
      <c r="F1561" s="12" t="str">
        <f aca="false">INDEX(品項主檔!$B$2:$B$11,MATCH($E1561,品項主檔!$A$2:$A$11,0))</f>
        <v>古早味紅茶</v>
      </c>
      <c r="G1561" s="12" t="str">
        <f aca="false">INDEX(品項主檔!$C$2:$C$11,MATCH($E1561,品項主檔!$A$2:$A$11,0))</f>
        <v>飲品</v>
      </c>
      <c r="H1561" s="17" t="n">
        <f aca="false">SUMIFS(品項年度售價!$D$2:$D$31,品項年度售價!$A$2:$A$31,$B1561,品項年度售價!$B$2:$B$31,$E1561)</f>
        <v>45</v>
      </c>
      <c r="I1561" s="4" t="n">
        <v>2809</v>
      </c>
      <c r="J1561" s="14" t="n">
        <f aca="false">H1561*I1561</f>
        <v>126405</v>
      </c>
    </row>
    <row r="1562" customFormat="false" ht="15" hidden="false" customHeight="false" outlineLevel="0" collapsed="false">
      <c r="A1562" s="6" t="str">
        <f aca="false">TEXT(B1562,"0")&amp;"-"&amp;TEXT(C1562,"00")</f>
        <v>2024-09</v>
      </c>
      <c r="B1562" s="4" t="n">
        <v>2024</v>
      </c>
      <c r="C1562" s="4" t="n">
        <v>9</v>
      </c>
      <c r="D1562" s="9" t="s">
        <v>277</v>
      </c>
      <c r="E1562" s="9" t="s">
        <v>349</v>
      </c>
      <c r="F1562" s="12" t="str">
        <f aca="false">INDEX(品項主檔!$B$2:$B$11,MATCH($E1562,品項主檔!$A$2:$A$11,0))</f>
        <v>招牌牛肉麵</v>
      </c>
      <c r="G1562" s="12" t="str">
        <f aca="false">INDEX(品項主檔!$C$2:$C$11,MATCH($E1562,品項主檔!$A$2:$A$11,0))</f>
        <v>主食</v>
      </c>
      <c r="H1562" s="17" t="n">
        <f aca="false">SUMIFS(品項年度售價!$D$2:$D$31,品項年度售價!$A$2:$A$31,$B1562,品項年度售價!$B$2:$B$31,$E1562)</f>
        <v>280</v>
      </c>
      <c r="I1562" s="4" t="n">
        <v>240</v>
      </c>
      <c r="J1562" s="14" t="n">
        <f aca="false">H1562*I1562</f>
        <v>67200</v>
      </c>
    </row>
    <row r="1563" customFormat="false" ht="15" hidden="false" customHeight="false" outlineLevel="0" collapsed="false">
      <c r="A1563" s="6" t="str">
        <f aca="false">TEXT(B1563,"0")&amp;"-"&amp;TEXT(C1563,"00")</f>
        <v>2024-09</v>
      </c>
      <c r="B1563" s="4" t="n">
        <v>2024</v>
      </c>
      <c r="C1563" s="4" t="n">
        <v>9</v>
      </c>
      <c r="D1563" s="9" t="s">
        <v>277</v>
      </c>
      <c r="E1563" s="9" t="s">
        <v>352</v>
      </c>
      <c r="F1563" s="12" t="str">
        <f aca="false">INDEX(品項主檔!$B$2:$B$11,MATCH($E1563,品項主檔!$A$2:$A$11,0))</f>
        <v>三杯雞定食</v>
      </c>
      <c r="G1563" s="12" t="str">
        <f aca="false">INDEX(品項主檔!$C$2:$C$11,MATCH($E1563,品項主檔!$A$2:$A$11,0))</f>
        <v>主食</v>
      </c>
      <c r="H1563" s="17" t="n">
        <f aca="false">SUMIFS(品項年度售價!$D$2:$D$31,品項年度售價!$A$2:$A$31,$B1563,品項年度售價!$B$2:$B$31,$E1563)</f>
        <v>260</v>
      </c>
      <c r="I1563" s="4" t="n">
        <v>284</v>
      </c>
      <c r="J1563" s="14" t="n">
        <f aca="false">H1563*I1563</f>
        <v>73840</v>
      </c>
    </row>
    <row r="1564" customFormat="false" ht="15" hidden="false" customHeight="false" outlineLevel="0" collapsed="false">
      <c r="A1564" s="6" t="str">
        <f aca="false">TEXT(B1564,"0")&amp;"-"&amp;TEXT(C1564,"00")</f>
        <v>2024-09</v>
      </c>
      <c r="B1564" s="4" t="n">
        <v>2024</v>
      </c>
      <c r="C1564" s="4" t="n">
        <v>9</v>
      </c>
      <c r="D1564" s="9" t="s">
        <v>277</v>
      </c>
      <c r="E1564" s="9" t="s">
        <v>354</v>
      </c>
      <c r="F1564" s="12" t="str">
        <f aca="false">INDEX(品項主檔!$B$2:$B$11,MATCH($E1564,品項主檔!$A$2:$A$11,0))</f>
        <v>蔥油雞腿飯</v>
      </c>
      <c r="G1564" s="12" t="str">
        <f aca="false">INDEX(品項主檔!$C$2:$C$11,MATCH($E1564,品項主檔!$A$2:$A$11,0))</f>
        <v>主食</v>
      </c>
      <c r="H1564" s="17" t="n">
        <f aca="false">SUMIFS(品項年度售價!$D$2:$D$31,品項年度售價!$A$2:$A$31,$B1564,品項年度售價!$B$2:$B$31,$E1564)</f>
        <v>220</v>
      </c>
      <c r="I1564" s="4" t="n">
        <v>333</v>
      </c>
      <c r="J1564" s="14" t="n">
        <f aca="false">H1564*I1564</f>
        <v>73260</v>
      </c>
    </row>
    <row r="1565" customFormat="false" ht="15" hidden="false" customHeight="false" outlineLevel="0" collapsed="false">
      <c r="A1565" s="6" t="str">
        <f aca="false">TEXT(B1565,"0")&amp;"-"&amp;TEXT(C1565,"00")</f>
        <v>2024-09</v>
      </c>
      <c r="B1565" s="4" t="n">
        <v>2024</v>
      </c>
      <c r="C1565" s="4" t="n">
        <v>9</v>
      </c>
      <c r="D1565" s="9" t="s">
        <v>277</v>
      </c>
      <c r="E1565" s="9" t="s">
        <v>356</v>
      </c>
      <c r="F1565" s="12" t="str">
        <f aca="false">INDEX(品項主檔!$B$2:$B$11,MATCH($E1565,品項主檔!$A$2:$A$11,0))</f>
        <v>黑胡椒豬排飯</v>
      </c>
      <c r="G1565" s="12" t="str">
        <f aca="false">INDEX(品項主檔!$C$2:$C$11,MATCH($E1565,品項主檔!$A$2:$A$11,0))</f>
        <v>主食</v>
      </c>
      <c r="H1565" s="17" t="n">
        <f aca="false">SUMIFS(品項年度售價!$D$2:$D$31,品項年度售價!$A$2:$A$31,$B1565,品項年度售價!$B$2:$B$31,$E1565)</f>
        <v>230</v>
      </c>
      <c r="I1565" s="4" t="n">
        <v>325</v>
      </c>
      <c r="J1565" s="14" t="n">
        <f aca="false">H1565*I1565</f>
        <v>74750</v>
      </c>
    </row>
    <row r="1566" customFormat="false" ht="15" hidden="false" customHeight="false" outlineLevel="0" collapsed="false">
      <c r="A1566" s="6" t="str">
        <f aca="false">TEXT(B1566,"0")&amp;"-"&amp;TEXT(C1566,"00")</f>
        <v>2024-09</v>
      </c>
      <c r="B1566" s="4" t="n">
        <v>2024</v>
      </c>
      <c r="C1566" s="4" t="n">
        <v>9</v>
      </c>
      <c r="D1566" s="9" t="s">
        <v>277</v>
      </c>
      <c r="E1566" s="9" t="s">
        <v>358</v>
      </c>
      <c r="F1566" s="12" t="str">
        <f aca="false">INDEX(品項主檔!$B$2:$B$11,MATCH($E1566,品項主檔!$A$2:$A$11,0))</f>
        <v>麻油雞湯麵</v>
      </c>
      <c r="G1566" s="12" t="str">
        <f aca="false">INDEX(品項主檔!$C$2:$C$11,MATCH($E1566,品項主檔!$A$2:$A$11,0))</f>
        <v>主食</v>
      </c>
      <c r="H1566" s="17" t="n">
        <f aca="false">SUMIFS(品項年度售價!$D$2:$D$31,品項年度售價!$A$2:$A$31,$B1566,品項年度售價!$B$2:$B$31,$E1566)</f>
        <v>290</v>
      </c>
      <c r="I1566" s="4" t="n">
        <v>207</v>
      </c>
      <c r="J1566" s="14" t="n">
        <f aca="false">H1566*I1566</f>
        <v>60030</v>
      </c>
    </row>
    <row r="1567" customFormat="false" ht="15" hidden="false" customHeight="false" outlineLevel="0" collapsed="false">
      <c r="A1567" s="6" t="str">
        <f aca="false">TEXT(B1567,"0")&amp;"-"&amp;TEXT(C1567,"00")</f>
        <v>2024-09</v>
      </c>
      <c r="B1567" s="4" t="n">
        <v>2024</v>
      </c>
      <c r="C1567" s="4" t="n">
        <v>9</v>
      </c>
      <c r="D1567" s="9" t="s">
        <v>277</v>
      </c>
      <c r="E1567" s="9" t="s">
        <v>360</v>
      </c>
      <c r="F1567" s="12" t="str">
        <f aca="false">INDEX(品項主檔!$B$2:$B$11,MATCH($E1567,品項主檔!$A$2:$A$11,0))</f>
        <v>塔香涼麵</v>
      </c>
      <c r="G1567" s="12" t="str">
        <f aca="false">INDEX(品項主檔!$C$2:$C$11,MATCH($E1567,品項主檔!$A$2:$A$11,0))</f>
        <v>主食</v>
      </c>
      <c r="H1567" s="17" t="n">
        <f aca="false">SUMIFS(品項年度售價!$D$2:$D$31,品項年度售價!$A$2:$A$31,$B1567,品項年度售價!$B$2:$B$31,$E1567)</f>
        <v>180</v>
      </c>
      <c r="I1567" s="4" t="n">
        <v>310</v>
      </c>
      <c r="J1567" s="14" t="n">
        <f aca="false">H1567*I1567</f>
        <v>55800</v>
      </c>
    </row>
    <row r="1568" customFormat="false" ht="15" hidden="false" customHeight="false" outlineLevel="0" collapsed="false">
      <c r="A1568" s="6" t="str">
        <f aca="false">TEXT(B1568,"0")&amp;"-"&amp;TEXT(C1568,"00")</f>
        <v>2024-09</v>
      </c>
      <c r="B1568" s="4" t="n">
        <v>2024</v>
      </c>
      <c r="C1568" s="4" t="n">
        <v>9</v>
      </c>
      <c r="D1568" s="9" t="s">
        <v>277</v>
      </c>
      <c r="E1568" s="9" t="s">
        <v>362</v>
      </c>
      <c r="F1568" s="12" t="str">
        <f aca="false">INDEX(品項主檔!$B$2:$B$11,MATCH($E1568,品項主檔!$A$2:$A$11,0))</f>
        <v>海鮮炒飯</v>
      </c>
      <c r="G1568" s="12" t="str">
        <f aca="false">INDEX(品項主檔!$C$2:$C$11,MATCH($E1568,品項主檔!$A$2:$A$11,0))</f>
        <v>主食</v>
      </c>
      <c r="H1568" s="17" t="n">
        <f aca="false">SUMIFS(品項年度售價!$D$2:$D$31,品項年度售價!$A$2:$A$31,$B1568,品項年度售價!$B$2:$B$31,$E1568)</f>
        <v>250</v>
      </c>
      <c r="I1568" s="4" t="n">
        <v>274</v>
      </c>
      <c r="J1568" s="14" t="n">
        <f aca="false">H1568*I1568</f>
        <v>68500</v>
      </c>
    </row>
    <row r="1569" customFormat="false" ht="15" hidden="false" customHeight="false" outlineLevel="0" collapsed="false">
      <c r="A1569" s="6" t="str">
        <f aca="false">TEXT(B1569,"0")&amp;"-"&amp;TEXT(C1569,"00")</f>
        <v>2024-09</v>
      </c>
      <c r="B1569" s="4" t="n">
        <v>2024</v>
      </c>
      <c r="C1569" s="4" t="n">
        <v>9</v>
      </c>
      <c r="D1569" s="9" t="s">
        <v>277</v>
      </c>
      <c r="E1569" s="9" t="s">
        <v>364</v>
      </c>
      <c r="F1569" s="12" t="str">
        <f aca="false">INDEX(品項主檔!$B$2:$B$11,MATCH($E1569,品項主檔!$A$2:$A$11,0))</f>
        <v>酸辣湯</v>
      </c>
      <c r="G1569" s="12" t="str">
        <f aca="false">INDEX(品項主檔!$C$2:$C$11,MATCH($E1569,品項主檔!$A$2:$A$11,0))</f>
        <v>湯品</v>
      </c>
      <c r="H1569" s="17" t="n">
        <f aca="false">SUMIFS(品項年度售價!$D$2:$D$31,品項年度售價!$A$2:$A$31,$B1569,品項年度售價!$B$2:$B$31,$E1569)</f>
        <v>60</v>
      </c>
      <c r="I1569" s="4" t="n">
        <v>1643</v>
      </c>
      <c r="J1569" s="14" t="n">
        <f aca="false">H1569*I1569</f>
        <v>98580</v>
      </c>
    </row>
    <row r="1570" customFormat="false" ht="15" hidden="false" customHeight="false" outlineLevel="0" collapsed="false">
      <c r="A1570" s="6" t="str">
        <f aca="false">TEXT(B1570,"0")&amp;"-"&amp;TEXT(C1570,"00")</f>
        <v>2024-09</v>
      </c>
      <c r="B1570" s="4" t="n">
        <v>2024</v>
      </c>
      <c r="C1570" s="4" t="n">
        <v>9</v>
      </c>
      <c r="D1570" s="9" t="s">
        <v>277</v>
      </c>
      <c r="E1570" s="9" t="s">
        <v>367</v>
      </c>
      <c r="F1570" s="12" t="str">
        <f aca="false">INDEX(品項主檔!$B$2:$B$11,MATCH($E1570,品項主檔!$A$2:$A$11,0))</f>
        <v>招牌滷味拼盤</v>
      </c>
      <c r="G1570" s="12" t="str">
        <f aca="false">INDEX(品項主檔!$C$2:$C$11,MATCH($E1570,品項主檔!$A$2:$A$11,0))</f>
        <v>小菜</v>
      </c>
      <c r="H1570" s="17" t="n">
        <f aca="false">SUMIFS(品項年度售價!$D$2:$D$31,品項年度售價!$A$2:$A$31,$B1570,品項年度售價!$B$2:$B$31,$E1570)</f>
        <v>120</v>
      </c>
      <c r="I1570" s="4" t="n">
        <v>1016</v>
      </c>
      <c r="J1570" s="14" t="n">
        <f aca="false">H1570*I1570</f>
        <v>121920</v>
      </c>
    </row>
    <row r="1571" customFormat="false" ht="15" hidden="false" customHeight="false" outlineLevel="0" collapsed="false">
      <c r="A1571" s="6" t="str">
        <f aca="false">TEXT(B1571,"0")&amp;"-"&amp;TEXT(C1571,"00")</f>
        <v>2024-09</v>
      </c>
      <c r="B1571" s="4" t="n">
        <v>2024</v>
      </c>
      <c r="C1571" s="4" t="n">
        <v>9</v>
      </c>
      <c r="D1571" s="9" t="s">
        <v>277</v>
      </c>
      <c r="E1571" s="9" t="s">
        <v>370</v>
      </c>
      <c r="F1571" s="12" t="str">
        <f aca="false">INDEX(品項主檔!$B$2:$B$11,MATCH($E1571,品項主檔!$A$2:$A$11,0))</f>
        <v>古早味紅茶</v>
      </c>
      <c r="G1571" s="12" t="str">
        <f aca="false">INDEX(品項主檔!$C$2:$C$11,MATCH($E1571,品項主檔!$A$2:$A$11,0))</f>
        <v>飲品</v>
      </c>
      <c r="H1571" s="17" t="n">
        <f aca="false">SUMIFS(品項年度售價!$D$2:$D$31,品項年度售價!$A$2:$A$31,$B1571,品項年度售價!$B$2:$B$31,$E1571)</f>
        <v>45</v>
      </c>
      <c r="I1571" s="4" t="n">
        <v>3427</v>
      </c>
      <c r="J1571" s="14" t="n">
        <f aca="false">H1571*I1571</f>
        <v>154215</v>
      </c>
    </row>
    <row r="1572" customFormat="false" ht="15" hidden="false" customHeight="false" outlineLevel="0" collapsed="false">
      <c r="A1572" s="6" t="str">
        <f aca="false">TEXT(B1572,"0")&amp;"-"&amp;TEXT(C1572,"00")</f>
        <v>2024-09</v>
      </c>
      <c r="B1572" s="4" t="n">
        <v>2024</v>
      </c>
      <c r="C1572" s="4" t="n">
        <v>9</v>
      </c>
      <c r="D1572" s="9" t="s">
        <v>288</v>
      </c>
      <c r="E1572" s="9" t="s">
        <v>349</v>
      </c>
      <c r="F1572" s="12" t="str">
        <f aca="false">INDEX(品項主檔!$B$2:$B$11,MATCH($E1572,品項主檔!$A$2:$A$11,0))</f>
        <v>招牌牛肉麵</v>
      </c>
      <c r="G1572" s="12" t="str">
        <f aca="false">INDEX(品項主檔!$C$2:$C$11,MATCH($E1572,品項主檔!$A$2:$A$11,0))</f>
        <v>主食</v>
      </c>
      <c r="H1572" s="17" t="n">
        <f aca="false">SUMIFS(品項年度售價!$D$2:$D$31,品項年度售價!$A$2:$A$31,$B1572,品項年度售價!$B$2:$B$31,$E1572)</f>
        <v>280</v>
      </c>
      <c r="I1572" s="4" t="n">
        <v>319</v>
      </c>
      <c r="J1572" s="14" t="n">
        <f aca="false">H1572*I1572</f>
        <v>89320</v>
      </c>
    </row>
    <row r="1573" customFormat="false" ht="15" hidden="false" customHeight="false" outlineLevel="0" collapsed="false">
      <c r="A1573" s="6" t="str">
        <f aca="false">TEXT(B1573,"0")&amp;"-"&amp;TEXT(C1573,"00")</f>
        <v>2024-09</v>
      </c>
      <c r="B1573" s="4" t="n">
        <v>2024</v>
      </c>
      <c r="C1573" s="4" t="n">
        <v>9</v>
      </c>
      <c r="D1573" s="9" t="s">
        <v>288</v>
      </c>
      <c r="E1573" s="9" t="s">
        <v>352</v>
      </c>
      <c r="F1573" s="12" t="str">
        <f aca="false">INDEX(品項主檔!$B$2:$B$11,MATCH($E1573,品項主檔!$A$2:$A$11,0))</f>
        <v>三杯雞定食</v>
      </c>
      <c r="G1573" s="12" t="str">
        <f aca="false">INDEX(品項主檔!$C$2:$C$11,MATCH($E1573,品項主檔!$A$2:$A$11,0))</f>
        <v>主食</v>
      </c>
      <c r="H1573" s="17" t="n">
        <f aca="false">SUMIFS(品項年度售價!$D$2:$D$31,品項年度售價!$A$2:$A$31,$B1573,品項年度售價!$B$2:$B$31,$E1573)</f>
        <v>260</v>
      </c>
      <c r="I1573" s="4" t="n">
        <v>357</v>
      </c>
      <c r="J1573" s="14" t="n">
        <f aca="false">H1573*I1573</f>
        <v>92820</v>
      </c>
    </row>
    <row r="1574" customFormat="false" ht="15" hidden="false" customHeight="false" outlineLevel="0" collapsed="false">
      <c r="A1574" s="6" t="str">
        <f aca="false">TEXT(B1574,"0")&amp;"-"&amp;TEXT(C1574,"00")</f>
        <v>2024-09</v>
      </c>
      <c r="B1574" s="4" t="n">
        <v>2024</v>
      </c>
      <c r="C1574" s="4" t="n">
        <v>9</v>
      </c>
      <c r="D1574" s="9" t="s">
        <v>288</v>
      </c>
      <c r="E1574" s="9" t="s">
        <v>354</v>
      </c>
      <c r="F1574" s="12" t="str">
        <f aca="false">INDEX(品項主檔!$B$2:$B$11,MATCH($E1574,品項主檔!$A$2:$A$11,0))</f>
        <v>蔥油雞腿飯</v>
      </c>
      <c r="G1574" s="12" t="str">
        <f aca="false">INDEX(品項主檔!$C$2:$C$11,MATCH($E1574,品項主檔!$A$2:$A$11,0))</f>
        <v>主食</v>
      </c>
      <c r="H1574" s="17" t="n">
        <f aca="false">SUMIFS(品項年度售價!$D$2:$D$31,品項年度售價!$A$2:$A$31,$B1574,品項年度售價!$B$2:$B$31,$E1574)</f>
        <v>220</v>
      </c>
      <c r="I1574" s="4" t="n">
        <v>409</v>
      </c>
      <c r="J1574" s="14" t="n">
        <f aca="false">H1574*I1574</f>
        <v>89980</v>
      </c>
    </row>
    <row r="1575" customFormat="false" ht="15" hidden="false" customHeight="false" outlineLevel="0" collapsed="false">
      <c r="A1575" s="6" t="str">
        <f aca="false">TEXT(B1575,"0")&amp;"-"&amp;TEXT(C1575,"00")</f>
        <v>2024-09</v>
      </c>
      <c r="B1575" s="4" t="n">
        <v>2024</v>
      </c>
      <c r="C1575" s="4" t="n">
        <v>9</v>
      </c>
      <c r="D1575" s="9" t="s">
        <v>288</v>
      </c>
      <c r="E1575" s="9" t="s">
        <v>356</v>
      </c>
      <c r="F1575" s="12" t="str">
        <f aca="false">INDEX(品項主檔!$B$2:$B$11,MATCH($E1575,品項主檔!$A$2:$A$11,0))</f>
        <v>黑胡椒豬排飯</v>
      </c>
      <c r="G1575" s="12" t="str">
        <f aca="false">INDEX(品項主檔!$C$2:$C$11,MATCH($E1575,品項主檔!$A$2:$A$11,0))</f>
        <v>主食</v>
      </c>
      <c r="H1575" s="17" t="n">
        <f aca="false">SUMIFS(品項年度售價!$D$2:$D$31,品項年度售價!$A$2:$A$31,$B1575,品項年度售價!$B$2:$B$31,$E1575)</f>
        <v>230</v>
      </c>
      <c r="I1575" s="4" t="n">
        <v>418</v>
      </c>
      <c r="J1575" s="14" t="n">
        <f aca="false">H1575*I1575</f>
        <v>96140</v>
      </c>
    </row>
    <row r="1576" customFormat="false" ht="15" hidden="false" customHeight="false" outlineLevel="0" collapsed="false">
      <c r="A1576" s="6" t="str">
        <f aca="false">TEXT(B1576,"0")&amp;"-"&amp;TEXT(C1576,"00")</f>
        <v>2024-09</v>
      </c>
      <c r="B1576" s="4" t="n">
        <v>2024</v>
      </c>
      <c r="C1576" s="4" t="n">
        <v>9</v>
      </c>
      <c r="D1576" s="9" t="s">
        <v>288</v>
      </c>
      <c r="E1576" s="9" t="s">
        <v>358</v>
      </c>
      <c r="F1576" s="12" t="str">
        <f aca="false">INDEX(品項主檔!$B$2:$B$11,MATCH($E1576,品項主檔!$A$2:$A$11,0))</f>
        <v>麻油雞湯麵</v>
      </c>
      <c r="G1576" s="12" t="str">
        <f aca="false">INDEX(品項主檔!$C$2:$C$11,MATCH($E1576,品項主檔!$A$2:$A$11,0))</f>
        <v>主食</v>
      </c>
      <c r="H1576" s="17" t="n">
        <f aca="false">SUMIFS(品項年度售價!$D$2:$D$31,品項年度售價!$A$2:$A$31,$B1576,品項年度售價!$B$2:$B$31,$E1576)</f>
        <v>290</v>
      </c>
      <c r="I1576" s="4" t="n">
        <v>266</v>
      </c>
      <c r="J1576" s="14" t="n">
        <f aca="false">H1576*I1576</f>
        <v>77140</v>
      </c>
    </row>
    <row r="1577" customFormat="false" ht="15" hidden="false" customHeight="false" outlineLevel="0" collapsed="false">
      <c r="A1577" s="6" t="str">
        <f aca="false">TEXT(B1577,"0")&amp;"-"&amp;TEXT(C1577,"00")</f>
        <v>2024-09</v>
      </c>
      <c r="B1577" s="4" t="n">
        <v>2024</v>
      </c>
      <c r="C1577" s="4" t="n">
        <v>9</v>
      </c>
      <c r="D1577" s="9" t="s">
        <v>288</v>
      </c>
      <c r="E1577" s="9" t="s">
        <v>360</v>
      </c>
      <c r="F1577" s="12" t="str">
        <f aca="false">INDEX(品項主檔!$B$2:$B$11,MATCH($E1577,品項主檔!$A$2:$A$11,0))</f>
        <v>塔香涼麵</v>
      </c>
      <c r="G1577" s="12" t="str">
        <f aca="false">INDEX(品項主檔!$C$2:$C$11,MATCH($E1577,品項主檔!$A$2:$A$11,0))</f>
        <v>主食</v>
      </c>
      <c r="H1577" s="17" t="n">
        <f aca="false">SUMIFS(品項年度售價!$D$2:$D$31,品項年度售價!$A$2:$A$31,$B1577,品項年度售價!$B$2:$B$31,$E1577)</f>
        <v>180</v>
      </c>
      <c r="I1577" s="4" t="n">
        <v>474</v>
      </c>
      <c r="J1577" s="14" t="n">
        <f aca="false">H1577*I1577</f>
        <v>85320</v>
      </c>
    </row>
    <row r="1578" customFormat="false" ht="15" hidden="false" customHeight="false" outlineLevel="0" collapsed="false">
      <c r="A1578" s="6" t="str">
        <f aca="false">TEXT(B1578,"0")&amp;"-"&amp;TEXT(C1578,"00")</f>
        <v>2024-09</v>
      </c>
      <c r="B1578" s="4" t="n">
        <v>2024</v>
      </c>
      <c r="C1578" s="4" t="n">
        <v>9</v>
      </c>
      <c r="D1578" s="9" t="s">
        <v>288</v>
      </c>
      <c r="E1578" s="9" t="s">
        <v>362</v>
      </c>
      <c r="F1578" s="12" t="str">
        <f aca="false">INDEX(品項主檔!$B$2:$B$11,MATCH($E1578,品項主檔!$A$2:$A$11,0))</f>
        <v>海鮮炒飯</v>
      </c>
      <c r="G1578" s="12" t="str">
        <f aca="false">INDEX(品項主檔!$C$2:$C$11,MATCH($E1578,品項主檔!$A$2:$A$11,0))</f>
        <v>主食</v>
      </c>
      <c r="H1578" s="17" t="n">
        <f aca="false">SUMIFS(品項年度售價!$D$2:$D$31,品項年度售價!$A$2:$A$31,$B1578,品項年度售價!$B$2:$B$31,$E1578)</f>
        <v>250</v>
      </c>
      <c r="I1578" s="4" t="n">
        <v>466</v>
      </c>
      <c r="J1578" s="14" t="n">
        <f aca="false">H1578*I1578</f>
        <v>116500</v>
      </c>
    </row>
    <row r="1579" customFormat="false" ht="15" hidden="false" customHeight="false" outlineLevel="0" collapsed="false">
      <c r="A1579" s="6" t="str">
        <f aca="false">TEXT(B1579,"0")&amp;"-"&amp;TEXT(C1579,"00")</f>
        <v>2024-09</v>
      </c>
      <c r="B1579" s="4" t="n">
        <v>2024</v>
      </c>
      <c r="C1579" s="4" t="n">
        <v>9</v>
      </c>
      <c r="D1579" s="9" t="s">
        <v>288</v>
      </c>
      <c r="E1579" s="9" t="s">
        <v>364</v>
      </c>
      <c r="F1579" s="12" t="str">
        <f aca="false">INDEX(品項主檔!$B$2:$B$11,MATCH($E1579,品項主檔!$A$2:$A$11,0))</f>
        <v>酸辣湯</v>
      </c>
      <c r="G1579" s="12" t="str">
        <f aca="false">INDEX(品項主檔!$C$2:$C$11,MATCH($E1579,品項主檔!$A$2:$A$11,0))</f>
        <v>湯品</v>
      </c>
      <c r="H1579" s="17" t="n">
        <f aca="false">SUMIFS(品項年度售價!$D$2:$D$31,品項年度售價!$A$2:$A$31,$B1579,品項年度售價!$B$2:$B$31,$E1579)</f>
        <v>60</v>
      </c>
      <c r="I1579" s="4" t="n">
        <v>1929</v>
      </c>
      <c r="J1579" s="14" t="n">
        <f aca="false">H1579*I1579</f>
        <v>115740</v>
      </c>
    </row>
    <row r="1580" customFormat="false" ht="15" hidden="false" customHeight="false" outlineLevel="0" collapsed="false">
      <c r="A1580" s="6" t="str">
        <f aca="false">TEXT(B1580,"0")&amp;"-"&amp;TEXT(C1580,"00")</f>
        <v>2024-09</v>
      </c>
      <c r="B1580" s="4" t="n">
        <v>2024</v>
      </c>
      <c r="C1580" s="4" t="n">
        <v>9</v>
      </c>
      <c r="D1580" s="9" t="s">
        <v>288</v>
      </c>
      <c r="E1580" s="9" t="s">
        <v>367</v>
      </c>
      <c r="F1580" s="12" t="str">
        <f aca="false">INDEX(品項主檔!$B$2:$B$11,MATCH($E1580,品項主檔!$A$2:$A$11,0))</f>
        <v>招牌滷味拼盤</v>
      </c>
      <c r="G1580" s="12" t="str">
        <f aca="false">INDEX(品項主檔!$C$2:$C$11,MATCH($E1580,品項主檔!$A$2:$A$11,0))</f>
        <v>小菜</v>
      </c>
      <c r="H1580" s="17" t="n">
        <f aca="false">SUMIFS(品項年度售價!$D$2:$D$31,品項年度售價!$A$2:$A$31,$B1580,品項年度售價!$B$2:$B$31,$E1580)</f>
        <v>120</v>
      </c>
      <c r="I1580" s="4" t="n">
        <v>1490</v>
      </c>
      <c r="J1580" s="14" t="n">
        <f aca="false">H1580*I1580</f>
        <v>178800</v>
      </c>
    </row>
    <row r="1581" customFormat="false" ht="15" hidden="false" customHeight="false" outlineLevel="0" collapsed="false">
      <c r="A1581" s="6" t="str">
        <f aca="false">TEXT(B1581,"0")&amp;"-"&amp;TEXT(C1581,"00")</f>
        <v>2024-09</v>
      </c>
      <c r="B1581" s="4" t="n">
        <v>2024</v>
      </c>
      <c r="C1581" s="4" t="n">
        <v>9</v>
      </c>
      <c r="D1581" s="9" t="s">
        <v>288</v>
      </c>
      <c r="E1581" s="9" t="s">
        <v>370</v>
      </c>
      <c r="F1581" s="12" t="str">
        <f aca="false">INDEX(品項主檔!$B$2:$B$11,MATCH($E1581,品項主檔!$A$2:$A$11,0))</f>
        <v>古早味紅茶</v>
      </c>
      <c r="G1581" s="12" t="str">
        <f aca="false">INDEX(品項主檔!$C$2:$C$11,MATCH($E1581,品項主檔!$A$2:$A$11,0))</f>
        <v>飲品</v>
      </c>
      <c r="H1581" s="17" t="n">
        <f aca="false">SUMIFS(品項年度售價!$D$2:$D$31,品項年度售價!$A$2:$A$31,$B1581,品項年度售價!$B$2:$B$31,$E1581)</f>
        <v>45</v>
      </c>
      <c r="I1581" s="4" t="n">
        <v>4570</v>
      </c>
      <c r="J1581" s="14" t="n">
        <f aca="false">H1581*I1581</f>
        <v>205650</v>
      </c>
    </row>
    <row r="1582" customFormat="false" ht="15" hidden="false" customHeight="false" outlineLevel="0" collapsed="false">
      <c r="A1582" s="6" t="str">
        <f aca="false">TEXT(B1582,"0")&amp;"-"&amp;TEXT(C1582,"00")</f>
        <v>2024-09</v>
      </c>
      <c r="B1582" s="4" t="n">
        <v>2024</v>
      </c>
      <c r="C1582" s="4" t="n">
        <v>9</v>
      </c>
      <c r="D1582" s="9" t="s">
        <v>292</v>
      </c>
      <c r="E1582" s="9" t="s">
        <v>349</v>
      </c>
      <c r="F1582" s="12" t="str">
        <f aca="false">INDEX(品項主檔!$B$2:$B$11,MATCH($E1582,品項主檔!$A$2:$A$11,0))</f>
        <v>招牌牛肉麵</v>
      </c>
      <c r="G1582" s="12" t="str">
        <f aca="false">INDEX(品項主檔!$C$2:$C$11,MATCH($E1582,品項主檔!$A$2:$A$11,0))</f>
        <v>主食</v>
      </c>
      <c r="H1582" s="17" t="n">
        <f aca="false">SUMIFS(品項年度售價!$D$2:$D$31,品項年度售價!$A$2:$A$31,$B1582,品項年度售價!$B$2:$B$31,$E1582)</f>
        <v>280</v>
      </c>
      <c r="I1582" s="4" t="n">
        <v>285</v>
      </c>
      <c r="J1582" s="14" t="n">
        <f aca="false">H1582*I1582</f>
        <v>79800</v>
      </c>
    </row>
    <row r="1583" customFormat="false" ht="15" hidden="false" customHeight="false" outlineLevel="0" collapsed="false">
      <c r="A1583" s="6" t="str">
        <f aca="false">TEXT(B1583,"0")&amp;"-"&amp;TEXT(C1583,"00")</f>
        <v>2024-09</v>
      </c>
      <c r="B1583" s="4" t="n">
        <v>2024</v>
      </c>
      <c r="C1583" s="4" t="n">
        <v>9</v>
      </c>
      <c r="D1583" s="9" t="s">
        <v>292</v>
      </c>
      <c r="E1583" s="9" t="s">
        <v>352</v>
      </c>
      <c r="F1583" s="12" t="str">
        <f aca="false">INDEX(品項主檔!$B$2:$B$11,MATCH($E1583,品項主檔!$A$2:$A$11,0))</f>
        <v>三杯雞定食</v>
      </c>
      <c r="G1583" s="12" t="str">
        <f aca="false">INDEX(品項主檔!$C$2:$C$11,MATCH($E1583,品項主檔!$A$2:$A$11,0))</f>
        <v>主食</v>
      </c>
      <c r="H1583" s="17" t="n">
        <f aca="false">SUMIFS(品項年度售價!$D$2:$D$31,品項年度售價!$A$2:$A$31,$B1583,品項年度售價!$B$2:$B$31,$E1583)</f>
        <v>260</v>
      </c>
      <c r="I1583" s="4" t="n">
        <v>392</v>
      </c>
      <c r="J1583" s="14" t="n">
        <f aca="false">H1583*I1583</f>
        <v>101920</v>
      </c>
    </row>
    <row r="1584" customFormat="false" ht="15" hidden="false" customHeight="false" outlineLevel="0" collapsed="false">
      <c r="A1584" s="6" t="str">
        <f aca="false">TEXT(B1584,"0")&amp;"-"&amp;TEXT(C1584,"00")</f>
        <v>2024-09</v>
      </c>
      <c r="B1584" s="4" t="n">
        <v>2024</v>
      </c>
      <c r="C1584" s="4" t="n">
        <v>9</v>
      </c>
      <c r="D1584" s="9" t="s">
        <v>292</v>
      </c>
      <c r="E1584" s="9" t="s">
        <v>354</v>
      </c>
      <c r="F1584" s="12" t="str">
        <f aca="false">INDEX(品項主檔!$B$2:$B$11,MATCH($E1584,品項主檔!$A$2:$A$11,0))</f>
        <v>蔥油雞腿飯</v>
      </c>
      <c r="G1584" s="12" t="str">
        <f aca="false">INDEX(品項主檔!$C$2:$C$11,MATCH($E1584,品項主檔!$A$2:$A$11,0))</f>
        <v>主食</v>
      </c>
      <c r="H1584" s="17" t="n">
        <f aca="false">SUMIFS(品項年度售價!$D$2:$D$31,品項年度售價!$A$2:$A$31,$B1584,品項年度售價!$B$2:$B$31,$E1584)</f>
        <v>220</v>
      </c>
      <c r="I1584" s="4" t="n">
        <v>359</v>
      </c>
      <c r="J1584" s="14" t="n">
        <f aca="false">H1584*I1584</f>
        <v>78980</v>
      </c>
    </row>
    <row r="1585" customFormat="false" ht="15" hidden="false" customHeight="false" outlineLevel="0" collapsed="false">
      <c r="A1585" s="6" t="str">
        <f aca="false">TEXT(B1585,"0")&amp;"-"&amp;TEXT(C1585,"00")</f>
        <v>2024-09</v>
      </c>
      <c r="B1585" s="4" t="n">
        <v>2024</v>
      </c>
      <c r="C1585" s="4" t="n">
        <v>9</v>
      </c>
      <c r="D1585" s="9" t="s">
        <v>292</v>
      </c>
      <c r="E1585" s="9" t="s">
        <v>356</v>
      </c>
      <c r="F1585" s="12" t="str">
        <f aca="false">INDEX(品項主檔!$B$2:$B$11,MATCH($E1585,品項主檔!$A$2:$A$11,0))</f>
        <v>黑胡椒豬排飯</v>
      </c>
      <c r="G1585" s="12" t="str">
        <f aca="false">INDEX(品項主檔!$C$2:$C$11,MATCH($E1585,品項主檔!$A$2:$A$11,0))</f>
        <v>主食</v>
      </c>
      <c r="H1585" s="17" t="n">
        <f aca="false">SUMIFS(品項年度售價!$D$2:$D$31,品項年度售價!$A$2:$A$31,$B1585,品項年度售價!$B$2:$B$31,$E1585)</f>
        <v>230</v>
      </c>
      <c r="I1585" s="4" t="n">
        <v>390</v>
      </c>
      <c r="J1585" s="14" t="n">
        <f aca="false">H1585*I1585</f>
        <v>89700</v>
      </c>
    </row>
    <row r="1586" customFormat="false" ht="15" hidden="false" customHeight="false" outlineLevel="0" collapsed="false">
      <c r="A1586" s="6" t="str">
        <f aca="false">TEXT(B1586,"0")&amp;"-"&amp;TEXT(C1586,"00")</f>
        <v>2024-09</v>
      </c>
      <c r="B1586" s="4" t="n">
        <v>2024</v>
      </c>
      <c r="C1586" s="4" t="n">
        <v>9</v>
      </c>
      <c r="D1586" s="9" t="s">
        <v>292</v>
      </c>
      <c r="E1586" s="9" t="s">
        <v>358</v>
      </c>
      <c r="F1586" s="12" t="str">
        <f aca="false">INDEX(品項主檔!$B$2:$B$11,MATCH($E1586,品項主檔!$A$2:$A$11,0))</f>
        <v>麻油雞湯麵</v>
      </c>
      <c r="G1586" s="12" t="str">
        <f aca="false">INDEX(品項主檔!$C$2:$C$11,MATCH($E1586,品項主檔!$A$2:$A$11,0))</f>
        <v>主食</v>
      </c>
      <c r="H1586" s="17" t="n">
        <f aca="false">SUMIFS(品項年度售價!$D$2:$D$31,品項年度售價!$A$2:$A$31,$B1586,品項年度售價!$B$2:$B$31,$E1586)</f>
        <v>290</v>
      </c>
      <c r="I1586" s="4" t="n">
        <v>235</v>
      </c>
      <c r="J1586" s="14" t="n">
        <f aca="false">H1586*I1586</f>
        <v>68150</v>
      </c>
    </row>
    <row r="1587" customFormat="false" ht="15" hidden="false" customHeight="false" outlineLevel="0" collapsed="false">
      <c r="A1587" s="6" t="str">
        <f aca="false">TEXT(B1587,"0")&amp;"-"&amp;TEXT(C1587,"00")</f>
        <v>2024-09</v>
      </c>
      <c r="B1587" s="4" t="n">
        <v>2024</v>
      </c>
      <c r="C1587" s="4" t="n">
        <v>9</v>
      </c>
      <c r="D1587" s="9" t="s">
        <v>292</v>
      </c>
      <c r="E1587" s="9" t="s">
        <v>360</v>
      </c>
      <c r="F1587" s="12" t="str">
        <f aca="false">INDEX(品項主檔!$B$2:$B$11,MATCH($E1587,品項主檔!$A$2:$A$11,0))</f>
        <v>塔香涼麵</v>
      </c>
      <c r="G1587" s="12" t="str">
        <f aca="false">INDEX(品項主檔!$C$2:$C$11,MATCH($E1587,品項主檔!$A$2:$A$11,0))</f>
        <v>主食</v>
      </c>
      <c r="H1587" s="17" t="n">
        <f aca="false">SUMIFS(品項年度售價!$D$2:$D$31,品項年度售價!$A$2:$A$31,$B1587,品項年度售價!$B$2:$B$31,$E1587)</f>
        <v>180</v>
      </c>
      <c r="I1587" s="4" t="n">
        <v>479</v>
      </c>
      <c r="J1587" s="14" t="n">
        <f aca="false">H1587*I1587</f>
        <v>86220</v>
      </c>
    </row>
    <row r="1588" customFormat="false" ht="15" hidden="false" customHeight="false" outlineLevel="0" collapsed="false">
      <c r="A1588" s="6" t="str">
        <f aca="false">TEXT(B1588,"0")&amp;"-"&amp;TEXT(C1588,"00")</f>
        <v>2024-09</v>
      </c>
      <c r="B1588" s="4" t="n">
        <v>2024</v>
      </c>
      <c r="C1588" s="4" t="n">
        <v>9</v>
      </c>
      <c r="D1588" s="9" t="s">
        <v>292</v>
      </c>
      <c r="E1588" s="9" t="s">
        <v>362</v>
      </c>
      <c r="F1588" s="12" t="str">
        <f aca="false">INDEX(品項主檔!$B$2:$B$11,MATCH($E1588,品項主檔!$A$2:$A$11,0))</f>
        <v>海鮮炒飯</v>
      </c>
      <c r="G1588" s="12" t="str">
        <f aca="false">INDEX(品項主檔!$C$2:$C$11,MATCH($E1588,品項主檔!$A$2:$A$11,0))</f>
        <v>主食</v>
      </c>
      <c r="H1588" s="17" t="n">
        <f aca="false">SUMIFS(品項年度售價!$D$2:$D$31,品項年度售價!$A$2:$A$31,$B1588,品項年度售價!$B$2:$B$31,$E1588)</f>
        <v>250</v>
      </c>
      <c r="I1588" s="4" t="n">
        <v>422</v>
      </c>
      <c r="J1588" s="14" t="n">
        <f aca="false">H1588*I1588</f>
        <v>105500</v>
      </c>
    </row>
    <row r="1589" customFormat="false" ht="15" hidden="false" customHeight="false" outlineLevel="0" collapsed="false">
      <c r="A1589" s="6" t="str">
        <f aca="false">TEXT(B1589,"0")&amp;"-"&amp;TEXT(C1589,"00")</f>
        <v>2024-09</v>
      </c>
      <c r="B1589" s="4" t="n">
        <v>2024</v>
      </c>
      <c r="C1589" s="4" t="n">
        <v>9</v>
      </c>
      <c r="D1589" s="9" t="s">
        <v>292</v>
      </c>
      <c r="E1589" s="9" t="s">
        <v>364</v>
      </c>
      <c r="F1589" s="12" t="str">
        <f aca="false">INDEX(品項主檔!$B$2:$B$11,MATCH($E1589,品項主檔!$A$2:$A$11,0))</f>
        <v>酸辣湯</v>
      </c>
      <c r="G1589" s="12" t="str">
        <f aca="false">INDEX(品項主檔!$C$2:$C$11,MATCH($E1589,品項主檔!$A$2:$A$11,0))</f>
        <v>湯品</v>
      </c>
      <c r="H1589" s="17" t="n">
        <f aca="false">SUMIFS(品項年度售價!$D$2:$D$31,品項年度售價!$A$2:$A$31,$B1589,品項年度售價!$B$2:$B$31,$E1589)</f>
        <v>60</v>
      </c>
      <c r="I1589" s="4" t="n">
        <v>1483</v>
      </c>
      <c r="J1589" s="14" t="n">
        <f aca="false">H1589*I1589</f>
        <v>88980</v>
      </c>
    </row>
    <row r="1590" customFormat="false" ht="15" hidden="false" customHeight="false" outlineLevel="0" collapsed="false">
      <c r="A1590" s="6" t="str">
        <f aca="false">TEXT(B1590,"0")&amp;"-"&amp;TEXT(C1590,"00")</f>
        <v>2024-09</v>
      </c>
      <c r="B1590" s="4" t="n">
        <v>2024</v>
      </c>
      <c r="C1590" s="4" t="n">
        <v>9</v>
      </c>
      <c r="D1590" s="9" t="s">
        <v>292</v>
      </c>
      <c r="E1590" s="9" t="s">
        <v>367</v>
      </c>
      <c r="F1590" s="12" t="str">
        <f aca="false">INDEX(品項主檔!$B$2:$B$11,MATCH($E1590,品項主檔!$A$2:$A$11,0))</f>
        <v>招牌滷味拼盤</v>
      </c>
      <c r="G1590" s="12" t="str">
        <f aca="false">INDEX(品項主檔!$C$2:$C$11,MATCH($E1590,品項主檔!$A$2:$A$11,0))</f>
        <v>小菜</v>
      </c>
      <c r="H1590" s="17" t="n">
        <f aca="false">SUMIFS(品項年度售價!$D$2:$D$31,品項年度售價!$A$2:$A$31,$B1590,品項年度售價!$B$2:$B$31,$E1590)</f>
        <v>120</v>
      </c>
      <c r="I1590" s="4" t="n">
        <v>1094</v>
      </c>
      <c r="J1590" s="14" t="n">
        <f aca="false">H1590*I1590</f>
        <v>131280</v>
      </c>
    </row>
    <row r="1591" customFormat="false" ht="15" hidden="false" customHeight="false" outlineLevel="0" collapsed="false">
      <c r="A1591" s="6" t="str">
        <f aca="false">TEXT(B1591,"0")&amp;"-"&amp;TEXT(C1591,"00")</f>
        <v>2024-09</v>
      </c>
      <c r="B1591" s="4" t="n">
        <v>2024</v>
      </c>
      <c r="C1591" s="4" t="n">
        <v>9</v>
      </c>
      <c r="D1591" s="9" t="s">
        <v>292</v>
      </c>
      <c r="E1591" s="9" t="s">
        <v>370</v>
      </c>
      <c r="F1591" s="12" t="str">
        <f aca="false">INDEX(品項主檔!$B$2:$B$11,MATCH($E1591,品項主檔!$A$2:$A$11,0))</f>
        <v>古早味紅茶</v>
      </c>
      <c r="G1591" s="12" t="str">
        <f aca="false">INDEX(品項主檔!$C$2:$C$11,MATCH($E1591,品項主檔!$A$2:$A$11,0))</f>
        <v>飲品</v>
      </c>
      <c r="H1591" s="17" t="n">
        <f aca="false">SUMIFS(品項年度售價!$D$2:$D$31,品項年度售價!$A$2:$A$31,$B1591,品項年度售價!$B$2:$B$31,$E1591)</f>
        <v>45</v>
      </c>
      <c r="I1591" s="4" t="n">
        <v>4136</v>
      </c>
      <c r="J1591" s="14" t="n">
        <f aca="false">H1591*I1591</f>
        <v>186120</v>
      </c>
    </row>
    <row r="1592" customFormat="false" ht="15" hidden="false" customHeight="false" outlineLevel="0" collapsed="false">
      <c r="A1592" s="6" t="str">
        <f aca="false">TEXT(B1592,"0")&amp;"-"&amp;TEXT(C1592,"00")</f>
        <v>2024-09</v>
      </c>
      <c r="B1592" s="4" t="n">
        <v>2024</v>
      </c>
      <c r="C1592" s="4" t="n">
        <v>9</v>
      </c>
      <c r="D1592" s="9" t="s">
        <v>315</v>
      </c>
      <c r="E1592" s="9" t="s">
        <v>349</v>
      </c>
      <c r="F1592" s="12" t="str">
        <f aca="false">INDEX(品項主檔!$B$2:$B$11,MATCH($E1592,品項主檔!$A$2:$A$11,0))</f>
        <v>招牌牛肉麵</v>
      </c>
      <c r="G1592" s="12" t="str">
        <f aca="false">INDEX(品項主檔!$C$2:$C$11,MATCH($E1592,品項主檔!$A$2:$A$11,0))</f>
        <v>主食</v>
      </c>
      <c r="H1592" s="17" t="n">
        <f aca="false">SUMIFS(品項年度售價!$D$2:$D$31,品項年度售價!$A$2:$A$31,$B1592,品項年度售價!$B$2:$B$31,$E1592)</f>
        <v>280</v>
      </c>
      <c r="I1592" s="4" t="n">
        <v>170</v>
      </c>
      <c r="J1592" s="14" t="n">
        <f aca="false">H1592*I1592</f>
        <v>47600</v>
      </c>
    </row>
    <row r="1593" customFormat="false" ht="15" hidden="false" customHeight="false" outlineLevel="0" collapsed="false">
      <c r="A1593" s="6" t="str">
        <f aca="false">TEXT(B1593,"0")&amp;"-"&amp;TEXT(C1593,"00")</f>
        <v>2024-09</v>
      </c>
      <c r="B1593" s="4" t="n">
        <v>2024</v>
      </c>
      <c r="C1593" s="4" t="n">
        <v>9</v>
      </c>
      <c r="D1593" s="9" t="s">
        <v>315</v>
      </c>
      <c r="E1593" s="9" t="s">
        <v>352</v>
      </c>
      <c r="F1593" s="12" t="str">
        <f aca="false">INDEX(品項主檔!$B$2:$B$11,MATCH($E1593,品項主檔!$A$2:$A$11,0))</f>
        <v>三杯雞定食</v>
      </c>
      <c r="G1593" s="12" t="str">
        <f aca="false">INDEX(品項主檔!$C$2:$C$11,MATCH($E1593,品項主檔!$A$2:$A$11,0))</f>
        <v>主食</v>
      </c>
      <c r="H1593" s="17" t="n">
        <f aca="false">SUMIFS(品項年度售價!$D$2:$D$31,品項年度售價!$A$2:$A$31,$B1593,品項年度售價!$B$2:$B$31,$E1593)</f>
        <v>260</v>
      </c>
      <c r="I1593" s="4" t="n">
        <v>143</v>
      </c>
      <c r="J1593" s="14" t="n">
        <f aca="false">H1593*I1593</f>
        <v>37180</v>
      </c>
    </row>
    <row r="1594" customFormat="false" ht="15" hidden="false" customHeight="false" outlineLevel="0" collapsed="false">
      <c r="A1594" s="6" t="str">
        <f aca="false">TEXT(B1594,"0")&amp;"-"&amp;TEXT(C1594,"00")</f>
        <v>2024-09</v>
      </c>
      <c r="B1594" s="4" t="n">
        <v>2024</v>
      </c>
      <c r="C1594" s="4" t="n">
        <v>9</v>
      </c>
      <c r="D1594" s="9" t="s">
        <v>315</v>
      </c>
      <c r="E1594" s="9" t="s">
        <v>354</v>
      </c>
      <c r="F1594" s="12" t="str">
        <f aca="false">INDEX(品項主檔!$B$2:$B$11,MATCH($E1594,品項主檔!$A$2:$A$11,0))</f>
        <v>蔥油雞腿飯</v>
      </c>
      <c r="G1594" s="12" t="str">
        <f aca="false">INDEX(品項主檔!$C$2:$C$11,MATCH($E1594,品項主檔!$A$2:$A$11,0))</f>
        <v>主食</v>
      </c>
      <c r="H1594" s="17" t="n">
        <f aca="false">SUMIFS(品項年度售價!$D$2:$D$31,品項年度售價!$A$2:$A$31,$B1594,品項年度售價!$B$2:$B$31,$E1594)</f>
        <v>220</v>
      </c>
      <c r="I1594" s="4" t="n">
        <v>187</v>
      </c>
      <c r="J1594" s="14" t="n">
        <f aca="false">H1594*I1594</f>
        <v>41140</v>
      </c>
    </row>
    <row r="1595" customFormat="false" ht="15" hidden="false" customHeight="false" outlineLevel="0" collapsed="false">
      <c r="A1595" s="6" t="str">
        <f aca="false">TEXT(B1595,"0")&amp;"-"&amp;TEXT(C1595,"00")</f>
        <v>2024-09</v>
      </c>
      <c r="B1595" s="4" t="n">
        <v>2024</v>
      </c>
      <c r="C1595" s="4" t="n">
        <v>9</v>
      </c>
      <c r="D1595" s="9" t="s">
        <v>315</v>
      </c>
      <c r="E1595" s="9" t="s">
        <v>356</v>
      </c>
      <c r="F1595" s="12" t="str">
        <f aca="false">INDEX(品項主檔!$B$2:$B$11,MATCH($E1595,品項主檔!$A$2:$A$11,0))</f>
        <v>黑胡椒豬排飯</v>
      </c>
      <c r="G1595" s="12" t="str">
        <f aca="false">INDEX(品項主檔!$C$2:$C$11,MATCH($E1595,品項主檔!$A$2:$A$11,0))</f>
        <v>主食</v>
      </c>
      <c r="H1595" s="17" t="n">
        <f aca="false">SUMIFS(品項年度售價!$D$2:$D$31,品項年度售價!$A$2:$A$31,$B1595,品項年度售價!$B$2:$B$31,$E1595)</f>
        <v>230</v>
      </c>
      <c r="I1595" s="4" t="n">
        <v>188</v>
      </c>
      <c r="J1595" s="14" t="n">
        <f aca="false">H1595*I1595</f>
        <v>43240</v>
      </c>
    </row>
    <row r="1596" customFormat="false" ht="15" hidden="false" customHeight="false" outlineLevel="0" collapsed="false">
      <c r="A1596" s="6" t="str">
        <f aca="false">TEXT(B1596,"0")&amp;"-"&amp;TEXT(C1596,"00")</f>
        <v>2024-09</v>
      </c>
      <c r="B1596" s="4" t="n">
        <v>2024</v>
      </c>
      <c r="C1596" s="4" t="n">
        <v>9</v>
      </c>
      <c r="D1596" s="9" t="s">
        <v>315</v>
      </c>
      <c r="E1596" s="9" t="s">
        <v>358</v>
      </c>
      <c r="F1596" s="12" t="str">
        <f aca="false">INDEX(品項主檔!$B$2:$B$11,MATCH($E1596,品項主檔!$A$2:$A$11,0))</f>
        <v>麻油雞湯麵</v>
      </c>
      <c r="G1596" s="12" t="str">
        <f aca="false">INDEX(品項主檔!$C$2:$C$11,MATCH($E1596,品項主檔!$A$2:$A$11,0))</f>
        <v>主食</v>
      </c>
      <c r="H1596" s="17" t="n">
        <f aca="false">SUMIFS(品項年度售價!$D$2:$D$31,品項年度售價!$A$2:$A$31,$B1596,品項年度售價!$B$2:$B$31,$E1596)</f>
        <v>290</v>
      </c>
      <c r="I1596" s="4" t="n">
        <v>94</v>
      </c>
      <c r="J1596" s="14" t="n">
        <f aca="false">H1596*I1596</f>
        <v>27260</v>
      </c>
    </row>
    <row r="1597" customFormat="false" ht="15" hidden="false" customHeight="false" outlineLevel="0" collapsed="false">
      <c r="A1597" s="6" t="str">
        <f aca="false">TEXT(B1597,"0")&amp;"-"&amp;TEXT(C1597,"00")</f>
        <v>2024-09</v>
      </c>
      <c r="B1597" s="4" t="n">
        <v>2024</v>
      </c>
      <c r="C1597" s="4" t="n">
        <v>9</v>
      </c>
      <c r="D1597" s="9" t="s">
        <v>315</v>
      </c>
      <c r="E1597" s="9" t="s">
        <v>360</v>
      </c>
      <c r="F1597" s="12" t="str">
        <f aca="false">INDEX(品項主檔!$B$2:$B$11,MATCH($E1597,品項主檔!$A$2:$A$11,0))</f>
        <v>塔香涼麵</v>
      </c>
      <c r="G1597" s="12" t="str">
        <f aca="false">INDEX(品項主檔!$C$2:$C$11,MATCH($E1597,品項主檔!$A$2:$A$11,0))</f>
        <v>主食</v>
      </c>
      <c r="H1597" s="17" t="n">
        <f aca="false">SUMIFS(品項年度售價!$D$2:$D$31,品項年度售價!$A$2:$A$31,$B1597,品項年度售價!$B$2:$B$31,$E1597)</f>
        <v>180</v>
      </c>
      <c r="I1597" s="4" t="n">
        <v>194</v>
      </c>
      <c r="J1597" s="14" t="n">
        <f aca="false">H1597*I1597</f>
        <v>34920</v>
      </c>
    </row>
    <row r="1598" customFormat="false" ht="15" hidden="false" customHeight="false" outlineLevel="0" collapsed="false">
      <c r="A1598" s="6" t="str">
        <f aca="false">TEXT(B1598,"0")&amp;"-"&amp;TEXT(C1598,"00")</f>
        <v>2024-09</v>
      </c>
      <c r="B1598" s="4" t="n">
        <v>2024</v>
      </c>
      <c r="C1598" s="4" t="n">
        <v>9</v>
      </c>
      <c r="D1598" s="9" t="s">
        <v>315</v>
      </c>
      <c r="E1598" s="9" t="s">
        <v>362</v>
      </c>
      <c r="F1598" s="12" t="str">
        <f aca="false">INDEX(品項主檔!$B$2:$B$11,MATCH($E1598,品項主檔!$A$2:$A$11,0))</f>
        <v>海鮮炒飯</v>
      </c>
      <c r="G1598" s="12" t="str">
        <f aca="false">INDEX(品項主檔!$C$2:$C$11,MATCH($E1598,品項主檔!$A$2:$A$11,0))</f>
        <v>主食</v>
      </c>
      <c r="H1598" s="17" t="n">
        <f aca="false">SUMIFS(品項年度售價!$D$2:$D$31,品項年度售價!$A$2:$A$31,$B1598,品項年度售價!$B$2:$B$31,$E1598)</f>
        <v>250</v>
      </c>
      <c r="I1598" s="4" t="n">
        <v>167</v>
      </c>
      <c r="J1598" s="14" t="n">
        <f aca="false">H1598*I1598</f>
        <v>41750</v>
      </c>
    </row>
    <row r="1599" customFormat="false" ht="15" hidden="false" customHeight="false" outlineLevel="0" collapsed="false">
      <c r="A1599" s="6" t="str">
        <f aca="false">TEXT(B1599,"0")&amp;"-"&amp;TEXT(C1599,"00")</f>
        <v>2024-09</v>
      </c>
      <c r="B1599" s="4" t="n">
        <v>2024</v>
      </c>
      <c r="C1599" s="4" t="n">
        <v>9</v>
      </c>
      <c r="D1599" s="9" t="s">
        <v>315</v>
      </c>
      <c r="E1599" s="9" t="s">
        <v>364</v>
      </c>
      <c r="F1599" s="12" t="str">
        <f aca="false">INDEX(品項主檔!$B$2:$B$11,MATCH($E1599,品項主檔!$A$2:$A$11,0))</f>
        <v>酸辣湯</v>
      </c>
      <c r="G1599" s="12" t="str">
        <f aca="false">INDEX(品項主檔!$C$2:$C$11,MATCH($E1599,品項主檔!$A$2:$A$11,0))</f>
        <v>湯品</v>
      </c>
      <c r="H1599" s="17" t="n">
        <f aca="false">SUMIFS(品項年度售價!$D$2:$D$31,品項年度售價!$A$2:$A$31,$B1599,品項年度售價!$B$2:$B$31,$E1599)</f>
        <v>60</v>
      </c>
      <c r="I1599" s="4" t="n">
        <v>797</v>
      </c>
      <c r="J1599" s="14" t="n">
        <f aca="false">H1599*I1599</f>
        <v>47820</v>
      </c>
    </row>
    <row r="1600" customFormat="false" ht="15" hidden="false" customHeight="false" outlineLevel="0" collapsed="false">
      <c r="A1600" s="6" t="str">
        <f aca="false">TEXT(B1600,"0")&amp;"-"&amp;TEXT(C1600,"00")</f>
        <v>2024-09</v>
      </c>
      <c r="B1600" s="4" t="n">
        <v>2024</v>
      </c>
      <c r="C1600" s="4" t="n">
        <v>9</v>
      </c>
      <c r="D1600" s="9" t="s">
        <v>315</v>
      </c>
      <c r="E1600" s="9" t="s">
        <v>367</v>
      </c>
      <c r="F1600" s="12" t="str">
        <f aca="false">INDEX(品項主檔!$B$2:$B$11,MATCH($E1600,品項主檔!$A$2:$A$11,0))</f>
        <v>招牌滷味拼盤</v>
      </c>
      <c r="G1600" s="12" t="str">
        <f aca="false">INDEX(品項主檔!$C$2:$C$11,MATCH($E1600,品項主檔!$A$2:$A$11,0))</f>
        <v>小菜</v>
      </c>
      <c r="H1600" s="17" t="n">
        <f aca="false">SUMIFS(品項年度售價!$D$2:$D$31,品項年度售價!$A$2:$A$31,$B1600,品項年度售價!$B$2:$B$31,$E1600)</f>
        <v>120</v>
      </c>
      <c r="I1600" s="4" t="n">
        <v>676</v>
      </c>
      <c r="J1600" s="14" t="n">
        <f aca="false">H1600*I1600</f>
        <v>81120</v>
      </c>
    </row>
    <row r="1601" customFormat="false" ht="15" hidden="false" customHeight="false" outlineLevel="0" collapsed="false">
      <c r="A1601" s="6" t="str">
        <f aca="false">TEXT(B1601,"0")&amp;"-"&amp;TEXT(C1601,"00")</f>
        <v>2024-09</v>
      </c>
      <c r="B1601" s="4" t="n">
        <v>2024</v>
      </c>
      <c r="C1601" s="4" t="n">
        <v>9</v>
      </c>
      <c r="D1601" s="9" t="s">
        <v>315</v>
      </c>
      <c r="E1601" s="9" t="s">
        <v>370</v>
      </c>
      <c r="F1601" s="12" t="str">
        <f aca="false">INDEX(品項主檔!$B$2:$B$11,MATCH($E1601,品項主檔!$A$2:$A$11,0))</f>
        <v>古早味紅茶</v>
      </c>
      <c r="G1601" s="12" t="str">
        <f aca="false">INDEX(品項主檔!$C$2:$C$11,MATCH($E1601,品項主檔!$A$2:$A$11,0))</f>
        <v>飲品</v>
      </c>
      <c r="H1601" s="17" t="n">
        <f aca="false">SUMIFS(品項年度售價!$D$2:$D$31,品項年度售價!$A$2:$A$31,$B1601,品項年度售價!$B$2:$B$31,$E1601)</f>
        <v>45</v>
      </c>
      <c r="I1601" s="4" t="n">
        <v>1383</v>
      </c>
      <c r="J1601" s="14" t="n">
        <f aca="false">H1601*I1601</f>
        <v>62235</v>
      </c>
    </row>
    <row r="1602" customFormat="false" ht="15" hidden="false" customHeight="false" outlineLevel="0" collapsed="false">
      <c r="A1602" s="6" t="str">
        <f aca="false">TEXT(B1602,"0")&amp;"-"&amp;TEXT(C1602,"00")</f>
        <v>2024-10</v>
      </c>
      <c r="B1602" s="4" t="n">
        <v>2024</v>
      </c>
      <c r="C1602" s="4" t="n">
        <v>10</v>
      </c>
      <c r="D1602" s="9" t="s">
        <v>312</v>
      </c>
      <c r="E1602" s="9" t="s">
        <v>349</v>
      </c>
      <c r="F1602" s="12" t="str">
        <f aca="false">INDEX(品項主檔!$B$2:$B$11,MATCH($E1602,品項主檔!$A$2:$A$11,0))</f>
        <v>招牌牛肉麵</v>
      </c>
      <c r="G1602" s="12" t="str">
        <f aca="false">INDEX(品項主檔!$C$2:$C$11,MATCH($E1602,品項主檔!$A$2:$A$11,0))</f>
        <v>主食</v>
      </c>
      <c r="H1602" s="17" t="n">
        <f aca="false">SUMIFS(品項年度售價!$D$2:$D$31,品項年度售價!$A$2:$A$31,$B1602,品項年度售價!$B$2:$B$31,$E1602)</f>
        <v>280</v>
      </c>
      <c r="I1602" s="4" t="n">
        <v>305</v>
      </c>
      <c r="J1602" s="14" t="n">
        <f aca="false">H1602*I1602</f>
        <v>85400</v>
      </c>
    </row>
    <row r="1603" customFormat="false" ht="15" hidden="false" customHeight="false" outlineLevel="0" collapsed="false">
      <c r="A1603" s="6" t="str">
        <f aca="false">TEXT(B1603,"0")&amp;"-"&amp;TEXT(C1603,"00")</f>
        <v>2024-10</v>
      </c>
      <c r="B1603" s="4" t="n">
        <v>2024</v>
      </c>
      <c r="C1603" s="4" t="n">
        <v>10</v>
      </c>
      <c r="D1603" s="9" t="s">
        <v>312</v>
      </c>
      <c r="E1603" s="9" t="s">
        <v>352</v>
      </c>
      <c r="F1603" s="12" t="str">
        <f aca="false">INDEX(品項主檔!$B$2:$B$11,MATCH($E1603,品項主檔!$A$2:$A$11,0))</f>
        <v>三杯雞定食</v>
      </c>
      <c r="G1603" s="12" t="str">
        <f aca="false">INDEX(品項主檔!$C$2:$C$11,MATCH($E1603,品項主檔!$A$2:$A$11,0))</f>
        <v>主食</v>
      </c>
      <c r="H1603" s="17" t="n">
        <f aca="false">SUMIFS(品項年度售價!$D$2:$D$31,品項年度售價!$A$2:$A$31,$B1603,品項年度售價!$B$2:$B$31,$E1603)</f>
        <v>260</v>
      </c>
      <c r="I1603" s="4" t="n">
        <v>318</v>
      </c>
      <c r="J1603" s="14" t="n">
        <f aca="false">H1603*I1603</f>
        <v>82680</v>
      </c>
    </row>
    <row r="1604" customFormat="false" ht="15" hidden="false" customHeight="false" outlineLevel="0" collapsed="false">
      <c r="A1604" s="6" t="str">
        <f aca="false">TEXT(B1604,"0")&amp;"-"&amp;TEXT(C1604,"00")</f>
        <v>2024-10</v>
      </c>
      <c r="B1604" s="4" t="n">
        <v>2024</v>
      </c>
      <c r="C1604" s="4" t="n">
        <v>10</v>
      </c>
      <c r="D1604" s="9" t="s">
        <v>312</v>
      </c>
      <c r="E1604" s="9" t="s">
        <v>354</v>
      </c>
      <c r="F1604" s="12" t="str">
        <f aca="false">INDEX(品項主檔!$B$2:$B$11,MATCH($E1604,品項主檔!$A$2:$A$11,0))</f>
        <v>蔥油雞腿飯</v>
      </c>
      <c r="G1604" s="12" t="str">
        <f aca="false">INDEX(品項主檔!$C$2:$C$11,MATCH($E1604,品項主檔!$A$2:$A$11,0))</f>
        <v>主食</v>
      </c>
      <c r="H1604" s="17" t="n">
        <f aca="false">SUMIFS(品項年度售價!$D$2:$D$31,品項年度售價!$A$2:$A$31,$B1604,品項年度售價!$B$2:$B$31,$E1604)</f>
        <v>220</v>
      </c>
      <c r="I1604" s="4" t="n">
        <v>339</v>
      </c>
      <c r="J1604" s="14" t="n">
        <f aca="false">H1604*I1604</f>
        <v>74580</v>
      </c>
    </row>
    <row r="1605" customFormat="false" ht="15" hidden="false" customHeight="false" outlineLevel="0" collapsed="false">
      <c r="A1605" s="6" t="str">
        <f aca="false">TEXT(B1605,"0")&amp;"-"&amp;TEXT(C1605,"00")</f>
        <v>2024-10</v>
      </c>
      <c r="B1605" s="4" t="n">
        <v>2024</v>
      </c>
      <c r="C1605" s="4" t="n">
        <v>10</v>
      </c>
      <c r="D1605" s="9" t="s">
        <v>312</v>
      </c>
      <c r="E1605" s="9" t="s">
        <v>356</v>
      </c>
      <c r="F1605" s="12" t="str">
        <f aca="false">INDEX(品項主檔!$B$2:$B$11,MATCH($E1605,品項主檔!$A$2:$A$11,0))</f>
        <v>黑胡椒豬排飯</v>
      </c>
      <c r="G1605" s="12" t="str">
        <f aca="false">INDEX(品項主檔!$C$2:$C$11,MATCH($E1605,品項主檔!$A$2:$A$11,0))</f>
        <v>主食</v>
      </c>
      <c r="H1605" s="17" t="n">
        <f aca="false">SUMIFS(品項年度售價!$D$2:$D$31,品項年度售價!$A$2:$A$31,$B1605,品項年度售價!$B$2:$B$31,$E1605)</f>
        <v>230</v>
      </c>
      <c r="I1605" s="4" t="n">
        <v>329</v>
      </c>
      <c r="J1605" s="14" t="n">
        <f aca="false">H1605*I1605</f>
        <v>75670</v>
      </c>
    </row>
    <row r="1606" customFormat="false" ht="15" hidden="false" customHeight="false" outlineLevel="0" collapsed="false">
      <c r="A1606" s="6" t="str">
        <f aca="false">TEXT(B1606,"0")&amp;"-"&amp;TEXT(C1606,"00")</f>
        <v>2024-10</v>
      </c>
      <c r="B1606" s="4" t="n">
        <v>2024</v>
      </c>
      <c r="C1606" s="4" t="n">
        <v>10</v>
      </c>
      <c r="D1606" s="9" t="s">
        <v>312</v>
      </c>
      <c r="E1606" s="9" t="s">
        <v>358</v>
      </c>
      <c r="F1606" s="12" t="str">
        <f aca="false">INDEX(品項主檔!$B$2:$B$11,MATCH($E1606,品項主檔!$A$2:$A$11,0))</f>
        <v>麻油雞湯麵</v>
      </c>
      <c r="G1606" s="12" t="str">
        <f aca="false">INDEX(品項主檔!$C$2:$C$11,MATCH($E1606,品項主檔!$A$2:$A$11,0))</f>
        <v>主食</v>
      </c>
      <c r="H1606" s="17" t="n">
        <f aca="false">SUMIFS(品項年度售價!$D$2:$D$31,品項年度售價!$A$2:$A$31,$B1606,品項年度售價!$B$2:$B$31,$E1606)</f>
        <v>290</v>
      </c>
      <c r="I1606" s="4" t="n">
        <v>281</v>
      </c>
      <c r="J1606" s="14" t="n">
        <f aca="false">H1606*I1606</f>
        <v>81490</v>
      </c>
    </row>
    <row r="1607" customFormat="false" ht="15" hidden="false" customHeight="false" outlineLevel="0" collapsed="false">
      <c r="A1607" s="6" t="str">
        <f aca="false">TEXT(B1607,"0")&amp;"-"&amp;TEXT(C1607,"00")</f>
        <v>2024-10</v>
      </c>
      <c r="B1607" s="4" t="n">
        <v>2024</v>
      </c>
      <c r="C1607" s="4" t="n">
        <v>10</v>
      </c>
      <c r="D1607" s="9" t="s">
        <v>312</v>
      </c>
      <c r="E1607" s="9" t="s">
        <v>360</v>
      </c>
      <c r="F1607" s="12" t="str">
        <f aca="false">INDEX(品項主檔!$B$2:$B$11,MATCH($E1607,品項主檔!$A$2:$A$11,0))</f>
        <v>塔香涼麵</v>
      </c>
      <c r="G1607" s="12" t="str">
        <f aca="false">INDEX(品項主檔!$C$2:$C$11,MATCH($E1607,品項主檔!$A$2:$A$11,0))</f>
        <v>主食</v>
      </c>
      <c r="H1607" s="17" t="n">
        <f aca="false">SUMIFS(品項年度售價!$D$2:$D$31,品項年度售價!$A$2:$A$31,$B1607,品項年度售價!$B$2:$B$31,$E1607)</f>
        <v>180</v>
      </c>
      <c r="I1607" s="4" t="n">
        <v>278</v>
      </c>
      <c r="J1607" s="14" t="n">
        <f aca="false">H1607*I1607</f>
        <v>50040</v>
      </c>
    </row>
    <row r="1608" customFormat="false" ht="15" hidden="false" customHeight="false" outlineLevel="0" collapsed="false">
      <c r="A1608" s="6" t="str">
        <f aca="false">TEXT(B1608,"0")&amp;"-"&amp;TEXT(C1608,"00")</f>
        <v>2024-10</v>
      </c>
      <c r="B1608" s="4" t="n">
        <v>2024</v>
      </c>
      <c r="C1608" s="4" t="n">
        <v>10</v>
      </c>
      <c r="D1608" s="9" t="s">
        <v>312</v>
      </c>
      <c r="E1608" s="9" t="s">
        <v>362</v>
      </c>
      <c r="F1608" s="12" t="str">
        <f aca="false">INDEX(品項主檔!$B$2:$B$11,MATCH($E1608,品項主檔!$A$2:$A$11,0))</f>
        <v>海鮮炒飯</v>
      </c>
      <c r="G1608" s="12" t="str">
        <f aca="false">INDEX(品項主檔!$C$2:$C$11,MATCH($E1608,品項主檔!$A$2:$A$11,0))</f>
        <v>主食</v>
      </c>
      <c r="H1608" s="17" t="n">
        <f aca="false">SUMIFS(品項年度售價!$D$2:$D$31,品項年度售價!$A$2:$A$31,$B1608,品項年度售價!$B$2:$B$31,$E1608)</f>
        <v>250</v>
      </c>
      <c r="I1608" s="4" t="n">
        <v>335</v>
      </c>
      <c r="J1608" s="14" t="n">
        <f aca="false">H1608*I1608</f>
        <v>83750</v>
      </c>
    </row>
    <row r="1609" customFormat="false" ht="15" hidden="false" customHeight="false" outlineLevel="0" collapsed="false">
      <c r="A1609" s="6" t="str">
        <f aca="false">TEXT(B1609,"0")&amp;"-"&amp;TEXT(C1609,"00")</f>
        <v>2024-10</v>
      </c>
      <c r="B1609" s="4" t="n">
        <v>2024</v>
      </c>
      <c r="C1609" s="4" t="n">
        <v>10</v>
      </c>
      <c r="D1609" s="9" t="s">
        <v>312</v>
      </c>
      <c r="E1609" s="9" t="s">
        <v>364</v>
      </c>
      <c r="F1609" s="12" t="str">
        <f aca="false">INDEX(品項主檔!$B$2:$B$11,MATCH($E1609,品項主檔!$A$2:$A$11,0))</f>
        <v>酸辣湯</v>
      </c>
      <c r="G1609" s="12" t="str">
        <f aca="false">INDEX(品項主檔!$C$2:$C$11,MATCH($E1609,品項主檔!$A$2:$A$11,0))</f>
        <v>湯品</v>
      </c>
      <c r="H1609" s="17" t="n">
        <f aca="false">SUMIFS(品項年度售價!$D$2:$D$31,品項年度售價!$A$2:$A$31,$B1609,品項年度售價!$B$2:$B$31,$E1609)</f>
        <v>60</v>
      </c>
      <c r="I1609" s="4" t="n">
        <v>1489</v>
      </c>
      <c r="J1609" s="14" t="n">
        <f aca="false">H1609*I1609</f>
        <v>89340</v>
      </c>
    </row>
    <row r="1610" customFormat="false" ht="15" hidden="false" customHeight="false" outlineLevel="0" collapsed="false">
      <c r="A1610" s="6" t="str">
        <f aca="false">TEXT(B1610,"0")&amp;"-"&amp;TEXT(C1610,"00")</f>
        <v>2024-10</v>
      </c>
      <c r="B1610" s="4" t="n">
        <v>2024</v>
      </c>
      <c r="C1610" s="4" t="n">
        <v>10</v>
      </c>
      <c r="D1610" s="9" t="s">
        <v>312</v>
      </c>
      <c r="E1610" s="9" t="s">
        <v>367</v>
      </c>
      <c r="F1610" s="12" t="str">
        <f aca="false">INDEX(品項主檔!$B$2:$B$11,MATCH($E1610,品項主檔!$A$2:$A$11,0))</f>
        <v>招牌滷味拼盤</v>
      </c>
      <c r="G1610" s="12" t="str">
        <f aca="false">INDEX(品項主檔!$C$2:$C$11,MATCH($E1610,品項主檔!$A$2:$A$11,0))</f>
        <v>小菜</v>
      </c>
      <c r="H1610" s="17" t="n">
        <f aca="false">SUMIFS(品項年度售價!$D$2:$D$31,品項年度售價!$A$2:$A$31,$B1610,品項年度售價!$B$2:$B$31,$E1610)</f>
        <v>120</v>
      </c>
      <c r="I1610" s="4" t="n">
        <v>1197</v>
      </c>
      <c r="J1610" s="14" t="n">
        <f aca="false">H1610*I1610</f>
        <v>143640</v>
      </c>
    </row>
    <row r="1611" customFormat="false" ht="15" hidden="false" customHeight="false" outlineLevel="0" collapsed="false">
      <c r="A1611" s="6" t="str">
        <f aca="false">TEXT(B1611,"0")&amp;"-"&amp;TEXT(C1611,"00")</f>
        <v>2024-10</v>
      </c>
      <c r="B1611" s="4" t="n">
        <v>2024</v>
      </c>
      <c r="C1611" s="4" t="n">
        <v>10</v>
      </c>
      <c r="D1611" s="9" t="s">
        <v>312</v>
      </c>
      <c r="E1611" s="9" t="s">
        <v>370</v>
      </c>
      <c r="F1611" s="12" t="str">
        <f aca="false">INDEX(品項主檔!$B$2:$B$11,MATCH($E1611,品項主檔!$A$2:$A$11,0))</f>
        <v>古早味紅茶</v>
      </c>
      <c r="G1611" s="12" t="str">
        <f aca="false">INDEX(品項主檔!$C$2:$C$11,MATCH($E1611,品項主檔!$A$2:$A$11,0))</f>
        <v>飲品</v>
      </c>
      <c r="H1611" s="17" t="n">
        <f aca="false">SUMIFS(品項年度售價!$D$2:$D$31,品項年度售價!$A$2:$A$31,$B1611,品項年度售價!$B$2:$B$31,$E1611)</f>
        <v>45</v>
      </c>
      <c r="I1611" s="4" t="n">
        <v>2169</v>
      </c>
      <c r="J1611" s="14" t="n">
        <f aca="false">H1611*I1611</f>
        <v>97605</v>
      </c>
    </row>
    <row r="1612" customFormat="false" ht="15" hidden="false" customHeight="false" outlineLevel="0" collapsed="false">
      <c r="A1612" s="6" t="str">
        <f aca="false">TEXT(B1612,"0")&amp;"-"&amp;TEXT(C1612,"00")</f>
        <v>2024-10</v>
      </c>
      <c r="B1612" s="4" t="n">
        <v>2024</v>
      </c>
      <c r="C1612" s="4" t="n">
        <v>10</v>
      </c>
      <c r="D1612" s="9" t="s">
        <v>294</v>
      </c>
      <c r="E1612" s="9" t="s">
        <v>349</v>
      </c>
      <c r="F1612" s="12" t="str">
        <f aca="false">INDEX(品項主檔!$B$2:$B$11,MATCH($E1612,品項主檔!$A$2:$A$11,0))</f>
        <v>招牌牛肉麵</v>
      </c>
      <c r="G1612" s="12" t="str">
        <f aca="false">INDEX(品項主檔!$C$2:$C$11,MATCH($E1612,品項主檔!$A$2:$A$11,0))</f>
        <v>主食</v>
      </c>
      <c r="H1612" s="17" t="n">
        <f aca="false">SUMIFS(品項年度售價!$D$2:$D$31,品項年度售價!$A$2:$A$31,$B1612,品項年度售價!$B$2:$B$31,$E1612)</f>
        <v>280</v>
      </c>
      <c r="I1612" s="4" t="n">
        <v>610</v>
      </c>
      <c r="J1612" s="14" t="n">
        <f aca="false">H1612*I1612</f>
        <v>170800</v>
      </c>
    </row>
    <row r="1613" customFormat="false" ht="15" hidden="false" customHeight="false" outlineLevel="0" collapsed="false">
      <c r="A1613" s="6" t="str">
        <f aca="false">TEXT(B1613,"0")&amp;"-"&amp;TEXT(C1613,"00")</f>
        <v>2024-10</v>
      </c>
      <c r="B1613" s="4" t="n">
        <v>2024</v>
      </c>
      <c r="C1613" s="4" t="n">
        <v>10</v>
      </c>
      <c r="D1613" s="9" t="s">
        <v>294</v>
      </c>
      <c r="E1613" s="9" t="s">
        <v>352</v>
      </c>
      <c r="F1613" s="12" t="str">
        <f aca="false">INDEX(品項主檔!$B$2:$B$11,MATCH($E1613,品項主檔!$A$2:$A$11,0))</f>
        <v>三杯雞定食</v>
      </c>
      <c r="G1613" s="12" t="str">
        <f aca="false">INDEX(品項主檔!$C$2:$C$11,MATCH($E1613,品項主檔!$A$2:$A$11,0))</f>
        <v>主食</v>
      </c>
      <c r="H1613" s="17" t="n">
        <f aca="false">SUMIFS(品項年度售價!$D$2:$D$31,品項年度售價!$A$2:$A$31,$B1613,品項年度售價!$B$2:$B$31,$E1613)</f>
        <v>260</v>
      </c>
      <c r="I1613" s="4" t="n">
        <v>680</v>
      </c>
      <c r="J1613" s="14" t="n">
        <f aca="false">H1613*I1613</f>
        <v>176800</v>
      </c>
    </row>
    <row r="1614" customFormat="false" ht="15" hidden="false" customHeight="false" outlineLevel="0" collapsed="false">
      <c r="A1614" s="6" t="str">
        <f aca="false">TEXT(B1614,"0")&amp;"-"&amp;TEXT(C1614,"00")</f>
        <v>2024-10</v>
      </c>
      <c r="B1614" s="4" t="n">
        <v>2024</v>
      </c>
      <c r="C1614" s="4" t="n">
        <v>10</v>
      </c>
      <c r="D1614" s="9" t="s">
        <v>294</v>
      </c>
      <c r="E1614" s="9" t="s">
        <v>354</v>
      </c>
      <c r="F1614" s="12" t="str">
        <f aca="false">INDEX(品項主檔!$B$2:$B$11,MATCH($E1614,品項主檔!$A$2:$A$11,0))</f>
        <v>蔥油雞腿飯</v>
      </c>
      <c r="G1614" s="12" t="str">
        <f aca="false">INDEX(品項主檔!$C$2:$C$11,MATCH($E1614,品項主檔!$A$2:$A$11,0))</f>
        <v>主食</v>
      </c>
      <c r="H1614" s="17" t="n">
        <f aca="false">SUMIFS(品項年度售價!$D$2:$D$31,品項年度售價!$A$2:$A$31,$B1614,品項年度售價!$B$2:$B$31,$E1614)</f>
        <v>220</v>
      </c>
      <c r="I1614" s="4" t="n">
        <v>647</v>
      </c>
      <c r="J1614" s="14" t="n">
        <f aca="false">H1614*I1614</f>
        <v>142340</v>
      </c>
    </row>
    <row r="1615" customFormat="false" ht="15" hidden="false" customHeight="false" outlineLevel="0" collapsed="false">
      <c r="A1615" s="6" t="str">
        <f aca="false">TEXT(B1615,"0")&amp;"-"&amp;TEXT(C1615,"00")</f>
        <v>2024-10</v>
      </c>
      <c r="B1615" s="4" t="n">
        <v>2024</v>
      </c>
      <c r="C1615" s="4" t="n">
        <v>10</v>
      </c>
      <c r="D1615" s="9" t="s">
        <v>294</v>
      </c>
      <c r="E1615" s="9" t="s">
        <v>356</v>
      </c>
      <c r="F1615" s="12" t="str">
        <f aca="false">INDEX(品項主檔!$B$2:$B$11,MATCH($E1615,品項主檔!$A$2:$A$11,0))</f>
        <v>黑胡椒豬排飯</v>
      </c>
      <c r="G1615" s="12" t="str">
        <f aca="false">INDEX(品項主檔!$C$2:$C$11,MATCH($E1615,品項主檔!$A$2:$A$11,0))</f>
        <v>主食</v>
      </c>
      <c r="H1615" s="17" t="n">
        <f aca="false">SUMIFS(品項年度售價!$D$2:$D$31,品項年度售價!$A$2:$A$31,$B1615,品項年度售價!$B$2:$B$31,$E1615)</f>
        <v>230</v>
      </c>
      <c r="I1615" s="4" t="n">
        <v>561</v>
      </c>
      <c r="J1615" s="14" t="n">
        <f aca="false">H1615*I1615</f>
        <v>129030</v>
      </c>
    </row>
    <row r="1616" customFormat="false" ht="15" hidden="false" customHeight="false" outlineLevel="0" collapsed="false">
      <c r="A1616" s="6" t="str">
        <f aca="false">TEXT(B1616,"0")&amp;"-"&amp;TEXT(C1616,"00")</f>
        <v>2024-10</v>
      </c>
      <c r="B1616" s="4" t="n">
        <v>2024</v>
      </c>
      <c r="C1616" s="4" t="n">
        <v>10</v>
      </c>
      <c r="D1616" s="9" t="s">
        <v>294</v>
      </c>
      <c r="E1616" s="9" t="s">
        <v>358</v>
      </c>
      <c r="F1616" s="12" t="str">
        <f aca="false">INDEX(品項主檔!$B$2:$B$11,MATCH($E1616,品項主檔!$A$2:$A$11,0))</f>
        <v>麻油雞湯麵</v>
      </c>
      <c r="G1616" s="12" t="str">
        <f aca="false">INDEX(品項主檔!$C$2:$C$11,MATCH($E1616,品項主檔!$A$2:$A$11,0))</f>
        <v>主食</v>
      </c>
      <c r="H1616" s="17" t="n">
        <f aca="false">SUMIFS(品項年度售價!$D$2:$D$31,品項年度售價!$A$2:$A$31,$B1616,品項年度售價!$B$2:$B$31,$E1616)</f>
        <v>290</v>
      </c>
      <c r="I1616" s="4" t="n">
        <v>509</v>
      </c>
      <c r="J1616" s="14" t="n">
        <f aca="false">H1616*I1616</f>
        <v>147610</v>
      </c>
    </row>
    <row r="1617" customFormat="false" ht="15" hidden="false" customHeight="false" outlineLevel="0" collapsed="false">
      <c r="A1617" s="6" t="str">
        <f aca="false">TEXT(B1617,"0")&amp;"-"&amp;TEXT(C1617,"00")</f>
        <v>2024-10</v>
      </c>
      <c r="B1617" s="4" t="n">
        <v>2024</v>
      </c>
      <c r="C1617" s="4" t="n">
        <v>10</v>
      </c>
      <c r="D1617" s="9" t="s">
        <v>294</v>
      </c>
      <c r="E1617" s="9" t="s">
        <v>360</v>
      </c>
      <c r="F1617" s="12" t="str">
        <f aca="false">INDEX(品項主檔!$B$2:$B$11,MATCH($E1617,品項主檔!$A$2:$A$11,0))</f>
        <v>塔香涼麵</v>
      </c>
      <c r="G1617" s="12" t="str">
        <f aca="false">INDEX(品項主檔!$C$2:$C$11,MATCH($E1617,品項主檔!$A$2:$A$11,0))</f>
        <v>主食</v>
      </c>
      <c r="H1617" s="17" t="n">
        <f aca="false">SUMIFS(品項年度售價!$D$2:$D$31,品項年度售價!$A$2:$A$31,$B1617,品項年度售價!$B$2:$B$31,$E1617)</f>
        <v>180</v>
      </c>
      <c r="I1617" s="4" t="n">
        <v>502</v>
      </c>
      <c r="J1617" s="14" t="n">
        <f aca="false">H1617*I1617</f>
        <v>90360</v>
      </c>
    </row>
    <row r="1618" customFormat="false" ht="15" hidden="false" customHeight="false" outlineLevel="0" collapsed="false">
      <c r="A1618" s="6" t="str">
        <f aca="false">TEXT(B1618,"0")&amp;"-"&amp;TEXT(C1618,"00")</f>
        <v>2024-10</v>
      </c>
      <c r="B1618" s="4" t="n">
        <v>2024</v>
      </c>
      <c r="C1618" s="4" t="n">
        <v>10</v>
      </c>
      <c r="D1618" s="9" t="s">
        <v>294</v>
      </c>
      <c r="E1618" s="9" t="s">
        <v>362</v>
      </c>
      <c r="F1618" s="12" t="str">
        <f aca="false">INDEX(品項主檔!$B$2:$B$11,MATCH($E1618,品項主檔!$A$2:$A$11,0))</f>
        <v>海鮮炒飯</v>
      </c>
      <c r="G1618" s="12" t="str">
        <f aca="false">INDEX(品項主檔!$C$2:$C$11,MATCH($E1618,品項主檔!$A$2:$A$11,0))</f>
        <v>主食</v>
      </c>
      <c r="H1618" s="17" t="n">
        <f aca="false">SUMIFS(品項年度售價!$D$2:$D$31,品項年度售價!$A$2:$A$31,$B1618,品項年度售價!$B$2:$B$31,$E1618)</f>
        <v>250</v>
      </c>
      <c r="I1618" s="4" t="n">
        <v>638</v>
      </c>
      <c r="J1618" s="14" t="n">
        <f aca="false">H1618*I1618</f>
        <v>159500</v>
      </c>
    </row>
    <row r="1619" customFormat="false" ht="15" hidden="false" customHeight="false" outlineLevel="0" collapsed="false">
      <c r="A1619" s="6" t="str">
        <f aca="false">TEXT(B1619,"0")&amp;"-"&amp;TEXT(C1619,"00")</f>
        <v>2024-10</v>
      </c>
      <c r="B1619" s="4" t="n">
        <v>2024</v>
      </c>
      <c r="C1619" s="4" t="n">
        <v>10</v>
      </c>
      <c r="D1619" s="9" t="s">
        <v>294</v>
      </c>
      <c r="E1619" s="9" t="s">
        <v>364</v>
      </c>
      <c r="F1619" s="12" t="str">
        <f aca="false">INDEX(品項主檔!$B$2:$B$11,MATCH($E1619,品項主檔!$A$2:$A$11,0))</f>
        <v>酸辣湯</v>
      </c>
      <c r="G1619" s="12" t="str">
        <f aca="false">INDEX(品項主檔!$C$2:$C$11,MATCH($E1619,品項主檔!$A$2:$A$11,0))</f>
        <v>湯品</v>
      </c>
      <c r="H1619" s="17" t="n">
        <f aca="false">SUMIFS(品項年度售價!$D$2:$D$31,品項年度售價!$A$2:$A$31,$B1619,品項年度售價!$B$2:$B$31,$E1619)</f>
        <v>60</v>
      </c>
      <c r="I1619" s="4" t="n">
        <v>2672</v>
      </c>
      <c r="J1619" s="14" t="n">
        <f aca="false">H1619*I1619</f>
        <v>160320</v>
      </c>
    </row>
    <row r="1620" customFormat="false" ht="15" hidden="false" customHeight="false" outlineLevel="0" collapsed="false">
      <c r="A1620" s="6" t="str">
        <f aca="false">TEXT(B1620,"0")&amp;"-"&amp;TEXT(C1620,"00")</f>
        <v>2024-10</v>
      </c>
      <c r="B1620" s="4" t="n">
        <v>2024</v>
      </c>
      <c r="C1620" s="4" t="n">
        <v>10</v>
      </c>
      <c r="D1620" s="9" t="s">
        <v>294</v>
      </c>
      <c r="E1620" s="9" t="s">
        <v>367</v>
      </c>
      <c r="F1620" s="12" t="str">
        <f aca="false">INDEX(品項主檔!$B$2:$B$11,MATCH($E1620,品項主檔!$A$2:$A$11,0))</f>
        <v>招牌滷味拼盤</v>
      </c>
      <c r="G1620" s="12" t="str">
        <f aca="false">INDEX(品項主檔!$C$2:$C$11,MATCH($E1620,品項主檔!$A$2:$A$11,0))</f>
        <v>小菜</v>
      </c>
      <c r="H1620" s="17" t="n">
        <f aca="false">SUMIFS(品項年度售價!$D$2:$D$31,品項年度售價!$A$2:$A$31,$B1620,品項年度售價!$B$2:$B$31,$E1620)</f>
        <v>120</v>
      </c>
      <c r="I1620" s="4" t="n">
        <v>2366</v>
      </c>
      <c r="J1620" s="14" t="n">
        <f aca="false">H1620*I1620</f>
        <v>283920</v>
      </c>
    </row>
    <row r="1621" customFormat="false" ht="15" hidden="false" customHeight="false" outlineLevel="0" collapsed="false">
      <c r="A1621" s="6" t="str">
        <f aca="false">TEXT(B1621,"0")&amp;"-"&amp;TEXT(C1621,"00")</f>
        <v>2024-10</v>
      </c>
      <c r="B1621" s="4" t="n">
        <v>2024</v>
      </c>
      <c r="C1621" s="4" t="n">
        <v>10</v>
      </c>
      <c r="D1621" s="9" t="s">
        <v>294</v>
      </c>
      <c r="E1621" s="9" t="s">
        <v>370</v>
      </c>
      <c r="F1621" s="12" t="str">
        <f aca="false">INDEX(品項主檔!$B$2:$B$11,MATCH($E1621,品項主檔!$A$2:$A$11,0))</f>
        <v>古早味紅茶</v>
      </c>
      <c r="G1621" s="12" t="str">
        <f aca="false">INDEX(品項主檔!$C$2:$C$11,MATCH($E1621,品項主檔!$A$2:$A$11,0))</f>
        <v>飲品</v>
      </c>
      <c r="H1621" s="17" t="n">
        <f aca="false">SUMIFS(品項年度售價!$D$2:$D$31,品項年度售價!$A$2:$A$31,$B1621,品項年度售價!$B$2:$B$31,$E1621)</f>
        <v>45</v>
      </c>
      <c r="I1621" s="4" t="n">
        <v>5861</v>
      </c>
      <c r="J1621" s="14" t="n">
        <f aca="false">H1621*I1621</f>
        <v>263745</v>
      </c>
    </row>
    <row r="1622" customFormat="false" ht="15" hidden="false" customHeight="false" outlineLevel="0" collapsed="false">
      <c r="A1622" s="6" t="str">
        <f aca="false">TEXT(B1622,"0")&amp;"-"&amp;TEXT(C1622,"00")</f>
        <v>2024-10</v>
      </c>
      <c r="B1622" s="4" t="n">
        <v>2024</v>
      </c>
      <c r="C1622" s="4" t="n">
        <v>10</v>
      </c>
      <c r="D1622" s="9" t="s">
        <v>325</v>
      </c>
      <c r="E1622" s="9" t="s">
        <v>349</v>
      </c>
      <c r="F1622" s="12" t="str">
        <f aca="false">INDEX(品項主檔!$B$2:$B$11,MATCH($E1622,品項主檔!$A$2:$A$11,0))</f>
        <v>招牌牛肉麵</v>
      </c>
      <c r="G1622" s="12" t="str">
        <f aca="false">INDEX(品項主檔!$C$2:$C$11,MATCH($E1622,品項主檔!$A$2:$A$11,0))</f>
        <v>主食</v>
      </c>
      <c r="H1622" s="17" t="n">
        <f aca="false">SUMIFS(品項年度售價!$D$2:$D$31,品項年度售價!$A$2:$A$31,$B1622,品項年度售價!$B$2:$B$31,$E1622)</f>
        <v>280</v>
      </c>
      <c r="I1622" s="4" t="n">
        <v>453</v>
      </c>
      <c r="J1622" s="14" t="n">
        <f aca="false">H1622*I1622</f>
        <v>126840</v>
      </c>
    </row>
    <row r="1623" customFormat="false" ht="15" hidden="false" customHeight="false" outlineLevel="0" collapsed="false">
      <c r="A1623" s="6" t="str">
        <f aca="false">TEXT(B1623,"0")&amp;"-"&amp;TEXT(C1623,"00")</f>
        <v>2024-10</v>
      </c>
      <c r="B1623" s="4" t="n">
        <v>2024</v>
      </c>
      <c r="C1623" s="4" t="n">
        <v>10</v>
      </c>
      <c r="D1623" s="9" t="s">
        <v>325</v>
      </c>
      <c r="E1623" s="9" t="s">
        <v>352</v>
      </c>
      <c r="F1623" s="12" t="str">
        <f aca="false">INDEX(品項主檔!$B$2:$B$11,MATCH($E1623,品項主檔!$A$2:$A$11,0))</f>
        <v>三杯雞定食</v>
      </c>
      <c r="G1623" s="12" t="str">
        <f aca="false">INDEX(品項主檔!$C$2:$C$11,MATCH($E1623,品項主檔!$A$2:$A$11,0))</f>
        <v>主食</v>
      </c>
      <c r="H1623" s="17" t="n">
        <f aca="false">SUMIFS(品項年度售價!$D$2:$D$31,品項年度售價!$A$2:$A$31,$B1623,品項年度售價!$B$2:$B$31,$E1623)</f>
        <v>260</v>
      </c>
      <c r="I1623" s="4" t="n">
        <v>426</v>
      </c>
      <c r="J1623" s="14" t="n">
        <f aca="false">H1623*I1623</f>
        <v>110760</v>
      </c>
    </row>
    <row r="1624" customFormat="false" ht="15" hidden="false" customHeight="false" outlineLevel="0" collapsed="false">
      <c r="A1624" s="6" t="str">
        <f aca="false">TEXT(B1624,"0")&amp;"-"&amp;TEXT(C1624,"00")</f>
        <v>2024-10</v>
      </c>
      <c r="B1624" s="4" t="n">
        <v>2024</v>
      </c>
      <c r="C1624" s="4" t="n">
        <v>10</v>
      </c>
      <c r="D1624" s="9" t="s">
        <v>325</v>
      </c>
      <c r="E1624" s="9" t="s">
        <v>354</v>
      </c>
      <c r="F1624" s="12" t="str">
        <f aca="false">INDEX(品項主檔!$B$2:$B$11,MATCH($E1624,品項主檔!$A$2:$A$11,0))</f>
        <v>蔥油雞腿飯</v>
      </c>
      <c r="G1624" s="12" t="str">
        <f aca="false">INDEX(品項主檔!$C$2:$C$11,MATCH($E1624,品項主檔!$A$2:$A$11,0))</f>
        <v>主食</v>
      </c>
      <c r="H1624" s="17" t="n">
        <f aca="false">SUMIFS(品項年度售價!$D$2:$D$31,品項年度售價!$A$2:$A$31,$B1624,品項年度售價!$B$2:$B$31,$E1624)</f>
        <v>220</v>
      </c>
      <c r="I1624" s="4" t="n">
        <v>482</v>
      </c>
      <c r="J1624" s="14" t="n">
        <f aca="false">H1624*I1624</f>
        <v>106040</v>
      </c>
    </row>
    <row r="1625" customFormat="false" ht="15" hidden="false" customHeight="false" outlineLevel="0" collapsed="false">
      <c r="A1625" s="6" t="str">
        <f aca="false">TEXT(B1625,"0")&amp;"-"&amp;TEXT(C1625,"00")</f>
        <v>2024-10</v>
      </c>
      <c r="B1625" s="4" t="n">
        <v>2024</v>
      </c>
      <c r="C1625" s="4" t="n">
        <v>10</v>
      </c>
      <c r="D1625" s="9" t="s">
        <v>325</v>
      </c>
      <c r="E1625" s="9" t="s">
        <v>356</v>
      </c>
      <c r="F1625" s="12" t="str">
        <f aca="false">INDEX(品項主檔!$B$2:$B$11,MATCH($E1625,品項主檔!$A$2:$A$11,0))</f>
        <v>黑胡椒豬排飯</v>
      </c>
      <c r="G1625" s="12" t="str">
        <f aca="false">INDEX(品項主檔!$C$2:$C$11,MATCH($E1625,品項主檔!$A$2:$A$11,0))</f>
        <v>主食</v>
      </c>
      <c r="H1625" s="17" t="n">
        <f aca="false">SUMIFS(品項年度售價!$D$2:$D$31,品項年度售價!$A$2:$A$31,$B1625,品項年度售價!$B$2:$B$31,$E1625)</f>
        <v>230</v>
      </c>
      <c r="I1625" s="4" t="n">
        <v>432</v>
      </c>
      <c r="J1625" s="14" t="n">
        <f aca="false">H1625*I1625</f>
        <v>99360</v>
      </c>
    </row>
    <row r="1626" customFormat="false" ht="15" hidden="false" customHeight="false" outlineLevel="0" collapsed="false">
      <c r="A1626" s="6" t="str">
        <f aca="false">TEXT(B1626,"0")&amp;"-"&amp;TEXT(C1626,"00")</f>
        <v>2024-10</v>
      </c>
      <c r="B1626" s="4" t="n">
        <v>2024</v>
      </c>
      <c r="C1626" s="4" t="n">
        <v>10</v>
      </c>
      <c r="D1626" s="9" t="s">
        <v>325</v>
      </c>
      <c r="E1626" s="9" t="s">
        <v>358</v>
      </c>
      <c r="F1626" s="12" t="str">
        <f aca="false">INDEX(品項主檔!$B$2:$B$11,MATCH($E1626,品項主檔!$A$2:$A$11,0))</f>
        <v>麻油雞湯麵</v>
      </c>
      <c r="G1626" s="12" t="str">
        <f aca="false">INDEX(品項主檔!$C$2:$C$11,MATCH($E1626,品項主檔!$A$2:$A$11,0))</f>
        <v>主食</v>
      </c>
      <c r="H1626" s="17" t="n">
        <f aca="false">SUMIFS(品項年度售價!$D$2:$D$31,品項年度售價!$A$2:$A$31,$B1626,品項年度售價!$B$2:$B$31,$E1626)</f>
        <v>290</v>
      </c>
      <c r="I1626" s="4" t="n">
        <v>575</v>
      </c>
      <c r="J1626" s="14" t="n">
        <f aca="false">H1626*I1626</f>
        <v>166750</v>
      </c>
    </row>
    <row r="1627" customFormat="false" ht="15" hidden="false" customHeight="false" outlineLevel="0" collapsed="false">
      <c r="A1627" s="6" t="str">
        <f aca="false">TEXT(B1627,"0")&amp;"-"&amp;TEXT(C1627,"00")</f>
        <v>2024-10</v>
      </c>
      <c r="B1627" s="4" t="n">
        <v>2024</v>
      </c>
      <c r="C1627" s="4" t="n">
        <v>10</v>
      </c>
      <c r="D1627" s="9" t="s">
        <v>325</v>
      </c>
      <c r="E1627" s="9" t="s">
        <v>360</v>
      </c>
      <c r="F1627" s="12" t="str">
        <f aca="false">INDEX(品項主檔!$B$2:$B$11,MATCH($E1627,品項主檔!$A$2:$A$11,0))</f>
        <v>塔香涼麵</v>
      </c>
      <c r="G1627" s="12" t="str">
        <f aca="false">INDEX(品項主檔!$C$2:$C$11,MATCH($E1627,品項主檔!$A$2:$A$11,0))</f>
        <v>主食</v>
      </c>
      <c r="H1627" s="17" t="n">
        <f aca="false">SUMIFS(品項年度售價!$D$2:$D$31,品項年度售價!$A$2:$A$31,$B1627,品項年度售價!$B$2:$B$31,$E1627)</f>
        <v>180</v>
      </c>
      <c r="I1627" s="4" t="n">
        <v>488</v>
      </c>
      <c r="J1627" s="14" t="n">
        <f aca="false">H1627*I1627</f>
        <v>87840</v>
      </c>
    </row>
    <row r="1628" customFormat="false" ht="15" hidden="false" customHeight="false" outlineLevel="0" collapsed="false">
      <c r="A1628" s="6" t="str">
        <f aca="false">TEXT(B1628,"0")&amp;"-"&amp;TEXT(C1628,"00")</f>
        <v>2024-10</v>
      </c>
      <c r="B1628" s="4" t="n">
        <v>2024</v>
      </c>
      <c r="C1628" s="4" t="n">
        <v>10</v>
      </c>
      <c r="D1628" s="9" t="s">
        <v>325</v>
      </c>
      <c r="E1628" s="9" t="s">
        <v>362</v>
      </c>
      <c r="F1628" s="12" t="str">
        <f aca="false">INDEX(品項主檔!$B$2:$B$11,MATCH($E1628,品項主檔!$A$2:$A$11,0))</f>
        <v>海鮮炒飯</v>
      </c>
      <c r="G1628" s="12" t="str">
        <f aca="false">INDEX(品項主檔!$C$2:$C$11,MATCH($E1628,品項主檔!$A$2:$A$11,0))</f>
        <v>主食</v>
      </c>
      <c r="H1628" s="17" t="n">
        <f aca="false">SUMIFS(品項年度售價!$D$2:$D$31,品項年度售價!$A$2:$A$31,$B1628,品項年度售價!$B$2:$B$31,$E1628)</f>
        <v>250</v>
      </c>
      <c r="I1628" s="4" t="n">
        <v>506</v>
      </c>
      <c r="J1628" s="14" t="n">
        <f aca="false">H1628*I1628</f>
        <v>126500</v>
      </c>
    </row>
    <row r="1629" customFormat="false" ht="15" hidden="false" customHeight="false" outlineLevel="0" collapsed="false">
      <c r="A1629" s="6" t="str">
        <f aca="false">TEXT(B1629,"0")&amp;"-"&amp;TEXT(C1629,"00")</f>
        <v>2024-10</v>
      </c>
      <c r="B1629" s="4" t="n">
        <v>2024</v>
      </c>
      <c r="C1629" s="4" t="n">
        <v>10</v>
      </c>
      <c r="D1629" s="9" t="s">
        <v>325</v>
      </c>
      <c r="E1629" s="9" t="s">
        <v>364</v>
      </c>
      <c r="F1629" s="12" t="str">
        <f aca="false">INDEX(品項主檔!$B$2:$B$11,MATCH($E1629,品項主檔!$A$2:$A$11,0))</f>
        <v>酸辣湯</v>
      </c>
      <c r="G1629" s="12" t="str">
        <f aca="false">INDEX(品項主檔!$C$2:$C$11,MATCH($E1629,品項主檔!$A$2:$A$11,0))</f>
        <v>湯品</v>
      </c>
      <c r="H1629" s="17" t="n">
        <f aca="false">SUMIFS(品項年度售價!$D$2:$D$31,品項年度售價!$A$2:$A$31,$B1629,品項年度售價!$B$2:$B$31,$E1629)</f>
        <v>60</v>
      </c>
      <c r="I1629" s="4" t="n">
        <v>2192</v>
      </c>
      <c r="J1629" s="14" t="n">
        <f aca="false">H1629*I1629</f>
        <v>131520</v>
      </c>
    </row>
    <row r="1630" customFormat="false" ht="15" hidden="false" customHeight="false" outlineLevel="0" collapsed="false">
      <c r="A1630" s="6" t="str">
        <f aca="false">TEXT(B1630,"0")&amp;"-"&amp;TEXT(C1630,"00")</f>
        <v>2024-10</v>
      </c>
      <c r="B1630" s="4" t="n">
        <v>2024</v>
      </c>
      <c r="C1630" s="4" t="n">
        <v>10</v>
      </c>
      <c r="D1630" s="9" t="s">
        <v>325</v>
      </c>
      <c r="E1630" s="9" t="s">
        <v>367</v>
      </c>
      <c r="F1630" s="12" t="str">
        <f aca="false">INDEX(品項主檔!$B$2:$B$11,MATCH($E1630,品項主檔!$A$2:$A$11,0))</f>
        <v>招牌滷味拼盤</v>
      </c>
      <c r="G1630" s="12" t="str">
        <f aca="false">INDEX(品項主檔!$C$2:$C$11,MATCH($E1630,品項主檔!$A$2:$A$11,0))</f>
        <v>小菜</v>
      </c>
      <c r="H1630" s="17" t="n">
        <f aca="false">SUMIFS(品項年度售價!$D$2:$D$31,品項年度售價!$A$2:$A$31,$B1630,品項年度售價!$B$2:$B$31,$E1630)</f>
        <v>120</v>
      </c>
      <c r="I1630" s="4" t="n">
        <v>1672</v>
      </c>
      <c r="J1630" s="14" t="n">
        <f aca="false">H1630*I1630</f>
        <v>200640</v>
      </c>
    </row>
    <row r="1631" customFormat="false" ht="15" hidden="false" customHeight="false" outlineLevel="0" collapsed="false">
      <c r="A1631" s="6" t="str">
        <f aca="false">TEXT(B1631,"0")&amp;"-"&amp;TEXT(C1631,"00")</f>
        <v>2024-10</v>
      </c>
      <c r="B1631" s="4" t="n">
        <v>2024</v>
      </c>
      <c r="C1631" s="4" t="n">
        <v>10</v>
      </c>
      <c r="D1631" s="9" t="s">
        <v>325</v>
      </c>
      <c r="E1631" s="9" t="s">
        <v>370</v>
      </c>
      <c r="F1631" s="12" t="str">
        <f aca="false">INDEX(品項主檔!$B$2:$B$11,MATCH($E1631,品項主檔!$A$2:$A$11,0))</f>
        <v>古早味紅茶</v>
      </c>
      <c r="G1631" s="12" t="str">
        <f aca="false">INDEX(品項主檔!$C$2:$C$11,MATCH($E1631,品項主檔!$A$2:$A$11,0))</f>
        <v>飲品</v>
      </c>
      <c r="H1631" s="17" t="n">
        <f aca="false">SUMIFS(品項年度售價!$D$2:$D$31,品項年度售價!$A$2:$A$31,$B1631,品項年度售價!$B$2:$B$31,$E1631)</f>
        <v>45</v>
      </c>
      <c r="I1631" s="4" t="n">
        <v>4441</v>
      </c>
      <c r="J1631" s="14" t="n">
        <f aca="false">H1631*I1631</f>
        <v>199845</v>
      </c>
    </row>
    <row r="1632" customFormat="false" ht="15" hidden="false" customHeight="false" outlineLevel="0" collapsed="false">
      <c r="A1632" s="6" t="str">
        <f aca="false">TEXT(B1632,"0")&amp;"-"&amp;TEXT(C1632,"00")</f>
        <v>2024-10</v>
      </c>
      <c r="B1632" s="4" t="n">
        <v>2024</v>
      </c>
      <c r="C1632" s="4" t="n">
        <v>10</v>
      </c>
      <c r="D1632" s="9" t="s">
        <v>328</v>
      </c>
      <c r="E1632" s="9" t="s">
        <v>349</v>
      </c>
      <c r="F1632" s="12" t="str">
        <f aca="false">INDEX(品項主檔!$B$2:$B$11,MATCH($E1632,品項主檔!$A$2:$A$11,0))</f>
        <v>招牌牛肉麵</v>
      </c>
      <c r="G1632" s="12" t="str">
        <f aca="false">INDEX(品項主檔!$C$2:$C$11,MATCH($E1632,品項主檔!$A$2:$A$11,0))</f>
        <v>主食</v>
      </c>
      <c r="H1632" s="17" t="n">
        <f aca="false">SUMIFS(品項年度售價!$D$2:$D$31,品項年度售價!$A$2:$A$31,$B1632,品項年度售價!$B$2:$B$31,$E1632)</f>
        <v>280</v>
      </c>
      <c r="I1632" s="4" t="n">
        <v>484</v>
      </c>
      <c r="J1632" s="14" t="n">
        <f aca="false">H1632*I1632</f>
        <v>135520</v>
      </c>
    </row>
    <row r="1633" customFormat="false" ht="15" hidden="false" customHeight="false" outlineLevel="0" collapsed="false">
      <c r="A1633" s="6" t="str">
        <f aca="false">TEXT(B1633,"0")&amp;"-"&amp;TEXT(C1633,"00")</f>
        <v>2024-10</v>
      </c>
      <c r="B1633" s="4" t="n">
        <v>2024</v>
      </c>
      <c r="C1633" s="4" t="n">
        <v>10</v>
      </c>
      <c r="D1633" s="9" t="s">
        <v>328</v>
      </c>
      <c r="E1633" s="9" t="s">
        <v>352</v>
      </c>
      <c r="F1633" s="12" t="str">
        <f aca="false">INDEX(品項主檔!$B$2:$B$11,MATCH($E1633,品項主檔!$A$2:$A$11,0))</f>
        <v>三杯雞定食</v>
      </c>
      <c r="G1633" s="12" t="str">
        <f aca="false">INDEX(品項主檔!$C$2:$C$11,MATCH($E1633,品項主檔!$A$2:$A$11,0))</f>
        <v>主食</v>
      </c>
      <c r="H1633" s="17" t="n">
        <f aca="false">SUMIFS(品項年度售價!$D$2:$D$31,品項年度售價!$A$2:$A$31,$B1633,品項年度售價!$B$2:$B$31,$E1633)</f>
        <v>260</v>
      </c>
      <c r="I1633" s="4" t="n">
        <v>398</v>
      </c>
      <c r="J1633" s="14" t="n">
        <f aca="false">H1633*I1633</f>
        <v>103480</v>
      </c>
    </row>
    <row r="1634" customFormat="false" ht="15" hidden="false" customHeight="false" outlineLevel="0" collapsed="false">
      <c r="A1634" s="6" t="str">
        <f aca="false">TEXT(B1634,"0")&amp;"-"&amp;TEXT(C1634,"00")</f>
        <v>2024-10</v>
      </c>
      <c r="B1634" s="4" t="n">
        <v>2024</v>
      </c>
      <c r="C1634" s="4" t="n">
        <v>10</v>
      </c>
      <c r="D1634" s="9" t="s">
        <v>328</v>
      </c>
      <c r="E1634" s="9" t="s">
        <v>354</v>
      </c>
      <c r="F1634" s="12" t="str">
        <f aca="false">INDEX(品項主檔!$B$2:$B$11,MATCH($E1634,品項主檔!$A$2:$A$11,0))</f>
        <v>蔥油雞腿飯</v>
      </c>
      <c r="G1634" s="12" t="str">
        <f aca="false">INDEX(品項主檔!$C$2:$C$11,MATCH($E1634,品項主檔!$A$2:$A$11,0))</f>
        <v>主食</v>
      </c>
      <c r="H1634" s="17" t="n">
        <f aca="false">SUMIFS(品項年度售價!$D$2:$D$31,品項年度售價!$A$2:$A$31,$B1634,品項年度售價!$B$2:$B$31,$E1634)</f>
        <v>220</v>
      </c>
      <c r="I1634" s="4" t="n">
        <v>462</v>
      </c>
      <c r="J1634" s="14" t="n">
        <f aca="false">H1634*I1634</f>
        <v>101640</v>
      </c>
    </row>
    <row r="1635" customFormat="false" ht="15" hidden="false" customHeight="false" outlineLevel="0" collapsed="false">
      <c r="A1635" s="6" t="str">
        <f aca="false">TEXT(B1635,"0")&amp;"-"&amp;TEXT(C1635,"00")</f>
        <v>2024-10</v>
      </c>
      <c r="B1635" s="4" t="n">
        <v>2024</v>
      </c>
      <c r="C1635" s="4" t="n">
        <v>10</v>
      </c>
      <c r="D1635" s="9" t="s">
        <v>328</v>
      </c>
      <c r="E1635" s="9" t="s">
        <v>356</v>
      </c>
      <c r="F1635" s="12" t="str">
        <f aca="false">INDEX(品項主檔!$B$2:$B$11,MATCH($E1635,品項主檔!$A$2:$A$11,0))</f>
        <v>黑胡椒豬排飯</v>
      </c>
      <c r="G1635" s="12" t="str">
        <f aca="false">INDEX(品項主檔!$C$2:$C$11,MATCH($E1635,品項主檔!$A$2:$A$11,0))</f>
        <v>主食</v>
      </c>
      <c r="H1635" s="17" t="n">
        <f aca="false">SUMIFS(品項年度售價!$D$2:$D$31,品項年度售價!$A$2:$A$31,$B1635,品項年度售價!$B$2:$B$31,$E1635)</f>
        <v>230</v>
      </c>
      <c r="I1635" s="4" t="n">
        <v>334</v>
      </c>
      <c r="J1635" s="14" t="n">
        <f aca="false">H1635*I1635</f>
        <v>76820</v>
      </c>
    </row>
    <row r="1636" customFormat="false" ht="15" hidden="false" customHeight="false" outlineLevel="0" collapsed="false">
      <c r="A1636" s="6" t="str">
        <f aca="false">TEXT(B1636,"0")&amp;"-"&amp;TEXT(C1636,"00")</f>
        <v>2024-10</v>
      </c>
      <c r="B1636" s="4" t="n">
        <v>2024</v>
      </c>
      <c r="C1636" s="4" t="n">
        <v>10</v>
      </c>
      <c r="D1636" s="9" t="s">
        <v>328</v>
      </c>
      <c r="E1636" s="9" t="s">
        <v>358</v>
      </c>
      <c r="F1636" s="12" t="str">
        <f aca="false">INDEX(品項主檔!$B$2:$B$11,MATCH($E1636,品項主檔!$A$2:$A$11,0))</f>
        <v>麻油雞湯麵</v>
      </c>
      <c r="G1636" s="12" t="str">
        <f aca="false">INDEX(品項主檔!$C$2:$C$11,MATCH($E1636,品項主檔!$A$2:$A$11,0))</f>
        <v>主食</v>
      </c>
      <c r="H1636" s="17" t="n">
        <f aca="false">SUMIFS(品項年度售價!$D$2:$D$31,品項年度售價!$A$2:$A$31,$B1636,品項年度售價!$B$2:$B$31,$E1636)</f>
        <v>290</v>
      </c>
      <c r="I1636" s="4" t="n">
        <v>360</v>
      </c>
      <c r="J1636" s="14" t="n">
        <f aca="false">H1636*I1636</f>
        <v>104400</v>
      </c>
    </row>
    <row r="1637" customFormat="false" ht="15" hidden="false" customHeight="false" outlineLevel="0" collapsed="false">
      <c r="A1637" s="6" t="str">
        <f aca="false">TEXT(B1637,"0")&amp;"-"&amp;TEXT(C1637,"00")</f>
        <v>2024-10</v>
      </c>
      <c r="B1637" s="4" t="n">
        <v>2024</v>
      </c>
      <c r="C1637" s="4" t="n">
        <v>10</v>
      </c>
      <c r="D1637" s="9" t="s">
        <v>328</v>
      </c>
      <c r="E1637" s="9" t="s">
        <v>360</v>
      </c>
      <c r="F1637" s="12" t="str">
        <f aca="false">INDEX(品項主檔!$B$2:$B$11,MATCH($E1637,品項主檔!$A$2:$A$11,0))</f>
        <v>塔香涼麵</v>
      </c>
      <c r="G1637" s="12" t="str">
        <f aca="false">INDEX(品項主檔!$C$2:$C$11,MATCH($E1637,品項主檔!$A$2:$A$11,0))</f>
        <v>主食</v>
      </c>
      <c r="H1637" s="17" t="n">
        <f aca="false">SUMIFS(品項年度售價!$D$2:$D$31,品項年度售價!$A$2:$A$31,$B1637,品項年度售價!$B$2:$B$31,$E1637)</f>
        <v>180</v>
      </c>
      <c r="I1637" s="4" t="n">
        <v>349</v>
      </c>
      <c r="J1637" s="14" t="n">
        <f aca="false">H1637*I1637</f>
        <v>62820</v>
      </c>
    </row>
    <row r="1638" customFormat="false" ht="15" hidden="false" customHeight="false" outlineLevel="0" collapsed="false">
      <c r="A1638" s="6" t="str">
        <f aca="false">TEXT(B1638,"0")&amp;"-"&amp;TEXT(C1638,"00")</f>
        <v>2024-10</v>
      </c>
      <c r="B1638" s="4" t="n">
        <v>2024</v>
      </c>
      <c r="C1638" s="4" t="n">
        <v>10</v>
      </c>
      <c r="D1638" s="9" t="s">
        <v>328</v>
      </c>
      <c r="E1638" s="9" t="s">
        <v>362</v>
      </c>
      <c r="F1638" s="12" t="str">
        <f aca="false">INDEX(品項主檔!$B$2:$B$11,MATCH($E1638,品項主檔!$A$2:$A$11,0))</f>
        <v>海鮮炒飯</v>
      </c>
      <c r="G1638" s="12" t="str">
        <f aca="false">INDEX(品項主檔!$C$2:$C$11,MATCH($E1638,品項主檔!$A$2:$A$11,0))</f>
        <v>主食</v>
      </c>
      <c r="H1638" s="17" t="n">
        <f aca="false">SUMIFS(品項年度售價!$D$2:$D$31,品項年度售價!$A$2:$A$31,$B1638,品項年度售價!$B$2:$B$31,$E1638)</f>
        <v>250</v>
      </c>
      <c r="I1638" s="4" t="n">
        <v>364</v>
      </c>
      <c r="J1638" s="14" t="n">
        <f aca="false">H1638*I1638</f>
        <v>91000</v>
      </c>
    </row>
    <row r="1639" customFormat="false" ht="15" hidden="false" customHeight="false" outlineLevel="0" collapsed="false">
      <c r="A1639" s="6" t="str">
        <f aca="false">TEXT(B1639,"0")&amp;"-"&amp;TEXT(C1639,"00")</f>
        <v>2024-10</v>
      </c>
      <c r="B1639" s="4" t="n">
        <v>2024</v>
      </c>
      <c r="C1639" s="4" t="n">
        <v>10</v>
      </c>
      <c r="D1639" s="9" t="s">
        <v>328</v>
      </c>
      <c r="E1639" s="9" t="s">
        <v>364</v>
      </c>
      <c r="F1639" s="12" t="str">
        <f aca="false">INDEX(品項主檔!$B$2:$B$11,MATCH($E1639,品項主檔!$A$2:$A$11,0))</f>
        <v>酸辣湯</v>
      </c>
      <c r="G1639" s="12" t="str">
        <f aca="false">INDEX(品項主檔!$C$2:$C$11,MATCH($E1639,品項主檔!$A$2:$A$11,0))</f>
        <v>湯品</v>
      </c>
      <c r="H1639" s="17" t="n">
        <f aca="false">SUMIFS(品項年度售價!$D$2:$D$31,品項年度售價!$A$2:$A$31,$B1639,品項年度售價!$B$2:$B$31,$E1639)</f>
        <v>60</v>
      </c>
      <c r="I1639" s="4" t="n">
        <v>1978</v>
      </c>
      <c r="J1639" s="14" t="n">
        <f aca="false">H1639*I1639</f>
        <v>118680</v>
      </c>
    </row>
    <row r="1640" customFormat="false" ht="15" hidden="false" customHeight="false" outlineLevel="0" collapsed="false">
      <c r="A1640" s="6" t="str">
        <f aca="false">TEXT(B1640,"0")&amp;"-"&amp;TEXT(C1640,"00")</f>
        <v>2024-10</v>
      </c>
      <c r="B1640" s="4" t="n">
        <v>2024</v>
      </c>
      <c r="C1640" s="4" t="n">
        <v>10</v>
      </c>
      <c r="D1640" s="9" t="s">
        <v>328</v>
      </c>
      <c r="E1640" s="9" t="s">
        <v>367</v>
      </c>
      <c r="F1640" s="12" t="str">
        <f aca="false">INDEX(品項主檔!$B$2:$B$11,MATCH($E1640,品項主檔!$A$2:$A$11,0))</f>
        <v>招牌滷味拼盤</v>
      </c>
      <c r="G1640" s="12" t="str">
        <f aca="false">INDEX(品項主檔!$C$2:$C$11,MATCH($E1640,品項主檔!$A$2:$A$11,0))</f>
        <v>小菜</v>
      </c>
      <c r="H1640" s="17" t="n">
        <f aca="false">SUMIFS(品項年度售價!$D$2:$D$31,品項年度售價!$A$2:$A$31,$B1640,品項年度售價!$B$2:$B$31,$E1640)</f>
        <v>120</v>
      </c>
      <c r="I1640" s="4" t="n">
        <v>1387</v>
      </c>
      <c r="J1640" s="14" t="n">
        <f aca="false">H1640*I1640</f>
        <v>166440</v>
      </c>
    </row>
    <row r="1641" customFormat="false" ht="15" hidden="false" customHeight="false" outlineLevel="0" collapsed="false">
      <c r="A1641" s="6" t="str">
        <f aca="false">TEXT(B1641,"0")&amp;"-"&amp;TEXT(C1641,"00")</f>
        <v>2024-10</v>
      </c>
      <c r="B1641" s="4" t="n">
        <v>2024</v>
      </c>
      <c r="C1641" s="4" t="n">
        <v>10</v>
      </c>
      <c r="D1641" s="9" t="s">
        <v>328</v>
      </c>
      <c r="E1641" s="9" t="s">
        <v>370</v>
      </c>
      <c r="F1641" s="12" t="str">
        <f aca="false">INDEX(品項主檔!$B$2:$B$11,MATCH($E1641,品項主檔!$A$2:$A$11,0))</f>
        <v>古早味紅茶</v>
      </c>
      <c r="G1641" s="12" t="str">
        <f aca="false">INDEX(品項主檔!$C$2:$C$11,MATCH($E1641,品項主檔!$A$2:$A$11,0))</f>
        <v>飲品</v>
      </c>
      <c r="H1641" s="17" t="n">
        <f aca="false">SUMIFS(品項年度售價!$D$2:$D$31,品項年度售價!$A$2:$A$31,$B1641,品項年度售價!$B$2:$B$31,$E1641)</f>
        <v>45</v>
      </c>
      <c r="I1641" s="4" t="n">
        <v>4359</v>
      </c>
      <c r="J1641" s="14" t="n">
        <f aca="false">H1641*I1641</f>
        <v>196155</v>
      </c>
    </row>
    <row r="1642" customFormat="false" ht="15" hidden="false" customHeight="false" outlineLevel="0" collapsed="false">
      <c r="A1642" s="6" t="str">
        <f aca="false">TEXT(B1642,"0")&amp;"-"&amp;TEXT(C1642,"00")</f>
        <v>2024-10</v>
      </c>
      <c r="B1642" s="4" t="n">
        <v>2024</v>
      </c>
      <c r="C1642" s="4" t="n">
        <v>10</v>
      </c>
      <c r="D1642" s="9" t="s">
        <v>280</v>
      </c>
      <c r="E1642" s="9" t="s">
        <v>349</v>
      </c>
      <c r="F1642" s="12" t="str">
        <f aca="false">INDEX(品項主檔!$B$2:$B$11,MATCH($E1642,品項主檔!$A$2:$A$11,0))</f>
        <v>招牌牛肉麵</v>
      </c>
      <c r="G1642" s="12" t="str">
        <f aca="false">INDEX(品項主檔!$C$2:$C$11,MATCH($E1642,品項主檔!$A$2:$A$11,0))</f>
        <v>主食</v>
      </c>
      <c r="H1642" s="17" t="n">
        <f aca="false">SUMIFS(品項年度售價!$D$2:$D$31,品項年度售價!$A$2:$A$31,$B1642,品項年度售價!$B$2:$B$31,$E1642)</f>
        <v>280</v>
      </c>
      <c r="I1642" s="4" t="n">
        <v>645</v>
      </c>
      <c r="J1642" s="14" t="n">
        <f aca="false">H1642*I1642</f>
        <v>180600</v>
      </c>
    </row>
    <row r="1643" customFormat="false" ht="15" hidden="false" customHeight="false" outlineLevel="0" collapsed="false">
      <c r="A1643" s="6" t="str">
        <f aca="false">TEXT(B1643,"0")&amp;"-"&amp;TEXT(C1643,"00")</f>
        <v>2024-10</v>
      </c>
      <c r="B1643" s="4" t="n">
        <v>2024</v>
      </c>
      <c r="C1643" s="4" t="n">
        <v>10</v>
      </c>
      <c r="D1643" s="9" t="s">
        <v>280</v>
      </c>
      <c r="E1643" s="9" t="s">
        <v>352</v>
      </c>
      <c r="F1643" s="12" t="str">
        <f aca="false">INDEX(品項主檔!$B$2:$B$11,MATCH($E1643,品項主檔!$A$2:$A$11,0))</f>
        <v>三杯雞定食</v>
      </c>
      <c r="G1643" s="12" t="str">
        <f aca="false">INDEX(品項主檔!$C$2:$C$11,MATCH($E1643,品項主檔!$A$2:$A$11,0))</f>
        <v>主食</v>
      </c>
      <c r="H1643" s="17" t="n">
        <f aca="false">SUMIFS(品項年度售價!$D$2:$D$31,品項年度售價!$A$2:$A$31,$B1643,品項年度售價!$B$2:$B$31,$E1643)</f>
        <v>260</v>
      </c>
      <c r="I1643" s="4" t="n">
        <v>596</v>
      </c>
      <c r="J1643" s="14" t="n">
        <f aca="false">H1643*I1643</f>
        <v>154960</v>
      </c>
    </row>
    <row r="1644" customFormat="false" ht="15" hidden="false" customHeight="false" outlineLevel="0" collapsed="false">
      <c r="A1644" s="6" t="str">
        <f aca="false">TEXT(B1644,"0")&amp;"-"&amp;TEXT(C1644,"00")</f>
        <v>2024-10</v>
      </c>
      <c r="B1644" s="4" t="n">
        <v>2024</v>
      </c>
      <c r="C1644" s="4" t="n">
        <v>10</v>
      </c>
      <c r="D1644" s="9" t="s">
        <v>280</v>
      </c>
      <c r="E1644" s="9" t="s">
        <v>354</v>
      </c>
      <c r="F1644" s="12" t="str">
        <f aca="false">INDEX(品項主檔!$B$2:$B$11,MATCH($E1644,品項主檔!$A$2:$A$11,0))</f>
        <v>蔥油雞腿飯</v>
      </c>
      <c r="G1644" s="12" t="str">
        <f aca="false">INDEX(品項主檔!$C$2:$C$11,MATCH($E1644,品項主檔!$A$2:$A$11,0))</f>
        <v>主食</v>
      </c>
      <c r="H1644" s="17" t="n">
        <f aca="false">SUMIFS(品項年度售價!$D$2:$D$31,品項年度售價!$A$2:$A$31,$B1644,品項年度售價!$B$2:$B$31,$E1644)</f>
        <v>220</v>
      </c>
      <c r="I1644" s="4" t="n">
        <v>572</v>
      </c>
      <c r="J1644" s="14" t="n">
        <f aca="false">H1644*I1644</f>
        <v>125840</v>
      </c>
    </row>
    <row r="1645" customFormat="false" ht="15" hidden="false" customHeight="false" outlineLevel="0" collapsed="false">
      <c r="A1645" s="6" t="str">
        <f aca="false">TEXT(B1645,"0")&amp;"-"&amp;TEXT(C1645,"00")</f>
        <v>2024-10</v>
      </c>
      <c r="B1645" s="4" t="n">
        <v>2024</v>
      </c>
      <c r="C1645" s="4" t="n">
        <v>10</v>
      </c>
      <c r="D1645" s="9" t="s">
        <v>280</v>
      </c>
      <c r="E1645" s="9" t="s">
        <v>356</v>
      </c>
      <c r="F1645" s="12" t="str">
        <f aca="false">INDEX(品項主檔!$B$2:$B$11,MATCH($E1645,品項主檔!$A$2:$A$11,0))</f>
        <v>黑胡椒豬排飯</v>
      </c>
      <c r="G1645" s="12" t="str">
        <f aca="false">INDEX(品項主檔!$C$2:$C$11,MATCH($E1645,品項主檔!$A$2:$A$11,0))</f>
        <v>主食</v>
      </c>
      <c r="H1645" s="17" t="n">
        <f aca="false">SUMIFS(品項年度售價!$D$2:$D$31,品項年度售價!$A$2:$A$31,$B1645,品項年度售價!$B$2:$B$31,$E1645)</f>
        <v>230</v>
      </c>
      <c r="I1645" s="4" t="n">
        <v>461</v>
      </c>
      <c r="J1645" s="14" t="n">
        <f aca="false">H1645*I1645</f>
        <v>106030</v>
      </c>
    </row>
    <row r="1646" customFormat="false" ht="15" hidden="false" customHeight="false" outlineLevel="0" collapsed="false">
      <c r="A1646" s="6" t="str">
        <f aca="false">TEXT(B1646,"0")&amp;"-"&amp;TEXT(C1646,"00")</f>
        <v>2024-10</v>
      </c>
      <c r="B1646" s="4" t="n">
        <v>2024</v>
      </c>
      <c r="C1646" s="4" t="n">
        <v>10</v>
      </c>
      <c r="D1646" s="9" t="s">
        <v>280</v>
      </c>
      <c r="E1646" s="9" t="s">
        <v>358</v>
      </c>
      <c r="F1646" s="12" t="str">
        <f aca="false">INDEX(品項主檔!$B$2:$B$11,MATCH($E1646,品項主檔!$A$2:$A$11,0))</f>
        <v>麻油雞湯麵</v>
      </c>
      <c r="G1646" s="12" t="str">
        <f aca="false">INDEX(品項主檔!$C$2:$C$11,MATCH($E1646,品項主檔!$A$2:$A$11,0))</f>
        <v>主食</v>
      </c>
      <c r="H1646" s="17" t="n">
        <f aca="false">SUMIFS(品項年度售價!$D$2:$D$31,品項年度售價!$A$2:$A$31,$B1646,品項年度售價!$B$2:$B$31,$E1646)</f>
        <v>290</v>
      </c>
      <c r="I1646" s="4" t="n">
        <v>426</v>
      </c>
      <c r="J1646" s="14" t="n">
        <f aca="false">H1646*I1646</f>
        <v>123540</v>
      </c>
    </row>
    <row r="1647" customFormat="false" ht="15" hidden="false" customHeight="false" outlineLevel="0" collapsed="false">
      <c r="A1647" s="6" t="str">
        <f aca="false">TEXT(B1647,"0")&amp;"-"&amp;TEXT(C1647,"00")</f>
        <v>2024-10</v>
      </c>
      <c r="B1647" s="4" t="n">
        <v>2024</v>
      </c>
      <c r="C1647" s="4" t="n">
        <v>10</v>
      </c>
      <c r="D1647" s="9" t="s">
        <v>280</v>
      </c>
      <c r="E1647" s="9" t="s">
        <v>360</v>
      </c>
      <c r="F1647" s="12" t="str">
        <f aca="false">INDEX(品項主檔!$B$2:$B$11,MATCH($E1647,品項主檔!$A$2:$A$11,0))</f>
        <v>塔香涼麵</v>
      </c>
      <c r="G1647" s="12" t="str">
        <f aca="false">INDEX(品項主檔!$C$2:$C$11,MATCH($E1647,品項主檔!$A$2:$A$11,0))</f>
        <v>主食</v>
      </c>
      <c r="H1647" s="17" t="n">
        <f aca="false">SUMIFS(品項年度售價!$D$2:$D$31,品項年度售價!$A$2:$A$31,$B1647,品項年度售價!$B$2:$B$31,$E1647)</f>
        <v>180</v>
      </c>
      <c r="I1647" s="4" t="n">
        <v>458</v>
      </c>
      <c r="J1647" s="14" t="n">
        <f aca="false">H1647*I1647</f>
        <v>82440</v>
      </c>
    </row>
    <row r="1648" customFormat="false" ht="15" hidden="false" customHeight="false" outlineLevel="0" collapsed="false">
      <c r="A1648" s="6" t="str">
        <f aca="false">TEXT(B1648,"0")&amp;"-"&amp;TEXT(C1648,"00")</f>
        <v>2024-10</v>
      </c>
      <c r="B1648" s="4" t="n">
        <v>2024</v>
      </c>
      <c r="C1648" s="4" t="n">
        <v>10</v>
      </c>
      <c r="D1648" s="9" t="s">
        <v>280</v>
      </c>
      <c r="E1648" s="9" t="s">
        <v>362</v>
      </c>
      <c r="F1648" s="12" t="str">
        <f aca="false">INDEX(品項主檔!$B$2:$B$11,MATCH($E1648,品項主檔!$A$2:$A$11,0))</f>
        <v>海鮮炒飯</v>
      </c>
      <c r="G1648" s="12" t="str">
        <f aca="false">INDEX(品項主檔!$C$2:$C$11,MATCH($E1648,品項主檔!$A$2:$A$11,0))</f>
        <v>主食</v>
      </c>
      <c r="H1648" s="17" t="n">
        <f aca="false">SUMIFS(品項年度售價!$D$2:$D$31,品項年度售價!$A$2:$A$31,$B1648,品項年度售價!$B$2:$B$31,$E1648)</f>
        <v>250</v>
      </c>
      <c r="I1648" s="4" t="n">
        <v>633</v>
      </c>
      <c r="J1648" s="14" t="n">
        <f aca="false">H1648*I1648</f>
        <v>158250</v>
      </c>
    </row>
    <row r="1649" customFormat="false" ht="15" hidden="false" customHeight="false" outlineLevel="0" collapsed="false">
      <c r="A1649" s="6" t="str">
        <f aca="false">TEXT(B1649,"0")&amp;"-"&amp;TEXT(C1649,"00")</f>
        <v>2024-10</v>
      </c>
      <c r="B1649" s="4" t="n">
        <v>2024</v>
      </c>
      <c r="C1649" s="4" t="n">
        <v>10</v>
      </c>
      <c r="D1649" s="9" t="s">
        <v>280</v>
      </c>
      <c r="E1649" s="9" t="s">
        <v>364</v>
      </c>
      <c r="F1649" s="12" t="str">
        <f aca="false">INDEX(品項主檔!$B$2:$B$11,MATCH($E1649,品項主檔!$A$2:$A$11,0))</f>
        <v>酸辣湯</v>
      </c>
      <c r="G1649" s="12" t="str">
        <f aca="false">INDEX(品項主檔!$C$2:$C$11,MATCH($E1649,品項主檔!$A$2:$A$11,0))</f>
        <v>湯品</v>
      </c>
      <c r="H1649" s="17" t="n">
        <f aca="false">SUMIFS(品項年度售價!$D$2:$D$31,品項年度售價!$A$2:$A$31,$B1649,品項年度售價!$B$2:$B$31,$E1649)</f>
        <v>60</v>
      </c>
      <c r="I1649" s="4" t="n">
        <v>3285</v>
      </c>
      <c r="J1649" s="14" t="n">
        <f aca="false">H1649*I1649</f>
        <v>197100</v>
      </c>
    </row>
    <row r="1650" customFormat="false" ht="15" hidden="false" customHeight="false" outlineLevel="0" collapsed="false">
      <c r="A1650" s="6" t="str">
        <f aca="false">TEXT(B1650,"0")&amp;"-"&amp;TEXT(C1650,"00")</f>
        <v>2024-10</v>
      </c>
      <c r="B1650" s="4" t="n">
        <v>2024</v>
      </c>
      <c r="C1650" s="4" t="n">
        <v>10</v>
      </c>
      <c r="D1650" s="9" t="s">
        <v>280</v>
      </c>
      <c r="E1650" s="9" t="s">
        <v>367</v>
      </c>
      <c r="F1650" s="12" t="str">
        <f aca="false">INDEX(品項主檔!$B$2:$B$11,MATCH($E1650,品項主檔!$A$2:$A$11,0))</f>
        <v>招牌滷味拼盤</v>
      </c>
      <c r="G1650" s="12" t="str">
        <f aca="false">INDEX(品項主檔!$C$2:$C$11,MATCH($E1650,品項主檔!$A$2:$A$11,0))</f>
        <v>小菜</v>
      </c>
      <c r="H1650" s="17" t="n">
        <f aca="false">SUMIFS(品項年度售價!$D$2:$D$31,品項年度售價!$A$2:$A$31,$B1650,品項年度售價!$B$2:$B$31,$E1650)</f>
        <v>120</v>
      </c>
      <c r="I1650" s="4" t="n">
        <v>1603</v>
      </c>
      <c r="J1650" s="14" t="n">
        <f aca="false">H1650*I1650</f>
        <v>192360</v>
      </c>
    </row>
    <row r="1651" customFormat="false" ht="15" hidden="false" customHeight="false" outlineLevel="0" collapsed="false">
      <c r="A1651" s="6" t="str">
        <f aca="false">TEXT(B1651,"0")&amp;"-"&amp;TEXT(C1651,"00")</f>
        <v>2024-10</v>
      </c>
      <c r="B1651" s="4" t="n">
        <v>2024</v>
      </c>
      <c r="C1651" s="4" t="n">
        <v>10</v>
      </c>
      <c r="D1651" s="9" t="s">
        <v>280</v>
      </c>
      <c r="E1651" s="9" t="s">
        <v>370</v>
      </c>
      <c r="F1651" s="12" t="str">
        <f aca="false">INDEX(品項主檔!$B$2:$B$11,MATCH($E1651,品項主檔!$A$2:$A$11,0))</f>
        <v>古早味紅茶</v>
      </c>
      <c r="G1651" s="12" t="str">
        <f aca="false">INDEX(品項主檔!$C$2:$C$11,MATCH($E1651,品項主檔!$A$2:$A$11,0))</f>
        <v>飲品</v>
      </c>
      <c r="H1651" s="17" t="n">
        <f aca="false">SUMIFS(品項年度售價!$D$2:$D$31,品項年度售價!$A$2:$A$31,$B1651,品項年度售價!$B$2:$B$31,$E1651)</f>
        <v>45</v>
      </c>
      <c r="I1651" s="4" t="n">
        <v>4477</v>
      </c>
      <c r="J1651" s="14" t="n">
        <f aca="false">H1651*I1651</f>
        <v>201465</v>
      </c>
    </row>
    <row r="1652" customFormat="false" ht="15" hidden="false" customHeight="false" outlineLevel="0" collapsed="false">
      <c r="A1652" s="6" t="str">
        <f aca="false">TEXT(B1652,"0")&amp;"-"&amp;TEXT(C1652,"00")</f>
        <v>2024-10</v>
      </c>
      <c r="B1652" s="4" t="n">
        <v>2024</v>
      </c>
      <c r="C1652" s="4" t="n">
        <v>10</v>
      </c>
      <c r="D1652" s="9" t="s">
        <v>283</v>
      </c>
      <c r="E1652" s="9" t="s">
        <v>349</v>
      </c>
      <c r="F1652" s="12" t="str">
        <f aca="false">INDEX(品項主檔!$B$2:$B$11,MATCH($E1652,品項主檔!$A$2:$A$11,0))</f>
        <v>招牌牛肉麵</v>
      </c>
      <c r="G1652" s="12" t="str">
        <f aca="false">INDEX(品項主檔!$C$2:$C$11,MATCH($E1652,品項主檔!$A$2:$A$11,0))</f>
        <v>主食</v>
      </c>
      <c r="H1652" s="17" t="n">
        <f aca="false">SUMIFS(品項年度售價!$D$2:$D$31,品項年度售價!$A$2:$A$31,$B1652,品項年度售價!$B$2:$B$31,$E1652)</f>
        <v>280</v>
      </c>
      <c r="I1652" s="4" t="n">
        <v>450</v>
      </c>
      <c r="J1652" s="14" t="n">
        <f aca="false">H1652*I1652</f>
        <v>126000</v>
      </c>
    </row>
    <row r="1653" customFormat="false" ht="15" hidden="false" customHeight="false" outlineLevel="0" collapsed="false">
      <c r="A1653" s="6" t="str">
        <f aca="false">TEXT(B1653,"0")&amp;"-"&amp;TEXT(C1653,"00")</f>
        <v>2024-10</v>
      </c>
      <c r="B1653" s="4" t="n">
        <v>2024</v>
      </c>
      <c r="C1653" s="4" t="n">
        <v>10</v>
      </c>
      <c r="D1653" s="9" t="s">
        <v>283</v>
      </c>
      <c r="E1653" s="9" t="s">
        <v>352</v>
      </c>
      <c r="F1653" s="12" t="str">
        <f aca="false">INDEX(品項主檔!$B$2:$B$11,MATCH($E1653,品項主檔!$A$2:$A$11,0))</f>
        <v>三杯雞定食</v>
      </c>
      <c r="G1653" s="12" t="str">
        <f aca="false">INDEX(品項主檔!$C$2:$C$11,MATCH($E1653,品項主檔!$A$2:$A$11,0))</f>
        <v>主食</v>
      </c>
      <c r="H1653" s="17" t="n">
        <f aca="false">SUMIFS(品項年度售價!$D$2:$D$31,品項年度售價!$A$2:$A$31,$B1653,品項年度售價!$B$2:$B$31,$E1653)</f>
        <v>260</v>
      </c>
      <c r="I1653" s="4" t="n">
        <v>367</v>
      </c>
      <c r="J1653" s="14" t="n">
        <f aca="false">H1653*I1653</f>
        <v>95420</v>
      </c>
    </row>
    <row r="1654" customFormat="false" ht="15" hidden="false" customHeight="false" outlineLevel="0" collapsed="false">
      <c r="A1654" s="6" t="str">
        <f aca="false">TEXT(B1654,"0")&amp;"-"&amp;TEXT(C1654,"00")</f>
        <v>2024-10</v>
      </c>
      <c r="B1654" s="4" t="n">
        <v>2024</v>
      </c>
      <c r="C1654" s="4" t="n">
        <v>10</v>
      </c>
      <c r="D1654" s="9" t="s">
        <v>283</v>
      </c>
      <c r="E1654" s="9" t="s">
        <v>354</v>
      </c>
      <c r="F1654" s="12" t="str">
        <f aca="false">INDEX(品項主檔!$B$2:$B$11,MATCH($E1654,品項主檔!$A$2:$A$11,0))</f>
        <v>蔥油雞腿飯</v>
      </c>
      <c r="G1654" s="12" t="str">
        <f aca="false">INDEX(品項主檔!$C$2:$C$11,MATCH($E1654,品項主檔!$A$2:$A$11,0))</f>
        <v>主食</v>
      </c>
      <c r="H1654" s="17" t="n">
        <f aca="false">SUMIFS(品項年度售價!$D$2:$D$31,品項年度售價!$A$2:$A$31,$B1654,品項年度售價!$B$2:$B$31,$E1654)</f>
        <v>220</v>
      </c>
      <c r="I1654" s="4" t="n">
        <v>361</v>
      </c>
      <c r="J1654" s="14" t="n">
        <f aca="false">H1654*I1654</f>
        <v>79420</v>
      </c>
    </row>
    <row r="1655" customFormat="false" ht="15" hidden="false" customHeight="false" outlineLevel="0" collapsed="false">
      <c r="A1655" s="6" t="str">
        <f aca="false">TEXT(B1655,"0")&amp;"-"&amp;TEXT(C1655,"00")</f>
        <v>2024-10</v>
      </c>
      <c r="B1655" s="4" t="n">
        <v>2024</v>
      </c>
      <c r="C1655" s="4" t="n">
        <v>10</v>
      </c>
      <c r="D1655" s="9" t="s">
        <v>283</v>
      </c>
      <c r="E1655" s="9" t="s">
        <v>356</v>
      </c>
      <c r="F1655" s="12" t="str">
        <f aca="false">INDEX(品項主檔!$B$2:$B$11,MATCH($E1655,品項主檔!$A$2:$A$11,0))</f>
        <v>黑胡椒豬排飯</v>
      </c>
      <c r="G1655" s="12" t="str">
        <f aca="false">INDEX(品項主檔!$C$2:$C$11,MATCH($E1655,品項主檔!$A$2:$A$11,0))</f>
        <v>主食</v>
      </c>
      <c r="H1655" s="17" t="n">
        <f aca="false">SUMIFS(品項年度售價!$D$2:$D$31,品項年度售價!$A$2:$A$31,$B1655,品項年度售價!$B$2:$B$31,$E1655)</f>
        <v>230</v>
      </c>
      <c r="I1655" s="4" t="n">
        <v>486</v>
      </c>
      <c r="J1655" s="14" t="n">
        <f aca="false">H1655*I1655</f>
        <v>111780</v>
      </c>
    </row>
    <row r="1656" customFormat="false" ht="15" hidden="false" customHeight="false" outlineLevel="0" collapsed="false">
      <c r="A1656" s="6" t="str">
        <f aca="false">TEXT(B1656,"0")&amp;"-"&amp;TEXT(C1656,"00")</f>
        <v>2024-10</v>
      </c>
      <c r="B1656" s="4" t="n">
        <v>2024</v>
      </c>
      <c r="C1656" s="4" t="n">
        <v>10</v>
      </c>
      <c r="D1656" s="9" t="s">
        <v>283</v>
      </c>
      <c r="E1656" s="9" t="s">
        <v>358</v>
      </c>
      <c r="F1656" s="12" t="str">
        <f aca="false">INDEX(品項主檔!$B$2:$B$11,MATCH($E1656,品項主檔!$A$2:$A$11,0))</f>
        <v>麻油雞湯麵</v>
      </c>
      <c r="G1656" s="12" t="str">
        <f aca="false">INDEX(品項主檔!$C$2:$C$11,MATCH($E1656,品項主檔!$A$2:$A$11,0))</f>
        <v>主食</v>
      </c>
      <c r="H1656" s="17" t="n">
        <f aca="false">SUMIFS(品項年度售價!$D$2:$D$31,品項年度售價!$A$2:$A$31,$B1656,品項年度售價!$B$2:$B$31,$E1656)</f>
        <v>290</v>
      </c>
      <c r="I1656" s="4" t="n">
        <v>400</v>
      </c>
      <c r="J1656" s="14" t="n">
        <f aca="false">H1656*I1656</f>
        <v>116000</v>
      </c>
    </row>
    <row r="1657" customFormat="false" ht="15" hidden="false" customHeight="false" outlineLevel="0" collapsed="false">
      <c r="A1657" s="6" t="str">
        <f aca="false">TEXT(B1657,"0")&amp;"-"&amp;TEXT(C1657,"00")</f>
        <v>2024-10</v>
      </c>
      <c r="B1657" s="4" t="n">
        <v>2024</v>
      </c>
      <c r="C1657" s="4" t="n">
        <v>10</v>
      </c>
      <c r="D1657" s="9" t="s">
        <v>283</v>
      </c>
      <c r="E1657" s="9" t="s">
        <v>360</v>
      </c>
      <c r="F1657" s="12" t="str">
        <f aca="false">INDEX(品項主檔!$B$2:$B$11,MATCH($E1657,品項主檔!$A$2:$A$11,0))</f>
        <v>塔香涼麵</v>
      </c>
      <c r="G1657" s="12" t="str">
        <f aca="false">INDEX(品項主檔!$C$2:$C$11,MATCH($E1657,品項主檔!$A$2:$A$11,0))</f>
        <v>主食</v>
      </c>
      <c r="H1657" s="17" t="n">
        <f aca="false">SUMIFS(品項年度售價!$D$2:$D$31,品項年度售價!$A$2:$A$31,$B1657,品項年度售價!$B$2:$B$31,$E1657)</f>
        <v>180</v>
      </c>
      <c r="I1657" s="4" t="n">
        <v>454</v>
      </c>
      <c r="J1657" s="14" t="n">
        <f aca="false">H1657*I1657</f>
        <v>81720</v>
      </c>
    </row>
    <row r="1658" customFormat="false" ht="15" hidden="false" customHeight="false" outlineLevel="0" collapsed="false">
      <c r="A1658" s="6" t="str">
        <f aca="false">TEXT(B1658,"0")&amp;"-"&amp;TEXT(C1658,"00")</f>
        <v>2024-10</v>
      </c>
      <c r="B1658" s="4" t="n">
        <v>2024</v>
      </c>
      <c r="C1658" s="4" t="n">
        <v>10</v>
      </c>
      <c r="D1658" s="9" t="s">
        <v>283</v>
      </c>
      <c r="E1658" s="9" t="s">
        <v>362</v>
      </c>
      <c r="F1658" s="12" t="str">
        <f aca="false">INDEX(品項主檔!$B$2:$B$11,MATCH($E1658,品項主檔!$A$2:$A$11,0))</f>
        <v>海鮮炒飯</v>
      </c>
      <c r="G1658" s="12" t="str">
        <f aca="false">INDEX(品項主檔!$C$2:$C$11,MATCH($E1658,品項主檔!$A$2:$A$11,0))</f>
        <v>主食</v>
      </c>
      <c r="H1658" s="17" t="n">
        <f aca="false">SUMIFS(品項年度售價!$D$2:$D$31,品項年度售價!$A$2:$A$31,$B1658,品項年度售價!$B$2:$B$31,$E1658)</f>
        <v>250</v>
      </c>
      <c r="I1658" s="4" t="n">
        <v>344</v>
      </c>
      <c r="J1658" s="14" t="n">
        <f aca="false">H1658*I1658</f>
        <v>86000</v>
      </c>
    </row>
    <row r="1659" customFormat="false" ht="15" hidden="false" customHeight="false" outlineLevel="0" collapsed="false">
      <c r="A1659" s="6" t="str">
        <f aca="false">TEXT(B1659,"0")&amp;"-"&amp;TEXT(C1659,"00")</f>
        <v>2024-10</v>
      </c>
      <c r="B1659" s="4" t="n">
        <v>2024</v>
      </c>
      <c r="C1659" s="4" t="n">
        <v>10</v>
      </c>
      <c r="D1659" s="9" t="s">
        <v>283</v>
      </c>
      <c r="E1659" s="9" t="s">
        <v>364</v>
      </c>
      <c r="F1659" s="12" t="str">
        <f aca="false">INDEX(品項主檔!$B$2:$B$11,MATCH($E1659,品項主檔!$A$2:$A$11,0))</f>
        <v>酸辣湯</v>
      </c>
      <c r="G1659" s="12" t="str">
        <f aca="false">INDEX(品項主檔!$C$2:$C$11,MATCH($E1659,品項主檔!$A$2:$A$11,0))</f>
        <v>湯品</v>
      </c>
      <c r="H1659" s="17" t="n">
        <f aca="false">SUMIFS(品項年度售價!$D$2:$D$31,品項年度售價!$A$2:$A$31,$B1659,品項年度售價!$B$2:$B$31,$E1659)</f>
        <v>60</v>
      </c>
      <c r="I1659" s="4" t="n">
        <v>2286</v>
      </c>
      <c r="J1659" s="14" t="n">
        <f aca="false">H1659*I1659</f>
        <v>137160</v>
      </c>
    </row>
    <row r="1660" customFormat="false" ht="15" hidden="false" customHeight="false" outlineLevel="0" collapsed="false">
      <c r="A1660" s="6" t="str">
        <f aca="false">TEXT(B1660,"0")&amp;"-"&amp;TEXT(C1660,"00")</f>
        <v>2024-10</v>
      </c>
      <c r="B1660" s="4" t="n">
        <v>2024</v>
      </c>
      <c r="C1660" s="4" t="n">
        <v>10</v>
      </c>
      <c r="D1660" s="9" t="s">
        <v>283</v>
      </c>
      <c r="E1660" s="9" t="s">
        <v>367</v>
      </c>
      <c r="F1660" s="12" t="str">
        <f aca="false">INDEX(品項主檔!$B$2:$B$11,MATCH($E1660,品項主檔!$A$2:$A$11,0))</f>
        <v>招牌滷味拼盤</v>
      </c>
      <c r="G1660" s="12" t="str">
        <f aca="false">INDEX(品項主檔!$C$2:$C$11,MATCH($E1660,品項主檔!$A$2:$A$11,0))</f>
        <v>小菜</v>
      </c>
      <c r="H1660" s="17" t="n">
        <f aca="false">SUMIFS(品項年度售價!$D$2:$D$31,品項年度售價!$A$2:$A$31,$B1660,品項年度售價!$B$2:$B$31,$E1660)</f>
        <v>120</v>
      </c>
      <c r="I1660" s="4" t="n">
        <v>1194</v>
      </c>
      <c r="J1660" s="14" t="n">
        <f aca="false">H1660*I1660</f>
        <v>143280</v>
      </c>
    </row>
    <row r="1661" customFormat="false" ht="15" hidden="false" customHeight="false" outlineLevel="0" collapsed="false">
      <c r="A1661" s="6" t="str">
        <f aca="false">TEXT(B1661,"0")&amp;"-"&amp;TEXT(C1661,"00")</f>
        <v>2024-10</v>
      </c>
      <c r="B1661" s="4" t="n">
        <v>2024</v>
      </c>
      <c r="C1661" s="4" t="n">
        <v>10</v>
      </c>
      <c r="D1661" s="9" t="s">
        <v>283</v>
      </c>
      <c r="E1661" s="9" t="s">
        <v>370</v>
      </c>
      <c r="F1661" s="12" t="str">
        <f aca="false">INDEX(品項主檔!$B$2:$B$11,MATCH($E1661,品項主檔!$A$2:$A$11,0))</f>
        <v>古早味紅茶</v>
      </c>
      <c r="G1661" s="12" t="str">
        <f aca="false">INDEX(品項主檔!$C$2:$C$11,MATCH($E1661,品項主檔!$A$2:$A$11,0))</f>
        <v>飲品</v>
      </c>
      <c r="H1661" s="17" t="n">
        <f aca="false">SUMIFS(品項年度售價!$D$2:$D$31,品項年度售價!$A$2:$A$31,$B1661,品項年度售價!$B$2:$B$31,$E1661)</f>
        <v>45</v>
      </c>
      <c r="I1661" s="4" t="n">
        <v>4200</v>
      </c>
      <c r="J1661" s="14" t="n">
        <f aca="false">H1661*I1661</f>
        <v>189000</v>
      </c>
    </row>
    <row r="1662" customFormat="false" ht="15" hidden="false" customHeight="false" outlineLevel="0" collapsed="false">
      <c r="A1662" s="6" t="str">
        <f aca="false">TEXT(B1662,"0")&amp;"-"&amp;TEXT(C1662,"00")</f>
        <v>2024-10</v>
      </c>
      <c r="B1662" s="4" t="n">
        <v>2024</v>
      </c>
      <c r="C1662" s="4" t="n">
        <v>10</v>
      </c>
      <c r="D1662" s="9" t="s">
        <v>285</v>
      </c>
      <c r="E1662" s="9" t="s">
        <v>349</v>
      </c>
      <c r="F1662" s="12" t="str">
        <f aca="false">INDEX(品項主檔!$B$2:$B$11,MATCH($E1662,品項主檔!$A$2:$A$11,0))</f>
        <v>招牌牛肉麵</v>
      </c>
      <c r="G1662" s="12" t="str">
        <f aca="false">INDEX(品項主檔!$C$2:$C$11,MATCH($E1662,品項主檔!$A$2:$A$11,0))</f>
        <v>主食</v>
      </c>
      <c r="H1662" s="17" t="n">
        <f aca="false">SUMIFS(品項年度售價!$D$2:$D$31,品項年度售價!$A$2:$A$31,$B1662,品項年度售價!$B$2:$B$31,$E1662)</f>
        <v>280</v>
      </c>
      <c r="I1662" s="4" t="n">
        <v>275</v>
      </c>
      <c r="J1662" s="14" t="n">
        <f aca="false">H1662*I1662</f>
        <v>77000</v>
      </c>
    </row>
    <row r="1663" customFormat="false" ht="15" hidden="false" customHeight="false" outlineLevel="0" collapsed="false">
      <c r="A1663" s="6" t="str">
        <f aca="false">TEXT(B1663,"0")&amp;"-"&amp;TEXT(C1663,"00")</f>
        <v>2024-10</v>
      </c>
      <c r="B1663" s="4" t="n">
        <v>2024</v>
      </c>
      <c r="C1663" s="4" t="n">
        <v>10</v>
      </c>
      <c r="D1663" s="9" t="s">
        <v>285</v>
      </c>
      <c r="E1663" s="9" t="s">
        <v>352</v>
      </c>
      <c r="F1663" s="12" t="str">
        <f aca="false">INDEX(品項主檔!$B$2:$B$11,MATCH($E1663,品項主檔!$A$2:$A$11,0))</f>
        <v>三杯雞定食</v>
      </c>
      <c r="G1663" s="12" t="str">
        <f aca="false">INDEX(品項主檔!$C$2:$C$11,MATCH($E1663,品項主檔!$A$2:$A$11,0))</f>
        <v>主食</v>
      </c>
      <c r="H1663" s="17" t="n">
        <f aca="false">SUMIFS(品項年度售價!$D$2:$D$31,品項年度售價!$A$2:$A$31,$B1663,品項年度售價!$B$2:$B$31,$E1663)</f>
        <v>260</v>
      </c>
      <c r="I1663" s="4" t="n">
        <v>352</v>
      </c>
      <c r="J1663" s="14" t="n">
        <f aca="false">H1663*I1663</f>
        <v>91520</v>
      </c>
    </row>
    <row r="1664" customFormat="false" ht="15" hidden="false" customHeight="false" outlineLevel="0" collapsed="false">
      <c r="A1664" s="6" t="str">
        <f aca="false">TEXT(B1664,"0")&amp;"-"&amp;TEXT(C1664,"00")</f>
        <v>2024-10</v>
      </c>
      <c r="B1664" s="4" t="n">
        <v>2024</v>
      </c>
      <c r="C1664" s="4" t="n">
        <v>10</v>
      </c>
      <c r="D1664" s="9" t="s">
        <v>285</v>
      </c>
      <c r="E1664" s="9" t="s">
        <v>354</v>
      </c>
      <c r="F1664" s="12" t="str">
        <f aca="false">INDEX(品項主檔!$B$2:$B$11,MATCH($E1664,品項主檔!$A$2:$A$11,0))</f>
        <v>蔥油雞腿飯</v>
      </c>
      <c r="G1664" s="12" t="str">
        <f aca="false">INDEX(品項主檔!$C$2:$C$11,MATCH($E1664,品項主檔!$A$2:$A$11,0))</f>
        <v>主食</v>
      </c>
      <c r="H1664" s="17" t="n">
        <f aca="false">SUMIFS(品項年度售價!$D$2:$D$31,品項年度售價!$A$2:$A$31,$B1664,品項年度售價!$B$2:$B$31,$E1664)</f>
        <v>220</v>
      </c>
      <c r="I1664" s="4" t="n">
        <v>281</v>
      </c>
      <c r="J1664" s="14" t="n">
        <f aca="false">H1664*I1664</f>
        <v>61820</v>
      </c>
    </row>
    <row r="1665" customFormat="false" ht="15" hidden="false" customHeight="false" outlineLevel="0" collapsed="false">
      <c r="A1665" s="6" t="str">
        <f aca="false">TEXT(B1665,"0")&amp;"-"&amp;TEXT(C1665,"00")</f>
        <v>2024-10</v>
      </c>
      <c r="B1665" s="4" t="n">
        <v>2024</v>
      </c>
      <c r="C1665" s="4" t="n">
        <v>10</v>
      </c>
      <c r="D1665" s="9" t="s">
        <v>285</v>
      </c>
      <c r="E1665" s="9" t="s">
        <v>356</v>
      </c>
      <c r="F1665" s="12" t="str">
        <f aca="false">INDEX(品項主檔!$B$2:$B$11,MATCH($E1665,品項主檔!$A$2:$A$11,0))</f>
        <v>黑胡椒豬排飯</v>
      </c>
      <c r="G1665" s="12" t="str">
        <f aca="false">INDEX(品項主檔!$C$2:$C$11,MATCH($E1665,品項主檔!$A$2:$A$11,0))</f>
        <v>主食</v>
      </c>
      <c r="H1665" s="17" t="n">
        <f aca="false">SUMIFS(品項年度售價!$D$2:$D$31,品項年度售價!$A$2:$A$31,$B1665,品項年度售價!$B$2:$B$31,$E1665)</f>
        <v>230</v>
      </c>
      <c r="I1665" s="4" t="n">
        <v>365</v>
      </c>
      <c r="J1665" s="14" t="n">
        <f aca="false">H1665*I1665</f>
        <v>83950</v>
      </c>
    </row>
    <row r="1666" customFormat="false" ht="15" hidden="false" customHeight="false" outlineLevel="0" collapsed="false">
      <c r="A1666" s="6" t="str">
        <f aca="false">TEXT(B1666,"0")&amp;"-"&amp;TEXT(C1666,"00")</f>
        <v>2024-10</v>
      </c>
      <c r="B1666" s="4" t="n">
        <v>2024</v>
      </c>
      <c r="C1666" s="4" t="n">
        <v>10</v>
      </c>
      <c r="D1666" s="9" t="s">
        <v>285</v>
      </c>
      <c r="E1666" s="9" t="s">
        <v>358</v>
      </c>
      <c r="F1666" s="12" t="str">
        <f aca="false">INDEX(品項主檔!$B$2:$B$11,MATCH($E1666,品項主檔!$A$2:$A$11,0))</f>
        <v>麻油雞湯麵</v>
      </c>
      <c r="G1666" s="12" t="str">
        <f aca="false">INDEX(品項主檔!$C$2:$C$11,MATCH($E1666,品項主檔!$A$2:$A$11,0))</f>
        <v>主食</v>
      </c>
      <c r="H1666" s="17" t="n">
        <f aca="false">SUMIFS(品項年度售價!$D$2:$D$31,品項年度售價!$A$2:$A$31,$B1666,品項年度售價!$B$2:$B$31,$E1666)</f>
        <v>290</v>
      </c>
      <c r="I1666" s="4" t="n">
        <v>344</v>
      </c>
      <c r="J1666" s="14" t="n">
        <f aca="false">H1666*I1666</f>
        <v>99760</v>
      </c>
    </row>
    <row r="1667" customFormat="false" ht="15" hidden="false" customHeight="false" outlineLevel="0" collapsed="false">
      <c r="A1667" s="6" t="str">
        <f aca="false">TEXT(B1667,"0")&amp;"-"&amp;TEXT(C1667,"00")</f>
        <v>2024-10</v>
      </c>
      <c r="B1667" s="4" t="n">
        <v>2024</v>
      </c>
      <c r="C1667" s="4" t="n">
        <v>10</v>
      </c>
      <c r="D1667" s="9" t="s">
        <v>285</v>
      </c>
      <c r="E1667" s="9" t="s">
        <v>360</v>
      </c>
      <c r="F1667" s="12" t="str">
        <f aca="false">INDEX(品項主檔!$B$2:$B$11,MATCH($E1667,品項主檔!$A$2:$A$11,0))</f>
        <v>塔香涼麵</v>
      </c>
      <c r="G1667" s="12" t="str">
        <f aca="false">INDEX(品項主檔!$C$2:$C$11,MATCH($E1667,品項主檔!$A$2:$A$11,0))</f>
        <v>主食</v>
      </c>
      <c r="H1667" s="17" t="n">
        <f aca="false">SUMIFS(品項年度售價!$D$2:$D$31,品項年度售價!$A$2:$A$31,$B1667,品項年度售價!$B$2:$B$31,$E1667)</f>
        <v>180</v>
      </c>
      <c r="I1667" s="4" t="n">
        <v>305</v>
      </c>
      <c r="J1667" s="14" t="n">
        <f aca="false">H1667*I1667</f>
        <v>54900</v>
      </c>
    </row>
    <row r="1668" customFormat="false" ht="15" hidden="false" customHeight="false" outlineLevel="0" collapsed="false">
      <c r="A1668" s="6" t="str">
        <f aca="false">TEXT(B1668,"0")&amp;"-"&amp;TEXT(C1668,"00")</f>
        <v>2024-10</v>
      </c>
      <c r="B1668" s="4" t="n">
        <v>2024</v>
      </c>
      <c r="C1668" s="4" t="n">
        <v>10</v>
      </c>
      <c r="D1668" s="9" t="s">
        <v>285</v>
      </c>
      <c r="E1668" s="9" t="s">
        <v>362</v>
      </c>
      <c r="F1668" s="12" t="str">
        <f aca="false">INDEX(品項主檔!$B$2:$B$11,MATCH($E1668,品項主檔!$A$2:$A$11,0))</f>
        <v>海鮮炒飯</v>
      </c>
      <c r="G1668" s="12" t="str">
        <f aca="false">INDEX(品項主檔!$C$2:$C$11,MATCH($E1668,品項主檔!$A$2:$A$11,0))</f>
        <v>主食</v>
      </c>
      <c r="H1668" s="17" t="n">
        <f aca="false">SUMIFS(品項年度售價!$D$2:$D$31,品項年度售價!$A$2:$A$31,$B1668,品項年度售價!$B$2:$B$31,$E1668)</f>
        <v>250</v>
      </c>
      <c r="I1668" s="4" t="n">
        <v>347</v>
      </c>
      <c r="J1668" s="14" t="n">
        <f aca="false">H1668*I1668</f>
        <v>86750</v>
      </c>
    </row>
    <row r="1669" customFormat="false" ht="15" hidden="false" customHeight="false" outlineLevel="0" collapsed="false">
      <c r="A1669" s="6" t="str">
        <f aca="false">TEXT(B1669,"0")&amp;"-"&amp;TEXT(C1669,"00")</f>
        <v>2024-10</v>
      </c>
      <c r="B1669" s="4" t="n">
        <v>2024</v>
      </c>
      <c r="C1669" s="4" t="n">
        <v>10</v>
      </c>
      <c r="D1669" s="9" t="s">
        <v>285</v>
      </c>
      <c r="E1669" s="9" t="s">
        <v>364</v>
      </c>
      <c r="F1669" s="12" t="str">
        <f aca="false">INDEX(品項主檔!$B$2:$B$11,MATCH($E1669,品項主檔!$A$2:$A$11,0))</f>
        <v>酸辣湯</v>
      </c>
      <c r="G1669" s="12" t="str">
        <f aca="false">INDEX(品項主檔!$C$2:$C$11,MATCH($E1669,品項主檔!$A$2:$A$11,0))</f>
        <v>湯品</v>
      </c>
      <c r="H1669" s="17" t="n">
        <f aca="false">SUMIFS(品項年度售價!$D$2:$D$31,品項年度售價!$A$2:$A$31,$B1669,品項年度售價!$B$2:$B$31,$E1669)</f>
        <v>60</v>
      </c>
      <c r="I1669" s="4" t="n">
        <v>1346</v>
      </c>
      <c r="J1669" s="14" t="n">
        <f aca="false">H1669*I1669</f>
        <v>80760</v>
      </c>
    </row>
    <row r="1670" customFormat="false" ht="15" hidden="false" customHeight="false" outlineLevel="0" collapsed="false">
      <c r="A1670" s="6" t="str">
        <f aca="false">TEXT(B1670,"0")&amp;"-"&amp;TEXT(C1670,"00")</f>
        <v>2024-10</v>
      </c>
      <c r="B1670" s="4" t="n">
        <v>2024</v>
      </c>
      <c r="C1670" s="4" t="n">
        <v>10</v>
      </c>
      <c r="D1670" s="9" t="s">
        <v>285</v>
      </c>
      <c r="E1670" s="9" t="s">
        <v>367</v>
      </c>
      <c r="F1670" s="12" t="str">
        <f aca="false">INDEX(品項主檔!$B$2:$B$11,MATCH($E1670,品項主檔!$A$2:$A$11,0))</f>
        <v>招牌滷味拼盤</v>
      </c>
      <c r="G1670" s="12" t="str">
        <f aca="false">INDEX(品項主檔!$C$2:$C$11,MATCH($E1670,品項主檔!$A$2:$A$11,0))</f>
        <v>小菜</v>
      </c>
      <c r="H1670" s="17" t="n">
        <f aca="false">SUMIFS(品項年度售價!$D$2:$D$31,品項年度售價!$A$2:$A$31,$B1670,品項年度售價!$B$2:$B$31,$E1670)</f>
        <v>120</v>
      </c>
      <c r="I1670" s="4" t="n">
        <v>1184</v>
      </c>
      <c r="J1670" s="14" t="n">
        <f aca="false">H1670*I1670</f>
        <v>142080</v>
      </c>
    </row>
    <row r="1671" customFormat="false" ht="15" hidden="false" customHeight="false" outlineLevel="0" collapsed="false">
      <c r="A1671" s="6" t="str">
        <f aca="false">TEXT(B1671,"0")&amp;"-"&amp;TEXT(C1671,"00")</f>
        <v>2024-10</v>
      </c>
      <c r="B1671" s="4" t="n">
        <v>2024</v>
      </c>
      <c r="C1671" s="4" t="n">
        <v>10</v>
      </c>
      <c r="D1671" s="9" t="s">
        <v>285</v>
      </c>
      <c r="E1671" s="9" t="s">
        <v>370</v>
      </c>
      <c r="F1671" s="12" t="str">
        <f aca="false">INDEX(品項主檔!$B$2:$B$11,MATCH($E1671,品項主檔!$A$2:$A$11,0))</f>
        <v>古早味紅茶</v>
      </c>
      <c r="G1671" s="12" t="str">
        <f aca="false">INDEX(品項主檔!$C$2:$C$11,MATCH($E1671,品項主檔!$A$2:$A$11,0))</f>
        <v>飲品</v>
      </c>
      <c r="H1671" s="17" t="n">
        <f aca="false">SUMIFS(品項年度售價!$D$2:$D$31,品項年度售價!$A$2:$A$31,$B1671,品項年度售價!$B$2:$B$31,$E1671)</f>
        <v>45</v>
      </c>
      <c r="I1671" s="4" t="n">
        <v>3018</v>
      </c>
      <c r="J1671" s="14" t="n">
        <f aca="false">H1671*I1671</f>
        <v>135810</v>
      </c>
    </row>
    <row r="1672" customFormat="false" ht="15" hidden="false" customHeight="false" outlineLevel="0" collapsed="false">
      <c r="A1672" s="6" t="str">
        <f aca="false">TEXT(B1672,"0")&amp;"-"&amp;TEXT(C1672,"00")</f>
        <v>2024-10</v>
      </c>
      <c r="B1672" s="4" t="n">
        <v>2024</v>
      </c>
      <c r="C1672" s="4" t="n">
        <v>10</v>
      </c>
      <c r="D1672" s="9" t="s">
        <v>300</v>
      </c>
      <c r="E1672" s="9" t="s">
        <v>349</v>
      </c>
      <c r="F1672" s="12" t="str">
        <f aca="false">INDEX(品項主檔!$B$2:$B$11,MATCH($E1672,品項主檔!$A$2:$A$11,0))</f>
        <v>招牌牛肉麵</v>
      </c>
      <c r="G1672" s="12" t="str">
        <f aca="false">INDEX(品項主檔!$C$2:$C$11,MATCH($E1672,品項主檔!$A$2:$A$11,0))</f>
        <v>主食</v>
      </c>
      <c r="H1672" s="17" t="n">
        <f aca="false">SUMIFS(品項年度售價!$D$2:$D$31,品項年度售價!$A$2:$A$31,$B1672,品項年度售價!$B$2:$B$31,$E1672)</f>
        <v>280</v>
      </c>
      <c r="I1672" s="4" t="n">
        <v>587</v>
      </c>
      <c r="J1672" s="14" t="n">
        <f aca="false">H1672*I1672</f>
        <v>164360</v>
      </c>
    </row>
    <row r="1673" customFormat="false" ht="15" hidden="false" customHeight="false" outlineLevel="0" collapsed="false">
      <c r="A1673" s="6" t="str">
        <f aca="false">TEXT(B1673,"0")&amp;"-"&amp;TEXT(C1673,"00")</f>
        <v>2024-10</v>
      </c>
      <c r="B1673" s="4" t="n">
        <v>2024</v>
      </c>
      <c r="C1673" s="4" t="n">
        <v>10</v>
      </c>
      <c r="D1673" s="9" t="s">
        <v>300</v>
      </c>
      <c r="E1673" s="9" t="s">
        <v>352</v>
      </c>
      <c r="F1673" s="12" t="str">
        <f aca="false">INDEX(品項主檔!$B$2:$B$11,MATCH($E1673,品項主檔!$A$2:$A$11,0))</f>
        <v>三杯雞定食</v>
      </c>
      <c r="G1673" s="12" t="str">
        <f aca="false">INDEX(品項主檔!$C$2:$C$11,MATCH($E1673,品項主檔!$A$2:$A$11,0))</f>
        <v>主食</v>
      </c>
      <c r="H1673" s="17" t="n">
        <f aca="false">SUMIFS(品項年度售價!$D$2:$D$31,品項年度售價!$A$2:$A$31,$B1673,品項年度售價!$B$2:$B$31,$E1673)</f>
        <v>260</v>
      </c>
      <c r="I1673" s="4" t="n">
        <v>574</v>
      </c>
      <c r="J1673" s="14" t="n">
        <f aca="false">H1673*I1673</f>
        <v>149240</v>
      </c>
    </row>
    <row r="1674" customFormat="false" ht="15" hidden="false" customHeight="false" outlineLevel="0" collapsed="false">
      <c r="A1674" s="6" t="str">
        <f aca="false">TEXT(B1674,"0")&amp;"-"&amp;TEXT(C1674,"00")</f>
        <v>2024-10</v>
      </c>
      <c r="B1674" s="4" t="n">
        <v>2024</v>
      </c>
      <c r="C1674" s="4" t="n">
        <v>10</v>
      </c>
      <c r="D1674" s="9" t="s">
        <v>300</v>
      </c>
      <c r="E1674" s="9" t="s">
        <v>354</v>
      </c>
      <c r="F1674" s="12" t="str">
        <f aca="false">INDEX(品項主檔!$B$2:$B$11,MATCH($E1674,品項主檔!$A$2:$A$11,0))</f>
        <v>蔥油雞腿飯</v>
      </c>
      <c r="G1674" s="12" t="str">
        <f aca="false">INDEX(品項主檔!$C$2:$C$11,MATCH($E1674,品項主檔!$A$2:$A$11,0))</f>
        <v>主食</v>
      </c>
      <c r="H1674" s="17" t="n">
        <f aca="false">SUMIFS(品項年度售價!$D$2:$D$31,品項年度售價!$A$2:$A$31,$B1674,品項年度售價!$B$2:$B$31,$E1674)</f>
        <v>220</v>
      </c>
      <c r="I1674" s="4" t="n">
        <v>500</v>
      </c>
      <c r="J1674" s="14" t="n">
        <f aca="false">H1674*I1674</f>
        <v>110000</v>
      </c>
    </row>
    <row r="1675" customFormat="false" ht="15" hidden="false" customHeight="false" outlineLevel="0" collapsed="false">
      <c r="A1675" s="6" t="str">
        <f aca="false">TEXT(B1675,"0")&amp;"-"&amp;TEXT(C1675,"00")</f>
        <v>2024-10</v>
      </c>
      <c r="B1675" s="4" t="n">
        <v>2024</v>
      </c>
      <c r="C1675" s="4" t="n">
        <v>10</v>
      </c>
      <c r="D1675" s="9" t="s">
        <v>300</v>
      </c>
      <c r="E1675" s="9" t="s">
        <v>356</v>
      </c>
      <c r="F1675" s="12" t="str">
        <f aca="false">INDEX(品項主檔!$B$2:$B$11,MATCH($E1675,品項主檔!$A$2:$A$11,0))</f>
        <v>黑胡椒豬排飯</v>
      </c>
      <c r="G1675" s="12" t="str">
        <f aca="false">INDEX(品項主檔!$C$2:$C$11,MATCH($E1675,品項主檔!$A$2:$A$11,0))</f>
        <v>主食</v>
      </c>
      <c r="H1675" s="17" t="n">
        <f aca="false">SUMIFS(品項年度售價!$D$2:$D$31,品項年度售價!$A$2:$A$31,$B1675,品項年度售價!$B$2:$B$31,$E1675)</f>
        <v>230</v>
      </c>
      <c r="I1675" s="4" t="n">
        <v>607</v>
      </c>
      <c r="J1675" s="14" t="n">
        <f aca="false">H1675*I1675</f>
        <v>139610</v>
      </c>
    </row>
    <row r="1676" customFormat="false" ht="15" hidden="false" customHeight="false" outlineLevel="0" collapsed="false">
      <c r="A1676" s="6" t="str">
        <f aca="false">TEXT(B1676,"0")&amp;"-"&amp;TEXT(C1676,"00")</f>
        <v>2024-10</v>
      </c>
      <c r="B1676" s="4" t="n">
        <v>2024</v>
      </c>
      <c r="C1676" s="4" t="n">
        <v>10</v>
      </c>
      <c r="D1676" s="9" t="s">
        <v>300</v>
      </c>
      <c r="E1676" s="9" t="s">
        <v>358</v>
      </c>
      <c r="F1676" s="12" t="str">
        <f aca="false">INDEX(品項主檔!$B$2:$B$11,MATCH($E1676,品項主檔!$A$2:$A$11,0))</f>
        <v>麻油雞湯麵</v>
      </c>
      <c r="G1676" s="12" t="str">
        <f aca="false">INDEX(品項主檔!$C$2:$C$11,MATCH($E1676,品項主檔!$A$2:$A$11,0))</f>
        <v>主食</v>
      </c>
      <c r="H1676" s="17" t="n">
        <f aca="false">SUMIFS(品項年度售價!$D$2:$D$31,品項年度售價!$A$2:$A$31,$B1676,品項年度售價!$B$2:$B$31,$E1676)</f>
        <v>290</v>
      </c>
      <c r="I1676" s="4" t="n">
        <v>569</v>
      </c>
      <c r="J1676" s="14" t="n">
        <f aca="false">H1676*I1676</f>
        <v>165010</v>
      </c>
    </row>
    <row r="1677" customFormat="false" ht="15" hidden="false" customHeight="false" outlineLevel="0" collapsed="false">
      <c r="A1677" s="6" t="str">
        <f aca="false">TEXT(B1677,"0")&amp;"-"&amp;TEXT(C1677,"00")</f>
        <v>2024-10</v>
      </c>
      <c r="B1677" s="4" t="n">
        <v>2024</v>
      </c>
      <c r="C1677" s="4" t="n">
        <v>10</v>
      </c>
      <c r="D1677" s="9" t="s">
        <v>300</v>
      </c>
      <c r="E1677" s="9" t="s">
        <v>360</v>
      </c>
      <c r="F1677" s="12" t="str">
        <f aca="false">INDEX(品項主檔!$B$2:$B$11,MATCH($E1677,品項主檔!$A$2:$A$11,0))</f>
        <v>塔香涼麵</v>
      </c>
      <c r="G1677" s="12" t="str">
        <f aca="false">INDEX(品項主檔!$C$2:$C$11,MATCH($E1677,品項主檔!$A$2:$A$11,0))</f>
        <v>主食</v>
      </c>
      <c r="H1677" s="17" t="n">
        <f aca="false">SUMIFS(品項年度售價!$D$2:$D$31,品項年度售價!$A$2:$A$31,$B1677,品項年度售價!$B$2:$B$31,$E1677)</f>
        <v>180</v>
      </c>
      <c r="I1677" s="4" t="n">
        <v>433</v>
      </c>
      <c r="J1677" s="14" t="n">
        <f aca="false">H1677*I1677</f>
        <v>77940</v>
      </c>
    </row>
    <row r="1678" customFormat="false" ht="15" hidden="false" customHeight="false" outlineLevel="0" collapsed="false">
      <c r="A1678" s="6" t="str">
        <f aca="false">TEXT(B1678,"0")&amp;"-"&amp;TEXT(C1678,"00")</f>
        <v>2024-10</v>
      </c>
      <c r="B1678" s="4" t="n">
        <v>2024</v>
      </c>
      <c r="C1678" s="4" t="n">
        <v>10</v>
      </c>
      <c r="D1678" s="9" t="s">
        <v>300</v>
      </c>
      <c r="E1678" s="9" t="s">
        <v>362</v>
      </c>
      <c r="F1678" s="12" t="str">
        <f aca="false">INDEX(品項主檔!$B$2:$B$11,MATCH($E1678,品項主檔!$A$2:$A$11,0))</f>
        <v>海鮮炒飯</v>
      </c>
      <c r="G1678" s="12" t="str">
        <f aca="false">INDEX(品項主檔!$C$2:$C$11,MATCH($E1678,品項主檔!$A$2:$A$11,0))</f>
        <v>主食</v>
      </c>
      <c r="H1678" s="17" t="n">
        <f aca="false">SUMIFS(品項年度售價!$D$2:$D$31,品項年度售價!$A$2:$A$31,$B1678,品項年度售價!$B$2:$B$31,$E1678)</f>
        <v>250</v>
      </c>
      <c r="I1678" s="4" t="n">
        <v>608</v>
      </c>
      <c r="J1678" s="14" t="n">
        <f aca="false">H1678*I1678</f>
        <v>152000</v>
      </c>
    </row>
    <row r="1679" customFormat="false" ht="15" hidden="false" customHeight="false" outlineLevel="0" collapsed="false">
      <c r="A1679" s="6" t="str">
        <f aca="false">TEXT(B1679,"0")&amp;"-"&amp;TEXT(C1679,"00")</f>
        <v>2024-10</v>
      </c>
      <c r="B1679" s="4" t="n">
        <v>2024</v>
      </c>
      <c r="C1679" s="4" t="n">
        <v>10</v>
      </c>
      <c r="D1679" s="9" t="s">
        <v>300</v>
      </c>
      <c r="E1679" s="9" t="s">
        <v>364</v>
      </c>
      <c r="F1679" s="12" t="str">
        <f aca="false">INDEX(品項主檔!$B$2:$B$11,MATCH($E1679,品項主檔!$A$2:$A$11,0))</f>
        <v>酸辣湯</v>
      </c>
      <c r="G1679" s="12" t="str">
        <f aca="false">INDEX(品項主檔!$C$2:$C$11,MATCH($E1679,品項主檔!$A$2:$A$11,0))</f>
        <v>湯品</v>
      </c>
      <c r="H1679" s="17" t="n">
        <f aca="false">SUMIFS(品項年度售價!$D$2:$D$31,品項年度售價!$A$2:$A$31,$B1679,品項年度售價!$B$2:$B$31,$E1679)</f>
        <v>60</v>
      </c>
      <c r="I1679" s="4" t="n">
        <v>2472</v>
      </c>
      <c r="J1679" s="14" t="n">
        <f aca="false">H1679*I1679</f>
        <v>148320</v>
      </c>
    </row>
    <row r="1680" customFormat="false" ht="15" hidden="false" customHeight="false" outlineLevel="0" collapsed="false">
      <c r="A1680" s="6" t="str">
        <f aca="false">TEXT(B1680,"0")&amp;"-"&amp;TEXT(C1680,"00")</f>
        <v>2024-10</v>
      </c>
      <c r="B1680" s="4" t="n">
        <v>2024</v>
      </c>
      <c r="C1680" s="4" t="n">
        <v>10</v>
      </c>
      <c r="D1680" s="9" t="s">
        <v>300</v>
      </c>
      <c r="E1680" s="9" t="s">
        <v>367</v>
      </c>
      <c r="F1680" s="12" t="str">
        <f aca="false">INDEX(品項主檔!$B$2:$B$11,MATCH($E1680,品項主檔!$A$2:$A$11,0))</f>
        <v>招牌滷味拼盤</v>
      </c>
      <c r="G1680" s="12" t="str">
        <f aca="false">INDEX(品項主檔!$C$2:$C$11,MATCH($E1680,品項主檔!$A$2:$A$11,0))</f>
        <v>小菜</v>
      </c>
      <c r="H1680" s="17" t="n">
        <f aca="false">SUMIFS(品項年度售價!$D$2:$D$31,品項年度售價!$A$2:$A$31,$B1680,品項年度售價!$B$2:$B$31,$E1680)</f>
        <v>120</v>
      </c>
      <c r="I1680" s="4" t="n">
        <v>1782</v>
      </c>
      <c r="J1680" s="14" t="n">
        <f aca="false">H1680*I1680</f>
        <v>213840</v>
      </c>
    </row>
    <row r="1681" customFormat="false" ht="15" hidden="false" customHeight="false" outlineLevel="0" collapsed="false">
      <c r="A1681" s="6" t="str">
        <f aca="false">TEXT(B1681,"0")&amp;"-"&amp;TEXT(C1681,"00")</f>
        <v>2024-10</v>
      </c>
      <c r="B1681" s="4" t="n">
        <v>2024</v>
      </c>
      <c r="C1681" s="4" t="n">
        <v>10</v>
      </c>
      <c r="D1681" s="9" t="s">
        <v>300</v>
      </c>
      <c r="E1681" s="9" t="s">
        <v>370</v>
      </c>
      <c r="F1681" s="12" t="str">
        <f aca="false">INDEX(品項主檔!$B$2:$B$11,MATCH($E1681,品項主檔!$A$2:$A$11,0))</f>
        <v>古早味紅茶</v>
      </c>
      <c r="G1681" s="12" t="str">
        <f aca="false">INDEX(品項主檔!$C$2:$C$11,MATCH($E1681,品項主檔!$A$2:$A$11,0))</f>
        <v>飲品</v>
      </c>
      <c r="H1681" s="17" t="n">
        <f aca="false">SUMIFS(品項年度售價!$D$2:$D$31,品項年度售價!$A$2:$A$31,$B1681,品項年度售價!$B$2:$B$31,$E1681)</f>
        <v>45</v>
      </c>
      <c r="I1681" s="4" t="n">
        <v>4223</v>
      </c>
      <c r="J1681" s="14" t="n">
        <f aca="false">H1681*I1681</f>
        <v>190035</v>
      </c>
    </row>
    <row r="1682" customFormat="false" ht="15" hidden="false" customHeight="false" outlineLevel="0" collapsed="false">
      <c r="A1682" s="6" t="str">
        <f aca="false">TEXT(B1682,"0")&amp;"-"&amp;TEXT(C1682,"00")</f>
        <v>2024-10</v>
      </c>
      <c r="B1682" s="4" t="n">
        <v>2024</v>
      </c>
      <c r="C1682" s="4" t="n">
        <v>10</v>
      </c>
      <c r="D1682" s="9" t="s">
        <v>305</v>
      </c>
      <c r="E1682" s="9" t="s">
        <v>349</v>
      </c>
      <c r="F1682" s="12" t="str">
        <f aca="false">INDEX(品項主檔!$B$2:$B$11,MATCH($E1682,品項主檔!$A$2:$A$11,0))</f>
        <v>招牌牛肉麵</v>
      </c>
      <c r="G1682" s="12" t="str">
        <f aca="false">INDEX(品項主檔!$C$2:$C$11,MATCH($E1682,品項主檔!$A$2:$A$11,0))</f>
        <v>主食</v>
      </c>
      <c r="H1682" s="17" t="n">
        <f aca="false">SUMIFS(品項年度售價!$D$2:$D$31,品項年度售價!$A$2:$A$31,$B1682,品項年度售價!$B$2:$B$31,$E1682)</f>
        <v>280</v>
      </c>
      <c r="I1682" s="4" t="n">
        <v>405</v>
      </c>
      <c r="J1682" s="14" t="n">
        <f aca="false">H1682*I1682</f>
        <v>113400</v>
      </c>
    </row>
    <row r="1683" customFormat="false" ht="15" hidden="false" customHeight="false" outlineLevel="0" collapsed="false">
      <c r="A1683" s="6" t="str">
        <f aca="false">TEXT(B1683,"0")&amp;"-"&amp;TEXT(C1683,"00")</f>
        <v>2024-10</v>
      </c>
      <c r="B1683" s="4" t="n">
        <v>2024</v>
      </c>
      <c r="C1683" s="4" t="n">
        <v>10</v>
      </c>
      <c r="D1683" s="9" t="s">
        <v>305</v>
      </c>
      <c r="E1683" s="9" t="s">
        <v>352</v>
      </c>
      <c r="F1683" s="12" t="str">
        <f aca="false">INDEX(品項主檔!$B$2:$B$11,MATCH($E1683,品項主檔!$A$2:$A$11,0))</f>
        <v>三杯雞定食</v>
      </c>
      <c r="G1683" s="12" t="str">
        <f aca="false">INDEX(品項主檔!$C$2:$C$11,MATCH($E1683,品項主檔!$A$2:$A$11,0))</f>
        <v>主食</v>
      </c>
      <c r="H1683" s="17" t="n">
        <f aca="false">SUMIFS(品項年度售價!$D$2:$D$31,品項年度售價!$A$2:$A$31,$B1683,品項年度售價!$B$2:$B$31,$E1683)</f>
        <v>260</v>
      </c>
      <c r="I1683" s="4" t="n">
        <v>491</v>
      </c>
      <c r="J1683" s="14" t="n">
        <f aca="false">H1683*I1683</f>
        <v>127660</v>
      </c>
    </row>
    <row r="1684" customFormat="false" ht="15" hidden="false" customHeight="false" outlineLevel="0" collapsed="false">
      <c r="A1684" s="6" t="str">
        <f aca="false">TEXT(B1684,"0")&amp;"-"&amp;TEXT(C1684,"00")</f>
        <v>2024-10</v>
      </c>
      <c r="B1684" s="4" t="n">
        <v>2024</v>
      </c>
      <c r="C1684" s="4" t="n">
        <v>10</v>
      </c>
      <c r="D1684" s="9" t="s">
        <v>305</v>
      </c>
      <c r="E1684" s="9" t="s">
        <v>354</v>
      </c>
      <c r="F1684" s="12" t="str">
        <f aca="false">INDEX(品項主檔!$B$2:$B$11,MATCH($E1684,品項主檔!$A$2:$A$11,0))</f>
        <v>蔥油雞腿飯</v>
      </c>
      <c r="G1684" s="12" t="str">
        <f aca="false">INDEX(品項主檔!$C$2:$C$11,MATCH($E1684,品項主檔!$A$2:$A$11,0))</f>
        <v>主食</v>
      </c>
      <c r="H1684" s="17" t="n">
        <f aca="false">SUMIFS(品項年度售價!$D$2:$D$31,品項年度售價!$A$2:$A$31,$B1684,品項年度售價!$B$2:$B$31,$E1684)</f>
        <v>220</v>
      </c>
      <c r="I1684" s="4" t="n">
        <v>454</v>
      </c>
      <c r="J1684" s="14" t="n">
        <f aca="false">H1684*I1684</f>
        <v>99880</v>
      </c>
    </row>
    <row r="1685" customFormat="false" ht="15" hidden="false" customHeight="false" outlineLevel="0" collapsed="false">
      <c r="A1685" s="6" t="str">
        <f aca="false">TEXT(B1685,"0")&amp;"-"&amp;TEXT(C1685,"00")</f>
        <v>2024-10</v>
      </c>
      <c r="B1685" s="4" t="n">
        <v>2024</v>
      </c>
      <c r="C1685" s="4" t="n">
        <v>10</v>
      </c>
      <c r="D1685" s="9" t="s">
        <v>305</v>
      </c>
      <c r="E1685" s="9" t="s">
        <v>356</v>
      </c>
      <c r="F1685" s="12" t="str">
        <f aca="false">INDEX(品項主檔!$B$2:$B$11,MATCH($E1685,品項主檔!$A$2:$A$11,0))</f>
        <v>黑胡椒豬排飯</v>
      </c>
      <c r="G1685" s="12" t="str">
        <f aca="false">INDEX(品項主檔!$C$2:$C$11,MATCH($E1685,品項主檔!$A$2:$A$11,0))</f>
        <v>主食</v>
      </c>
      <c r="H1685" s="17" t="n">
        <f aca="false">SUMIFS(品項年度售價!$D$2:$D$31,品項年度售價!$A$2:$A$31,$B1685,品項年度售價!$B$2:$B$31,$E1685)</f>
        <v>230</v>
      </c>
      <c r="I1685" s="4" t="n">
        <v>468</v>
      </c>
      <c r="J1685" s="14" t="n">
        <f aca="false">H1685*I1685</f>
        <v>107640</v>
      </c>
    </row>
    <row r="1686" customFormat="false" ht="15" hidden="false" customHeight="false" outlineLevel="0" collapsed="false">
      <c r="A1686" s="6" t="str">
        <f aca="false">TEXT(B1686,"0")&amp;"-"&amp;TEXT(C1686,"00")</f>
        <v>2024-10</v>
      </c>
      <c r="B1686" s="4" t="n">
        <v>2024</v>
      </c>
      <c r="C1686" s="4" t="n">
        <v>10</v>
      </c>
      <c r="D1686" s="9" t="s">
        <v>305</v>
      </c>
      <c r="E1686" s="9" t="s">
        <v>358</v>
      </c>
      <c r="F1686" s="12" t="str">
        <f aca="false">INDEX(品項主檔!$B$2:$B$11,MATCH($E1686,品項主檔!$A$2:$A$11,0))</f>
        <v>麻油雞湯麵</v>
      </c>
      <c r="G1686" s="12" t="str">
        <f aca="false">INDEX(品項主檔!$C$2:$C$11,MATCH($E1686,品項主檔!$A$2:$A$11,0))</f>
        <v>主食</v>
      </c>
      <c r="H1686" s="17" t="n">
        <f aca="false">SUMIFS(品項年度售價!$D$2:$D$31,品項年度售價!$A$2:$A$31,$B1686,品項年度售價!$B$2:$B$31,$E1686)</f>
        <v>290</v>
      </c>
      <c r="I1686" s="4" t="n">
        <v>564</v>
      </c>
      <c r="J1686" s="14" t="n">
        <f aca="false">H1686*I1686</f>
        <v>163560</v>
      </c>
    </row>
    <row r="1687" customFormat="false" ht="15" hidden="false" customHeight="false" outlineLevel="0" collapsed="false">
      <c r="A1687" s="6" t="str">
        <f aca="false">TEXT(B1687,"0")&amp;"-"&amp;TEXT(C1687,"00")</f>
        <v>2024-10</v>
      </c>
      <c r="B1687" s="4" t="n">
        <v>2024</v>
      </c>
      <c r="C1687" s="4" t="n">
        <v>10</v>
      </c>
      <c r="D1687" s="9" t="s">
        <v>305</v>
      </c>
      <c r="E1687" s="9" t="s">
        <v>360</v>
      </c>
      <c r="F1687" s="12" t="str">
        <f aca="false">INDEX(品項主檔!$B$2:$B$11,MATCH($E1687,品項主檔!$A$2:$A$11,0))</f>
        <v>塔香涼麵</v>
      </c>
      <c r="G1687" s="12" t="str">
        <f aca="false">INDEX(品項主檔!$C$2:$C$11,MATCH($E1687,品項主檔!$A$2:$A$11,0))</f>
        <v>主食</v>
      </c>
      <c r="H1687" s="17" t="n">
        <f aca="false">SUMIFS(品項年度售價!$D$2:$D$31,品項年度售價!$A$2:$A$31,$B1687,品項年度售價!$B$2:$B$31,$E1687)</f>
        <v>180</v>
      </c>
      <c r="I1687" s="4" t="n">
        <v>413</v>
      </c>
      <c r="J1687" s="14" t="n">
        <f aca="false">H1687*I1687</f>
        <v>74340</v>
      </c>
    </row>
    <row r="1688" customFormat="false" ht="15" hidden="false" customHeight="false" outlineLevel="0" collapsed="false">
      <c r="A1688" s="6" t="str">
        <f aca="false">TEXT(B1688,"0")&amp;"-"&amp;TEXT(C1688,"00")</f>
        <v>2024-10</v>
      </c>
      <c r="B1688" s="4" t="n">
        <v>2024</v>
      </c>
      <c r="C1688" s="4" t="n">
        <v>10</v>
      </c>
      <c r="D1688" s="9" t="s">
        <v>305</v>
      </c>
      <c r="E1688" s="9" t="s">
        <v>362</v>
      </c>
      <c r="F1688" s="12" t="str">
        <f aca="false">INDEX(品項主檔!$B$2:$B$11,MATCH($E1688,品項主檔!$A$2:$A$11,0))</f>
        <v>海鮮炒飯</v>
      </c>
      <c r="G1688" s="12" t="str">
        <f aca="false">INDEX(品項主檔!$C$2:$C$11,MATCH($E1688,品項主檔!$A$2:$A$11,0))</f>
        <v>主食</v>
      </c>
      <c r="H1688" s="17" t="n">
        <f aca="false">SUMIFS(品項年度售價!$D$2:$D$31,品項年度售價!$A$2:$A$31,$B1688,品項年度售價!$B$2:$B$31,$E1688)</f>
        <v>250</v>
      </c>
      <c r="I1688" s="4" t="n">
        <v>478</v>
      </c>
      <c r="J1688" s="14" t="n">
        <f aca="false">H1688*I1688</f>
        <v>119500</v>
      </c>
    </row>
    <row r="1689" customFormat="false" ht="15" hidden="false" customHeight="false" outlineLevel="0" collapsed="false">
      <c r="A1689" s="6" t="str">
        <f aca="false">TEXT(B1689,"0")&amp;"-"&amp;TEXT(C1689,"00")</f>
        <v>2024-10</v>
      </c>
      <c r="B1689" s="4" t="n">
        <v>2024</v>
      </c>
      <c r="C1689" s="4" t="n">
        <v>10</v>
      </c>
      <c r="D1689" s="9" t="s">
        <v>305</v>
      </c>
      <c r="E1689" s="9" t="s">
        <v>364</v>
      </c>
      <c r="F1689" s="12" t="str">
        <f aca="false">INDEX(品項主檔!$B$2:$B$11,MATCH($E1689,品項主檔!$A$2:$A$11,0))</f>
        <v>酸辣湯</v>
      </c>
      <c r="G1689" s="12" t="str">
        <f aca="false">INDEX(品項主檔!$C$2:$C$11,MATCH($E1689,品項主檔!$A$2:$A$11,0))</f>
        <v>湯品</v>
      </c>
      <c r="H1689" s="17" t="n">
        <f aca="false">SUMIFS(品項年度售價!$D$2:$D$31,品項年度售價!$A$2:$A$31,$B1689,品項年度售價!$B$2:$B$31,$E1689)</f>
        <v>60</v>
      </c>
      <c r="I1689" s="4" t="n">
        <v>2066</v>
      </c>
      <c r="J1689" s="14" t="n">
        <f aca="false">H1689*I1689</f>
        <v>123960</v>
      </c>
    </row>
    <row r="1690" customFormat="false" ht="15" hidden="false" customHeight="false" outlineLevel="0" collapsed="false">
      <c r="A1690" s="6" t="str">
        <f aca="false">TEXT(B1690,"0")&amp;"-"&amp;TEXT(C1690,"00")</f>
        <v>2024-10</v>
      </c>
      <c r="B1690" s="4" t="n">
        <v>2024</v>
      </c>
      <c r="C1690" s="4" t="n">
        <v>10</v>
      </c>
      <c r="D1690" s="9" t="s">
        <v>305</v>
      </c>
      <c r="E1690" s="9" t="s">
        <v>367</v>
      </c>
      <c r="F1690" s="12" t="str">
        <f aca="false">INDEX(品項主檔!$B$2:$B$11,MATCH($E1690,品項主檔!$A$2:$A$11,0))</f>
        <v>招牌滷味拼盤</v>
      </c>
      <c r="G1690" s="12" t="str">
        <f aca="false">INDEX(品項主檔!$C$2:$C$11,MATCH($E1690,品項主檔!$A$2:$A$11,0))</f>
        <v>小菜</v>
      </c>
      <c r="H1690" s="17" t="n">
        <f aca="false">SUMIFS(品項年度售價!$D$2:$D$31,品項年度售價!$A$2:$A$31,$B1690,品項年度售價!$B$2:$B$31,$E1690)</f>
        <v>120</v>
      </c>
      <c r="I1690" s="4" t="n">
        <v>1611</v>
      </c>
      <c r="J1690" s="14" t="n">
        <f aca="false">H1690*I1690</f>
        <v>193320</v>
      </c>
    </row>
    <row r="1691" customFormat="false" ht="15" hidden="false" customHeight="false" outlineLevel="0" collapsed="false">
      <c r="A1691" s="6" t="str">
        <f aca="false">TEXT(B1691,"0")&amp;"-"&amp;TEXT(C1691,"00")</f>
        <v>2024-10</v>
      </c>
      <c r="B1691" s="4" t="n">
        <v>2024</v>
      </c>
      <c r="C1691" s="4" t="n">
        <v>10</v>
      </c>
      <c r="D1691" s="9" t="s">
        <v>305</v>
      </c>
      <c r="E1691" s="9" t="s">
        <v>370</v>
      </c>
      <c r="F1691" s="12" t="str">
        <f aca="false">INDEX(品項主檔!$B$2:$B$11,MATCH($E1691,品項主檔!$A$2:$A$11,0))</f>
        <v>古早味紅茶</v>
      </c>
      <c r="G1691" s="12" t="str">
        <f aca="false">INDEX(品項主檔!$C$2:$C$11,MATCH($E1691,品項主檔!$A$2:$A$11,0))</f>
        <v>飲品</v>
      </c>
      <c r="H1691" s="17" t="n">
        <f aca="false">SUMIFS(品項年度售價!$D$2:$D$31,品項年度售價!$A$2:$A$31,$B1691,品項年度售價!$B$2:$B$31,$E1691)</f>
        <v>45</v>
      </c>
      <c r="I1691" s="4" t="n">
        <v>5193</v>
      </c>
      <c r="J1691" s="14" t="n">
        <f aca="false">H1691*I1691</f>
        <v>233685</v>
      </c>
    </row>
    <row r="1692" customFormat="false" ht="15" hidden="false" customHeight="false" outlineLevel="0" collapsed="false">
      <c r="A1692" s="6" t="str">
        <f aca="false">TEXT(B1692,"0")&amp;"-"&amp;TEXT(C1692,"00")</f>
        <v>2024-10</v>
      </c>
      <c r="B1692" s="4" t="n">
        <v>2024</v>
      </c>
      <c r="C1692" s="4" t="n">
        <v>10</v>
      </c>
      <c r="D1692" s="9" t="s">
        <v>307</v>
      </c>
      <c r="E1692" s="9" t="s">
        <v>349</v>
      </c>
      <c r="F1692" s="12" t="str">
        <f aca="false">INDEX(品項主檔!$B$2:$B$11,MATCH($E1692,品項主檔!$A$2:$A$11,0))</f>
        <v>招牌牛肉麵</v>
      </c>
      <c r="G1692" s="12" t="str">
        <f aca="false">INDEX(品項主檔!$C$2:$C$11,MATCH($E1692,品項主檔!$A$2:$A$11,0))</f>
        <v>主食</v>
      </c>
      <c r="H1692" s="17" t="n">
        <f aca="false">SUMIFS(品項年度售價!$D$2:$D$31,品項年度售價!$A$2:$A$31,$B1692,品項年度售價!$B$2:$B$31,$E1692)</f>
        <v>280</v>
      </c>
      <c r="I1692" s="4" t="n">
        <v>330</v>
      </c>
      <c r="J1692" s="14" t="n">
        <f aca="false">H1692*I1692</f>
        <v>92400</v>
      </c>
    </row>
    <row r="1693" customFormat="false" ht="15" hidden="false" customHeight="false" outlineLevel="0" collapsed="false">
      <c r="A1693" s="6" t="str">
        <f aca="false">TEXT(B1693,"0")&amp;"-"&amp;TEXT(C1693,"00")</f>
        <v>2024-10</v>
      </c>
      <c r="B1693" s="4" t="n">
        <v>2024</v>
      </c>
      <c r="C1693" s="4" t="n">
        <v>10</v>
      </c>
      <c r="D1693" s="9" t="s">
        <v>307</v>
      </c>
      <c r="E1693" s="9" t="s">
        <v>352</v>
      </c>
      <c r="F1693" s="12" t="str">
        <f aca="false">INDEX(品項主檔!$B$2:$B$11,MATCH($E1693,品項主檔!$A$2:$A$11,0))</f>
        <v>三杯雞定食</v>
      </c>
      <c r="G1693" s="12" t="str">
        <f aca="false">INDEX(品項主檔!$C$2:$C$11,MATCH($E1693,品項主檔!$A$2:$A$11,0))</f>
        <v>主食</v>
      </c>
      <c r="H1693" s="17" t="n">
        <f aca="false">SUMIFS(品項年度售價!$D$2:$D$31,品項年度售價!$A$2:$A$31,$B1693,品項年度售價!$B$2:$B$31,$E1693)</f>
        <v>260</v>
      </c>
      <c r="I1693" s="4" t="n">
        <v>336</v>
      </c>
      <c r="J1693" s="14" t="n">
        <f aca="false">H1693*I1693</f>
        <v>87360</v>
      </c>
    </row>
    <row r="1694" customFormat="false" ht="15" hidden="false" customHeight="false" outlineLevel="0" collapsed="false">
      <c r="A1694" s="6" t="str">
        <f aca="false">TEXT(B1694,"0")&amp;"-"&amp;TEXT(C1694,"00")</f>
        <v>2024-10</v>
      </c>
      <c r="B1694" s="4" t="n">
        <v>2024</v>
      </c>
      <c r="C1694" s="4" t="n">
        <v>10</v>
      </c>
      <c r="D1694" s="9" t="s">
        <v>307</v>
      </c>
      <c r="E1694" s="9" t="s">
        <v>354</v>
      </c>
      <c r="F1694" s="12" t="str">
        <f aca="false">INDEX(品項主檔!$B$2:$B$11,MATCH($E1694,品項主檔!$A$2:$A$11,0))</f>
        <v>蔥油雞腿飯</v>
      </c>
      <c r="G1694" s="12" t="str">
        <f aca="false">INDEX(品項主檔!$C$2:$C$11,MATCH($E1694,品項主檔!$A$2:$A$11,0))</f>
        <v>主食</v>
      </c>
      <c r="H1694" s="17" t="n">
        <f aca="false">SUMIFS(品項年度售價!$D$2:$D$31,品項年度售價!$A$2:$A$31,$B1694,品項年度售價!$B$2:$B$31,$E1694)</f>
        <v>220</v>
      </c>
      <c r="I1694" s="4" t="n">
        <v>373</v>
      </c>
      <c r="J1694" s="14" t="n">
        <f aca="false">H1694*I1694</f>
        <v>82060</v>
      </c>
    </row>
    <row r="1695" customFormat="false" ht="15" hidden="false" customHeight="false" outlineLevel="0" collapsed="false">
      <c r="A1695" s="6" t="str">
        <f aca="false">TEXT(B1695,"0")&amp;"-"&amp;TEXT(C1695,"00")</f>
        <v>2024-10</v>
      </c>
      <c r="B1695" s="4" t="n">
        <v>2024</v>
      </c>
      <c r="C1695" s="4" t="n">
        <v>10</v>
      </c>
      <c r="D1695" s="9" t="s">
        <v>307</v>
      </c>
      <c r="E1695" s="9" t="s">
        <v>356</v>
      </c>
      <c r="F1695" s="12" t="str">
        <f aca="false">INDEX(品項主檔!$B$2:$B$11,MATCH($E1695,品項主檔!$A$2:$A$11,0))</f>
        <v>黑胡椒豬排飯</v>
      </c>
      <c r="G1695" s="12" t="str">
        <f aca="false">INDEX(品項主檔!$C$2:$C$11,MATCH($E1695,品項主檔!$A$2:$A$11,0))</f>
        <v>主食</v>
      </c>
      <c r="H1695" s="17" t="n">
        <f aca="false">SUMIFS(品項年度售價!$D$2:$D$31,品項年度售價!$A$2:$A$31,$B1695,品項年度售價!$B$2:$B$31,$E1695)</f>
        <v>230</v>
      </c>
      <c r="I1695" s="4" t="n">
        <v>312</v>
      </c>
      <c r="J1695" s="14" t="n">
        <f aca="false">H1695*I1695</f>
        <v>71760</v>
      </c>
    </row>
    <row r="1696" customFormat="false" ht="15" hidden="false" customHeight="false" outlineLevel="0" collapsed="false">
      <c r="A1696" s="6" t="str">
        <f aca="false">TEXT(B1696,"0")&amp;"-"&amp;TEXT(C1696,"00")</f>
        <v>2024-10</v>
      </c>
      <c r="B1696" s="4" t="n">
        <v>2024</v>
      </c>
      <c r="C1696" s="4" t="n">
        <v>10</v>
      </c>
      <c r="D1696" s="9" t="s">
        <v>307</v>
      </c>
      <c r="E1696" s="9" t="s">
        <v>358</v>
      </c>
      <c r="F1696" s="12" t="str">
        <f aca="false">INDEX(品項主檔!$B$2:$B$11,MATCH($E1696,品項主檔!$A$2:$A$11,0))</f>
        <v>麻油雞湯麵</v>
      </c>
      <c r="G1696" s="12" t="str">
        <f aca="false">INDEX(品項主檔!$C$2:$C$11,MATCH($E1696,品項主檔!$A$2:$A$11,0))</f>
        <v>主食</v>
      </c>
      <c r="H1696" s="17" t="n">
        <f aca="false">SUMIFS(品項年度售價!$D$2:$D$31,品項年度售價!$A$2:$A$31,$B1696,品項年度售價!$B$2:$B$31,$E1696)</f>
        <v>290</v>
      </c>
      <c r="I1696" s="4" t="n">
        <v>322</v>
      </c>
      <c r="J1696" s="14" t="n">
        <f aca="false">H1696*I1696</f>
        <v>93380</v>
      </c>
    </row>
    <row r="1697" customFormat="false" ht="15" hidden="false" customHeight="false" outlineLevel="0" collapsed="false">
      <c r="A1697" s="6" t="str">
        <f aca="false">TEXT(B1697,"0")&amp;"-"&amp;TEXT(C1697,"00")</f>
        <v>2024-10</v>
      </c>
      <c r="B1697" s="4" t="n">
        <v>2024</v>
      </c>
      <c r="C1697" s="4" t="n">
        <v>10</v>
      </c>
      <c r="D1697" s="9" t="s">
        <v>307</v>
      </c>
      <c r="E1697" s="9" t="s">
        <v>360</v>
      </c>
      <c r="F1697" s="12" t="str">
        <f aca="false">INDEX(品項主檔!$B$2:$B$11,MATCH($E1697,品項主檔!$A$2:$A$11,0))</f>
        <v>塔香涼麵</v>
      </c>
      <c r="G1697" s="12" t="str">
        <f aca="false">INDEX(品項主檔!$C$2:$C$11,MATCH($E1697,品項主檔!$A$2:$A$11,0))</f>
        <v>主食</v>
      </c>
      <c r="H1697" s="17" t="n">
        <f aca="false">SUMIFS(品項年度售價!$D$2:$D$31,品項年度售價!$A$2:$A$31,$B1697,品項年度售價!$B$2:$B$31,$E1697)</f>
        <v>180</v>
      </c>
      <c r="I1697" s="4" t="n">
        <v>338</v>
      </c>
      <c r="J1697" s="14" t="n">
        <f aca="false">H1697*I1697</f>
        <v>60840</v>
      </c>
    </row>
    <row r="1698" customFormat="false" ht="15" hidden="false" customHeight="false" outlineLevel="0" collapsed="false">
      <c r="A1698" s="6" t="str">
        <f aca="false">TEXT(B1698,"0")&amp;"-"&amp;TEXT(C1698,"00")</f>
        <v>2024-10</v>
      </c>
      <c r="B1698" s="4" t="n">
        <v>2024</v>
      </c>
      <c r="C1698" s="4" t="n">
        <v>10</v>
      </c>
      <c r="D1698" s="9" t="s">
        <v>307</v>
      </c>
      <c r="E1698" s="9" t="s">
        <v>362</v>
      </c>
      <c r="F1698" s="12" t="str">
        <f aca="false">INDEX(品項主檔!$B$2:$B$11,MATCH($E1698,品項主檔!$A$2:$A$11,0))</f>
        <v>海鮮炒飯</v>
      </c>
      <c r="G1698" s="12" t="str">
        <f aca="false">INDEX(品項主檔!$C$2:$C$11,MATCH($E1698,品項主檔!$A$2:$A$11,0))</f>
        <v>主食</v>
      </c>
      <c r="H1698" s="17" t="n">
        <f aca="false">SUMIFS(品項年度售價!$D$2:$D$31,品項年度售價!$A$2:$A$31,$B1698,品項年度售價!$B$2:$B$31,$E1698)</f>
        <v>250</v>
      </c>
      <c r="I1698" s="4" t="n">
        <v>278</v>
      </c>
      <c r="J1698" s="14" t="n">
        <f aca="false">H1698*I1698</f>
        <v>69500</v>
      </c>
    </row>
    <row r="1699" customFormat="false" ht="15" hidden="false" customHeight="false" outlineLevel="0" collapsed="false">
      <c r="A1699" s="6" t="str">
        <f aca="false">TEXT(B1699,"0")&amp;"-"&amp;TEXT(C1699,"00")</f>
        <v>2024-10</v>
      </c>
      <c r="B1699" s="4" t="n">
        <v>2024</v>
      </c>
      <c r="C1699" s="4" t="n">
        <v>10</v>
      </c>
      <c r="D1699" s="9" t="s">
        <v>307</v>
      </c>
      <c r="E1699" s="9" t="s">
        <v>364</v>
      </c>
      <c r="F1699" s="12" t="str">
        <f aca="false">INDEX(品項主檔!$B$2:$B$11,MATCH($E1699,品項主檔!$A$2:$A$11,0))</f>
        <v>酸辣湯</v>
      </c>
      <c r="G1699" s="12" t="str">
        <f aca="false">INDEX(品項主檔!$C$2:$C$11,MATCH($E1699,品項主檔!$A$2:$A$11,0))</f>
        <v>湯品</v>
      </c>
      <c r="H1699" s="17" t="n">
        <f aca="false">SUMIFS(品項年度售價!$D$2:$D$31,品項年度售價!$A$2:$A$31,$B1699,品項年度售價!$B$2:$B$31,$E1699)</f>
        <v>60</v>
      </c>
      <c r="I1699" s="4" t="n">
        <v>1419</v>
      </c>
      <c r="J1699" s="14" t="n">
        <f aca="false">H1699*I1699</f>
        <v>85140</v>
      </c>
    </row>
    <row r="1700" customFormat="false" ht="15" hidden="false" customHeight="false" outlineLevel="0" collapsed="false">
      <c r="A1700" s="6" t="str">
        <f aca="false">TEXT(B1700,"0")&amp;"-"&amp;TEXT(C1700,"00")</f>
        <v>2024-10</v>
      </c>
      <c r="B1700" s="4" t="n">
        <v>2024</v>
      </c>
      <c r="C1700" s="4" t="n">
        <v>10</v>
      </c>
      <c r="D1700" s="9" t="s">
        <v>307</v>
      </c>
      <c r="E1700" s="9" t="s">
        <v>367</v>
      </c>
      <c r="F1700" s="12" t="str">
        <f aca="false">INDEX(品項主檔!$B$2:$B$11,MATCH($E1700,品項主檔!$A$2:$A$11,0))</f>
        <v>招牌滷味拼盤</v>
      </c>
      <c r="G1700" s="12" t="str">
        <f aca="false">INDEX(品項主檔!$C$2:$C$11,MATCH($E1700,品項主檔!$A$2:$A$11,0))</f>
        <v>小菜</v>
      </c>
      <c r="H1700" s="17" t="n">
        <f aca="false">SUMIFS(品項年度售價!$D$2:$D$31,品項年度售價!$A$2:$A$31,$B1700,品項年度售價!$B$2:$B$31,$E1700)</f>
        <v>120</v>
      </c>
      <c r="I1700" s="4" t="n">
        <v>1015</v>
      </c>
      <c r="J1700" s="14" t="n">
        <f aca="false">H1700*I1700</f>
        <v>121800</v>
      </c>
    </row>
    <row r="1701" customFormat="false" ht="15" hidden="false" customHeight="false" outlineLevel="0" collapsed="false">
      <c r="A1701" s="6" t="str">
        <f aca="false">TEXT(B1701,"0")&amp;"-"&amp;TEXT(C1701,"00")</f>
        <v>2024-10</v>
      </c>
      <c r="B1701" s="4" t="n">
        <v>2024</v>
      </c>
      <c r="C1701" s="4" t="n">
        <v>10</v>
      </c>
      <c r="D1701" s="9" t="s">
        <v>307</v>
      </c>
      <c r="E1701" s="9" t="s">
        <v>370</v>
      </c>
      <c r="F1701" s="12" t="str">
        <f aca="false">INDEX(品項主檔!$B$2:$B$11,MATCH($E1701,品項主檔!$A$2:$A$11,0))</f>
        <v>古早味紅茶</v>
      </c>
      <c r="G1701" s="12" t="str">
        <f aca="false">INDEX(品項主檔!$C$2:$C$11,MATCH($E1701,品項主檔!$A$2:$A$11,0))</f>
        <v>飲品</v>
      </c>
      <c r="H1701" s="17" t="n">
        <f aca="false">SUMIFS(品項年度售價!$D$2:$D$31,品項年度售價!$A$2:$A$31,$B1701,品項年度售價!$B$2:$B$31,$E1701)</f>
        <v>45</v>
      </c>
      <c r="I1701" s="4" t="n">
        <v>2846</v>
      </c>
      <c r="J1701" s="14" t="n">
        <f aca="false">H1701*I1701</f>
        <v>128070</v>
      </c>
    </row>
    <row r="1702" customFormat="false" ht="15" hidden="false" customHeight="false" outlineLevel="0" collapsed="false">
      <c r="A1702" s="6" t="str">
        <f aca="false">TEXT(B1702,"0")&amp;"-"&amp;TEXT(C1702,"00")</f>
        <v>2024-10</v>
      </c>
      <c r="B1702" s="4" t="n">
        <v>2024</v>
      </c>
      <c r="C1702" s="4" t="n">
        <v>10</v>
      </c>
      <c r="D1702" s="9" t="s">
        <v>318</v>
      </c>
      <c r="E1702" s="9" t="s">
        <v>349</v>
      </c>
      <c r="F1702" s="12" t="str">
        <f aca="false">INDEX(品項主檔!$B$2:$B$11,MATCH($E1702,品項主檔!$A$2:$A$11,0))</f>
        <v>招牌牛肉麵</v>
      </c>
      <c r="G1702" s="12" t="str">
        <f aca="false">INDEX(品項主檔!$C$2:$C$11,MATCH($E1702,品項主檔!$A$2:$A$11,0))</f>
        <v>主食</v>
      </c>
      <c r="H1702" s="17" t="n">
        <f aca="false">SUMIFS(品項年度售價!$D$2:$D$31,品項年度售價!$A$2:$A$31,$B1702,品項年度售價!$B$2:$B$31,$E1702)</f>
        <v>280</v>
      </c>
      <c r="I1702" s="4" t="n">
        <v>286</v>
      </c>
      <c r="J1702" s="14" t="n">
        <f aca="false">H1702*I1702</f>
        <v>80080</v>
      </c>
    </row>
    <row r="1703" customFormat="false" ht="15" hidden="false" customHeight="false" outlineLevel="0" collapsed="false">
      <c r="A1703" s="6" t="str">
        <f aca="false">TEXT(B1703,"0")&amp;"-"&amp;TEXT(C1703,"00")</f>
        <v>2024-10</v>
      </c>
      <c r="B1703" s="4" t="n">
        <v>2024</v>
      </c>
      <c r="C1703" s="4" t="n">
        <v>10</v>
      </c>
      <c r="D1703" s="9" t="s">
        <v>318</v>
      </c>
      <c r="E1703" s="9" t="s">
        <v>352</v>
      </c>
      <c r="F1703" s="12" t="str">
        <f aca="false">INDEX(品項主檔!$B$2:$B$11,MATCH($E1703,品項主檔!$A$2:$A$11,0))</f>
        <v>三杯雞定食</v>
      </c>
      <c r="G1703" s="12" t="str">
        <f aca="false">INDEX(品項主檔!$C$2:$C$11,MATCH($E1703,品項主檔!$A$2:$A$11,0))</f>
        <v>主食</v>
      </c>
      <c r="H1703" s="17" t="n">
        <f aca="false">SUMIFS(品項年度售價!$D$2:$D$31,品項年度售價!$A$2:$A$31,$B1703,品項年度售價!$B$2:$B$31,$E1703)</f>
        <v>260</v>
      </c>
      <c r="I1703" s="4" t="n">
        <v>338</v>
      </c>
      <c r="J1703" s="14" t="n">
        <f aca="false">H1703*I1703</f>
        <v>87880</v>
      </c>
    </row>
    <row r="1704" customFormat="false" ht="15" hidden="false" customHeight="false" outlineLevel="0" collapsed="false">
      <c r="A1704" s="6" t="str">
        <f aca="false">TEXT(B1704,"0")&amp;"-"&amp;TEXT(C1704,"00")</f>
        <v>2024-10</v>
      </c>
      <c r="B1704" s="4" t="n">
        <v>2024</v>
      </c>
      <c r="C1704" s="4" t="n">
        <v>10</v>
      </c>
      <c r="D1704" s="9" t="s">
        <v>318</v>
      </c>
      <c r="E1704" s="9" t="s">
        <v>354</v>
      </c>
      <c r="F1704" s="12" t="str">
        <f aca="false">INDEX(品項主檔!$B$2:$B$11,MATCH($E1704,品項主檔!$A$2:$A$11,0))</f>
        <v>蔥油雞腿飯</v>
      </c>
      <c r="G1704" s="12" t="str">
        <f aca="false">INDEX(品項主檔!$C$2:$C$11,MATCH($E1704,品項主檔!$A$2:$A$11,0))</f>
        <v>主食</v>
      </c>
      <c r="H1704" s="17" t="n">
        <f aca="false">SUMIFS(品項年度售價!$D$2:$D$31,品項年度售價!$A$2:$A$31,$B1704,品項年度售價!$B$2:$B$31,$E1704)</f>
        <v>220</v>
      </c>
      <c r="I1704" s="4" t="n">
        <v>346</v>
      </c>
      <c r="J1704" s="14" t="n">
        <f aca="false">H1704*I1704</f>
        <v>76120</v>
      </c>
    </row>
    <row r="1705" customFormat="false" ht="15" hidden="false" customHeight="false" outlineLevel="0" collapsed="false">
      <c r="A1705" s="6" t="str">
        <f aca="false">TEXT(B1705,"0")&amp;"-"&amp;TEXT(C1705,"00")</f>
        <v>2024-10</v>
      </c>
      <c r="B1705" s="4" t="n">
        <v>2024</v>
      </c>
      <c r="C1705" s="4" t="n">
        <v>10</v>
      </c>
      <c r="D1705" s="9" t="s">
        <v>318</v>
      </c>
      <c r="E1705" s="9" t="s">
        <v>356</v>
      </c>
      <c r="F1705" s="12" t="str">
        <f aca="false">INDEX(品項主檔!$B$2:$B$11,MATCH($E1705,品項主檔!$A$2:$A$11,0))</f>
        <v>黑胡椒豬排飯</v>
      </c>
      <c r="G1705" s="12" t="str">
        <f aca="false">INDEX(品項主檔!$C$2:$C$11,MATCH($E1705,品項主檔!$A$2:$A$11,0))</f>
        <v>主食</v>
      </c>
      <c r="H1705" s="17" t="n">
        <f aca="false">SUMIFS(品項年度售價!$D$2:$D$31,品項年度售價!$A$2:$A$31,$B1705,品項年度售價!$B$2:$B$31,$E1705)</f>
        <v>230</v>
      </c>
      <c r="I1705" s="4" t="n">
        <v>288</v>
      </c>
      <c r="J1705" s="14" t="n">
        <f aca="false">H1705*I1705</f>
        <v>66240</v>
      </c>
    </row>
    <row r="1706" customFormat="false" ht="15" hidden="false" customHeight="false" outlineLevel="0" collapsed="false">
      <c r="A1706" s="6" t="str">
        <f aca="false">TEXT(B1706,"0")&amp;"-"&amp;TEXT(C1706,"00")</f>
        <v>2024-10</v>
      </c>
      <c r="B1706" s="4" t="n">
        <v>2024</v>
      </c>
      <c r="C1706" s="4" t="n">
        <v>10</v>
      </c>
      <c r="D1706" s="9" t="s">
        <v>318</v>
      </c>
      <c r="E1706" s="9" t="s">
        <v>358</v>
      </c>
      <c r="F1706" s="12" t="str">
        <f aca="false">INDEX(品項主檔!$B$2:$B$11,MATCH($E1706,品項主檔!$A$2:$A$11,0))</f>
        <v>麻油雞湯麵</v>
      </c>
      <c r="G1706" s="12" t="str">
        <f aca="false">INDEX(品項主檔!$C$2:$C$11,MATCH($E1706,品項主檔!$A$2:$A$11,0))</f>
        <v>主食</v>
      </c>
      <c r="H1706" s="17" t="n">
        <f aca="false">SUMIFS(品項年度售價!$D$2:$D$31,品項年度售價!$A$2:$A$31,$B1706,品項年度售價!$B$2:$B$31,$E1706)</f>
        <v>290</v>
      </c>
      <c r="I1706" s="4" t="n">
        <v>386</v>
      </c>
      <c r="J1706" s="14" t="n">
        <f aca="false">H1706*I1706</f>
        <v>111940</v>
      </c>
    </row>
    <row r="1707" customFormat="false" ht="15" hidden="false" customHeight="false" outlineLevel="0" collapsed="false">
      <c r="A1707" s="6" t="str">
        <f aca="false">TEXT(B1707,"0")&amp;"-"&amp;TEXT(C1707,"00")</f>
        <v>2024-10</v>
      </c>
      <c r="B1707" s="4" t="n">
        <v>2024</v>
      </c>
      <c r="C1707" s="4" t="n">
        <v>10</v>
      </c>
      <c r="D1707" s="9" t="s">
        <v>318</v>
      </c>
      <c r="E1707" s="9" t="s">
        <v>360</v>
      </c>
      <c r="F1707" s="12" t="str">
        <f aca="false">INDEX(品項主檔!$B$2:$B$11,MATCH($E1707,品項主檔!$A$2:$A$11,0))</f>
        <v>塔香涼麵</v>
      </c>
      <c r="G1707" s="12" t="str">
        <f aca="false">INDEX(品項主檔!$C$2:$C$11,MATCH($E1707,品項主檔!$A$2:$A$11,0))</f>
        <v>主食</v>
      </c>
      <c r="H1707" s="17" t="n">
        <f aca="false">SUMIFS(品項年度售價!$D$2:$D$31,品項年度售價!$A$2:$A$31,$B1707,品項年度售價!$B$2:$B$31,$E1707)</f>
        <v>180</v>
      </c>
      <c r="I1707" s="4" t="n">
        <v>305</v>
      </c>
      <c r="J1707" s="14" t="n">
        <f aca="false">H1707*I1707</f>
        <v>54900</v>
      </c>
    </row>
    <row r="1708" customFormat="false" ht="15" hidden="false" customHeight="false" outlineLevel="0" collapsed="false">
      <c r="A1708" s="6" t="str">
        <f aca="false">TEXT(B1708,"0")&amp;"-"&amp;TEXT(C1708,"00")</f>
        <v>2024-10</v>
      </c>
      <c r="B1708" s="4" t="n">
        <v>2024</v>
      </c>
      <c r="C1708" s="4" t="n">
        <v>10</v>
      </c>
      <c r="D1708" s="9" t="s">
        <v>318</v>
      </c>
      <c r="E1708" s="9" t="s">
        <v>362</v>
      </c>
      <c r="F1708" s="12" t="str">
        <f aca="false">INDEX(品項主檔!$B$2:$B$11,MATCH($E1708,品項主檔!$A$2:$A$11,0))</f>
        <v>海鮮炒飯</v>
      </c>
      <c r="G1708" s="12" t="str">
        <f aca="false">INDEX(品項主檔!$C$2:$C$11,MATCH($E1708,品項主檔!$A$2:$A$11,0))</f>
        <v>主食</v>
      </c>
      <c r="H1708" s="17" t="n">
        <f aca="false">SUMIFS(品項年度售價!$D$2:$D$31,品項年度售價!$A$2:$A$31,$B1708,品項年度售價!$B$2:$B$31,$E1708)</f>
        <v>250</v>
      </c>
      <c r="I1708" s="4" t="n">
        <v>353</v>
      </c>
      <c r="J1708" s="14" t="n">
        <f aca="false">H1708*I1708</f>
        <v>88250</v>
      </c>
    </row>
    <row r="1709" customFormat="false" ht="15" hidden="false" customHeight="false" outlineLevel="0" collapsed="false">
      <c r="A1709" s="6" t="str">
        <f aca="false">TEXT(B1709,"0")&amp;"-"&amp;TEXT(C1709,"00")</f>
        <v>2024-10</v>
      </c>
      <c r="B1709" s="4" t="n">
        <v>2024</v>
      </c>
      <c r="C1709" s="4" t="n">
        <v>10</v>
      </c>
      <c r="D1709" s="9" t="s">
        <v>318</v>
      </c>
      <c r="E1709" s="9" t="s">
        <v>364</v>
      </c>
      <c r="F1709" s="12" t="str">
        <f aca="false">INDEX(品項主檔!$B$2:$B$11,MATCH($E1709,品項主檔!$A$2:$A$11,0))</f>
        <v>酸辣湯</v>
      </c>
      <c r="G1709" s="12" t="str">
        <f aca="false">INDEX(品項主檔!$C$2:$C$11,MATCH($E1709,品項主檔!$A$2:$A$11,0))</f>
        <v>湯品</v>
      </c>
      <c r="H1709" s="17" t="n">
        <f aca="false">SUMIFS(品項年度售價!$D$2:$D$31,品項年度售價!$A$2:$A$31,$B1709,品項年度售價!$B$2:$B$31,$E1709)</f>
        <v>60</v>
      </c>
      <c r="I1709" s="4" t="n">
        <v>1795</v>
      </c>
      <c r="J1709" s="14" t="n">
        <f aca="false">H1709*I1709</f>
        <v>107700</v>
      </c>
    </row>
    <row r="1710" customFormat="false" ht="15" hidden="false" customHeight="false" outlineLevel="0" collapsed="false">
      <c r="A1710" s="6" t="str">
        <f aca="false">TEXT(B1710,"0")&amp;"-"&amp;TEXT(C1710,"00")</f>
        <v>2024-10</v>
      </c>
      <c r="B1710" s="4" t="n">
        <v>2024</v>
      </c>
      <c r="C1710" s="4" t="n">
        <v>10</v>
      </c>
      <c r="D1710" s="9" t="s">
        <v>318</v>
      </c>
      <c r="E1710" s="9" t="s">
        <v>367</v>
      </c>
      <c r="F1710" s="12" t="str">
        <f aca="false">INDEX(品項主檔!$B$2:$B$11,MATCH($E1710,品項主檔!$A$2:$A$11,0))</f>
        <v>招牌滷味拼盤</v>
      </c>
      <c r="G1710" s="12" t="str">
        <f aca="false">INDEX(品項主檔!$C$2:$C$11,MATCH($E1710,品項主檔!$A$2:$A$11,0))</f>
        <v>小菜</v>
      </c>
      <c r="H1710" s="17" t="n">
        <f aca="false">SUMIFS(品項年度售價!$D$2:$D$31,品項年度售價!$A$2:$A$31,$B1710,品項年度售價!$B$2:$B$31,$E1710)</f>
        <v>120</v>
      </c>
      <c r="I1710" s="4" t="n">
        <v>1327</v>
      </c>
      <c r="J1710" s="14" t="n">
        <f aca="false">H1710*I1710</f>
        <v>159240</v>
      </c>
    </row>
    <row r="1711" customFormat="false" ht="15" hidden="false" customHeight="false" outlineLevel="0" collapsed="false">
      <c r="A1711" s="6" t="str">
        <f aca="false">TEXT(B1711,"0")&amp;"-"&amp;TEXT(C1711,"00")</f>
        <v>2024-10</v>
      </c>
      <c r="B1711" s="4" t="n">
        <v>2024</v>
      </c>
      <c r="C1711" s="4" t="n">
        <v>10</v>
      </c>
      <c r="D1711" s="9" t="s">
        <v>318</v>
      </c>
      <c r="E1711" s="9" t="s">
        <v>370</v>
      </c>
      <c r="F1711" s="12" t="str">
        <f aca="false">INDEX(品項主檔!$B$2:$B$11,MATCH($E1711,品項主檔!$A$2:$A$11,0))</f>
        <v>古早味紅茶</v>
      </c>
      <c r="G1711" s="12" t="str">
        <f aca="false">INDEX(品項主檔!$C$2:$C$11,MATCH($E1711,品項主檔!$A$2:$A$11,0))</f>
        <v>飲品</v>
      </c>
      <c r="H1711" s="17" t="n">
        <f aca="false">SUMIFS(品項年度售價!$D$2:$D$31,品項年度售價!$A$2:$A$31,$B1711,品項年度售價!$B$2:$B$31,$E1711)</f>
        <v>45</v>
      </c>
      <c r="I1711" s="4" t="n">
        <v>2859</v>
      </c>
      <c r="J1711" s="14" t="n">
        <f aca="false">H1711*I1711</f>
        <v>128655</v>
      </c>
    </row>
    <row r="1712" customFormat="false" ht="15" hidden="false" customHeight="false" outlineLevel="0" collapsed="false">
      <c r="A1712" s="6" t="str">
        <f aca="false">TEXT(B1712,"0")&amp;"-"&amp;TEXT(C1712,"00")</f>
        <v>2024-10</v>
      </c>
      <c r="B1712" s="4" t="n">
        <v>2024</v>
      </c>
      <c r="C1712" s="4" t="n">
        <v>10</v>
      </c>
      <c r="D1712" s="9" t="s">
        <v>323</v>
      </c>
      <c r="E1712" s="9" t="s">
        <v>349</v>
      </c>
      <c r="F1712" s="12" t="str">
        <f aca="false">INDEX(品項主檔!$B$2:$B$11,MATCH($E1712,品項主檔!$A$2:$A$11,0))</f>
        <v>招牌牛肉麵</v>
      </c>
      <c r="G1712" s="12" t="str">
        <f aca="false">INDEX(品項主檔!$C$2:$C$11,MATCH($E1712,品項主檔!$A$2:$A$11,0))</f>
        <v>主食</v>
      </c>
      <c r="H1712" s="17" t="n">
        <f aca="false">SUMIFS(品項年度售價!$D$2:$D$31,品項年度售價!$A$2:$A$31,$B1712,品項年度售價!$B$2:$B$31,$E1712)</f>
        <v>280</v>
      </c>
      <c r="I1712" s="4" t="n">
        <v>295</v>
      </c>
      <c r="J1712" s="14" t="n">
        <f aca="false">H1712*I1712</f>
        <v>82600</v>
      </c>
    </row>
    <row r="1713" customFormat="false" ht="15" hidden="false" customHeight="false" outlineLevel="0" collapsed="false">
      <c r="A1713" s="6" t="str">
        <f aca="false">TEXT(B1713,"0")&amp;"-"&amp;TEXT(C1713,"00")</f>
        <v>2024-10</v>
      </c>
      <c r="B1713" s="4" t="n">
        <v>2024</v>
      </c>
      <c r="C1713" s="4" t="n">
        <v>10</v>
      </c>
      <c r="D1713" s="9" t="s">
        <v>323</v>
      </c>
      <c r="E1713" s="9" t="s">
        <v>352</v>
      </c>
      <c r="F1713" s="12" t="str">
        <f aca="false">INDEX(品項主檔!$B$2:$B$11,MATCH($E1713,品項主檔!$A$2:$A$11,0))</f>
        <v>三杯雞定食</v>
      </c>
      <c r="G1713" s="12" t="str">
        <f aca="false">INDEX(品項主檔!$C$2:$C$11,MATCH($E1713,品項主檔!$A$2:$A$11,0))</f>
        <v>主食</v>
      </c>
      <c r="H1713" s="17" t="n">
        <f aca="false">SUMIFS(品項年度售價!$D$2:$D$31,品項年度售價!$A$2:$A$31,$B1713,品項年度售價!$B$2:$B$31,$E1713)</f>
        <v>260</v>
      </c>
      <c r="I1713" s="4" t="n">
        <v>327</v>
      </c>
      <c r="J1713" s="14" t="n">
        <f aca="false">H1713*I1713</f>
        <v>85020</v>
      </c>
    </row>
    <row r="1714" customFormat="false" ht="15" hidden="false" customHeight="false" outlineLevel="0" collapsed="false">
      <c r="A1714" s="6" t="str">
        <f aca="false">TEXT(B1714,"0")&amp;"-"&amp;TEXT(C1714,"00")</f>
        <v>2024-10</v>
      </c>
      <c r="B1714" s="4" t="n">
        <v>2024</v>
      </c>
      <c r="C1714" s="4" t="n">
        <v>10</v>
      </c>
      <c r="D1714" s="9" t="s">
        <v>323</v>
      </c>
      <c r="E1714" s="9" t="s">
        <v>354</v>
      </c>
      <c r="F1714" s="12" t="str">
        <f aca="false">INDEX(品項主檔!$B$2:$B$11,MATCH($E1714,品項主檔!$A$2:$A$11,0))</f>
        <v>蔥油雞腿飯</v>
      </c>
      <c r="G1714" s="12" t="str">
        <f aca="false">INDEX(品項主檔!$C$2:$C$11,MATCH($E1714,品項主檔!$A$2:$A$11,0))</f>
        <v>主食</v>
      </c>
      <c r="H1714" s="17" t="n">
        <f aca="false">SUMIFS(品項年度售價!$D$2:$D$31,品項年度售價!$A$2:$A$31,$B1714,品項年度售價!$B$2:$B$31,$E1714)</f>
        <v>220</v>
      </c>
      <c r="I1714" s="4" t="n">
        <v>264</v>
      </c>
      <c r="J1714" s="14" t="n">
        <f aca="false">H1714*I1714</f>
        <v>58080</v>
      </c>
    </row>
    <row r="1715" customFormat="false" ht="15" hidden="false" customHeight="false" outlineLevel="0" collapsed="false">
      <c r="A1715" s="6" t="str">
        <f aca="false">TEXT(B1715,"0")&amp;"-"&amp;TEXT(C1715,"00")</f>
        <v>2024-10</v>
      </c>
      <c r="B1715" s="4" t="n">
        <v>2024</v>
      </c>
      <c r="C1715" s="4" t="n">
        <v>10</v>
      </c>
      <c r="D1715" s="9" t="s">
        <v>323</v>
      </c>
      <c r="E1715" s="9" t="s">
        <v>356</v>
      </c>
      <c r="F1715" s="12" t="str">
        <f aca="false">INDEX(品項主檔!$B$2:$B$11,MATCH($E1715,品項主檔!$A$2:$A$11,0))</f>
        <v>黑胡椒豬排飯</v>
      </c>
      <c r="G1715" s="12" t="str">
        <f aca="false">INDEX(品項主檔!$C$2:$C$11,MATCH($E1715,品項主檔!$A$2:$A$11,0))</f>
        <v>主食</v>
      </c>
      <c r="H1715" s="17" t="n">
        <f aca="false">SUMIFS(品項年度售價!$D$2:$D$31,品項年度售價!$A$2:$A$31,$B1715,品項年度售價!$B$2:$B$31,$E1715)</f>
        <v>230</v>
      </c>
      <c r="I1715" s="4" t="n">
        <v>283</v>
      </c>
      <c r="J1715" s="14" t="n">
        <f aca="false">H1715*I1715</f>
        <v>65090</v>
      </c>
    </row>
    <row r="1716" customFormat="false" ht="15" hidden="false" customHeight="false" outlineLevel="0" collapsed="false">
      <c r="A1716" s="6" t="str">
        <f aca="false">TEXT(B1716,"0")&amp;"-"&amp;TEXT(C1716,"00")</f>
        <v>2024-10</v>
      </c>
      <c r="B1716" s="4" t="n">
        <v>2024</v>
      </c>
      <c r="C1716" s="4" t="n">
        <v>10</v>
      </c>
      <c r="D1716" s="9" t="s">
        <v>323</v>
      </c>
      <c r="E1716" s="9" t="s">
        <v>358</v>
      </c>
      <c r="F1716" s="12" t="str">
        <f aca="false">INDEX(品項主檔!$B$2:$B$11,MATCH($E1716,品項主檔!$A$2:$A$11,0))</f>
        <v>麻油雞湯麵</v>
      </c>
      <c r="G1716" s="12" t="str">
        <f aca="false">INDEX(品項主檔!$C$2:$C$11,MATCH($E1716,品項主檔!$A$2:$A$11,0))</f>
        <v>主食</v>
      </c>
      <c r="H1716" s="17" t="n">
        <f aca="false">SUMIFS(品項年度售價!$D$2:$D$31,品項年度售價!$A$2:$A$31,$B1716,品項年度售價!$B$2:$B$31,$E1716)</f>
        <v>290</v>
      </c>
      <c r="I1716" s="4" t="n">
        <v>274</v>
      </c>
      <c r="J1716" s="14" t="n">
        <f aca="false">H1716*I1716</f>
        <v>79460</v>
      </c>
    </row>
    <row r="1717" customFormat="false" ht="15" hidden="false" customHeight="false" outlineLevel="0" collapsed="false">
      <c r="A1717" s="6" t="str">
        <f aca="false">TEXT(B1717,"0")&amp;"-"&amp;TEXT(C1717,"00")</f>
        <v>2024-10</v>
      </c>
      <c r="B1717" s="4" t="n">
        <v>2024</v>
      </c>
      <c r="C1717" s="4" t="n">
        <v>10</v>
      </c>
      <c r="D1717" s="9" t="s">
        <v>323</v>
      </c>
      <c r="E1717" s="9" t="s">
        <v>360</v>
      </c>
      <c r="F1717" s="12" t="str">
        <f aca="false">INDEX(品項主檔!$B$2:$B$11,MATCH($E1717,品項主檔!$A$2:$A$11,0))</f>
        <v>塔香涼麵</v>
      </c>
      <c r="G1717" s="12" t="str">
        <f aca="false">INDEX(品項主檔!$C$2:$C$11,MATCH($E1717,品項主檔!$A$2:$A$11,0))</f>
        <v>主食</v>
      </c>
      <c r="H1717" s="17" t="n">
        <f aca="false">SUMIFS(品項年度售價!$D$2:$D$31,品項年度售價!$A$2:$A$31,$B1717,品項年度售價!$B$2:$B$31,$E1717)</f>
        <v>180</v>
      </c>
      <c r="I1717" s="4" t="n">
        <v>272</v>
      </c>
      <c r="J1717" s="14" t="n">
        <f aca="false">H1717*I1717</f>
        <v>48960</v>
      </c>
    </row>
    <row r="1718" customFormat="false" ht="15" hidden="false" customHeight="false" outlineLevel="0" collapsed="false">
      <c r="A1718" s="6" t="str">
        <f aca="false">TEXT(B1718,"0")&amp;"-"&amp;TEXT(C1718,"00")</f>
        <v>2024-10</v>
      </c>
      <c r="B1718" s="4" t="n">
        <v>2024</v>
      </c>
      <c r="C1718" s="4" t="n">
        <v>10</v>
      </c>
      <c r="D1718" s="9" t="s">
        <v>323</v>
      </c>
      <c r="E1718" s="9" t="s">
        <v>362</v>
      </c>
      <c r="F1718" s="12" t="str">
        <f aca="false">INDEX(品項主檔!$B$2:$B$11,MATCH($E1718,品項主檔!$A$2:$A$11,0))</f>
        <v>海鮮炒飯</v>
      </c>
      <c r="G1718" s="12" t="str">
        <f aca="false">INDEX(品項主檔!$C$2:$C$11,MATCH($E1718,品項主檔!$A$2:$A$11,0))</f>
        <v>主食</v>
      </c>
      <c r="H1718" s="17" t="n">
        <f aca="false">SUMIFS(品項年度售價!$D$2:$D$31,品項年度售價!$A$2:$A$31,$B1718,品項年度售價!$B$2:$B$31,$E1718)</f>
        <v>250</v>
      </c>
      <c r="I1718" s="4" t="n">
        <v>333</v>
      </c>
      <c r="J1718" s="14" t="n">
        <f aca="false">H1718*I1718</f>
        <v>83250</v>
      </c>
    </row>
    <row r="1719" customFormat="false" ht="15" hidden="false" customHeight="false" outlineLevel="0" collapsed="false">
      <c r="A1719" s="6" t="str">
        <f aca="false">TEXT(B1719,"0")&amp;"-"&amp;TEXT(C1719,"00")</f>
        <v>2024-10</v>
      </c>
      <c r="B1719" s="4" t="n">
        <v>2024</v>
      </c>
      <c r="C1719" s="4" t="n">
        <v>10</v>
      </c>
      <c r="D1719" s="9" t="s">
        <v>323</v>
      </c>
      <c r="E1719" s="9" t="s">
        <v>364</v>
      </c>
      <c r="F1719" s="12" t="str">
        <f aca="false">INDEX(品項主檔!$B$2:$B$11,MATCH($E1719,品項主檔!$A$2:$A$11,0))</f>
        <v>酸辣湯</v>
      </c>
      <c r="G1719" s="12" t="str">
        <f aca="false">INDEX(品項主檔!$C$2:$C$11,MATCH($E1719,品項主檔!$A$2:$A$11,0))</f>
        <v>湯品</v>
      </c>
      <c r="H1719" s="17" t="n">
        <f aca="false">SUMIFS(品項年度售價!$D$2:$D$31,品項年度售價!$A$2:$A$31,$B1719,品項年度售價!$B$2:$B$31,$E1719)</f>
        <v>60</v>
      </c>
      <c r="I1719" s="4" t="n">
        <v>1527</v>
      </c>
      <c r="J1719" s="14" t="n">
        <f aca="false">H1719*I1719</f>
        <v>91620</v>
      </c>
    </row>
    <row r="1720" customFormat="false" ht="15" hidden="false" customHeight="false" outlineLevel="0" collapsed="false">
      <c r="A1720" s="6" t="str">
        <f aca="false">TEXT(B1720,"0")&amp;"-"&amp;TEXT(C1720,"00")</f>
        <v>2024-10</v>
      </c>
      <c r="B1720" s="4" t="n">
        <v>2024</v>
      </c>
      <c r="C1720" s="4" t="n">
        <v>10</v>
      </c>
      <c r="D1720" s="9" t="s">
        <v>323</v>
      </c>
      <c r="E1720" s="9" t="s">
        <v>367</v>
      </c>
      <c r="F1720" s="12" t="str">
        <f aca="false">INDEX(品項主檔!$B$2:$B$11,MATCH($E1720,品項主檔!$A$2:$A$11,0))</f>
        <v>招牌滷味拼盤</v>
      </c>
      <c r="G1720" s="12" t="str">
        <f aca="false">INDEX(品項主檔!$C$2:$C$11,MATCH($E1720,品項主檔!$A$2:$A$11,0))</f>
        <v>小菜</v>
      </c>
      <c r="H1720" s="17" t="n">
        <f aca="false">SUMIFS(品項年度售價!$D$2:$D$31,品項年度售價!$A$2:$A$31,$B1720,品項年度售價!$B$2:$B$31,$E1720)</f>
        <v>120</v>
      </c>
      <c r="I1720" s="4" t="n">
        <v>1340</v>
      </c>
      <c r="J1720" s="14" t="n">
        <f aca="false">H1720*I1720</f>
        <v>160800</v>
      </c>
    </row>
    <row r="1721" customFormat="false" ht="15" hidden="false" customHeight="false" outlineLevel="0" collapsed="false">
      <c r="A1721" s="6" t="str">
        <f aca="false">TEXT(B1721,"0")&amp;"-"&amp;TEXT(C1721,"00")</f>
        <v>2024-10</v>
      </c>
      <c r="B1721" s="4" t="n">
        <v>2024</v>
      </c>
      <c r="C1721" s="4" t="n">
        <v>10</v>
      </c>
      <c r="D1721" s="9" t="s">
        <v>323</v>
      </c>
      <c r="E1721" s="9" t="s">
        <v>370</v>
      </c>
      <c r="F1721" s="12" t="str">
        <f aca="false">INDEX(品項主檔!$B$2:$B$11,MATCH($E1721,品項主檔!$A$2:$A$11,0))</f>
        <v>古早味紅茶</v>
      </c>
      <c r="G1721" s="12" t="str">
        <f aca="false">INDEX(品項主檔!$C$2:$C$11,MATCH($E1721,品項主檔!$A$2:$A$11,0))</f>
        <v>飲品</v>
      </c>
      <c r="H1721" s="17" t="n">
        <f aca="false">SUMIFS(品項年度售價!$D$2:$D$31,品項年度售價!$A$2:$A$31,$B1721,品項年度售價!$B$2:$B$31,$E1721)</f>
        <v>45</v>
      </c>
      <c r="I1721" s="4" t="n">
        <v>3047</v>
      </c>
      <c r="J1721" s="14" t="n">
        <f aca="false">H1721*I1721</f>
        <v>137115</v>
      </c>
    </row>
    <row r="1722" customFormat="false" ht="15" hidden="false" customHeight="false" outlineLevel="0" collapsed="false">
      <c r="A1722" s="6" t="str">
        <f aca="false">TEXT(B1722,"0")&amp;"-"&amp;TEXT(C1722,"00")</f>
        <v>2024-10</v>
      </c>
      <c r="B1722" s="4" t="n">
        <v>2024</v>
      </c>
      <c r="C1722" s="4" t="n">
        <v>10</v>
      </c>
      <c r="D1722" s="9" t="s">
        <v>262</v>
      </c>
      <c r="E1722" s="9" t="s">
        <v>349</v>
      </c>
      <c r="F1722" s="12" t="str">
        <f aca="false">INDEX(品項主檔!$B$2:$B$11,MATCH($E1722,品項主檔!$A$2:$A$11,0))</f>
        <v>招牌牛肉麵</v>
      </c>
      <c r="G1722" s="12" t="str">
        <f aca="false">INDEX(品項主檔!$C$2:$C$11,MATCH($E1722,品項主檔!$A$2:$A$11,0))</f>
        <v>主食</v>
      </c>
      <c r="H1722" s="17" t="n">
        <f aca="false">SUMIFS(品項年度售價!$D$2:$D$31,品項年度售價!$A$2:$A$31,$B1722,品項年度售價!$B$2:$B$31,$E1722)</f>
        <v>280</v>
      </c>
      <c r="I1722" s="4" t="n">
        <v>530</v>
      </c>
      <c r="J1722" s="14" t="n">
        <f aca="false">H1722*I1722</f>
        <v>148400</v>
      </c>
    </row>
    <row r="1723" customFormat="false" ht="15" hidden="false" customHeight="false" outlineLevel="0" collapsed="false">
      <c r="A1723" s="6" t="str">
        <f aca="false">TEXT(B1723,"0")&amp;"-"&amp;TEXT(C1723,"00")</f>
        <v>2024-10</v>
      </c>
      <c r="B1723" s="4" t="n">
        <v>2024</v>
      </c>
      <c r="C1723" s="4" t="n">
        <v>10</v>
      </c>
      <c r="D1723" s="9" t="s">
        <v>262</v>
      </c>
      <c r="E1723" s="9" t="s">
        <v>352</v>
      </c>
      <c r="F1723" s="12" t="str">
        <f aca="false">INDEX(品項主檔!$B$2:$B$11,MATCH($E1723,品項主檔!$A$2:$A$11,0))</f>
        <v>三杯雞定食</v>
      </c>
      <c r="G1723" s="12" t="str">
        <f aca="false">INDEX(品項主檔!$C$2:$C$11,MATCH($E1723,品項主檔!$A$2:$A$11,0))</f>
        <v>主食</v>
      </c>
      <c r="H1723" s="17" t="n">
        <f aca="false">SUMIFS(品項年度售價!$D$2:$D$31,品項年度售價!$A$2:$A$31,$B1723,品項年度售價!$B$2:$B$31,$E1723)</f>
        <v>260</v>
      </c>
      <c r="I1723" s="4" t="n">
        <v>475</v>
      </c>
      <c r="J1723" s="14" t="n">
        <f aca="false">H1723*I1723</f>
        <v>123500</v>
      </c>
    </row>
    <row r="1724" customFormat="false" ht="15" hidden="false" customHeight="false" outlineLevel="0" collapsed="false">
      <c r="A1724" s="6" t="str">
        <f aca="false">TEXT(B1724,"0")&amp;"-"&amp;TEXT(C1724,"00")</f>
        <v>2024-10</v>
      </c>
      <c r="B1724" s="4" t="n">
        <v>2024</v>
      </c>
      <c r="C1724" s="4" t="n">
        <v>10</v>
      </c>
      <c r="D1724" s="9" t="s">
        <v>262</v>
      </c>
      <c r="E1724" s="9" t="s">
        <v>354</v>
      </c>
      <c r="F1724" s="12" t="str">
        <f aca="false">INDEX(品項主檔!$B$2:$B$11,MATCH($E1724,品項主檔!$A$2:$A$11,0))</f>
        <v>蔥油雞腿飯</v>
      </c>
      <c r="G1724" s="12" t="str">
        <f aca="false">INDEX(品項主檔!$C$2:$C$11,MATCH($E1724,品項主檔!$A$2:$A$11,0))</f>
        <v>主食</v>
      </c>
      <c r="H1724" s="17" t="n">
        <f aca="false">SUMIFS(品項年度售價!$D$2:$D$31,品項年度售價!$A$2:$A$31,$B1724,品項年度售價!$B$2:$B$31,$E1724)</f>
        <v>220</v>
      </c>
      <c r="I1724" s="4" t="n">
        <v>532</v>
      </c>
      <c r="J1724" s="14" t="n">
        <f aca="false">H1724*I1724</f>
        <v>117040</v>
      </c>
    </row>
    <row r="1725" customFormat="false" ht="15" hidden="false" customHeight="false" outlineLevel="0" collapsed="false">
      <c r="A1725" s="6" t="str">
        <f aca="false">TEXT(B1725,"0")&amp;"-"&amp;TEXT(C1725,"00")</f>
        <v>2024-10</v>
      </c>
      <c r="B1725" s="4" t="n">
        <v>2024</v>
      </c>
      <c r="C1725" s="4" t="n">
        <v>10</v>
      </c>
      <c r="D1725" s="9" t="s">
        <v>262</v>
      </c>
      <c r="E1725" s="9" t="s">
        <v>356</v>
      </c>
      <c r="F1725" s="12" t="str">
        <f aca="false">INDEX(品項主檔!$B$2:$B$11,MATCH($E1725,品項主檔!$A$2:$A$11,0))</f>
        <v>黑胡椒豬排飯</v>
      </c>
      <c r="G1725" s="12" t="str">
        <f aca="false">INDEX(品項主檔!$C$2:$C$11,MATCH($E1725,品項主檔!$A$2:$A$11,0))</f>
        <v>主食</v>
      </c>
      <c r="H1725" s="17" t="n">
        <f aca="false">SUMIFS(品項年度售價!$D$2:$D$31,品項年度售價!$A$2:$A$31,$B1725,品項年度售價!$B$2:$B$31,$E1725)</f>
        <v>230</v>
      </c>
      <c r="I1725" s="4" t="n">
        <v>500</v>
      </c>
      <c r="J1725" s="14" t="n">
        <f aca="false">H1725*I1725</f>
        <v>115000</v>
      </c>
    </row>
    <row r="1726" customFormat="false" ht="15" hidden="false" customHeight="false" outlineLevel="0" collapsed="false">
      <c r="A1726" s="6" t="str">
        <f aca="false">TEXT(B1726,"0")&amp;"-"&amp;TEXT(C1726,"00")</f>
        <v>2024-10</v>
      </c>
      <c r="B1726" s="4" t="n">
        <v>2024</v>
      </c>
      <c r="C1726" s="4" t="n">
        <v>10</v>
      </c>
      <c r="D1726" s="9" t="s">
        <v>262</v>
      </c>
      <c r="E1726" s="9" t="s">
        <v>358</v>
      </c>
      <c r="F1726" s="12" t="str">
        <f aca="false">INDEX(品項主檔!$B$2:$B$11,MATCH($E1726,品項主檔!$A$2:$A$11,0))</f>
        <v>麻油雞湯麵</v>
      </c>
      <c r="G1726" s="12" t="str">
        <f aca="false">INDEX(品項主檔!$C$2:$C$11,MATCH($E1726,品項主檔!$A$2:$A$11,0))</f>
        <v>主食</v>
      </c>
      <c r="H1726" s="17" t="n">
        <f aca="false">SUMIFS(品項年度售價!$D$2:$D$31,品項年度售價!$A$2:$A$31,$B1726,品項年度售價!$B$2:$B$31,$E1726)</f>
        <v>290</v>
      </c>
      <c r="I1726" s="4" t="n">
        <v>472</v>
      </c>
      <c r="J1726" s="14" t="n">
        <f aca="false">H1726*I1726</f>
        <v>136880</v>
      </c>
    </row>
    <row r="1727" customFormat="false" ht="15" hidden="false" customHeight="false" outlineLevel="0" collapsed="false">
      <c r="A1727" s="6" t="str">
        <f aca="false">TEXT(B1727,"0")&amp;"-"&amp;TEXT(C1727,"00")</f>
        <v>2024-10</v>
      </c>
      <c r="B1727" s="4" t="n">
        <v>2024</v>
      </c>
      <c r="C1727" s="4" t="n">
        <v>10</v>
      </c>
      <c r="D1727" s="9" t="s">
        <v>262</v>
      </c>
      <c r="E1727" s="9" t="s">
        <v>360</v>
      </c>
      <c r="F1727" s="12" t="str">
        <f aca="false">INDEX(品項主檔!$B$2:$B$11,MATCH($E1727,品項主檔!$A$2:$A$11,0))</f>
        <v>塔香涼麵</v>
      </c>
      <c r="G1727" s="12" t="str">
        <f aca="false">INDEX(品項主檔!$C$2:$C$11,MATCH($E1727,品項主檔!$A$2:$A$11,0))</f>
        <v>主食</v>
      </c>
      <c r="H1727" s="17" t="n">
        <f aca="false">SUMIFS(品項年度售價!$D$2:$D$31,品項年度售價!$A$2:$A$31,$B1727,品項年度售價!$B$2:$B$31,$E1727)</f>
        <v>180</v>
      </c>
      <c r="I1727" s="4" t="n">
        <v>517</v>
      </c>
      <c r="J1727" s="14" t="n">
        <f aca="false">H1727*I1727</f>
        <v>93060</v>
      </c>
    </row>
    <row r="1728" customFormat="false" ht="15" hidden="false" customHeight="false" outlineLevel="0" collapsed="false">
      <c r="A1728" s="6" t="str">
        <f aca="false">TEXT(B1728,"0")&amp;"-"&amp;TEXT(C1728,"00")</f>
        <v>2024-10</v>
      </c>
      <c r="B1728" s="4" t="n">
        <v>2024</v>
      </c>
      <c r="C1728" s="4" t="n">
        <v>10</v>
      </c>
      <c r="D1728" s="9" t="s">
        <v>262</v>
      </c>
      <c r="E1728" s="9" t="s">
        <v>362</v>
      </c>
      <c r="F1728" s="12" t="str">
        <f aca="false">INDEX(品項主檔!$B$2:$B$11,MATCH($E1728,品項主檔!$A$2:$A$11,0))</f>
        <v>海鮮炒飯</v>
      </c>
      <c r="G1728" s="12" t="str">
        <f aca="false">INDEX(品項主檔!$C$2:$C$11,MATCH($E1728,品項主檔!$A$2:$A$11,0))</f>
        <v>主食</v>
      </c>
      <c r="H1728" s="17" t="n">
        <f aca="false">SUMIFS(品項年度售價!$D$2:$D$31,品項年度售價!$A$2:$A$31,$B1728,品項年度售價!$B$2:$B$31,$E1728)</f>
        <v>250</v>
      </c>
      <c r="I1728" s="4" t="n">
        <v>686</v>
      </c>
      <c r="J1728" s="14" t="n">
        <f aca="false">H1728*I1728</f>
        <v>171500</v>
      </c>
    </row>
    <row r="1729" customFormat="false" ht="15" hidden="false" customHeight="false" outlineLevel="0" collapsed="false">
      <c r="A1729" s="6" t="str">
        <f aca="false">TEXT(B1729,"0")&amp;"-"&amp;TEXT(C1729,"00")</f>
        <v>2024-10</v>
      </c>
      <c r="B1729" s="4" t="n">
        <v>2024</v>
      </c>
      <c r="C1729" s="4" t="n">
        <v>10</v>
      </c>
      <c r="D1729" s="9" t="s">
        <v>262</v>
      </c>
      <c r="E1729" s="9" t="s">
        <v>364</v>
      </c>
      <c r="F1729" s="12" t="str">
        <f aca="false">INDEX(品項主檔!$B$2:$B$11,MATCH($E1729,品項主檔!$A$2:$A$11,0))</f>
        <v>酸辣湯</v>
      </c>
      <c r="G1729" s="12" t="str">
        <f aca="false">INDEX(品項主檔!$C$2:$C$11,MATCH($E1729,品項主檔!$A$2:$A$11,0))</f>
        <v>湯品</v>
      </c>
      <c r="H1729" s="17" t="n">
        <f aca="false">SUMIFS(品項年度售價!$D$2:$D$31,品項年度售價!$A$2:$A$31,$B1729,品項年度售價!$B$2:$B$31,$E1729)</f>
        <v>60</v>
      </c>
      <c r="I1729" s="4" t="n">
        <v>2575</v>
      </c>
      <c r="J1729" s="14" t="n">
        <f aca="false">H1729*I1729</f>
        <v>154500</v>
      </c>
    </row>
    <row r="1730" customFormat="false" ht="15" hidden="false" customHeight="false" outlineLevel="0" collapsed="false">
      <c r="A1730" s="6" t="str">
        <f aca="false">TEXT(B1730,"0")&amp;"-"&amp;TEXT(C1730,"00")</f>
        <v>2024-10</v>
      </c>
      <c r="B1730" s="4" t="n">
        <v>2024</v>
      </c>
      <c r="C1730" s="4" t="n">
        <v>10</v>
      </c>
      <c r="D1730" s="9" t="s">
        <v>262</v>
      </c>
      <c r="E1730" s="9" t="s">
        <v>367</v>
      </c>
      <c r="F1730" s="12" t="str">
        <f aca="false">INDEX(品項主檔!$B$2:$B$11,MATCH($E1730,品項主檔!$A$2:$A$11,0))</f>
        <v>招牌滷味拼盤</v>
      </c>
      <c r="G1730" s="12" t="str">
        <f aca="false">INDEX(品項主檔!$C$2:$C$11,MATCH($E1730,品項主檔!$A$2:$A$11,0))</f>
        <v>小菜</v>
      </c>
      <c r="H1730" s="17" t="n">
        <f aca="false">SUMIFS(品項年度售價!$D$2:$D$31,品項年度售價!$A$2:$A$31,$B1730,品項年度售價!$B$2:$B$31,$E1730)</f>
        <v>120</v>
      </c>
      <c r="I1730" s="4" t="n">
        <v>1768</v>
      </c>
      <c r="J1730" s="14" t="n">
        <f aca="false">H1730*I1730</f>
        <v>212160</v>
      </c>
    </row>
    <row r="1731" customFormat="false" ht="15" hidden="false" customHeight="false" outlineLevel="0" collapsed="false">
      <c r="A1731" s="6" t="str">
        <f aca="false">TEXT(B1731,"0")&amp;"-"&amp;TEXT(C1731,"00")</f>
        <v>2024-10</v>
      </c>
      <c r="B1731" s="4" t="n">
        <v>2024</v>
      </c>
      <c r="C1731" s="4" t="n">
        <v>10</v>
      </c>
      <c r="D1731" s="9" t="s">
        <v>262</v>
      </c>
      <c r="E1731" s="9" t="s">
        <v>370</v>
      </c>
      <c r="F1731" s="12" t="str">
        <f aca="false">INDEX(品項主檔!$B$2:$B$11,MATCH($E1731,品項主檔!$A$2:$A$11,0))</f>
        <v>古早味紅茶</v>
      </c>
      <c r="G1731" s="12" t="str">
        <f aca="false">INDEX(品項主檔!$C$2:$C$11,MATCH($E1731,品項主檔!$A$2:$A$11,0))</f>
        <v>飲品</v>
      </c>
      <c r="H1731" s="17" t="n">
        <f aca="false">SUMIFS(品項年度售價!$D$2:$D$31,品項年度售價!$A$2:$A$31,$B1731,品項年度售價!$B$2:$B$31,$E1731)</f>
        <v>45</v>
      </c>
      <c r="I1731" s="4" t="n">
        <v>5173</v>
      </c>
      <c r="J1731" s="14" t="n">
        <f aca="false">H1731*I1731</f>
        <v>232785</v>
      </c>
    </row>
    <row r="1732" customFormat="false" ht="15" hidden="false" customHeight="false" outlineLevel="0" collapsed="false">
      <c r="A1732" s="6" t="str">
        <f aca="false">TEXT(B1732,"0")&amp;"-"&amp;TEXT(C1732,"00")</f>
        <v>2024-10</v>
      </c>
      <c r="B1732" s="4" t="n">
        <v>2024</v>
      </c>
      <c r="C1732" s="4" t="n">
        <v>10</v>
      </c>
      <c r="D1732" s="9" t="s">
        <v>269</v>
      </c>
      <c r="E1732" s="9" t="s">
        <v>349</v>
      </c>
      <c r="F1732" s="12" t="str">
        <f aca="false">INDEX(品項主檔!$B$2:$B$11,MATCH($E1732,品項主檔!$A$2:$A$11,0))</f>
        <v>招牌牛肉麵</v>
      </c>
      <c r="G1732" s="12" t="str">
        <f aca="false">INDEX(品項主檔!$C$2:$C$11,MATCH($E1732,品項主檔!$A$2:$A$11,0))</f>
        <v>主食</v>
      </c>
      <c r="H1732" s="17" t="n">
        <f aca="false">SUMIFS(品項年度售價!$D$2:$D$31,品項年度售價!$A$2:$A$31,$B1732,品項年度售價!$B$2:$B$31,$E1732)</f>
        <v>280</v>
      </c>
      <c r="I1732" s="4" t="n">
        <v>525</v>
      </c>
      <c r="J1732" s="14" t="n">
        <f aca="false">H1732*I1732</f>
        <v>147000</v>
      </c>
    </row>
    <row r="1733" customFormat="false" ht="15" hidden="false" customHeight="false" outlineLevel="0" collapsed="false">
      <c r="A1733" s="6" t="str">
        <f aca="false">TEXT(B1733,"0")&amp;"-"&amp;TEXT(C1733,"00")</f>
        <v>2024-10</v>
      </c>
      <c r="B1733" s="4" t="n">
        <v>2024</v>
      </c>
      <c r="C1733" s="4" t="n">
        <v>10</v>
      </c>
      <c r="D1733" s="9" t="s">
        <v>269</v>
      </c>
      <c r="E1733" s="9" t="s">
        <v>352</v>
      </c>
      <c r="F1733" s="12" t="str">
        <f aca="false">INDEX(品項主檔!$B$2:$B$11,MATCH($E1733,品項主檔!$A$2:$A$11,0))</f>
        <v>三杯雞定食</v>
      </c>
      <c r="G1733" s="12" t="str">
        <f aca="false">INDEX(品項主檔!$C$2:$C$11,MATCH($E1733,品項主檔!$A$2:$A$11,0))</f>
        <v>主食</v>
      </c>
      <c r="H1733" s="17" t="n">
        <f aca="false">SUMIFS(品項年度售價!$D$2:$D$31,品項年度售價!$A$2:$A$31,$B1733,品項年度售價!$B$2:$B$31,$E1733)</f>
        <v>260</v>
      </c>
      <c r="I1733" s="4" t="n">
        <v>547</v>
      </c>
      <c r="J1733" s="14" t="n">
        <f aca="false">H1733*I1733</f>
        <v>142220</v>
      </c>
    </row>
    <row r="1734" customFormat="false" ht="15" hidden="false" customHeight="false" outlineLevel="0" collapsed="false">
      <c r="A1734" s="6" t="str">
        <f aca="false">TEXT(B1734,"0")&amp;"-"&amp;TEXT(C1734,"00")</f>
        <v>2024-10</v>
      </c>
      <c r="B1734" s="4" t="n">
        <v>2024</v>
      </c>
      <c r="C1734" s="4" t="n">
        <v>10</v>
      </c>
      <c r="D1734" s="9" t="s">
        <v>269</v>
      </c>
      <c r="E1734" s="9" t="s">
        <v>354</v>
      </c>
      <c r="F1734" s="12" t="str">
        <f aca="false">INDEX(品項主檔!$B$2:$B$11,MATCH($E1734,品項主檔!$A$2:$A$11,0))</f>
        <v>蔥油雞腿飯</v>
      </c>
      <c r="G1734" s="12" t="str">
        <f aca="false">INDEX(品項主檔!$C$2:$C$11,MATCH($E1734,品項主檔!$A$2:$A$11,0))</f>
        <v>主食</v>
      </c>
      <c r="H1734" s="17" t="n">
        <f aca="false">SUMIFS(品項年度售價!$D$2:$D$31,品項年度售價!$A$2:$A$31,$B1734,品項年度售價!$B$2:$B$31,$E1734)</f>
        <v>220</v>
      </c>
      <c r="I1734" s="4" t="n">
        <v>506</v>
      </c>
      <c r="J1734" s="14" t="n">
        <f aca="false">H1734*I1734</f>
        <v>111320</v>
      </c>
    </row>
    <row r="1735" customFormat="false" ht="15" hidden="false" customHeight="false" outlineLevel="0" collapsed="false">
      <c r="A1735" s="6" t="str">
        <f aca="false">TEXT(B1735,"0")&amp;"-"&amp;TEXT(C1735,"00")</f>
        <v>2024-10</v>
      </c>
      <c r="B1735" s="4" t="n">
        <v>2024</v>
      </c>
      <c r="C1735" s="4" t="n">
        <v>10</v>
      </c>
      <c r="D1735" s="9" t="s">
        <v>269</v>
      </c>
      <c r="E1735" s="9" t="s">
        <v>356</v>
      </c>
      <c r="F1735" s="12" t="str">
        <f aca="false">INDEX(品項主檔!$B$2:$B$11,MATCH($E1735,品項主檔!$A$2:$A$11,0))</f>
        <v>黑胡椒豬排飯</v>
      </c>
      <c r="G1735" s="12" t="str">
        <f aca="false">INDEX(品項主檔!$C$2:$C$11,MATCH($E1735,品項主檔!$A$2:$A$11,0))</f>
        <v>主食</v>
      </c>
      <c r="H1735" s="17" t="n">
        <f aca="false">SUMIFS(品項年度售價!$D$2:$D$31,品項年度售價!$A$2:$A$31,$B1735,品項年度售價!$B$2:$B$31,$E1735)</f>
        <v>230</v>
      </c>
      <c r="I1735" s="4" t="n">
        <v>481</v>
      </c>
      <c r="J1735" s="14" t="n">
        <f aca="false">H1735*I1735</f>
        <v>110630</v>
      </c>
    </row>
    <row r="1736" customFormat="false" ht="15" hidden="false" customHeight="false" outlineLevel="0" collapsed="false">
      <c r="A1736" s="6" t="str">
        <f aca="false">TEXT(B1736,"0")&amp;"-"&amp;TEXT(C1736,"00")</f>
        <v>2024-10</v>
      </c>
      <c r="B1736" s="4" t="n">
        <v>2024</v>
      </c>
      <c r="C1736" s="4" t="n">
        <v>10</v>
      </c>
      <c r="D1736" s="9" t="s">
        <v>269</v>
      </c>
      <c r="E1736" s="9" t="s">
        <v>358</v>
      </c>
      <c r="F1736" s="12" t="str">
        <f aca="false">INDEX(品項主檔!$B$2:$B$11,MATCH($E1736,品項主檔!$A$2:$A$11,0))</f>
        <v>麻油雞湯麵</v>
      </c>
      <c r="G1736" s="12" t="str">
        <f aca="false">INDEX(品項主檔!$C$2:$C$11,MATCH($E1736,品項主檔!$A$2:$A$11,0))</f>
        <v>主食</v>
      </c>
      <c r="H1736" s="17" t="n">
        <f aca="false">SUMIFS(品項年度售價!$D$2:$D$31,品項年度售價!$A$2:$A$31,$B1736,品項年度售價!$B$2:$B$31,$E1736)</f>
        <v>290</v>
      </c>
      <c r="I1736" s="4" t="n">
        <v>380</v>
      </c>
      <c r="J1736" s="14" t="n">
        <f aca="false">H1736*I1736</f>
        <v>110200</v>
      </c>
    </row>
    <row r="1737" customFormat="false" ht="15" hidden="false" customHeight="false" outlineLevel="0" collapsed="false">
      <c r="A1737" s="6" t="str">
        <f aca="false">TEXT(B1737,"0")&amp;"-"&amp;TEXT(C1737,"00")</f>
        <v>2024-10</v>
      </c>
      <c r="B1737" s="4" t="n">
        <v>2024</v>
      </c>
      <c r="C1737" s="4" t="n">
        <v>10</v>
      </c>
      <c r="D1737" s="9" t="s">
        <v>269</v>
      </c>
      <c r="E1737" s="9" t="s">
        <v>360</v>
      </c>
      <c r="F1737" s="12" t="str">
        <f aca="false">INDEX(品項主檔!$B$2:$B$11,MATCH($E1737,品項主檔!$A$2:$A$11,0))</f>
        <v>塔香涼麵</v>
      </c>
      <c r="G1737" s="12" t="str">
        <f aca="false">INDEX(品項主檔!$C$2:$C$11,MATCH($E1737,品項主檔!$A$2:$A$11,0))</f>
        <v>主食</v>
      </c>
      <c r="H1737" s="17" t="n">
        <f aca="false">SUMIFS(品項年度售價!$D$2:$D$31,品項年度售價!$A$2:$A$31,$B1737,品項年度售價!$B$2:$B$31,$E1737)</f>
        <v>180</v>
      </c>
      <c r="I1737" s="4" t="n">
        <v>429</v>
      </c>
      <c r="J1737" s="14" t="n">
        <f aca="false">H1737*I1737</f>
        <v>77220</v>
      </c>
    </row>
    <row r="1738" customFormat="false" ht="15" hidden="false" customHeight="false" outlineLevel="0" collapsed="false">
      <c r="A1738" s="6" t="str">
        <f aca="false">TEXT(B1738,"0")&amp;"-"&amp;TEXT(C1738,"00")</f>
        <v>2024-10</v>
      </c>
      <c r="B1738" s="4" t="n">
        <v>2024</v>
      </c>
      <c r="C1738" s="4" t="n">
        <v>10</v>
      </c>
      <c r="D1738" s="9" t="s">
        <v>269</v>
      </c>
      <c r="E1738" s="9" t="s">
        <v>362</v>
      </c>
      <c r="F1738" s="12" t="str">
        <f aca="false">INDEX(品項主檔!$B$2:$B$11,MATCH($E1738,品項主檔!$A$2:$A$11,0))</f>
        <v>海鮮炒飯</v>
      </c>
      <c r="G1738" s="12" t="str">
        <f aca="false">INDEX(品項主檔!$C$2:$C$11,MATCH($E1738,品項主檔!$A$2:$A$11,0))</f>
        <v>主食</v>
      </c>
      <c r="H1738" s="17" t="n">
        <f aca="false">SUMIFS(品項年度售價!$D$2:$D$31,品項年度售價!$A$2:$A$31,$B1738,品項年度售價!$B$2:$B$31,$E1738)</f>
        <v>250</v>
      </c>
      <c r="I1738" s="4" t="n">
        <v>540</v>
      </c>
      <c r="J1738" s="14" t="n">
        <f aca="false">H1738*I1738</f>
        <v>135000</v>
      </c>
    </row>
    <row r="1739" customFormat="false" ht="15" hidden="false" customHeight="false" outlineLevel="0" collapsed="false">
      <c r="A1739" s="6" t="str">
        <f aca="false">TEXT(B1739,"0")&amp;"-"&amp;TEXT(C1739,"00")</f>
        <v>2024-10</v>
      </c>
      <c r="B1739" s="4" t="n">
        <v>2024</v>
      </c>
      <c r="C1739" s="4" t="n">
        <v>10</v>
      </c>
      <c r="D1739" s="9" t="s">
        <v>269</v>
      </c>
      <c r="E1739" s="9" t="s">
        <v>364</v>
      </c>
      <c r="F1739" s="12" t="str">
        <f aca="false">INDEX(品項主檔!$B$2:$B$11,MATCH($E1739,品項主檔!$A$2:$A$11,0))</f>
        <v>酸辣湯</v>
      </c>
      <c r="G1739" s="12" t="str">
        <f aca="false">INDEX(品項主檔!$C$2:$C$11,MATCH($E1739,品項主檔!$A$2:$A$11,0))</f>
        <v>湯品</v>
      </c>
      <c r="H1739" s="17" t="n">
        <f aca="false">SUMIFS(品項年度售價!$D$2:$D$31,品項年度售價!$A$2:$A$31,$B1739,品項年度售價!$B$2:$B$31,$E1739)</f>
        <v>60</v>
      </c>
      <c r="I1739" s="4" t="n">
        <v>2752</v>
      </c>
      <c r="J1739" s="14" t="n">
        <f aca="false">H1739*I1739</f>
        <v>165120</v>
      </c>
    </row>
    <row r="1740" customFormat="false" ht="15" hidden="false" customHeight="false" outlineLevel="0" collapsed="false">
      <c r="A1740" s="6" t="str">
        <f aca="false">TEXT(B1740,"0")&amp;"-"&amp;TEXT(C1740,"00")</f>
        <v>2024-10</v>
      </c>
      <c r="B1740" s="4" t="n">
        <v>2024</v>
      </c>
      <c r="C1740" s="4" t="n">
        <v>10</v>
      </c>
      <c r="D1740" s="9" t="s">
        <v>269</v>
      </c>
      <c r="E1740" s="9" t="s">
        <v>367</v>
      </c>
      <c r="F1740" s="12" t="str">
        <f aca="false">INDEX(品項主檔!$B$2:$B$11,MATCH($E1740,品項主檔!$A$2:$A$11,0))</f>
        <v>招牌滷味拼盤</v>
      </c>
      <c r="G1740" s="12" t="str">
        <f aca="false">INDEX(品項主檔!$C$2:$C$11,MATCH($E1740,品項主檔!$A$2:$A$11,0))</f>
        <v>小菜</v>
      </c>
      <c r="H1740" s="17" t="n">
        <f aca="false">SUMIFS(品項年度售價!$D$2:$D$31,品項年度售價!$A$2:$A$31,$B1740,品項年度售價!$B$2:$B$31,$E1740)</f>
        <v>120</v>
      </c>
      <c r="I1740" s="4" t="n">
        <v>1472</v>
      </c>
      <c r="J1740" s="14" t="n">
        <f aca="false">H1740*I1740</f>
        <v>176640</v>
      </c>
    </row>
    <row r="1741" customFormat="false" ht="15" hidden="false" customHeight="false" outlineLevel="0" collapsed="false">
      <c r="A1741" s="6" t="str">
        <f aca="false">TEXT(B1741,"0")&amp;"-"&amp;TEXT(C1741,"00")</f>
        <v>2024-10</v>
      </c>
      <c r="B1741" s="4" t="n">
        <v>2024</v>
      </c>
      <c r="C1741" s="4" t="n">
        <v>10</v>
      </c>
      <c r="D1741" s="9" t="s">
        <v>269</v>
      </c>
      <c r="E1741" s="9" t="s">
        <v>370</v>
      </c>
      <c r="F1741" s="12" t="str">
        <f aca="false">INDEX(品項主檔!$B$2:$B$11,MATCH($E1741,品項主檔!$A$2:$A$11,0))</f>
        <v>古早味紅茶</v>
      </c>
      <c r="G1741" s="12" t="str">
        <f aca="false">INDEX(品項主檔!$C$2:$C$11,MATCH($E1741,品項主檔!$A$2:$A$11,0))</f>
        <v>飲品</v>
      </c>
      <c r="H1741" s="17" t="n">
        <f aca="false">SUMIFS(品項年度售價!$D$2:$D$31,品項年度售價!$A$2:$A$31,$B1741,品項年度售價!$B$2:$B$31,$E1741)</f>
        <v>45</v>
      </c>
      <c r="I1741" s="4" t="n">
        <v>4635</v>
      </c>
      <c r="J1741" s="14" t="n">
        <f aca="false">H1741*I1741</f>
        <v>208575</v>
      </c>
    </row>
    <row r="1742" customFormat="false" ht="15" hidden="false" customHeight="false" outlineLevel="0" collapsed="false">
      <c r="A1742" s="6" t="str">
        <f aca="false">TEXT(B1742,"0")&amp;"-"&amp;TEXT(C1742,"00")</f>
        <v>2024-10</v>
      </c>
      <c r="B1742" s="4" t="n">
        <v>2024</v>
      </c>
      <c r="C1742" s="4" t="n">
        <v>10</v>
      </c>
      <c r="D1742" s="9" t="s">
        <v>273</v>
      </c>
      <c r="E1742" s="9" t="s">
        <v>349</v>
      </c>
      <c r="F1742" s="12" t="str">
        <f aca="false">INDEX(品項主檔!$B$2:$B$11,MATCH($E1742,品項主檔!$A$2:$A$11,0))</f>
        <v>招牌牛肉麵</v>
      </c>
      <c r="G1742" s="12" t="str">
        <f aca="false">INDEX(品項主檔!$C$2:$C$11,MATCH($E1742,品項主檔!$A$2:$A$11,0))</f>
        <v>主食</v>
      </c>
      <c r="H1742" s="17" t="n">
        <f aca="false">SUMIFS(品項年度售價!$D$2:$D$31,品項年度售價!$A$2:$A$31,$B1742,品項年度售價!$B$2:$B$31,$E1742)</f>
        <v>280</v>
      </c>
      <c r="I1742" s="4" t="n">
        <v>402</v>
      </c>
      <c r="J1742" s="14" t="n">
        <f aca="false">H1742*I1742</f>
        <v>112560</v>
      </c>
    </row>
    <row r="1743" customFormat="false" ht="15" hidden="false" customHeight="false" outlineLevel="0" collapsed="false">
      <c r="A1743" s="6" t="str">
        <f aca="false">TEXT(B1743,"0")&amp;"-"&amp;TEXT(C1743,"00")</f>
        <v>2024-10</v>
      </c>
      <c r="B1743" s="4" t="n">
        <v>2024</v>
      </c>
      <c r="C1743" s="4" t="n">
        <v>10</v>
      </c>
      <c r="D1743" s="9" t="s">
        <v>273</v>
      </c>
      <c r="E1743" s="9" t="s">
        <v>352</v>
      </c>
      <c r="F1743" s="12" t="str">
        <f aca="false">INDEX(品項主檔!$B$2:$B$11,MATCH($E1743,品項主檔!$A$2:$A$11,0))</f>
        <v>三杯雞定食</v>
      </c>
      <c r="G1743" s="12" t="str">
        <f aca="false">INDEX(品項主檔!$C$2:$C$11,MATCH($E1743,品項主檔!$A$2:$A$11,0))</f>
        <v>主食</v>
      </c>
      <c r="H1743" s="17" t="n">
        <f aca="false">SUMIFS(品項年度售價!$D$2:$D$31,品項年度售價!$A$2:$A$31,$B1743,品項年度售價!$B$2:$B$31,$E1743)</f>
        <v>260</v>
      </c>
      <c r="I1743" s="4" t="n">
        <v>271</v>
      </c>
      <c r="J1743" s="14" t="n">
        <f aca="false">H1743*I1743</f>
        <v>70460</v>
      </c>
    </row>
    <row r="1744" customFormat="false" ht="15" hidden="false" customHeight="false" outlineLevel="0" collapsed="false">
      <c r="A1744" s="6" t="str">
        <f aca="false">TEXT(B1744,"0")&amp;"-"&amp;TEXT(C1744,"00")</f>
        <v>2024-10</v>
      </c>
      <c r="B1744" s="4" t="n">
        <v>2024</v>
      </c>
      <c r="C1744" s="4" t="n">
        <v>10</v>
      </c>
      <c r="D1744" s="9" t="s">
        <v>273</v>
      </c>
      <c r="E1744" s="9" t="s">
        <v>354</v>
      </c>
      <c r="F1744" s="12" t="str">
        <f aca="false">INDEX(品項主檔!$B$2:$B$11,MATCH($E1744,品項主檔!$A$2:$A$11,0))</f>
        <v>蔥油雞腿飯</v>
      </c>
      <c r="G1744" s="12" t="str">
        <f aca="false">INDEX(品項主檔!$C$2:$C$11,MATCH($E1744,品項主檔!$A$2:$A$11,0))</f>
        <v>主食</v>
      </c>
      <c r="H1744" s="17" t="n">
        <f aca="false">SUMIFS(品項年度售價!$D$2:$D$31,品項年度售價!$A$2:$A$31,$B1744,品項年度售價!$B$2:$B$31,$E1744)</f>
        <v>220</v>
      </c>
      <c r="I1744" s="4" t="n">
        <v>255</v>
      </c>
      <c r="J1744" s="14" t="n">
        <f aca="false">H1744*I1744</f>
        <v>56100</v>
      </c>
    </row>
    <row r="1745" customFormat="false" ht="15" hidden="false" customHeight="false" outlineLevel="0" collapsed="false">
      <c r="A1745" s="6" t="str">
        <f aca="false">TEXT(B1745,"0")&amp;"-"&amp;TEXT(C1745,"00")</f>
        <v>2024-10</v>
      </c>
      <c r="B1745" s="4" t="n">
        <v>2024</v>
      </c>
      <c r="C1745" s="4" t="n">
        <v>10</v>
      </c>
      <c r="D1745" s="9" t="s">
        <v>273</v>
      </c>
      <c r="E1745" s="9" t="s">
        <v>356</v>
      </c>
      <c r="F1745" s="12" t="str">
        <f aca="false">INDEX(品項主檔!$B$2:$B$11,MATCH($E1745,品項主檔!$A$2:$A$11,0))</f>
        <v>黑胡椒豬排飯</v>
      </c>
      <c r="G1745" s="12" t="str">
        <f aca="false">INDEX(品項主檔!$C$2:$C$11,MATCH($E1745,品項主檔!$A$2:$A$11,0))</f>
        <v>主食</v>
      </c>
      <c r="H1745" s="17" t="n">
        <f aca="false">SUMIFS(品項年度售價!$D$2:$D$31,品項年度售價!$A$2:$A$31,$B1745,品項年度售價!$B$2:$B$31,$E1745)</f>
        <v>230</v>
      </c>
      <c r="I1745" s="4" t="n">
        <v>386</v>
      </c>
      <c r="J1745" s="14" t="n">
        <f aca="false">H1745*I1745</f>
        <v>88780</v>
      </c>
    </row>
    <row r="1746" customFormat="false" ht="15" hidden="false" customHeight="false" outlineLevel="0" collapsed="false">
      <c r="A1746" s="6" t="str">
        <f aca="false">TEXT(B1746,"0")&amp;"-"&amp;TEXT(C1746,"00")</f>
        <v>2024-10</v>
      </c>
      <c r="B1746" s="4" t="n">
        <v>2024</v>
      </c>
      <c r="C1746" s="4" t="n">
        <v>10</v>
      </c>
      <c r="D1746" s="9" t="s">
        <v>273</v>
      </c>
      <c r="E1746" s="9" t="s">
        <v>358</v>
      </c>
      <c r="F1746" s="12" t="str">
        <f aca="false">INDEX(品項主檔!$B$2:$B$11,MATCH($E1746,品項主檔!$A$2:$A$11,0))</f>
        <v>麻油雞湯麵</v>
      </c>
      <c r="G1746" s="12" t="str">
        <f aca="false">INDEX(品項主檔!$C$2:$C$11,MATCH($E1746,品項主檔!$A$2:$A$11,0))</f>
        <v>主食</v>
      </c>
      <c r="H1746" s="17" t="n">
        <f aca="false">SUMIFS(品項年度售價!$D$2:$D$31,品項年度售價!$A$2:$A$31,$B1746,品項年度售價!$B$2:$B$31,$E1746)</f>
        <v>290</v>
      </c>
      <c r="I1746" s="4" t="n">
        <v>266</v>
      </c>
      <c r="J1746" s="14" t="n">
        <f aca="false">H1746*I1746</f>
        <v>77140</v>
      </c>
    </row>
    <row r="1747" customFormat="false" ht="15" hidden="false" customHeight="false" outlineLevel="0" collapsed="false">
      <c r="A1747" s="6" t="str">
        <f aca="false">TEXT(B1747,"0")&amp;"-"&amp;TEXT(C1747,"00")</f>
        <v>2024-10</v>
      </c>
      <c r="B1747" s="4" t="n">
        <v>2024</v>
      </c>
      <c r="C1747" s="4" t="n">
        <v>10</v>
      </c>
      <c r="D1747" s="9" t="s">
        <v>273</v>
      </c>
      <c r="E1747" s="9" t="s">
        <v>360</v>
      </c>
      <c r="F1747" s="12" t="str">
        <f aca="false">INDEX(品項主檔!$B$2:$B$11,MATCH($E1747,品項主檔!$A$2:$A$11,0))</f>
        <v>塔香涼麵</v>
      </c>
      <c r="G1747" s="12" t="str">
        <f aca="false">INDEX(品項主檔!$C$2:$C$11,MATCH($E1747,品項主檔!$A$2:$A$11,0))</f>
        <v>主食</v>
      </c>
      <c r="H1747" s="17" t="n">
        <f aca="false">SUMIFS(品項年度售價!$D$2:$D$31,品項年度售價!$A$2:$A$31,$B1747,品項年度售價!$B$2:$B$31,$E1747)</f>
        <v>180</v>
      </c>
      <c r="I1747" s="4" t="n">
        <v>283</v>
      </c>
      <c r="J1747" s="14" t="n">
        <f aca="false">H1747*I1747</f>
        <v>50940</v>
      </c>
    </row>
    <row r="1748" customFormat="false" ht="15" hidden="false" customHeight="false" outlineLevel="0" collapsed="false">
      <c r="A1748" s="6" t="str">
        <f aca="false">TEXT(B1748,"0")&amp;"-"&amp;TEXT(C1748,"00")</f>
        <v>2024-10</v>
      </c>
      <c r="B1748" s="4" t="n">
        <v>2024</v>
      </c>
      <c r="C1748" s="4" t="n">
        <v>10</v>
      </c>
      <c r="D1748" s="9" t="s">
        <v>273</v>
      </c>
      <c r="E1748" s="9" t="s">
        <v>362</v>
      </c>
      <c r="F1748" s="12" t="str">
        <f aca="false">INDEX(品項主檔!$B$2:$B$11,MATCH($E1748,品項主檔!$A$2:$A$11,0))</f>
        <v>海鮮炒飯</v>
      </c>
      <c r="G1748" s="12" t="str">
        <f aca="false">INDEX(品項主檔!$C$2:$C$11,MATCH($E1748,品項主檔!$A$2:$A$11,0))</f>
        <v>主食</v>
      </c>
      <c r="H1748" s="17" t="n">
        <f aca="false">SUMIFS(品項年度售價!$D$2:$D$31,品項年度售價!$A$2:$A$31,$B1748,品項年度售價!$B$2:$B$31,$E1748)</f>
        <v>250</v>
      </c>
      <c r="I1748" s="4" t="n">
        <v>251</v>
      </c>
      <c r="J1748" s="14" t="n">
        <f aca="false">H1748*I1748</f>
        <v>62750</v>
      </c>
    </row>
    <row r="1749" customFormat="false" ht="15" hidden="false" customHeight="false" outlineLevel="0" collapsed="false">
      <c r="A1749" s="6" t="str">
        <f aca="false">TEXT(B1749,"0")&amp;"-"&amp;TEXT(C1749,"00")</f>
        <v>2024-10</v>
      </c>
      <c r="B1749" s="4" t="n">
        <v>2024</v>
      </c>
      <c r="C1749" s="4" t="n">
        <v>10</v>
      </c>
      <c r="D1749" s="9" t="s">
        <v>273</v>
      </c>
      <c r="E1749" s="9" t="s">
        <v>364</v>
      </c>
      <c r="F1749" s="12" t="str">
        <f aca="false">INDEX(品項主檔!$B$2:$B$11,MATCH($E1749,品項主檔!$A$2:$A$11,0))</f>
        <v>酸辣湯</v>
      </c>
      <c r="G1749" s="12" t="str">
        <f aca="false">INDEX(品項主檔!$C$2:$C$11,MATCH($E1749,品項主檔!$A$2:$A$11,0))</f>
        <v>湯品</v>
      </c>
      <c r="H1749" s="17" t="n">
        <f aca="false">SUMIFS(品項年度售價!$D$2:$D$31,品項年度售價!$A$2:$A$31,$B1749,品項年度售價!$B$2:$B$31,$E1749)</f>
        <v>60</v>
      </c>
      <c r="I1749" s="4" t="n">
        <v>1370</v>
      </c>
      <c r="J1749" s="14" t="n">
        <f aca="false">H1749*I1749</f>
        <v>82200</v>
      </c>
    </row>
    <row r="1750" customFormat="false" ht="15" hidden="false" customHeight="false" outlineLevel="0" collapsed="false">
      <c r="A1750" s="6" t="str">
        <f aca="false">TEXT(B1750,"0")&amp;"-"&amp;TEXT(C1750,"00")</f>
        <v>2024-10</v>
      </c>
      <c r="B1750" s="4" t="n">
        <v>2024</v>
      </c>
      <c r="C1750" s="4" t="n">
        <v>10</v>
      </c>
      <c r="D1750" s="9" t="s">
        <v>273</v>
      </c>
      <c r="E1750" s="9" t="s">
        <v>367</v>
      </c>
      <c r="F1750" s="12" t="str">
        <f aca="false">INDEX(品項主檔!$B$2:$B$11,MATCH($E1750,品項主檔!$A$2:$A$11,0))</f>
        <v>招牌滷味拼盤</v>
      </c>
      <c r="G1750" s="12" t="str">
        <f aca="false">INDEX(品項主檔!$C$2:$C$11,MATCH($E1750,品項主檔!$A$2:$A$11,0))</f>
        <v>小菜</v>
      </c>
      <c r="H1750" s="17" t="n">
        <f aca="false">SUMIFS(品項年度售價!$D$2:$D$31,品項年度售價!$A$2:$A$31,$B1750,品項年度售價!$B$2:$B$31,$E1750)</f>
        <v>120</v>
      </c>
      <c r="I1750" s="4" t="n">
        <v>1209</v>
      </c>
      <c r="J1750" s="14" t="n">
        <f aca="false">H1750*I1750</f>
        <v>145080</v>
      </c>
    </row>
    <row r="1751" customFormat="false" ht="15" hidden="false" customHeight="false" outlineLevel="0" collapsed="false">
      <c r="A1751" s="6" t="str">
        <f aca="false">TEXT(B1751,"0")&amp;"-"&amp;TEXT(C1751,"00")</f>
        <v>2024-10</v>
      </c>
      <c r="B1751" s="4" t="n">
        <v>2024</v>
      </c>
      <c r="C1751" s="4" t="n">
        <v>10</v>
      </c>
      <c r="D1751" s="9" t="s">
        <v>273</v>
      </c>
      <c r="E1751" s="9" t="s">
        <v>370</v>
      </c>
      <c r="F1751" s="12" t="str">
        <f aca="false">INDEX(品項主檔!$B$2:$B$11,MATCH($E1751,品項主檔!$A$2:$A$11,0))</f>
        <v>古早味紅茶</v>
      </c>
      <c r="G1751" s="12" t="str">
        <f aca="false">INDEX(品項主檔!$C$2:$C$11,MATCH($E1751,品項主檔!$A$2:$A$11,0))</f>
        <v>飲品</v>
      </c>
      <c r="H1751" s="17" t="n">
        <f aca="false">SUMIFS(品項年度售價!$D$2:$D$31,品項年度售價!$A$2:$A$31,$B1751,品項年度售價!$B$2:$B$31,$E1751)</f>
        <v>45</v>
      </c>
      <c r="I1751" s="4" t="n">
        <v>2895</v>
      </c>
      <c r="J1751" s="14" t="n">
        <f aca="false">H1751*I1751</f>
        <v>130275</v>
      </c>
    </row>
    <row r="1752" customFormat="false" ht="15" hidden="false" customHeight="false" outlineLevel="0" collapsed="false">
      <c r="A1752" s="6" t="str">
        <f aca="false">TEXT(B1752,"0")&amp;"-"&amp;TEXT(C1752,"00")</f>
        <v>2024-10</v>
      </c>
      <c r="B1752" s="4" t="n">
        <v>2024</v>
      </c>
      <c r="C1752" s="4" t="n">
        <v>10</v>
      </c>
      <c r="D1752" s="9" t="s">
        <v>277</v>
      </c>
      <c r="E1752" s="9" t="s">
        <v>349</v>
      </c>
      <c r="F1752" s="12" t="str">
        <f aca="false">INDEX(品項主檔!$B$2:$B$11,MATCH($E1752,品項主檔!$A$2:$A$11,0))</f>
        <v>招牌牛肉麵</v>
      </c>
      <c r="G1752" s="12" t="str">
        <f aca="false">INDEX(品項主檔!$C$2:$C$11,MATCH($E1752,品項主檔!$A$2:$A$11,0))</f>
        <v>主食</v>
      </c>
      <c r="H1752" s="17" t="n">
        <f aca="false">SUMIFS(品項年度售價!$D$2:$D$31,品項年度售價!$A$2:$A$31,$B1752,品項年度售價!$B$2:$B$31,$E1752)</f>
        <v>280</v>
      </c>
      <c r="I1752" s="4" t="n">
        <v>302</v>
      </c>
      <c r="J1752" s="14" t="n">
        <f aca="false">H1752*I1752</f>
        <v>84560</v>
      </c>
    </row>
    <row r="1753" customFormat="false" ht="15" hidden="false" customHeight="false" outlineLevel="0" collapsed="false">
      <c r="A1753" s="6" t="str">
        <f aca="false">TEXT(B1753,"0")&amp;"-"&amp;TEXT(C1753,"00")</f>
        <v>2024-10</v>
      </c>
      <c r="B1753" s="4" t="n">
        <v>2024</v>
      </c>
      <c r="C1753" s="4" t="n">
        <v>10</v>
      </c>
      <c r="D1753" s="9" t="s">
        <v>277</v>
      </c>
      <c r="E1753" s="9" t="s">
        <v>352</v>
      </c>
      <c r="F1753" s="12" t="str">
        <f aca="false">INDEX(品項主檔!$B$2:$B$11,MATCH($E1753,品項主檔!$A$2:$A$11,0))</f>
        <v>三杯雞定食</v>
      </c>
      <c r="G1753" s="12" t="str">
        <f aca="false">INDEX(品項主檔!$C$2:$C$11,MATCH($E1753,品項主檔!$A$2:$A$11,0))</f>
        <v>主食</v>
      </c>
      <c r="H1753" s="17" t="n">
        <f aca="false">SUMIFS(品項年度售價!$D$2:$D$31,品項年度售價!$A$2:$A$31,$B1753,品項年度售價!$B$2:$B$31,$E1753)</f>
        <v>260</v>
      </c>
      <c r="I1753" s="4" t="n">
        <v>263</v>
      </c>
      <c r="J1753" s="14" t="n">
        <f aca="false">H1753*I1753</f>
        <v>68380</v>
      </c>
    </row>
    <row r="1754" customFormat="false" ht="15" hidden="false" customHeight="false" outlineLevel="0" collapsed="false">
      <c r="A1754" s="6" t="str">
        <f aca="false">TEXT(B1754,"0")&amp;"-"&amp;TEXT(C1754,"00")</f>
        <v>2024-10</v>
      </c>
      <c r="B1754" s="4" t="n">
        <v>2024</v>
      </c>
      <c r="C1754" s="4" t="n">
        <v>10</v>
      </c>
      <c r="D1754" s="9" t="s">
        <v>277</v>
      </c>
      <c r="E1754" s="9" t="s">
        <v>354</v>
      </c>
      <c r="F1754" s="12" t="str">
        <f aca="false">INDEX(品項主檔!$B$2:$B$11,MATCH($E1754,品項主檔!$A$2:$A$11,0))</f>
        <v>蔥油雞腿飯</v>
      </c>
      <c r="G1754" s="12" t="str">
        <f aca="false">INDEX(品項主檔!$C$2:$C$11,MATCH($E1754,品項主檔!$A$2:$A$11,0))</f>
        <v>主食</v>
      </c>
      <c r="H1754" s="17" t="n">
        <f aca="false">SUMIFS(品項年度售價!$D$2:$D$31,品項年度售價!$A$2:$A$31,$B1754,品項年度售價!$B$2:$B$31,$E1754)</f>
        <v>220</v>
      </c>
      <c r="I1754" s="4" t="n">
        <v>229</v>
      </c>
      <c r="J1754" s="14" t="n">
        <f aca="false">H1754*I1754</f>
        <v>50380</v>
      </c>
    </row>
    <row r="1755" customFormat="false" ht="15" hidden="false" customHeight="false" outlineLevel="0" collapsed="false">
      <c r="A1755" s="6" t="str">
        <f aca="false">TEXT(B1755,"0")&amp;"-"&amp;TEXT(C1755,"00")</f>
        <v>2024-10</v>
      </c>
      <c r="B1755" s="4" t="n">
        <v>2024</v>
      </c>
      <c r="C1755" s="4" t="n">
        <v>10</v>
      </c>
      <c r="D1755" s="9" t="s">
        <v>277</v>
      </c>
      <c r="E1755" s="9" t="s">
        <v>356</v>
      </c>
      <c r="F1755" s="12" t="str">
        <f aca="false">INDEX(品項主檔!$B$2:$B$11,MATCH($E1755,品項主檔!$A$2:$A$11,0))</f>
        <v>黑胡椒豬排飯</v>
      </c>
      <c r="G1755" s="12" t="str">
        <f aca="false">INDEX(品項主檔!$C$2:$C$11,MATCH($E1755,品項主檔!$A$2:$A$11,0))</f>
        <v>主食</v>
      </c>
      <c r="H1755" s="17" t="n">
        <f aca="false">SUMIFS(品項年度售價!$D$2:$D$31,品項年度售價!$A$2:$A$31,$B1755,品項年度售價!$B$2:$B$31,$E1755)</f>
        <v>230</v>
      </c>
      <c r="I1755" s="4" t="n">
        <v>206</v>
      </c>
      <c r="J1755" s="14" t="n">
        <f aca="false">H1755*I1755</f>
        <v>47380</v>
      </c>
    </row>
    <row r="1756" customFormat="false" ht="15" hidden="false" customHeight="false" outlineLevel="0" collapsed="false">
      <c r="A1756" s="6" t="str">
        <f aca="false">TEXT(B1756,"0")&amp;"-"&amp;TEXT(C1756,"00")</f>
        <v>2024-10</v>
      </c>
      <c r="B1756" s="4" t="n">
        <v>2024</v>
      </c>
      <c r="C1756" s="4" t="n">
        <v>10</v>
      </c>
      <c r="D1756" s="9" t="s">
        <v>277</v>
      </c>
      <c r="E1756" s="9" t="s">
        <v>358</v>
      </c>
      <c r="F1756" s="12" t="str">
        <f aca="false">INDEX(品項主檔!$B$2:$B$11,MATCH($E1756,品項主檔!$A$2:$A$11,0))</f>
        <v>麻油雞湯麵</v>
      </c>
      <c r="G1756" s="12" t="str">
        <f aca="false">INDEX(品項主檔!$C$2:$C$11,MATCH($E1756,品項主檔!$A$2:$A$11,0))</f>
        <v>主食</v>
      </c>
      <c r="H1756" s="17" t="n">
        <f aca="false">SUMIFS(品項年度售價!$D$2:$D$31,品項年度售價!$A$2:$A$31,$B1756,品項年度售價!$B$2:$B$31,$E1756)</f>
        <v>290</v>
      </c>
      <c r="I1756" s="4" t="n">
        <v>263</v>
      </c>
      <c r="J1756" s="14" t="n">
        <f aca="false">H1756*I1756</f>
        <v>76270</v>
      </c>
    </row>
    <row r="1757" customFormat="false" ht="15" hidden="false" customHeight="false" outlineLevel="0" collapsed="false">
      <c r="A1757" s="6" t="str">
        <f aca="false">TEXT(B1757,"0")&amp;"-"&amp;TEXT(C1757,"00")</f>
        <v>2024-10</v>
      </c>
      <c r="B1757" s="4" t="n">
        <v>2024</v>
      </c>
      <c r="C1757" s="4" t="n">
        <v>10</v>
      </c>
      <c r="D1757" s="9" t="s">
        <v>277</v>
      </c>
      <c r="E1757" s="9" t="s">
        <v>360</v>
      </c>
      <c r="F1757" s="12" t="str">
        <f aca="false">INDEX(品項主檔!$B$2:$B$11,MATCH($E1757,品項主檔!$A$2:$A$11,0))</f>
        <v>塔香涼麵</v>
      </c>
      <c r="G1757" s="12" t="str">
        <f aca="false">INDEX(品項主檔!$C$2:$C$11,MATCH($E1757,品項主檔!$A$2:$A$11,0))</f>
        <v>主食</v>
      </c>
      <c r="H1757" s="17" t="n">
        <f aca="false">SUMIFS(品項年度售價!$D$2:$D$31,品項年度售價!$A$2:$A$31,$B1757,品項年度售價!$B$2:$B$31,$E1757)</f>
        <v>180</v>
      </c>
      <c r="I1757" s="4" t="n">
        <v>205</v>
      </c>
      <c r="J1757" s="14" t="n">
        <f aca="false">H1757*I1757</f>
        <v>36900</v>
      </c>
    </row>
    <row r="1758" customFormat="false" ht="15" hidden="false" customHeight="false" outlineLevel="0" collapsed="false">
      <c r="A1758" s="6" t="str">
        <f aca="false">TEXT(B1758,"0")&amp;"-"&amp;TEXT(C1758,"00")</f>
        <v>2024-10</v>
      </c>
      <c r="B1758" s="4" t="n">
        <v>2024</v>
      </c>
      <c r="C1758" s="4" t="n">
        <v>10</v>
      </c>
      <c r="D1758" s="9" t="s">
        <v>277</v>
      </c>
      <c r="E1758" s="9" t="s">
        <v>362</v>
      </c>
      <c r="F1758" s="12" t="str">
        <f aca="false">INDEX(品項主檔!$B$2:$B$11,MATCH($E1758,品項主檔!$A$2:$A$11,0))</f>
        <v>海鮮炒飯</v>
      </c>
      <c r="G1758" s="12" t="str">
        <f aca="false">INDEX(品項主檔!$C$2:$C$11,MATCH($E1758,品項主檔!$A$2:$A$11,0))</f>
        <v>主食</v>
      </c>
      <c r="H1758" s="17" t="n">
        <f aca="false">SUMIFS(品項年度售價!$D$2:$D$31,品項年度售價!$A$2:$A$31,$B1758,品項年度售價!$B$2:$B$31,$E1758)</f>
        <v>250</v>
      </c>
      <c r="I1758" s="4" t="n">
        <v>299</v>
      </c>
      <c r="J1758" s="14" t="n">
        <f aca="false">H1758*I1758</f>
        <v>74750</v>
      </c>
    </row>
    <row r="1759" customFormat="false" ht="15" hidden="false" customHeight="false" outlineLevel="0" collapsed="false">
      <c r="A1759" s="6" t="str">
        <f aca="false">TEXT(B1759,"0")&amp;"-"&amp;TEXT(C1759,"00")</f>
        <v>2024-10</v>
      </c>
      <c r="B1759" s="4" t="n">
        <v>2024</v>
      </c>
      <c r="C1759" s="4" t="n">
        <v>10</v>
      </c>
      <c r="D1759" s="9" t="s">
        <v>277</v>
      </c>
      <c r="E1759" s="9" t="s">
        <v>364</v>
      </c>
      <c r="F1759" s="12" t="str">
        <f aca="false">INDEX(品項主檔!$B$2:$B$11,MATCH($E1759,品項主檔!$A$2:$A$11,0))</f>
        <v>酸辣湯</v>
      </c>
      <c r="G1759" s="12" t="str">
        <f aca="false">INDEX(品項主檔!$C$2:$C$11,MATCH($E1759,品項主檔!$A$2:$A$11,0))</f>
        <v>湯品</v>
      </c>
      <c r="H1759" s="17" t="n">
        <f aca="false">SUMIFS(品項年度售價!$D$2:$D$31,品項年度售價!$A$2:$A$31,$B1759,品項年度售價!$B$2:$B$31,$E1759)</f>
        <v>60</v>
      </c>
      <c r="I1759" s="4" t="n">
        <v>1451</v>
      </c>
      <c r="J1759" s="14" t="n">
        <f aca="false">H1759*I1759</f>
        <v>87060</v>
      </c>
    </row>
    <row r="1760" customFormat="false" ht="15" hidden="false" customHeight="false" outlineLevel="0" collapsed="false">
      <c r="A1760" s="6" t="str">
        <f aca="false">TEXT(B1760,"0")&amp;"-"&amp;TEXT(C1760,"00")</f>
        <v>2024-10</v>
      </c>
      <c r="B1760" s="4" t="n">
        <v>2024</v>
      </c>
      <c r="C1760" s="4" t="n">
        <v>10</v>
      </c>
      <c r="D1760" s="9" t="s">
        <v>277</v>
      </c>
      <c r="E1760" s="9" t="s">
        <v>367</v>
      </c>
      <c r="F1760" s="12" t="str">
        <f aca="false">INDEX(品項主檔!$B$2:$B$11,MATCH($E1760,品項主檔!$A$2:$A$11,0))</f>
        <v>招牌滷味拼盤</v>
      </c>
      <c r="G1760" s="12" t="str">
        <f aca="false">INDEX(品項主檔!$C$2:$C$11,MATCH($E1760,品項主檔!$A$2:$A$11,0))</f>
        <v>小菜</v>
      </c>
      <c r="H1760" s="17" t="n">
        <f aca="false">SUMIFS(品項年度售價!$D$2:$D$31,品項年度售價!$A$2:$A$31,$B1760,品項年度售價!$B$2:$B$31,$E1760)</f>
        <v>120</v>
      </c>
      <c r="I1760" s="4" t="n">
        <v>1102</v>
      </c>
      <c r="J1760" s="14" t="n">
        <f aca="false">H1760*I1760</f>
        <v>132240</v>
      </c>
    </row>
    <row r="1761" customFormat="false" ht="15" hidden="false" customHeight="false" outlineLevel="0" collapsed="false">
      <c r="A1761" s="6" t="str">
        <f aca="false">TEXT(B1761,"0")&amp;"-"&amp;TEXT(C1761,"00")</f>
        <v>2024-10</v>
      </c>
      <c r="B1761" s="4" t="n">
        <v>2024</v>
      </c>
      <c r="C1761" s="4" t="n">
        <v>10</v>
      </c>
      <c r="D1761" s="9" t="s">
        <v>277</v>
      </c>
      <c r="E1761" s="9" t="s">
        <v>370</v>
      </c>
      <c r="F1761" s="12" t="str">
        <f aca="false">INDEX(品項主檔!$B$2:$B$11,MATCH($E1761,品項主檔!$A$2:$A$11,0))</f>
        <v>古早味紅茶</v>
      </c>
      <c r="G1761" s="12" t="str">
        <f aca="false">INDEX(品項主檔!$C$2:$C$11,MATCH($E1761,品項主檔!$A$2:$A$11,0))</f>
        <v>飲品</v>
      </c>
      <c r="H1761" s="17" t="n">
        <f aca="false">SUMIFS(品項年度售價!$D$2:$D$31,品項年度售價!$A$2:$A$31,$B1761,品項年度售價!$B$2:$B$31,$E1761)</f>
        <v>45</v>
      </c>
      <c r="I1761" s="4" t="n">
        <v>2455</v>
      </c>
      <c r="J1761" s="14" t="n">
        <f aca="false">H1761*I1761</f>
        <v>110475</v>
      </c>
    </row>
    <row r="1762" customFormat="false" ht="15" hidden="false" customHeight="false" outlineLevel="0" collapsed="false">
      <c r="A1762" s="6" t="str">
        <f aca="false">TEXT(B1762,"0")&amp;"-"&amp;TEXT(C1762,"00")</f>
        <v>2024-10</v>
      </c>
      <c r="B1762" s="4" t="n">
        <v>2024</v>
      </c>
      <c r="C1762" s="4" t="n">
        <v>10</v>
      </c>
      <c r="D1762" s="9" t="s">
        <v>288</v>
      </c>
      <c r="E1762" s="9" t="s">
        <v>349</v>
      </c>
      <c r="F1762" s="12" t="str">
        <f aca="false">INDEX(品項主檔!$B$2:$B$11,MATCH($E1762,品項主檔!$A$2:$A$11,0))</f>
        <v>招牌牛肉麵</v>
      </c>
      <c r="G1762" s="12" t="str">
        <f aca="false">INDEX(品項主檔!$C$2:$C$11,MATCH($E1762,品項主檔!$A$2:$A$11,0))</f>
        <v>主食</v>
      </c>
      <c r="H1762" s="17" t="n">
        <f aca="false">SUMIFS(品項年度售價!$D$2:$D$31,品項年度售價!$A$2:$A$31,$B1762,品項年度售價!$B$2:$B$31,$E1762)</f>
        <v>280</v>
      </c>
      <c r="I1762" s="4" t="n">
        <v>384</v>
      </c>
      <c r="J1762" s="14" t="n">
        <f aca="false">H1762*I1762</f>
        <v>107520</v>
      </c>
    </row>
    <row r="1763" customFormat="false" ht="15" hidden="false" customHeight="false" outlineLevel="0" collapsed="false">
      <c r="A1763" s="6" t="str">
        <f aca="false">TEXT(B1763,"0")&amp;"-"&amp;TEXT(C1763,"00")</f>
        <v>2024-10</v>
      </c>
      <c r="B1763" s="4" t="n">
        <v>2024</v>
      </c>
      <c r="C1763" s="4" t="n">
        <v>10</v>
      </c>
      <c r="D1763" s="9" t="s">
        <v>288</v>
      </c>
      <c r="E1763" s="9" t="s">
        <v>352</v>
      </c>
      <c r="F1763" s="12" t="str">
        <f aca="false">INDEX(品項主檔!$B$2:$B$11,MATCH($E1763,品項主檔!$A$2:$A$11,0))</f>
        <v>三杯雞定食</v>
      </c>
      <c r="G1763" s="12" t="str">
        <f aca="false">INDEX(品項主檔!$C$2:$C$11,MATCH($E1763,品項主檔!$A$2:$A$11,0))</f>
        <v>主食</v>
      </c>
      <c r="H1763" s="17" t="n">
        <f aca="false">SUMIFS(品項年度售價!$D$2:$D$31,品項年度售價!$A$2:$A$31,$B1763,品項年度售價!$B$2:$B$31,$E1763)</f>
        <v>260</v>
      </c>
      <c r="I1763" s="4" t="n">
        <v>460</v>
      </c>
      <c r="J1763" s="14" t="n">
        <f aca="false">H1763*I1763</f>
        <v>119600</v>
      </c>
    </row>
    <row r="1764" customFormat="false" ht="15" hidden="false" customHeight="false" outlineLevel="0" collapsed="false">
      <c r="A1764" s="6" t="str">
        <f aca="false">TEXT(B1764,"0")&amp;"-"&amp;TEXT(C1764,"00")</f>
        <v>2024-10</v>
      </c>
      <c r="B1764" s="4" t="n">
        <v>2024</v>
      </c>
      <c r="C1764" s="4" t="n">
        <v>10</v>
      </c>
      <c r="D1764" s="9" t="s">
        <v>288</v>
      </c>
      <c r="E1764" s="9" t="s">
        <v>354</v>
      </c>
      <c r="F1764" s="12" t="str">
        <f aca="false">INDEX(品項主檔!$B$2:$B$11,MATCH($E1764,品項主檔!$A$2:$A$11,0))</f>
        <v>蔥油雞腿飯</v>
      </c>
      <c r="G1764" s="12" t="str">
        <f aca="false">INDEX(品項主檔!$C$2:$C$11,MATCH($E1764,品項主檔!$A$2:$A$11,0))</f>
        <v>主食</v>
      </c>
      <c r="H1764" s="17" t="n">
        <f aca="false">SUMIFS(品項年度售價!$D$2:$D$31,品項年度售價!$A$2:$A$31,$B1764,品項年度售價!$B$2:$B$31,$E1764)</f>
        <v>220</v>
      </c>
      <c r="I1764" s="4" t="n">
        <v>372</v>
      </c>
      <c r="J1764" s="14" t="n">
        <f aca="false">H1764*I1764</f>
        <v>81840</v>
      </c>
    </row>
    <row r="1765" customFormat="false" ht="15" hidden="false" customHeight="false" outlineLevel="0" collapsed="false">
      <c r="A1765" s="6" t="str">
        <f aca="false">TEXT(B1765,"0")&amp;"-"&amp;TEXT(C1765,"00")</f>
        <v>2024-10</v>
      </c>
      <c r="B1765" s="4" t="n">
        <v>2024</v>
      </c>
      <c r="C1765" s="4" t="n">
        <v>10</v>
      </c>
      <c r="D1765" s="9" t="s">
        <v>288</v>
      </c>
      <c r="E1765" s="9" t="s">
        <v>356</v>
      </c>
      <c r="F1765" s="12" t="str">
        <f aca="false">INDEX(品項主檔!$B$2:$B$11,MATCH($E1765,品項主檔!$A$2:$A$11,0))</f>
        <v>黑胡椒豬排飯</v>
      </c>
      <c r="G1765" s="12" t="str">
        <f aca="false">INDEX(品項主檔!$C$2:$C$11,MATCH($E1765,品項主檔!$A$2:$A$11,0))</f>
        <v>主食</v>
      </c>
      <c r="H1765" s="17" t="n">
        <f aca="false">SUMIFS(品項年度售價!$D$2:$D$31,品項年度售價!$A$2:$A$31,$B1765,品項年度售價!$B$2:$B$31,$E1765)</f>
        <v>230</v>
      </c>
      <c r="I1765" s="4" t="n">
        <v>397</v>
      </c>
      <c r="J1765" s="14" t="n">
        <f aca="false">H1765*I1765</f>
        <v>91310</v>
      </c>
    </row>
    <row r="1766" customFormat="false" ht="15" hidden="false" customHeight="false" outlineLevel="0" collapsed="false">
      <c r="A1766" s="6" t="str">
        <f aca="false">TEXT(B1766,"0")&amp;"-"&amp;TEXT(C1766,"00")</f>
        <v>2024-10</v>
      </c>
      <c r="B1766" s="4" t="n">
        <v>2024</v>
      </c>
      <c r="C1766" s="4" t="n">
        <v>10</v>
      </c>
      <c r="D1766" s="9" t="s">
        <v>288</v>
      </c>
      <c r="E1766" s="9" t="s">
        <v>358</v>
      </c>
      <c r="F1766" s="12" t="str">
        <f aca="false">INDEX(品項主檔!$B$2:$B$11,MATCH($E1766,品項主檔!$A$2:$A$11,0))</f>
        <v>麻油雞湯麵</v>
      </c>
      <c r="G1766" s="12" t="str">
        <f aca="false">INDEX(品項主檔!$C$2:$C$11,MATCH($E1766,品項主檔!$A$2:$A$11,0))</f>
        <v>主食</v>
      </c>
      <c r="H1766" s="17" t="n">
        <f aca="false">SUMIFS(品項年度售價!$D$2:$D$31,品項年度售價!$A$2:$A$31,$B1766,品項年度售價!$B$2:$B$31,$E1766)</f>
        <v>290</v>
      </c>
      <c r="I1766" s="4" t="n">
        <v>386</v>
      </c>
      <c r="J1766" s="14" t="n">
        <f aca="false">H1766*I1766</f>
        <v>111940</v>
      </c>
    </row>
    <row r="1767" customFormat="false" ht="15" hidden="false" customHeight="false" outlineLevel="0" collapsed="false">
      <c r="A1767" s="6" t="str">
        <f aca="false">TEXT(B1767,"0")&amp;"-"&amp;TEXT(C1767,"00")</f>
        <v>2024-10</v>
      </c>
      <c r="B1767" s="4" t="n">
        <v>2024</v>
      </c>
      <c r="C1767" s="4" t="n">
        <v>10</v>
      </c>
      <c r="D1767" s="9" t="s">
        <v>288</v>
      </c>
      <c r="E1767" s="9" t="s">
        <v>360</v>
      </c>
      <c r="F1767" s="12" t="str">
        <f aca="false">INDEX(品項主檔!$B$2:$B$11,MATCH($E1767,品項主檔!$A$2:$A$11,0))</f>
        <v>塔香涼麵</v>
      </c>
      <c r="G1767" s="12" t="str">
        <f aca="false">INDEX(品項主檔!$C$2:$C$11,MATCH($E1767,品項主檔!$A$2:$A$11,0))</f>
        <v>主食</v>
      </c>
      <c r="H1767" s="17" t="n">
        <f aca="false">SUMIFS(品項年度售價!$D$2:$D$31,品項年度售價!$A$2:$A$31,$B1767,品項年度售價!$B$2:$B$31,$E1767)</f>
        <v>180</v>
      </c>
      <c r="I1767" s="4" t="n">
        <v>310</v>
      </c>
      <c r="J1767" s="14" t="n">
        <f aca="false">H1767*I1767</f>
        <v>55800</v>
      </c>
    </row>
    <row r="1768" customFormat="false" ht="15" hidden="false" customHeight="false" outlineLevel="0" collapsed="false">
      <c r="A1768" s="6" t="str">
        <f aca="false">TEXT(B1768,"0")&amp;"-"&amp;TEXT(C1768,"00")</f>
        <v>2024-10</v>
      </c>
      <c r="B1768" s="4" t="n">
        <v>2024</v>
      </c>
      <c r="C1768" s="4" t="n">
        <v>10</v>
      </c>
      <c r="D1768" s="9" t="s">
        <v>288</v>
      </c>
      <c r="E1768" s="9" t="s">
        <v>362</v>
      </c>
      <c r="F1768" s="12" t="str">
        <f aca="false">INDEX(品項主檔!$B$2:$B$11,MATCH($E1768,品項主檔!$A$2:$A$11,0))</f>
        <v>海鮮炒飯</v>
      </c>
      <c r="G1768" s="12" t="str">
        <f aca="false">INDEX(品項主檔!$C$2:$C$11,MATCH($E1768,品項主檔!$A$2:$A$11,0))</f>
        <v>主食</v>
      </c>
      <c r="H1768" s="17" t="n">
        <f aca="false">SUMIFS(品項年度售價!$D$2:$D$31,品項年度售價!$A$2:$A$31,$B1768,品項年度售價!$B$2:$B$31,$E1768)</f>
        <v>250</v>
      </c>
      <c r="I1768" s="4" t="n">
        <v>424</v>
      </c>
      <c r="J1768" s="14" t="n">
        <f aca="false">H1768*I1768</f>
        <v>106000</v>
      </c>
    </row>
    <row r="1769" customFormat="false" ht="15" hidden="false" customHeight="false" outlineLevel="0" collapsed="false">
      <c r="A1769" s="6" t="str">
        <f aca="false">TEXT(B1769,"0")&amp;"-"&amp;TEXT(C1769,"00")</f>
        <v>2024-10</v>
      </c>
      <c r="B1769" s="4" t="n">
        <v>2024</v>
      </c>
      <c r="C1769" s="4" t="n">
        <v>10</v>
      </c>
      <c r="D1769" s="9" t="s">
        <v>288</v>
      </c>
      <c r="E1769" s="9" t="s">
        <v>364</v>
      </c>
      <c r="F1769" s="12" t="str">
        <f aca="false">INDEX(品項主檔!$B$2:$B$11,MATCH($E1769,品項主檔!$A$2:$A$11,0))</f>
        <v>酸辣湯</v>
      </c>
      <c r="G1769" s="12" t="str">
        <f aca="false">INDEX(品項主檔!$C$2:$C$11,MATCH($E1769,品項主檔!$A$2:$A$11,0))</f>
        <v>湯品</v>
      </c>
      <c r="H1769" s="17" t="n">
        <f aca="false">SUMIFS(品項年度售價!$D$2:$D$31,品項年度售價!$A$2:$A$31,$B1769,品項年度售價!$B$2:$B$31,$E1769)</f>
        <v>60</v>
      </c>
      <c r="I1769" s="4" t="n">
        <v>1666</v>
      </c>
      <c r="J1769" s="14" t="n">
        <f aca="false">H1769*I1769</f>
        <v>99960</v>
      </c>
    </row>
    <row r="1770" customFormat="false" ht="15" hidden="false" customHeight="false" outlineLevel="0" collapsed="false">
      <c r="A1770" s="6" t="str">
        <f aca="false">TEXT(B1770,"0")&amp;"-"&amp;TEXT(C1770,"00")</f>
        <v>2024-10</v>
      </c>
      <c r="B1770" s="4" t="n">
        <v>2024</v>
      </c>
      <c r="C1770" s="4" t="n">
        <v>10</v>
      </c>
      <c r="D1770" s="9" t="s">
        <v>288</v>
      </c>
      <c r="E1770" s="9" t="s">
        <v>367</v>
      </c>
      <c r="F1770" s="12" t="str">
        <f aca="false">INDEX(品項主檔!$B$2:$B$11,MATCH($E1770,品項主檔!$A$2:$A$11,0))</f>
        <v>招牌滷味拼盤</v>
      </c>
      <c r="G1770" s="12" t="str">
        <f aca="false">INDEX(品項主檔!$C$2:$C$11,MATCH($E1770,品項主檔!$A$2:$A$11,0))</f>
        <v>小菜</v>
      </c>
      <c r="H1770" s="17" t="n">
        <f aca="false">SUMIFS(品項年度售價!$D$2:$D$31,品項年度售價!$A$2:$A$31,$B1770,品項年度售價!$B$2:$B$31,$E1770)</f>
        <v>120</v>
      </c>
      <c r="I1770" s="4" t="n">
        <v>1224</v>
      </c>
      <c r="J1770" s="14" t="n">
        <f aca="false">H1770*I1770</f>
        <v>146880</v>
      </c>
    </row>
    <row r="1771" customFormat="false" ht="15" hidden="false" customHeight="false" outlineLevel="0" collapsed="false">
      <c r="A1771" s="6" t="str">
        <f aca="false">TEXT(B1771,"0")&amp;"-"&amp;TEXT(C1771,"00")</f>
        <v>2024-10</v>
      </c>
      <c r="B1771" s="4" t="n">
        <v>2024</v>
      </c>
      <c r="C1771" s="4" t="n">
        <v>10</v>
      </c>
      <c r="D1771" s="9" t="s">
        <v>288</v>
      </c>
      <c r="E1771" s="9" t="s">
        <v>370</v>
      </c>
      <c r="F1771" s="12" t="str">
        <f aca="false">INDEX(品項主檔!$B$2:$B$11,MATCH($E1771,品項主檔!$A$2:$A$11,0))</f>
        <v>古早味紅茶</v>
      </c>
      <c r="G1771" s="12" t="str">
        <f aca="false">INDEX(品項主檔!$C$2:$C$11,MATCH($E1771,品項主檔!$A$2:$A$11,0))</f>
        <v>飲品</v>
      </c>
      <c r="H1771" s="17" t="n">
        <f aca="false">SUMIFS(品項年度售價!$D$2:$D$31,品項年度售價!$A$2:$A$31,$B1771,品項年度售價!$B$2:$B$31,$E1771)</f>
        <v>45</v>
      </c>
      <c r="I1771" s="4" t="n">
        <v>3141</v>
      </c>
      <c r="J1771" s="14" t="n">
        <f aca="false">H1771*I1771</f>
        <v>141345</v>
      </c>
    </row>
    <row r="1772" customFormat="false" ht="15" hidden="false" customHeight="false" outlineLevel="0" collapsed="false">
      <c r="A1772" s="6" t="str">
        <f aca="false">TEXT(B1772,"0")&amp;"-"&amp;TEXT(C1772,"00")</f>
        <v>2024-10</v>
      </c>
      <c r="B1772" s="4" t="n">
        <v>2024</v>
      </c>
      <c r="C1772" s="4" t="n">
        <v>10</v>
      </c>
      <c r="D1772" s="9" t="s">
        <v>292</v>
      </c>
      <c r="E1772" s="9" t="s">
        <v>349</v>
      </c>
      <c r="F1772" s="12" t="str">
        <f aca="false">INDEX(品項主檔!$B$2:$B$11,MATCH($E1772,品項主檔!$A$2:$A$11,0))</f>
        <v>招牌牛肉麵</v>
      </c>
      <c r="G1772" s="12" t="str">
        <f aca="false">INDEX(品項主檔!$C$2:$C$11,MATCH($E1772,品項主檔!$A$2:$A$11,0))</f>
        <v>主食</v>
      </c>
      <c r="H1772" s="17" t="n">
        <f aca="false">SUMIFS(品項年度售價!$D$2:$D$31,品項年度售價!$A$2:$A$31,$B1772,品項年度售價!$B$2:$B$31,$E1772)</f>
        <v>280</v>
      </c>
      <c r="I1772" s="4" t="n">
        <v>353</v>
      </c>
      <c r="J1772" s="14" t="n">
        <f aca="false">H1772*I1772</f>
        <v>98840</v>
      </c>
    </row>
    <row r="1773" customFormat="false" ht="15" hidden="false" customHeight="false" outlineLevel="0" collapsed="false">
      <c r="A1773" s="6" t="str">
        <f aca="false">TEXT(B1773,"0")&amp;"-"&amp;TEXT(C1773,"00")</f>
        <v>2024-10</v>
      </c>
      <c r="B1773" s="4" t="n">
        <v>2024</v>
      </c>
      <c r="C1773" s="4" t="n">
        <v>10</v>
      </c>
      <c r="D1773" s="9" t="s">
        <v>292</v>
      </c>
      <c r="E1773" s="9" t="s">
        <v>352</v>
      </c>
      <c r="F1773" s="12" t="str">
        <f aca="false">INDEX(品項主檔!$B$2:$B$11,MATCH($E1773,品項主檔!$A$2:$A$11,0))</f>
        <v>三杯雞定食</v>
      </c>
      <c r="G1773" s="12" t="str">
        <f aca="false">INDEX(品項主檔!$C$2:$C$11,MATCH($E1773,品項主檔!$A$2:$A$11,0))</f>
        <v>主食</v>
      </c>
      <c r="H1773" s="17" t="n">
        <f aca="false">SUMIFS(品項年度售價!$D$2:$D$31,品項年度售價!$A$2:$A$31,$B1773,品項年度售價!$B$2:$B$31,$E1773)</f>
        <v>260</v>
      </c>
      <c r="I1773" s="4" t="n">
        <v>478</v>
      </c>
      <c r="J1773" s="14" t="n">
        <f aca="false">H1773*I1773</f>
        <v>124280</v>
      </c>
    </row>
    <row r="1774" customFormat="false" ht="15" hidden="false" customHeight="false" outlineLevel="0" collapsed="false">
      <c r="A1774" s="6" t="str">
        <f aca="false">TEXT(B1774,"0")&amp;"-"&amp;TEXT(C1774,"00")</f>
        <v>2024-10</v>
      </c>
      <c r="B1774" s="4" t="n">
        <v>2024</v>
      </c>
      <c r="C1774" s="4" t="n">
        <v>10</v>
      </c>
      <c r="D1774" s="9" t="s">
        <v>292</v>
      </c>
      <c r="E1774" s="9" t="s">
        <v>354</v>
      </c>
      <c r="F1774" s="12" t="str">
        <f aca="false">INDEX(品項主檔!$B$2:$B$11,MATCH($E1774,品項主檔!$A$2:$A$11,0))</f>
        <v>蔥油雞腿飯</v>
      </c>
      <c r="G1774" s="12" t="str">
        <f aca="false">INDEX(品項主檔!$C$2:$C$11,MATCH($E1774,品項主檔!$A$2:$A$11,0))</f>
        <v>主食</v>
      </c>
      <c r="H1774" s="17" t="n">
        <f aca="false">SUMIFS(品項年度售價!$D$2:$D$31,品項年度售價!$A$2:$A$31,$B1774,品項年度售價!$B$2:$B$31,$E1774)</f>
        <v>220</v>
      </c>
      <c r="I1774" s="4" t="n">
        <v>449</v>
      </c>
      <c r="J1774" s="14" t="n">
        <f aca="false">H1774*I1774</f>
        <v>98780</v>
      </c>
    </row>
    <row r="1775" customFormat="false" ht="15" hidden="false" customHeight="false" outlineLevel="0" collapsed="false">
      <c r="A1775" s="6" t="str">
        <f aca="false">TEXT(B1775,"0")&amp;"-"&amp;TEXT(C1775,"00")</f>
        <v>2024-10</v>
      </c>
      <c r="B1775" s="4" t="n">
        <v>2024</v>
      </c>
      <c r="C1775" s="4" t="n">
        <v>10</v>
      </c>
      <c r="D1775" s="9" t="s">
        <v>292</v>
      </c>
      <c r="E1775" s="9" t="s">
        <v>356</v>
      </c>
      <c r="F1775" s="12" t="str">
        <f aca="false">INDEX(品項主檔!$B$2:$B$11,MATCH($E1775,品項主檔!$A$2:$A$11,0))</f>
        <v>黑胡椒豬排飯</v>
      </c>
      <c r="G1775" s="12" t="str">
        <f aca="false">INDEX(品項主檔!$C$2:$C$11,MATCH($E1775,品項主檔!$A$2:$A$11,0))</f>
        <v>主食</v>
      </c>
      <c r="H1775" s="17" t="n">
        <f aca="false">SUMIFS(品項年度售價!$D$2:$D$31,品項年度售價!$A$2:$A$31,$B1775,品項年度售價!$B$2:$B$31,$E1775)</f>
        <v>230</v>
      </c>
      <c r="I1775" s="4" t="n">
        <v>421</v>
      </c>
      <c r="J1775" s="14" t="n">
        <f aca="false">H1775*I1775</f>
        <v>96830</v>
      </c>
    </row>
    <row r="1776" customFormat="false" ht="15" hidden="false" customHeight="false" outlineLevel="0" collapsed="false">
      <c r="A1776" s="6" t="str">
        <f aca="false">TEXT(B1776,"0")&amp;"-"&amp;TEXT(C1776,"00")</f>
        <v>2024-10</v>
      </c>
      <c r="B1776" s="4" t="n">
        <v>2024</v>
      </c>
      <c r="C1776" s="4" t="n">
        <v>10</v>
      </c>
      <c r="D1776" s="9" t="s">
        <v>292</v>
      </c>
      <c r="E1776" s="9" t="s">
        <v>358</v>
      </c>
      <c r="F1776" s="12" t="str">
        <f aca="false">INDEX(品項主檔!$B$2:$B$11,MATCH($E1776,品項主檔!$A$2:$A$11,0))</f>
        <v>麻油雞湯麵</v>
      </c>
      <c r="G1776" s="12" t="str">
        <f aca="false">INDEX(品項主檔!$C$2:$C$11,MATCH($E1776,品項主檔!$A$2:$A$11,0))</f>
        <v>主食</v>
      </c>
      <c r="H1776" s="17" t="n">
        <f aca="false">SUMIFS(品項年度售價!$D$2:$D$31,品項年度售價!$A$2:$A$31,$B1776,品項年度售價!$B$2:$B$31,$E1776)</f>
        <v>290</v>
      </c>
      <c r="I1776" s="4" t="n">
        <v>355</v>
      </c>
      <c r="J1776" s="14" t="n">
        <f aca="false">H1776*I1776</f>
        <v>102950</v>
      </c>
    </row>
    <row r="1777" customFormat="false" ht="15" hidden="false" customHeight="false" outlineLevel="0" collapsed="false">
      <c r="A1777" s="6" t="str">
        <f aca="false">TEXT(B1777,"0")&amp;"-"&amp;TEXT(C1777,"00")</f>
        <v>2024-10</v>
      </c>
      <c r="B1777" s="4" t="n">
        <v>2024</v>
      </c>
      <c r="C1777" s="4" t="n">
        <v>10</v>
      </c>
      <c r="D1777" s="9" t="s">
        <v>292</v>
      </c>
      <c r="E1777" s="9" t="s">
        <v>360</v>
      </c>
      <c r="F1777" s="12" t="str">
        <f aca="false">INDEX(品項主檔!$B$2:$B$11,MATCH($E1777,品項主檔!$A$2:$A$11,0))</f>
        <v>塔香涼麵</v>
      </c>
      <c r="G1777" s="12" t="str">
        <f aca="false">INDEX(品項主檔!$C$2:$C$11,MATCH($E1777,品項主檔!$A$2:$A$11,0))</f>
        <v>主食</v>
      </c>
      <c r="H1777" s="17" t="n">
        <f aca="false">SUMIFS(品項年度售價!$D$2:$D$31,品項年度售價!$A$2:$A$31,$B1777,品項年度售價!$B$2:$B$31,$E1777)</f>
        <v>180</v>
      </c>
      <c r="I1777" s="4" t="n">
        <v>330</v>
      </c>
      <c r="J1777" s="14" t="n">
        <f aca="false">H1777*I1777</f>
        <v>59400</v>
      </c>
    </row>
    <row r="1778" customFormat="false" ht="15" hidden="false" customHeight="false" outlineLevel="0" collapsed="false">
      <c r="A1778" s="6" t="str">
        <f aca="false">TEXT(B1778,"0")&amp;"-"&amp;TEXT(C1778,"00")</f>
        <v>2024-10</v>
      </c>
      <c r="B1778" s="4" t="n">
        <v>2024</v>
      </c>
      <c r="C1778" s="4" t="n">
        <v>10</v>
      </c>
      <c r="D1778" s="9" t="s">
        <v>292</v>
      </c>
      <c r="E1778" s="9" t="s">
        <v>362</v>
      </c>
      <c r="F1778" s="12" t="str">
        <f aca="false">INDEX(品項主檔!$B$2:$B$11,MATCH($E1778,品項主檔!$A$2:$A$11,0))</f>
        <v>海鮮炒飯</v>
      </c>
      <c r="G1778" s="12" t="str">
        <f aca="false">INDEX(品項主檔!$C$2:$C$11,MATCH($E1778,品項主檔!$A$2:$A$11,0))</f>
        <v>主食</v>
      </c>
      <c r="H1778" s="17" t="n">
        <f aca="false">SUMIFS(品項年度售價!$D$2:$D$31,品項年度售價!$A$2:$A$31,$B1778,品項年度售價!$B$2:$B$31,$E1778)</f>
        <v>250</v>
      </c>
      <c r="I1778" s="4" t="n">
        <v>358</v>
      </c>
      <c r="J1778" s="14" t="n">
        <f aca="false">H1778*I1778</f>
        <v>89500</v>
      </c>
    </row>
    <row r="1779" customFormat="false" ht="15" hidden="false" customHeight="false" outlineLevel="0" collapsed="false">
      <c r="A1779" s="6" t="str">
        <f aca="false">TEXT(B1779,"0")&amp;"-"&amp;TEXT(C1779,"00")</f>
        <v>2024-10</v>
      </c>
      <c r="B1779" s="4" t="n">
        <v>2024</v>
      </c>
      <c r="C1779" s="4" t="n">
        <v>10</v>
      </c>
      <c r="D1779" s="9" t="s">
        <v>292</v>
      </c>
      <c r="E1779" s="9" t="s">
        <v>364</v>
      </c>
      <c r="F1779" s="12" t="str">
        <f aca="false">INDEX(品項主檔!$B$2:$B$11,MATCH($E1779,品項主檔!$A$2:$A$11,0))</f>
        <v>酸辣湯</v>
      </c>
      <c r="G1779" s="12" t="str">
        <f aca="false">INDEX(品項主檔!$C$2:$C$11,MATCH($E1779,品項主檔!$A$2:$A$11,0))</f>
        <v>湯品</v>
      </c>
      <c r="H1779" s="17" t="n">
        <f aca="false">SUMIFS(品項年度售價!$D$2:$D$31,品項年度售價!$A$2:$A$31,$B1779,品項年度售價!$B$2:$B$31,$E1779)</f>
        <v>60</v>
      </c>
      <c r="I1779" s="4" t="n">
        <v>2209</v>
      </c>
      <c r="J1779" s="14" t="n">
        <f aca="false">H1779*I1779</f>
        <v>132540</v>
      </c>
    </row>
    <row r="1780" customFormat="false" ht="15" hidden="false" customHeight="false" outlineLevel="0" collapsed="false">
      <c r="A1780" s="6" t="str">
        <f aca="false">TEXT(B1780,"0")&amp;"-"&amp;TEXT(C1780,"00")</f>
        <v>2024-10</v>
      </c>
      <c r="B1780" s="4" t="n">
        <v>2024</v>
      </c>
      <c r="C1780" s="4" t="n">
        <v>10</v>
      </c>
      <c r="D1780" s="9" t="s">
        <v>292</v>
      </c>
      <c r="E1780" s="9" t="s">
        <v>367</v>
      </c>
      <c r="F1780" s="12" t="str">
        <f aca="false">INDEX(品項主檔!$B$2:$B$11,MATCH($E1780,品項主檔!$A$2:$A$11,0))</f>
        <v>招牌滷味拼盤</v>
      </c>
      <c r="G1780" s="12" t="str">
        <f aca="false">INDEX(品項主檔!$C$2:$C$11,MATCH($E1780,品項主檔!$A$2:$A$11,0))</f>
        <v>小菜</v>
      </c>
      <c r="H1780" s="17" t="n">
        <f aca="false">SUMIFS(品項年度售價!$D$2:$D$31,品項年度售價!$A$2:$A$31,$B1780,品項年度售價!$B$2:$B$31,$E1780)</f>
        <v>120</v>
      </c>
      <c r="I1780" s="4" t="n">
        <v>1608</v>
      </c>
      <c r="J1780" s="14" t="n">
        <f aca="false">H1780*I1780</f>
        <v>192960</v>
      </c>
    </row>
    <row r="1781" customFormat="false" ht="15" hidden="false" customHeight="false" outlineLevel="0" collapsed="false">
      <c r="A1781" s="6" t="str">
        <f aca="false">TEXT(B1781,"0")&amp;"-"&amp;TEXT(C1781,"00")</f>
        <v>2024-10</v>
      </c>
      <c r="B1781" s="4" t="n">
        <v>2024</v>
      </c>
      <c r="C1781" s="4" t="n">
        <v>10</v>
      </c>
      <c r="D1781" s="9" t="s">
        <v>292</v>
      </c>
      <c r="E1781" s="9" t="s">
        <v>370</v>
      </c>
      <c r="F1781" s="12" t="str">
        <f aca="false">INDEX(品項主檔!$B$2:$B$11,MATCH($E1781,品項主檔!$A$2:$A$11,0))</f>
        <v>古早味紅茶</v>
      </c>
      <c r="G1781" s="12" t="str">
        <f aca="false">INDEX(品項主檔!$C$2:$C$11,MATCH($E1781,品項主檔!$A$2:$A$11,0))</f>
        <v>飲品</v>
      </c>
      <c r="H1781" s="17" t="n">
        <f aca="false">SUMIFS(品項年度售價!$D$2:$D$31,品項年度售價!$A$2:$A$31,$B1781,品項年度售價!$B$2:$B$31,$E1781)</f>
        <v>45</v>
      </c>
      <c r="I1781" s="4" t="n">
        <v>4237</v>
      </c>
      <c r="J1781" s="14" t="n">
        <f aca="false">H1781*I1781</f>
        <v>190665</v>
      </c>
    </row>
    <row r="1782" customFormat="false" ht="15" hidden="false" customHeight="false" outlineLevel="0" collapsed="false">
      <c r="A1782" s="6" t="str">
        <f aca="false">TEXT(B1782,"0")&amp;"-"&amp;TEXT(C1782,"00")</f>
        <v>2024-10</v>
      </c>
      <c r="B1782" s="4" t="n">
        <v>2024</v>
      </c>
      <c r="C1782" s="4" t="n">
        <v>10</v>
      </c>
      <c r="D1782" s="9" t="s">
        <v>315</v>
      </c>
      <c r="E1782" s="9" t="s">
        <v>349</v>
      </c>
      <c r="F1782" s="12" t="str">
        <f aca="false">INDEX(品項主檔!$B$2:$B$11,MATCH($E1782,品項主檔!$A$2:$A$11,0))</f>
        <v>招牌牛肉麵</v>
      </c>
      <c r="G1782" s="12" t="str">
        <f aca="false">INDEX(品項主檔!$C$2:$C$11,MATCH($E1782,品項主檔!$A$2:$A$11,0))</f>
        <v>主食</v>
      </c>
      <c r="H1782" s="17" t="n">
        <f aca="false">SUMIFS(品項年度售價!$D$2:$D$31,品項年度售價!$A$2:$A$31,$B1782,品項年度售價!$B$2:$B$31,$E1782)</f>
        <v>280</v>
      </c>
      <c r="I1782" s="4" t="n">
        <v>200</v>
      </c>
      <c r="J1782" s="14" t="n">
        <f aca="false">H1782*I1782</f>
        <v>56000</v>
      </c>
    </row>
    <row r="1783" customFormat="false" ht="15" hidden="false" customHeight="false" outlineLevel="0" collapsed="false">
      <c r="A1783" s="6" t="str">
        <f aca="false">TEXT(B1783,"0")&amp;"-"&amp;TEXT(C1783,"00")</f>
        <v>2024-10</v>
      </c>
      <c r="B1783" s="4" t="n">
        <v>2024</v>
      </c>
      <c r="C1783" s="4" t="n">
        <v>10</v>
      </c>
      <c r="D1783" s="9" t="s">
        <v>315</v>
      </c>
      <c r="E1783" s="9" t="s">
        <v>352</v>
      </c>
      <c r="F1783" s="12" t="str">
        <f aca="false">INDEX(品項主檔!$B$2:$B$11,MATCH($E1783,品項主檔!$A$2:$A$11,0))</f>
        <v>三杯雞定食</v>
      </c>
      <c r="G1783" s="12" t="str">
        <f aca="false">INDEX(品項主檔!$C$2:$C$11,MATCH($E1783,品項主檔!$A$2:$A$11,0))</f>
        <v>主食</v>
      </c>
      <c r="H1783" s="17" t="n">
        <f aca="false">SUMIFS(品項年度售價!$D$2:$D$31,品項年度售價!$A$2:$A$31,$B1783,品項年度售價!$B$2:$B$31,$E1783)</f>
        <v>260</v>
      </c>
      <c r="I1783" s="4" t="n">
        <v>198</v>
      </c>
      <c r="J1783" s="14" t="n">
        <f aca="false">H1783*I1783</f>
        <v>51480</v>
      </c>
    </row>
    <row r="1784" customFormat="false" ht="15" hidden="false" customHeight="false" outlineLevel="0" collapsed="false">
      <c r="A1784" s="6" t="str">
        <f aca="false">TEXT(B1784,"0")&amp;"-"&amp;TEXT(C1784,"00")</f>
        <v>2024-10</v>
      </c>
      <c r="B1784" s="4" t="n">
        <v>2024</v>
      </c>
      <c r="C1784" s="4" t="n">
        <v>10</v>
      </c>
      <c r="D1784" s="9" t="s">
        <v>315</v>
      </c>
      <c r="E1784" s="9" t="s">
        <v>354</v>
      </c>
      <c r="F1784" s="12" t="str">
        <f aca="false">INDEX(品項主檔!$B$2:$B$11,MATCH($E1784,品項主檔!$A$2:$A$11,0))</f>
        <v>蔥油雞腿飯</v>
      </c>
      <c r="G1784" s="12" t="str">
        <f aca="false">INDEX(品項主檔!$C$2:$C$11,MATCH($E1784,品項主檔!$A$2:$A$11,0))</f>
        <v>主食</v>
      </c>
      <c r="H1784" s="17" t="n">
        <f aca="false">SUMIFS(品項年度售價!$D$2:$D$31,品項年度售價!$A$2:$A$31,$B1784,品項年度售價!$B$2:$B$31,$E1784)</f>
        <v>220</v>
      </c>
      <c r="I1784" s="4" t="n">
        <v>218</v>
      </c>
      <c r="J1784" s="14" t="n">
        <f aca="false">H1784*I1784</f>
        <v>47960</v>
      </c>
    </row>
    <row r="1785" customFormat="false" ht="15" hidden="false" customHeight="false" outlineLevel="0" collapsed="false">
      <c r="A1785" s="6" t="str">
        <f aca="false">TEXT(B1785,"0")&amp;"-"&amp;TEXT(C1785,"00")</f>
        <v>2024-10</v>
      </c>
      <c r="B1785" s="4" t="n">
        <v>2024</v>
      </c>
      <c r="C1785" s="4" t="n">
        <v>10</v>
      </c>
      <c r="D1785" s="9" t="s">
        <v>315</v>
      </c>
      <c r="E1785" s="9" t="s">
        <v>356</v>
      </c>
      <c r="F1785" s="12" t="str">
        <f aca="false">INDEX(品項主檔!$B$2:$B$11,MATCH($E1785,品項主檔!$A$2:$A$11,0))</f>
        <v>黑胡椒豬排飯</v>
      </c>
      <c r="G1785" s="12" t="str">
        <f aca="false">INDEX(品項主檔!$C$2:$C$11,MATCH($E1785,品項主檔!$A$2:$A$11,0))</f>
        <v>主食</v>
      </c>
      <c r="H1785" s="17" t="n">
        <f aca="false">SUMIFS(品項年度售價!$D$2:$D$31,品項年度售價!$A$2:$A$31,$B1785,品項年度售價!$B$2:$B$31,$E1785)</f>
        <v>230</v>
      </c>
      <c r="I1785" s="4" t="n">
        <v>188</v>
      </c>
      <c r="J1785" s="14" t="n">
        <f aca="false">H1785*I1785</f>
        <v>43240</v>
      </c>
    </row>
    <row r="1786" customFormat="false" ht="15" hidden="false" customHeight="false" outlineLevel="0" collapsed="false">
      <c r="A1786" s="6" t="str">
        <f aca="false">TEXT(B1786,"0")&amp;"-"&amp;TEXT(C1786,"00")</f>
        <v>2024-10</v>
      </c>
      <c r="B1786" s="4" t="n">
        <v>2024</v>
      </c>
      <c r="C1786" s="4" t="n">
        <v>10</v>
      </c>
      <c r="D1786" s="9" t="s">
        <v>315</v>
      </c>
      <c r="E1786" s="9" t="s">
        <v>358</v>
      </c>
      <c r="F1786" s="12" t="str">
        <f aca="false">INDEX(品項主檔!$B$2:$B$11,MATCH($E1786,品項主檔!$A$2:$A$11,0))</f>
        <v>麻油雞湯麵</v>
      </c>
      <c r="G1786" s="12" t="str">
        <f aca="false">INDEX(品項主檔!$C$2:$C$11,MATCH($E1786,品項主檔!$A$2:$A$11,0))</f>
        <v>主食</v>
      </c>
      <c r="H1786" s="17" t="n">
        <f aca="false">SUMIFS(品項年度售價!$D$2:$D$31,品項年度售價!$A$2:$A$31,$B1786,品項年度售價!$B$2:$B$31,$E1786)</f>
        <v>290</v>
      </c>
      <c r="I1786" s="4" t="n">
        <v>203</v>
      </c>
      <c r="J1786" s="14" t="n">
        <f aca="false">H1786*I1786</f>
        <v>58870</v>
      </c>
    </row>
    <row r="1787" customFormat="false" ht="15" hidden="false" customHeight="false" outlineLevel="0" collapsed="false">
      <c r="A1787" s="6" t="str">
        <f aca="false">TEXT(B1787,"0")&amp;"-"&amp;TEXT(C1787,"00")</f>
        <v>2024-10</v>
      </c>
      <c r="B1787" s="4" t="n">
        <v>2024</v>
      </c>
      <c r="C1787" s="4" t="n">
        <v>10</v>
      </c>
      <c r="D1787" s="9" t="s">
        <v>315</v>
      </c>
      <c r="E1787" s="9" t="s">
        <v>360</v>
      </c>
      <c r="F1787" s="12" t="str">
        <f aca="false">INDEX(品項主檔!$B$2:$B$11,MATCH($E1787,品項主檔!$A$2:$A$11,0))</f>
        <v>塔香涼麵</v>
      </c>
      <c r="G1787" s="12" t="str">
        <f aca="false">INDEX(品項主檔!$C$2:$C$11,MATCH($E1787,品項主檔!$A$2:$A$11,0))</f>
        <v>主食</v>
      </c>
      <c r="H1787" s="17" t="n">
        <f aca="false">SUMIFS(品項年度售價!$D$2:$D$31,品項年度售價!$A$2:$A$31,$B1787,品項年度售價!$B$2:$B$31,$E1787)</f>
        <v>180</v>
      </c>
      <c r="I1787" s="4" t="n">
        <v>195</v>
      </c>
      <c r="J1787" s="14" t="n">
        <f aca="false">H1787*I1787</f>
        <v>35100</v>
      </c>
    </row>
    <row r="1788" customFormat="false" ht="15" hidden="false" customHeight="false" outlineLevel="0" collapsed="false">
      <c r="A1788" s="6" t="str">
        <f aca="false">TEXT(B1788,"0")&amp;"-"&amp;TEXT(C1788,"00")</f>
        <v>2024-10</v>
      </c>
      <c r="B1788" s="4" t="n">
        <v>2024</v>
      </c>
      <c r="C1788" s="4" t="n">
        <v>10</v>
      </c>
      <c r="D1788" s="9" t="s">
        <v>315</v>
      </c>
      <c r="E1788" s="9" t="s">
        <v>362</v>
      </c>
      <c r="F1788" s="12" t="str">
        <f aca="false">INDEX(品項主檔!$B$2:$B$11,MATCH($E1788,品項主檔!$A$2:$A$11,0))</f>
        <v>海鮮炒飯</v>
      </c>
      <c r="G1788" s="12" t="str">
        <f aca="false">INDEX(品項主檔!$C$2:$C$11,MATCH($E1788,品項主檔!$A$2:$A$11,0))</f>
        <v>主食</v>
      </c>
      <c r="H1788" s="17" t="n">
        <f aca="false">SUMIFS(品項年度售價!$D$2:$D$31,品項年度售價!$A$2:$A$31,$B1788,品項年度售價!$B$2:$B$31,$E1788)</f>
        <v>250</v>
      </c>
      <c r="I1788" s="4" t="n">
        <v>251</v>
      </c>
      <c r="J1788" s="14" t="n">
        <f aca="false">H1788*I1788</f>
        <v>62750</v>
      </c>
    </row>
    <row r="1789" customFormat="false" ht="15" hidden="false" customHeight="false" outlineLevel="0" collapsed="false">
      <c r="A1789" s="6" t="str">
        <f aca="false">TEXT(B1789,"0")&amp;"-"&amp;TEXT(C1789,"00")</f>
        <v>2024-10</v>
      </c>
      <c r="B1789" s="4" t="n">
        <v>2024</v>
      </c>
      <c r="C1789" s="4" t="n">
        <v>10</v>
      </c>
      <c r="D1789" s="9" t="s">
        <v>315</v>
      </c>
      <c r="E1789" s="9" t="s">
        <v>364</v>
      </c>
      <c r="F1789" s="12" t="str">
        <f aca="false">INDEX(品項主檔!$B$2:$B$11,MATCH($E1789,品項主檔!$A$2:$A$11,0))</f>
        <v>酸辣湯</v>
      </c>
      <c r="G1789" s="12" t="str">
        <f aca="false">INDEX(品項主檔!$C$2:$C$11,MATCH($E1789,品項主檔!$A$2:$A$11,0))</f>
        <v>湯品</v>
      </c>
      <c r="H1789" s="17" t="n">
        <f aca="false">SUMIFS(品項年度售價!$D$2:$D$31,品項年度售價!$A$2:$A$31,$B1789,品項年度售價!$B$2:$B$31,$E1789)</f>
        <v>60</v>
      </c>
      <c r="I1789" s="4" t="n">
        <v>1056</v>
      </c>
      <c r="J1789" s="14" t="n">
        <f aca="false">H1789*I1789</f>
        <v>63360</v>
      </c>
    </row>
    <row r="1790" customFormat="false" ht="15" hidden="false" customHeight="false" outlineLevel="0" collapsed="false">
      <c r="A1790" s="6" t="str">
        <f aca="false">TEXT(B1790,"0")&amp;"-"&amp;TEXT(C1790,"00")</f>
        <v>2024-10</v>
      </c>
      <c r="B1790" s="4" t="n">
        <v>2024</v>
      </c>
      <c r="C1790" s="4" t="n">
        <v>10</v>
      </c>
      <c r="D1790" s="9" t="s">
        <v>315</v>
      </c>
      <c r="E1790" s="9" t="s">
        <v>367</v>
      </c>
      <c r="F1790" s="12" t="str">
        <f aca="false">INDEX(品項主檔!$B$2:$B$11,MATCH($E1790,品項主檔!$A$2:$A$11,0))</f>
        <v>招牌滷味拼盤</v>
      </c>
      <c r="G1790" s="12" t="str">
        <f aca="false">INDEX(品項主檔!$C$2:$C$11,MATCH($E1790,品項主檔!$A$2:$A$11,0))</f>
        <v>小菜</v>
      </c>
      <c r="H1790" s="17" t="n">
        <f aca="false">SUMIFS(品項年度售價!$D$2:$D$31,品項年度售價!$A$2:$A$31,$B1790,品項年度售價!$B$2:$B$31,$E1790)</f>
        <v>120</v>
      </c>
      <c r="I1790" s="4" t="n">
        <v>960</v>
      </c>
      <c r="J1790" s="14" t="n">
        <f aca="false">H1790*I1790</f>
        <v>115200</v>
      </c>
    </row>
    <row r="1791" customFormat="false" ht="15" hidden="false" customHeight="false" outlineLevel="0" collapsed="false">
      <c r="A1791" s="6" t="str">
        <f aca="false">TEXT(B1791,"0")&amp;"-"&amp;TEXT(C1791,"00")</f>
        <v>2024-10</v>
      </c>
      <c r="B1791" s="4" t="n">
        <v>2024</v>
      </c>
      <c r="C1791" s="4" t="n">
        <v>10</v>
      </c>
      <c r="D1791" s="9" t="s">
        <v>315</v>
      </c>
      <c r="E1791" s="9" t="s">
        <v>370</v>
      </c>
      <c r="F1791" s="12" t="str">
        <f aca="false">INDEX(品項主檔!$B$2:$B$11,MATCH($E1791,品項主檔!$A$2:$A$11,0))</f>
        <v>古早味紅茶</v>
      </c>
      <c r="G1791" s="12" t="str">
        <f aca="false">INDEX(品項主檔!$C$2:$C$11,MATCH($E1791,品項主檔!$A$2:$A$11,0))</f>
        <v>飲品</v>
      </c>
      <c r="H1791" s="17" t="n">
        <f aca="false">SUMIFS(品項年度售價!$D$2:$D$31,品項年度售價!$A$2:$A$31,$B1791,品項年度售價!$B$2:$B$31,$E1791)</f>
        <v>45</v>
      </c>
      <c r="I1791" s="4" t="n">
        <v>2401</v>
      </c>
      <c r="J1791" s="14" t="n">
        <f aca="false">H1791*I1791</f>
        <v>108045</v>
      </c>
    </row>
    <row r="1792" customFormat="false" ht="15" hidden="false" customHeight="false" outlineLevel="0" collapsed="false">
      <c r="A1792" s="6" t="str">
        <f aca="false">TEXT(B1792,"0")&amp;"-"&amp;TEXT(C1792,"00")</f>
        <v>2024-11</v>
      </c>
      <c r="B1792" s="4" t="n">
        <v>2024</v>
      </c>
      <c r="C1792" s="4" t="n">
        <v>11</v>
      </c>
      <c r="D1792" s="9" t="s">
        <v>312</v>
      </c>
      <c r="E1792" s="9" t="s">
        <v>349</v>
      </c>
      <c r="F1792" s="12" t="str">
        <f aca="false">INDEX(品項主檔!$B$2:$B$11,MATCH($E1792,品項主檔!$A$2:$A$11,0))</f>
        <v>招牌牛肉麵</v>
      </c>
      <c r="G1792" s="12" t="str">
        <f aca="false">INDEX(品項主檔!$C$2:$C$11,MATCH($E1792,品項主檔!$A$2:$A$11,0))</f>
        <v>主食</v>
      </c>
      <c r="H1792" s="17" t="n">
        <f aca="false">SUMIFS(品項年度售價!$D$2:$D$31,品項年度售價!$A$2:$A$31,$B1792,品項年度售價!$B$2:$B$31,$E1792)</f>
        <v>280</v>
      </c>
      <c r="I1792" s="4" t="n">
        <v>357</v>
      </c>
      <c r="J1792" s="14" t="n">
        <f aca="false">H1792*I1792</f>
        <v>99960</v>
      </c>
    </row>
    <row r="1793" customFormat="false" ht="15" hidden="false" customHeight="false" outlineLevel="0" collapsed="false">
      <c r="A1793" s="6" t="str">
        <f aca="false">TEXT(B1793,"0")&amp;"-"&amp;TEXT(C1793,"00")</f>
        <v>2024-11</v>
      </c>
      <c r="B1793" s="4" t="n">
        <v>2024</v>
      </c>
      <c r="C1793" s="4" t="n">
        <v>11</v>
      </c>
      <c r="D1793" s="9" t="s">
        <v>312</v>
      </c>
      <c r="E1793" s="9" t="s">
        <v>352</v>
      </c>
      <c r="F1793" s="12" t="str">
        <f aca="false">INDEX(品項主檔!$B$2:$B$11,MATCH($E1793,品項主檔!$A$2:$A$11,0))</f>
        <v>三杯雞定食</v>
      </c>
      <c r="G1793" s="12" t="str">
        <f aca="false">INDEX(品項主檔!$C$2:$C$11,MATCH($E1793,品項主檔!$A$2:$A$11,0))</f>
        <v>主食</v>
      </c>
      <c r="H1793" s="17" t="n">
        <f aca="false">SUMIFS(品項年度售價!$D$2:$D$31,品項年度售價!$A$2:$A$31,$B1793,品項年度售價!$B$2:$B$31,$E1793)</f>
        <v>260</v>
      </c>
      <c r="I1793" s="4" t="n">
        <v>302</v>
      </c>
      <c r="J1793" s="14" t="n">
        <f aca="false">H1793*I1793</f>
        <v>78520</v>
      </c>
    </row>
    <row r="1794" customFormat="false" ht="15" hidden="false" customHeight="false" outlineLevel="0" collapsed="false">
      <c r="A1794" s="6" t="str">
        <f aca="false">TEXT(B1794,"0")&amp;"-"&amp;TEXT(C1794,"00")</f>
        <v>2024-11</v>
      </c>
      <c r="B1794" s="4" t="n">
        <v>2024</v>
      </c>
      <c r="C1794" s="4" t="n">
        <v>11</v>
      </c>
      <c r="D1794" s="9" t="s">
        <v>312</v>
      </c>
      <c r="E1794" s="9" t="s">
        <v>354</v>
      </c>
      <c r="F1794" s="12" t="str">
        <f aca="false">INDEX(品項主檔!$B$2:$B$11,MATCH($E1794,品項主檔!$A$2:$A$11,0))</f>
        <v>蔥油雞腿飯</v>
      </c>
      <c r="G1794" s="12" t="str">
        <f aca="false">INDEX(品項主檔!$C$2:$C$11,MATCH($E1794,品項主檔!$A$2:$A$11,0))</f>
        <v>主食</v>
      </c>
      <c r="H1794" s="17" t="n">
        <f aca="false">SUMIFS(品項年度售價!$D$2:$D$31,品項年度售價!$A$2:$A$31,$B1794,品項年度售價!$B$2:$B$31,$E1794)</f>
        <v>220</v>
      </c>
      <c r="I1794" s="4" t="n">
        <v>220</v>
      </c>
      <c r="J1794" s="14" t="n">
        <f aca="false">H1794*I1794</f>
        <v>48400</v>
      </c>
    </row>
    <row r="1795" customFormat="false" ht="15" hidden="false" customHeight="false" outlineLevel="0" collapsed="false">
      <c r="A1795" s="6" t="str">
        <f aca="false">TEXT(B1795,"0")&amp;"-"&amp;TEXT(C1795,"00")</f>
        <v>2024-11</v>
      </c>
      <c r="B1795" s="4" t="n">
        <v>2024</v>
      </c>
      <c r="C1795" s="4" t="n">
        <v>11</v>
      </c>
      <c r="D1795" s="9" t="s">
        <v>312</v>
      </c>
      <c r="E1795" s="9" t="s">
        <v>356</v>
      </c>
      <c r="F1795" s="12" t="str">
        <f aca="false">INDEX(品項主檔!$B$2:$B$11,MATCH($E1795,品項主檔!$A$2:$A$11,0))</f>
        <v>黑胡椒豬排飯</v>
      </c>
      <c r="G1795" s="12" t="str">
        <f aca="false">INDEX(品項主檔!$C$2:$C$11,MATCH($E1795,品項主檔!$A$2:$A$11,0))</f>
        <v>主食</v>
      </c>
      <c r="H1795" s="17" t="n">
        <f aca="false">SUMIFS(品項年度售價!$D$2:$D$31,品項年度售價!$A$2:$A$31,$B1795,品項年度售價!$B$2:$B$31,$E1795)</f>
        <v>230</v>
      </c>
      <c r="I1795" s="4" t="n">
        <v>230</v>
      </c>
      <c r="J1795" s="14" t="n">
        <f aca="false">H1795*I1795</f>
        <v>52900</v>
      </c>
    </row>
    <row r="1796" customFormat="false" ht="15" hidden="false" customHeight="false" outlineLevel="0" collapsed="false">
      <c r="A1796" s="6" t="str">
        <f aca="false">TEXT(B1796,"0")&amp;"-"&amp;TEXT(C1796,"00")</f>
        <v>2024-11</v>
      </c>
      <c r="B1796" s="4" t="n">
        <v>2024</v>
      </c>
      <c r="C1796" s="4" t="n">
        <v>11</v>
      </c>
      <c r="D1796" s="9" t="s">
        <v>312</v>
      </c>
      <c r="E1796" s="9" t="s">
        <v>358</v>
      </c>
      <c r="F1796" s="12" t="str">
        <f aca="false">INDEX(品項主檔!$B$2:$B$11,MATCH($E1796,品項主檔!$A$2:$A$11,0))</f>
        <v>麻油雞湯麵</v>
      </c>
      <c r="G1796" s="12" t="str">
        <f aca="false">INDEX(品項主檔!$C$2:$C$11,MATCH($E1796,品項主檔!$A$2:$A$11,0))</f>
        <v>主食</v>
      </c>
      <c r="H1796" s="17" t="n">
        <f aca="false">SUMIFS(品項年度售價!$D$2:$D$31,品項年度售價!$A$2:$A$31,$B1796,品項年度售價!$B$2:$B$31,$E1796)</f>
        <v>290</v>
      </c>
      <c r="I1796" s="4" t="n">
        <v>369</v>
      </c>
      <c r="J1796" s="14" t="n">
        <f aca="false">H1796*I1796</f>
        <v>107010</v>
      </c>
    </row>
    <row r="1797" customFormat="false" ht="15" hidden="false" customHeight="false" outlineLevel="0" collapsed="false">
      <c r="A1797" s="6" t="str">
        <f aca="false">TEXT(B1797,"0")&amp;"-"&amp;TEXT(C1797,"00")</f>
        <v>2024-11</v>
      </c>
      <c r="B1797" s="4" t="n">
        <v>2024</v>
      </c>
      <c r="C1797" s="4" t="n">
        <v>11</v>
      </c>
      <c r="D1797" s="9" t="s">
        <v>312</v>
      </c>
      <c r="E1797" s="9" t="s">
        <v>360</v>
      </c>
      <c r="F1797" s="12" t="str">
        <f aca="false">INDEX(品項主檔!$B$2:$B$11,MATCH($E1797,品項主檔!$A$2:$A$11,0))</f>
        <v>塔香涼麵</v>
      </c>
      <c r="G1797" s="12" t="str">
        <f aca="false">INDEX(品項主檔!$C$2:$C$11,MATCH($E1797,品項主檔!$A$2:$A$11,0))</f>
        <v>主食</v>
      </c>
      <c r="H1797" s="17" t="n">
        <f aca="false">SUMIFS(品項年度售價!$D$2:$D$31,品項年度售價!$A$2:$A$31,$B1797,品項年度售價!$B$2:$B$31,$E1797)</f>
        <v>180</v>
      </c>
      <c r="I1797" s="4" t="n">
        <v>168</v>
      </c>
      <c r="J1797" s="14" t="n">
        <f aca="false">H1797*I1797</f>
        <v>30240</v>
      </c>
    </row>
    <row r="1798" customFormat="false" ht="15" hidden="false" customHeight="false" outlineLevel="0" collapsed="false">
      <c r="A1798" s="6" t="str">
        <f aca="false">TEXT(B1798,"0")&amp;"-"&amp;TEXT(C1798,"00")</f>
        <v>2024-11</v>
      </c>
      <c r="B1798" s="4" t="n">
        <v>2024</v>
      </c>
      <c r="C1798" s="4" t="n">
        <v>11</v>
      </c>
      <c r="D1798" s="9" t="s">
        <v>312</v>
      </c>
      <c r="E1798" s="9" t="s">
        <v>362</v>
      </c>
      <c r="F1798" s="12" t="str">
        <f aca="false">INDEX(品項主檔!$B$2:$B$11,MATCH($E1798,品項主檔!$A$2:$A$11,0))</f>
        <v>海鮮炒飯</v>
      </c>
      <c r="G1798" s="12" t="str">
        <f aca="false">INDEX(品項主檔!$C$2:$C$11,MATCH($E1798,品項主檔!$A$2:$A$11,0))</f>
        <v>主食</v>
      </c>
      <c r="H1798" s="17" t="n">
        <f aca="false">SUMIFS(品項年度售價!$D$2:$D$31,品項年度售價!$A$2:$A$31,$B1798,品項年度售價!$B$2:$B$31,$E1798)</f>
        <v>250</v>
      </c>
      <c r="I1798" s="4" t="n">
        <v>317</v>
      </c>
      <c r="J1798" s="14" t="n">
        <f aca="false">H1798*I1798</f>
        <v>79250</v>
      </c>
    </row>
    <row r="1799" customFormat="false" ht="15" hidden="false" customHeight="false" outlineLevel="0" collapsed="false">
      <c r="A1799" s="6" t="str">
        <f aca="false">TEXT(B1799,"0")&amp;"-"&amp;TEXT(C1799,"00")</f>
        <v>2024-11</v>
      </c>
      <c r="B1799" s="4" t="n">
        <v>2024</v>
      </c>
      <c r="C1799" s="4" t="n">
        <v>11</v>
      </c>
      <c r="D1799" s="9" t="s">
        <v>312</v>
      </c>
      <c r="E1799" s="9" t="s">
        <v>364</v>
      </c>
      <c r="F1799" s="12" t="str">
        <f aca="false">INDEX(品項主檔!$B$2:$B$11,MATCH($E1799,品項主檔!$A$2:$A$11,0))</f>
        <v>酸辣湯</v>
      </c>
      <c r="G1799" s="12" t="str">
        <f aca="false">INDEX(品項主檔!$C$2:$C$11,MATCH($E1799,品項主檔!$A$2:$A$11,0))</f>
        <v>湯品</v>
      </c>
      <c r="H1799" s="17" t="n">
        <f aca="false">SUMIFS(品項年度售價!$D$2:$D$31,品項年度售價!$A$2:$A$31,$B1799,品項年度售價!$B$2:$B$31,$E1799)</f>
        <v>60</v>
      </c>
      <c r="I1799" s="4" t="n">
        <v>1520</v>
      </c>
      <c r="J1799" s="14" t="n">
        <f aca="false">H1799*I1799</f>
        <v>91200</v>
      </c>
    </row>
    <row r="1800" customFormat="false" ht="15" hidden="false" customHeight="false" outlineLevel="0" collapsed="false">
      <c r="A1800" s="6" t="str">
        <f aca="false">TEXT(B1800,"0")&amp;"-"&amp;TEXT(C1800,"00")</f>
        <v>2024-11</v>
      </c>
      <c r="B1800" s="4" t="n">
        <v>2024</v>
      </c>
      <c r="C1800" s="4" t="n">
        <v>11</v>
      </c>
      <c r="D1800" s="9" t="s">
        <v>312</v>
      </c>
      <c r="E1800" s="9" t="s">
        <v>367</v>
      </c>
      <c r="F1800" s="12" t="str">
        <f aca="false">INDEX(品項主檔!$B$2:$B$11,MATCH($E1800,品項主檔!$A$2:$A$11,0))</f>
        <v>招牌滷味拼盤</v>
      </c>
      <c r="G1800" s="12" t="str">
        <f aca="false">INDEX(品項主檔!$C$2:$C$11,MATCH($E1800,品項主檔!$A$2:$A$11,0))</f>
        <v>小菜</v>
      </c>
      <c r="H1800" s="17" t="n">
        <f aca="false">SUMIFS(品項年度售價!$D$2:$D$31,品項年度售價!$A$2:$A$31,$B1800,品項年度售價!$B$2:$B$31,$E1800)</f>
        <v>120</v>
      </c>
      <c r="I1800" s="4" t="n">
        <v>880</v>
      </c>
      <c r="J1800" s="14" t="n">
        <f aca="false">H1800*I1800</f>
        <v>105600</v>
      </c>
    </row>
    <row r="1801" customFormat="false" ht="15" hidden="false" customHeight="false" outlineLevel="0" collapsed="false">
      <c r="A1801" s="6" t="str">
        <f aca="false">TEXT(B1801,"0")&amp;"-"&amp;TEXT(C1801,"00")</f>
        <v>2024-11</v>
      </c>
      <c r="B1801" s="4" t="n">
        <v>2024</v>
      </c>
      <c r="C1801" s="4" t="n">
        <v>11</v>
      </c>
      <c r="D1801" s="9" t="s">
        <v>312</v>
      </c>
      <c r="E1801" s="9" t="s">
        <v>370</v>
      </c>
      <c r="F1801" s="12" t="str">
        <f aca="false">INDEX(品項主檔!$B$2:$B$11,MATCH($E1801,品項主檔!$A$2:$A$11,0))</f>
        <v>古早味紅茶</v>
      </c>
      <c r="G1801" s="12" t="str">
        <f aca="false">INDEX(品項主檔!$C$2:$C$11,MATCH($E1801,品項主檔!$A$2:$A$11,0))</f>
        <v>飲品</v>
      </c>
      <c r="H1801" s="17" t="n">
        <f aca="false">SUMIFS(品項年度售價!$D$2:$D$31,品項年度售價!$A$2:$A$31,$B1801,品項年度售價!$B$2:$B$31,$E1801)</f>
        <v>45</v>
      </c>
      <c r="I1801" s="4" t="n">
        <v>2166</v>
      </c>
      <c r="J1801" s="14" t="n">
        <f aca="false">H1801*I1801</f>
        <v>97470</v>
      </c>
    </row>
    <row r="1802" customFormat="false" ht="15" hidden="false" customHeight="false" outlineLevel="0" collapsed="false">
      <c r="A1802" s="6" t="str">
        <f aca="false">TEXT(B1802,"0")&amp;"-"&amp;TEXT(C1802,"00")</f>
        <v>2024-11</v>
      </c>
      <c r="B1802" s="4" t="n">
        <v>2024</v>
      </c>
      <c r="C1802" s="4" t="n">
        <v>11</v>
      </c>
      <c r="D1802" s="9" t="s">
        <v>294</v>
      </c>
      <c r="E1802" s="9" t="s">
        <v>349</v>
      </c>
      <c r="F1802" s="12" t="str">
        <f aca="false">INDEX(品項主檔!$B$2:$B$11,MATCH($E1802,品項主檔!$A$2:$A$11,0))</f>
        <v>招牌牛肉麵</v>
      </c>
      <c r="G1802" s="12" t="str">
        <f aca="false">INDEX(品項主檔!$C$2:$C$11,MATCH($E1802,品項主檔!$A$2:$A$11,0))</f>
        <v>主食</v>
      </c>
      <c r="H1802" s="17" t="n">
        <f aca="false">SUMIFS(品項年度售價!$D$2:$D$31,品項年度售價!$A$2:$A$31,$B1802,品項年度售價!$B$2:$B$31,$E1802)</f>
        <v>280</v>
      </c>
      <c r="I1802" s="4" t="n">
        <v>565</v>
      </c>
      <c r="J1802" s="14" t="n">
        <f aca="false">H1802*I1802</f>
        <v>158200</v>
      </c>
    </row>
    <row r="1803" customFormat="false" ht="15" hidden="false" customHeight="false" outlineLevel="0" collapsed="false">
      <c r="A1803" s="6" t="str">
        <f aca="false">TEXT(B1803,"0")&amp;"-"&amp;TEXT(C1803,"00")</f>
        <v>2024-11</v>
      </c>
      <c r="B1803" s="4" t="n">
        <v>2024</v>
      </c>
      <c r="C1803" s="4" t="n">
        <v>11</v>
      </c>
      <c r="D1803" s="9" t="s">
        <v>294</v>
      </c>
      <c r="E1803" s="9" t="s">
        <v>352</v>
      </c>
      <c r="F1803" s="12" t="str">
        <f aca="false">INDEX(品項主檔!$B$2:$B$11,MATCH($E1803,品項主檔!$A$2:$A$11,0))</f>
        <v>三杯雞定食</v>
      </c>
      <c r="G1803" s="12" t="str">
        <f aca="false">INDEX(品項主檔!$C$2:$C$11,MATCH($E1803,品項主檔!$A$2:$A$11,0))</f>
        <v>主食</v>
      </c>
      <c r="H1803" s="17" t="n">
        <f aca="false">SUMIFS(品項年度售價!$D$2:$D$31,品項年度售價!$A$2:$A$31,$B1803,品項年度售價!$B$2:$B$31,$E1803)</f>
        <v>260</v>
      </c>
      <c r="I1803" s="4" t="n">
        <v>538</v>
      </c>
      <c r="J1803" s="14" t="n">
        <f aca="false">H1803*I1803</f>
        <v>139880</v>
      </c>
    </row>
    <row r="1804" customFormat="false" ht="15" hidden="false" customHeight="false" outlineLevel="0" collapsed="false">
      <c r="A1804" s="6" t="str">
        <f aca="false">TEXT(B1804,"0")&amp;"-"&amp;TEXT(C1804,"00")</f>
        <v>2024-11</v>
      </c>
      <c r="B1804" s="4" t="n">
        <v>2024</v>
      </c>
      <c r="C1804" s="4" t="n">
        <v>11</v>
      </c>
      <c r="D1804" s="9" t="s">
        <v>294</v>
      </c>
      <c r="E1804" s="9" t="s">
        <v>354</v>
      </c>
      <c r="F1804" s="12" t="str">
        <f aca="false">INDEX(品項主檔!$B$2:$B$11,MATCH($E1804,品項主檔!$A$2:$A$11,0))</f>
        <v>蔥油雞腿飯</v>
      </c>
      <c r="G1804" s="12" t="str">
        <f aca="false">INDEX(品項主檔!$C$2:$C$11,MATCH($E1804,品項主檔!$A$2:$A$11,0))</f>
        <v>主食</v>
      </c>
      <c r="H1804" s="17" t="n">
        <f aca="false">SUMIFS(品項年度售價!$D$2:$D$31,品項年度售價!$A$2:$A$31,$B1804,品項年度售價!$B$2:$B$31,$E1804)</f>
        <v>220</v>
      </c>
      <c r="I1804" s="4" t="n">
        <v>390</v>
      </c>
      <c r="J1804" s="14" t="n">
        <f aca="false">H1804*I1804</f>
        <v>85800</v>
      </c>
    </row>
    <row r="1805" customFormat="false" ht="15" hidden="false" customHeight="false" outlineLevel="0" collapsed="false">
      <c r="A1805" s="6" t="str">
        <f aca="false">TEXT(B1805,"0")&amp;"-"&amp;TEXT(C1805,"00")</f>
        <v>2024-11</v>
      </c>
      <c r="B1805" s="4" t="n">
        <v>2024</v>
      </c>
      <c r="C1805" s="4" t="n">
        <v>11</v>
      </c>
      <c r="D1805" s="9" t="s">
        <v>294</v>
      </c>
      <c r="E1805" s="9" t="s">
        <v>356</v>
      </c>
      <c r="F1805" s="12" t="str">
        <f aca="false">INDEX(品項主檔!$B$2:$B$11,MATCH($E1805,品項主檔!$A$2:$A$11,0))</f>
        <v>黑胡椒豬排飯</v>
      </c>
      <c r="G1805" s="12" t="str">
        <f aca="false">INDEX(品項主檔!$C$2:$C$11,MATCH($E1805,品項主檔!$A$2:$A$11,0))</f>
        <v>主食</v>
      </c>
      <c r="H1805" s="17" t="n">
        <f aca="false">SUMIFS(品項年度售價!$D$2:$D$31,品項年度售價!$A$2:$A$31,$B1805,品項年度售價!$B$2:$B$31,$E1805)</f>
        <v>230</v>
      </c>
      <c r="I1805" s="4" t="n">
        <v>552</v>
      </c>
      <c r="J1805" s="14" t="n">
        <f aca="false">H1805*I1805</f>
        <v>126960</v>
      </c>
    </row>
    <row r="1806" customFormat="false" ht="15" hidden="false" customHeight="false" outlineLevel="0" collapsed="false">
      <c r="A1806" s="6" t="str">
        <f aca="false">TEXT(B1806,"0")&amp;"-"&amp;TEXT(C1806,"00")</f>
        <v>2024-11</v>
      </c>
      <c r="B1806" s="4" t="n">
        <v>2024</v>
      </c>
      <c r="C1806" s="4" t="n">
        <v>11</v>
      </c>
      <c r="D1806" s="9" t="s">
        <v>294</v>
      </c>
      <c r="E1806" s="9" t="s">
        <v>358</v>
      </c>
      <c r="F1806" s="12" t="str">
        <f aca="false">INDEX(品項主檔!$B$2:$B$11,MATCH($E1806,品項主檔!$A$2:$A$11,0))</f>
        <v>麻油雞湯麵</v>
      </c>
      <c r="G1806" s="12" t="str">
        <f aca="false">INDEX(品項主檔!$C$2:$C$11,MATCH($E1806,品項主檔!$A$2:$A$11,0))</f>
        <v>主食</v>
      </c>
      <c r="H1806" s="17" t="n">
        <f aca="false">SUMIFS(品項年度售價!$D$2:$D$31,品項年度售價!$A$2:$A$31,$B1806,品項年度售價!$B$2:$B$31,$E1806)</f>
        <v>290</v>
      </c>
      <c r="I1806" s="4" t="n">
        <v>605</v>
      </c>
      <c r="J1806" s="14" t="n">
        <f aca="false">H1806*I1806</f>
        <v>175450</v>
      </c>
    </row>
    <row r="1807" customFormat="false" ht="15" hidden="false" customHeight="false" outlineLevel="0" collapsed="false">
      <c r="A1807" s="6" t="str">
        <f aca="false">TEXT(B1807,"0")&amp;"-"&amp;TEXT(C1807,"00")</f>
        <v>2024-11</v>
      </c>
      <c r="B1807" s="4" t="n">
        <v>2024</v>
      </c>
      <c r="C1807" s="4" t="n">
        <v>11</v>
      </c>
      <c r="D1807" s="9" t="s">
        <v>294</v>
      </c>
      <c r="E1807" s="9" t="s">
        <v>360</v>
      </c>
      <c r="F1807" s="12" t="str">
        <f aca="false">INDEX(品項主檔!$B$2:$B$11,MATCH($E1807,品項主檔!$A$2:$A$11,0))</f>
        <v>塔香涼麵</v>
      </c>
      <c r="G1807" s="12" t="str">
        <f aca="false">INDEX(品項主檔!$C$2:$C$11,MATCH($E1807,品項主檔!$A$2:$A$11,0))</f>
        <v>主食</v>
      </c>
      <c r="H1807" s="17" t="n">
        <f aca="false">SUMIFS(品項年度售價!$D$2:$D$31,品項年度售價!$A$2:$A$31,$B1807,品項年度售價!$B$2:$B$31,$E1807)</f>
        <v>180</v>
      </c>
      <c r="I1807" s="4" t="n">
        <v>305</v>
      </c>
      <c r="J1807" s="14" t="n">
        <f aca="false">H1807*I1807</f>
        <v>54900</v>
      </c>
    </row>
    <row r="1808" customFormat="false" ht="15" hidden="false" customHeight="false" outlineLevel="0" collapsed="false">
      <c r="A1808" s="6" t="str">
        <f aca="false">TEXT(B1808,"0")&amp;"-"&amp;TEXT(C1808,"00")</f>
        <v>2024-11</v>
      </c>
      <c r="B1808" s="4" t="n">
        <v>2024</v>
      </c>
      <c r="C1808" s="4" t="n">
        <v>11</v>
      </c>
      <c r="D1808" s="9" t="s">
        <v>294</v>
      </c>
      <c r="E1808" s="9" t="s">
        <v>362</v>
      </c>
      <c r="F1808" s="12" t="str">
        <f aca="false">INDEX(品項主檔!$B$2:$B$11,MATCH($E1808,品項主檔!$A$2:$A$11,0))</f>
        <v>海鮮炒飯</v>
      </c>
      <c r="G1808" s="12" t="str">
        <f aca="false">INDEX(品項主檔!$C$2:$C$11,MATCH($E1808,品項主檔!$A$2:$A$11,0))</f>
        <v>主食</v>
      </c>
      <c r="H1808" s="17" t="n">
        <f aca="false">SUMIFS(品項年度售價!$D$2:$D$31,品項年度售價!$A$2:$A$31,$B1808,品項年度售價!$B$2:$B$31,$E1808)</f>
        <v>250</v>
      </c>
      <c r="I1808" s="4" t="n">
        <v>418</v>
      </c>
      <c r="J1808" s="14" t="n">
        <f aca="false">H1808*I1808</f>
        <v>104500</v>
      </c>
    </row>
    <row r="1809" customFormat="false" ht="15" hidden="false" customHeight="false" outlineLevel="0" collapsed="false">
      <c r="A1809" s="6" t="str">
        <f aca="false">TEXT(B1809,"0")&amp;"-"&amp;TEXT(C1809,"00")</f>
        <v>2024-11</v>
      </c>
      <c r="B1809" s="4" t="n">
        <v>2024</v>
      </c>
      <c r="C1809" s="4" t="n">
        <v>11</v>
      </c>
      <c r="D1809" s="9" t="s">
        <v>294</v>
      </c>
      <c r="E1809" s="9" t="s">
        <v>364</v>
      </c>
      <c r="F1809" s="12" t="str">
        <f aca="false">INDEX(品項主檔!$B$2:$B$11,MATCH($E1809,品項主檔!$A$2:$A$11,0))</f>
        <v>酸辣湯</v>
      </c>
      <c r="G1809" s="12" t="str">
        <f aca="false">INDEX(品項主檔!$C$2:$C$11,MATCH($E1809,品項主檔!$A$2:$A$11,0))</f>
        <v>湯品</v>
      </c>
      <c r="H1809" s="17" t="n">
        <f aca="false">SUMIFS(品項年度售價!$D$2:$D$31,品項年度售價!$A$2:$A$31,$B1809,品項年度售價!$B$2:$B$31,$E1809)</f>
        <v>60</v>
      </c>
      <c r="I1809" s="4" t="n">
        <v>2381</v>
      </c>
      <c r="J1809" s="14" t="n">
        <f aca="false">H1809*I1809</f>
        <v>142860</v>
      </c>
    </row>
    <row r="1810" customFormat="false" ht="15" hidden="false" customHeight="false" outlineLevel="0" collapsed="false">
      <c r="A1810" s="6" t="str">
        <f aca="false">TEXT(B1810,"0")&amp;"-"&amp;TEXT(C1810,"00")</f>
        <v>2024-11</v>
      </c>
      <c r="B1810" s="4" t="n">
        <v>2024</v>
      </c>
      <c r="C1810" s="4" t="n">
        <v>11</v>
      </c>
      <c r="D1810" s="9" t="s">
        <v>294</v>
      </c>
      <c r="E1810" s="9" t="s">
        <v>367</v>
      </c>
      <c r="F1810" s="12" t="str">
        <f aca="false">INDEX(品項主檔!$B$2:$B$11,MATCH($E1810,品項主檔!$A$2:$A$11,0))</f>
        <v>招牌滷味拼盤</v>
      </c>
      <c r="G1810" s="12" t="str">
        <f aca="false">INDEX(品項主檔!$C$2:$C$11,MATCH($E1810,品項主檔!$A$2:$A$11,0))</f>
        <v>小菜</v>
      </c>
      <c r="H1810" s="17" t="n">
        <f aca="false">SUMIFS(品項年度售價!$D$2:$D$31,品項年度售價!$A$2:$A$31,$B1810,品項年度售價!$B$2:$B$31,$E1810)</f>
        <v>120</v>
      </c>
      <c r="I1810" s="4" t="n">
        <v>1425</v>
      </c>
      <c r="J1810" s="14" t="n">
        <f aca="false">H1810*I1810</f>
        <v>171000</v>
      </c>
    </row>
    <row r="1811" customFormat="false" ht="15" hidden="false" customHeight="false" outlineLevel="0" collapsed="false">
      <c r="A1811" s="6" t="str">
        <f aca="false">TEXT(B1811,"0")&amp;"-"&amp;TEXT(C1811,"00")</f>
        <v>2024-11</v>
      </c>
      <c r="B1811" s="4" t="n">
        <v>2024</v>
      </c>
      <c r="C1811" s="4" t="n">
        <v>11</v>
      </c>
      <c r="D1811" s="9" t="s">
        <v>294</v>
      </c>
      <c r="E1811" s="9" t="s">
        <v>370</v>
      </c>
      <c r="F1811" s="12" t="str">
        <f aca="false">INDEX(品項主檔!$B$2:$B$11,MATCH($E1811,品項主檔!$A$2:$A$11,0))</f>
        <v>古早味紅茶</v>
      </c>
      <c r="G1811" s="12" t="str">
        <f aca="false">INDEX(品項主檔!$C$2:$C$11,MATCH($E1811,品項主檔!$A$2:$A$11,0))</f>
        <v>飲品</v>
      </c>
      <c r="H1811" s="17" t="n">
        <f aca="false">SUMIFS(品項年度售價!$D$2:$D$31,品項年度售價!$A$2:$A$31,$B1811,品項年度售價!$B$2:$B$31,$E1811)</f>
        <v>45</v>
      </c>
      <c r="I1811" s="4" t="n">
        <v>3050</v>
      </c>
      <c r="J1811" s="14" t="n">
        <f aca="false">H1811*I1811</f>
        <v>137250</v>
      </c>
    </row>
    <row r="1812" customFormat="false" ht="15" hidden="false" customHeight="false" outlineLevel="0" collapsed="false">
      <c r="A1812" s="6" t="str">
        <f aca="false">TEXT(B1812,"0")&amp;"-"&amp;TEXT(C1812,"00")</f>
        <v>2024-11</v>
      </c>
      <c r="B1812" s="4" t="n">
        <v>2024</v>
      </c>
      <c r="C1812" s="4" t="n">
        <v>11</v>
      </c>
      <c r="D1812" s="9" t="s">
        <v>325</v>
      </c>
      <c r="E1812" s="9" t="s">
        <v>349</v>
      </c>
      <c r="F1812" s="12" t="str">
        <f aca="false">INDEX(品項主檔!$B$2:$B$11,MATCH($E1812,品項主檔!$A$2:$A$11,0))</f>
        <v>招牌牛肉麵</v>
      </c>
      <c r="G1812" s="12" t="str">
        <f aca="false">INDEX(品項主檔!$C$2:$C$11,MATCH($E1812,品項主檔!$A$2:$A$11,0))</f>
        <v>主食</v>
      </c>
      <c r="H1812" s="17" t="n">
        <f aca="false">SUMIFS(品項年度售價!$D$2:$D$31,品項年度售價!$A$2:$A$31,$B1812,品項年度售價!$B$2:$B$31,$E1812)</f>
        <v>280</v>
      </c>
      <c r="I1812" s="4" t="n">
        <v>508</v>
      </c>
      <c r="J1812" s="14" t="n">
        <f aca="false">H1812*I1812</f>
        <v>142240</v>
      </c>
    </row>
    <row r="1813" customFormat="false" ht="15" hidden="false" customHeight="false" outlineLevel="0" collapsed="false">
      <c r="A1813" s="6" t="str">
        <f aca="false">TEXT(B1813,"0")&amp;"-"&amp;TEXT(C1813,"00")</f>
        <v>2024-11</v>
      </c>
      <c r="B1813" s="4" t="n">
        <v>2024</v>
      </c>
      <c r="C1813" s="4" t="n">
        <v>11</v>
      </c>
      <c r="D1813" s="9" t="s">
        <v>325</v>
      </c>
      <c r="E1813" s="9" t="s">
        <v>352</v>
      </c>
      <c r="F1813" s="12" t="str">
        <f aca="false">INDEX(品項主檔!$B$2:$B$11,MATCH($E1813,品項主檔!$A$2:$A$11,0))</f>
        <v>三杯雞定食</v>
      </c>
      <c r="G1813" s="12" t="str">
        <f aca="false">INDEX(品項主檔!$C$2:$C$11,MATCH($E1813,品項主檔!$A$2:$A$11,0))</f>
        <v>主食</v>
      </c>
      <c r="H1813" s="17" t="n">
        <f aca="false">SUMIFS(品項年度售價!$D$2:$D$31,品項年度售價!$A$2:$A$31,$B1813,品項年度售價!$B$2:$B$31,$E1813)</f>
        <v>260</v>
      </c>
      <c r="I1813" s="4" t="n">
        <v>461</v>
      </c>
      <c r="J1813" s="14" t="n">
        <f aca="false">H1813*I1813</f>
        <v>119860</v>
      </c>
    </row>
    <row r="1814" customFormat="false" ht="15" hidden="false" customHeight="false" outlineLevel="0" collapsed="false">
      <c r="A1814" s="6" t="str">
        <f aca="false">TEXT(B1814,"0")&amp;"-"&amp;TEXT(C1814,"00")</f>
        <v>2024-11</v>
      </c>
      <c r="B1814" s="4" t="n">
        <v>2024</v>
      </c>
      <c r="C1814" s="4" t="n">
        <v>11</v>
      </c>
      <c r="D1814" s="9" t="s">
        <v>325</v>
      </c>
      <c r="E1814" s="9" t="s">
        <v>354</v>
      </c>
      <c r="F1814" s="12" t="str">
        <f aca="false">INDEX(品項主檔!$B$2:$B$11,MATCH($E1814,品項主檔!$A$2:$A$11,0))</f>
        <v>蔥油雞腿飯</v>
      </c>
      <c r="G1814" s="12" t="str">
        <f aca="false">INDEX(品項主檔!$C$2:$C$11,MATCH($E1814,品項主檔!$A$2:$A$11,0))</f>
        <v>主食</v>
      </c>
      <c r="H1814" s="17" t="n">
        <f aca="false">SUMIFS(品項年度售價!$D$2:$D$31,品項年度售價!$A$2:$A$31,$B1814,品項年度售價!$B$2:$B$31,$E1814)</f>
        <v>220</v>
      </c>
      <c r="I1814" s="4" t="n">
        <v>522</v>
      </c>
      <c r="J1814" s="14" t="n">
        <f aca="false">H1814*I1814</f>
        <v>114840</v>
      </c>
    </row>
    <row r="1815" customFormat="false" ht="15" hidden="false" customHeight="false" outlineLevel="0" collapsed="false">
      <c r="A1815" s="6" t="str">
        <f aca="false">TEXT(B1815,"0")&amp;"-"&amp;TEXT(C1815,"00")</f>
        <v>2024-11</v>
      </c>
      <c r="B1815" s="4" t="n">
        <v>2024</v>
      </c>
      <c r="C1815" s="4" t="n">
        <v>11</v>
      </c>
      <c r="D1815" s="9" t="s">
        <v>325</v>
      </c>
      <c r="E1815" s="9" t="s">
        <v>356</v>
      </c>
      <c r="F1815" s="12" t="str">
        <f aca="false">INDEX(品項主檔!$B$2:$B$11,MATCH($E1815,品項主檔!$A$2:$A$11,0))</f>
        <v>黑胡椒豬排飯</v>
      </c>
      <c r="G1815" s="12" t="str">
        <f aca="false">INDEX(品項主檔!$C$2:$C$11,MATCH($E1815,品項主檔!$A$2:$A$11,0))</f>
        <v>主食</v>
      </c>
      <c r="H1815" s="17" t="n">
        <f aca="false">SUMIFS(品項年度售價!$D$2:$D$31,品項年度售價!$A$2:$A$31,$B1815,品項年度售價!$B$2:$B$31,$E1815)</f>
        <v>230</v>
      </c>
      <c r="I1815" s="4" t="n">
        <v>557</v>
      </c>
      <c r="J1815" s="14" t="n">
        <f aca="false">H1815*I1815</f>
        <v>128110</v>
      </c>
    </row>
    <row r="1816" customFormat="false" ht="15" hidden="false" customHeight="false" outlineLevel="0" collapsed="false">
      <c r="A1816" s="6" t="str">
        <f aca="false">TEXT(B1816,"0")&amp;"-"&amp;TEXT(C1816,"00")</f>
        <v>2024-11</v>
      </c>
      <c r="B1816" s="4" t="n">
        <v>2024</v>
      </c>
      <c r="C1816" s="4" t="n">
        <v>11</v>
      </c>
      <c r="D1816" s="9" t="s">
        <v>325</v>
      </c>
      <c r="E1816" s="9" t="s">
        <v>358</v>
      </c>
      <c r="F1816" s="12" t="str">
        <f aca="false">INDEX(品項主檔!$B$2:$B$11,MATCH($E1816,品項主檔!$A$2:$A$11,0))</f>
        <v>麻油雞湯麵</v>
      </c>
      <c r="G1816" s="12" t="str">
        <f aca="false">INDEX(品項主檔!$C$2:$C$11,MATCH($E1816,品項主檔!$A$2:$A$11,0))</f>
        <v>主食</v>
      </c>
      <c r="H1816" s="17" t="n">
        <f aca="false">SUMIFS(品項年度售價!$D$2:$D$31,品項年度售價!$A$2:$A$31,$B1816,品項年度售價!$B$2:$B$31,$E1816)</f>
        <v>290</v>
      </c>
      <c r="I1816" s="4" t="n">
        <v>678</v>
      </c>
      <c r="J1816" s="14" t="n">
        <f aca="false">H1816*I1816</f>
        <v>196620</v>
      </c>
    </row>
    <row r="1817" customFormat="false" ht="15" hidden="false" customHeight="false" outlineLevel="0" collapsed="false">
      <c r="A1817" s="6" t="str">
        <f aca="false">TEXT(B1817,"0")&amp;"-"&amp;TEXT(C1817,"00")</f>
        <v>2024-11</v>
      </c>
      <c r="B1817" s="4" t="n">
        <v>2024</v>
      </c>
      <c r="C1817" s="4" t="n">
        <v>11</v>
      </c>
      <c r="D1817" s="9" t="s">
        <v>325</v>
      </c>
      <c r="E1817" s="9" t="s">
        <v>360</v>
      </c>
      <c r="F1817" s="12" t="str">
        <f aca="false">INDEX(品項主檔!$B$2:$B$11,MATCH($E1817,品項主檔!$A$2:$A$11,0))</f>
        <v>塔香涼麵</v>
      </c>
      <c r="G1817" s="12" t="str">
        <f aca="false">INDEX(品項主檔!$C$2:$C$11,MATCH($E1817,品項主檔!$A$2:$A$11,0))</f>
        <v>主食</v>
      </c>
      <c r="H1817" s="17" t="n">
        <f aca="false">SUMIFS(品項年度售價!$D$2:$D$31,品項年度售價!$A$2:$A$31,$B1817,品項年度售價!$B$2:$B$31,$E1817)</f>
        <v>180</v>
      </c>
      <c r="I1817" s="4" t="n">
        <v>259</v>
      </c>
      <c r="J1817" s="14" t="n">
        <f aca="false">H1817*I1817</f>
        <v>46620</v>
      </c>
    </row>
    <row r="1818" customFormat="false" ht="15" hidden="false" customHeight="false" outlineLevel="0" collapsed="false">
      <c r="A1818" s="6" t="str">
        <f aca="false">TEXT(B1818,"0")&amp;"-"&amp;TEXT(C1818,"00")</f>
        <v>2024-11</v>
      </c>
      <c r="B1818" s="4" t="n">
        <v>2024</v>
      </c>
      <c r="C1818" s="4" t="n">
        <v>11</v>
      </c>
      <c r="D1818" s="9" t="s">
        <v>325</v>
      </c>
      <c r="E1818" s="9" t="s">
        <v>362</v>
      </c>
      <c r="F1818" s="12" t="str">
        <f aca="false">INDEX(品項主檔!$B$2:$B$11,MATCH($E1818,品項主檔!$A$2:$A$11,0))</f>
        <v>海鮮炒飯</v>
      </c>
      <c r="G1818" s="12" t="str">
        <f aca="false">INDEX(品項主檔!$C$2:$C$11,MATCH($E1818,品項主檔!$A$2:$A$11,0))</f>
        <v>主食</v>
      </c>
      <c r="H1818" s="17" t="n">
        <f aca="false">SUMIFS(品項年度售價!$D$2:$D$31,品項年度售價!$A$2:$A$31,$B1818,品項年度售價!$B$2:$B$31,$E1818)</f>
        <v>250</v>
      </c>
      <c r="I1818" s="4" t="n">
        <v>537</v>
      </c>
      <c r="J1818" s="14" t="n">
        <f aca="false">H1818*I1818</f>
        <v>134250</v>
      </c>
    </row>
    <row r="1819" customFormat="false" ht="15" hidden="false" customHeight="false" outlineLevel="0" collapsed="false">
      <c r="A1819" s="6" t="str">
        <f aca="false">TEXT(B1819,"0")&amp;"-"&amp;TEXT(C1819,"00")</f>
        <v>2024-11</v>
      </c>
      <c r="B1819" s="4" t="n">
        <v>2024</v>
      </c>
      <c r="C1819" s="4" t="n">
        <v>11</v>
      </c>
      <c r="D1819" s="9" t="s">
        <v>325</v>
      </c>
      <c r="E1819" s="9" t="s">
        <v>364</v>
      </c>
      <c r="F1819" s="12" t="str">
        <f aca="false">INDEX(品項主檔!$B$2:$B$11,MATCH($E1819,品項主檔!$A$2:$A$11,0))</f>
        <v>酸辣湯</v>
      </c>
      <c r="G1819" s="12" t="str">
        <f aca="false">INDEX(品項主檔!$C$2:$C$11,MATCH($E1819,品項主檔!$A$2:$A$11,0))</f>
        <v>湯品</v>
      </c>
      <c r="H1819" s="17" t="n">
        <f aca="false">SUMIFS(品項年度售價!$D$2:$D$31,品項年度售價!$A$2:$A$31,$B1819,品項年度售價!$B$2:$B$31,$E1819)</f>
        <v>60</v>
      </c>
      <c r="I1819" s="4" t="n">
        <v>2299</v>
      </c>
      <c r="J1819" s="14" t="n">
        <f aca="false">H1819*I1819</f>
        <v>137940</v>
      </c>
    </row>
    <row r="1820" customFormat="false" ht="15" hidden="false" customHeight="false" outlineLevel="0" collapsed="false">
      <c r="A1820" s="6" t="str">
        <f aca="false">TEXT(B1820,"0")&amp;"-"&amp;TEXT(C1820,"00")</f>
        <v>2024-11</v>
      </c>
      <c r="B1820" s="4" t="n">
        <v>2024</v>
      </c>
      <c r="C1820" s="4" t="n">
        <v>11</v>
      </c>
      <c r="D1820" s="9" t="s">
        <v>325</v>
      </c>
      <c r="E1820" s="9" t="s">
        <v>367</v>
      </c>
      <c r="F1820" s="12" t="str">
        <f aca="false">INDEX(品項主檔!$B$2:$B$11,MATCH($E1820,品項主檔!$A$2:$A$11,0))</f>
        <v>招牌滷味拼盤</v>
      </c>
      <c r="G1820" s="12" t="str">
        <f aca="false">INDEX(品項主檔!$C$2:$C$11,MATCH($E1820,品項主檔!$A$2:$A$11,0))</f>
        <v>小菜</v>
      </c>
      <c r="H1820" s="17" t="n">
        <f aca="false">SUMIFS(品項年度售價!$D$2:$D$31,品項年度售價!$A$2:$A$31,$B1820,品項年度售價!$B$2:$B$31,$E1820)</f>
        <v>120</v>
      </c>
      <c r="I1820" s="4" t="n">
        <v>1677</v>
      </c>
      <c r="J1820" s="14" t="n">
        <f aca="false">H1820*I1820</f>
        <v>201240</v>
      </c>
    </row>
    <row r="1821" customFormat="false" ht="15" hidden="false" customHeight="false" outlineLevel="0" collapsed="false">
      <c r="A1821" s="6" t="str">
        <f aca="false">TEXT(B1821,"0")&amp;"-"&amp;TEXT(C1821,"00")</f>
        <v>2024-11</v>
      </c>
      <c r="B1821" s="4" t="n">
        <v>2024</v>
      </c>
      <c r="C1821" s="4" t="n">
        <v>11</v>
      </c>
      <c r="D1821" s="9" t="s">
        <v>325</v>
      </c>
      <c r="E1821" s="9" t="s">
        <v>370</v>
      </c>
      <c r="F1821" s="12" t="str">
        <f aca="false">INDEX(品項主檔!$B$2:$B$11,MATCH($E1821,品項主檔!$A$2:$A$11,0))</f>
        <v>古早味紅茶</v>
      </c>
      <c r="G1821" s="12" t="str">
        <f aca="false">INDEX(品項主檔!$C$2:$C$11,MATCH($E1821,品項主檔!$A$2:$A$11,0))</f>
        <v>飲品</v>
      </c>
      <c r="H1821" s="17" t="n">
        <f aca="false">SUMIFS(品項年度售價!$D$2:$D$31,品項年度售價!$A$2:$A$31,$B1821,品項年度售價!$B$2:$B$31,$E1821)</f>
        <v>45</v>
      </c>
      <c r="I1821" s="4" t="n">
        <v>3458</v>
      </c>
      <c r="J1821" s="14" t="n">
        <f aca="false">H1821*I1821</f>
        <v>155610</v>
      </c>
    </row>
    <row r="1822" customFormat="false" ht="15" hidden="false" customHeight="false" outlineLevel="0" collapsed="false">
      <c r="A1822" s="6" t="str">
        <f aca="false">TEXT(B1822,"0")&amp;"-"&amp;TEXT(C1822,"00")</f>
        <v>2024-11</v>
      </c>
      <c r="B1822" s="4" t="n">
        <v>2024</v>
      </c>
      <c r="C1822" s="4" t="n">
        <v>11</v>
      </c>
      <c r="D1822" s="9" t="s">
        <v>328</v>
      </c>
      <c r="E1822" s="9" t="s">
        <v>349</v>
      </c>
      <c r="F1822" s="12" t="str">
        <f aca="false">INDEX(品項主檔!$B$2:$B$11,MATCH($E1822,品項主檔!$A$2:$A$11,0))</f>
        <v>招牌牛肉麵</v>
      </c>
      <c r="G1822" s="12" t="str">
        <f aca="false">INDEX(品項主檔!$C$2:$C$11,MATCH($E1822,品項主檔!$A$2:$A$11,0))</f>
        <v>主食</v>
      </c>
      <c r="H1822" s="17" t="n">
        <f aca="false">SUMIFS(品項年度售價!$D$2:$D$31,品項年度售價!$A$2:$A$31,$B1822,品項年度售價!$B$2:$B$31,$E1822)</f>
        <v>280</v>
      </c>
      <c r="I1822" s="4" t="n">
        <v>439</v>
      </c>
      <c r="J1822" s="14" t="n">
        <f aca="false">H1822*I1822</f>
        <v>122920</v>
      </c>
    </row>
    <row r="1823" customFormat="false" ht="15" hidden="false" customHeight="false" outlineLevel="0" collapsed="false">
      <c r="A1823" s="6" t="str">
        <f aca="false">TEXT(B1823,"0")&amp;"-"&amp;TEXT(C1823,"00")</f>
        <v>2024-11</v>
      </c>
      <c r="B1823" s="4" t="n">
        <v>2024</v>
      </c>
      <c r="C1823" s="4" t="n">
        <v>11</v>
      </c>
      <c r="D1823" s="9" t="s">
        <v>328</v>
      </c>
      <c r="E1823" s="9" t="s">
        <v>352</v>
      </c>
      <c r="F1823" s="12" t="str">
        <f aca="false">INDEX(品項主檔!$B$2:$B$11,MATCH($E1823,品項主檔!$A$2:$A$11,0))</f>
        <v>三杯雞定食</v>
      </c>
      <c r="G1823" s="12" t="str">
        <f aca="false">INDEX(品項主檔!$C$2:$C$11,MATCH($E1823,品項主檔!$A$2:$A$11,0))</f>
        <v>主食</v>
      </c>
      <c r="H1823" s="17" t="n">
        <f aca="false">SUMIFS(品項年度售價!$D$2:$D$31,品項年度售價!$A$2:$A$31,$B1823,品項年度售價!$B$2:$B$31,$E1823)</f>
        <v>260</v>
      </c>
      <c r="I1823" s="4" t="n">
        <v>421</v>
      </c>
      <c r="J1823" s="14" t="n">
        <f aca="false">H1823*I1823</f>
        <v>109460</v>
      </c>
    </row>
    <row r="1824" customFormat="false" ht="15" hidden="false" customHeight="false" outlineLevel="0" collapsed="false">
      <c r="A1824" s="6" t="str">
        <f aca="false">TEXT(B1824,"0")&amp;"-"&amp;TEXT(C1824,"00")</f>
        <v>2024-11</v>
      </c>
      <c r="B1824" s="4" t="n">
        <v>2024</v>
      </c>
      <c r="C1824" s="4" t="n">
        <v>11</v>
      </c>
      <c r="D1824" s="9" t="s">
        <v>328</v>
      </c>
      <c r="E1824" s="9" t="s">
        <v>354</v>
      </c>
      <c r="F1824" s="12" t="str">
        <f aca="false">INDEX(品項主檔!$B$2:$B$11,MATCH($E1824,品項主檔!$A$2:$A$11,0))</f>
        <v>蔥油雞腿飯</v>
      </c>
      <c r="G1824" s="12" t="str">
        <f aca="false">INDEX(品項主檔!$C$2:$C$11,MATCH($E1824,品項主檔!$A$2:$A$11,0))</f>
        <v>主食</v>
      </c>
      <c r="H1824" s="17" t="n">
        <f aca="false">SUMIFS(品項年度售價!$D$2:$D$31,品項年度售價!$A$2:$A$31,$B1824,品項年度售價!$B$2:$B$31,$E1824)</f>
        <v>220</v>
      </c>
      <c r="I1824" s="4" t="n">
        <v>395</v>
      </c>
      <c r="J1824" s="14" t="n">
        <f aca="false">H1824*I1824</f>
        <v>86900</v>
      </c>
    </row>
    <row r="1825" customFormat="false" ht="15" hidden="false" customHeight="false" outlineLevel="0" collapsed="false">
      <c r="A1825" s="6" t="str">
        <f aca="false">TEXT(B1825,"0")&amp;"-"&amp;TEXT(C1825,"00")</f>
        <v>2024-11</v>
      </c>
      <c r="B1825" s="4" t="n">
        <v>2024</v>
      </c>
      <c r="C1825" s="4" t="n">
        <v>11</v>
      </c>
      <c r="D1825" s="9" t="s">
        <v>328</v>
      </c>
      <c r="E1825" s="9" t="s">
        <v>356</v>
      </c>
      <c r="F1825" s="12" t="str">
        <f aca="false">INDEX(品項主檔!$B$2:$B$11,MATCH($E1825,品項主檔!$A$2:$A$11,0))</f>
        <v>黑胡椒豬排飯</v>
      </c>
      <c r="G1825" s="12" t="str">
        <f aca="false">INDEX(品項主檔!$C$2:$C$11,MATCH($E1825,品項主檔!$A$2:$A$11,0))</f>
        <v>主食</v>
      </c>
      <c r="H1825" s="17" t="n">
        <f aca="false">SUMIFS(品項年度售價!$D$2:$D$31,品項年度售價!$A$2:$A$31,$B1825,品項年度售價!$B$2:$B$31,$E1825)</f>
        <v>230</v>
      </c>
      <c r="I1825" s="4" t="n">
        <v>436</v>
      </c>
      <c r="J1825" s="14" t="n">
        <f aca="false">H1825*I1825</f>
        <v>100280</v>
      </c>
    </row>
    <row r="1826" customFormat="false" ht="15" hidden="false" customHeight="false" outlineLevel="0" collapsed="false">
      <c r="A1826" s="6" t="str">
        <f aca="false">TEXT(B1826,"0")&amp;"-"&amp;TEXT(C1826,"00")</f>
        <v>2024-11</v>
      </c>
      <c r="B1826" s="4" t="n">
        <v>2024</v>
      </c>
      <c r="C1826" s="4" t="n">
        <v>11</v>
      </c>
      <c r="D1826" s="9" t="s">
        <v>328</v>
      </c>
      <c r="E1826" s="9" t="s">
        <v>358</v>
      </c>
      <c r="F1826" s="12" t="str">
        <f aca="false">INDEX(品項主檔!$B$2:$B$11,MATCH($E1826,品項主檔!$A$2:$A$11,0))</f>
        <v>麻油雞湯麵</v>
      </c>
      <c r="G1826" s="12" t="str">
        <f aca="false">INDEX(品項主檔!$C$2:$C$11,MATCH($E1826,品項主檔!$A$2:$A$11,0))</f>
        <v>主食</v>
      </c>
      <c r="H1826" s="17" t="n">
        <f aca="false">SUMIFS(品項年度售價!$D$2:$D$31,品項年度售價!$A$2:$A$31,$B1826,品項年度售價!$B$2:$B$31,$E1826)</f>
        <v>290</v>
      </c>
      <c r="I1826" s="4" t="n">
        <v>493</v>
      </c>
      <c r="J1826" s="14" t="n">
        <f aca="false">H1826*I1826</f>
        <v>142970</v>
      </c>
    </row>
    <row r="1827" customFormat="false" ht="15" hidden="false" customHeight="false" outlineLevel="0" collapsed="false">
      <c r="A1827" s="6" t="str">
        <f aca="false">TEXT(B1827,"0")&amp;"-"&amp;TEXT(C1827,"00")</f>
        <v>2024-11</v>
      </c>
      <c r="B1827" s="4" t="n">
        <v>2024</v>
      </c>
      <c r="C1827" s="4" t="n">
        <v>11</v>
      </c>
      <c r="D1827" s="9" t="s">
        <v>328</v>
      </c>
      <c r="E1827" s="9" t="s">
        <v>360</v>
      </c>
      <c r="F1827" s="12" t="str">
        <f aca="false">INDEX(品項主檔!$B$2:$B$11,MATCH($E1827,品項主檔!$A$2:$A$11,0))</f>
        <v>塔香涼麵</v>
      </c>
      <c r="G1827" s="12" t="str">
        <f aca="false">INDEX(品項主檔!$C$2:$C$11,MATCH($E1827,品項主檔!$A$2:$A$11,0))</f>
        <v>主食</v>
      </c>
      <c r="H1827" s="17" t="n">
        <f aca="false">SUMIFS(品項年度售價!$D$2:$D$31,品項年度售價!$A$2:$A$31,$B1827,品項年度售價!$B$2:$B$31,$E1827)</f>
        <v>180</v>
      </c>
      <c r="I1827" s="4" t="n">
        <v>256</v>
      </c>
      <c r="J1827" s="14" t="n">
        <f aca="false">H1827*I1827</f>
        <v>46080</v>
      </c>
    </row>
    <row r="1828" customFormat="false" ht="15" hidden="false" customHeight="false" outlineLevel="0" collapsed="false">
      <c r="A1828" s="6" t="str">
        <f aca="false">TEXT(B1828,"0")&amp;"-"&amp;TEXT(C1828,"00")</f>
        <v>2024-11</v>
      </c>
      <c r="B1828" s="4" t="n">
        <v>2024</v>
      </c>
      <c r="C1828" s="4" t="n">
        <v>11</v>
      </c>
      <c r="D1828" s="9" t="s">
        <v>328</v>
      </c>
      <c r="E1828" s="9" t="s">
        <v>362</v>
      </c>
      <c r="F1828" s="12" t="str">
        <f aca="false">INDEX(品項主檔!$B$2:$B$11,MATCH($E1828,品項主檔!$A$2:$A$11,0))</f>
        <v>海鮮炒飯</v>
      </c>
      <c r="G1828" s="12" t="str">
        <f aca="false">INDEX(品項主檔!$C$2:$C$11,MATCH($E1828,品項主檔!$A$2:$A$11,0))</f>
        <v>主食</v>
      </c>
      <c r="H1828" s="17" t="n">
        <f aca="false">SUMIFS(品項年度售價!$D$2:$D$31,品項年度售價!$A$2:$A$31,$B1828,品項年度售價!$B$2:$B$31,$E1828)</f>
        <v>250</v>
      </c>
      <c r="I1828" s="4" t="n">
        <v>349</v>
      </c>
      <c r="J1828" s="14" t="n">
        <f aca="false">H1828*I1828</f>
        <v>87250</v>
      </c>
    </row>
    <row r="1829" customFormat="false" ht="15" hidden="false" customHeight="false" outlineLevel="0" collapsed="false">
      <c r="A1829" s="6" t="str">
        <f aca="false">TEXT(B1829,"0")&amp;"-"&amp;TEXT(C1829,"00")</f>
        <v>2024-11</v>
      </c>
      <c r="B1829" s="4" t="n">
        <v>2024</v>
      </c>
      <c r="C1829" s="4" t="n">
        <v>11</v>
      </c>
      <c r="D1829" s="9" t="s">
        <v>328</v>
      </c>
      <c r="E1829" s="9" t="s">
        <v>364</v>
      </c>
      <c r="F1829" s="12" t="str">
        <f aca="false">INDEX(品項主檔!$B$2:$B$11,MATCH($E1829,品項主檔!$A$2:$A$11,0))</f>
        <v>酸辣湯</v>
      </c>
      <c r="G1829" s="12" t="str">
        <f aca="false">INDEX(品項主檔!$C$2:$C$11,MATCH($E1829,品項主檔!$A$2:$A$11,0))</f>
        <v>湯品</v>
      </c>
      <c r="H1829" s="17" t="n">
        <f aca="false">SUMIFS(品項年度售價!$D$2:$D$31,品項年度售價!$A$2:$A$31,$B1829,品項年度售價!$B$2:$B$31,$E1829)</f>
        <v>60</v>
      </c>
      <c r="I1829" s="4" t="n">
        <v>2511</v>
      </c>
      <c r="J1829" s="14" t="n">
        <f aca="false">H1829*I1829</f>
        <v>150660</v>
      </c>
    </row>
    <row r="1830" customFormat="false" ht="15" hidden="false" customHeight="false" outlineLevel="0" collapsed="false">
      <c r="A1830" s="6" t="str">
        <f aca="false">TEXT(B1830,"0")&amp;"-"&amp;TEXT(C1830,"00")</f>
        <v>2024-11</v>
      </c>
      <c r="B1830" s="4" t="n">
        <v>2024</v>
      </c>
      <c r="C1830" s="4" t="n">
        <v>11</v>
      </c>
      <c r="D1830" s="9" t="s">
        <v>328</v>
      </c>
      <c r="E1830" s="9" t="s">
        <v>367</v>
      </c>
      <c r="F1830" s="12" t="str">
        <f aca="false">INDEX(品項主檔!$B$2:$B$11,MATCH($E1830,品項主檔!$A$2:$A$11,0))</f>
        <v>招牌滷味拼盤</v>
      </c>
      <c r="G1830" s="12" t="str">
        <f aca="false">INDEX(品項主檔!$C$2:$C$11,MATCH($E1830,品項主檔!$A$2:$A$11,0))</f>
        <v>小菜</v>
      </c>
      <c r="H1830" s="17" t="n">
        <f aca="false">SUMIFS(品項年度售價!$D$2:$D$31,品項年度售價!$A$2:$A$31,$B1830,品項年度售價!$B$2:$B$31,$E1830)</f>
        <v>120</v>
      </c>
      <c r="I1830" s="4" t="n">
        <v>1565</v>
      </c>
      <c r="J1830" s="14" t="n">
        <f aca="false">H1830*I1830</f>
        <v>187800</v>
      </c>
    </row>
    <row r="1831" customFormat="false" ht="15" hidden="false" customHeight="false" outlineLevel="0" collapsed="false">
      <c r="A1831" s="6" t="str">
        <f aca="false">TEXT(B1831,"0")&amp;"-"&amp;TEXT(C1831,"00")</f>
        <v>2024-11</v>
      </c>
      <c r="B1831" s="4" t="n">
        <v>2024</v>
      </c>
      <c r="C1831" s="4" t="n">
        <v>11</v>
      </c>
      <c r="D1831" s="9" t="s">
        <v>328</v>
      </c>
      <c r="E1831" s="9" t="s">
        <v>370</v>
      </c>
      <c r="F1831" s="12" t="str">
        <f aca="false">INDEX(品項主檔!$B$2:$B$11,MATCH($E1831,品項主檔!$A$2:$A$11,0))</f>
        <v>古早味紅茶</v>
      </c>
      <c r="G1831" s="12" t="str">
        <f aca="false">INDEX(品項主檔!$C$2:$C$11,MATCH($E1831,品項主檔!$A$2:$A$11,0))</f>
        <v>飲品</v>
      </c>
      <c r="H1831" s="17" t="n">
        <f aca="false">SUMIFS(品項年度售價!$D$2:$D$31,品項年度售價!$A$2:$A$31,$B1831,品項年度售價!$B$2:$B$31,$E1831)</f>
        <v>45</v>
      </c>
      <c r="I1831" s="4" t="n">
        <v>2744</v>
      </c>
      <c r="J1831" s="14" t="n">
        <f aca="false">H1831*I1831</f>
        <v>123480</v>
      </c>
    </row>
    <row r="1832" customFormat="false" ht="15" hidden="false" customHeight="false" outlineLevel="0" collapsed="false">
      <c r="A1832" s="6" t="str">
        <f aca="false">TEXT(B1832,"0")&amp;"-"&amp;TEXT(C1832,"00")</f>
        <v>2024-11</v>
      </c>
      <c r="B1832" s="4" t="n">
        <v>2024</v>
      </c>
      <c r="C1832" s="4" t="n">
        <v>11</v>
      </c>
      <c r="D1832" s="9" t="s">
        <v>280</v>
      </c>
      <c r="E1832" s="9" t="s">
        <v>349</v>
      </c>
      <c r="F1832" s="12" t="str">
        <f aca="false">INDEX(品項主檔!$B$2:$B$11,MATCH($E1832,品項主檔!$A$2:$A$11,0))</f>
        <v>招牌牛肉麵</v>
      </c>
      <c r="G1832" s="12" t="str">
        <f aca="false">INDEX(品項主檔!$C$2:$C$11,MATCH($E1832,品項主檔!$A$2:$A$11,0))</f>
        <v>主食</v>
      </c>
      <c r="H1832" s="17" t="n">
        <f aca="false">SUMIFS(品項年度售價!$D$2:$D$31,品項年度售價!$A$2:$A$31,$B1832,品項年度售價!$B$2:$B$31,$E1832)</f>
        <v>280</v>
      </c>
      <c r="I1832" s="4" t="n">
        <v>659</v>
      </c>
      <c r="J1832" s="14" t="n">
        <f aca="false">H1832*I1832</f>
        <v>184520</v>
      </c>
    </row>
    <row r="1833" customFormat="false" ht="15" hidden="false" customHeight="false" outlineLevel="0" collapsed="false">
      <c r="A1833" s="6" t="str">
        <f aca="false">TEXT(B1833,"0")&amp;"-"&amp;TEXT(C1833,"00")</f>
        <v>2024-11</v>
      </c>
      <c r="B1833" s="4" t="n">
        <v>2024</v>
      </c>
      <c r="C1833" s="4" t="n">
        <v>11</v>
      </c>
      <c r="D1833" s="9" t="s">
        <v>280</v>
      </c>
      <c r="E1833" s="9" t="s">
        <v>352</v>
      </c>
      <c r="F1833" s="12" t="str">
        <f aca="false">INDEX(品項主檔!$B$2:$B$11,MATCH($E1833,品項主檔!$A$2:$A$11,0))</f>
        <v>三杯雞定食</v>
      </c>
      <c r="G1833" s="12" t="str">
        <f aca="false">INDEX(品項主檔!$C$2:$C$11,MATCH($E1833,品項主檔!$A$2:$A$11,0))</f>
        <v>主食</v>
      </c>
      <c r="H1833" s="17" t="n">
        <f aca="false">SUMIFS(品項年度售價!$D$2:$D$31,品項年度售價!$A$2:$A$31,$B1833,品項年度售價!$B$2:$B$31,$E1833)</f>
        <v>260</v>
      </c>
      <c r="I1833" s="4" t="n">
        <v>503</v>
      </c>
      <c r="J1833" s="14" t="n">
        <f aca="false">H1833*I1833</f>
        <v>130780</v>
      </c>
    </row>
    <row r="1834" customFormat="false" ht="15" hidden="false" customHeight="false" outlineLevel="0" collapsed="false">
      <c r="A1834" s="6" t="str">
        <f aca="false">TEXT(B1834,"0")&amp;"-"&amp;TEXT(C1834,"00")</f>
        <v>2024-11</v>
      </c>
      <c r="B1834" s="4" t="n">
        <v>2024</v>
      </c>
      <c r="C1834" s="4" t="n">
        <v>11</v>
      </c>
      <c r="D1834" s="9" t="s">
        <v>280</v>
      </c>
      <c r="E1834" s="9" t="s">
        <v>354</v>
      </c>
      <c r="F1834" s="12" t="str">
        <f aca="false">INDEX(品項主檔!$B$2:$B$11,MATCH($E1834,品項主檔!$A$2:$A$11,0))</f>
        <v>蔥油雞腿飯</v>
      </c>
      <c r="G1834" s="12" t="str">
        <f aca="false">INDEX(品項主檔!$C$2:$C$11,MATCH($E1834,品項主檔!$A$2:$A$11,0))</f>
        <v>主食</v>
      </c>
      <c r="H1834" s="17" t="n">
        <f aca="false">SUMIFS(品項年度售價!$D$2:$D$31,品項年度售價!$A$2:$A$31,$B1834,品項年度售價!$B$2:$B$31,$E1834)</f>
        <v>220</v>
      </c>
      <c r="I1834" s="4" t="n">
        <v>559</v>
      </c>
      <c r="J1834" s="14" t="n">
        <f aca="false">H1834*I1834</f>
        <v>122980</v>
      </c>
    </row>
    <row r="1835" customFormat="false" ht="15" hidden="false" customHeight="false" outlineLevel="0" collapsed="false">
      <c r="A1835" s="6" t="str">
        <f aca="false">TEXT(B1835,"0")&amp;"-"&amp;TEXT(C1835,"00")</f>
        <v>2024-11</v>
      </c>
      <c r="B1835" s="4" t="n">
        <v>2024</v>
      </c>
      <c r="C1835" s="4" t="n">
        <v>11</v>
      </c>
      <c r="D1835" s="9" t="s">
        <v>280</v>
      </c>
      <c r="E1835" s="9" t="s">
        <v>356</v>
      </c>
      <c r="F1835" s="12" t="str">
        <f aca="false">INDEX(品項主檔!$B$2:$B$11,MATCH($E1835,品項主檔!$A$2:$A$11,0))</f>
        <v>黑胡椒豬排飯</v>
      </c>
      <c r="G1835" s="12" t="str">
        <f aca="false">INDEX(品項主檔!$C$2:$C$11,MATCH($E1835,品項主檔!$A$2:$A$11,0))</f>
        <v>主食</v>
      </c>
      <c r="H1835" s="17" t="n">
        <f aca="false">SUMIFS(品項年度售價!$D$2:$D$31,品項年度售價!$A$2:$A$31,$B1835,品項年度售價!$B$2:$B$31,$E1835)</f>
        <v>230</v>
      </c>
      <c r="I1835" s="4" t="n">
        <v>558</v>
      </c>
      <c r="J1835" s="14" t="n">
        <f aca="false">H1835*I1835</f>
        <v>128340</v>
      </c>
    </row>
    <row r="1836" customFormat="false" ht="15" hidden="false" customHeight="false" outlineLevel="0" collapsed="false">
      <c r="A1836" s="6" t="str">
        <f aca="false">TEXT(B1836,"0")&amp;"-"&amp;TEXT(C1836,"00")</f>
        <v>2024-11</v>
      </c>
      <c r="B1836" s="4" t="n">
        <v>2024</v>
      </c>
      <c r="C1836" s="4" t="n">
        <v>11</v>
      </c>
      <c r="D1836" s="9" t="s">
        <v>280</v>
      </c>
      <c r="E1836" s="9" t="s">
        <v>358</v>
      </c>
      <c r="F1836" s="12" t="str">
        <f aca="false">INDEX(品項主檔!$B$2:$B$11,MATCH($E1836,品項主檔!$A$2:$A$11,0))</f>
        <v>麻油雞湯麵</v>
      </c>
      <c r="G1836" s="12" t="str">
        <f aca="false">INDEX(品項主檔!$C$2:$C$11,MATCH($E1836,品項主檔!$A$2:$A$11,0))</f>
        <v>主食</v>
      </c>
      <c r="H1836" s="17" t="n">
        <f aca="false">SUMIFS(品項年度售價!$D$2:$D$31,品項年度售價!$A$2:$A$31,$B1836,品項年度售價!$B$2:$B$31,$E1836)</f>
        <v>290</v>
      </c>
      <c r="I1836" s="4" t="n">
        <v>552</v>
      </c>
      <c r="J1836" s="14" t="n">
        <f aca="false">H1836*I1836</f>
        <v>160080</v>
      </c>
    </row>
    <row r="1837" customFormat="false" ht="15" hidden="false" customHeight="false" outlineLevel="0" collapsed="false">
      <c r="A1837" s="6" t="str">
        <f aca="false">TEXT(B1837,"0")&amp;"-"&amp;TEXT(C1837,"00")</f>
        <v>2024-11</v>
      </c>
      <c r="B1837" s="4" t="n">
        <v>2024</v>
      </c>
      <c r="C1837" s="4" t="n">
        <v>11</v>
      </c>
      <c r="D1837" s="9" t="s">
        <v>280</v>
      </c>
      <c r="E1837" s="9" t="s">
        <v>360</v>
      </c>
      <c r="F1837" s="12" t="str">
        <f aca="false">INDEX(品項主檔!$B$2:$B$11,MATCH($E1837,品項主檔!$A$2:$A$11,0))</f>
        <v>塔香涼麵</v>
      </c>
      <c r="G1837" s="12" t="str">
        <f aca="false">INDEX(品項主檔!$C$2:$C$11,MATCH($E1837,品項主檔!$A$2:$A$11,0))</f>
        <v>主食</v>
      </c>
      <c r="H1837" s="17" t="n">
        <f aca="false">SUMIFS(品項年度售價!$D$2:$D$31,品項年度售價!$A$2:$A$31,$B1837,品項年度售價!$B$2:$B$31,$E1837)</f>
        <v>180</v>
      </c>
      <c r="I1837" s="4" t="n">
        <v>369</v>
      </c>
      <c r="J1837" s="14" t="n">
        <f aca="false">H1837*I1837</f>
        <v>66420</v>
      </c>
    </row>
    <row r="1838" customFormat="false" ht="15" hidden="false" customHeight="false" outlineLevel="0" collapsed="false">
      <c r="A1838" s="6" t="str">
        <f aca="false">TEXT(B1838,"0")&amp;"-"&amp;TEXT(C1838,"00")</f>
        <v>2024-11</v>
      </c>
      <c r="B1838" s="4" t="n">
        <v>2024</v>
      </c>
      <c r="C1838" s="4" t="n">
        <v>11</v>
      </c>
      <c r="D1838" s="9" t="s">
        <v>280</v>
      </c>
      <c r="E1838" s="9" t="s">
        <v>362</v>
      </c>
      <c r="F1838" s="12" t="str">
        <f aca="false">INDEX(品項主檔!$B$2:$B$11,MATCH($E1838,品項主檔!$A$2:$A$11,0))</f>
        <v>海鮮炒飯</v>
      </c>
      <c r="G1838" s="12" t="str">
        <f aca="false">INDEX(品項主檔!$C$2:$C$11,MATCH($E1838,品項主檔!$A$2:$A$11,0))</f>
        <v>主食</v>
      </c>
      <c r="H1838" s="17" t="n">
        <f aca="false">SUMIFS(品項年度售價!$D$2:$D$31,品項年度售價!$A$2:$A$31,$B1838,品項年度售價!$B$2:$B$31,$E1838)</f>
        <v>250</v>
      </c>
      <c r="I1838" s="4" t="n">
        <v>407</v>
      </c>
      <c r="J1838" s="14" t="n">
        <f aca="false">H1838*I1838</f>
        <v>101750</v>
      </c>
    </row>
    <row r="1839" customFormat="false" ht="15" hidden="false" customHeight="false" outlineLevel="0" collapsed="false">
      <c r="A1839" s="6" t="str">
        <f aca="false">TEXT(B1839,"0")&amp;"-"&amp;TEXT(C1839,"00")</f>
        <v>2024-11</v>
      </c>
      <c r="B1839" s="4" t="n">
        <v>2024</v>
      </c>
      <c r="C1839" s="4" t="n">
        <v>11</v>
      </c>
      <c r="D1839" s="9" t="s">
        <v>280</v>
      </c>
      <c r="E1839" s="9" t="s">
        <v>364</v>
      </c>
      <c r="F1839" s="12" t="str">
        <f aca="false">INDEX(品項主檔!$B$2:$B$11,MATCH($E1839,品項主檔!$A$2:$A$11,0))</f>
        <v>酸辣湯</v>
      </c>
      <c r="G1839" s="12" t="str">
        <f aca="false">INDEX(品項主檔!$C$2:$C$11,MATCH($E1839,品項主檔!$A$2:$A$11,0))</f>
        <v>湯品</v>
      </c>
      <c r="H1839" s="17" t="n">
        <f aca="false">SUMIFS(品項年度售價!$D$2:$D$31,品項年度售價!$A$2:$A$31,$B1839,品項年度售價!$B$2:$B$31,$E1839)</f>
        <v>60</v>
      </c>
      <c r="I1839" s="4" t="n">
        <v>2543</v>
      </c>
      <c r="J1839" s="14" t="n">
        <f aca="false">H1839*I1839</f>
        <v>152580</v>
      </c>
    </row>
    <row r="1840" customFormat="false" ht="15" hidden="false" customHeight="false" outlineLevel="0" collapsed="false">
      <c r="A1840" s="6" t="str">
        <f aca="false">TEXT(B1840,"0")&amp;"-"&amp;TEXT(C1840,"00")</f>
        <v>2024-11</v>
      </c>
      <c r="B1840" s="4" t="n">
        <v>2024</v>
      </c>
      <c r="C1840" s="4" t="n">
        <v>11</v>
      </c>
      <c r="D1840" s="9" t="s">
        <v>280</v>
      </c>
      <c r="E1840" s="9" t="s">
        <v>367</v>
      </c>
      <c r="F1840" s="12" t="str">
        <f aca="false">INDEX(品項主檔!$B$2:$B$11,MATCH($E1840,品項主檔!$A$2:$A$11,0))</f>
        <v>招牌滷味拼盤</v>
      </c>
      <c r="G1840" s="12" t="str">
        <f aca="false">INDEX(品項主檔!$C$2:$C$11,MATCH($E1840,品項主檔!$A$2:$A$11,0))</f>
        <v>小菜</v>
      </c>
      <c r="H1840" s="17" t="n">
        <f aca="false">SUMIFS(品項年度售價!$D$2:$D$31,品項年度售價!$A$2:$A$31,$B1840,品項年度售價!$B$2:$B$31,$E1840)</f>
        <v>120</v>
      </c>
      <c r="I1840" s="4" t="n">
        <v>2235</v>
      </c>
      <c r="J1840" s="14" t="n">
        <f aca="false">H1840*I1840</f>
        <v>268200</v>
      </c>
    </row>
    <row r="1841" customFormat="false" ht="15" hidden="false" customHeight="false" outlineLevel="0" collapsed="false">
      <c r="A1841" s="6" t="str">
        <f aca="false">TEXT(B1841,"0")&amp;"-"&amp;TEXT(C1841,"00")</f>
        <v>2024-11</v>
      </c>
      <c r="B1841" s="4" t="n">
        <v>2024</v>
      </c>
      <c r="C1841" s="4" t="n">
        <v>11</v>
      </c>
      <c r="D1841" s="9" t="s">
        <v>280</v>
      </c>
      <c r="E1841" s="9" t="s">
        <v>370</v>
      </c>
      <c r="F1841" s="12" t="str">
        <f aca="false">INDEX(品項主檔!$B$2:$B$11,MATCH($E1841,品項主檔!$A$2:$A$11,0))</f>
        <v>古早味紅茶</v>
      </c>
      <c r="G1841" s="12" t="str">
        <f aca="false">INDEX(品項主檔!$C$2:$C$11,MATCH($E1841,品項主檔!$A$2:$A$11,0))</f>
        <v>飲品</v>
      </c>
      <c r="H1841" s="17" t="n">
        <f aca="false">SUMIFS(品項年度售價!$D$2:$D$31,品項年度售價!$A$2:$A$31,$B1841,品項年度售價!$B$2:$B$31,$E1841)</f>
        <v>45</v>
      </c>
      <c r="I1841" s="4" t="n">
        <v>3806</v>
      </c>
      <c r="J1841" s="14" t="n">
        <f aca="false">H1841*I1841</f>
        <v>171270</v>
      </c>
    </row>
    <row r="1842" customFormat="false" ht="15" hidden="false" customHeight="false" outlineLevel="0" collapsed="false">
      <c r="A1842" s="6" t="str">
        <f aca="false">TEXT(B1842,"0")&amp;"-"&amp;TEXT(C1842,"00")</f>
        <v>2024-11</v>
      </c>
      <c r="B1842" s="4" t="n">
        <v>2024</v>
      </c>
      <c r="C1842" s="4" t="n">
        <v>11</v>
      </c>
      <c r="D1842" s="9" t="s">
        <v>283</v>
      </c>
      <c r="E1842" s="9" t="s">
        <v>349</v>
      </c>
      <c r="F1842" s="12" t="str">
        <f aca="false">INDEX(品項主檔!$B$2:$B$11,MATCH($E1842,品項主檔!$A$2:$A$11,0))</f>
        <v>招牌牛肉麵</v>
      </c>
      <c r="G1842" s="12" t="str">
        <f aca="false">INDEX(品項主檔!$C$2:$C$11,MATCH($E1842,品項主檔!$A$2:$A$11,0))</f>
        <v>主食</v>
      </c>
      <c r="H1842" s="17" t="n">
        <f aca="false">SUMIFS(品項年度售價!$D$2:$D$31,品項年度售價!$A$2:$A$31,$B1842,品項年度售價!$B$2:$B$31,$E1842)</f>
        <v>280</v>
      </c>
      <c r="I1842" s="4" t="n">
        <v>402</v>
      </c>
      <c r="J1842" s="14" t="n">
        <f aca="false">H1842*I1842</f>
        <v>112560</v>
      </c>
    </row>
    <row r="1843" customFormat="false" ht="15" hidden="false" customHeight="false" outlineLevel="0" collapsed="false">
      <c r="A1843" s="6" t="str">
        <f aca="false">TEXT(B1843,"0")&amp;"-"&amp;TEXT(C1843,"00")</f>
        <v>2024-11</v>
      </c>
      <c r="B1843" s="4" t="n">
        <v>2024</v>
      </c>
      <c r="C1843" s="4" t="n">
        <v>11</v>
      </c>
      <c r="D1843" s="9" t="s">
        <v>283</v>
      </c>
      <c r="E1843" s="9" t="s">
        <v>352</v>
      </c>
      <c r="F1843" s="12" t="str">
        <f aca="false">INDEX(品項主檔!$B$2:$B$11,MATCH($E1843,品項主檔!$A$2:$A$11,0))</f>
        <v>三杯雞定食</v>
      </c>
      <c r="G1843" s="12" t="str">
        <f aca="false">INDEX(品項主檔!$C$2:$C$11,MATCH($E1843,品項主檔!$A$2:$A$11,0))</f>
        <v>主食</v>
      </c>
      <c r="H1843" s="17" t="n">
        <f aca="false">SUMIFS(品項年度售價!$D$2:$D$31,品項年度售價!$A$2:$A$31,$B1843,品項年度售價!$B$2:$B$31,$E1843)</f>
        <v>260</v>
      </c>
      <c r="I1843" s="4" t="n">
        <v>380</v>
      </c>
      <c r="J1843" s="14" t="n">
        <f aca="false">H1843*I1843</f>
        <v>98800</v>
      </c>
    </row>
    <row r="1844" customFormat="false" ht="15" hidden="false" customHeight="false" outlineLevel="0" collapsed="false">
      <c r="A1844" s="6" t="str">
        <f aca="false">TEXT(B1844,"0")&amp;"-"&amp;TEXT(C1844,"00")</f>
        <v>2024-11</v>
      </c>
      <c r="B1844" s="4" t="n">
        <v>2024</v>
      </c>
      <c r="C1844" s="4" t="n">
        <v>11</v>
      </c>
      <c r="D1844" s="9" t="s">
        <v>283</v>
      </c>
      <c r="E1844" s="9" t="s">
        <v>354</v>
      </c>
      <c r="F1844" s="12" t="str">
        <f aca="false">INDEX(品項主檔!$B$2:$B$11,MATCH($E1844,品項主檔!$A$2:$A$11,0))</f>
        <v>蔥油雞腿飯</v>
      </c>
      <c r="G1844" s="12" t="str">
        <f aca="false">INDEX(品項主檔!$C$2:$C$11,MATCH($E1844,品項主檔!$A$2:$A$11,0))</f>
        <v>主食</v>
      </c>
      <c r="H1844" s="17" t="n">
        <f aca="false">SUMIFS(品項年度售價!$D$2:$D$31,品項年度售價!$A$2:$A$31,$B1844,品項年度售價!$B$2:$B$31,$E1844)</f>
        <v>220</v>
      </c>
      <c r="I1844" s="4" t="n">
        <v>324</v>
      </c>
      <c r="J1844" s="14" t="n">
        <f aca="false">H1844*I1844</f>
        <v>71280</v>
      </c>
    </row>
    <row r="1845" customFormat="false" ht="15" hidden="false" customHeight="false" outlineLevel="0" collapsed="false">
      <c r="A1845" s="6" t="str">
        <f aca="false">TEXT(B1845,"0")&amp;"-"&amp;TEXT(C1845,"00")</f>
        <v>2024-11</v>
      </c>
      <c r="B1845" s="4" t="n">
        <v>2024</v>
      </c>
      <c r="C1845" s="4" t="n">
        <v>11</v>
      </c>
      <c r="D1845" s="9" t="s">
        <v>283</v>
      </c>
      <c r="E1845" s="9" t="s">
        <v>356</v>
      </c>
      <c r="F1845" s="12" t="str">
        <f aca="false">INDEX(品項主檔!$B$2:$B$11,MATCH($E1845,品項主檔!$A$2:$A$11,0))</f>
        <v>黑胡椒豬排飯</v>
      </c>
      <c r="G1845" s="12" t="str">
        <f aca="false">INDEX(品項主檔!$C$2:$C$11,MATCH($E1845,品項主檔!$A$2:$A$11,0))</f>
        <v>主食</v>
      </c>
      <c r="H1845" s="17" t="n">
        <f aca="false">SUMIFS(品項年度售價!$D$2:$D$31,品項年度售價!$A$2:$A$31,$B1845,品項年度售價!$B$2:$B$31,$E1845)</f>
        <v>230</v>
      </c>
      <c r="I1845" s="4" t="n">
        <v>431</v>
      </c>
      <c r="J1845" s="14" t="n">
        <f aca="false">H1845*I1845</f>
        <v>99130</v>
      </c>
    </row>
    <row r="1846" customFormat="false" ht="15" hidden="false" customHeight="false" outlineLevel="0" collapsed="false">
      <c r="A1846" s="6" t="str">
        <f aca="false">TEXT(B1846,"0")&amp;"-"&amp;TEXT(C1846,"00")</f>
        <v>2024-11</v>
      </c>
      <c r="B1846" s="4" t="n">
        <v>2024</v>
      </c>
      <c r="C1846" s="4" t="n">
        <v>11</v>
      </c>
      <c r="D1846" s="9" t="s">
        <v>283</v>
      </c>
      <c r="E1846" s="9" t="s">
        <v>358</v>
      </c>
      <c r="F1846" s="12" t="str">
        <f aca="false">INDEX(品項主檔!$B$2:$B$11,MATCH($E1846,品項主檔!$A$2:$A$11,0))</f>
        <v>麻油雞湯麵</v>
      </c>
      <c r="G1846" s="12" t="str">
        <f aca="false">INDEX(品項主檔!$C$2:$C$11,MATCH($E1846,品項主檔!$A$2:$A$11,0))</f>
        <v>主食</v>
      </c>
      <c r="H1846" s="17" t="n">
        <f aca="false">SUMIFS(品項年度售價!$D$2:$D$31,品項年度售價!$A$2:$A$31,$B1846,品項年度售價!$B$2:$B$31,$E1846)</f>
        <v>290</v>
      </c>
      <c r="I1846" s="4" t="n">
        <v>387</v>
      </c>
      <c r="J1846" s="14" t="n">
        <f aca="false">H1846*I1846</f>
        <v>112230</v>
      </c>
    </row>
    <row r="1847" customFormat="false" ht="15" hidden="false" customHeight="false" outlineLevel="0" collapsed="false">
      <c r="A1847" s="6" t="str">
        <f aca="false">TEXT(B1847,"0")&amp;"-"&amp;TEXT(C1847,"00")</f>
        <v>2024-11</v>
      </c>
      <c r="B1847" s="4" t="n">
        <v>2024</v>
      </c>
      <c r="C1847" s="4" t="n">
        <v>11</v>
      </c>
      <c r="D1847" s="9" t="s">
        <v>283</v>
      </c>
      <c r="E1847" s="9" t="s">
        <v>360</v>
      </c>
      <c r="F1847" s="12" t="str">
        <f aca="false">INDEX(品項主檔!$B$2:$B$11,MATCH($E1847,品項主檔!$A$2:$A$11,0))</f>
        <v>塔香涼麵</v>
      </c>
      <c r="G1847" s="12" t="str">
        <f aca="false">INDEX(品項主檔!$C$2:$C$11,MATCH($E1847,品項主檔!$A$2:$A$11,0))</f>
        <v>主食</v>
      </c>
      <c r="H1847" s="17" t="n">
        <f aca="false">SUMIFS(品項年度售價!$D$2:$D$31,品項年度售價!$A$2:$A$31,$B1847,品項年度售價!$B$2:$B$31,$E1847)</f>
        <v>180</v>
      </c>
      <c r="I1847" s="4" t="n">
        <v>203</v>
      </c>
      <c r="J1847" s="14" t="n">
        <f aca="false">H1847*I1847</f>
        <v>36540</v>
      </c>
    </row>
    <row r="1848" customFormat="false" ht="15" hidden="false" customHeight="false" outlineLevel="0" collapsed="false">
      <c r="A1848" s="6" t="str">
        <f aca="false">TEXT(B1848,"0")&amp;"-"&amp;TEXT(C1848,"00")</f>
        <v>2024-11</v>
      </c>
      <c r="B1848" s="4" t="n">
        <v>2024</v>
      </c>
      <c r="C1848" s="4" t="n">
        <v>11</v>
      </c>
      <c r="D1848" s="9" t="s">
        <v>283</v>
      </c>
      <c r="E1848" s="9" t="s">
        <v>362</v>
      </c>
      <c r="F1848" s="12" t="str">
        <f aca="false">INDEX(品項主檔!$B$2:$B$11,MATCH($E1848,品項主檔!$A$2:$A$11,0))</f>
        <v>海鮮炒飯</v>
      </c>
      <c r="G1848" s="12" t="str">
        <f aca="false">INDEX(品項主檔!$C$2:$C$11,MATCH($E1848,品項主檔!$A$2:$A$11,0))</f>
        <v>主食</v>
      </c>
      <c r="H1848" s="17" t="n">
        <f aca="false">SUMIFS(品項年度售價!$D$2:$D$31,品項年度售價!$A$2:$A$31,$B1848,品項年度售價!$B$2:$B$31,$E1848)</f>
        <v>250</v>
      </c>
      <c r="I1848" s="4" t="n">
        <v>294</v>
      </c>
      <c r="J1848" s="14" t="n">
        <f aca="false">H1848*I1848</f>
        <v>73500</v>
      </c>
    </row>
    <row r="1849" customFormat="false" ht="15" hidden="false" customHeight="false" outlineLevel="0" collapsed="false">
      <c r="A1849" s="6" t="str">
        <f aca="false">TEXT(B1849,"0")&amp;"-"&amp;TEXT(C1849,"00")</f>
        <v>2024-11</v>
      </c>
      <c r="B1849" s="4" t="n">
        <v>2024</v>
      </c>
      <c r="C1849" s="4" t="n">
        <v>11</v>
      </c>
      <c r="D1849" s="9" t="s">
        <v>283</v>
      </c>
      <c r="E1849" s="9" t="s">
        <v>364</v>
      </c>
      <c r="F1849" s="12" t="str">
        <f aca="false">INDEX(品項主檔!$B$2:$B$11,MATCH($E1849,品項主檔!$A$2:$A$11,0))</f>
        <v>酸辣湯</v>
      </c>
      <c r="G1849" s="12" t="str">
        <f aca="false">INDEX(品項主檔!$C$2:$C$11,MATCH($E1849,品項主檔!$A$2:$A$11,0))</f>
        <v>湯品</v>
      </c>
      <c r="H1849" s="17" t="n">
        <f aca="false">SUMIFS(品項年度售價!$D$2:$D$31,品項年度售價!$A$2:$A$31,$B1849,品項年度售價!$B$2:$B$31,$E1849)</f>
        <v>60</v>
      </c>
      <c r="I1849" s="4" t="n">
        <v>1688</v>
      </c>
      <c r="J1849" s="14" t="n">
        <f aca="false">H1849*I1849</f>
        <v>101280</v>
      </c>
    </row>
    <row r="1850" customFormat="false" ht="15" hidden="false" customHeight="false" outlineLevel="0" collapsed="false">
      <c r="A1850" s="6" t="str">
        <f aca="false">TEXT(B1850,"0")&amp;"-"&amp;TEXT(C1850,"00")</f>
        <v>2024-11</v>
      </c>
      <c r="B1850" s="4" t="n">
        <v>2024</v>
      </c>
      <c r="C1850" s="4" t="n">
        <v>11</v>
      </c>
      <c r="D1850" s="9" t="s">
        <v>283</v>
      </c>
      <c r="E1850" s="9" t="s">
        <v>367</v>
      </c>
      <c r="F1850" s="12" t="str">
        <f aca="false">INDEX(品項主檔!$B$2:$B$11,MATCH($E1850,品項主檔!$A$2:$A$11,0))</f>
        <v>招牌滷味拼盤</v>
      </c>
      <c r="G1850" s="12" t="str">
        <f aca="false">INDEX(品項主檔!$C$2:$C$11,MATCH($E1850,品項主檔!$A$2:$A$11,0))</f>
        <v>小菜</v>
      </c>
      <c r="H1850" s="17" t="n">
        <f aca="false">SUMIFS(品項年度售價!$D$2:$D$31,品項年度售價!$A$2:$A$31,$B1850,品項年度售價!$B$2:$B$31,$E1850)</f>
        <v>120</v>
      </c>
      <c r="I1850" s="4" t="n">
        <v>1647</v>
      </c>
      <c r="J1850" s="14" t="n">
        <f aca="false">H1850*I1850</f>
        <v>197640</v>
      </c>
    </row>
    <row r="1851" customFormat="false" ht="15" hidden="false" customHeight="false" outlineLevel="0" collapsed="false">
      <c r="A1851" s="6" t="str">
        <f aca="false">TEXT(B1851,"0")&amp;"-"&amp;TEXT(C1851,"00")</f>
        <v>2024-11</v>
      </c>
      <c r="B1851" s="4" t="n">
        <v>2024</v>
      </c>
      <c r="C1851" s="4" t="n">
        <v>11</v>
      </c>
      <c r="D1851" s="9" t="s">
        <v>283</v>
      </c>
      <c r="E1851" s="9" t="s">
        <v>370</v>
      </c>
      <c r="F1851" s="12" t="str">
        <f aca="false">INDEX(品項主檔!$B$2:$B$11,MATCH($E1851,品項主檔!$A$2:$A$11,0))</f>
        <v>古早味紅茶</v>
      </c>
      <c r="G1851" s="12" t="str">
        <f aca="false">INDEX(品項主檔!$C$2:$C$11,MATCH($E1851,品項主檔!$A$2:$A$11,0))</f>
        <v>飲品</v>
      </c>
      <c r="H1851" s="17" t="n">
        <f aca="false">SUMIFS(品項年度售價!$D$2:$D$31,品項年度售價!$A$2:$A$31,$B1851,品項年度售價!$B$2:$B$31,$E1851)</f>
        <v>45</v>
      </c>
      <c r="I1851" s="4" t="n">
        <v>2536</v>
      </c>
      <c r="J1851" s="14" t="n">
        <f aca="false">H1851*I1851</f>
        <v>114120</v>
      </c>
    </row>
    <row r="1852" customFormat="false" ht="15" hidden="false" customHeight="false" outlineLevel="0" collapsed="false">
      <c r="A1852" s="6" t="str">
        <f aca="false">TEXT(B1852,"0")&amp;"-"&amp;TEXT(C1852,"00")</f>
        <v>2024-11</v>
      </c>
      <c r="B1852" s="4" t="n">
        <v>2024</v>
      </c>
      <c r="C1852" s="4" t="n">
        <v>11</v>
      </c>
      <c r="D1852" s="9" t="s">
        <v>285</v>
      </c>
      <c r="E1852" s="9" t="s">
        <v>349</v>
      </c>
      <c r="F1852" s="12" t="str">
        <f aca="false">INDEX(品項主檔!$B$2:$B$11,MATCH($E1852,品項主檔!$A$2:$A$11,0))</f>
        <v>招牌牛肉麵</v>
      </c>
      <c r="G1852" s="12" t="str">
        <f aca="false">INDEX(品項主檔!$C$2:$C$11,MATCH($E1852,品項主檔!$A$2:$A$11,0))</f>
        <v>主食</v>
      </c>
      <c r="H1852" s="17" t="n">
        <f aca="false">SUMIFS(品項年度售價!$D$2:$D$31,品項年度售價!$A$2:$A$31,$B1852,品項年度售價!$B$2:$B$31,$E1852)</f>
        <v>280</v>
      </c>
      <c r="I1852" s="4" t="n">
        <v>408</v>
      </c>
      <c r="J1852" s="14" t="n">
        <f aca="false">H1852*I1852</f>
        <v>114240</v>
      </c>
    </row>
    <row r="1853" customFormat="false" ht="15" hidden="false" customHeight="false" outlineLevel="0" collapsed="false">
      <c r="A1853" s="6" t="str">
        <f aca="false">TEXT(B1853,"0")&amp;"-"&amp;TEXT(C1853,"00")</f>
        <v>2024-11</v>
      </c>
      <c r="B1853" s="4" t="n">
        <v>2024</v>
      </c>
      <c r="C1853" s="4" t="n">
        <v>11</v>
      </c>
      <c r="D1853" s="9" t="s">
        <v>285</v>
      </c>
      <c r="E1853" s="9" t="s">
        <v>352</v>
      </c>
      <c r="F1853" s="12" t="str">
        <f aca="false">INDEX(品項主檔!$B$2:$B$11,MATCH($E1853,品項主檔!$A$2:$A$11,0))</f>
        <v>三杯雞定食</v>
      </c>
      <c r="G1853" s="12" t="str">
        <f aca="false">INDEX(品項主檔!$C$2:$C$11,MATCH($E1853,品項主檔!$A$2:$A$11,0))</f>
        <v>主食</v>
      </c>
      <c r="H1853" s="17" t="n">
        <f aca="false">SUMIFS(品項年度售價!$D$2:$D$31,品項年度售價!$A$2:$A$31,$B1853,品項年度售價!$B$2:$B$31,$E1853)</f>
        <v>260</v>
      </c>
      <c r="I1853" s="4" t="n">
        <v>347</v>
      </c>
      <c r="J1853" s="14" t="n">
        <f aca="false">H1853*I1853</f>
        <v>90220</v>
      </c>
    </row>
    <row r="1854" customFormat="false" ht="15" hidden="false" customHeight="false" outlineLevel="0" collapsed="false">
      <c r="A1854" s="6" t="str">
        <f aca="false">TEXT(B1854,"0")&amp;"-"&amp;TEXT(C1854,"00")</f>
        <v>2024-11</v>
      </c>
      <c r="B1854" s="4" t="n">
        <v>2024</v>
      </c>
      <c r="C1854" s="4" t="n">
        <v>11</v>
      </c>
      <c r="D1854" s="9" t="s">
        <v>285</v>
      </c>
      <c r="E1854" s="9" t="s">
        <v>354</v>
      </c>
      <c r="F1854" s="12" t="str">
        <f aca="false">INDEX(品項主檔!$B$2:$B$11,MATCH($E1854,品項主檔!$A$2:$A$11,0))</f>
        <v>蔥油雞腿飯</v>
      </c>
      <c r="G1854" s="12" t="str">
        <f aca="false">INDEX(品項主檔!$C$2:$C$11,MATCH($E1854,品項主檔!$A$2:$A$11,0))</f>
        <v>主食</v>
      </c>
      <c r="H1854" s="17" t="n">
        <f aca="false">SUMIFS(品項年度售價!$D$2:$D$31,品項年度售價!$A$2:$A$31,$B1854,品項年度售價!$B$2:$B$31,$E1854)</f>
        <v>220</v>
      </c>
      <c r="I1854" s="4" t="n">
        <v>377</v>
      </c>
      <c r="J1854" s="14" t="n">
        <f aca="false">H1854*I1854</f>
        <v>82940</v>
      </c>
    </row>
    <row r="1855" customFormat="false" ht="15" hidden="false" customHeight="false" outlineLevel="0" collapsed="false">
      <c r="A1855" s="6" t="str">
        <f aca="false">TEXT(B1855,"0")&amp;"-"&amp;TEXT(C1855,"00")</f>
        <v>2024-11</v>
      </c>
      <c r="B1855" s="4" t="n">
        <v>2024</v>
      </c>
      <c r="C1855" s="4" t="n">
        <v>11</v>
      </c>
      <c r="D1855" s="9" t="s">
        <v>285</v>
      </c>
      <c r="E1855" s="9" t="s">
        <v>356</v>
      </c>
      <c r="F1855" s="12" t="str">
        <f aca="false">INDEX(品項主檔!$B$2:$B$11,MATCH($E1855,品項主檔!$A$2:$A$11,0))</f>
        <v>黑胡椒豬排飯</v>
      </c>
      <c r="G1855" s="12" t="str">
        <f aca="false">INDEX(品項主檔!$C$2:$C$11,MATCH($E1855,品項主檔!$A$2:$A$11,0))</f>
        <v>主食</v>
      </c>
      <c r="H1855" s="17" t="n">
        <f aca="false">SUMIFS(品項年度售價!$D$2:$D$31,品項年度售價!$A$2:$A$31,$B1855,品項年度售價!$B$2:$B$31,$E1855)</f>
        <v>230</v>
      </c>
      <c r="I1855" s="4" t="n">
        <v>309</v>
      </c>
      <c r="J1855" s="14" t="n">
        <f aca="false">H1855*I1855</f>
        <v>71070</v>
      </c>
    </row>
    <row r="1856" customFormat="false" ht="15" hidden="false" customHeight="false" outlineLevel="0" collapsed="false">
      <c r="A1856" s="6" t="str">
        <f aca="false">TEXT(B1856,"0")&amp;"-"&amp;TEXT(C1856,"00")</f>
        <v>2024-11</v>
      </c>
      <c r="B1856" s="4" t="n">
        <v>2024</v>
      </c>
      <c r="C1856" s="4" t="n">
        <v>11</v>
      </c>
      <c r="D1856" s="9" t="s">
        <v>285</v>
      </c>
      <c r="E1856" s="9" t="s">
        <v>358</v>
      </c>
      <c r="F1856" s="12" t="str">
        <f aca="false">INDEX(品項主檔!$B$2:$B$11,MATCH($E1856,品項主檔!$A$2:$A$11,0))</f>
        <v>麻油雞湯麵</v>
      </c>
      <c r="G1856" s="12" t="str">
        <f aca="false">INDEX(品項主檔!$C$2:$C$11,MATCH($E1856,品項主檔!$A$2:$A$11,0))</f>
        <v>主食</v>
      </c>
      <c r="H1856" s="17" t="n">
        <f aca="false">SUMIFS(品項年度售價!$D$2:$D$31,品項年度售價!$A$2:$A$31,$B1856,品項年度售價!$B$2:$B$31,$E1856)</f>
        <v>290</v>
      </c>
      <c r="I1856" s="4" t="n">
        <v>483</v>
      </c>
      <c r="J1856" s="14" t="n">
        <f aca="false">H1856*I1856</f>
        <v>140070</v>
      </c>
    </row>
    <row r="1857" customFormat="false" ht="15" hidden="false" customHeight="false" outlineLevel="0" collapsed="false">
      <c r="A1857" s="6" t="str">
        <f aca="false">TEXT(B1857,"0")&amp;"-"&amp;TEXT(C1857,"00")</f>
        <v>2024-11</v>
      </c>
      <c r="B1857" s="4" t="n">
        <v>2024</v>
      </c>
      <c r="C1857" s="4" t="n">
        <v>11</v>
      </c>
      <c r="D1857" s="9" t="s">
        <v>285</v>
      </c>
      <c r="E1857" s="9" t="s">
        <v>360</v>
      </c>
      <c r="F1857" s="12" t="str">
        <f aca="false">INDEX(品項主檔!$B$2:$B$11,MATCH($E1857,品項主檔!$A$2:$A$11,0))</f>
        <v>塔香涼麵</v>
      </c>
      <c r="G1857" s="12" t="str">
        <f aca="false">INDEX(品項主檔!$C$2:$C$11,MATCH($E1857,品項主檔!$A$2:$A$11,0))</f>
        <v>主食</v>
      </c>
      <c r="H1857" s="17" t="n">
        <f aca="false">SUMIFS(品項年度售價!$D$2:$D$31,品項年度售價!$A$2:$A$31,$B1857,品項年度售價!$B$2:$B$31,$E1857)</f>
        <v>180</v>
      </c>
      <c r="I1857" s="4" t="n">
        <v>180</v>
      </c>
      <c r="J1857" s="14" t="n">
        <f aca="false">H1857*I1857</f>
        <v>32400</v>
      </c>
    </row>
    <row r="1858" customFormat="false" ht="15" hidden="false" customHeight="false" outlineLevel="0" collapsed="false">
      <c r="A1858" s="6" t="str">
        <f aca="false">TEXT(B1858,"0")&amp;"-"&amp;TEXT(C1858,"00")</f>
        <v>2024-11</v>
      </c>
      <c r="B1858" s="4" t="n">
        <v>2024</v>
      </c>
      <c r="C1858" s="4" t="n">
        <v>11</v>
      </c>
      <c r="D1858" s="9" t="s">
        <v>285</v>
      </c>
      <c r="E1858" s="9" t="s">
        <v>362</v>
      </c>
      <c r="F1858" s="12" t="str">
        <f aca="false">INDEX(品項主檔!$B$2:$B$11,MATCH($E1858,品項主檔!$A$2:$A$11,0))</f>
        <v>海鮮炒飯</v>
      </c>
      <c r="G1858" s="12" t="str">
        <f aca="false">INDEX(品項主檔!$C$2:$C$11,MATCH($E1858,品項主檔!$A$2:$A$11,0))</f>
        <v>主食</v>
      </c>
      <c r="H1858" s="17" t="n">
        <f aca="false">SUMIFS(品項年度售價!$D$2:$D$31,品項年度售價!$A$2:$A$31,$B1858,品項年度售價!$B$2:$B$31,$E1858)</f>
        <v>250</v>
      </c>
      <c r="I1858" s="4" t="n">
        <v>315</v>
      </c>
      <c r="J1858" s="14" t="n">
        <f aca="false">H1858*I1858</f>
        <v>78750</v>
      </c>
    </row>
    <row r="1859" customFormat="false" ht="15" hidden="false" customHeight="false" outlineLevel="0" collapsed="false">
      <c r="A1859" s="6" t="str">
        <f aca="false">TEXT(B1859,"0")&amp;"-"&amp;TEXT(C1859,"00")</f>
        <v>2024-11</v>
      </c>
      <c r="B1859" s="4" t="n">
        <v>2024</v>
      </c>
      <c r="C1859" s="4" t="n">
        <v>11</v>
      </c>
      <c r="D1859" s="9" t="s">
        <v>285</v>
      </c>
      <c r="E1859" s="9" t="s">
        <v>364</v>
      </c>
      <c r="F1859" s="12" t="str">
        <f aca="false">INDEX(品項主檔!$B$2:$B$11,MATCH($E1859,品項主檔!$A$2:$A$11,0))</f>
        <v>酸辣湯</v>
      </c>
      <c r="G1859" s="12" t="str">
        <f aca="false">INDEX(品項主檔!$C$2:$C$11,MATCH($E1859,品項主檔!$A$2:$A$11,0))</f>
        <v>湯品</v>
      </c>
      <c r="H1859" s="17" t="n">
        <f aca="false">SUMIFS(品項年度售價!$D$2:$D$31,品項年度售價!$A$2:$A$31,$B1859,品項年度售價!$B$2:$B$31,$E1859)</f>
        <v>60</v>
      </c>
      <c r="I1859" s="4" t="n">
        <v>1564</v>
      </c>
      <c r="J1859" s="14" t="n">
        <f aca="false">H1859*I1859</f>
        <v>93840</v>
      </c>
    </row>
    <row r="1860" customFormat="false" ht="15" hidden="false" customHeight="false" outlineLevel="0" collapsed="false">
      <c r="A1860" s="6" t="str">
        <f aca="false">TEXT(B1860,"0")&amp;"-"&amp;TEXT(C1860,"00")</f>
        <v>2024-11</v>
      </c>
      <c r="B1860" s="4" t="n">
        <v>2024</v>
      </c>
      <c r="C1860" s="4" t="n">
        <v>11</v>
      </c>
      <c r="D1860" s="9" t="s">
        <v>285</v>
      </c>
      <c r="E1860" s="9" t="s">
        <v>367</v>
      </c>
      <c r="F1860" s="12" t="str">
        <f aca="false">INDEX(品項主檔!$B$2:$B$11,MATCH($E1860,品項主檔!$A$2:$A$11,0))</f>
        <v>招牌滷味拼盤</v>
      </c>
      <c r="G1860" s="12" t="str">
        <f aca="false">INDEX(品項主檔!$C$2:$C$11,MATCH($E1860,品項主檔!$A$2:$A$11,0))</f>
        <v>小菜</v>
      </c>
      <c r="H1860" s="17" t="n">
        <f aca="false">SUMIFS(品項年度售價!$D$2:$D$31,品項年度售價!$A$2:$A$31,$B1860,品項年度售價!$B$2:$B$31,$E1860)</f>
        <v>120</v>
      </c>
      <c r="I1860" s="4" t="n">
        <v>1188</v>
      </c>
      <c r="J1860" s="14" t="n">
        <f aca="false">H1860*I1860</f>
        <v>142560</v>
      </c>
    </row>
    <row r="1861" customFormat="false" ht="15" hidden="false" customHeight="false" outlineLevel="0" collapsed="false">
      <c r="A1861" s="6" t="str">
        <f aca="false">TEXT(B1861,"0")&amp;"-"&amp;TEXT(C1861,"00")</f>
        <v>2024-11</v>
      </c>
      <c r="B1861" s="4" t="n">
        <v>2024</v>
      </c>
      <c r="C1861" s="4" t="n">
        <v>11</v>
      </c>
      <c r="D1861" s="9" t="s">
        <v>285</v>
      </c>
      <c r="E1861" s="9" t="s">
        <v>370</v>
      </c>
      <c r="F1861" s="12" t="str">
        <f aca="false">INDEX(品項主檔!$B$2:$B$11,MATCH($E1861,品項主檔!$A$2:$A$11,0))</f>
        <v>古早味紅茶</v>
      </c>
      <c r="G1861" s="12" t="str">
        <f aca="false">INDEX(品項主檔!$C$2:$C$11,MATCH($E1861,品項主檔!$A$2:$A$11,0))</f>
        <v>飲品</v>
      </c>
      <c r="H1861" s="17" t="n">
        <f aca="false">SUMIFS(品項年度售價!$D$2:$D$31,品項年度售價!$A$2:$A$31,$B1861,品項年度售價!$B$2:$B$31,$E1861)</f>
        <v>45</v>
      </c>
      <c r="I1861" s="4" t="n">
        <v>2111</v>
      </c>
      <c r="J1861" s="14" t="n">
        <f aca="false">H1861*I1861</f>
        <v>94995</v>
      </c>
    </row>
    <row r="1862" customFormat="false" ht="15" hidden="false" customHeight="false" outlineLevel="0" collapsed="false">
      <c r="A1862" s="6" t="str">
        <f aca="false">TEXT(B1862,"0")&amp;"-"&amp;TEXT(C1862,"00")</f>
        <v>2024-11</v>
      </c>
      <c r="B1862" s="4" t="n">
        <v>2024</v>
      </c>
      <c r="C1862" s="4" t="n">
        <v>11</v>
      </c>
      <c r="D1862" s="9" t="s">
        <v>300</v>
      </c>
      <c r="E1862" s="9" t="s">
        <v>349</v>
      </c>
      <c r="F1862" s="12" t="str">
        <f aca="false">INDEX(品項主檔!$B$2:$B$11,MATCH($E1862,品項主檔!$A$2:$A$11,0))</f>
        <v>招牌牛肉麵</v>
      </c>
      <c r="G1862" s="12" t="str">
        <f aca="false">INDEX(品項主檔!$C$2:$C$11,MATCH($E1862,品項主檔!$A$2:$A$11,0))</f>
        <v>主食</v>
      </c>
      <c r="H1862" s="17" t="n">
        <f aca="false">SUMIFS(品項年度售價!$D$2:$D$31,品項年度售價!$A$2:$A$31,$B1862,品項年度售價!$B$2:$B$31,$E1862)</f>
        <v>280</v>
      </c>
      <c r="I1862" s="4" t="n">
        <v>445</v>
      </c>
      <c r="J1862" s="14" t="n">
        <f aca="false">H1862*I1862</f>
        <v>124600</v>
      </c>
    </row>
    <row r="1863" customFormat="false" ht="15" hidden="false" customHeight="false" outlineLevel="0" collapsed="false">
      <c r="A1863" s="6" t="str">
        <f aca="false">TEXT(B1863,"0")&amp;"-"&amp;TEXT(C1863,"00")</f>
        <v>2024-11</v>
      </c>
      <c r="B1863" s="4" t="n">
        <v>2024</v>
      </c>
      <c r="C1863" s="4" t="n">
        <v>11</v>
      </c>
      <c r="D1863" s="9" t="s">
        <v>300</v>
      </c>
      <c r="E1863" s="9" t="s">
        <v>352</v>
      </c>
      <c r="F1863" s="12" t="str">
        <f aca="false">INDEX(品項主檔!$B$2:$B$11,MATCH($E1863,品項主檔!$A$2:$A$11,0))</f>
        <v>三杯雞定食</v>
      </c>
      <c r="G1863" s="12" t="str">
        <f aca="false">INDEX(品項主檔!$C$2:$C$11,MATCH($E1863,品項主檔!$A$2:$A$11,0))</f>
        <v>主食</v>
      </c>
      <c r="H1863" s="17" t="n">
        <f aca="false">SUMIFS(品項年度售價!$D$2:$D$31,品項年度售價!$A$2:$A$31,$B1863,品項年度售價!$B$2:$B$31,$E1863)</f>
        <v>260</v>
      </c>
      <c r="I1863" s="4" t="n">
        <v>532</v>
      </c>
      <c r="J1863" s="14" t="n">
        <f aca="false">H1863*I1863</f>
        <v>138320</v>
      </c>
    </row>
    <row r="1864" customFormat="false" ht="15" hidden="false" customHeight="false" outlineLevel="0" collapsed="false">
      <c r="A1864" s="6" t="str">
        <f aca="false">TEXT(B1864,"0")&amp;"-"&amp;TEXT(C1864,"00")</f>
        <v>2024-11</v>
      </c>
      <c r="B1864" s="4" t="n">
        <v>2024</v>
      </c>
      <c r="C1864" s="4" t="n">
        <v>11</v>
      </c>
      <c r="D1864" s="9" t="s">
        <v>300</v>
      </c>
      <c r="E1864" s="9" t="s">
        <v>354</v>
      </c>
      <c r="F1864" s="12" t="str">
        <f aca="false">INDEX(品項主檔!$B$2:$B$11,MATCH($E1864,品項主檔!$A$2:$A$11,0))</f>
        <v>蔥油雞腿飯</v>
      </c>
      <c r="G1864" s="12" t="str">
        <f aca="false">INDEX(品項主檔!$C$2:$C$11,MATCH($E1864,品項主檔!$A$2:$A$11,0))</f>
        <v>主食</v>
      </c>
      <c r="H1864" s="17" t="n">
        <f aca="false">SUMIFS(品項年度售價!$D$2:$D$31,品項年度售價!$A$2:$A$31,$B1864,品項年度售價!$B$2:$B$31,$E1864)</f>
        <v>220</v>
      </c>
      <c r="I1864" s="4" t="n">
        <v>509</v>
      </c>
      <c r="J1864" s="14" t="n">
        <f aca="false">H1864*I1864</f>
        <v>111980</v>
      </c>
    </row>
    <row r="1865" customFormat="false" ht="15" hidden="false" customHeight="false" outlineLevel="0" collapsed="false">
      <c r="A1865" s="6" t="str">
        <f aca="false">TEXT(B1865,"0")&amp;"-"&amp;TEXT(C1865,"00")</f>
        <v>2024-11</v>
      </c>
      <c r="B1865" s="4" t="n">
        <v>2024</v>
      </c>
      <c r="C1865" s="4" t="n">
        <v>11</v>
      </c>
      <c r="D1865" s="9" t="s">
        <v>300</v>
      </c>
      <c r="E1865" s="9" t="s">
        <v>356</v>
      </c>
      <c r="F1865" s="12" t="str">
        <f aca="false">INDEX(品項主檔!$B$2:$B$11,MATCH($E1865,品項主檔!$A$2:$A$11,0))</f>
        <v>黑胡椒豬排飯</v>
      </c>
      <c r="G1865" s="12" t="str">
        <f aca="false">INDEX(品項主檔!$C$2:$C$11,MATCH($E1865,品項主檔!$A$2:$A$11,0))</f>
        <v>主食</v>
      </c>
      <c r="H1865" s="17" t="n">
        <f aca="false">SUMIFS(品項年度售價!$D$2:$D$31,品項年度售價!$A$2:$A$31,$B1865,品項年度售價!$B$2:$B$31,$E1865)</f>
        <v>230</v>
      </c>
      <c r="I1865" s="4" t="n">
        <v>533</v>
      </c>
      <c r="J1865" s="14" t="n">
        <f aca="false">H1865*I1865</f>
        <v>122590</v>
      </c>
    </row>
    <row r="1866" customFormat="false" ht="15" hidden="false" customHeight="false" outlineLevel="0" collapsed="false">
      <c r="A1866" s="6" t="str">
        <f aca="false">TEXT(B1866,"0")&amp;"-"&amp;TEXT(C1866,"00")</f>
        <v>2024-11</v>
      </c>
      <c r="B1866" s="4" t="n">
        <v>2024</v>
      </c>
      <c r="C1866" s="4" t="n">
        <v>11</v>
      </c>
      <c r="D1866" s="9" t="s">
        <v>300</v>
      </c>
      <c r="E1866" s="9" t="s">
        <v>358</v>
      </c>
      <c r="F1866" s="12" t="str">
        <f aca="false">INDEX(品項主檔!$B$2:$B$11,MATCH($E1866,品項主檔!$A$2:$A$11,0))</f>
        <v>麻油雞湯麵</v>
      </c>
      <c r="G1866" s="12" t="str">
        <f aca="false">INDEX(品項主檔!$C$2:$C$11,MATCH($E1866,品項主檔!$A$2:$A$11,0))</f>
        <v>主食</v>
      </c>
      <c r="H1866" s="17" t="n">
        <f aca="false">SUMIFS(品項年度售價!$D$2:$D$31,品項年度售價!$A$2:$A$31,$B1866,品項年度售價!$B$2:$B$31,$E1866)</f>
        <v>290</v>
      </c>
      <c r="I1866" s="4" t="n">
        <v>522</v>
      </c>
      <c r="J1866" s="14" t="n">
        <f aca="false">H1866*I1866</f>
        <v>151380</v>
      </c>
    </row>
    <row r="1867" customFormat="false" ht="15" hidden="false" customHeight="false" outlineLevel="0" collapsed="false">
      <c r="A1867" s="6" t="str">
        <f aca="false">TEXT(B1867,"0")&amp;"-"&amp;TEXT(C1867,"00")</f>
        <v>2024-11</v>
      </c>
      <c r="B1867" s="4" t="n">
        <v>2024</v>
      </c>
      <c r="C1867" s="4" t="n">
        <v>11</v>
      </c>
      <c r="D1867" s="9" t="s">
        <v>300</v>
      </c>
      <c r="E1867" s="9" t="s">
        <v>360</v>
      </c>
      <c r="F1867" s="12" t="str">
        <f aca="false">INDEX(品項主檔!$B$2:$B$11,MATCH($E1867,品項主檔!$A$2:$A$11,0))</f>
        <v>塔香涼麵</v>
      </c>
      <c r="G1867" s="12" t="str">
        <f aca="false">INDEX(品項主檔!$C$2:$C$11,MATCH($E1867,品項主檔!$A$2:$A$11,0))</f>
        <v>主食</v>
      </c>
      <c r="H1867" s="17" t="n">
        <f aca="false">SUMIFS(品項年度售價!$D$2:$D$31,品項年度售價!$A$2:$A$31,$B1867,品項年度售價!$B$2:$B$31,$E1867)</f>
        <v>180</v>
      </c>
      <c r="I1867" s="4" t="n">
        <v>322</v>
      </c>
      <c r="J1867" s="14" t="n">
        <f aca="false">H1867*I1867</f>
        <v>57960</v>
      </c>
    </row>
    <row r="1868" customFormat="false" ht="15" hidden="false" customHeight="false" outlineLevel="0" collapsed="false">
      <c r="A1868" s="6" t="str">
        <f aca="false">TEXT(B1868,"0")&amp;"-"&amp;TEXT(C1868,"00")</f>
        <v>2024-11</v>
      </c>
      <c r="B1868" s="4" t="n">
        <v>2024</v>
      </c>
      <c r="C1868" s="4" t="n">
        <v>11</v>
      </c>
      <c r="D1868" s="9" t="s">
        <v>300</v>
      </c>
      <c r="E1868" s="9" t="s">
        <v>362</v>
      </c>
      <c r="F1868" s="12" t="str">
        <f aca="false">INDEX(品項主檔!$B$2:$B$11,MATCH($E1868,品項主檔!$A$2:$A$11,0))</f>
        <v>海鮮炒飯</v>
      </c>
      <c r="G1868" s="12" t="str">
        <f aca="false">INDEX(品項主檔!$C$2:$C$11,MATCH($E1868,品項主檔!$A$2:$A$11,0))</f>
        <v>主食</v>
      </c>
      <c r="H1868" s="17" t="n">
        <f aca="false">SUMIFS(品項年度售價!$D$2:$D$31,品項年度售價!$A$2:$A$31,$B1868,品項年度售價!$B$2:$B$31,$E1868)</f>
        <v>250</v>
      </c>
      <c r="I1868" s="4" t="n">
        <v>572</v>
      </c>
      <c r="J1868" s="14" t="n">
        <f aca="false">H1868*I1868</f>
        <v>143000</v>
      </c>
    </row>
    <row r="1869" customFormat="false" ht="15" hidden="false" customHeight="false" outlineLevel="0" collapsed="false">
      <c r="A1869" s="6" t="str">
        <f aca="false">TEXT(B1869,"0")&amp;"-"&amp;TEXT(C1869,"00")</f>
        <v>2024-11</v>
      </c>
      <c r="B1869" s="4" t="n">
        <v>2024</v>
      </c>
      <c r="C1869" s="4" t="n">
        <v>11</v>
      </c>
      <c r="D1869" s="9" t="s">
        <v>300</v>
      </c>
      <c r="E1869" s="9" t="s">
        <v>364</v>
      </c>
      <c r="F1869" s="12" t="str">
        <f aca="false">INDEX(品項主檔!$B$2:$B$11,MATCH($E1869,品項主檔!$A$2:$A$11,0))</f>
        <v>酸辣湯</v>
      </c>
      <c r="G1869" s="12" t="str">
        <f aca="false">INDEX(品項主檔!$C$2:$C$11,MATCH($E1869,品項主檔!$A$2:$A$11,0))</f>
        <v>湯品</v>
      </c>
      <c r="H1869" s="17" t="n">
        <f aca="false">SUMIFS(品項年度售價!$D$2:$D$31,品項年度售價!$A$2:$A$31,$B1869,品項年度售價!$B$2:$B$31,$E1869)</f>
        <v>60</v>
      </c>
      <c r="I1869" s="4" t="n">
        <v>2587</v>
      </c>
      <c r="J1869" s="14" t="n">
        <f aca="false">H1869*I1869</f>
        <v>155220</v>
      </c>
    </row>
    <row r="1870" customFormat="false" ht="15" hidden="false" customHeight="false" outlineLevel="0" collapsed="false">
      <c r="A1870" s="6" t="str">
        <f aca="false">TEXT(B1870,"0")&amp;"-"&amp;TEXT(C1870,"00")</f>
        <v>2024-11</v>
      </c>
      <c r="B1870" s="4" t="n">
        <v>2024</v>
      </c>
      <c r="C1870" s="4" t="n">
        <v>11</v>
      </c>
      <c r="D1870" s="9" t="s">
        <v>300</v>
      </c>
      <c r="E1870" s="9" t="s">
        <v>367</v>
      </c>
      <c r="F1870" s="12" t="str">
        <f aca="false">INDEX(品項主檔!$B$2:$B$11,MATCH($E1870,品項主檔!$A$2:$A$11,0))</f>
        <v>招牌滷味拼盤</v>
      </c>
      <c r="G1870" s="12" t="str">
        <f aca="false">INDEX(品項主檔!$C$2:$C$11,MATCH($E1870,品項主檔!$A$2:$A$11,0))</f>
        <v>小菜</v>
      </c>
      <c r="H1870" s="17" t="n">
        <f aca="false">SUMIFS(品項年度售價!$D$2:$D$31,品項年度售價!$A$2:$A$31,$B1870,品項年度售價!$B$2:$B$31,$E1870)</f>
        <v>120</v>
      </c>
      <c r="I1870" s="4" t="n">
        <v>2171</v>
      </c>
      <c r="J1870" s="14" t="n">
        <f aca="false">H1870*I1870</f>
        <v>260520</v>
      </c>
    </row>
    <row r="1871" customFormat="false" ht="15" hidden="false" customHeight="false" outlineLevel="0" collapsed="false">
      <c r="A1871" s="6" t="str">
        <f aca="false">TEXT(B1871,"0")&amp;"-"&amp;TEXT(C1871,"00")</f>
        <v>2024-11</v>
      </c>
      <c r="B1871" s="4" t="n">
        <v>2024</v>
      </c>
      <c r="C1871" s="4" t="n">
        <v>11</v>
      </c>
      <c r="D1871" s="9" t="s">
        <v>300</v>
      </c>
      <c r="E1871" s="9" t="s">
        <v>370</v>
      </c>
      <c r="F1871" s="12" t="str">
        <f aca="false">INDEX(品項主檔!$B$2:$B$11,MATCH($E1871,品項主檔!$A$2:$A$11,0))</f>
        <v>古早味紅茶</v>
      </c>
      <c r="G1871" s="12" t="str">
        <f aca="false">INDEX(品項主檔!$C$2:$C$11,MATCH($E1871,品項主檔!$A$2:$A$11,0))</f>
        <v>飲品</v>
      </c>
      <c r="H1871" s="17" t="n">
        <f aca="false">SUMIFS(品項年度售價!$D$2:$D$31,品項年度售價!$A$2:$A$31,$B1871,品項年度售價!$B$2:$B$31,$E1871)</f>
        <v>45</v>
      </c>
      <c r="I1871" s="4" t="n">
        <v>4660</v>
      </c>
      <c r="J1871" s="14" t="n">
        <f aca="false">H1871*I1871</f>
        <v>209700</v>
      </c>
    </row>
    <row r="1872" customFormat="false" ht="15" hidden="false" customHeight="false" outlineLevel="0" collapsed="false">
      <c r="A1872" s="6" t="str">
        <f aca="false">TEXT(B1872,"0")&amp;"-"&amp;TEXT(C1872,"00")</f>
        <v>2024-11</v>
      </c>
      <c r="B1872" s="4" t="n">
        <v>2024</v>
      </c>
      <c r="C1872" s="4" t="n">
        <v>11</v>
      </c>
      <c r="D1872" s="9" t="s">
        <v>305</v>
      </c>
      <c r="E1872" s="9" t="s">
        <v>349</v>
      </c>
      <c r="F1872" s="12" t="str">
        <f aca="false">INDEX(品項主檔!$B$2:$B$11,MATCH($E1872,品項主檔!$A$2:$A$11,0))</f>
        <v>招牌牛肉麵</v>
      </c>
      <c r="G1872" s="12" t="str">
        <f aca="false">INDEX(品項主檔!$C$2:$C$11,MATCH($E1872,品項主檔!$A$2:$A$11,0))</f>
        <v>主食</v>
      </c>
      <c r="H1872" s="17" t="n">
        <f aca="false">SUMIFS(品項年度售價!$D$2:$D$31,品項年度售價!$A$2:$A$31,$B1872,品項年度售價!$B$2:$B$31,$E1872)</f>
        <v>280</v>
      </c>
      <c r="I1872" s="4" t="n">
        <v>596</v>
      </c>
      <c r="J1872" s="14" t="n">
        <f aca="false">H1872*I1872</f>
        <v>166880</v>
      </c>
    </row>
    <row r="1873" customFormat="false" ht="15" hidden="false" customHeight="false" outlineLevel="0" collapsed="false">
      <c r="A1873" s="6" t="str">
        <f aca="false">TEXT(B1873,"0")&amp;"-"&amp;TEXT(C1873,"00")</f>
        <v>2024-11</v>
      </c>
      <c r="B1873" s="4" t="n">
        <v>2024</v>
      </c>
      <c r="C1873" s="4" t="n">
        <v>11</v>
      </c>
      <c r="D1873" s="9" t="s">
        <v>305</v>
      </c>
      <c r="E1873" s="9" t="s">
        <v>352</v>
      </c>
      <c r="F1873" s="12" t="str">
        <f aca="false">INDEX(品項主檔!$B$2:$B$11,MATCH($E1873,品項主檔!$A$2:$A$11,0))</f>
        <v>三杯雞定食</v>
      </c>
      <c r="G1873" s="12" t="str">
        <f aca="false">INDEX(品項主檔!$C$2:$C$11,MATCH($E1873,品項主檔!$A$2:$A$11,0))</f>
        <v>主食</v>
      </c>
      <c r="H1873" s="17" t="n">
        <f aca="false">SUMIFS(品項年度售價!$D$2:$D$31,品項年度售價!$A$2:$A$31,$B1873,品項年度售價!$B$2:$B$31,$E1873)</f>
        <v>260</v>
      </c>
      <c r="I1873" s="4" t="n">
        <v>489</v>
      </c>
      <c r="J1873" s="14" t="n">
        <f aca="false">H1873*I1873</f>
        <v>127140</v>
      </c>
    </row>
    <row r="1874" customFormat="false" ht="15" hidden="false" customHeight="false" outlineLevel="0" collapsed="false">
      <c r="A1874" s="6" t="str">
        <f aca="false">TEXT(B1874,"0")&amp;"-"&amp;TEXT(C1874,"00")</f>
        <v>2024-11</v>
      </c>
      <c r="B1874" s="4" t="n">
        <v>2024</v>
      </c>
      <c r="C1874" s="4" t="n">
        <v>11</v>
      </c>
      <c r="D1874" s="9" t="s">
        <v>305</v>
      </c>
      <c r="E1874" s="9" t="s">
        <v>354</v>
      </c>
      <c r="F1874" s="12" t="str">
        <f aca="false">INDEX(品項主檔!$B$2:$B$11,MATCH($E1874,品項主檔!$A$2:$A$11,0))</f>
        <v>蔥油雞腿飯</v>
      </c>
      <c r="G1874" s="12" t="str">
        <f aca="false">INDEX(品項主檔!$C$2:$C$11,MATCH($E1874,品項主檔!$A$2:$A$11,0))</f>
        <v>主食</v>
      </c>
      <c r="H1874" s="17" t="n">
        <f aca="false">SUMIFS(品項年度售價!$D$2:$D$31,品項年度售價!$A$2:$A$31,$B1874,品項年度售價!$B$2:$B$31,$E1874)</f>
        <v>220</v>
      </c>
      <c r="I1874" s="4" t="n">
        <v>549</v>
      </c>
      <c r="J1874" s="14" t="n">
        <f aca="false">H1874*I1874</f>
        <v>120780</v>
      </c>
    </row>
    <row r="1875" customFormat="false" ht="15" hidden="false" customHeight="false" outlineLevel="0" collapsed="false">
      <c r="A1875" s="6" t="str">
        <f aca="false">TEXT(B1875,"0")&amp;"-"&amp;TEXT(C1875,"00")</f>
        <v>2024-11</v>
      </c>
      <c r="B1875" s="4" t="n">
        <v>2024</v>
      </c>
      <c r="C1875" s="4" t="n">
        <v>11</v>
      </c>
      <c r="D1875" s="9" t="s">
        <v>305</v>
      </c>
      <c r="E1875" s="9" t="s">
        <v>356</v>
      </c>
      <c r="F1875" s="12" t="str">
        <f aca="false">INDEX(品項主檔!$B$2:$B$11,MATCH($E1875,品項主檔!$A$2:$A$11,0))</f>
        <v>黑胡椒豬排飯</v>
      </c>
      <c r="G1875" s="12" t="str">
        <f aca="false">INDEX(品項主檔!$C$2:$C$11,MATCH($E1875,品項主檔!$A$2:$A$11,0))</f>
        <v>主食</v>
      </c>
      <c r="H1875" s="17" t="n">
        <f aca="false">SUMIFS(品項年度售價!$D$2:$D$31,品項年度售價!$A$2:$A$31,$B1875,品項年度售價!$B$2:$B$31,$E1875)</f>
        <v>230</v>
      </c>
      <c r="I1875" s="4" t="n">
        <v>544</v>
      </c>
      <c r="J1875" s="14" t="n">
        <f aca="false">H1875*I1875</f>
        <v>125120</v>
      </c>
    </row>
    <row r="1876" customFormat="false" ht="15" hidden="false" customHeight="false" outlineLevel="0" collapsed="false">
      <c r="A1876" s="6" t="str">
        <f aca="false">TEXT(B1876,"0")&amp;"-"&amp;TEXT(C1876,"00")</f>
        <v>2024-11</v>
      </c>
      <c r="B1876" s="4" t="n">
        <v>2024</v>
      </c>
      <c r="C1876" s="4" t="n">
        <v>11</v>
      </c>
      <c r="D1876" s="9" t="s">
        <v>305</v>
      </c>
      <c r="E1876" s="9" t="s">
        <v>358</v>
      </c>
      <c r="F1876" s="12" t="str">
        <f aca="false">INDEX(品項主檔!$B$2:$B$11,MATCH($E1876,品項主檔!$A$2:$A$11,0))</f>
        <v>麻油雞湯麵</v>
      </c>
      <c r="G1876" s="12" t="str">
        <f aca="false">INDEX(品項主檔!$C$2:$C$11,MATCH($E1876,品項主檔!$A$2:$A$11,0))</f>
        <v>主食</v>
      </c>
      <c r="H1876" s="17" t="n">
        <f aca="false">SUMIFS(品項年度售價!$D$2:$D$31,品項年度售價!$A$2:$A$31,$B1876,品項年度售價!$B$2:$B$31,$E1876)</f>
        <v>290</v>
      </c>
      <c r="I1876" s="4" t="n">
        <v>603</v>
      </c>
      <c r="J1876" s="14" t="n">
        <f aca="false">H1876*I1876</f>
        <v>174870</v>
      </c>
    </row>
    <row r="1877" customFormat="false" ht="15" hidden="false" customHeight="false" outlineLevel="0" collapsed="false">
      <c r="A1877" s="6" t="str">
        <f aca="false">TEXT(B1877,"0")&amp;"-"&amp;TEXT(C1877,"00")</f>
        <v>2024-11</v>
      </c>
      <c r="B1877" s="4" t="n">
        <v>2024</v>
      </c>
      <c r="C1877" s="4" t="n">
        <v>11</v>
      </c>
      <c r="D1877" s="9" t="s">
        <v>305</v>
      </c>
      <c r="E1877" s="9" t="s">
        <v>360</v>
      </c>
      <c r="F1877" s="12" t="str">
        <f aca="false">INDEX(品項主檔!$B$2:$B$11,MATCH($E1877,品項主檔!$A$2:$A$11,0))</f>
        <v>塔香涼麵</v>
      </c>
      <c r="G1877" s="12" t="str">
        <f aca="false">INDEX(品項主檔!$C$2:$C$11,MATCH($E1877,品項主檔!$A$2:$A$11,0))</f>
        <v>主食</v>
      </c>
      <c r="H1877" s="17" t="n">
        <f aca="false">SUMIFS(品項年度售價!$D$2:$D$31,品項年度售價!$A$2:$A$31,$B1877,品項年度售價!$B$2:$B$31,$E1877)</f>
        <v>180</v>
      </c>
      <c r="I1877" s="4" t="n">
        <v>284</v>
      </c>
      <c r="J1877" s="14" t="n">
        <f aca="false">H1877*I1877</f>
        <v>51120</v>
      </c>
    </row>
    <row r="1878" customFormat="false" ht="15" hidden="false" customHeight="false" outlineLevel="0" collapsed="false">
      <c r="A1878" s="6" t="str">
        <f aca="false">TEXT(B1878,"0")&amp;"-"&amp;TEXT(C1878,"00")</f>
        <v>2024-11</v>
      </c>
      <c r="B1878" s="4" t="n">
        <v>2024</v>
      </c>
      <c r="C1878" s="4" t="n">
        <v>11</v>
      </c>
      <c r="D1878" s="9" t="s">
        <v>305</v>
      </c>
      <c r="E1878" s="9" t="s">
        <v>362</v>
      </c>
      <c r="F1878" s="12" t="str">
        <f aca="false">INDEX(品項主檔!$B$2:$B$11,MATCH($E1878,品項主檔!$A$2:$A$11,0))</f>
        <v>海鮮炒飯</v>
      </c>
      <c r="G1878" s="12" t="str">
        <f aca="false">INDEX(品項主檔!$C$2:$C$11,MATCH($E1878,品項主檔!$A$2:$A$11,0))</f>
        <v>主食</v>
      </c>
      <c r="H1878" s="17" t="n">
        <f aca="false">SUMIFS(品項年度售價!$D$2:$D$31,品項年度售價!$A$2:$A$31,$B1878,品項年度售價!$B$2:$B$31,$E1878)</f>
        <v>250</v>
      </c>
      <c r="I1878" s="4" t="n">
        <v>423</v>
      </c>
      <c r="J1878" s="14" t="n">
        <f aca="false">H1878*I1878</f>
        <v>105750</v>
      </c>
    </row>
    <row r="1879" customFormat="false" ht="15" hidden="false" customHeight="false" outlineLevel="0" collapsed="false">
      <c r="A1879" s="6" t="str">
        <f aca="false">TEXT(B1879,"0")&amp;"-"&amp;TEXT(C1879,"00")</f>
        <v>2024-11</v>
      </c>
      <c r="B1879" s="4" t="n">
        <v>2024</v>
      </c>
      <c r="C1879" s="4" t="n">
        <v>11</v>
      </c>
      <c r="D1879" s="9" t="s">
        <v>305</v>
      </c>
      <c r="E1879" s="9" t="s">
        <v>364</v>
      </c>
      <c r="F1879" s="12" t="str">
        <f aca="false">INDEX(品項主檔!$B$2:$B$11,MATCH($E1879,品項主檔!$A$2:$A$11,0))</f>
        <v>酸辣湯</v>
      </c>
      <c r="G1879" s="12" t="str">
        <f aca="false">INDEX(品項主檔!$C$2:$C$11,MATCH($E1879,品項主檔!$A$2:$A$11,0))</f>
        <v>湯品</v>
      </c>
      <c r="H1879" s="17" t="n">
        <f aca="false">SUMIFS(品項年度售價!$D$2:$D$31,品項年度售價!$A$2:$A$31,$B1879,品項年度售價!$B$2:$B$31,$E1879)</f>
        <v>60</v>
      </c>
      <c r="I1879" s="4" t="n">
        <v>2868</v>
      </c>
      <c r="J1879" s="14" t="n">
        <f aca="false">H1879*I1879</f>
        <v>172080</v>
      </c>
    </row>
    <row r="1880" customFormat="false" ht="15" hidden="false" customHeight="false" outlineLevel="0" collapsed="false">
      <c r="A1880" s="6" t="str">
        <f aca="false">TEXT(B1880,"0")&amp;"-"&amp;TEXT(C1880,"00")</f>
        <v>2024-11</v>
      </c>
      <c r="B1880" s="4" t="n">
        <v>2024</v>
      </c>
      <c r="C1880" s="4" t="n">
        <v>11</v>
      </c>
      <c r="D1880" s="9" t="s">
        <v>305</v>
      </c>
      <c r="E1880" s="9" t="s">
        <v>367</v>
      </c>
      <c r="F1880" s="12" t="str">
        <f aca="false">INDEX(品項主檔!$B$2:$B$11,MATCH($E1880,品項主檔!$A$2:$A$11,0))</f>
        <v>招牌滷味拼盤</v>
      </c>
      <c r="G1880" s="12" t="str">
        <f aca="false">INDEX(品項主檔!$C$2:$C$11,MATCH($E1880,品項主檔!$A$2:$A$11,0))</f>
        <v>小菜</v>
      </c>
      <c r="H1880" s="17" t="n">
        <f aca="false">SUMIFS(品項年度售價!$D$2:$D$31,品項年度售價!$A$2:$A$31,$B1880,品項年度售價!$B$2:$B$31,$E1880)</f>
        <v>120</v>
      </c>
      <c r="I1880" s="4" t="n">
        <v>1749</v>
      </c>
      <c r="J1880" s="14" t="n">
        <f aca="false">H1880*I1880</f>
        <v>209880</v>
      </c>
    </row>
    <row r="1881" customFormat="false" ht="15" hidden="false" customHeight="false" outlineLevel="0" collapsed="false">
      <c r="A1881" s="6" t="str">
        <f aca="false">TEXT(B1881,"0")&amp;"-"&amp;TEXT(C1881,"00")</f>
        <v>2024-11</v>
      </c>
      <c r="B1881" s="4" t="n">
        <v>2024</v>
      </c>
      <c r="C1881" s="4" t="n">
        <v>11</v>
      </c>
      <c r="D1881" s="9" t="s">
        <v>305</v>
      </c>
      <c r="E1881" s="9" t="s">
        <v>370</v>
      </c>
      <c r="F1881" s="12" t="str">
        <f aca="false">INDEX(品項主檔!$B$2:$B$11,MATCH($E1881,品項主檔!$A$2:$A$11,0))</f>
        <v>古早味紅茶</v>
      </c>
      <c r="G1881" s="12" t="str">
        <f aca="false">INDEX(品項主檔!$C$2:$C$11,MATCH($E1881,品項主檔!$A$2:$A$11,0))</f>
        <v>飲品</v>
      </c>
      <c r="H1881" s="17" t="n">
        <f aca="false">SUMIFS(品項年度售價!$D$2:$D$31,品項年度售價!$A$2:$A$31,$B1881,品項年度售價!$B$2:$B$31,$E1881)</f>
        <v>45</v>
      </c>
      <c r="I1881" s="4" t="n">
        <v>3108</v>
      </c>
      <c r="J1881" s="14" t="n">
        <f aca="false">H1881*I1881</f>
        <v>139860</v>
      </c>
    </row>
    <row r="1882" customFormat="false" ht="15" hidden="false" customHeight="false" outlineLevel="0" collapsed="false">
      <c r="A1882" s="6" t="str">
        <f aca="false">TEXT(B1882,"0")&amp;"-"&amp;TEXT(C1882,"00")</f>
        <v>2024-11</v>
      </c>
      <c r="B1882" s="4" t="n">
        <v>2024</v>
      </c>
      <c r="C1882" s="4" t="n">
        <v>11</v>
      </c>
      <c r="D1882" s="9" t="s">
        <v>307</v>
      </c>
      <c r="E1882" s="9" t="s">
        <v>349</v>
      </c>
      <c r="F1882" s="12" t="str">
        <f aca="false">INDEX(品項主檔!$B$2:$B$11,MATCH($E1882,品項主檔!$A$2:$A$11,0))</f>
        <v>招牌牛肉麵</v>
      </c>
      <c r="G1882" s="12" t="str">
        <f aca="false">INDEX(品項主檔!$C$2:$C$11,MATCH($E1882,品項主檔!$A$2:$A$11,0))</f>
        <v>主食</v>
      </c>
      <c r="H1882" s="17" t="n">
        <f aca="false">SUMIFS(品項年度售價!$D$2:$D$31,品項年度售價!$A$2:$A$31,$B1882,品項年度售價!$B$2:$B$31,$E1882)</f>
        <v>280</v>
      </c>
      <c r="I1882" s="4" t="n">
        <v>332</v>
      </c>
      <c r="J1882" s="14" t="n">
        <f aca="false">H1882*I1882</f>
        <v>92960</v>
      </c>
    </row>
    <row r="1883" customFormat="false" ht="15" hidden="false" customHeight="false" outlineLevel="0" collapsed="false">
      <c r="A1883" s="6" t="str">
        <f aca="false">TEXT(B1883,"0")&amp;"-"&amp;TEXT(C1883,"00")</f>
        <v>2024-11</v>
      </c>
      <c r="B1883" s="4" t="n">
        <v>2024</v>
      </c>
      <c r="C1883" s="4" t="n">
        <v>11</v>
      </c>
      <c r="D1883" s="9" t="s">
        <v>307</v>
      </c>
      <c r="E1883" s="9" t="s">
        <v>352</v>
      </c>
      <c r="F1883" s="12" t="str">
        <f aca="false">INDEX(品項主檔!$B$2:$B$11,MATCH($E1883,品項主檔!$A$2:$A$11,0))</f>
        <v>三杯雞定食</v>
      </c>
      <c r="G1883" s="12" t="str">
        <f aca="false">INDEX(品項主檔!$C$2:$C$11,MATCH($E1883,品項主檔!$A$2:$A$11,0))</f>
        <v>主食</v>
      </c>
      <c r="H1883" s="17" t="n">
        <f aca="false">SUMIFS(品項年度售價!$D$2:$D$31,品項年度售價!$A$2:$A$31,$B1883,品項年度售價!$B$2:$B$31,$E1883)</f>
        <v>260</v>
      </c>
      <c r="I1883" s="4" t="n">
        <v>319</v>
      </c>
      <c r="J1883" s="14" t="n">
        <f aca="false">H1883*I1883</f>
        <v>82940</v>
      </c>
    </row>
    <row r="1884" customFormat="false" ht="15" hidden="false" customHeight="false" outlineLevel="0" collapsed="false">
      <c r="A1884" s="6" t="str">
        <f aca="false">TEXT(B1884,"0")&amp;"-"&amp;TEXT(C1884,"00")</f>
        <v>2024-11</v>
      </c>
      <c r="B1884" s="4" t="n">
        <v>2024</v>
      </c>
      <c r="C1884" s="4" t="n">
        <v>11</v>
      </c>
      <c r="D1884" s="9" t="s">
        <v>307</v>
      </c>
      <c r="E1884" s="9" t="s">
        <v>354</v>
      </c>
      <c r="F1884" s="12" t="str">
        <f aca="false">INDEX(品項主檔!$B$2:$B$11,MATCH($E1884,品項主檔!$A$2:$A$11,0))</f>
        <v>蔥油雞腿飯</v>
      </c>
      <c r="G1884" s="12" t="str">
        <f aca="false">INDEX(品項主檔!$C$2:$C$11,MATCH($E1884,品項主檔!$A$2:$A$11,0))</f>
        <v>主食</v>
      </c>
      <c r="H1884" s="17" t="n">
        <f aca="false">SUMIFS(品項年度售價!$D$2:$D$31,品項年度售價!$A$2:$A$31,$B1884,品項年度售價!$B$2:$B$31,$E1884)</f>
        <v>220</v>
      </c>
      <c r="I1884" s="4" t="n">
        <v>348</v>
      </c>
      <c r="J1884" s="14" t="n">
        <f aca="false">H1884*I1884</f>
        <v>76560</v>
      </c>
    </row>
    <row r="1885" customFormat="false" ht="15" hidden="false" customHeight="false" outlineLevel="0" collapsed="false">
      <c r="A1885" s="6" t="str">
        <f aca="false">TEXT(B1885,"0")&amp;"-"&amp;TEXT(C1885,"00")</f>
        <v>2024-11</v>
      </c>
      <c r="B1885" s="4" t="n">
        <v>2024</v>
      </c>
      <c r="C1885" s="4" t="n">
        <v>11</v>
      </c>
      <c r="D1885" s="9" t="s">
        <v>307</v>
      </c>
      <c r="E1885" s="9" t="s">
        <v>356</v>
      </c>
      <c r="F1885" s="12" t="str">
        <f aca="false">INDEX(品項主檔!$B$2:$B$11,MATCH($E1885,品項主檔!$A$2:$A$11,0))</f>
        <v>黑胡椒豬排飯</v>
      </c>
      <c r="G1885" s="12" t="str">
        <f aca="false">INDEX(品項主檔!$C$2:$C$11,MATCH($E1885,品項主檔!$A$2:$A$11,0))</f>
        <v>主食</v>
      </c>
      <c r="H1885" s="17" t="n">
        <f aca="false">SUMIFS(品項年度售價!$D$2:$D$31,品項年度售價!$A$2:$A$31,$B1885,品項年度售價!$B$2:$B$31,$E1885)</f>
        <v>230</v>
      </c>
      <c r="I1885" s="4" t="n">
        <v>387</v>
      </c>
      <c r="J1885" s="14" t="n">
        <f aca="false">H1885*I1885</f>
        <v>89010</v>
      </c>
    </row>
    <row r="1886" customFormat="false" ht="15" hidden="false" customHeight="false" outlineLevel="0" collapsed="false">
      <c r="A1886" s="6" t="str">
        <f aca="false">TEXT(B1886,"0")&amp;"-"&amp;TEXT(C1886,"00")</f>
        <v>2024-11</v>
      </c>
      <c r="B1886" s="4" t="n">
        <v>2024</v>
      </c>
      <c r="C1886" s="4" t="n">
        <v>11</v>
      </c>
      <c r="D1886" s="9" t="s">
        <v>307</v>
      </c>
      <c r="E1886" s="9" t="s">
        <v>358</v>
      </c>
      <c r="F1886" s="12" t="str">
        <f aca="false">INDEX(品項主檔!$B$2:$B$11,MATCH($E1886,品項主檔!$A$2:$A$11,0))</f>
        <v>麻油雞湯麵</v>
      </c>
      <c r="G1886" s="12" t="str">
        <f aca="false">INDEX(品項主檔!$C$2:$C$11,MATCH($E1886,品項主檔!$A$2:$A$11,0))</f>
        <v>主食</v>
      </c>
      <c r="H1886" s="17" t="n">
        <f aca="false">SUMIFS(品項年度售價!$D$2:$D$31,品項年度售價!$A$2:$A$31,$B1886,品項年度售價!$B$2:$B$31,$E1886)</f>
        <v>290</v>
      </c>
      <c r="I1886" s="4" t="n">
        <v>440</v>
      </c>
      <c r="J1886" s="14" t="n">
        <f aca="false">H1886*I1886</f>
        <v>127600</v>
      </c>
    </row>
    <row r="1887" customFormat="false" ht="15" hidden="false" customHeight="false" outlineLevel="0" collapsed="false">
      <c r="A1887" s="6" t="str">
        <f aca="false">TEXT(B1887,"0")&amp;"-"&amp;TEXT(C1887,"00")</f>
        <v>2024-11</v>
      </c>
      <c r="B1887" s="4" t="n">
        <v>2024</v>
      </c>
      <c r="C1887" s="4" t="n">
        <v>11</v>
      </c>
      <c r="D1887" s="9" t="s">
        <v>307</v>
      </c>
      <c r="E1887" s="9" t="s">
        <v>360</v>
      </c>
      <c r="F1887" s="12" t="str">
        <f aca="false">INDEX(品項主檔!$B$2:$B$11,MATCH($E1887,品項主檔!$A$2:$A$11,0))</f>
        <v>塔香涼麵</v>
      </c>
      <c r="G1887" s="12" t="str">
        <f aca="false">INDEX(品項主檔!$C$2:$C$11,MATCH($E1887,品項主檔!$A$2:$A$11,0))</f>
        <v>主食</v>
      </c>
      <c r="H1887" s="17" t="n">
        <f aca="false">SUMIFS(品項年度售價!$D$2:$D$31,品項年度售價!$A$2:$A$31,$B1887,品項年度售價!$B$2:$B$31,$E1887)</f>
        <v>180</v>
      </c>
      <c r="I1887" s="4" t="n">
        <v>215</v>
      </c>
      <c r="J1887" s="14" t="n">
        <f aca="false">H1887*I1887</f>
        <v>38700</v>
      </c>
    </row>
    <row r="1888" customFormat="false" ht="15" hidden="false" customHeight="false" outlineLevel="0" collapsed="false">
      <c r="A1888" s="6" t="str">
        <f aca="false">TEXT(B1888,"0")&amp;"-"&amp;TEXT(C1888,"00")</f>
        <v>2024-11</v>
      </c>
      <c r="B1888" s="4" t="n">
        <v>2024</v>
      </c>
      <c r="C1888" s="4" t="n">
        <v>11</v>
      </c>
      <c r="D1888" s="9" t="s">
        <v>307</v>
      </c>
      <c r="E1888" s="9" t="s">
        <v>362</v>
      </c>
      <c r="F1888" s="12" t="str">
        <f aca="false">INDEX(品項主檔!$B$2:$B$11,MATCH($E1888,品項主檔!$A$2:$A$11,0))</f>
        <v>海鮮炒飯</v>
      </c>
      <c r="G1888" s="12" t="str">
        <f aca="false">INDEX(品項主檔!$C$2:$C$11,MATCH($E1888,品項主檔!$A$2:$A$11,0))</f>
        <v>主食</v>
      </c>
      <c r="H1888" s="17" t="n">
        <f aca="false">SUMIFS(品項年度售價!$D$2:$D$31,品項年度售價!$A$2:$A$31,$B1888,品項年度售價!$B$2:$B$31,$E1888)</f>
        <v>250</v>
      </c>
      <c r="I1888" s="4" t="n">
        <v>282</v>
      </c>
      <c r="J1888" s="14" t="n">
        <f aca="false">H1888*I1888</f>
        <v>70500</v>
      </c>
    </row>
    <row r="1889" customFormat="false" ht="15" hidden="false" customHeight="false" outlineLevel="0" collapsed="false">
      <c r="A1889" s="6" t="str">
        <f aca="false">TEXT(B1889,"0")&amp;"-"&amp;TEXT(C1889,"00")</f>
        <v>2024-11</v>
      </c>
      <c r="B1889" s="4" t="n">
        <v>2024</v>
      </c>
      <c r="C1889" s="4" t="n">
        <v>11</v>
      </c>
      <c r="D1889" s="9" t="s">
        <v>307</v>
      </c>
      <c r="E1889" s="9" t="s">
        <v>364</v>
      </c>
      <c r="F1889" s="12" t="str">
        <f aca="false">INDEX(品項主檔!$B$2:$B$11,MATCH($E1889,品項主檔!$A$2:$A$11,0))</f>
        <v>酸辣湯</v>
      </c>
      <c r="G1889" s="12" t="str">
        <f aca="false">INDEX(品項主檔!$C$2:$C$11,MATCH($E1889,品項主檔!$A$2:$A$11,0))</f>
        <v>湯品</v>
      </c>
      <c r="H1889" s="17" t="n">
        <f aca="false">SUMIFS(品項年度售價!$D$2:$D$31,品項年度售價!$A$2:$A$31,$B1889,品項年度售價!$B$2:$B$31,$E1889)</f>
        <v>60</v>
      </c>
      <c r="I1889" s="4" t="n">
        <v>1950</v>
      </c>
      <c r="J1889" s="14" t="n">
        <f aca="false">H1889*I1889</f>
        <v>117000</v>
      </c>
    </row>
    <row r="1890" customFormat="false" ht="15" hidden="false" customHeight="false" outlineLevel="0" collapsed="false">
      <c r="A1890" s="6" t="str">
        <f aca="false">TEXT(B1890,"0")&amp;"-"&amp;TEXT(C1890,"00")</f>
        <v>2024-11</v>
      </c>
      <c r="B1890" s="4" t="n">
        <v>2024</v>
      </c>
      <c r="C1890" s="4" t="n">
        <v>11</v>
      </c>
      <c r="D1890" s="9" t="s">
        <v>307</v>
      </c>
      <c r="E1890" s="9" t="s">
        <v>367</v>
      </c>
      <c r="F1890" s="12" t="str">
        <f aca="false">INDEX(品項主檔!$B$2:$B$11,MATCH($E1890,品項主檔!$A$2:$A$11,0))</f>
        <v>招牌滷味拼盤</v>
      </c>
      <c r="G1890" s="12" t="str">
        <f aca="false">INDEX(品項主檔!$C$2:$C$11,MATCH($E1890,品項主檔!$A$2:$A$11,0))</f>
        <v>小菜</v>
      </c>
      <c r="H1890" s="17" t="n">
        <f aca="false">SUMIFS(品項年度售價!$D$2:$D$31,品項年度售價!$A$2:$A$31,$B1890,品項年度售價!$B$2:$B$31,$E1890)</f>
        <v>120</v>
      </c>
      <c r="I1890" s="4" t="n">
        <v>1161</v>
      </c>
      <c r="J1890" s="14" t="n">
        <f aca="false">H1890*I1890</f>
        <v>139320</v>
      </c>
    </row>
    <row r="1891" customFormat="false" ht="15" hidden="false" customHeight="false" outlineLevel="0" collapsed="false">
      <c r="A1891" s="6" t="str">
        <f aca="false">TEXT(B1891,"0")&amp;"-"&amp;TEXT(C1891,"00")</f>
        <v>2024-11</v>
      </c>
      <c r="B1891" s="4" t="n">
        <v>2024</v>
      </c>
      <c r="C1891" s="4" t="n">
        <v>11</v>
      </c>
      <c r="D1891" s="9" t="s">
        <v>307</v>
      </c>
      <c r="E1891" s="9" t="s">
        <v>370</v>
      </c>
      <c r="F1891" s="12" t="str">
        <f aca="false">INDEX(品項主檔!$B$2:$B$11,MATCH($E1891,品項主檔!$A$2:$A$11,0))</f>
        <v>古早味紅茶</v>
      </c>
      <c r="G1891" s="12" t="str">
        <f aca="false">INDEX(品項主檔!$C$2:$C$11,MATCH($E1891,品項主檔!$A$2:$A$11,0))</f>
        <v>飲品</v>
      </c>
      <c r="H1891" s="17" t="n">
        <f aca="false">SUMIFS(品項年度售價!$D$2:$D$31,品項年度售價!$A$2:$A$31,$B1891,品項年度售價!$B$2:$B$31,$E1891)</f>
        <v>45</v>
      </c>
      <c r="I1891" s="4" t="n">
        <v>3247</v>
      </c>
      <c r="J1891" s="14" t="n">
        <f aca="false">H1891*I1891</f>
        <v>146115</v>
      </c>
    </row>
    <row r="1892" customFormat="false" ht="15" hidden="false" customHeight="false" outlineLevel="0" collapsed="false">
      <c r="A1892" s="6" t="str">
        <f aca="false">TEXT(B1892,"0")&amp;"-"&amp;TEXT(C1892,"00")</f>
        <v>2024-11</v>
      </c>
      <c r="B1892" s="4" t="n">
        <v>2024</v>
      </c>
      <c r="C1892" s="4" t="n">
        <v>11</v>
      </c>
      <c r="D1892" s="9" t="s">
        <v>318</v>
      </c>
      <c r="E1892" s="9" t="s">
        <v>349</v>
      </c>
      <c r="F1892" s="12" t="str">
        <f aca="false">INDEX(品項主檔!$B$2:$B$11,MATCH($E1892,品項主檔!$A$2:$A$11,0))</f>
        <v>招牌牛肉麵</v>
      </c>
      <c r="G1892" s="12" t="str">
        <f aca="false">INDEX(品項主檔!$C$2:$C$11,MATCH($E1892,品項主檔!$A$2:$A$11,0))</f>
        <v>主食</v>
      </c>
      <c r="H1892" s="17" t="n">
        <f aca="false">SUMIFS(品項年度售價!$D$2:$D$31,品項年度售價!$A$2:$A$31,$B1892,品項年度售價!$B$2:$B$31,$E1892)</f>
        <v>280</v>
      </c>
      <c r="I1892" s="4" t="n">
        <v>427</v>
      </c>
      <c r="J1892" s="14" t="n">
        <f aca="false">H1892*I1892</f>
        <v>119560</v>
      </c>
    </row>
    <row r="1893" customFormat="false" ht="15" hidden="false" customHeight="false" outlineLevel="0" collapsed="false">
      <c r="A1893" s="6" t="str">
        <f aca="false">TEXT(B1893,"0")&amp;"-"&amp;TEXT(C1893,"00")</f>
        <v>2024-11</v>
      </c>
      <c r="B1893" s="4" t="n">
        <v>2024</v>
      </c>
      <c r="C1893" s="4" t="n">
        <v>11</v>
      </c>
      <c r="D1893" s="9" t="s">
        <v>318</v>
      </c>
      <c r="E1893" s="9" t="s">
        <v>352</v>
      </c>
      <c r="F1893" s="12" t="str">
        <f aca="false">INDEX(品項主檔!$B$2:$B$11,MATCH($E1893,品項主檔!$A$2:$A$11,0))</f>
        <v>三杯雞定食</v>
      </c>
      <c r="G1893" s="12" t="str">
        <f aca="false">INDEX(品項主檔!$C$2:$C$11,MATCH($E1893,品項主檔!$A$2:$A$11,0))</f>
        <v>主食</v>
      </c>
      <c r="H1893" s="17" t="n">
        <f aca="false">SUMIFS(品項年度售價!$D$2:$D$31,品項年度售價!$A$2:$A$31,$B1893,品項年度售價!$B$2:$B$31,$E1893)</f>
        <v>260</v>
      </c>
      <c r="I1893" s="4" t="n">
        <v>332</v>
      </c>
      <c r="J1893" s="14" t="n">
        <f aca="false">H1893*I1893</f>
        <v>86320</v>
      </c>
    </row>
    <row r="1894" customFormat="false" ht="15" hidden="false" customHeight="false" outlineLevel="0" collapsed="false">
      <c r="A1894" s="6" t="str">
        <f aca="false">TEXT(B1894,"0")&amp;"-"&amp;TEXT(C1894,"00")</f>
        <v>2024-11</v>
      </c>
      <c r="B1894" s="4" t="n">
        <v>2024</v>
      </c>
      <c r="C1894" s="4" t="n">
        <v>11</v>
      </c>
      <c r="D1894" s="9" t="s">
        <v>318</v>
      </c>
      <c r="E1894" s="9" t="s">
        <v>354</v>
      </c>
      <c r="F1894" s="12" t="str">
        <f aca="false">INDEX(品項主檔!$B$2:$B$11,MATCH($E1894,品項主檔!$A$2:$A$11,0))</f>
        <v>蔥油雞腿飯</v>
      </c>
      <c r="G1894" s="12" t="str">
        <f aca="false">INDEX(品項主檔!$C$2:$C$11,MATCH($E1894,品項主檔!$A$2:$A$11,0))</f>
        <v>主食</v>
      </c>
      <c r="H1894" s="17" t="n">
        <f aca="false">SUMIFS(品項年度售價!$D$2:$D$31,品項年度售價!$A$2:$A$31,$B1894,品項年度售價!$B$2:$B$31,$E1894)</f>
        <v>220</v>
      </c>
      <c r="I1894" s="4" t="n">
        <v>392</v>
      </c>
      <c r="J1894" s="14" t="n">
        <f aca="false">H1894*I1894</f>
        <v>86240</v>
      </c>
    </row>
    <row r="1895" customFormat="false" ht="15" hidden="false" customHeight="false" outlineLevel="0" collapsed="false">
      <c r="A1895" s="6" t="str">
        <f aca="false">TEXT(B1895,"0")&amp;"-"&amp;TEXT(C1895,"00")</f>
        <v>2024-11</v>
      </c>
      <c r="B1895" s="4" t="n">
        <v>2024</v>
      </c>
      <c r="C1895" s="4" t="n">
        <v>11</v>
      </c>
      <c r="D1895" s="9" t="s">
        <v>318</v>
      </c>
      <c r="E1895" s="9" t="s">
        <v>356</v>
      </c>
      <c r="F1895" s="12" t="str">
        <f aca="false">INDEX(品項主檔!$B$2:$B$11,MATCH($E1895,品項主檔!$A$2:$A$11,0))</f>
        <v>黑胡椒豬排飯</v>
      </c>
      <c r="G1895" s="12" t="str">
        <f aca="false">INDEX(品項主檔!$C$2:$C$11,MATCH($E1895,品項主檔!$A$2:$A$11,0))</f>
        <v>主食</v>
      </c>
      <c r="H1895" s="17" t="n">
        <f aca="false">SUMIFS(品項年度售價!$D$2:$D$31,品項年度售價!$A$2:$A$31,$B1895,品項年度售價!$B$2:$B$31,$E1895)</f>
        <v>230</v>
      </c>
      <c r="I1895" s="4" t="n">
        <v>329</v>
      </c>
      <c r="J1895" s="14" t="n">
        <f aca="false">H1895*I1895</f>
        <v>75670</v>
      </c>
    </row>
    <row r="1896" customFormat="false" ht="15" hidden="false" customHeight="false" outlineLevel="0" collapsed="false">
      <c r="A1896" s="6" t="str">
        <f aca="false">TEXT(B1896,"0")&amp;"-"&amp;TEXT(C1896,"00")</f>
        <v>2024-11</v>
      </c>
      <c r="B1896" s="4" t="n">
        <v>2024</v>
      </c>
      <c r="C1896" s="4" t="n">
        <v>11</v>
      </c>
      <c r="D1896" s="9" t="s">
        <v>318</v>
      </c>
      <c r="E1896" s="9" t="s">
        <v>358</v>
      </c>
      <c r="F1896" s="12" t="str">
        <f aca="false">INDEX(品項主檔!$B$2:$B$11,MATCH($E1896,品項主檔!$A$2:$A$11,0))</f>
        <v>麻油雞湯麵</v>
      </c>
      <c r="G1896" s="12" t="str">
        <f aca="false">INDEX(品項主檔!$C$2:$C$11,MATCH($E1896,品項主檔!$A$2:$A$11,0))</f>
        <v>主食</v>
      </c>
      <c r="H1896" s="17" t="n">
        <f aca="false">SUMIFS(品項年度售價!$D$2:$D$31,品項年度售價!$A$2:$A$31,$B1896,品項年度售價!$B$2:$B$31,$E1896)</f>
        <v>290</v>
      </c>
      <c r="I1896" s="4" t="n">
        <v>473</v>
      </c>
      <c r="J1896" s="14" t="n">
        <f aca="false">H1896*I1896</f>
        <v>137170</v>
      </c>
    </row>
    <row r="1897" customFormat="false" ht="15" hidden="false" customHeight="false" outlineLevel="0" collapsed="false">
      <c r="A1897" s="6" t="str">
        <f aca="false">TEXT(B1897,"0")&amp;"-"&amp;TEXT(C1897,"00")</f>
        <v>2024-11</v>
      </c>
      <c r="B1897" s="4" t="n">
        <v>2024</v>
      </c>
      <c r="C1897" s="4" t="n">
        <v>11</v>
      </c>
      <c r="D1897" s="9" t="s">
        <v>318</v>
      </c>
      <c r="E1897" s="9" t="s">
        <v>360</v>
      </c>
      <c r="F1897" s="12" t="str">
        <f aca="false">INDEX(品項主檔!$B$2:$B$11,MATCH($E1897,品項主檔!$A$2:$A$11,0))</f>
        <v>塔香涼麵</v>
      </c>
      <c r="G1897" s="12" t="str">
        <f aca="false">INDEX(品項主檔!$C$2:$C$11,MATCH($E1897,品項主檔!$A$2:$A$11,0))</f>
        <v>主食</v>
      </c>
      <c r="H1897" s="17" t="n">
        <f aca="false">SUMIFS(品項年度售價!$D$2:$D$31,品項年度售價!$A$2:$A$31,$B1897,品項年度售價!$B$2:$B$31,$E1897)</f>
        <v>180</v>
      </c>
      <c r="I1897" s="4" t="n">
        <v>211</v>
      </c>
      <c r="J1897" s="14" t="n">
        <f aca="false">H1897*I1897</f>
        <v>37980</v>
      </c>
    </row>
    <row r="1898" customFormat="false" ht="15" hidden="false" customHeight="false" outlineLevel="0" collapsed="false">
      <c r="A1898" s="6" t="str">
        <f aca="false">TEXT(B1898,"0")&amp;"-"&amp;TEXT(C1898,"00")</f>
        <v>2024-11</v>
      </c>
      <c r="B1898" s="4" t="n">
        <v>2024</v>
      </c>
      <c r="C1898" s="4" t="n">
        <v>11</v>
      </c>
      <c r="D1898" s="9" t="s">
        <v>318</v>
      </c>
      <c r="E1898" s="9" t="s">
        <v>362</v>
      </c>
      <c r="F1898" s="12" t="str">
        <f aca="false">INDEX(品項主檔!$B$2:$B$11,MATCH($E1898,品項主檔!$A$2:$A$11,0))</f>
        <v>海鮮炒飯</v>
      </c>
      <c r="G1898" s="12" t="str">
        <f aca="false">INDEX(品項主檔!$C$2:$C$11,MATCH($E1898,品項主檔!$A$2:$A$11,0))</f>
        <v>主食</v>
      </c>
      <c r="H1898" s="17" t="n">
        <f aca="false">SUMIFS(品項年度售價!$D$2:$D$31,品項年度售價!$A$2:$A$31,$B1898,品項年度售價!$B$2:$B$31,$E1898)</f>
        <v>250</v>
      </c>
      <c r="I1898" s="4" t="n">
        <v>292</v>
      </c>
      <c r="J1898" s="14" t="n">
        <f aca="false">H1898*I1898</f>
        <v>73000</v>
      </c>
    </row>
    <row r="1899" customFormat="false" ht="15" hidden="false" customHeight="false" outlineLevel="0" collapsed="false">
      <c r="A1899" s="6" t="str">
        <f aca="false">TEXT(B1899,"0")&amp;"-"&amp;TEXT(C1899,"00")</f>
        <v>2024-11</v>
      </c>
      <c r="B1899" s="4" t="n">
        <v>2024</v>
      </c>
      <c r="C1899" s="4" t="n">
        <v>11</v>
      </c>
      <c r="D1899" s="9" t="s">
        <v>318</v>
      </c>
      <c r="E1899" s="9" t="s">
        <v>364</v>
      </c>
      <c r="F1899" s="12" t="str">
        <f aca="false">INDEX(品項主檔!$B$2:$B$11,MATCH($E1899,品項主檔!$A$2:$A$11,0))</f>
        <v>酸辣湯</v>
      </c>
      <c r="G1899" s="12" t="str">
        <f aca="false">INDEX(品項主檔!$C$2:$C$11,MATCH($E1899,品項主檔!$A$2:$A$11,0))</f>
        <v>湯品</v>
      </c>
      <c r="H1899" s="17" t="n">
        <f aca="false">SUMIFS(品項年度售價!$D$2:$D$31,品項年度售價!$A$2:$A$31,$B1899,品項年度售價!$B$2:$B$31,$E1899)</f>
        <v>60</v>
      </c>
      <c r="I1899" s="4" t="n">
        <v>1686</v>
      </c>
      <c r="J1899" s="14" t="n">
        <f aca="false">H1899*I1899</f>
        <v>101160</v>
      </c>
    </row>
    <row r="1900" customFormat="false" ht="15" hidden="false" customHeight="false" outlineLevel="0" collapsed="false">
      <c r="A1900" s="6" t="str">
        <f aca="false">TEXT(B1900,"0")&amp;"-"&amp;TEXT(C1900,"00")</f>
        <v>2024-11</v>
      </c>
      <c r="B1900" s="4" t="n">
        <v>2024</v>
      </c>
      <c r="C1900" s="4" t="n">
        <v>11</v>
      </c>
      <c r="D1900" s="9" t="s">
        <v>318</v>
      </c>
      <c r="E1900" s="9" t="s">
        <v>367</v>
      </c>
      <c r="F1900" s="12" t="str">
        <f aca="false">INDEX(品項主檔!$B$2:$B$11,MATCH($E1900,品項主檔!$A$2:$A$11,0))</f>
        <v>招牌滷味拼盤</v>
      </c>
      <c r="G1900" s="12" t="str">
        <f aca="false">INDEX(品項主檔!$C$2:$C$11,MATCH($E1900,品項主檔!$A$2:$A$11,0))</f>
        <v>小菜</v>
      </c>
      <c r="H1900" s="17" t="n">
        <f aca="false">SUMIFS(品項年度售價!$D$2:$D$31,品項年度售價!$A$2:$A$31,$B1900,品項年度售價!$B$2:$B$31,$E1900)</f>
        <v>120</v>
      </c>
      <c r="I1900" s="4" t="n">
        <v>1207</v>
      </c>
      <c r="J1900" s="14" t="n">
        <f aca="false">H1900*I1900</f>
        <v>144840</v>
      </c>
    </row>
    <row r="1901" customFormat="false" ht="15" hidden="false" customHeight="false" outlineLevel="0" collapsed="false">
      <c r="A1901" s="6" t="str">
        <f aca="false">TEXT(B1901,"0")&amp;"-"&amp;TEXT(C1901,"00")</f>
        <v>2024-11</v>
      </c>
      <c r="B1901" s="4" t="n">
        <v>2024</v>
      </c>
      <c r="C1901" s="4" t="n">
        <v>11</v>
      </c>
      <c r="D1901" s="9" t="s">
        <v>318</v>
      </c>
      <c r="E1901" s="9" t="s">
        <v>370</v>
      </c>
      <c r="F1901" s="12" t="str">
        <f aca="false">INDEX(品項主檔!$B$2:$B$11,MATCH($E1901,品項主檔!$A$2:$A$11,0))</f>
        <v>古早味紅茶</v>
      </c>
      <c r="G1901" s="12" t="str">
        <f aca="false">INDEX(品項主檔!$C$2:$C$11,MATCH($E1901,品項主檔!$A$2:$A$11,0))</f>
        <v>飲品</v>
      </c>
      <c r="H1901" s="17" t="n">
        <f aca="false">SUMIFS(品項年度售價!$D$2:$D$31,品項年度售價!$A$2:$A$31,$B1901,品項年度售價!$B$2:$B$31,$E1901)</f>
        <v>45</v>
      </c>
      <c r="I1901" s="4" t="n">
        <v>3180</v>
      </c>
      <c r="J1901" s="14" t="n">
        <f aca="false">H1901*I1901</f>
        <v>143100</v>
      </c>
    </row>
    <row r="1902" customFormat="false" ht="15" hidden="false" customHeight="false" outlineLevel="0" collapsed="false">
      <c r="A1902" s="6" t="str">
        <f aca="false">TEXT(B1902,"0")&amp;"-"&amp;TEXT(C1902,"00")</f>
        <v>2024-11</v>
      </c>
      <c r="B1902" s="4" t="n">
        <v>2024</v>
      </c>
      <c r="C1902" s="4" t="n">
        <v>11</v>
      </c>
      <c r="D1902" s="9" t="s">
        <v>323</v>
      </c>
      <c r="E1902" s="9" t="s">
        <v>349</v>
      </c>
      <c r="F1902" s="12" t="str">
        <f aca="false">INDEX(品項主檔!$B$2:$B$11,MATCH($E1902,品項主檔!$A$2:$A$11,0))</f>
        <v>招牌牛肉麵</v>
      </c>
      <c r="G1902" s="12" t="str">
        <f aca="false">INDEX(品項主檔!$C$2:$C$11,MATCH($E1902,品項主檔!$A$2:$A$11,0))</f>
        <v>主食</v>
      </c>
      <c r="H1902" s="17" t="n">
        <f aca="false">SUMIFS(品項年度售價!$D$2:$D$31,品項年度售價!$A$2:$A$31,$B1902,品項年度售價!$B$2:$B$31,$E1902)</f>
        <v>280</v>
      </c>
      <c r="I1902" s="4" t="n">
        <v>321</v>
      </c>
      <c r="J1902" s="14" t="n">
        <f aca="false">H1902*I1902</f>
        <v>89880</v>
      </c>
    </row>
    <row r="1903" customFormat="false" ht="15" hidden="false" customHeight="false" outlineLevel="0" collapsed="false">
      <c r="A1903" s="6" t="str">
        <f aca="false">TEXT(B1903,"0")&amp;"-"&amp;TEXT(C1903,"00")</f>
        <v>2024-11</v>
      </c>
      <c r="B1903" s="4" t="n">
        <v>2024</v>
      </c>
      <c r="C1903" s="4" t="n">
        <v>11</v>
      </c>
      <c r="D1903" s="9" t="s">
        <v>323</v>
      </c>
      <c r="E1903" s="9" t="s">
        <v>352</v>
      </c>
      <c r="F1903" s="12" t="str">
        <f aca="false">INDEX(品項主檔!$B$2:$B$11,MATCH($E1903,品項主檔!$A$2:$A$11,0))</f>
        <v>三杯雞定食</v>
      </c>
      <c r="G1903" s="12" t="str">
        <f aca="false">INDEX(品項主檔!$C$2:$C$11,MATCH($E1903,品項主檔!$A$2:$A$11,0))</f>
        <v>主食</v>
      </c>
      <c r="H1903" s="17" t="n">
        <f aca="false">SUMIFS(品項年度售價!$D$2:$D$31,品項年度售價!$A$2:$A$31,$B1903,品項年度售價!$B$2:$B$31,$E1903)</f>
        <v>260</v>
      </c>
      <c r="I1903" s="4" t="n">
        <v>371</v>
      </c>
      <c r="J1903" s="14" t="n">
        <f aca="false">H1903*I1903</f>
        <v>96460</v>
      </c>
    </row>
    <row r="1904" customFormat="false" ht="15" hidden="false" customHeight="false" outlineLevel="0" collapsed="false">
      <c r="A1904" s="6" t="str">
        <f aca="false">TEXT(B1904,"0")&amp;"-"&amp;TEXT(C1904,"00")</f>
        <v>2024-11</v>
      </c>
      <c r="B1904" s="4" t="n">
        <v>2024</v>
      </c>
      <c r="C1904" s="4" t="n">
        <v>11</v>
      </c>
      <c r="D1904" s="9" t="s">
        <v>323</v>
      </c>
      <c r="E1904" s="9" t="s">
        <v>354</v>
      </c>
      <c r="F1904" s="12" t="str">
        <f aca="false">INDEX(品項主檔!$B$2:$B$11,MATCH($E1904,品項主檔!$A$2:$A$11,0))</f>
        <v>蔥油雞腿飯</v>
      </c>
      <c r="G1904" s="12" t="str">
        <f aca="false">INDEX(品項主檔!$C$2:$C$11,MATCH($E1904,品項主檔!$A$2:$A$11,0))</f>
        <v>主食</v>
      </c>
      <c r="H1904" s="17" t="n">
        <f aca="false">SUMIFS(品項年度售價!$D$2:$D$31,品項年度售價!$A$2:$A$31,$B1904,品項年度售價!$B$2:$B$31,$E1904)</f>
        <v>220</v>
      </c>
      <c r="I1904" s="4" t="n">
        <v>302</v>
      </c>
      <c r="J1904" s="14" t="n">
        <f aca="false">H1904*I1904</f>
        <v>66440</v>
      </c>
    </row>
    <row r="1905" customFormat="false" ht="15" hidden="false" customHeight="false" outlineLevel="0" collapsed="false">
      <c r="A1905" s="6" t="str">
        <f aca="false">TEXT(B1905,"0")&amp;"-"&amp;TEXT(C1905,"00")</f>
        <v>2024-11</v>
      </c>
      <c r="B1905" s="4" t="n">
        <v>2024</v>
      </c>
      <c r="C1905" s="4" t="n">
        <v>11</v>
      </c>
      <c r="D1905" s="9" t="s">
        <v>323</v>
      </c>
      <c r="E1905" s="9" t="s">
        <v>356</v>
      </c>
      <c r="F1905" s="12" t="str">
        <f aca="false">INDEX(品項主檔!$B$2:$B$11,MATCH($E1905,品項主檔!$A$2:$A$11,0))</f>
        <v>黑胡椒豬排飯</v>
      </c>
      <c r="G1905" s="12" t="str">
        <f aca="false">INDEX(品項主檔!$C$2:$C$11,MATCH($E1905,品項主檔!$A$2:$A$11,0))</f>
        <v>主食</v>
      </c>
      <c r="H1905" s="17" t="n">
        <f aca="false">SUMIFS(品項年度售價!$D$2:$D$31,品項年度售價!$A$2:$A$31,$B1905,品項年度售價!$B$2:$B$31,$E1905)</f>
        <v>230</v>
      </c>
      <c r="I1905" s="4" t="n">
        <v>286</v>
      </c>
      <c r="J1905" s="14" t="n">
        <f aca="false">H1905*I1905</f>
        <v>65780</v>
      </c>
    </row>
    <row r="1906" customFormat="false" ht="15" hidden="false" customHeight="false" outlineLevel="0" collapsed="false">
      <c r="A1906" s="6" t="str">
        <f aca="false">TEXT(B1906,"0")&amp;"-"&amp;TEXT(C1906,"00")</f>
        <v>2024-11</v>
      </c>
      <c r="B1906" s="4" t="n">
        <v>2024</v>
      </c>
      <c r="C1906" s="4" t="n">
        <v>11</v>
      </c>
      <c r="D1906" s="9" t="s">
        <v>323</v>
      </c>
      <c r="E1906" s="9" t="s">
        <v>358</v>
      </c>
      <c r="F1906" s="12" t="str">
        <f aca="false">INDEX(品項主檔!$B$2:$B$11,MATCH($E1906,品項主檔!$A$2:$A$11,0))</f>
        <v>麻油雞湯麵</v>
      </c>
      <c r="G1906" s="12" t="str">
        <f aca="false">INDEX(品項主檔!$C$2:$C$11,MATCH($E1906,品項主檔!$A$2:$A$11,0))</f>
        <v>主食</v>
      </c>
      <c r="H1906" s="17" t="n">
        <f aca="false">SUMIFS(品項年度售價!$D$2:$D$31,品項年度售價!$A$2:$A$31,$B1906,品項年度售價!$B$2:$B$31,$E1906)</f>
        <v>290</v>
      </c>
      <c r="I1906" s="4" t="n">
        <v>458</v>
      </c>
      <c r="J1906" s="14" t="n">
        <f aca="false">H1906*I1906</f>
        <v>132820</v>
      </c>
    </row>
    <row r="1907" customFormat="false" ht="15" hidden="false" customHeight="false" outlineLevel="0" collapsed="false">
      <c r="A1907" s="6" t="str">
        <f aca="false">TEXT(B1907,"0")&amp;"-"&amp;TEXT(C1907,"00")</f>
        <v>2024-11</v>
      </c>
      <c r="B1907" s="4" t="n">
        <v>2024</v>
      </c>
      <c r="C1907" s="4" t="n">
        <v>11</v>
      </c>
      <c r="D1907" s="9" t="s">
        <v>323</v>
      </c>
      <c r="E1907" s="9" t="s">
        <v>360</v>
      </c>
      <c r="F1907" s="12" t="str">
        <f aca="false">INDEX(品項主檔!$B$2:$B$11,MATCH($E1907,品項主檔!$A$2:$A$11,0))</f>
        <v>塔香涼麵</v>
      </c>
      <c r="G1907" s="12" t="str">
        <f aca="false">INDEX(品項主檔!$C$2:$C$11,MATCH($E1907,品項主檔!$A$2:$A$11,0))</f>
        <v>主食</v>
      </c>
      <c r="H1907" s="17" t="n">
        <f aca="false">SUMIFS(品項年度售價!$D$2:$D$31,品項年度售價!$A$2:$A$31,$B1907,品項年度售價!$B$2:$B$31,$E1907)</f>
        <v>180</v>
      </c>
      <c r="I1907" s="4" t="n">
        <v>163</v>
      </c>
      <c r="J1907" s="14" t="n">
        <f aca="false">H1907*I1907</f>
        <v>29340</v>
      </c>
    </row>
    <row r="1908" customFormat="false" ht="15" hidden="false" customHeight="false" outlineLevel="0" collapsed="false">
      <c r="A1908" s="6" t="str">
        <f aca="false">TEXT(B1908,"0")&amp;"-"&amp;TEXT(C1908,"00")</f>
        <v>2024-11</v>
      </c>
      <c r="B1908" s="4" t="n">
        <v>2024</v>
      </c>
      <c r="C1908" s="4" t="n">
        <v>11</v>
      </c>
      <c r="D1908" s="9" t="s">
        <v>323</v>
      </c>
      <c r="E1908" s="9" t="s">
        <v>362</v>
      </c>
      <c r="F1908" s="12" t="str">
        <f aca="false">INDEX(品項主檔!$B$2:$B$11,MATCH($E1908,品項主檔!$A$2:$A$11,0))</f>
        <v>海鮮炒飯</v>
      </c>
      <c r="G1908" s="12" t="str">
        <f aca="false">INDEX(品項主檔!$C$2:$C$11,MATCH($E1908,品項主檔!$A$2:$A$11,0))</f>
        <v>主食</v>
      </c>
      <c r="H1908" s="17" t="n">
        <f aca="false">SUMIFS(品項年度售價!$D$2:$D$31,品項年度售價!$A$2:$A$31,$B1908,品項年度售價!$B$2:$B$31,$E1908)</f>
        <v>250</v>
      </c>
      <c r="I1908" s="4" t="n">
        <v>371</v>
      </c>
      <c r="J1908" s="14" t="n">
        <f aca="false">H1908*I1908</f>
        <v>92750</v>
      </c>
    </row>
    <row r="1909" customFormat="false" ht="15" hidden="false" customHeight="false" outlineLevel="0" collapsed="false">
      <c r="A1909" s="6" t="str">
        <f aca="false">TEXT(B1909,"0")&amp;"-"&amp;TEXT(C1909,"00")</f>
        <v>2024-11</v>
      </c>
      <c r="B1909" s="4" t="n">
        <v>2024</v>
      </c>
      <c r="C1909" s="4" t="n">
        <v>11</v>
      </c>
      <c r="D1909" s="9" t="s">
        <v>323</v>
      </c>
      <c r="E1909" s="9" t="s">
        <v>364</v>
      </c>
      <c r="F1909" s="12" t="str">
        <f aca="false">INDEX(品項主檔!$B$2:$B$11,MATCH($E1909,品項主檔!$A$2:$A$11,0))</f>
        <v>酸辣湯</v>
      </c>
      <c r="G1909" s="12" t="str">
        <f aca="false">INDEX(品項主檔!$C$2:$C$11,MATCH($E1909,品項主檔!$A$2:$A$11,0))</f>
        <v>湯品</v>
      </c>
      <c r="H1909" s="17" t="n">
        <f aca="false">SUMIFS(品項年度售價!$D$2:$D$31,品項年度售價!$A$2:$A$31,$B1909,品項年度售價!$B$2:$B$31,$E1909)</f>
        <v>60</v>
      </c>
      <c r="I1909" s="4" t="n">
        <v>1799</v>
      </c>
      <c r="J1909" s="14" t="n">
        <f aca="false">H1909*I1909</f>
        <v>107940</v>
      </c>
    </row>
    <row r="1910" customFormat="false" ht="15" hidden="false" customHeight="false" outlineLevel="0" collapsed="false">
      <c r="A1910" s="6" t="str">
        <f aca="false">TEXT(B1910,"0")&amp;"-"&amp;TEXT(C1910,"00")</f>
        <v>2024-11</v>
      </c>
      <c r="B1910" s="4" t="n">
        <v>2024</v>
      </c>
      <c r="C1910" s="4" t="n">
        <v>11</v>
      </c>
      <c r="D1910" s="9" t="s">
        <v>323</v>
      </c>
      <c r="E1910" s="9" t="s">
        <v>367</v>
      </c>
      <c r="F1910" s="12" t="str">
        <f aca="false">INDEX(品項主檔!$B$2:$B$11,MATCH($E1910,品項主檔!$A$2:$A$11,0))</f>
        <v>招牌滷味拼盤</v>
      </c>
      <c r="G1910" s="12" t="str">
        <f aca="false">INDEX(品項主檔!$C$2:$C$11,MATCH($E1910,品項主檔!$A$2:$A$11,0))</f>
        <v>小菜</v>
      </c>
      <c r="H1910" s="17" t="n">
        <f aca="false">SUMIFS(品項年度售價!$D$2:$D$31,品項年度售價!$A$2:$A$31,$B1910,品項年度售價!$B$2:$B$31,$E1910)</f>
        <v>120</v>
      </c>
      <c r="I1910" s="4" t="n">
        <v>1401</v>
      </c>
      <c r="J1910" s="14" t="n">
        <f aca="false">H1910*I1910</f>
        <v>168120</v>
      </c>
    </row>
    <row r="1911" customFormat="false" ht="15" hidden="false" customHeight="false" outlineLevel="0" collapsed="false">
      <c r="A1911" s="6" t="str">
        <f aca="false">TEXT(B1911,"0")&amp;"-"&amp;TEXT(C1911,"00")</f>
        <v>2024-11</v>
      </c>
      <c r="B1911" s="4" t="n">
        <v>2024</v>
      </c>
      <c r="C1911" s="4" t="n">
        <v>11</v>
      </c>
      <c r="D1911" s="9" t="s">
        <v>323</v>
      </c>
      <c r="E1911" s="9" t="s">
        <v>370</v>
      </c>
      <c r="F1911" s="12" t="str">
        <f aca="false">INDEX(品項主檔!$B$2:$B$11,MATCH($E1911,品項主檔!$A$2:$A$11,0))</f>
        <v>古早味紅茶</v>
      </c>
      <c r="G1911" s="12" t="str">
        <f aca="false">INDEX(品項主檔!$C$2:$C$11,MATCH($E1911,品項主檔!$A$2:$A$11,0))</f>
        <v>飲品</v>
      </c>
      <c r="H1911" s="17" t="n">
        <f aca="false">SUMIFS(品項年度售價!$D$2:$D$31,品項年度售價!$A$2:$A$31,$B1911,品項年度售價!$B$2:$B$31,$E1911)</f>
        <v>45</v>
      </c>
      <c r="I1911" s="4" t="n">
        <v>2898</v>
      </c>
      <c r="J1911" s="14" t="n">
        <f aca="false">H1911*I1911</f>
        <v>130410</v>
      </c>
    </row>
    <row r="1912" customFormat="false" ht="15" hidden="false" customHeight="false" outlineLevel="0" collapsed="false">
      <c r="A1912" s="6" t="str">
        <f aca="false">TEXT(B1912,"0")&amp;"-"&amp;TEXT(C1912,"00")</f>
        <v>2024-11</v>
      </c>
      <c r="B1912" s="4" t="n">
        <v>2024</v>
      </c>
      <c r="C1912" s="4" t="n">
        <v>11</v>
      </c>
      <c r="D1912" s="9" t="s">
        <v>262</v>
      </c>
      <c r="E1912" s="9" t="s">
        <v>349</v>
      </c>
      <c r="F1912" s="12" t="str">
        <f aca="false">INDEX(品項主檔!$B$2:$B$11,MATCH($E1912,品項主檔!$A$2:$A$11,0))</f>
        <v>招牌牛肉麵</v>
      </c>
      <c r="G1912" s="12" t="str">
        <f aca="false">INDEX(品項主檔!$C$2:$C$11,MATCH($E1912,品項主檔!$A$2:$A$11,0))</f>
        <v>主食</v>
      </c>
      <c r="H1912" s="17" t="n">
        <f aca="false">SUMIFS(品項年度售價!$D$2:$D$31,品項年度售價!$A$2:$A$31,$B1912,品項年度售價!$B$2:$B$31,$E1912)</f>
        <v>280</v>
      </c>
      <c r="I1912" s="4" t="n">
        <v>587</v>
      </c>
      <c r="J1912" s="14" t="n">
        <f aca="false">H1912*I1912</f>
        <v>164360</v>
      </c>
    </row>
    <row r="1913" customFormat="false" ht="15" hidden="false" customHeight="false" outlineLevel="0" collapsed="false">
      <c r="A1913" s="6" t="str">
        <f aca="false">TEXT(B1913,"0")&amp;"-"&amp;TEXT(C1913,"00")</f>
        <v>2024-11</v>
      </c>
      <c r="B1913" s="4" t="n">
        <v>2024</v>
      </c>
      <c r="C1913" s="4" t="n">
        <v>11</v>
      </c>
      <c r="D1913" s="9" t="s">
        <v>262</v>
      </c>
      <c r="E1913" s="9" t="s">
        <v>352</v>
      </c>
      <c r="F1913" s="12" t="str">
        <f aca="false">INDEX(品項主檔!$B$2:$B$11,MATCH($E1913,品項主檔!$A$2:$A$11,0))</f>
        <v>三杯雞定食</v>
      </c>
      <c r="G1913" s="12" t="str">
        <f aca="false">INDEX(品項主檔!$C$2:$C$11,MATCH($E1913,品項主檔!$A$2:$A$11,0))</f>
        <v>主食</v>
      </c>
      <c r="H1913" s="17" t="n">
        <f aca="false">SUMIFS(品項年度售價!$D$2:$D$31,品項年度售價!$A$2:$A$31,$B1913,品項年度售價!$B$2:$B$31,$E1913)</f>
        <v>260</v>
      </c>
      <c r="I1913" s="4" t="n">
        <v>612</v>
      </c>
      <c r="J1913" s="14" t="n">
        <f aca="false">H1913*I1913</f>
        <v>159120</v>
      </c>
    </row>
    <row r="1914" customFormat="false" ht="15" hidden="false" customHeight="false" outlineLevel="0" collapsed="false">
      <c r="A1914" s="6" t="str">
        <f aca="false">TEXT(B1914,"0")&amp;"-"&amp;TEXT(C1914,"00")</f>
        <v>2024-11</v>
      </c>
      <c r="B1914" s="4" t="n">
        <v>2024</v>
      </c>
      <c r="C1914" s="4" t="n">
        <v>11</v>
      </c>
      <c r="D1914" s="9" t="s">
        <v>262</v>
      </c>
      <c r="E1914" s="9" t="s">
        <v>354</v>
      </c>
      <c r="F1914" s="12" t="str">
        <f aca="false">INDEX(品項主檔!$B$2:$B$11,MATCH($E1914,品項主檔!$A$2:$A$11,0))</f>
        <v>蔥油雞腿飯</v>
      </c>
      <c r="G1914" s="12" t="str">
        <f aca="false">INDEX(品項主檔!$C$2:$C$11,MATCH($E1914,品項主檔!$A$2:$A$11,0))</f>
        <v>主食</v>
      </c>
      <c r="H1914" s="17" t="n">
        <f aca="false">SUMIFS(品項年度售價!$D$2:$D$31,品項年度售價!$A$2:$A$31,$B1914,品項年度售價!$B$2:$B$31,$E1914)</f>
        <v>220</v>
      </c>
      <c r="I1914" s="4" t="n">
        <v>616</v>
      </c>
      <c r="J1914" s="14" t="n">
        <f aca="false">H1914*I1914</f>
        <v>135520</v>
      </c>
    </row>
    <row r="1915" customFormat="false" ht="15" hidden="false" customHeight="false" outlineLevel="0" collapsed="false">
      <c r="A1915" s="6" t="str">
        <f aca="false">TEXT(B1915,"0")&amp;"-"&amp;TEXT(C1915,"00")</f>
        <v>2024-11</v>
      </c>
      <c r="B1915" s="4" t="n">
        <v>2024</v>
      </c>
      <c r="C1915" s="4" t="n">
        <v>11</v>
      </c>
      <c r="D1915" s="9" t="s">
        <v>262</v>
      </c>
      <c r="E1915" s="9" t="s">
        <v>356</v>
      </c>
      <c r="F1915" s="12" t="str">
        <f aca="false">INDEX(品項主檔!$B$2:$B$11,MATCH($E1915,品項主檔!$A$2:$A$11,0))</f>
        <v>黑胡椒豬排飯</v>
      </c>
      <c r="G1915" s="12" t="str">
        <f aca="false">INDEX(品項主檔!$C$2:$C$11,MATCH($E1915,品項主檔!$A$2:$A$11,0))</f>
        <v>主食</v>
      </c>
      <c r="H1915" s="17" t="n">
        <f aca="false">SUMIFS(品項年度售價!$D$2:$D$31,品項年度售價!$A$2:$A$31,$B1915,品項年度售價!$B$2:$B$31,$E1915)</f>
        <v>230</v>
      </c>
      <c r="I1915" s="4" t="n">
        <v>516</v>
      </c>
      <c r="J1915" s="14" t="n">
        <f aca="false">H1915*I1915</f>
        <v>118680</v>
      </c>
    </row>
    <row r="1916" customFormat="false" ht="15" hidden="false" customHeight="false" outlineLevel="0" collapsed="false">
      <c r="A1916" s="6" t="str">
        <f aca="false">TEXT(B1916,"0")&amp;"-"&amp;TEXT(C1916,"00")</f>
        <v>2024-11</v>
      </c>
      <c r="B1916" s="4" t="n">
        <v>2024</v>
      </c>
      <c r="C1916" s="4" t="n">
        <v>11</v>
      </c>
      <c r="D1916" s="9" t="s">
        <v>262</v>
      </c>
      <c r="E1916" s="9" t="s">
        <v>358</v>
      </c>
      <c r="F1916" s="12" t="str">
        <f aca="false">INDEX(品項主檔!$B$2:$B$11,MATCH($E1916,品項主檔!$A$2:$A$11,0))</f>
        <v>麻油雞湯麵</v>
      </c>
      <c r="G1916" s="12" t="str">
        <f aca="false">INDEX(品項主檔!$C$2:$C$11,MATCH($E1916,品項主檔!$A$2:$A$11,0))</f>
        <v>主食</v>
      </c>
      <c r="H1916" s="17" t="n">
        <f aca="false">SUMIFS(品項年度售價!$D$2:$D$31,品項年度售價!$A$2:$A$31,$B1916,品項年度售價!$B$2:$B$31,$E1916)</f>
        <v>290</v>
      </c>
      <c r="I1916" s="4" t="n">
        <v>626</v>
      </c>
      <c r="J1916" s="14" t="n">
        <f aca="false">H1916*I1916</f>
        <v>181540</v>
      </c>
    </row>
    <row r="1917" customFormat="false" ht="15" hidden="false" customHeight="false" outlineLevel="0" collapsed="false">
      <c r="A1917" s="6" t="str">
        <f aca="false">TEXT(B1917,"0")&amp;"-"&amp;TEXT(C1917,"00")</f>
        <v>2024-11</v>
      </c>
      <c r="B1917" s="4" t="n">
        <v>2024</v>
      </c>
      <c r="C1917" s="4" t="n">
        <v>11</v>
      </c>
      <c r="D1917" s="9" t="s">
        <v>262</v>
      </c>
      <c r="E1917" s="9" t="s">
        <v>360</v>
      </c>
      <c r="F1917" s="12" t="str">
        <f aca="false">INDEX(品項主檔!$B$2:$B$11,MATCH($E1917,品項主檔!$A$2:$A$11,0))</f>
        <v>塔香涼麵</v>
      </c>
      <c r="G1917" s="12" t="str">
        <f aca="false">INDEX(品項主檔!$C$2:$C$11,MATCH($E1917,品項主檔!$A$2:$A$11,0))</f>
        <v>主食</v>
      </c>
      <c r="H1917" s="17" t="n">
        <f aca="false">SUMIFS(品項年度售價!$D$2:$D$31,品項年度售價!$A$2:$A$31,$B1917,品項年度售價!$B$2:$B$31,$E1917)</f>
        <v>180</v>
      </c>
      <c r="I1917" s="4" t="n">
        <v>438</v>
      </c>
      <c r="J1917" s="14" t="n">
        <f aca="false">H1917*I1917</f>
        <v>78840</v>
      </c>
    </row>
    <row r="1918" customFormat="false" ht="15" hidden="false" customHeight="false" outlineLevel="0" collapsed="false">
      <c r="A1918" s="6" t="str">
        <f aca="false">TEXT(B1918,"0")&amp;"-"&amp;TEXT(C1918,"00")</f>
        <v>2024-11</v>
      </c>
      <c r="B1918" s="4" t="n">
        <v>2024</v>
      </c>
      <c r="C1918" s="4" t="n">
        <v>11</v>
      </c>
      <c r="D1918" s="9" t="s">
        <v>262</v>
      </c>
      <c r="E1918" s="9" t="s">
        <v>362</v>
      </c>
      <c r="F1918" s="12" t="str">
        <f aca="false">INDEX(品項主檔!$B$2:$B$11,MATCH($E1918,品項主檔!$A$2:$A$11,0))</f>
        <v>海鮮炒飯</v>
      </c>
      <c r="G1918" s="12" t="str">
        <f aca="false">INDEX(品項主檔!$C$2:$C$11,MATCH($E1918,品項主檔!$A$2:$A$11,0))</f>
        <v>主食</v>
      </c>
      <c r="H1918" s="17" t="n">
        <f aca="false">SUMIFS(品項年度售價!$D$2:$D$31,品項年度售價!$A$2:$A$31,$B1918,品項年度售價!$B$2:$B$31,$E1918)</f>
        <v>250</v>
      </c>
      <c r="I1918" s="4" t="n">
        <v>736</v>
      </c>
      <c r="J1918" s="14" t="n">
        <f aca="false">H1918*I1918</f>
        <v>184000</v>
      </c>
    </row>
    <row r="1919" customFormat="false" ht="15" hidden="false" customHeight="false" outlineLevel="0" collapsed="false">
      <c r="A1919" s="6" t="str">
        <f aca="false">TEXT(B1919,"0")&amp;"-"&amp;TEXT(C1919,"00")</f>
        <v>2024-11</v>
      </c>
      <c r="B1919" s="4" t="n">
        <v>2024</v>
      </c>
      <c r="C1919" s="4" t="n">
        <v>11</v>
      </c>
      <c r="D1919" s="9" t="s">
        <v>262</v>
      </c>
      <c r="E1919" s="9" t="s">
        <v>364</v>
      </c>
      <c r="F1919" s="12" t="str">
        <f aca="false">INDEX(品項主檔!$B$2:$B$11,MATCH($E1919,品項主檔!$A$2:$A$11,0))</f>
        <v>酸辣湯</v>
      </c>
      <c r="G1919" s="12" t="str">
        <f aca="false">INDEX(品項主檔!$C$2:$C$11,MATCH($E1919,品項主檔!$A$2:$A$11,0))</f>
        <v>湯品</v>
      </c>
      <c r="H1919" s="17" t="n">
        <f aca="false">SUMIFS(品項年度售價!$D$2:$D$31,品項年度售價!$A$2:$A$31,$B1919,品項年度售價!$B$2:$B$31,$E1919)</f>
        <v>60</v>
      </c>
      <c r="I1919" s="4" t="n">
        <v>2954</v>
      </c>
      <c r="J1919" s="14" t="n">
        <f aca="false">H1919*I1919</f>
        <v>177240</v>
      </c>
    </row>
    <row r="1920" customFormat="false" ht="15" hidden="false" customHeight="false" outlineLevel="0" collapsed="false">
      <c r="A1920" s="6" t="str">
        <f aca="false">TEXT(B1920,"0")&amp;"-"&amp;TEXT(C1920,"00")</f>
        <v>2024-11</v>
      </c>
      <c r="B1920" s="4" t="n">
        <v>2024</v>
      </c>
      <c r="C1920" s="4" t="n">
        <v>11</v>
      </c>
      <c r="D1920" s="9" t="s">
        <v>262</v>
      </c>
      <c r="E1920" s="9" t="s">
        <v>367</v>
      </c>
      <c r="F1920" s="12" t="str">
        <f aca="false">INDEX(品項主檔!$B$2:$B$11,MATCH($E1920,品項主檔!$A$2:$A$11,0))</f>
        <v>招牌滷味拼盤</v>
      </c>
      <c r="G1920" s="12" t="str">
        <f aca="false">INDEX(品項主檔!$C$2:$C$11,MATCH($E1920,品項主檔!$A$2:$A$11,0))</f>
        <v>小菜</v>
      </c>
      <c r="H1920" s="17" t="n">
        <f aca="false">SUMIFS(品項年度售價!$D$2:$D$31,品項年度售價!$A$2:$A$31,$B1920,品項年度售價!$B$2:$B$31,$E1920)</f>
        <v>120</v>
      </c>
      <c r="I1920" s="4" t="n">
        <v>2177</v>
      </c>
      <c r="J1920" s="14" t="n">
        <f aca="false">H1920*I1920</f>
        <v>261240</v>
      </c>
    </row>
    <row r="1921" customFormat="false" ht="15" hidden="false" customHeight="false" outlineLevel="0" collapsed="false">
      <c r="A1921" s="6" t="str">
        <f aca="false">TEXT(B1921,"0")&amp;"-"&amp;TEXT(C1921,"00")</f>
        <v>2024-11</v>
      </c>
      <c r="B1921" s="4" t="n">
        <v>2024</v>
      </c>
      <c r="C1921" s="4" t="n">
        <v>11</v>
      </c>
      <c r="D1921" s="9" t="s">
        <v>262</v>
      </c>
      <c r="E1921" s="9" t="s">
        <v>370</v>
      </c>
      <c r="F1921" s="12" t="str">
        <f aca="false">INDEX(品項主檔!$B$2:$B$11,MATCH($E1921,品項主檔!$A$2:$A$11,0))</f>
        <v>古早味紅茶</v>
      </c>
      <c r="G1921" s="12" t="str">
        <f aca="false">INDEX(品項主檔!$C$2:$C$11,MATCH($E1921,品項主檔!$A$2:$A$11,0))</f>
        <v>飲品</v>
      </c>
      <c r="H1921" s="17" t="n">
        <f aca="false">SUMIFS(品項年度售價!$D$2:$D$31,品項年度售價!$A$2:$A$31,$B1921,品項年度售價!$B$2:$B$31,$E1921)</f>
        <v>45</v>
      </c>
      <c r="I1921" s="4" t="n">
        <v>5478</v>
      </c>
      <c r="J1921" s="14" t="n">
        <f aca="false">H1921*I1921</f>
        <v>246510</v>
      </c>
    </row>
    <row r="1922" customFormat="false" ht="15" hidden="false" customHeight="false" outlineLevel="0" collapsed="false">
      <c r="A1922" s="6" t="str">
        <f aca="false">TEXT(B1922,"0")&amp;"-"&amp;TEXT(C1922,"00")</f>
        <v>2024-11</v>
      </c>
      <c r="B1922" s="4" t="n">
        <v>2024</v>
      </c>
      <c r="C1922" s="4" t="n">
        <v>11</v>
      </c>
      <c r="D1922" s="9" t="s">
        <v>269</v>
      </c>
      <c r="E1922" s="9" t="s">
        <v>349</v>
      </c>
      <c r="F1922" s="12" t="str">
        <f aca="false">INDEX(品項主檔!$B$2:$B$11,MATCH($E1922,品項主檔!$A$2:$A$11,0))</f>
        <v>招牌牛肉麵</v>
      </c>
      <c r="G1922" s="12" t="str">
        <f aca="false">INDEX(品項主檔!$C$2:$C$11,MATCH($E1922,品項主檔!$A$2:$A$11,0))</f>
        <v>主食</v>
      </c>
      <c r="H1922" s="17" t="n">
        <f aca="false">SUMIFS(品項年度售價!$D$2:$D$31,品項年度售價!$A$2:$A$31,$B1922,品項年度售價!$B$2:$B$31,$E1922)</f>
        <v>280</v>
      </c>
      <c r="I1922" s="4" t="n">
        <v>493</v>
      </c>
      <c r="J1922" s="14" t="n">
        <f aca="false">H1922*I1922</f>
        <v>138040</v>
      </c>
    </row>
    <row r="1923" customFormat="false" ht="15" hidden="false" customHeight="false" outlineLevel="0" collapsed="false">
      <c r="A1923" s="6" t="str">
        <f aca="false">TEXT(B1923,"0")&amp;"-"&amp;TEXT(C1923,"00")</f>
        <v>2024-11</v>
      </c>
      <c r="B1923" s="4" t="n">
        <v>2024</v>
      </c>
      <c r="C1923" s="4" t="n">
        <v>11</v>
      </c>
      <c r="D1923" s="9" t="s">
        <v>269</v>
      </c>
      <c r="E1923" s="9" t="s">
        <v>352</v>
      </c>
      <c r="F1923" s="12" t="str">
        <f aca="false">INDEX(品項主檔!$B$2:$B$11,MATCH($E1923,品項主檔!$A$2:$A$11,0))</f>
        <v>三杯雞定食</v>
      </c>
      <c r="G1923" s="12" t="str">
        <f aca="false">INDEX(品項主檔!$C$2:$C$11,MATCH($E1923,品項主檔!$A$2:$A$11,0))</f>
        <v>主食</v>
      </c>
      <c r="H1923" s="17" t="n">
        <f aca="false">SUMIFS(品項年度售價!$D$2:$D$31,品項年度售價!$A$2:$A$31,$B1923,品項年度售價!$B$2:$B$31,$E1923)</f>
        <v>260</v>
      </c>
      <c r="I1923" s="4" t="n">
        <v>455</v>
      </c>
      <c r="J1923" s="14" t="n">
        <f aca="false">H1923*I1923</f>
        <v>118300</v>
      </c>
    </row>
    <row r="1924" customFormat="false" ht="15" hidden="false" customHeight="false" outlineLevel="0" collapsed="false">
      <c r="A1924" s="6" t="str">
        <f aca="false">TEXT(B1924,"0")&amp;"-"&amp;TEXT(C1924,"00")</f>
        <v>2024-11</v>
      </c>
      <c r="B1924" s="4" t="n">
        <v>2024</v>
      </c>
      <c r="C1924" s="4" t="n">
        <v>11</v>
      </c>
      <c r="D1924" s="9" t="s">
        <v>269</v>
      </c>
      <c r="E1924" s="9" t="s">
        <v>354</v>
      </c>
      <c r="F1924" s="12" t="str">
        <f aca="false">INDEX(品項主檔!$B$2:$B$11,MATCH($E1924,品項主檔!$A$2:$A$11,0))</f>
        <v>蔥油雞腿飯</v>
      </c>
      <c r="G1924" s="12" t="str">
        <f aca="false">INDEX(品項主檔!$C$2:$C$11,MATCH($E1924,品項主檔!$A$2:$A$11,0))</f>
        <v>主食</v>
      </c>
      <c r="H1924" s="17" t="n">
        <f aca="false">SUMIFS(品項年度售價!$D$2:$D$31,品項年度售價!$A$2:$A$31,$B1924,品項年度售價!$B$2:$B$31,$E1924)</f>
        <v>220</v>
      </c>
      <c r="I1924" s="4" t="n">
        <v>441</v>
      </c>
      <c r="J1924" s="14" t="n">
        <f aca="false">H1924*I1924</f>
        <v>97020</v>
      </c>
    </row>
    <row r="1925" customFormat="false" ht="15" hidden="false" customHeight="false" outlineLevel="0" collapsed="false">
      <c r="A1925" s="6" t="str">
        <f aca="false">TEXT(B1925,"0")&amp;"-"&amp;TEXT(C1925,"00")</f>
        <v>2024-11</v>
      </c>
      <c r="B1925" s="4" t="n">
        <v>2024</v>
      </c>
      <c r="C1925" s="4" t="n">
        <v>11</v>
      </c>
      <c r="D1925" s="9" t="s">
        <v>269</v>
      </c>
      <c r="E1925" s="9" t="s">
        <v>356</v>
      </c>
      <c r="F1925" s="12" t="str">
        <f aca="false">INDEX(品項主檔!$B$2:$B$11,MATCH($E1925,品項主檔!$A$2:$A$11,0))</f>
        <v>黑胡椒豬排飯</v>
      </c>
      <c r="G1925" s="12" t="str">
        <f aca="false">INDEX(品項主檔!$C$2:$C$11,MATCH($E1925,品項主檔!$A$2:$A$11,0))</f>
        <v>主食</v>
      </c>
      <c r="H1925" s="17" t="n">
        <f aca="false">SUMIFS(品項年度售價!$D$2:$D$31,品項年度售價!$A$2:$A$31,$B1925,品項年度售價!$B$2:$B$31,$E1925)</f>
        <v>230</v>
      </c>
      <c r="I1925" s="4" t="n">
        <v>423</v>
      </c>
      <c r="J1925" s="14" t="n">
        <f aca="false">H1925*I1925</f>
        <v>97290</v>
      </c>
    </row>
    <row r="1926" customFormat="false" ht="15" hidden="false" customHeight="false" outlineLevel="0" collapsed="false">
      <c r="A1926" s="6" t="str">
        <f aca="false">TEXT(B1926,"0")&amp;"-"&amp;TEXT(C1926,"00")</f>
        <v>2024-11</v>
      </c>
      <c r="B1926" s="4" t="n">
        <v>2024</v>
      </c>
      <c r="C1926" s="4" t="n">
        <v>11</v>
      </c>
      <c r="D1926" s="9" t="s">
        <v>269</v>
      </c>
      <c r="E1926" s="9" t="s">
        <v>358</v>
      </c>
      <c r="F1926" s="12" t="str">
        <f aca="false">INDEX(品項主檔!$B$2:$B$11,MATCH($E1926,品項主檔!$A$2:$A$11,0))</f>
        <v>麻油雞湯麵</v>
      </c>
      <c r="G1926" s="12" t="str">
        <f aca="false">INDEX(品項主檔!$C$2:$C$11,MATCH($E1926,品項主檔!$A$2:$A$11,0))</f>
        <v>主食</v>
      </c>
      <c r="H1926" s="17" t="n">
        <f aca="false">SUMIFS(品項年度售價!$D$2:$D$31,品項年度售價!$A$2:$A$31,$B1926,品項年度售價!$B$2:$B$31,$E1926)</f>
        <v>290</v>
      </c>
      <c r="I1926" s="4" t="n">
        <v>560</v>
      </c>
      <c r="J1926" s="14" t="n">
        <f aca="false">H1926*I1926</f>
        <v>162400</v>
      </c>
    </row>
    <row r="1927" customFormat="false" ht="15" hidden="false" customHeight="false" outlineLevel="0" collapsed="false">
      <c r="A1927" s="6" t="str">
        <f aca="false">TEXT(B1927,"0")&amp;"-"&amp;TEXT(C1927,"00")</f>
        <v>2024-11</v>
      </c>
      <c r="B1927" s="4" t="n">
        <v>2024</v>
      </c>
      <c r="C1927" s="4" t="n">
        <v>11</v>
      </c>
      <c r="D1927" s="9" t="s">
        <v>269</v>
      </c>
      <c r="E1927" s="9" t="s">
        <v>360</v>
      </c>
      <c r="F1927" s="12" t="str">
        <f aca="false">INDEX(品項主檔!$B$2:$B$11,MATCH($E1927,品項主檔!$A$2:$A$11,0))</f>
        <v>塔香涼麵</v>
      </c>
      <c r="G1927" s="12" t="str">
        <f aca="false">INDEX(品項主檔!$C$2:$C$11,MATCH($E1927,品項主檔!$A$2:$A$11,0))</f>
        <v>主食</v>
      </c>
      <c r="H1927" s="17" t="n">
        <f aca="false">SUMIFS(品項年度售價!$D$2:$D$31,品項年度售價!$A$2:$A$31,$B1927,品項年度售價!$B$2:$B$31,$E1927)</f>
        <v>180</v>
      </c>
      <c r="I1927" s="4" t="n">
        <v>306</v>
      </c>
      <c r="J1927" s="14" t="n">
        <f aca="false">H1927*I1927</f>
        <v>55080</v>
      </c>
    </row>
    <row r="1928" customFormat="false" ht="15" hidden="false" customHeight="false" outlineLevel="0" collapsed="false">
      <c r="A1928" s="6" t="str">
        <f aca="false">TEXT(B1928,"0")&amp;"-"&amp;TEXT(C1928,"00")</f>
        <v>2024-11</v>
      </c>
      <c r="B1928" s="4" t="n">
        <v>2024</v>
      </c>
      <c r="C1928" s="4" t="n">
        <v>11</v>
      </c>
      <c r="D1928" s="9" t="s">
        <v>269</v>
      </c>
      <c r="E1928" s="9" t="s">
        <v>362</v>
      </c>
      <c r="F1928" s="12" t="str">
        <f aca="false">INDEX(品項主檔!$B$2:$B$11,MATCH($E1928,品項主檔!$A$2:$A$11,0))</f>
        <v>海鮮炒飯</v>
      </c>
      <c r="G1928" s="12" t="str">
        <f aca="false">INDEX(品項主檔!$C$2:$C$11,MATCH($E1928,品項主檔!$A$2:$A$11,0))</f>
        <v>主食</v>
      </c>
      <c r="H1928" s="17" t="n">
        <f aca="false">SUMIFS(品項年度售價!$D$2:$D$31,品項年度售價!$A$2:$A$31,$B1928,品項年度售價!$B$2:$B$31,$E1928)</f>
        <v>250</v>
      </c>
      <c r="I1928" s="4" t="n">
        <v>339</v>
      </c>
      <c r="J1928" s="14" t="n">
        <f aca="false">H1928*I1928</f>
        <v>84750</v>
      </c>
    </row>
    <row r="1929" customFormat="false" ht="15" hidden="false" customHeight="false" outlineLevel="0" collapsed="false">
      <c r="A1929" s="6" t="str">
        <f aca="false">TEXT(B1929,"0")&amp;"-"&amp;TEXT(C1929,"00")</f>
        <v>2024-11</v>
      </c>
      <c r="B1929" s="4" t="n">
        <v>2024</v>
      </c>
      <c r="C1929" s="4" t="n">
        <v>11</v>
      </c>
      <c r="D1929" s="9" t="s">
        <v>269</v>
      </c>
      <c r="E1929" s="9" t="s">
        <v>364</v>
      </c>
      <c r="F1929" s="12" t="str">
        <f aca="false">INDEX(品項主檔!$B$2:$B$11,MATCH($E1929,品項主檔!$A$2:$A$11,0))</f>
        <v>酸辣湯</v>
      </c>
      <c r="G1929" s="12" t="str">
        <f aca="false">INDEX(品項主檔!$C$2:$C$11,MATCH($E1929,品項主檔!$A$2:$A$11,0))</f>
        <v>湯品</v>
      </c>
      <c r="H1929" s="17" t="n">
        <f aca="false">SUMIFS(品項年度售價!$D$2:$D$31,品項年度售價!$A$2:$A$31,$B1929,品項年度售價!$B$2:$B$31,$E1929)</f>
        <v>60</v>
      </c>
      <c r="I1929" s="4" t="n">
        <v>1918</v>
      </c>
      <c r="J1929" s="14" t="n">
        <f aca="false">H1929*I1929</f>
        <v>115080</v>
      </c>
    </row>
    <row r="1930" customFormat="false" ht="15" hidden="false" customHeight="false" outlineLevel="0" collapsed="false">
      <c r="A1930" s="6" t="str">
        <f aca="false">TEXT(B1930,"0")&amp;"-"&amp;TEXT(C1930,"00")</f>
        <v>2024-11</v>
      </c>
      <c r="B1930" s="4" t="n">
        <v>2024</v>
      </c>
      <c r="C1930" s="4" t="n">
        <v>11</v>
      </c>
      <c r="D1930" s="9" t="s">
        <v>269</v>
      </c>
      <c r="E1930" s="9" t="s">
        <v>367</v>
      </c>
      <c r="F1930" s="12" t="str">
        <f aca="false">INDEX(品項主檔!$B$2:$B$11,MATCH($E1930,品項主檔!$A$2:$A$11,0))</f>
        <v>招牌滷味拼盤</v>
      </c>
      <c r="G1930" s="12" t="str">
        <f aca="false">INDEX(品項主檔!$C$2:$C$11,MATCH($E1930,品項主檔!$A$2:$A$11,0))</f>
        <v>小菜</v>
      </c>
      <c r="H1930" s="17" t="n">
        <f aca="false">SUMIFS(品項年度售價!$D$2:$D$31,品項年度售價!$A$2:$A$31,$B1930,品項年度售價!$B$2:$B$31,$E1930)</f>
        <v>120</v>
      </c>
      <c r="I1930" s="4" t="n">
        <v>1281</v>
      </c>
      <c r="J1930" s="14" t="n">
        <f aca="false">H1930*I1930</f>
        <v>153720</v>
      </c>
    </row>
    <row r="1931" customFormat="false" ht="15" hidden="false" customHeight="false" outlineLevel="0" collapsed="false">
      <c r="A1931" s="6" t="str">
        <f aca="false">TEXT(B1931,"0")&amp;"-"&amp;TEXT(C1931,"00")</f>
        <v>2024-11</v>
      </c>
      <c r="B1931" s="4" t="n">
        <v>2024</v>
      </c>
      <c r="C1931" s="4" t="n">
        <v>11</v>
      </c>
      <c r="D1931" s="9" t="s">
        <v>269</v>
      </c>
      <c r="E1931" s="9" t="s">
        <v>370</v>
      </c>
      <c r="F1931" s="12" t="str">
        <f aca="false">INDEX(品項主檔!$B$2:$B$11,MATCH($E1931,品項主檔!$A$2:$A$11,0))</f>
        <v>古早味紅茶</v>
      </c>
      <c r="G1931" s="12" t="str">
        <f aca="false">INDEX(品項主檔!$C$2:$C$11,MATCH($E1931,品項主檔!$A$2:$A$11,0))</f>
        <v>飲品</v>
      </c>
      <c r="H1931" s="17" t="n">
        <f aca="false">SUMIFS(品項年度售價!$D$2:$D$31,品項年度售價!$A$2:$A$31,$B1931,品項年度售價!$B$2:$B$31,$E1931)</f>
        <v>45</v>
      </c>
      <c r="I1931" s="4" t="n">
        <v>3078</v>
      </c>
      <c r="J1931" s="14" t="n">
        <f aca="false">H1931*I1931</f>
        <v>138510</v>
      </c>
    </row>
    <row r="1932" customFormat="false" ht="15" hidden="false" customHeight="false" outlineLevel="0" collapsed="false">
      <c r="A1932" s="6" t="str">
        <f aca="false">TEXT(B1932,"0")&amp;"-"&amp;TEXT(C1932,"00")</f>
        <v>2024-11</v>
      </c>
      <c r="B1932" s="4" t="n">
        <v>2024</v>
      </c>
      <c r="C1932" s="4" t="n">
        <v>11</v>
      </c>
      <c r="D1932" s="9" t="s">
        <v>273</v>
      </c>
      <c r="E1932" s="9" t="s">
        <v>349</v>
      </c>
      <c r="F1932" s="12" t="str">
        <f aca="false">INDEX(品項主檔!$B$2:$B$11,MATCH($E1932,品項主檔!$A$2:$A$11,0))</f>
        <v>招牌牛肉麵</v>
      </c>
      <c r="G1932" s="12" t="str">
        <f aca="false">INDEX(品項主檔!$C$2:$C$11,MATCH($E1932,品項主檔!$A$2:$A$11,0))</f>
        <v>主食</v>
      </c>
      <c r="H1932" s="17" t="n">
        <f aca="false">SUMIFS(品項年度售價!$D$2:$D$31,品項年度售價!$A$2:$A$31,$B1932,品項年度售價!$B$2:$B$31,$E1932)</f>
        <v>280</v>
      </c>
      <c r="I1932" s="4" t="n">
        <v>339</v>
      </c>
      <c r="J1932" s="14" t="n">
        <f aca="false">H1932*I1932</f>
        <v>94920</v>
      </c>
    </row>
    <row r="1933" customFormat="false" ht="15" hidden="false" customHeight="false" outlineLevel="0" collapsed="false">
      <c r="A1933" s="6" t="str">
        <f aca="false">TEXT(B1933,"0")&amp;"-"&amp;TEXT(C1933,"00")</f>
        <v>2024-11</v>
      </c>
      <c r="B1933" s="4" t="n">
        <v>2024</v>
      </c>
      <c r="C1933" s="4" t="n">
        <v>11</v>
      </c>
      <c r="D1933" s="9" t="s">
        <v>273</v>
      </c>
      <c r="E1933" s="9" t="s">
        <v>352</v>
      </c>
      <c r="F1933" s="12" t="str">
        <f aca="false">INDEX(品項主檔!$B$2:$B$11,MATCH($E1933,品項主檔!$A$2:$A$11,0))</f>
        <v>三杯雞定食</v>
      </c>
      <c r="G1933" s="12" t="str">
        <f aca="false">INDEX(品項主檔!$C$2:$C$11,MATCH($E1933,品項主檔!$A$2:$A$11,0))</f>
        <v>主食</v>
      </c>
      <c r="H1933" s="17" t="n">
        <f aca="false">SUMIFS(品項年度售價!$D$2:$D$31,品項年度售價!$A$2:$A$31,$B1933,品項年度售價!$B$2:$B$31,$E1933)</f>
        <v>260</v>
      </c>
      <c r="I1933" s="4" t="n">
        <v>354</v>
      </c>
      <c r="J1933" s="14" t="n">
        <f aca="false">H1933*I1933</f>
        <v>92040</v>
      </c>
    </row>
    <row r="1934" customFormat="false" ht="15" hidden="false" customHeight="false" outlineLevel="0" collapsed="false">
      <c r="A1934" s="6" t="str">
        <f aca="false">TEXT(B1934,"0")&amp;"-"&amp;TEXT(C1934,"00")</f>
        <v>2024-11</v>
      </c>
      <c r="B1934" s="4" t="n">
        <v>2024</v>
      </c>
      <c r="C1934" s="4" t="n">
        <v>11</v>
      </c>
      <c r="D1934" s="9" t="s">
        <v>273</v>
      </c>
      <c r="E1934" s="9" t="s">
        <v>354</v>
      </c>
      <c r="F1934" s="12" t="str">
        <f aca="false">INDEX(品項主檔!$B$2:$B$11,MATCH($E1934,品項主檔!$A$2:$A$11,0))</f>
        <v>蔥油雞腿飯</v>
      </c>
      <c r="G1934" s="12" t="str">
        <f aca="false">INDEX(品項主檔!$C$2:$C$11,MATCH($E1934,品項主檔!$A$2:$A$11,0))</f>
        <v>主食</v>
      </c>
      <c r="H1934" s="17" t="n">
        <f aca="false">SUMIFS(品項年度售價!$D$2:$D$31,品項年度售價!$A$2:$A$31,$B1934,品項年度售價!$B$2:$B$31,$E1934)</f>
        <v>220</v>
      </c>
      <c r="I1934" s="4" t="n">
        <v>415</v>
      </c>
      <c r="J1934" s="14" t="n">
        <f aca="false">H1934*I1934</f>
        <v>91300</v>
      </c>
    </row>
    <row r="1935" customFormat="false" ht="15" hidden="false" customHeight="false" outlineLevel="0" collapsed="false">
      <c r="A1935" s="6" t="str">
        <f aca="false">TEXT(B1935,"0")&amp;"-"&amp;TEXT(C1935,"00")</f>
        <v>2024-11</v>
      </c>
      <c r="B1935" s="4" t="n">
        <v>2024</v>
      </c>
      <c r="C1935" s="4" t="n">
        <v>11</v>
      </c>
      <c r="D1935" s="9" t="s">
        <v>273</v>
      </c>
      <c r="E1935" s="9" t="s">
        <v>356</v>
      </c>
      <c r="F1935" s="12" t="str">
        <f aca="false">INDEX(品項主檔!$B$2:$B$11,MATCH($E1935,品項主檔!$A$2:$A$11,0))</f>
        <v>黑胡椒豬排飯</v>
      </c>
      <c r="G1935" s="12" t="str">
        <f aca="false">INDEX(品項主檔!$C$2:$C$11,MATCH($E1935,品項主檔!$A$2:$A$11,0))</f>
        <v>主食</v>
      </c>
      <c r="H1935" s="17" t="n">
        <f aca="false">SUMIFS(品項年度售價!$D$2:$D$31,品項年度售價!$A$2:$A$31,$B1935,品項年度售價!$B$2:$B$31,$E1935)</f>
        <v>230</v>
      </c>
      <c r="I1935" s="4" t="n">
        <v>324</v>
      </c>
      <c r="J1935" s="14" t="n">
        <f aca="false">H1935*I1935</f>
        <v>74520</v>
      </c>
    </row>
    <row r="1936" customFormat="false" ht="15" hidden="false" customHeight="false" outlineLevel="0" collapsed="false">
      <c r="A1936" s="6" t="str">
        <f aca="false">TEXT(B1936,"0")&amp;"-"&amp;TEXT(C1936,"00")</f>
        <v>2024-11</v>
      </c>
      <c r="B1936" s="4" t="n">
        <v>2024</v>
      </c>
      <c r="C1936" s="4" t="n">
        <v>11</v>
      </c>
      <c r="D1936" s="9" t="s">
        <v>273</v>
      </c>
      <c r="E1936" s="9" t="s">
        <v>358</v>
      </c>
      <c r="F1936" s="12" t="str">
        <f aca="false">INDEX(品項主檔!$B$2:$B$11,MATCH($E1936,品項主檔!$A$2:$A$11,0))</f>
        <v>麻油雞湯麵</v>
      </c>
      <c r="G1936" s="12" t="str">
        <f aca="false">INDEX(品項主檔!$C$2:$C$11,MATCH($E1936,品項主檔!$A$2:$A$11,0))</f>
        <v>主食</v>
      </c>
      <c r="H1936" s="17" t="n">
        <f aca="false">SUMIFS(品項年度售價!$D$2:$D$31,品項年度售價!$A$2:$A$31,$B1936,品項年度售價!$B$2:$B$31,$E1936)</f>
        <v>290</v>
      </c>
      <c r="I1936" s="4" t="n">
        <v>497</v>
      </c>
      <c r="J1936" s="14" t="n">
        <f aca="false">H1936*I1936</f>
        <v>144130</v>
      </c>
    </row>
    <row r="1937" customFormat="false" ht="15" hidden="false" customHeight="false" outlineLevel="0" collapsed="false">
      <c r="A1937" s="6" t="str">
        <f aca="false">TEXT(B1937,"0")&amp;"-"&amp;TEXT(C1937,"00")</f>
        <v>2024-11</v>
      </c>
      <c r="B1937" s="4" t="n">
        <v>2024</v>
      </c>
      <c r="C1937" s="4" t="n">
        <v>11</v>
      </c>
      <c r="D1937" s="9" t="s">
        <v>273</v>
      </c>
      <c r="E1937" s="9" t="s">
        <v>360</v>
      </c>
      <c r="F1937" s="12" t="str">
        <f aca="false">INDEX(品項主檔!$B$2:$B$11,MATCH($E1937,品項主檔!$A$2:$A$11,0))</f>
        <v>塔香涼麵</v>
      </c>
      <c r="G1937" s="12" t="str">
        <f aca="false">INDEX(品項主檔!$C$2:$C$11,MATCH($E1937,品項主檔!$A$2:$A$11,0))</f>
        <v>主食</v>
      </c>
      <c r="H1937" s="17" t="n">
        <f aca="false">SUMIFS(品項年度售價!$D$2:$D$31,品項年度售價!$A$2:$A$31,$B1937,品項年度售價!$B$2:$B$31,$E1937)</f>
        <v>180</v>
      </c>
      <c r="I1937" s="4" t="n">
        <v>261</v>
      </c>
      <c r="J1937" s="14" t="n">
        <f aca="false">H1937*I1937</f>
        <v>46980</v>
      </c>
    </row>
    <row r="1938" customFormat="false" ht="15" hidden="false" customHeight="false" outlineLevel="0" collapsed="false">
      <c r="A1938" s="6" t="str">
        <f aca="false">TEXT(B1938,"0")&amp;"-"&amp;TEXT(C1938,"00")</f>
        <v>2024-11</v>
      </c>
      <c r="B1938" s="4" t="n">
        <v>2024</v>
      </c>
      <c r="C1938" s="4" t="n">
        <v>11</v>
      </c>
      <c r="D1938" s="9" t="s">
        <v>273</v>
      </c>
      <c r="E1938" s="9" t="s">
        <v>362</v>
      </c>
      <c r="F1938" s="12" t="str">
        <f aca="false">INDEX(品項主檔!$B$2:$B$11,MATCH($E1938,品項主檔!$A$2:$A$11,0))</f>
        <v>海鮮炒飯</v>
      </c>
      <c r="G1938" s="12" t="str">
        <f aca="false">INDEX(品項主檔!$C$2:$C$11,MATCH($E1938,品項主檔!$A$2:$A$11,0))</f>
        <v>主食</v>
      </c>
      <c r="H1938" s="17" t="n">
        <f aca="false">SUMIFS(品項年度售價!$D$2:$D$31,品項年度售價!$A$2:$A$31,$B1938,品項年度售價!$B$2:$B$31,$E1938)</f>
        <v>250</v>
      </c>
      <c r="I1938" s="4" t="n">
        <v>393</v>
      </c>
      <c r="J1938" s="14" t="n">
        <f aca="false">H1938*I1938</f>
        <v>98250</v>
      </c>
    </row>
    <row r="1939" customFormat="false" ht="15" hidden="false" customHeight="false" outlineLevel="0" collapsed="false">
      <c r="A1939" s="6" t="str">
        <f aca="false">TEXT(B1939,"0")&amp;"-"&amp;TEXT(C1939,"00")</f>
        <v>2024-11</v>
      </c>
      <c r="B1939" s="4" t="n">
        <v>2024</v>
      </c>
      <c r="C1939" s="4" t="n">
        <v>11</v>
      </c>
      <c r="D1939" s="9" t="s">
        <v>273</v>
      </c>
      <c r="E1939" s="9" t="s">
        <v>364</v>
      </c>
      <c r="F1939" s="12" t="str">
        <f aca="false">INDEX(品項主檔!$B$2:$B$11,MATCH($E1939,品項主檔!$A$2:$A$11,0))</f>
        <v>酸辣湯</v>
      </c>
      <c r="G1939" s="12" t="str">
        <f aca="false">INDEX(品項主檔!$C$2:$C$11,MATCH($E1939,品項主檔!$A$2:$A$11,0))</f>
        <v>湯品</v>
      </c>
      <c r="H1939" s="17" t="n">
        <f aca="false">SUMIFS(品項年度售價!$D$2:$D$31,品項年度售價!$A$2:$A$31,$B1939,品項年度售價!$B$2:$B$31,$E1939)</f>
        <v>60</v>
      </c>
      <c r="I1939" s="4" t="n">
        <v>1752</v>
      </c>
      <c r="J1939" s="14" t="n">
        <f aca="false">H1939*I1939</f>
        <v>105120</v>
      </c>
    </row>
    <row r="1940" customFormat="false" ht="15" hidden="false" customHeight="false" outlineLevel="0" collapsed="false">
      <c r="A1940" s="6" t="str">
        <f aca="false">TEXT(B1940,"0")&amp;"-"&amp;TEXT(C1940,"00")</f>
        <v>2024-11</v>
      </c>
      <c r="B1940" s="4" t="n">
        <v>2024</v>
      </c>
      <c r="C1940" s="4" t="n">
        <v>11</v>
      </c>
      <c r="D1940" s="9" t="s">
        <v>273</v>
      </c>
      <c r="E1940" s="9" t="s">
        <v>367</v>
      </c>
      <c r="F1940" s="12" t="str">
        <f aca="false">INDEX(品項主檔!$B$2:$B$11,MATCH($E1940,品項主檔!$A$2:$A$11,0))</f>
        <v>招牌滷味拼盤</v>
      </c>
      <c r="G1940" s="12" t="str">
        <f aca="false">INDEX(品項主檔!$C$2:$C$11,MATCH($E1940,品項主檔!$A$2:$A$11,0))</f>
        <v>小菜</v>
      </c>
      <c r="H1940" s="17" t="n">
        <f aca="false">SUMIFS(品項年度售價!$D$2:$D$31,品項年度售價!$A$2:$A$31,$B1940,品項年度售價!$B$2:$B$31,$E1940)</f>
        <v>120</v>
      </c>
      <c r="I1940" s="4" t="n">
        <v>1119</v>
      </c>
      <c r="J1940" s="14" t="n">
        <f aca="false">H1940*I1940</f>
        <v>134280</v>
      </c>
    </row>
    <row r="1941" customFormat="false" ht="15" hidden="false" customHeight="false" outlineLevel="0" collapsed="false">
      <c r="A1941" s="6" t="str">
        <f aca="false">TEXT(B1941,"0")&amp;"-"&amp;TEXT(C1941,"00")</f>
        <v>2024-11</v>
      </c>
      <c r="B1941" s="4" t="n">
        <v>2024</v>
      </c>
      <c r="C1941" s="4" t="n">
        <v>11</v>
      </c>
      <c r="D1941" s="9" t="s">
        <v>273</v>
      </c>
      <c r="E1941" s="9" t="s">
        <v>370</v>
      </c>
      <c r="F1941" s="12" t="str">
        <f aca="false">INDEX(品項主檔!$B$2:$B$11,MATCH($E1941,品項主檔!$A$2:$A$11,0))</f>
        <v>古早味紅茶</v>
      </c>
      <c r="G1941" s="12" t="str">
        <f aca="false">INDEX(品項主檔!$C$2:$C$11,MATCH($E1941,品項主檔!$A$2:$A$11,0))</f>
        <v>飲品</v>
      </c>
      <c r="H1941" s="17" t="n">
        <f aca="false">SUMIFS(品項年度售價!$D$2:$D$31,品項年度售價!$A$2:$A$31,$B1941,品項年度售價!$B$2:$B$31,$E1941)</f>
        <v>45</v>
      </c>
      <c r="I1941" s="4" t="n">
        <v>2779</v>
      </c>
      <c r="J1941" s="14" t="n">
        <f aca="false">H1941*I1941</f>
        <v>125055</v>
      </c>
    </row>
    <row r="1942" customFormat="false" ht="15" hidden="false" customHeight="false" outlineLevel="0" collapsed="false">
      <c r="A1942" s="6" t="str">
        <f aca="false">TEXT(B1942,"0")&amp;"-"&amp;TEXT(C1942,"00")</f>
        <v>2024-11</v>
      </c>
      <c r="B1942" s="4" t="n">
        <v>2024</v>
      </c>
      <c r="C1942" s="4" t="n">
        <v>11</v>
      </c>
      <c r="D1942" s="9" t="s">
        <v>277</v>
      </c>
      <c r="E1942" s="9" t="s">
        <v>349</v>
      </c>
      <c r="F1942" s="12" t="str">
        <f aca="false">INDEX(品項主檔!$B$2:$B$11,MATCH($E1942,品項主檔!$A$2:$A$11,0))</f>
        <v>招牌牛肉麵</v>
      </c>
      <c r="G1942" s="12" t="str">
        <f aca="false">INDEX(品項主檔!$C$2:$C$11,MATCH($E1942,品項主檔!$A$2:$A$11,0))</f>
        <v>主食</v>
      </c>
      <c r="H1942" s="17" t="n">
        <f aca="false">SUMIFS(品項年度售價!$D$2:$D$31,品項年度售價!$A$2:$A$31,$B1942,品項年度售價!$B$2:$B$31,$E1942)</f>
        <v>280</v>
      </c>
      <c r="I1942" s="4" t="n">
        <v>307</v>
      </c>
      <c r="J1942" s="14" t="n">
        <f aca="false">H1942*I1942</f>
        <v>85960</v>
      </c>
    </row>
    <row r="1943" customFormat="false" ht="15" hidden="false" customHeight="false" outlineLevel="0" collapsed="false">
      <c r="A1943" s="6" t="str">
        <f aca="false">TEXT(B1943,"0")&amp;"-"&amp;TEXT(C1943,"00")</f>
        <v>2024-11</v>
      </c>
      <c r="B1943" s="4" t="n">
        <v>2024</v>
      </c>
      <c r="C1943" s="4" t="n">
        <v>11</v>
      </c>
      <c r="D1943" s="9" t="s">
        <v>277</v>
      </c>
      <c r="E1943" s="9" t="s">
        <v>352</v>
      </c>
      <c r="F1943" s="12" t="str">
        <f aca="false">INDEX(品項主檔!$B$2:$B$11,MATCH($E1943,品項主檔!$A$2:$A$11,0))</f>
        <v>三杯雞定食</v>
      </c>
      <c r="G1943" s="12" t="str">
        <f aca="false">INDEX(品項主檔!$C$2:$C$11,MATCH($E1943,品項主檔!$A$2:$A$11,0))</f>
        <v>主食</v>
      </c>
      <c r="H1943" s="17" t="n">
        <f aca="false">SUMIFS(品項年度售價!$D$2:$D$31,品項年度售價!$A$2:$A$31,$B1943,品項年度售價!$B$2:$B$31,$E1943)</f>
        <v>260</v>
      </c>
      <c r="I1943" s="4" t="n">
        <v>214</v>
      </c>
      <c r="J1943" s="14" t="n">
        <f aca="false">H1943*I1943</f>
        <v>55640</v>
      </c>
    </row>
    <row r="1944" customFormat="false" ht="15" hidden="false" customHeight="false" outlineLevel="0" collapsed="false">
      <c r="A1944" s="6" t="str">
        <f aca="false">TEXT(B1944,"0")&amp;"-"&amp;TEXT(C1944,"00")</f>
        <v>2024-11</v>
      </c>
      <c r="B1944" s="4" t="n">
        <v>2024</v>
      </c>
      <c r="C1944" s="4" t="n">
        <v>11</v>
      </c>
      <c r="D1944" s="9" t="s">
        <v>277</v>
      </c>
      <c r="E1944" s="9" t="s">
        <v>354</v>
      </c>
      <c r="F1944" s="12" t="str">
        <f aca="false">INDEX(品項主檔!$B$2:$B$11,MATCH($E1944,品項主檔!$A$2:$A$11,0))</f>
        <v>蔥油雞腿飯</v>
      </c>
      <c r="G1944" s="12" t="str">
        <f aca="false">INDEX(品項主檔!$C$2:$C$11,MATCH($E1944,品項主檔!$A$2:$A$11,0))</f>
        <v>主食</v>
      </c>
      <c r="H1944" s="17" t="n">
        <f aca="false">SUMIFS(品項年度售價!$D$2:$D$31,品項年度售價!$A$2:$A$31,$B1944,品項年度售價!$B$2:$B$31,$E1944)</f>
        <v>220</v>
      </c>
      <c r="I1944" s="4" t="n">
        <v>286</v>
      </c>
      <c r="J1944" s="14" t="n">
        <f aca="false">H1944*I1944</f>
        <v>62920</v>
      </c>
    </row>
    <row r="1945" customFormat="false" ht="15" hidden="false" customHeight="false" outlineLevel="0" collapsed="false">
      <c r="A1945" s="6" t="str">
        <f aca="false">TEXT(B1945,"0")&amp;"-"&amp;TEXT(C1945,"00")</f>
        <v>2024-11</v>
      </c>
      <c r="B1945" s="4" t="n">
        <v>2024</v>
      </c>
      <c r="C1945" s="4" t="n">
        <v>11</v>
      </c>
      <c r="D1945" s="9" t="s">
        <v>277</v>
      </c>
      <c r="E1945" s="9" t="s">
        <v>356</v>
      </c>
      <c r="F1945" s="12" t="str">
        <f aca="false">INDEX(品項主檔!$B$2:$B$11,MATCH($E1945,品項主檔!$A$2:$A$11,0))</f>
        <v>黑胡椒豬排飯</v>
      </c>
      <c r="G1945" s="12" t="str">
        <f aca="false">INDEX(品項主檔!$C$2:$C$11,MATCH($E1945,品項主檔!$A$2:$A$11,0))</f>
        <v>主食</v>
      </c>
      <c r="H1945" s="17" t="n">
        <f aca="false">SUMIFS(品項年度售價!$D$2:$D$31,品項年度售價!$A$2:$A$31,$B1945,品項年度售價!$B$2:$B$31,$E1945)</f>
        <v>230</v>
      </c>
      <c r="I1945" s="4" t="n">
        <v>214</v>
      </c>
      <c r="J1945" s="14" t="n">
        <f aca="false">H1945*I1945</f>
        <v>49220</v>
      </c>
    </row>
    <row r="1946" customFormat="false" ht="15" hidden="false" customHeight="false" outlineLevel="0" collapsed="false">
      <c r="A1946" s="6" t="str">
        <f aca="false">TEXT(B1946,"0")&amp;"-"&amp;TEXT(C1946,"00")</f>
        <v>2024-11</v>
      </c>
      <c r="B1946" s="4" t="n">
        <v>2024</v>
      </c>
      <c r="C1946" s="4" t="n">
        <v>11</v>
      </c>
      <c r="D1946" s="9" t="s">
        <v>277</v>
      </c>
      <c r="E1946" s="9" t="s">
        <v>358</v>
      </c>
      <c r="F1946" s="12" t="str">
        <f aca="false">INDEX(品項主檔!$B$2:$B$11,MATCH($E1946,品項主檔!$A$2:$A$11,0))</f>
        <v>麻油雞湯麵</v>
      </c>
      <c r="G1946" s="12" t="str">
        <f aca="false">INDEX(品項主檔!$C$2:$C$11,MATCH($E1946,品項主檔!$A$2:$A$11,0))</f>
        <v>主食</v>
      </c>
      <c r="H1946" s="17" t="n">
        <f aca="false">SUMIFS(品項年度售價!$D$2:$D$31,品項年度售價!$A$2:$A$31,$B1946,品項年度售價!$B$2:$B$31,$E1946)</f>
        <v>290</v>
      </c>
      <c r="I1946" s="4" t="n">
        <v>354</v>
      </c>
      <c r="J1946" s="14" t="n">
        <f aca="false">H1946*I1946</f>
        <v>102660</v>
      </c>
    </row>
    <row r="1947" customFormat="false" ht="15" hidden="false" customHeight="false" outlineLevel="0" collapsed="false">
      <c r="A1947" s="6" t="str">
        <f aca="false">TEXT(B1947,"0")&amp;"-"&amp;TEXT(C1947,"00")</f>
        <v>2024-11</v>
      </c>
      <c r="B1947" s="4" t="n">
        <v>2024</v>
      </c>
      <c r="C1947" s="4" t="n">
        <v>11</v>
      </c>
      <c r="D1947" s="9" t="s">
        <v>277</v>
      </c>
      <c r="E1947" s="9" t="s">
        <v>360</v>
      </c>
      <c r="F1947" s="12" t="str">
        <f aca="false">INDEX(品項主檔!$B$2:$B$11,MATCH($E1947,品項主檔!$A$2:$A$11,0))</f>
        <v>塔香涼麵</v>
      </c>
      <c r="G1947" s="12" t="str">
        <f aca="false">INDEX(品項主檔!$C$2:$C$11,MATCH($E1947,品項主檔!$A$2:$A$11,0))</f>
        <v>主食</v>
      </c>
      <c r="H1947" s="17" t="n">
        <f aca="false">SUMIFS(品項年度售價!$D$2:$D$31,品項年度售價!$A$2:$A$31,$B1947,品項年度售價!$B$2:$B$31,$E1947)</f>
        <v>180</v>
      </c>
      <c r="I1947" s="4" t="n">
        <v>142</v>
      </c>
      <c r="J1947" s="14" t="n">
        <f aca="false">H1947*I1947</f>
        <v>25560</v>
      </c>
    </row>
    <row r="1948" customFormat="false" ht="15" hidden="false" customHeight="false" outlineLevel="0" collapsed="false">
      <c r="A1948" s="6" t="str">
        <f aca="false">TEXT(B1948,"0")&amp;"-"&amp;TEXT(C1948,"00")</f>
        <v>2024-11</v>
      </c>
      <c r="B1948" s="4" t="n">
        <v>2024</v>
      </c>
      <c r="C1948" s="4" t="n">
        <v>11</v>
      </c>
      <c r="D1948" s="9" t="s">
        <v>277</v>
      </c>
      <c r="E1948" s="9" t="s">
        <v>362</v>
      </c>
      <c r="F1948" s="12" t="str">
        <f aca="false">INDEX(品項主檔!$B$2:$B$11,MATCH($E1948,品項主檔!$A$2:$A$11,0))</f>
        <v>海鮮炒飯</v>
      </c>
      <c r="G1948" s="12" t="str">
        <f aca="false">INDEX(品項主檔!$C$2:$C$11,MATCH($E1948,品項主檔!$A$2:$A$11,0))</f>
        <v>主食</v>
      </c>
      <c r="H1948" s="17" t="n">
        <f aca="false">SUMIFS(品項年度售價!$D$2:$D$31,品項年度售價!$A$2:$A$31,$B1948,品項年度售價!$B$2:$B$31,$E1948)</f>
        <v>250</v>
      </c>
      <c r="I1948" s="4" t="n">
        <v>227</v>
      </c>
      <c r="J1948" s="14" t="n">
        <f aca="false">H1948*I1948</f>
        <v>56750</v>
      </c>
    </row>
    <row r="1949" customFormat="false" ht="15" hidden="false" customHeight="false" outlineLevel="0" collapsed="false">
      <c r="A1949" s="6" t="str">
        <f aca="false">TEXT(B1949,"0")&amp;"-"&amp;TEXT(C1949,"00")</f>
        <v>2024-11</v>
      </c>
      <c r="B1949" s="4" t="n">
        <v>2024</v>
      </c>
      <c r="C1949" s="4" t="n">
        <v>11</v>
      </c>
      <c r="D1949" s="9" t="s">
        <v>277</v>
      </c>
      <c r="E1949" s="9" t="s">
        <v>364</v>
      </c>
      <c r="F1949" s="12" t="str">
        <f aca="false">INDEX(品項主檔!$B$2:$B$11,MATCH($E1949,品項主檔!$A$2:$A$11,0))</f>
        <v>酸辣湯</v>
      </c>
      <c r="G1949" s="12" t="str">
        <f aca="false">INDEX(品項主檔!$C$2:$C$11,MATCH($E1949,品項主檔!$A$2:$A$11,0))</f>
        <v>湯品</v>
      </c>
      <c r="H1949" s="17" t="n">
        <f aca="false">SUMIFS(品項年度售價!$D$2:$D$31,品項年度售價!$A$2:$A$31,$B1949,品項年度售價!$B$2:$B$31,$E1949)</f>
        <v>60</v>
      </c>
      <c r="I1949" s="4" t="n">
        <v>1710</v>
      </c>
      <c r="J1949" s="14" t="n">
        <f aca="false">H1949*I1949</f>
        <v>102600</v>
      </c>
    </row>
    <row r="1950" customFormat="false" ht="15" hidden="false" customHeight="false" outlineLevel="0" collapsed="false">
      <c r="A1950" s="6" t="str">
        <f aca="false">TEXT(B1950,"0")&amp;"-"&amp;TEXT(C1950,"00")</f>
        <v>2024-11</v>
      </c>
      <c r="B1950" s="4" t="n">
        <v>2024</v>
      </c>
      <c r="C1950" s="4" t="n">
        <v>11</v>
      </c>
      <c r="D1950" s="9" t="s">
        <v>277</v>
      </c>
      <c r="E1950" s="9" t="s">
        <v>367</v>
      </c>
      <c r="F1950" s="12" t="str">
        <f aca="false">INDEX(品項主檔!$B$2:$B$11,MATCH($E1950,品項主檔!$A$2:$A$11,0))</f>
        <v>招牌滷味拼盤</v>
      </c>
      <c r="G1950" s="12" t="str">
        <f aca="false">INDEX(品項主檔!$C$2:$C$11,MATCH($E1950,品項主檔!$A$2:$A$11,0))</f>
        <v>小菜</v>
      </c>
      <c r="H1950" s="17" t="n">
        <f aca="false">SUMIFS(品項年度售價!$D$2:$D$31,品項年度售價!$A$2:$A$31,$B1950,品項年度售價!$B$2:$B$31,$E1950)</f>
        <v>120</v>
      </c>
      <c r="I1950" s="4" t="n">
        <v>784</v>
      </c>
      <c r="J1950" s="14" t="n">
        <f aca="false">H1950*I1950</f>
        <v>94080</v>
      </c>
    </row>
    <row r="1951" customFormat="false" ht="15" hidden="false" customHeight="false" outlineLevel="0" collapsed="false">
      <c r="A1951" s="6" t="str">
        <f aca="false">TEXT(B1951,"0")&amp;"-"&amp;TEXT(C1951,"00")</f>
        <v>2024-11</v>
      </c>
      <c r="B1951" s="4" t="n">
        <v>2024</v>
      </c>
      <c r="C1951" s="4" t="n">
        <v>11</v>
      </c>
      <c r="D1951" s="9" t="s">
        <v>277</v>
      </c>
      <c r="E1951" s="9" t="s">
        <v>370</v>
      </c>
      <c r="F1951" s="12" t="str">
        <f aca="false">INDEX(品項主檔!$B$2:$B$11,MATCH($E1951,品項主檔!$A$2:$A$11,0))</f>
        <v>古早味紅茶</v>
      </c>
      <c r="G1951" s="12" t="str">
        <f aca="false">INDEX(品項主檔!$C$2:$C$11,MATCH($E1951,品項主檔!$A$2:$A$11,0))</f>
        <v>飲品</v>
      </c>
      <c r="H1951" s="17" t="n">
        <f aca="false">SUMIFS(品項年度售價!$D$2:$D$31,品項年度售價!$A$2:$A$31,$B1951,品項年度售價!$B$2:$B$31,$E1951)</f>
        <v>45</v>
      </c>
      <c r="I1951" s="4" t="n">
        <v>2008</v>
      </c>
      <c r="J1951" s="14" t="n">
        <f aca="false">H1951*I1951</f>
        <v>90360</v>
      </c>
    </row>
    <row r="1952" customFormat="false" ht="15" hidden="false" customHeight="false" outlineLevel="0" collapsed="false">
      <c r="A1952" s="6" t="str">
        <f aca="false">TEXT(B1952,"0")&amp;"-"&amp;TEXT(C1952,"00")</f>
        <v>2024-11</v>
      </c>
      <c r="B1952" s="4" t="n">
        <v>2024</v>
      </c>
      <c r="C1952" s="4" t="n">
        <v>11</v>
      </c>
      <c r="D1952" s="9" t="s">
        <v>288</v>
      </c>
      <c r="E1952" s="9" t="s">
        <v>349</v>
      </c>
      <c r="F1952" s="12" t="str">
        <f aca="false">INDEX(品項主檔!$B$2:$B$11,MATCH($E1952,品項主檔!$A$2:$A$11,0))</f>
        <v>招牌牛肉麵</v>
      </c>
      <c r="G1952" s="12" t="str">
        <f aca="false">INDEX(品項主檔!$C$2:$C$11,MATCH($E1952,品項主檔!$A$2:$A$11,0))</f>
        <v>主食</v>
      </c>
      <c r="H1952" s="17" t="n">
        <f aca="false">SUMIFS(品項年度售價!$D$2:$D$31,品項年度售價!$A$2:$A$31,$B1952,品項年度售價!$B$2:$B$31,$E1952)</f>
        <v>280</v>
      </c>
      <c r="I1952" s="4" t="n">
        <v>425</v>
      </c>
      <c r="J1952" s="14" t="n">
        <f aca="false">H1952*I1952</f>
        <v>119000</v>
      </c>
    </row>
    <row r="1953" customFormat="false" ht="15" hidden="false" customHeight="false" outlineLevel="0" collapsed="false">
      <c r="A1953" s="6" t="str">
        <f aca="false">TEXT(B1953,"0")&amp;"-"&amp;TEXT(C1953,"00")</f>
        <v>2024-11</v>
      </c>
      <c r="B1953" s="4" t="n">
        <v>2024</v>
      </c>
      <c r="C1953" s="4" t="n">
        <v>11</v>
      </c>
      <c r="D1953" s="9" t="s">
        <v>288</v>
      </c>
      <c r="E1953" s="9" t="s">
        <v>352</v>
      </c>
      <c r="F1953" s="12" t="str">
        <f aca="false">INDEX(品項主檔!$B$2:$B$11,MATCH($E1953,品項主檔!$A$2:$A$11,0))</f>
        <v>三杯雞定食</v>
      </c>
      <c r="G1953" s="12" t="str">
        <f aca="false">INDEX(品項主檔!$C$2:$C$11,MATCH($E1953,品項主檔!$A$2:$A$11,0))</f>
        <v>主食</v>
      </c>
      <c r="H1953" s="17" t="n">
        <f aca="false">SUMIFS(品項年度售價!$D$2:$D$31,品項年度售價!$A$2:$A$31,$B1953,品項年度售價!$B$2:$B$31,$E1953)</f>
        <v>260</v>
      </c>
      <c r="I1953" s="4" t="n">
        <v>366</v>
      </c>
      <c r="J1953" s="14" t="n">
        <f aca="false">H1953*I1953</f>
        <v>95160</v>
      </c>
    </row>
    <row r="1954" customFormat="false" ht="15" hidden="false" customHeight="false" outlineLevel="0" collapsed="false">
      <c r="A1954" s="6" t="str">
        <f aca="false">TEXT(B1954,"0")&amp;"-"&amp;TEXT(C1954,"00")</f>
        <v>2024-11</v>
      </c>
      <c r="B1954" s="4" t="n">
        <v>2024</v>
      </c>
      <c r="C1954" s="4" t="n">
        <v>11</v>
      </c>
      <c r="D1954" s="9" t="s">
        <v>288</v>
      </c>
      <c r="E1954" s="9" t="s">
        <v>354</v>
      </c>
      <c r="F1954" s="12" t="str">
        <f aca="false">INDEX(品項主檔!$B$2:$B$11,MATCH($E1954,品項主檔!$A$2:$A$11,0))</f>
        <v>蔥油雞腿飯</v>
      </c>
      <c r="G1954" s="12" t="str">
        <f aca="false">INDEX(品項主檔!$C$2:$C$11,MATCH($E1954,品項主檔!$A$2:$A$11,0))</f>
        <v>主食</v>
      </c>
      <c r="H1954" s="17" t="n">
        <f aca="false">SUMIFS(品項年度售價!$D$2:$D$31,品項年度售價!$A$2:$A$31,$B1954,品項年度售價!$B$2:$B$31,$E1954)</f>
        <v>220</v>
      </c>
      <c r="I1954" s="4" t="n">
        <v>429</v>
      </c>
      <c r="J1954" s="14" t="n">
        <f aca="false">H1954*I1954</f>
        <v>94380</v>
      </c>
    </row>
    <row r="1955" customFormat="false" ht="15" hidden="false" customHeight="false" outlineLevel="0" collapsed="false">
      <c r="A1955" s="6" t="str">
        <f aca="false">TEXT(B1955,"0")&amp;"-"&amp;TEXT(C1955,"00")</f>
        <v>2024-11</v>
      </c>
      <c r="B1955" s="4" t="n">
        <v>2024</v>
      </c>
      <c r="C1955" s="4" t="n">
        <v>11</v>
      </c>
      <c r="D1955" s="9" t="s">
        <v>288</v>
      </c>
      <c r="E1955" s="9" t="s">
        <v>356</v>
      </c>
      <c r="F1955" s="12" t="str">
        <f aca="false">INDEX(品項主檔!$B$2:$B$11,MATCH($E1955,品項主檔!$A$2:$A$11,0))</f>
        <v>黑胡椒豬排飯</v>
      </c>
      <c r="G1955" s="12" t="str">
        <f aca="false">INDEX(品項主檔!$C$2:$C$11,MATCH($E1955,品項主檔!$A$2:$A$11,0))</f>
        <v>主食</v>
      </c>
      <c r="H1955" s="17" t="n">
        <f aca="false">SUMIFS(品項年度售價!$D$2:$D$31,品項年度售價!$A$2:$A$31,$B1955,品項年度售價!$B$2:$B$31,$E1955)</f>
        <v>230</v>
      </c>
      <c r="I1955" s="4" t="n">
        <v>401</v>
      </c>
      <c r="J1955" s="14" t="n">
        <f aca="false">H1955*I1955</f>
        <v>92230</v>
      </c>
    </row>
    <row r="1956" customFormat="false" ht="15" hidden="false" customHeight="false" outlineLevel="0" collapsed="false">
      <c r="A1956" s="6" t="str">
        <f aca="false">TEXT(B1956,"0")&amp;"-"&amp;TEXT(C1956,"00")</f>
        <v>2024-11</v>
      </c>
      <c r="B1956" s="4" t="n">
        <v>2024</v>
      </c>
      <c r="C1956" s="4" t="n">
        <v>11</v>
      </c>
      <c r="D1956" s="9" t="s">
        <v>288</v>
      </c>
      <c r="E1956" s="9" t="s">
        <v>358</v>
      </c>
      <c r="F1956" s="12" t="str">
        <f aca="false">INDEX(品項主檔!$B$2:$B$11,MATCH($E1956,品項主檔!$A$2:$A$11,0))</f>
        <v>麻油雞湯麵</v>
      </c>
      <c r="G1956" s="12" t="str">
        <f aca="false">INDEX(品項主檔!$C$2:$C$11,MATCH($E1956,品項主檔!$A$2:$A$11,0))</f>
        <v>主食</v>
      </c>
      <c r="H1956" s="17" t="n">
        <f aca="false">SUMIFS(品項年度售價!$D$2:$D$31,品項年度售價!$A$2:$A$31,$B1956,品項年度售價!$B$2:$B$31,$E1956)</f>
        <v>290</v>
      </c>
      <c r="I1956" s="4" t="n">
        <v>393</v>
      </c>
      <c r="J1956" s="14" t="n">
        <f aca="false">H1956*I1956</f>
        <v>113970</v>
      </c>
    </row>
    <row r="1957" customFormat="false" ht="15" hidden="false" customHeight="false" outlineLevel="0" collapsed="false">
      <c r="A1957" s="6" t="str">
        <f aca="false">TEXT(B1957,"0")&amp;"-"&amp;TEXT(C1957,"00")</f>
        <v>2024-11</v>
      </c>
      <c r="B1957" s="4" t="n">
        <v>2024</v>
      </c>
      <c r="C1957" s="4" t="n">
        <v>11</v>
      </c>
      <c r="D1957" s="9" t="s">
        <v>288</v>
      </c>
      <c r="E1957" s="9" t="s">
        <v>360</v>
      </c>
      <c r="F1957" s="12" t="str">
        <f aca="false">INDEX(品項主檔!$B$2:$B$11,MATCH($E1957,品項主檔!$A$2:$A$11,0))</f>
        <v>塔香涼麵</v>
      </c>
      <c r="G1957" s="12" t="str">
        <f aca="false">INDEX(品項主檔!$C$2:$C$11,MATCH($E1957,品項主檔!$A$2:$A$11,0))</f>
        <v>主食</v>
      </c>
      <c r="H1957" s="17" t="n">
        <f aca="false">SUMIFS(品項年度售價!$D$2:$D$31,品項年度售價!$A$2:$A$31,$B1957,品項年度售價!$B$2:$B$31,$E1957)</f>
        <v>180</v>
      </c>
      <c r="I1957" s="4" t="n">
        <v>206</v>
      </c>
      <c r="J1957" s="14" t="n">
        <f aca="false">H1957*I1957</f>
        <v>37080</v>
      </c>
    </row>
    <row r="1958" customFormat="false" ht="15" hidden="false" customHeight="false" outlineLevel="0" collapsed="false">
      <c r="A1958" s="6" t="str">
        <f aca="false">TEXT(B1958,"0")&amp;"-"&amp;TEXT(C1958,"00")</f>
        <v>2024-11</v>
      </c>
      <c r="B1958" s="4" t="n">
        <v>2024</v>
      </c>
      <c r="C1958" s="4" t="n">
        <v>11</v>
      </c>
      <c r="D1958" s="9" t="s">
        <v>288</v>
      </c>
      <c r="E1958" s="9" t="s">
        <v>362</v>
      </c>
      <c r="F1958" s="12" t="str">
        <f aca="false">INDEX(品項主檔!$B$2:$B$11,MATCH($E1958,品項主檔!$A$2:$A$11,0))</f>
        <v>海鮮炒飯</v>
      </c>
      <c r="G1958" s="12" t="str">
        <f aca="false">INDEX(品項主檔!$C$2:$C$11,MATCH($E1958,品項主檔!$A$2:$A$11,0))</f>
        <v>主食</v>
      </c>
      <c r="H1958" s="17" t="n">
        <f aca="false">SUMIFS(品項年度售價!$D$2:$D$31,品項年度售價!$A$2:$A$31,$B1958,品項年度售價!$B$2:$B$31,$E1958)</f>
        <v>250</v>
      </c>
      <c r="I1958" s="4" t="n">
        <v>415</v>
      </c>
      <c r="J1958" s="14" t="n">
        <f aca="false">H1958*I1958</f>
        <v>103750</v>
      </c>
    </row>
    <row r="1959" customFormat="false" ht="15" hidden="false" customHeight="false" outlineLevel="0" collapsed="false">
      <c r="A1959" s="6" t="str">
        <f aca="false">TEXT(B1959,"0")&amp;"-"&amp;TEXT(C1959,"00")</f>
        <v>2024-11</v>
      </c>
      <c r="B1959" s="4" t="n">
        <v>2024</v>
      </c>
      <c r="C1959" s="4" t="n">
        <v>11</v>
      </c>
      <c r="D1959" s="9" t="s">
        <v>288</v>
      </c>
      <c r="E1959" s="9" t="s">
        <v>364</v>
      </c>
      <c r="F1959" s="12" t="str">
        <f aca="false">INDEX(品項主檔!$B$2:$B$11,MATCH($E1959,品項主檔!$A$2:$A$11,0))</f>
        <v>酸辣湯</v>
      </c>
      <c r="G1959" s="12" t="str">
        <f aca="false">INDEX(品項主檔!$C$2:$C$11,MATCH($E1959,品項主檔!$A$2:$A$11,0))</f>
        <v>湯品</v>
      </c>
      <c r="H1959" s="17" t="n">
        <f aca="false">SUMIFS(品項年度售價!$D$2:$D$31,品項年度售價!$A$2:$A$31,$B1959,品項年度售價!$B$2:$B$31,$E1959)</f>
        <v>60</v>
      </c>
      <c r="I1959" s="4" t="n">
        <v>1931</v>
      </c>
      <c r="J1959" s="14" t="n">
        <f aca="false">H1959*I1959</f>
        <v>115860</v>
      </c>
    </row>
    <row r="1960" customFormat="false" ht="15" hidden="false" customHeight="false" outlineLevel="0" collapsed="false">
      <c r="A1960" s="6" t="str">
        <f aca="false">TEXT(B1960,"0")&amp;"-"&amp;TEXT(C1960,"00")</f>
        <v>2024-11</v>
      </c>
      <c r="B1960" s="4" t="n">
        <v>2024</v>
      </c>
      <c r="C1960" s="4" t="n">
        <v>11</v>
      </c>
      <c r="D1960" s="9" t="s">
        <v>288</v>
      </c>
      <c r="E1960" s="9" t="s">
        <v>367</v>
      </c>
      <c r="F1960" s="12" t="str">
        <f aca="false">INDEX(品項主檔!$B$2:$B$11,MATCH($E1960,品項主檔!$A$2:$A$11,0))</f>
        <v>招牌滷味拼盤</v>
      </c>
      <c r="G1960" s="12" t="str">
        <f aca="false">INDEX(品項主檔!$C$2:$C$11,MATCH($E1960,品項主檔!$A$2:$A$11,0))</f>
        <v>小菜</v>
      </c>
      <c r="H1960" s="17" t="n">
        <f aca="false">SUMIFS(品項年度售價!$D$2:$D$31,品項年度售價!$A$2:$A$31,$B1960,品項年度售價!$B$2:$B$31,$E1960)</f>
        <v>120</v>
      </c>
      <c r="I1960" s="4" t="n">
        <v>1190</v>
      </c>
      <c r="J1960" s="14" t="n">
        <f aca="false">H1960*I1960</f>
        <v>142800</v>
      </c>
    </row>
    <row r="1961" customFormat="false" ht="15" hidden="false" customHeight="false" outlineLevel="0" collapsed="false">
      <c r="A1961" s="6" t="str">
        <f aca="false">TEXT(B1961,"0")&amp;"-"&amp;TEXT(C1961,"00")</f>
        <v>2024-11</v>
      </c>
      <c r="B1961" s="4" t="n">
        <v>2024</v>
      </c>
      <c r="C1961" s="4" t="n">
        <v>11</v>
      </c>
      <c r="D1961" s="9" t="s">
        <v>288</v>
      </c>
      <c r="E1961" s="9" t="s">
        <v>370</v>
      </c>
      <c r="F1961" s="12" t="str">
        <f aca="false">INDEX(品項主檔!$B$2:$B$11,MATCH($E1961,品項主檔!$A$2:$A$11,0))</f>
        <v>古早味紅茶</v>
      </c>
      <c r="G1961" s="12" t="str">
        <f aca="false">INDEX(品項主檔!$C$2:$C$11,MATCH($E1961,品項主檔!$A$2:$A$11,0))</f>
        <v>飲品</v>
      </c>
      <c r="H1961" s="17" t="n">
        <f aca="false">SUMIFS(品項年度售價!$D$2:$D$31,品項年度售價!$A$2:$A$31,$B1961,品項年度售價!$B$2:$B$31,$E1961)</f>
        <v>45</v>
      </c>
      <c r="I1961" s="4" t="n">
        <v>2685</v>
      </c>
      <c r="J1961" s="14" t="n">
        <f aca="false">H1961*I1961</f>
        <v>120825</v>
      </c>
    </row>
    <row r="1962" customFormat="false" ht="15" hidden="false" customHeight="false" outlineLevel="0" collapsed="false">
      <c r="A1962" s="6" t="str">
        <f aca="false">TEXT(B1962,"0")&amp;"-"&amp;TEXT(C1962,"00")</f>
        <v>2024-11</v>
      </c>
      <c r="B1962" s="4" t="n">
        <v>2024</v>
      </c>
      <c r="C1962" s="4" t="n">
        <v>11</v>
      </c>
      <c r="D1962" s="9" t="s">
        <v>292</v>
      </c>
      <c r="E1962" s="9" t="s">
        <v>349</v>
      </c>
      <c r="F1962" s="12" t="str">
        <f aca="false">INDEX(品項主檔!$B$2:$B$11,MATCH($E1962,品項主檔!$A$2:$A$11,0))</f>
        <v>招牌牛肉麵</v>
      </c>
      <c r="G1962" s="12" t="str">
        <f aca="false">INDEX(品項主檔!$C$2:$C$11,MATCH($E1962,品項主檔!$A$2:$A$11,0))</f>
        <v>主食</v>
      </c>
      <c r="H1962" s="17" t="n">
        <f aca="false">SUMIFS(品項年度售價!$D$2:$D$31,品項年度售價!$A$2:$A$31,$B1962,品項年度售價!$B$2:$B$31,$E1962)</f>
        <v>280</v>
      </c>
      <c r="I1962" s="4" t="n">
        <v>387</v>
      </c>
      <c r="J1962" s="14" t="n">
        <f aca="false">H1962*I1962</f>
        <v>108360</v>
      </c>
    </row>
    <row r="1963" customFormat="false" ht="15" hidden="false" customHeight="false" outlineLevel="0" collapsed="false">
      <c r="A1963" s="6" t="str">
        <f aca="false">TEXT(B1963,"0")&amp;"-"&amp;TEXT(C1963,"00")</f>
        <v>2024-11</v>
      </c>
      <c r="B1963" s="4" t="n">
        <v>2024</v>
      </c>
      <c r="C1963" s="4" t="n">
        <v>11</v>
      </c>
      <c r="D1963" s="9" t="s">
        <v>292</v>
      </c>
      <c r="E1963" s="9" t="s">
        <v>352</v>
      </c>
      <c r="F1963" s="12" t="str">
        <f aca="false">INDEX(品項主檔!$B$2:$B$11,MATCH($E1963,品項主檔!$A$2:$A$11,0))</f>
        <v>三杯雞定食</v>
      </c>
      <c r="G1963" s="12" t="str">
        <f aca="false">INDEX(品項主檔!$C$2:$C$11,MATCH($E1963,品項主檔!$A$2:$A$11,0))</f>
        <v>主食</v>
      </c>
      <c r="H1963" s="17" t="n">
        <f aca="false">SUMIFS(品項年度售價!$D$2:$D$31,品項年度售價!$A$2:$A$31,$B1963,品項年度售價!$B$2:$B$31,$E1963)</f>
        <v>260</v>
      </c>
      <c r="I1963" s="4" t="n">
        <v>305</v>
      </c>
      <c r="J1963" s="14" t="n">
        <f aca="false">H1963*I1963</f>
        <v>79300</v>
      </c>
    </row>
    <row r="1964" customFormat="false" ht="15" hidden="false" customHeight="false" outlineLevel="0" collapsed="false">
      <c r="A1964" s="6" t="str">
        <f aca="false">TEXT(B1964,"0")&amp;"-"&amp;TEXT(C1964,"00")</f>
        <v>2024-11</v>
      </c>
      <c r="B1964" s="4" t="n">
        <v>2024</v>
      </c>
      <c r="C1964" s="4" t="n">
        <v>11</v>
      </c>
      <c r="D1964" s="9" t="s">
        <v>292</v>
      </c>
      <c r="E1964" s="9" t="s">
        <v>354</v>
      </c>
      <c r="F1964" s="12" t="str">
        <f aca="false">INDEX(品項主檔!$B$2:$B$11,MATCH($E1964,品項主檔!$A$2:$A$11,0))</f>
        <v>蔥油雞腿飯</v>
      </c>
      <c r="G1964" s="12" t="str">
        <f aca="false">INDEX(品項主檔!$C$2:$C$11,MATCH($E1964,品項主檔!$A$2:$A$11,0))</f>
        <v>主食</v>
      </c>
      <c r="H1964" s="17" t="n">
        <f aca="false">SUMIFS(品項年度售價!$D$2:$D$31,品項年度售價!$A$2:$A$31,$B1964,品項年度售價!$B$2:$B$31,$E1964)</f>
        <v>220</v>
      </c>
      <c r="I1964" s="4" t="n">
        <v>338</v>
      </c>
      <c r="J1964" s="14" t="n">
        <f aca="false">H1964*I1964</f>
        <v>74360</v>
      </c>
    </row>
    <row r="1965" customFormat="false" ht="15" hidden="false" customHeight="false" outlineLevel="0" collapsed="false">
      <c r="A1965" s="6" t="str">
        <f aca="false">TEXT(B1965,"0")&amp;"-"&amp;TEXT(C1965,"00")</f>
        <v>2024-11</v>
      </c>
      <c r="B1965" s="4" t="n">
        <v>2024</v>
      </c>
      <c r="C1965" s="4" t="n">
        <v>11</v>
      </c>
      <c r="D1965" s="9" t="s">
        <v>292</v>
      </c>
      <c r="E1965" s="9" t="s">
        <v>356</v>
      </c>
      <c r="F1965" s="12" t="str">
        <f aca="false">INDEX(品項主檔!$B$2:$B$11,MATCH($E1965,品項主檔!$A$2:$A$11,0))</f>
        <v>黑胡椒豬排飯</v>
      </c>
      <c r="G1965" s="12" t="str">
        <f aca="false">INDEX(品項主檔!$C$2:$C$11,MATCH($E1965,品項主檔!$A$2:$A$11,0))</f>
        <v>主食</v>
      </c>
      <c r="H1965" s="17" t="n">
        <f aca="false">SUMIFS(品項年度售價!$D$2:$D$31,品項年度售價!$A$2:$A$31,$B1965,品項年度售價!$B$2:$B$31,$E1965)</f>
        <v>230</v>
      </c>
      <c r="I1965" s="4" t="n">
        <v>322</v>
      </c>
      <c r="J1965" s="14" t="n">
        <f aca="false">H1965*I1965</f>
        <v>74060</v>
      </c>
    </row>
    <row r="1966" customFormat="false" ht="15" hidden="false" customHeight="false" outlineLevel="0" collapsed="false">
      <c r="A1966" s="6" t="str">
        <f aca="false">TEXT(B1966,"0")&amp;"-"&amp;TEXT(C1966,"00")</f>
        <v>2024-11</v>
      </c>
      <c r="B1966" s="4" t="n">
        <v>2024</v>
      </c>
      <c r="C1966" s="4" t="n">
        <v>11</v>
      </c>
      <c r="D1966" s="9" t="s">
        <v>292</v>
      </c>
      <c r="E1966" s="9" t="s">
        <v>358</v>
      </c>
      <c r="F1966" s="12" t="str">
        <f aca="false">INDEX(品項主檔!$B$2:$B$11,MATCH($E1966,品項主檔!$A$2:$A$11,0))</f>
        <v>麻油雞湯麵</v>
      </c>
      <c r="G1966" s="12" t="str">
        <f aca="false">INDEX(品項主檔!$C$2:$C$11,MATCH($E1966,品項主檔!$A$2:$A$11,0))</f>
        <v>主食</v>
      </c>
      <c r="H1966" s="17" t="n">
        <f aca="false">SUMIFS(品項年度售價!$D$2:$D$31,品項年度售價!$A$2:$A$31,$B1966,品項年度售價!$B$2:$B$31,$E1966)</f>
        <v>290</v>
      </c>
      <c r="I1966" s="4" t="n">
        <v>484</v>
      </c>
      <c r="J1966" s="14" t="n">
        <f aca="false">H1966*I1966</f>
        <v>140360</v>
      </c>
    </row>
    <row r="1967" customFormat="false" ht="15" hidden="false" customHeight="false" outlineLevel="0" collapsed="false">
      <c r="A1967" s="6" t="str">
        <f aca="false">TEXT(B1967,"0")&amp;"-"&amp;TEXT(C1967,"00")</f>
        <v>2024-11</v>
      </c>
      <c r="B1967" s="4" t="n">
        <v>2024</v>
      </c>
      <c r="C1967" s="4" t="n">
        <v>11</v>
      </c>
      <c r="D1967" s="9" t="s">
        <v>292</v>
      </c>
      <c r="E1967" s="9" t="s">
        <v>360</v>
      </c>
      <c r="F1967" s="12" t="str">
        <f aca="false">INDEX(品項主檔!$B$2:$B$11,MATCH($E1967,品項主檔!$A$2:$A$11,0))</f>
        <v>塔香涼麵</v>
      </c>
      <c r="G1967" s="12" t="str">
        <f aca="false">INDEX(品項主檔!$C$2:$C$11,MATCH($E1967,品項主檔!$A$2:$A$11,0))</f>
        <v>主食</v>
      </c>
      <c r="H1967" s="17" t="n">
        <f aca="false">SUMIFS(品項年度售價!$D$2:$D$31,品項年度售價!$A$2:$A$31,$B1967,品項年度售價!$B$2:$B$31,$E1967)</f>
        <v>180</v>
      </c>
      <c r="I1967" s="4" t="n">
        <v>224</v>
      </c>
      <c r="J1967" s="14" t="n">
        <f aca="false">H1967*I1967</f>
        <v>40320</v>
      </c>
    </row>
    <row r="1968" customFormat="false" ht="15" hidden="false" customHeight="false" outlineLevel="0" collapsed="false">
      <c r="A1968" s="6" t="str">
        <f aca="false">TEXT(B1968,"0")&amp;"-"&amp;TEXT(C1968,"00")</f>
        <v>2024-11</v>
      </c>
      <c r="B1968" s="4" t="n">
        <v>2024</v>
      </c>
      <c r="C1968" s="4" t="n">
        <v>11</v>
      </c>
      <c r="D1968" s="9" t="s">
        <v>292</v>
      </c>
      <c r="E1968" s="9" t="s">
        <v>362</v>
      </c>
      <c r="F1968" s="12" t="str">
        <f aca="false">INDEX(品項主檔!$B$2:$B$11,MATCH($E1968,品項主檔!$A$2:$A$11,0))</f>
        <v>海鮮炒飯</v>
      </c>
      <c r="G1968" s="12" t="str">
        <f aca="false">INDEX(品項主檔!$C$2:$C$11,MATCH($E1968,品項主檔!$A$2:$A$11,0))</f>
        <v>主食</v>
      </c>
      <c r="H1968" s="17" t="n">
        <f aca="false">SUMIFS(品項年度售價!$D$2:$D$31,品項年度售價!$A$2:$A$31,$B1968,品項年度售價!$B$2:$B$31,$E1968)</f>
        <v>250</v>
      </c>
      <c r="I1968" s="4" t="n">
        <v>358</v>
      </c>
      <c r="J1968" s="14" t="n">
        <f aca="false">H1968*I1968</f>
        <v>89500</v>
      </c>
    </row>
    <row r="1969" customFormat="false" ht="15" hidden="false" customHeight="false" outlineLevel="0" collapsed="false">
      <c r="A1969" s="6" t="str">
        <f aca="false">TEXT(B1969,"0")&amp;"-"&amp;TEXT(C1969,"00")</f>
        <v>2024-11</v>
      </c>
      <c r="B1969" s="4" t="n">
        <v>2024</v>
      </c>
      <c r="C1969" s="4" t="n">
        <v>11</v>
      </c>
      <c r="D1969" s="9" t="s">
        <v>292</v>
      </c>
      <c r="E1969" s="9" t="s">
        <v>364</v>
      </c>
      <c r="F1969" s="12" t="str">
        <f aca="false">INDEX(品項主檔!$B$2:$B$11,MATCH($E1969,品項主檔!$A$2:$A$11,0))</f>
        <v>酸辣湯</v>
      </c>
      <c r="G1969" s="12" t="str">
        <f aca="false">INDEX(品項主檔!$C$2:$C$11,MATCH($E1969,品項主檔!$A$2:$A$11,0))</f>
        <v>湯品</v>
      </c>
      <c r="H1969" s="17" t="n">
        <f aca="false">SUMIFS(品項年度售價!$D$2:$D$31,品項年度售價!$A$2:$A$31,$B1969,品項年度售價!$B$2:$B$31,$E1969)</f>
        <v>60</v>
      </c>
      <c r="I1969" s="4" t="n">
        <v>1781</v>
      </c>
      <c r="J1969" s="14" t="n">
        <f aca="false">H1969*I1969</f>
        <v>106860</v>
      </c>
    </row>
    <row r="1970" customFormat="false" ht="15" hidden="false" customHeight="false" outlineLevel="0" collapsed="false">
      <c r="A1970" s="6" t="str">
        <f aca="false">TEXT(B1970,"0")&amp;"-"&amp;TEXT(C1970,"00")</f>
        <v>2024-11</v>
      </c>
      <c r="B1970" s="4" t="n">
        <v>2024</v>
      </c>
      <c r="C1970" s="4" t="n">
        <v>11</v>
      </c>
      <c r="D1970" s="9" t="s">
        <v>292</v>
      </c>
      <c r="E1970" s="9" t="s">
        <v>367</v>
      </c>
      <c r="F1970" s="12" t="str">
        <f aca="false">INDEX(品項主檔!$B$2:$B$11,MATCH($E1970,品項主檔!$A$2:$A$11,0))</f>
        <v>招牌滷味拼盤</v>
      </c>
      <c r="G1970" s="12" t="str">
        <f aca="false">INDEX(品項主檔!$C$2:$C$11,MATCH($E1970,品項主檔!$A$2:$A$11,0))</f>
        <v>小菜</v>
      </c>
      <c r="H1970" s="17" t="n">
        <f aca="false">SUMIFS(品項年度售價!$D$2:$D$31,品項年度售價!$A$2:$A$31,$B1970,品項年度售價!$B$2:$B$31,$E1970)</f>
        <v>120</v>
      </c>
      <c r="I1970" s="4" t="n">
        <v>1571</v>
      </c>
      <c r="J1970" s="14" t="n">
        <f aca="false">H1970*I1970</f>
        <v>188520</v>
      </c>
    </row>
    <row r="1971" customFormat="false" ht="15" hidden="false" customHeight="false" outlineLevel="0" collapsed="false">
      <c r="A1971" s="6" t="str">
        <f aca="false">TEXT(B1971,"0")&amp;"-"&amp;TEXT(C1971,"00")</f>
        <v>2024-11</v>
      </c>
      <c r="B1971" s="4" t="n">
        <v>2024</v>
      </c>
      <c r="C1971" s="4" t="n">
        <v>11</v>
      </c>
      <c r="D1971" s="9" t="s">
        <v>292</v>
      </c>
      <c r="E1971" s="9" t="s">
        <v>370</v>
      </c>
      <c r="F1971" s="12" t="str">
        <f aca="false">INDEX(品項主檔!$B$2:$B$11,MATCH($E1971,品項主檔!$A$2:$A$11,0))</f>
        <v>古早味紅茶</v>
      </c>
      <c r="G1971" s="12" t="str">
        <f aca="false">INDEX(品項主檔!$C$2:$C$11,MATCH($E1971,品項主檔!$A$2:$A$11,0))</f>
        <v>飲品</v>
      </c>
      <c r="H1971" s="17" t="n">
        <f aca="false">SUMIFS(品項年度售價!$D$2:$D$31,品項年度售價!$A$2:$A$31,$B1971,品項年度售價!$B$2:$B$31,$E1971)</f>
        <v>45</v>
      </c>
      <c r="I1971" s="4" t="n">
        <v>2365</v>
      </c>
      <c r="J1971" s="14" t="n">
        <f aca="false">H1971*I1971</f>
        <v>106425</v>
      </c>
    </row>
    <row r="1972" customFormat="false" ht="15" hidden="false" customHeight="false" outlineLevel="0" collapsed="false">
      <c r="A1972" s="6" t="str">
        <f aca="false">TEXT(B1972,"0")&amp;"-"&amp;TEXT(C1972,"00")</f>
        <v>2024-11</v>
      </c>
      <c r="B1972" s="4" t="n">
        <v>2024</v>
      </c>
      <c r="C1972" s="4" t="n">
        <v>11</v>
      </c>
      <c r="D1972" s="9" t="s">
        <v>315</v>
      </c>
      <c r="E1972" s="9" t="s">
        <v>349</v>
      </c>
      <c r="F1972" s="12" t="str">
        <f aca="false">INDEX(品項主檔!$B$2:$B$11,MATCH($E1972,品項主檔!$A$2:$A$11,0))</f>
        <v>招牌牛肉麵</v>
      </c>
      <c r="G1972" s="12" t="str">
        <f aca="false">INDEX(品項主檔!$C$2:$C$11,MATCH($E1972,品項主檔!$A$2:$A$11,0))</f>
        <v>主食</v>
      </c>
      <c r="H1972" s="17" t="n">
        <f aca="false">SUMIFS(品項年度售價!$D$2:$D$31,品項年度售價!$A$2:$A$31,$B1972,品項年度售價!$B$2:$B$31,$E1972)</f>
        <v>280</v>
      </c>
      <c r="I1972" s="4" t="n">
        <v>253</v>
      </c>
      <c r="J1972" s="14" t="n">
        <f aca="false">H1972*I1972</f>
        <v>70840</v>
      </c>
    </row>
    <row r="1973" customFormat="false" ht="15" hidden="false" customHeight="false" outlineLevel="0" collapsed="false">
      <c r="A1973" s="6" t="str">
        <f aca="false">TEXT(B1973,"0")&amp;"-"&amp;TEXT(C1973,"00")</f>
        <v>2024-11</v>
      </c>
      <c r="B1973" s="4" t="n">
        <v>2024</v>
      </c>
      <c r="C1973" s="4" t="n">
        <v>11</v>
      </c>
      <c r="D1973" s="9" t="s">
        <v>315</v>
      </c>
      <c r="E1973" s="9" t="s">
        <v>352</v>
      </c>
      <c r="F1973" s="12" t="str">
        <f aca="false">INDEX(品項主檔!$B$2:$B$11,MATCH($E1973,品項主檔!$A$2:$A$11,0))</f>
        <v>三杯雞定食</v>
      </c>
      <c r="G1973" s="12" t="str">
        <f aca="false">INDEX(品項主檔!$C$2:$C$11,MATCH($E1973,品項主檔!$A$2:$A$11,0))</f>
        <v>主食</v>
      </c>
      <c r="H1973" s="17" t="n">
        <f aca="false">SUMIFS(品項年度售價!$D$2:$D$31,品項年度售價!$A$2:$A$31,$B1973,品項年度售價!$B$2:$B$31,$E1973)</f>
        <v>260</v>
      </c>
      <c r="I1973" s="4" t="n">
        <v>237</v>
      </c>
      <c r="J1973" s="14" t="n">
        <f aca="false">H1973*I1973</f>
        <v>61620</v>
      </c>
    </row>
    <row r="1974" customFormat="false" ht="15" hidden="false" customHeight="false" outlineLevel="0" collapsed="false">
      <c r="A1974" s="6" t="str">
        <f aca="false">TEXT(B1974,"0")&amp;"-"&amp;TEXT(C1974,"00")</f>
        <v>2024-11</v>
      </c>
      <c r="B1974" s="4" t="n">
        <v>2024</v>
      </c>
      <c r="C1974" s="4" t="n">
        <v>11</v>
      </c>
      <c r="D1974" s="9" t="s">
        <v>315</v>
      </c>
      <c r="E1974" s="9" t="s">
        <v>354</v>
      </c>
      <c r="F1974" s="12" t="str">
        <f aca="false">INDEX(品項主檔!$B$2:$B$11,MATCH($E1974,品項主檔!$A$2:$A$11,0))</f>
        <v>蔥油雞腿飯</v>
      </c>
      <c r="G1974" s="12" t="str">
        <f aca="false">INDEX(品項主檔!$C$2:$C$11,MATCH($E1974,品項主檔!$A$2:$A$11,0))</f>
        <v>主食</v>
      </c>
      <c r="H1974" s="17" t="n">
        <f aca="false">SUMIFS(品項年度售價!$D$2:$D$31,品項年度售價!$A$2:$A$31,$B1974,品項年度售價!$B$2:$B$31,$E1974)</f>
        <v>220</v>
      </c>
      <c r="I1974" s="4" t="n">
        <v>269</v>
      </c>
      <c r="J1974" s="14" t="n">
        <f aca="false">H1974*I1974</f>
        <v>59180</v>
      </c>
    </row>
    <row r="1975" customFormat="false" ht="15" hidden="false" customHeight="false" outlineLevel="0" collapsed="false">
      <c r="A1975" s="6" t="str">
        <f aca="false">TEXT(B1975,"0")&amp;"-"&amp;TEXT(C1975,"00")</f>
        <v>2024-11</v>
      </c>
      <c r="B1975" s="4" t="n">
        <v>2024</v>
      </c>
      <c r="C1975" s="4" t="n">
        <v>11</v>
      </c>
      <c r="D1975" s="9" t="s">
        <v>315</v>
      </c>
      <c r="E1975" s="9" t="s">
        <v>356</v>
      </c>
      <c r="F1975" s="12" t="str">
        <f aca="false">INDEX(品項主檔!$B$2:$B$11,MATCH($E1975,品項主檔!$A$2:$A$11,0))</f>
        <v>黑胡椒豬排飯</v>
      </c>
      <c r="G1975" s="12" t="str">
        <f aca="false">INDEX(品項主檔!$C$2:$C$11,MATCH($E1975,品項主檔!$A$2:$A$11,0))</f>
        <v>主食</v>
      </c>
      <c r="H1975" s="17" t="n">
        <f aca="false">SUMIFS(品項年度售價!$D$2:$D$31,品項年度售價!$A$2:$A$31,$B1975,品項年度售價!$B$2:$B$31,$E1975)</f>
        <v>230</v>
      </c>
      <c r="I1975" s="4" t="n">
        <v>264</v>
      </c>
      <c r="J1975" s="14" t="n">
        <f aca="false">H1975*I1975</f>
        <v>60720</v>
      </c>
    </row>
    <row r="1976" customFormat="false" ht="15" hidden="false" customHeight="false" outlineLevel="0" collapsed="false">
      <c r="A1976" s="6" t="str">
        <f aca="false">TEXT(B1976,"0")&amp;"-"&amp;TEXT(C1976,"00")</f>
        <v>2024-11</v>
      </c>
      <c r="B1976" s="4" t="n">
        <v>2024</v>
      </c>
      <c r="C1976" s="4" t="n">
        <v>11</v>
      </c>
      <c r="D1976" s="9" t="s">
        <v>315</v>
      </c>
      <c r="E1976" s="9" t="s">
        <v>358</v>
      </c>
      <c r="F1976" s="12" t="str">
        <f aca="false">INDEX(品項主檔!$B$2:$B$11,MATCH($E1976,品項主檔!$A$2:$A$11,0))</f>
        <v>麻油雞湯麵</v>
      </c>
      <c r="G1976" s="12" t="str">
        <f aca="false">INDEX(品項主檔!$C$2:$C$11,MATCH($E1976,品項主檔!$A$2:$A$11,0))</f>
        <v>主食</v>
      </c>
      <c r="H1976" s="17" t="n">
        <f aca="false">SUMIFS(品項年度售價!$D$2:$D$31,品項年度售價!$A$2:$A$31,$B1976,品項年度售價!$B$2:$B$31,$E1976)</f>
        <v>290</v>
      </c>
      <c r="I1976" s="4" t="n">
        <v>365</v>
      </c>
      <c r="J1976" s="14" t="n">
        <f aca="false">H1976*I1976</f>
        <v>105850</v>
      </c>
    </row>
    <row r="1977" customFormat="false" ht="15" hidden="false" customHeight="false" outlineLevel="0" collapsed="false">
      <c r="A1977" s="6" t="str">
        <f aca="false">TEXT(B1977,"0")&amp;"-"&amp;TEXT(C1977,"00")</f>
        <v>2024-11</v>
      </c>
      <c r="B1977" s="4" t="n">
        <v>2024</v>
      </c>
      <c r="C1977" s="4" t="n">
        <v>11</v>
      </c>
      <c r="D1977" s="9" t="s">
        <v>315</v>
      </c>
      <c r="E1977" s="9" t="s">
        <v>360</v>
      </c>
      <c r="F1977" s="12" t="str">
        <f aca="false">INDEX(品項主檔!$B$2:$B$11,MATCH($E1977,品項主檔!$A$2:$A$11,0))</f>
        <v>塔香涼麵</v>
      </c>
      <c r="G1977" s="12" t="str">
        <f aca="false">INDEX(品項主檔!$C$2:$C$11,MATCH($E1977,品項主檔!$A$2:$A$11,0))</f>
        <v>主食</v>
      </c>
      <c r="H1977" s="17" t="n">
        <f aca="false">SUMIFS(品項年度售價!$D$2:$D$31,品項年度售價!$A$2:$A$31,$B1977,品項年度售價!$B$2:$B$31,$E1977)</f>
        <v>180</v>
      </c>
      <c r="I1977" s="4" t="n">
        <v>164</v>
      </c>
      <c r="J1977" s="14" t="n">
        <f aca="false">H1977*I1977</f>
        <v>29520</v>
      </c>
    </row>
    <row r="1978" customFormat="false" ht="15" hidden="false" customHeight="false" outlineLevel="0" collapsed="false">
      <c r="A1978" s="6" t="str">
        <f aca="false">TEXT(B1978,"0")&amp;"-"&amp;TEXT(C1978,"00")</f>
        <v>2024-11</v>
      </c>
      <c r="B1978" s="4" t="n">
        <v>2024</v>
      </c>
      <c r="C1978" s="4" t="n">
        <v>11</v>
      </c>
      <c r="D1978" s="9" t="s">
        <v>315</v>
      </c>
      <c r="E1978" s="9" t="s">
        <v>362</v>
      </c>
      <c r="F1978" s="12" t="str">
        <f aca="false">INDEX(品項主檔!$B$2:$B$11,MATCH($E1978,品項主檔!$A$2:$A$11,0))</f>
        <v>海鮮炒飯</v>
      </c>
      <c r="G1978" s="12" t="str">
        <f aca="false">INDEX(品項主檔!$C$2:$C$11,MATCH($E1978,品項主檔!$A$2:$A$11,0))</f>
        <v>主食</v>
      </c>
      <c r="H1978" s="17" t="n">
        <f aca="false">SUMIFS(品項年度售價!$D$2:$D$31,品項年度售價!$A$2:$A$31,$B1978,品項年度售價!$B$2:$B$31,$E1978)</f>
        <v>250</v>
      </c>
      <c r="I1978" s="4" t="n">
        <v>245</v>
      </c>
      <c r="J1978" s="14" t="n">
        <f aca="false">H1978*I1978</f>
        <v>61250</v>
      </c>
    </row>
    <row r="1979" customFormat="false" ht="15" hidden="false" customHeight="false" outlineLevel="0" collapsed="false">
      <c r="A1979" s="6" t="str">
        <f aca="false">TEXT(B1979,"0")&amp;"-"&amp;TEXT(C1979,"00")</f>
        <v>2024-11</v>
      </c>
      <c r="B1979" s="4" t="n">
        <v>2024</v>
      </c>
      <c r="C1979" s="4" t="n">
        <v>11</v>
      </c>
      <c r="D1979" s="9" t="s">
        <v>315</v>
      </c>
      <c r="E1979" s="9" t="s">
        <v>364</v>
      </c>
      <c r="F1979" s="12" t="str">
        <f aca="false">INDEX(品項主檔!$B$2:$B$11,MATCH($E1979,品項主檔!$A$2:$A$11,0))</f>
        <v>酸辣湯</v>
      </c>
      <c r="G1979" s="12" t="str">
        <f aca="false">INDEX(品項主檔!$C$2:$C$11,MATCH($E1979,品項主檔!$A$2:$A$11,0))</f>
        <v>湯品</v>
      </c>
      <c r="H1979" s="17" t="n">
        <f aca="false">SUMIFS(品項年度售價!$D$2:$D$31,品項年度售價!$A$2:$A$31,$B1979,品項年度售價!$B$2:$B$31,$E1979)</f>
        <v>60</v>
      </c>
      <c r="I1979" s="4" t="n">
        <v>1516</v>
      </c>
      <c r="J1979" s="14" t="n">
        <f aca="false">H1979*I1979</f>
        <v>90960</v>
      </c>
    </row>
    <row r="1980" customFormat="false" ht="15" hidden="false" customHeight="false" outlineLevel="0" collapsed="false">
      <c r="A1980" s="6" t="str">
        <f aca="false">TEXT(B1980,"0")&amp;"-"&amp;TEXT(C1980,"00")</f>
        <v>2024-11</v>
      </c>
      <c r="B1980" s="4" t="n">
        <v>2024</v>
      </c>
      <c r="C1980" s="4" t="n">
        <v>11</v>
      </c>
      <c r="D1980" s="9" t="s">
        <v>315</v>
      </c>
      <c r="E1980" s="9" t="s">
        <v>367</v>
      </c>
      <c r="F1980" s="12" t="str">
        <f aca="false">INDEX(品項主檔!$B$2:$B$11,MATCH($E1980,品項主檔!$A$2:$A$11,0))</f>
        <v>招牌滷味拼盤</v>
      </c>
      <c r="G1980" s="12" t="str">
        <f aca="false">INDEX(品項主檔!$C$2:$C$11,MATCH($E1980,品項主檔!$A$2:$A$11,0))</f>
        <v>小菜</v>
      </c>
      <c r="H1980" s="17" t="n">
        <f aca="false">SUMIFS(品項年度售價!$D$2:$D$31,品項年度售價!$A$2:$A$31,$B1980,品項年度售價!$B$2:$B$31,$E1980)</f>
        <v>120</v>
      </c>
      <c r="I1980" s="4" t="n">
        <v>831</v>
      </c>
      <c r="J1980" s="14" t="n">
        <f aca="false">H1980*I1980</f>
        <v>99720</v>
      </c>
    </row>
    <row r="1981" customFormat="false" ht="15" hidden="false" customHeight="false" outlineLevel="0" collapsed="false">
      <c r="A1981" s="6" t="str">
        <f aca="false">TEXT(B1981,"0")&amp;"-"&amp;TEXT(C1981,"00")</f>
        <v>2024-11</v>
      </c>
      <c r="B1981" s="4" t="n">
        <v>2024</v>
      </c>
      <c r="C1981" s="4" t="n">
        <v>11</v>
      </c>
      <c r="D1981" s="9" t="s">
        <v>315</v>
      </c>
      <c r="E1981" s="9" t="s">
        <v>370</v>
      </c>
      <c r="F1981" s="12" t="str">
        <f aca="false">INDEX(品項主檔!$B$2:$B$11,MATCH($E1981,品項主檔!$A$2:$A$11,0))</f>
        <v>古早味紅茶</v>
      </c>
      <c r="G1981" s="12" t="str">
        <f aca="false">INDEX(品項主檔!$C$2:$C$11,MATCH($E1981,品項主檔!$A$2:$A$11,0))</f>
        <v>飲品</v>
      </c>
      <c r="H1981" s="17" t="n">
        <f aca="false">SUMIFS(品項年度售價!$D$2:$D$31,品項年度售價!$A$2:$A$31,$B1981,品項年度售價!$B$2:$B$31,$E1981)</f>
        <v>45</v>
      </c>
      <c r="I1981" s="4" t="n">
        <v>2205</v>
      </c>
      <c r="J1981" s="14" t="n">
        <f aca="false">H1981*I1981</f>
        <v>99225</v>
      </c>
    </row>
    <row r="1982" customFormat="false" ht="15" hidden="false" customHeight="false" outlineLevel="0" collapsed="false">
      <c r="A1982" s="6" t="str">
        <f aca="false">TEXT(B1982,"0")&amp;"-"&amp;TEXT(C1982,"00")</f>
        <v>2024-12</v>
      </c>
      <c r="B1982" s="4" t="n">
        <v>2024</v>
      </c>
      <c r="C1982" s="4" t="n">
        <v>12</v>
      </c>
      <c r="D1982" s="9" t="s">
        <v>294</v>
      </c>
      <c r="E1982" s="9" t="s">
        <v>349</v>
      </c>
      <c r="F1982" s="12" t="str">
        <f aca="false">INDEX(品項主檔!$B$2:$B$11,MATCH($E1982,品項主檔!$A$2:$A$11,0))</f>
        <v>招牌牛肉麵</v>
      </c>
      <c r="G1982" s="12" t="str">
        <f aca="false">INDEX(品項主檔!$C$2:$C$11,MATCH($E1982,品項主檔!$A$2:$A$11,0))</f>
        <v>主食</v>
      </c>
      <c r="H1982" s="17" t="n">
        <f aca="false">SUMIFS(品項年度售價!$D$2:$D$31,品項年度售價!$A$2:$A$31,$B1982,品項年度售價!$B$2:$B$31,$E1982)</f>
        <v>280</v>
      </c>
      <c r="I1982" s="4" t="n">
        <v>612</v>
      </c>
      <c r="J1982" s="14" t="n">
        <f aca="false">H1982*I1982</f>
        <v>171360</v>
      </c>
    </row>
    <row r="1983" customFormat="false" ht="15" hidden="false" customHeight="false" outlineLevel="0" collapsed="false">
      <c r="A1983" s="6" t="str">
        <f aca="false">TEXT(B1983,"0")&amp;"-"&amp;TEXT(C1983,"00")</f>
        <v>2024-12</v>
      </c>
      <c r="B1983" s="4" t="n">
        <v>2024</v>
      </c>
      <c r="C1983" s="4" t="n">
        <v>12</v>
      </c>
      <c r="D1983" s="9" t="s">
        <v>294</v>
      </c>
      <c r="E1983" s="9" t="s">
        <v>352</v>
      </c>
      <c r="F1983" s="12" t="str">
        <f aca="false">INDEX(品項主檔!$B$2:$B$11,MATCH($E1983,品項主檔!$A$2:$A$11,0))</f>
        <v>三杯雞定食</v>
      </c>
      <c r="G1983" s="12" t="str">
        <f aca="false">INDEX(品項主檔!$C$2:$C$11,MATCH($E1983,品項主檔!$A$2:$A$11,0))</f>
        <v>主食</v>
      </c>
      <c r="H1983" s="17" t="n">
        <f aca="false">SUMIFS(品項年度售價!$D$2:$D$31,品項年度售價!$A$2:$A$31,$B1983,品項年度售價!$B$2:$B$31,$E1983)</f>
        <v>260</v>
      </c>
      <c r="I1983" s="4" t="n">
        <v>580</v>
      </c>
      <c r="J1983" s="14" t="n">
        <f aca="false">H1983*I1983</f>
        <v>150800</v>
      </c>
    </row>
    <row r="1984" customFormat="false" ht="15" hidden="false" customHeight="false" outlineLevel="0" collapsed="false">
      <c r="A1984" s="6" t="str">
        <f aca="false">TEXT(B1984,"0")&amp;"-"&amp;TEXT(C1984,"00")</f>
        <v>2024-12</v>
      </c>
      <c r="B1984" s="4" t="n">
        <v>2024</v>
      </c>
      <c r="C1984" s="4" t="n">
        <v>12</v>
      </c>
      <c r="D1984" s="9" t="s">
        <v>294</v>
      </c>
      <c r="E1984" s="9" t="s">
        <v>354</v>
      </c>
      <c r="F1984" s="12" t="str">
        <f aca="false">INDEX(品項主檔!$B$2:$B$11,MATCH($E1984,品項主檔!$A$2:$A$11,0))</f>
        <v>蔥油雞腿飯</v>
      </c>
      <c r="G1984" s="12" t="str">
        <f aca="false">INDEX(品項主檔!$C$2:$C$11,MATCH($E1984,品項主檔!$A$2:$A$11,0))</f>
        <v>主食</v>
      </c>
      <c r="H1984" s="17" t="n">
        <f aca="false">SUMIFS(品項年度售價!$D$2:$D$31,品項年度售價!$A$2:$A$31,$B1984,品項年度售價!$B$2:$B$31,$E1984)</f>
        <v>220</v>
      </c>
      <c r="I1984" s="4" t="n">
        <v>789</v>
      </c>
      <c r="J1984" s="14" t="n">
        <f aca="false">H1984*I1984</f>
        <v>173580</v>
      </c>
    </row>
    <row r="1985" customFormat="false" ht="15" hidden="false" customHeight="false" outlineLevel="0" collapsed="false">
      <c r="A1985" s="6" t="str">
        <f aca="false">TEXT(B1985,"0")&amp;"-"&amp;TEXT(C1985,"00")</f>
        <v>2024-12</v>
      </c>
      <c r="B1985" s="4" t="n">
        <v>2024</v>
      </c>
      <c r="C1985" s="4" t="n">
        <v>12</v>
      </c>
      <c r="D1985" s="9" t="s">
        <v>294</v>
      </c>
      <c r="E1985" s="9" t="s">
        <v>356</v>
      </c>
      <c r="F1985" s="12" t="str">
        <f aca="false">INDEX(品項主檔!$B$2:$B$11,MATCH($E1985,品項主檔!$A$2:$A$11,0))</f>
        <v>黑胡椒豬排飯</v>
      </c>
      <c r="G1985" s="12" t="str">
        <f aca="false">INDEX(品項主檔!$C$2:$C$11,MATCH($E1985,品項主檔!$A$2:$A$11,0))</f>
        <v>主食</v>
      </c>
      <c r="H1985" s="17" t="n">
        <f aca="false">SUMIFS(品項年度售價!$D$2:$D$31,品項年度售價!$A$2:$A$31,$B1985,品項年度售價!$B$2:$B$31,$E1985)</f>
        <v>230</v>
      </c>
      <c r="I1985" s="4" t="n">
        <v>581</v>
      </c>
      <c r="J1985" s="14" t="n">
        <f aca="false">H1985*I1985</f>
        <v>133630</v>
      </c>
    </row>
    <row r="1986" customFormat="false" ht="15" hidden="false" customHeight="false" outlineLevel="0" collapsed="false">
      <c r="A1986" s="6" t="str">
        <f aca="false">TEXT(B1986,"0")&amp;"-"&amp;TEXT(C1986,"00")</f>
        <v>2024-12</v>
      </c>
      <c r="B1986" s="4" t="n">
        <v>2024</v>
      </c>
      <c r="C1986" s="4" t="n">
        <v>12</v>
      </c>
      <c r="D1986" s="9" t="s">
        <v>294</v>
      </c>
      <c r="E1986" s="9" t="s">
        <v>358</v>
      </c>
      <c r="F1986" s="12" t="str">
        <f aca="false">INDEX(品項主檔!$B$2:$B$11,MATCH($E1986,品項主檔!$A$2:$A$11,0))</f>
        <v>麻油雞湯麵</v>
      </c>
      <c r="G1986" s="12" t="str">
        <f aca="false">INDEX(品項主檔!$C$2:$C$11,MATCH($E1986,品項主檔!$A$2:$A$11,0))</f>
        <v>主食</v>
      </c>
      <c r="H1986" s="17" t="n">
        <f aca="false">SUMIFS(品項年度售價!$D$2:$D$31,品項年度售價!$A$2:$A$31,$B1986,品項年度售價!$B$2:$B$31,$E1986)</f>
        <v>290</v>
      </c>
      <c r="I1986" s="4" t="n">
        <v>923</v>
      </c>
      <c r="J1986" s="14" t="n">
        <f aca="false">H1986*I1986</f>
        <v>267670</v>
      </c>
    </row>
    <row r="1987" customFormat="false" ht="15" hidden="false" customHeight="false" outlineLevel="0" collapsed="false">
      <c r="A1987" s="6" t="str">
        <f aca="false">TEXT(B1987,"0")&amp;"-"&amp;TEXT(C1987,"00")</f>
        <v>2024-12</v>
      </c>
      <c r="B1987" s="4" t="n">
        <v>2024</v>
      </c>
      <c r="C1987" s="4" t="n">
        <v>12</v>
      </c>
      <c r="D1987" s="9" t="s">
        <v>294</v>
      </c>
      <c r="E1987" s="9" t="s">
        <v>360</v>
      </c>
      <c r="F1987" s="12" t="str">
        <f aca="false">INDEX(品項主檔!$B$2:$B$11,MATCH($E1987,品項主檔!$A$2:$A$11,0))</f>
        <v>塔香涼麵</v>
      </c>
      <c r="G1987" s="12" t="str">
        <f aca="false">INDEX(品項主檔!$C$2:$C$11,MATCH($E1987,品項主檔!$A$2:$A$11,0))</f>
        <v>主食</v>
      </c>
      <c r="H1987" s="17" t="n">
        <f aca="false">SUMIFS(品項年度售價!$D$2:$D$31,品項年度售價!$A$2:$A$31,$B1987,品項年度售價!$B$2:$B$31,$E1987)</f>
        <v>180</v>
      </c>
      <c r="I1987" s="4" t="n">
        <v>244</v>
      </c>
      <c r="J1987" s="14" t="n">
        <f aca="false">H1987*I1987</f>
        <v>43920</v>
      </c>
    </row>
    <row r="1988" customFormat="false" ht="15" hidden="false" customHeight="false" outlineLevel="0" collapsed="false">
      <c r="A1988" s="6" t="str">
        <f aca="false">TEXT(B1988,"0")&amp;"-"&amp;TEXT(C1988,"00")</f>
        <v>2024-12</v>
      </c>
      <c r="B1988" s="4" t="n">
        <v>2024</v>
      </c>
      <c r="C1988" s="4" t="n">
        <v>12</v>
      </c>
      <c r="D1988" s="9" t="s">
        <v>294</v>
      </c>
      <c r="E1988" s="9" t="s">
        <v>362</v>
      </c>
      <c r="F1988" s="12" t="str">
        <f aca="false">INDEX(品項主檔!$B$2:$B$11,MATCH($E1988,品項主檔!$A$2:$A$11,0))</f>
        <v>海鮮炒飯</v>
      </c>
      <c r="G1988" s="12" t="str">
        <f aca="false">INDEX(品項主檔!$C$2:$C$11,MATCH($E1988,品項主檔!$A$2:$A$11,0))</f>
        <v>主食</v>
      </c>
      <c r="H1988" s="17" t="n">
        <f aca="false">SUMIFS(品項年度售價!$D$2:$D$31,品項年度售價!$A$2:$A$31,$B1988,品項年度售價!$B$2:$B$31,$E1988)</f>
        <v>250</v>
      </c>
      <c r="I1988" s="4" t="n">
        <v>650</v>
      </c>
      <c r="J1988" s="14" t="n">
        <f aca="false">H1988*I1988</f>
        <v>162500</v>
      </c>
    </row>
    <row r="1989" customFormat="false" ht="15" hidden="false" customHeight="false" outlineLevel="0" collapsed="false">
      <c r="A1989" s="6" t="str">
        <f aca="false">TEXT(B1989,"0")&amp;"-"&amp;TEXT(C1989,"00")</f>
        <v>2024-12</v>
      </c>
      <c r="B1989" s="4" t="n">
        <v>2024</v>
      </c>
      <c r="C1989" s="4" t="n">
        <v>12</v>
      </c>
      <c r="D1989" s="9" t="s">
        <v>294</v>
      </c>
      <c r="E1989" s="9" t="s">
        <v>364</v>
      </c>
      <c r="F1989" s="12" t="str">
        <f aca="false">INDEX(品項主檔!$B$2:$B$11,MATCH($E1989,品項主檔!$A$2:$A$11,0))</f>
        <v>酸辣湯</v>
      </c>
      <c r="G1989" s="12" t="str">
        <f aca="false">INDEX(品項主檔!$C$2:$C$11,MATCH($E1989,品項主檔!$A$2:$A$11,0))</f>
        <v>湯品</v>
      </c>
      <c r="H1989" s="17" t="n">
        <f aca="false">SUMIFS(品項年度售價!$D$2:$D$31,品項年度售價!$A$2:$A$31,$B1989,品項年度售價!$B$2:$B$31,$E1989)</f>
        <v>60</v>
      </c>
      <c r="I1989" s="4" t="n">
        <v>3481</v>
      </c>
      <c r="J1989" s="14" t="n">
        <f aca="false">H1989*I1989</f>
        <v>208860</v>
      </c>
    </row>
    <row r="1990" customFormat="false" ht="15" hidden="false" customHeight="false" outlineLevel="0" collapsed="false">
      <c r="A1990" s="6" t="str">
        <f aca="false">TEXT(B1990,"0")&amp;"-"&amp;TEXT(C1990,"00")</f>
        <v>2024-12</v>
      </c>
      <c r="B1990" s="4" t="n">
        <v>2024</v>
      </c>
      <c r="C1990" s="4" t="n">
        <v>12</v>
      </c>
      <c r="D1990" s="9" t="s">
        <v>294</v>
      </c>
      <c r="E1990" s="9" t="s">
        <v>367</v>
      </c>
      <c r="F1990" s="12" t="str">
        <f aca="false">INDEX(品項主檔!$B$2:$B$11,MATCH($E1990,品項主檔!$A$2:$A$11,0))</f>
        <v>招牌滷味拼盤</v>
      </c>
      <c r="G1990" s="12" t="str">
        <f aca="false">INDEX(品項主檔!$C$2:$C$11,MATCH($E1990,品項主檔!$A$2:$A$11,0))</f>
        <v>小菜</v>
      </c>
      <c r="H1990" s="17" t="n">
        <f aca="false">SUMIFS(品項年度售價!$D$2:$D$31,品項年度售價!$A$2:$A$31,$B1990,品項年度售價!$B$2:$B$31,$E1990)</f>
        <v>120</v>
      </c>
      <c r="I1990" s="4" t="n">
        <v>2643</v>
      </c>
      <c r="J1990" s="14" t="n">
        <f aca="false">H1990*I1990</f>
        <v>317160</v>
      </c>
    </row>
    <row r="1991" customFormat="false" ht="15" hidden="false" customHeight="false" outlineLevel="0" collapsed="false">
      <c r="A1991" s="6" t="str">
        <f aca="false">TEXT(B1991,"0")&amp;"-"&amp;TEXT(C1991,"00")</f>
        <v>2024-12</v>
      </c>
      <c r="B1991" s="4" t="n">
        <v>2024</v>
      </c>
      <c r="C1991" s="4" t="n">
        <v>12</v>
      </c>
      <c r="D1991" s="9" t="s">
        <v>294</v>
      </c>
      <c r="E1991" s="9" t="s">
        <v>370</v>
      </c>
      <c r="F1991" s="12" t="str">
        <f aca="false">INDEX(品項主檔!$B$2:$B$11,MATCH($E1991,品項主檔!$A$2:$A$11,0))</f>
        <v>古早味紅茶</v>
      </c>
      <c r="G1991" s="12" t="str">
        <f aca="false">INDEX(品項主檔!$C$2:$C$11,MATCH($E1991,品項主檔!$A$2:$A$11,0))</f>
        <v>飲品</v>
      </c>
      <c r="H1991" s="17" t="n">
        <f aca="false">SUMIFS(品項年度售價!$D$2:$D$31,品項年度售價!$A$2:$A$31,$B1991,品項年度售價!$B$2:$B$31,$E1991)</f>
        <v>45</v>
      </c>
      <c r="I1991" s="4" t="n">
        <v>5056</v>
      </c>
      <c r="J1991" s="14" t="n">
        <f aca="false">H1991*I1991</f>
        <v>227520</v>
      </c>
    </row>
    <row r="1992" customFormat="false" ht="15" hidden="false" customHeight="false" outlineLevel="0" collapsed="false">
      <c r="A1992" s="6" t="str">
        <f aca="false">TEXT(B1992,"0")&amp;"-"&amp;TEXT(C1992,"00")</f>
        <v>2024-12</v>
      </c>
      <c r="B1992" s="4" t="n">
        <v>2024</v>
      </c>
      <c r="C1992" s="4" t="n">
        <v>12</v>
      </c>
      <c r="D1992" s="9" t="s">
        <v>325</v>
      </c>
      <c r="E1992" s="9" t="s">
        <v>349</v>
      </c>
      <c r="F1992" s="12" t="str">
        <f aca="false">INDEX(品項主檔!$B$2:$B$11,MATCH($E1992,品項主檔!$A$2:$A$11,0))</f>
        <v>招牌牛肉麵</v>
      </c>
      <c r="G1992" s="12" t="str">
        <f aca="false">INDEX(品項主檔!$C$2:$C$11,MATCH($E1992,品項主檔!$A$2:$A$11,0))</f>
        <v>主食</v>
      </c>
      <c r="H1992" s="17" t="n">
        <f aca="false">SUMIFS(品項年度售價!$D$2:$D$31,品項年度售價!$A$2:$A$31,$B1992,品項年度售價!$B$2:$B$31,$E1992)</f>
        <v>280</v>
      </c>
      <c r="I1992" s="4" t="n">
        <v>586</v>
      </c>
      <c r="J1992" s="14" t="n">
        <f aca="false">H1992*I1992</f>
        <v>164080</v>
      </c>
    </row>
    <row r="1993" customFormat="false" ht="15" hidden="false" customHeight="false" outlineLevel="0" collapsed="false">
      <c r="A1993" s="6" t="str">
        <f aca="false">TEXT(B1993,"0")&amp;"-"&amp;TEXT(C1993,"00")</f>
        <v>2024-12</v>
      </c>
      <c r="B1993" s="4" t="n">
        <v>2024</v>
      </c>
      <c r="C1993" s="4" t="n">
        <v>12</v>
      </c>
      <c r="D1993" s="9" t="s">
        <v>325</v>
      </c>
      <c r="E1993" s="9" t="s">
        <v>352</v>
      </c>
      <c r="F1993" s="12" t="str">
        <f aca="false">INDEX(品項主檔!$B$2:$B$11,MATCH($E1993,品項主檔!$A$2:$A$11,0))</f>
        <v>三杯雞定食</v>
      </c>
      <c r="G1993" s="12" t="str">
        <f aca="false">INDEX(品項主檔!$C$2:$C$11,MATCH($E1993,品項主檔!$A$2:$A$11,0))</f>
        <v>主食</v>
      </c>
      <c r="H1993" s="17" t="n">
        <f aca="false">SUMIFS(品項年度售價!$D$2:$D$31,品項年度售價!$A$2:$A$31,$B1993,品項年度售價!$B$2:$B$31,$E1993)</f>
        <v>260</v>
      </c>
      <c r="I1993" s="4" t="n">
        <v>616</v>
      </c>
      <c r="J1993" s="14" t="n">
        <f aca="false">H1993*I1993</f>
        <v>160160</v>
      </c>
    </row>
    <row r="1994" customFormat="false" ht="15" hidden="false" customHeight="false" outlineLevel="0" collapsed="false">
      <c r="A1994" s="6" t="str">
        <f aca="false">TEXT(B1994,"0")&amp;"-"&amp;TEXT(C1994,"00")</f>
        <v>2024-12</v>
      </c>
      <c r="B1994" s="4" t="n">
        <v>2024</v>
      </c>
      <c r="C1994" s="4" t="n">
        <v>12</v>
      </c>
      <c r="D1994" s="9" t="s">
        <v>325</v>
      </c>
      <c r="E1994" s="9" t="s">
        <v>354</v>
      </c>
      <c r="F1994" s="12" t="str">
        <f aca="false">INDEX(品項主檔!$B$2:$B$11,MATCH($E1994,品項主檔!$A$2:$A$11,0))</f>
        <v>蔥油雞腿飯</v>
      </c>
      <c r="G1994" s="12" t="str">
        <f aca="false">INDEX(品項主檔!$C$2:$C$11,MATCH($E1994,品項主檔!$A$2:$A$11,0))</f>
        <v>主食</v>
      </c>
      <c r="H1994" s="17" t="n">
        <f aca="false">SUMIFS(品項年度售價!$D$2:$D$31,品項年度售價!$A$2:$A$31,$B1994,品項年度售價!$B$2:$B$31,$E1994)</f>
        <v>220</v>
      </c>
      <c r="I1994" s="4" t="n">
        <v>608</v>
      </c>
      <c r="J1994" s="14" t="n">
        <f aca="false">H1994*I1994</f>
        <v>133760</v>
      </c>
    </row>
    <row r="1995" customFormat="false" ht="15" hidden="false" customHeight="false" outlineLevel="0" collapsed="false">
      <c r="A1995" s="6" t="str">
        <f aca="false">TEXT(B1995,"0")&amp;"-"&amp;TEXT(C1995,"00")</f>
        <v>2024-12</v>
      </c>
      <c r="B1995" s="4" t="n">
        <v>2024</v>
      </c>
      <c r="C1995" s="4" t="n">
        <v>12</v>
      </c>
      <c r="D1995" s="9" t="s">
        <v>325</v>
      </c>
      <c r="E1995" s="9" t="s">
        <v>356</v>
      </c>
      <c r="F1995" s="12" t="str">
        <f aca="false">INDEX(品項主檔!$B$2:$B$11,MATCH($E1995,品項主檔!$A$2:$A$11,0))</f>
        <v>黑胡椒豬排飯</v>
      </c>
      <c r="G1995" s="12" t="str">
        <f aca="false">INDEX(品項主檔!$C$2:$C$11,MATCH($E1995,品項主檔!$A$2:$A$11,0))</f>
        <v>主食</v>
      </c>
      <c r="H1995" s="17" t="n">
        <f aca="false">SUMIFS(品項年度售價!$D$2:$D$31,品項年度售價!$A$2:$A$31,$B1995,品項年度售價!$B$2:$B$31,$E1995)</f>
        <v>230</v>
      </c>
      <c r="I1995" s="4" t="n">
        <v>654</v>
      </c>
      <c r="J1995" s="14" t="n">
        <f aca="false">H1995*I1995</f>
        <v>150420</v>
      </c>
    </row>
    <row r="1996" customFormat="false" ht="15" hidden="false" customHeight="false" outlineLevel="0" collapsed="false">
      <c r="A1996" s="6" t="str">
        <f aca="false">TEXT(B1996,"0")&amp;"-"&amp;TEXT(C1996,"00")</f>
        <v>2024-12</v>
      </c>
      <c r="B1996" s="4" t="n">
        <v>2024</v>
      </c>
      <c r="C1996" s="4" t="n">
        <v>12</v>
      </c>
      <c r="D1996" s="9" t="s">
        <v>325</v>
      </c>
      <c r="E1996" s="9" t="s">
        <v>358</v>
      </c>
      <c r="F1996" s="12" t="str">
        <f aca="false">INDEX(品項主檔!$B$2:$B$11,MATCH($E1996,品項主檔!$A$2:$A$11,0))</f>
        <v>麻油雞湯麵</v>
      </c>
      <c r="G1996" s="12" t="str">
        <f aca="false">INDEX(品項主檔!$C$2:$C$11,MATCH($E1996,品項主檔!$A$2:$A$11,0))</f>
        <v>主食</v>
      </c>
      <c r="H1996" s="17" t="n">
        <f aca="false">SUMIFS(品項年度售價!$D$2:$D$31,品項年度售價!$A$2:$A$31,$B1996,品項年度售價!$B$2:$B$31,$E1996)</f>
        <v>290</v>
      </c>
      <c r="I1996" s="4" t="n">
        <v>889</v>
      </c>
      <c r="J1996" s="14" t="n">
        <f aca="false">H1996*I1996</f>
        <v>257810</v>
      </c>
    </row>
    <row r="1997" customFormat="false" ht="15" hidden="false" customHeight="false" outlineLevel="0" collapsed="false">
      <c r="A1997" s="6" t="str">
        <f aca="false">TEXT(B1997,"0")&amp;"-"&amp;TEXT(C1997,"00")</f>
        <v>2024-12</v>
      </c>
      <c r="B1997" s="4" t="n">
        <v>2024</v>
      </c>
      <c r="C1997" s="4" t="n">
        <v>12</v>
      </c>
      <c r="D1997" s="9" t="s">
        <v>325</v>
      </c>
      <c r="E1997" s="9" t="s">
        <v>360</v>
      </c>
      <c r="F1997" s="12" t="str">
        <f aca="false">INDEX(品項主檔!$B$2:$B$11,MATCH($E1997,品項主檔!$A$2:$A$11,0))</f>
        <v>塔香涼麵</v>
      </c>
      <c r="G1997" s="12" t="str">
        <f aca="false">INDEX(品項主檔!$C$2:$C$11,MATCH($E1997,品項主檔!$A$2:$A$11,0))</f>
        <v>主食</v>
      </c>
      <c r="H1997" s="17" t="n">
        <f aca="false">SUMIFS(品項年度售價!$D$2:$D$31,品項年度售價!$A$2:$A$31,$B1997,品項年度售價!$B$2:$B$31,$E1997)</f>
        <v>180</v>
      </c>
      <c r="I1997" s="4" t="n">
        <v>302</v>
      </c>
      <c r="J1997" s="14" t="n">
        <f aca="false">H1997*I1997</f>
        <v>54360</v>
      </c>
    </row>
    <row r="1998" customFormat="false" ht="15" hidden="false" customHeight="false" outlineLevel="0" collapsed="false">
      <c r="A1998" s="6" t="str">
        <f aca="false">TEXT(B1998,"0")&amp;"-"&amp;TEXT(C1998,"00")</f>
        <v>2024-12</v>
      </c>
      <c r="B1998" s="4" t="n">
        <v>2024</v>
      </c>
      <c r="C1998" s="4" t="n">
        <v>12</v>
      </c>
      <c r="D1998" s="9" t="s">
        <v>325</v>
      </c>
      <c r="E1998" s="9" t="s">
        <v>362</v>
      </c>
      <c r="F1998" s="12" t="str">
        <f aca="false">INDEX(品項主檔!$B$2:$B$11,MATCH($E1998,品項主檔!$A$2:$A$11,0))</f>
        <v>海鮮炒飯</v>
      </c>
      <c r="G1998" s="12" t="str">
        <f aca="false">INDEX(品項主檔!$C$2:$C$11,MATCH($E1998,品項主檔!$A$2:$A$11,0))</f>
        <v>主食</v>
      </c>
      <c r="H1998" s="17" t="n">
        <f aca="false">SUMIFS(品項年度售價!$D$2:$D$31,品項年度售價!$A$2:$A$31,$B1998,品項年度售價!$B$2:$B$31,$E1998)</f>
        <v>250</v>
      </c>
      <c r="I1998" s="4" t="n">
        <v>588</v>
      </c>
      <c r="J1998" s="14" t="n">
        <f aca="false">H1998*I1998</f>
        <v>147000</v>
      </c>
    </row>
    <row r="1999" customFormat="false" ht="15" hidden="false" customHeight="false" outlineLevel="0" collapsed="false">
      <c r="A1999" s="6" t="str">
        <f aca="false">TEXT(B1999,"0")&amp;"-"&amp;TEXT(C1999,"00")</f>
        <v>2024-12</v>
      </c>
      <c r="B1999" s="4" t="n">
        <v>2024</v>
      </c>
      <c r="C1999" s="4" t="n">
        <v>12</v>
      </c>
      <c r="D1999" s="9" t="s">
        <v>325</v>
      </c>
      <c r="E1999" s="9" t="s">
        <v>364</v>
      </c>
      <c r="F1999" s="12" t="str">
        <f aca="false">INDEX(品項主檔!$B$2:$B$11,MATCH($E1999,品項主檔!$A$2:$A$11,0))</f>
        <v>酸辣湯</v>
      </c>
      <c r="G1999" s="12" t="str">
        <f aca="false">INDEX(品項主檔!$C$2:$C$11,MATCH($E1999,品項主檔!$A$2:$A$11,0))</f>
        <v>湯品</v>
      </c>
      <c r="H1999" s="17" t="n">
        <f aca="false">SUMIFS(品項年度售價!$D$2:$D$31,品項年度售價!$A$2:$A$31,$B1999,品項年度售價!$B$2:$B$31,$E1999)</f>
        <v>60</v>
      </c>
      <c r="I1999" s="4" t="n">
        <v>3424</v>
      </c>
      <c r="J1999" s="14" t="n">
        <f aca="false">H1999*I1999</f>
        <v>205440</v>
      </c>
    </row>
    <row r="2000" customFormat="false" ht="15" hidden="false" customHeight="false" outlineLevel="0" collapsed="false">
      <c r="A2000" s="6" t="str">
        <f aca="false">TEXT(B2000,"0")&amp;"-"&amp;TEXT(C2000,"00")</f>
        <v>2024-12</v>
      </c>
      <c r="B2000" s="4" t="n">
        <v>2024</v>
      </c>
      <c r="C2000" s="4" t="n">
        <v>12</v>
      </c>
      <c r="D2000" s="9" t="s">
        <v>325</v>
      </c>
      <c r="E2000" s="9" t="s">
        <v>367</v>
      </c>
      <c r="F2000" s="12" t="str">
        <f aca="false">INDEX(品項主檔!$B$2:$B$11,MATCH($E2000,品項主檔!$A$2:$A$11,0))</f>
        <v>招牌滷味拼盤</v>
      </c>
      <c r="G2000" s="12" t="str">
        <f aca="false">INDEX(品項主檔!$C$2:$C$11,MATCH($E2000,品項主檔!$A$2:$A$11,0))</f>
        <v>小菜</v>
      </c>
      <c r="H2000" s="17" t="n">
        <f aca="false">SUMIFS(品項年度售價!$D$2:$D$31,品項年度售價!$A$2:$A$31,$B2000,品項年度售價!$B$2:$B$31,$E2000)</f>
        <v>120</v>
      </c>
      <c r="I2000" s="4" t="n">
        <v>2139</v>
      </c>
      <c r="J2000" s="14" t="n">
        <f aca="false">H2000*I2000</f>
        <v>256680</v>
      </c>
    </row>
    <row r="2001" customFormat="false" ht="15" hidden="false" customHeight="false" outlineLevel="0" collapsed="false">
      <c r="A2001" s="6" t="str">
        <f aca="false">TEXT(B2001,"0")&amp;"-"&amp;TEXT(C2001,"00")</f>
        <v>2024-12</v>
      </c>
      <c r="B2001" s="4" t="n">
        <v>2024</v>
      </c>
      <c r="C2001" s="4" t="n">
        <v>12</v>
      </c>
      <c r="D2001" s="9" t="s">
        <v>325</v>
      </c>
      <c r="E2001" s="9" t="s">
        <v>370</v>
      </c>
      <c r="F2001" s="12" t="str">
        <f aca="false">INDEX(品項主檔!$B$2:$B$11,MATCH($E2001,品項主檔!$A$2:$A$11,0))</f>
        <v>古早味紅茶</v>
      </c>
      <c r="G2001" s="12" t="str">
        <f aca="false">INDEX(品項主檔!$C$2:$C$11,MATCH($E2001,品項主檔!$A$2:$A$11,0))</f>
        <v>飲品</v>
      </c>
      <c r="H2001" s="17" t="n">
        <f aca="false">SUMIFS(品項年度售價!$D$2:$D$31,品項年度售價!$A$2:$A$31,$B2001,品項年度售價!$B$2:$B$31,$E2001)</f>
        <v>45</v>
      </c>
      <c r="I2001" s="4" t="n">
        <v>3981</v>
      </c>
      <c r="J2001" s="14" t="n">
        <f aca="false">H2001*I2001</f>
        <v>179145</v>
      </c>
    </row>
    <row r="2002" customFormat="false" ht="15" hidden="false" customHeight="false" outlineLevel="0" collapsed="false">
      <c r="A2002" s="6" t="str">
        <f aca="false">TEXT(B2002,"0")&amp;"-"&amp;TEXT(C2002,"00")</f>
        <v>2024-12</v>
      </c>
      <c r="B2002" s="4" t="n">
        <v>2024</v>
      </c>
      <c r="C2002" s="4" t="n">
        <v>12</v>
      </c>
      <c r="D2002" s="9" t="s">
        <v>328</v>
      </c>
      <c r="E2002" s="9" t="s">
        <v>349</v>
      </c>
      <c r="F2002" s="12" t="str">
        <f aca="false">INDEX(品項主檔!$B$2:$B$11,MATCH($E2002,品項主檔!$A$2:$A$11,0))</f>
        <v>招牌牛肉麵</v>
      </c>
      <c r="G2002" s="12" t="str">
        <f aca="false">INDEX(品項主檔!$C$2:$C$11,MATCH($E2002,品項主檔!$A$2:$A$11,0))</f>
        <v>主食</v>
      </c>
      <c r="H2002" s="17" t="n">
        <f aca="false">SUMIFS(品項年度售價!$D$2:$D$31,品項年度售價!$A$2:$A$31,$B2002,品項年度售價!$B$2:$B$31,$E2002)</f>
        <v>280</v>
      </c>
      <c r="I2002" s="4" t="n">
        <v>448</v>
      </c>
      <c r="J2002" s="14" t="n">
        <f aca="false">H2002*I2002</f>
        <v>125440</v>
      </c>
    </row>
    <row r="2003" customFormat="false" ht="15" hidden="false" customHeight="false" outlineLevel="0" collapsed="false">
      <c r="A2003" s="6" t="str">
        <f aca="false">TEXT(B2003,"0")&amp;"-"&amp;TEXT(C2003,"00")</f>
        <v>2024-12</v>
      </c>
      <c r="B2003" s="4" t="n">
        <v>2024</v>
      </c>
      <c r="C2003" s="4" t="n">
        <v>12</v>
      </c>
      <c r="D2003" s="9" t="s">
        <v>328</v>
      </c>
      <c r="E2003" s="9" t="s">
        <v>352</v>
      </c>
      <c r="F2003" s="12" t="str">
        <f aca="false">INDEX(品項主檔!$B$2:$B$11,MATCH($E2003,品項主檔!$A$2:$A$11,0))</f>
        <v>三杯雞定食</v>
      </c>
      <c r="G2003" s="12" t="str">
        <f aca="false">INDEX(品項主檔!$C$2:$C$11,MATCH($E2003,品項主檔!$A$2:$A$11,0))</f>
        <v>主食</v>
      </c>
      <c r="H2003" s="17" t="n">
        <f aca="false">SUMIFS(品項年度售價!$D$2:$D$31,品項年度售價!$A$2:$A$31,$B2003,品項年度售價!$B$2:$B$31,$E2003)</f>
        <v>260</v>
      </c>
      <c r="I2003" s="4" t="n">
        <v>392</v>
      </c>
      <c r="J2003" s="14" t="n">
        <f aca="false">H2003*I2003</f>
        <v>101920</v>
      </c>
    </row>
    <row r="2004" customFormat="false" ht="15" hidden="false" customHeight="false" outlineLevel="0" collapsed="false">
      <c r="A2004" s="6" t="str">
        <f aca="false">TEXT(B2004,"0")&amp;"-"&amp;TEXT(C2004,"00")</f>
        <v>2024-12</v>
      </c>
      <c r="B2004" s="4" t="n">
        <v>2024</v>
      </c>
      <c r="C2004" s="4" t="n">
        <v>12</v>
      </c>
      <c r="D2004" s="9" t="s">
        <v>328</v>
      </c>
      <c r="E2004" s="9" t="s">
        <v>354</v>
      </c>
      <c r="F2004" s="12" t="str">
        <f aca="false">INDEX(品項主檔!$B$2:$B$11,MATCH($E2004,品項主檔!$A$2:$A$11,0))</f>
        <v>蔥油雞腿飯</v>
      </c>
      <c r="G2004" s="12" t="str">
        <f aca="false">INDEX(品項主檔!$C$2:$C$11,MATCH($E2004,品項主檔!$A$2:$A$11,0))</f>
        <v>主食</v>
      </c>
      <c r="H2004" s="17" t="n">
        <f aca="false">SUMIFS(品項年度售價!$D$2:$D$31,品項年度售價!$A$2:$A$31,$B2004,品項年度售價!$B$2:$B$31,$E2004)</f>
        <v>220</v>
      </c>
      <c r="I2004" s="4" t="n">
        <v>426</v>
      </c>
      <c r="J2004" s="14" t="n">
        <f aca="false">H2004*I2004</f>
        <v>93720</v>
      </c>
    </row>
    <row r="2005" customFormat="false" ht="15" hidden="false" customHeight="false" outlineLevel="0" collapsed="false">
      <c r="A2005" s="6" t="str">
        <f aca="false">TEXT(B2005,"0")&amp;"-"&amp;TEXT(C2005,"00")</f>
        <v>2024-12</v>
      </c>
      <c r="B2005" s="4" t="n">
        <v>2024</v>
      </c>
      <c r="C2005" s="4" t="n">
        <v>12</v>
      </c>
      <c r="D2005" s="9" t="s">
        <v>328</v>
      </c>
      <c r="E2005" s="9" t="s">
        <v>356</v>
      </c>
      <c r="F2005" s="12" t="str">
        <f aca="false">INDEX(品項主檔!$B$2:$B$11,MATCH($E2005,品項主檔!$A$2:$A$11,0))</f>
        <v>黑胡椒豬排飯</v>
      </c>
      <c r="G2005" s="12" t="str">
        <f aca="false">INDEX(品項主檔!$C$2:$C$11,MATCH($E2005,品項主檔!$A$2:$A$11,0))</f>
        <v>主食</v>
      </c>
      <c r="H2005" s="17" t="n">
        <f aca="false">SUMIFS(品項年度售價!$D$2:$D$31,品項年度售價!$A$2:$A$31,$B2005,品項年度售價!$B$2:$B$31,$E2005)</f>
        <v>230</v>
      </c>
      <c r="I2005" s="4" t="n">
        <v>528</v>
      </c>
      <c r="J2005" s="14" t="n">
        <f aca="false">H2005*I2005</f>
        <v>121440</v>
      </c>
    </row>
    <row r="2006" customFormat="false" ht="15" hidden="false" customHeight="false" outlineLevel="0" collapsed="false">
      <c r="A2006" s="6" t="str">
        <f aca="false">TEXT(B2006,"0")&amp;"-"&amp;TEXT(C2006,"00")</f>
        <v>2024-12</v>
      </c>
      <c r="B2006" s="4" t="n">
        <v>2024</v>
      </c>
      <c r="C2006" s="4" t="n">
        <v>12</v>
      </c>
      <c r="D2006" s="9" t="s">
        <v>328</v>
      </c>
      <c r="E2006" s="9" t="s">
        <v>358</v>
      </c>
      <c r="F2006" s="12" t="str">
        <f aca="false">INDEX(品項主檔!$B$2:$B$11,MATCH($E2006,品項主檔!$A$2:$A$11,0))</f>
        <v>麻油雞湯麵</v>
      </c>
      <c r="G2006" s="12" t="str">
        <f aca="false">INDEX(品項主檔!$C$2:$C$11,MATCH($E2006,品項主檔!$A$2:$A$11,0))</f>
        <v>主食</v>
      </c>
      <c r="H2006" s="17" t="n">
        <f aca="false">SUMIFS(品項年度售價!$D$2:$D$31,品項年度售價!$A$2:$A$31,$B2006,品項年度售價!$B$2:$B$31,$E2006)</f>
        <v>290</v>
      </c>
      <c r="I2006" s="4" t="n">
        <v>687</v>
      </c>
      <c r="J2006" s="14" t="n">
        <f aca="false">H2006*I2006</f>
        <v>199230</v>
      </c>
    </row>
    <row r="2007" customFormat="false" ht="15" hidden="false" customHeight="false" outlineLevel="0" collapsed="false">
      <c r="A2007" s="6" t="str">
        <f aca="false">TEXT(B2007,"0")&amp;"-"&amp;TEXT(C2007,"00")</f>
        <v>2024-12</v>
      </c>
      <c r="B2007" s="4" t="n">
        <v>2024</v>
      </c>
      <c r="C2007" s="4" t="n">
        <v>12</v>
      </c>
      <c r="D2007" s="9" t="s">
        <v>328</v>
      </c>
      <c r="E2007" s="9" t="s">
        <v>360</v>
      </c>
      <c r="F2007" s="12" t="str">
        <f aca="false">INDEX(品項主檔!$B$2:$B$11,MATCH($E2007,品項主檔!$A$2:$A$11,0))</f>
        <v>塔香涼麵</v>
      </c>
      <c r="G2007" s="12" t="str">
        <f aca="false">INDEX(品項主檔!$C$2:$C$11,MATCH($E2007,品項主檔!$A$2:$A$11,0))</f>
        <v>主食</v>
      </c>
      <c r="H2007" s="17" t="n">
        <f aca="false">SUMIFS(品項年度售價!$D$2:$D$31,品項年度售價!$A$2:$A$31,$B2007,品項年度售價!$B$2:$B$31,$E2007)</f>
        <v>180</v>
      </c>
      <c r="I2007" s="4" t="n">
        <v>180</v>
      </c>
      <c r="J2007" s="14" t="n">
        <f aca="false">H2007*I2007</f>
        <v>32400</v>
      </c>
    </row>
    <row r="2008" customFormat="false" ht="15" hidden="false" customHeight="false" outlineLevel="0" collapsed="false">
      <c r="A2008" s="6" t="str">
        <f aca="false">TEXT(B2008,"0")&amp;"-"&amp;TEXT(C2008,"00")</f>
        <v>2024-12</v>
      </c>
      <c r="B2008" s="4" t="n">
        <v>2024</v>
      </c>
      <c r="C2008" s="4" t="n">
        <v>12</v>
      </c>
      <c r="D2008" s="9" t="s">
        <v>328</v>
      </c>
      <c r="E2008" s="9" t="s">
        <v>362</v>
      </c>
      <c r="F2008" s="12" t="str">
        <f aca="false">INDEX(品項主檔!$B$2:$B$11,MATCH($E2008,品項主檔!$A$2:$A$11,0))</f>
        <v>海鮮炒飯</v>
      </c>
      <c r="G2008" s="12" t="str">
        <f aca="false">INDEX(品項主檔!$C$2:$C$11,MATCH($E2008,品項主檔!$A$2:$A$11,0))</f>
        <v>主食</v>
      </c>
      <c r="H2008" s="17" t="n">
        <f aca="false">SUMIFS(品項年度售價!$D$2:$D$31,品項年度售價!$A$2:$A$31,$B2008,品項年度售價!$B$2:$B$31,$E2008)</f>
        <v>250</v>
      </c>
      <c r="I2008" s="4" t="n">
        <v>550</v>
      </c>
      <c r="J2008" s="14" t="n">
        <f aca="false">H2008*I2008</f>
        <v>137500</v>
      </c>
    </row>
    <row r="2009" customFormat="false" ht="15" hidden="false" customHeight="false" outlineLevel="0" collapsed="false">
      <c r="A2009" s="6" t="str">
        <f aca="false">TEXT(B2009,"0")&amp;"-"&amp;TEXT(C2009,"00")</f>
        <v>2024-12</v>
      </c>
      <c r="B2009" s="4" t="n">
        <v>2024</v>
      </c>
      <c r="C2009" s="4" t="n">
        <v>12</v>
      </c>
      <c r="D2009" s="9" t="s">
        <v>328</v>
      </c>
      <c r="E2009" s="9" t="s">
        <v>364</v>
      </c>
      <c r="F2009" s="12" t="str">
        <f aca="false">INDEX(品項主檔!$B$2:$B$11,MATCH($E2009,品項主檔!$A$2:$A$11,0))</f>
        <v>酸辣湯</v>
      </c>
      <c r="G2009" s="12" t="str">
        <f aca="false">INDEX(品項主檔!$C$2:$C$11,MATCH($E2009,品項主檔!$A$2:$A$11,0))</f>
        <v>湯品</v>
      </c>
      <c r="H2009" s="17" t="n">
        <f aca="false">SUMIFS(品項年度售價!$D$2:$D$31,品項年度售價!$A$2:$A$31,$B2009,品項年度售價!$B$2:$B$31,$E2009)</f>
        <v>60</v>
      </c>
      <c r="I2009" s="4" t="n">
        <v>2636</v>
      </c>
      <c r="J2009" s="14" t="n">
        <f aca="false">H2009*I2009</f>
        <v>158160</v>
      </c>
    </row>
    <row r="2010" customFormat="false" ht="15" hidden="false" customHeight="false" outlineLevel="0" collapsed="false">
      <c r="A2010" s="6" t="str">
        <f aca="false">TEXT(B2010,"0")&amp;"-"&amp;TEXT(C2010,"00")</f>
        <v>2024-12</v>
      </c>
      <c r="B2010" s="4" t="n">
        <v>2024</v>
      </c>
      <c r="C2010" s="4" t="n">
        <v>12</v>
      </c>
      <c r="D2010" s="9" t="s">
        <v>328</v>
      </c>
      <c r="E2010" s="9" t="s">
        <v>367</v>
      </c>
      <c r="F2010" s="12" t="str">
        <f aca="false">INDEX(品項主檔!$B$2:$B$11,MATCH($E2010,品項主檔!$A$2:$A$11,0))</f>
        <v>招牌滷味拼盤</v>
      </c>
      <c r="G2010" s="12" t="str">
        <f aca="false">INDEX(品項主檔!$C$2:$C$11,MATCH($E2010,品項主檔!$A$2:$A$11,0))</f>
        <v>小菜</v>
      </c>
      <c r="H2010" s="17" t="n">
        <f aca="false">SUMIFS(品項年度售價!$D$2:$D$31,品項年度售價!$A$2:$A$31,$B2010,品項年度售價!$B$2:$B$31,$E2010)</f>
        <v>120</v>
      </c>
      <c r="I2010" s="4" t="n">
        <v>1688</v>
      </c>
      <c r="J2010" s="14" t="n">
        <f aca="false">H2010*I2010</f>
        <v>202560</v>
      </c>
    </row>
    <row r="2011" customFormat="false" ht="15" hidden="false" customHeight="false" outlineLevel="0" collapsed="false">
      <c r="A2011" s="6" t="str">
        <f aca="false">TEXT(B2011,"0")&amp;"-"&amp;TEXT(C2011,"00")</f>
        <v>2024-12</v>
      </c>
      <c r="B2011" s="4" t="n">
        <v>2024</v>
      </c>
      <c r="C2011" s="4" t="n">
        <v>12</v>
      </c>
      <c r="D2011" s="9" t="s">
        <v>328</v>
      </c>
      <c r="E2011" s="9" t="s">
        <v>370</v>
      </c>
      <c r="F2011" s="12" t="str">
        <f aca="false">INDEX(品項主檔!$B$2:$B$11,MATCH($E2011,品項主檔!$A$2:$A$11,0))</f>
        <v>古早味紅茶</v>
      </c>
      <c r="G2011" s="12" t="str">
        <f aca="false">INDEX(品項主檔!$C$2:$C$11,MATCH($E2011,品項主檔!$A$2:$A$11,0))</f>
        <v>飲品</v>
      </c>
      <c r="H2011" s="17" t="n">
        <f aca="false">SUMIFS(品項年度售價!$D$2:$D$31,品項年度售價!$A$2:$A$31,$B2011,品項年度售價!$B$2:$B$31,$E2011)</f>
        <v>45</v>
      </c>
      <c r="I2011" s="4" t="n">
        <v>2679</v>
      </c>
      <c r="J2011" s="14" t="n">
        <f aca="false">H2011*I2011</f>
        <v>120555</v>
      </c>
    </row>
    <row r="2012" customFormat="false" ht="15" hidden="false" customHeight="false" outlineLevel="0" collapsed="false">
      <c r="A2012" s="6" t="str">
        <f aca="false">TEXT(B2012,"0")&amp;"-"&amp;TEXT(C2012,"00")</f>
        <v>2024-12</v>
      </c>
      <c r="B2012" s="4" t="n">
        <v>2024</v>
      </c>
      <c r="C2012" s="4" t="n">
        <v>12</v>
      </c>
      <c r="D2012" s="9" t="s">
        <v>280</v>
      </c>
      <c r="E2012" s="9" t="s">
        <v>349</v>
      </c>
      <c r="F2012" s="12" t="str">
        <f aca="false">INDEX(品項主檔!$B$2:$B$11,MATCH($E2012,品項主檔!$A$2:$A$11,0))</f>
        <v>招牌牛肉麵</v>
      </c>
      <c r="G2012" s="12" t="str">
        <f aca="false">INDEX(品項主檔!$C$2:$C$11,MATCH($E2012,品項主檔!$A$2:$A$11,0))</f>
        <v>主食</v>
      </c>
      <c r="H2012" s="17" t="n">
        <f aca="false">SUMIFS(品項年度售價!$D$2:$D$31,品項年度售價!$A$2:$A$31,$B2012,品項年度售價!$B$2:$B$31,$E2012)</f>
        <v>280</v>
      </c>
      <c r="I2012" s="4" t="n">
        <v>528</v>
      </c>
      <c r="J2012" s="14" t="n">
        <f aca="false">H2012*I2012</f>
        <v>147840</v>
      </c>
    </row>
    <row r="2013" customFormat="false" ht="15" hidden="false" customHeight="false" outlineLevel="0" collapsed="false">
      <c r="A2013" s="6" t="str">
        <f aca="false">TEXT(B2013,"0")&amp;"-"&amp;TEXT(C2013,"00")</f>
        <v>2024-12</v>
      </c>
      <c r="B2013" s="4" t="n">
        <v>2024</v>
      </c>
      <c r="C2013" s="4" t="n">
        <v>12</v>
      </c>
      <c r="D2013" s="9" t="s">
        <v>280</v>
      </c>
      <c r="E2013" s="9" t="s">
        <v>352</v>
      </c>
      <c r="F2013" s="12" t="str">
        <f aca="false">INDEX(品項主檔!$B$2:$B$11,MATCH($E2013,品項主檔!$A$2:$A$11,0))</f>
        <v>三杯雞定食</v>
      </c>
      <c r="G2013" s="12" t="str">
        <f aca="false">INDEX(品項主檔!$C$2:$C$11,MATCH($E2013,品項主檔!$A$2:$A$11,0))</f>
        <v>主食</v>
      </c>
      <c r="H2013" s="17" t="n">
        <f aca="false">SUMIFS(品項年度售價!$D$2:$D$31,品項年度售價!$A$2:$A$31,$B2013,品項年度售價!$B$2:$B$31,$E2013)</f>
        <v>260</v>
      </c>
      <c r="I2013" s="4" t="n">
        <v>695</v>
      </c>
      <c r="J2013" s="14" t="n">
        <f aca="false">H2013*I2013</f>
        <v>180700</v>
      </c>
    </row>
    <row r="2014" customFormat="false" ht="15" hidden="false" customHeight="false" outlineLevel="0" collapsed="false">
      <c r="A2014" s="6" t="str">
        <f aca="false">TEXT(B2014,"0")&amp;"-"&amp;TEXT(C2014,"00")</f>
        <v>2024-12</v>
      </c>
      <c r="B2014" s="4" t="n">
        <v>2024</v>
      </c>
      <c r="C2014" s="4" t="n">
        <v>12</v>
      </c>
      <c r="D2014" s="9" t="s">
        <v>280</v>
      </c>
      <c r="E2014" s="9" t="s">
        <v>354</v>
      </c>
      <c r="F2014" s="12" t="str">
        <f aca="false">INDEX(品項主檔!$B$2:$B$11,MATCH($E2014,品項主檔!$A$2:$A$11,0))</f>
        <v>蔥油雞腿飯</v>
      </c>
      <c r="G2014" s="12" t="str">
        <f aca="false">INDEX(品項主檔!$C$2:$C$11,MATCH($E2014,品項主檔!$A$2:$A$11,0))</f>
        <v>主食</v>
      </c>
      <c r="H2014" s="17" t="n">
        <f aca="false">SUMIFS(品項年度售價!$D$2:$D$31,品項年度售價!$A$2:$A$31,$B2014,品項年度售價!$B$2:$B$31,$E2014)</f>
        <v>220</v>
      </c>
      <c r="I2014" s="4" t="n">
        <v>553</v>
      </c>
      <c r="J2014" s="14" t="n">
        <f aca="false">H2014*I2014</f>
        <v>121660</v>
      </c>
    </row>
    <row r="2015" customFormat="false" ht="15" hidden="false" customHeight="false" outlineLevel="0" collapsed="false">
      <c r="A2015" s="6" t="str">
        <f aca="false">TEXT(B2015,"0")&amp;"-"&amp;TEXT(C2015,"00")</f>
        <v>2024-12</v>
      </c>
      <c r="B2015" s="4" t="n">
        <v>2024</v>
      </c>
      <c r="C2015" s="4" t="n">
        <v>12</v>
      </c>
      <c r="D2015" s="9" t="s">
        <v>280</v>
      </c>
      <c r="E2015" s="9" t="s">
        <v>356</v>
      </c>
      <c r="F2015" s="12" t="str">
        <f aca="false">INDEX(品項主檔!$B$2:$B$11,MATCH($E2015,品項主檔!$A$2:$A$11,0))</f>
        <v>黑胡椒豬排飯</v>
      </c>
      <c r="G2015" s="12" t="str">
        <f aca="false">INDEX(品項主檔!$C$2:$C$11,MATCH($E2015,品項主檔!$A$2:$A$11,0))</f>
        <v>主食</v>
      </c>
      <c r="H2015" s="17" t="n">
        <f aca="false">SUMIFS(品項年度售價!$D$2:$D$31,品項年度售價!$A$2:$A$31,$B2015,品項年度售價!$B$2:$B$31,$E2015)</f>
        <v>230</v>
      </c>
      <c r="I2015" s="4" t="n">
        <v>688</v>
      </c>
      <c r="J2015" s="14" t="n">
        <f aca="false">H2015*I2015</f>
        <v>158240</v>
      </c>
    </row>
    <row r="2016" customFormat="false" ht="15" hidden="false" customHeight="false" outlineLevel="0" collapsed="false">
      <c r="A2016" s="6" t="str">
        <f aca="false">TEXT(B2016,"0")&amp;"-"&amp;TEXT(C2016,"00")</f>
        <v>2024-12</v>
      </c>
      <c r="B2016" s="4" t="n">
        <v>2024</v>
      </c>
      <c r="C2016" s="4" t="n">
        <v>12</v>
      </c>
      <c r="D2016" s="9" t="s">
        <v>280</v>
      </c>
      <c r="E2016" s="9" t="s">
        <v>358</v>
      </c>
      <c r="F2016" s="12" t="str">
        <f aca="false">INDEX(品項主檔!$B$2:$B$11,MATCH($E2016,品項主檔!$A$2:$A$11,0))</f>
        <v>麻油雞湯麵</v>
      </c>
      <c r="G2016" s="12" t="str">
        <f aca="false">INDEX(品項主檔!$C$2:$C$11,MATCH($E2016,品項主檔!$A$2:$A$11,0))</f>
        <v>主食</v>
      </c>
      <c r="H2016" s="17" t="n">
        <f aca="false">SUMIFS(品項年度售價!$D$2:$D$31,品項年度售價!$A$2:$A$31,$B2016,品項年度售價!$B$2:$B$31,$E2016)</f>
        <v>290</v>
      </c>
      <c r="I2016" s="4" t="n">
        <v>725</v>
      </c>
      <c r="J2016" s="14" t="n">
        <f aca="false">H2016*I2016</f>
        <v>210250</v>
      </c>
    </row>
    <row r="2017" customFormat="false" ht="15" hidden="false" customHeight="false" outlineLevel="0" collapsed="false">
      <c r="A2017" s="6" t="str">
        <f aca="false">TEXT(B2017,"0")&amp;"-"&amp;TEXT(C2017,"00")</f>
        <v>2024-12</v>
      </c>
      <c r="B2017" s="4" t="n">
        <v>2024</v>
      </c>
      <c r="C2017" s="4" t="n">
        <v>12</v>
      </c>
      <c r="D2017" s="9" t="s">
        <v>280</v>
      </c>
      <c r="E2017" s="9" t="s">
        <v>360</v>
      </c>
      <c r="F2017" s="12" t="str">
        <f aca="false">INDEX(品項主檔!$B$2:$B$11,MATCH($E2017,品項主檔!$A$2:$A$11,0))</f>
        <v>塔香涼麵</v>
      </c>
      <c r="G2017" s="12" t="str">
        <f aca="false">INDEX(品項主檔!$C$2:$C$11,MATCH($E2017,品項主檔!$A$2:$A$11,0))</f>
        <v>主食</v>
      </c>
      <c r="H2017" s="17" t="n">
        <f aca="false">SUMIFS(品項年度售價!$D$2:$D$31,品項年度售價!$A$2:$A$31,$B2017,品項年度售價!$B$2:$B$31,$E2017)</f>
        <v>180</v>
      </c>
      <c r="I2017" s="4" t="n">
        <v>303</v>
      </c>
      <c r="J2017" s="14" t="n">
        <f aca="false">H2017*I2017</f>
        <v>54540</v>
      </c>
    </row>
    <row r="2018" customFormat="false" ht="15" hidden="false" customHeight="false" outlineLevel="0" collapsed="false">
      <c r="A2018" s="6" t="str">
        <f aca="false">TEXT(B2018,"0")&amp;"-"&amp;TEXT(C2018,"00")</f>
        <v>2024-12</v>
      </c>
      <c r="B2018" s="4" t="n">
        <v>2024</v>
      </c>
      <c r="C2018" s="4" t="n">
        <v>12</v>
      </c>
      <c r="D2018" s="9" t="s">
        <v>280</v>
      </c>
      <c r="E2018" s="9" t="s">
        <v>362</v>
      </c>
      <c r="F2018" s="12" t="str">
        <f aca="false">INDEX(品項主檔!$B$2:$B$11,MATCH($E2018,品項主檔!$A$2:$A$11,0))</f>
        <v>海鮮炒飯</v>
      </c>
      <c r="G2018" s="12" t="str">
        <f aca="false">INDEX(品項主檔!$C$2:$C$11,MATCH($E2018,品項主檔!$A$2:$A$11,0))</f>
        <v>主食</v>
      </c>
      <c r="H2018" s="17" t="n">
        <f aca="false">SUMIFS(品項年度售價!$D$2:$D$31,品項年度售價!$A$2:$A$31,$B2018,品項年度售價!$B$2:$B$31,$E2018)</f>
        <v>250</v>
      </c>
      <c r="I2018" s="4" t="n">
        <v>531</v>
      </c>
      <c r="J2018" s="14" t="n">
        <f aca="false">H2018*I2018</f>
        <v>132750</v>
      </c>
    </row>
    <row r="2019" customFormat="false" ht="15" hidden="false" customHeight="false" outlineLevel="0" collapsed="false">
      <c r="A2019" s="6" t="str">
        <f aca="false">TEXT(B2019,"0")&amp;"-"&amp;TEXT(C2019,"00")</f>
        <v>2024-12</v>
      </c>
      <c r="B2019" s="4" t="n">
        <v>2024</v>
      </c>
      <c r="C2019" s="4" t="n">
        <v>12</v>
      </c>
      <c r="D2019" s="9" t="s">
        <v>280</v>
      </c>
      <c r="E2019" s="9" t="s">
        <v>364</v>
      </c>
      <c r="F2019" s="12" t="str">
        <f aca="false">INDEX(品項主檔!$B$2:$B$11,MATCH($E2019,品項主檔!$A$2:$A$11,0))</f>
        <v>酸辣湯</v>
      </c>
      <c r="G2019" s="12" t="str">
        <f aca="false">INDEX(品項主檔!$C$2:$C$11,MATCH($E2019,品項主檔!$A$2:$A$11,0))</f>
        <v>湯品</v>
      </c>
      <c r="H2019" s="17" t="n">
        <f aca="false">SUMIFS(品項年度售價!$D$2:$D$31,品項年度售價!$A$2:$A$31,$B2019,品項年度售價!$B$2:$B$31,$E2019)</f>
        <v>60</v>
      </c>
      <c r="I2019" s="4" t="n">
        <v>3803</v>
      </c>
      <c r="J2019" s="14" t="n">
        <f aca="false">H2019*I2019</f>
        <v>228180</v>
      </c>
    </row>
    <row r="2020" customFormat="false" ht="15" hidden="false" customHeight="false" outlineLevel="0" collapsed="false">
      <c r="A2020" s="6" t="str">
        <f aca="false">TEXT(B2020,"0")&amp;"-"&amp;TEXT(C2020,"00")</f>
        <v>2024-12</v>
      </c>
      <c r="B2020" s="4" t="n">
        <v>2024</v>
      </c>
      <c r="C2020" s="4" t="n">
        <v>12</v>
      </c>
      <c r="D2020" s="9" t="s">
        <v>280</v>
      </c>
      <c r="E2020" s="9" t="s">
        <v>367</v>
      </c>
      <c r="F2020" s="12" t="str">
        <f aca="false">INDEX(品項主檔!$B$2:$B$11,MATCH($E2020,品項主檔!$A$2:$A$11,0))</f>
        <v>招牌滷味拼盤</v>
      </c>
      <c r="G2020" s="12" t="str">
        <f aca="false">INDEX(品項主檔!$C$2:$C$11,MATCH($E2020,品項主檔!$A$2:$A$11,0))</f>
        <v>小菜</v>
      </c>
      <c r="H2020" s="17" t="n">
        <f aca="false">SUMIFS(品項年度售價!$D$2:$D$31,品項年度售價!$A$2:$A$31,$B2020,品項年度售價!$B$2:$B$31,$E2020)</f>
        <v>120</v>
      </c>
      <c r="I2020" s="4" t="n">
        <v>2572</v>
      </c>
      <c r="J2020" s="14" t="n">
        <f aca="false">H2020*I2020</f>
        <v>308640</v>
      </c>
    </row>
    <row r="2021" customFormat="false" ht="15" hidden="false" customHeight="false" outlineLevel="0" collapsed="false">
      <c r="A2021" s="6" t="str">
        <f aca="false">TEXT(B2021,"0")&amp;"-"&amp;TEXT(C2021,"00")</f>
        <v>2024-12</v>
      </c>
      <c r="B2021" s="4" t="n">
        <v>2024</v>
      </c>
      <c r="C2021" s="4" t="n">
        <v>12</v>
      </c>
      <c r="D2021" s="9" t="s">
        <v>280</v>
      </c>
      <c r="E2021" s="9" t="s">
        <v>370</v>
      </c>
      <c r="F2021" s="12" t="str">
        <f aca="false">INDEX(品項主檔!$B$2:$B$11,MATCH($E2021,品項主檔!$A$2:$A$11,0))</f>
        <v>古早味紅茶</v>
      </c>
      <c r="G2021" s="12" t="str">
        <f aca="false">INDEX(品項主檔!$C$2:$C$11,MATCH($E2021,品項主檔!$A$2:$A$11,0))</f>
        <v>飲品</v>
      </c>
      <c r="H2021" s="17" t="n">
        <f aca="false">SUMIFS(品項年度售價!$D$2:$D$31,品項年度售價!$A$2:$A$31,$B2021,品項年度售價!$B$2:$B$31,$E2021)</f>
        <v>45</v>
      </c>
      <c r="I2021" s="4" t="n">
        <v>3144</v>
      </c>
      <c r="J2021" s="14" t="n">
        <f aca="false">H2021*I2021</f>
        <v>141480</v>
      </c>
    </row>
    <row r="2022" customFormat="false" ht="15" hidden="false" customHeight="false" outlineLevel="0" collapsed="false">
      <c r="A2022" s="6" t="str">
        <f aca="false">TEXT(B2022,"0")&amp;"-"&amp;TEXT(C2022,"00")</f>
        <v>2024-12</v>
      </c>
      <c r="B2022" s="4" t="n">
        <v>2024</v>
      </c>
      <c r="C2022" s="4" t="n">
        <v>12</v>
      </c>
      <c r="D2022" s="9" t="s">
        <v>283</v>
      </c>
      <c r="E2022" s="9" t="s">
        <v>349</v>
      </c>
      <c r="F2022" s="12" t="str">
        <f aca="false">INDEX(品項主檔!$B$2:$B$11,MATCH($E2022,品項主檔!$A$2:$A$11,0))</f>
        <v>招牌牛肉麵</v>
      </c>
      <c r="G2022" s="12" t="str">
        <f aca="false">INDEX(品項主檔!$C$2:$C$11,MATCH($E2022,品項主檔!$A$2:$A$11,0))</f>
        <v>主食</v>
      </c>
      <c r="H2022" s="17" t="n">
        <f aca="false">SUMIFS(品項年度售價!$D$2:$D$31,品項年度售價!$A$2:$A$31,$B2022,品項年度售價!$B$2:$B$31,$E2022)</f>
        <v>280</v>
      </c>
      <c r="I2022" s="4" t="n">
        <v>610</v>
      </c>
      <c r="J2022" s="14" t="n">
        <f aca="false">H2022*I2022</f>
        <v>170800</v>
      </c>
    </row>
    <row r="2023" customFormat="false" ht="15" hidden="false" customHeight="false" outlineLevel="0" collapsed="false">
      <c r="A2023" s="6" t="str">
        <f aca="false">TEXT(B2023,"0")&amp;"-"&amp;TEXT(C2023,"00")</f>
        <v>2024-12</v>
      </c>
      <c r="B2023" s="4" t="n">
        <v>2024</v>
      </c>
      <c r="C2023" s="4" t="n">
        <v>12</v>
      </c>
      <c r="D2023" s="9" t="s">
        <v>283</v>
      </c>
      <c r="E2023" s="9" t="s">
        <v>352</v>
      </c>
      <c r="F2023" s="12" t="str">
        <f aca="false">INDEX(品項主檔!$B$2:$B$11,MATCH($E2023,品項主檔!$A$2:$A$11,0))</f>
        <v>三杯雞定食</v>
      </c>
      <c r="G2023" s="12" t="str">
        <f aca="false">INDEX(品項主檔!$C$2:$C$11,MATCH($E2023,品項主檔!$A$2:$A$11,0))</f>
        <v>主食</v>
      </c>
      <c r="H2023" s="17" t="n">
        <f aca="false">SUMIFS(品項年度售價!$D$2:$D$31,品項年度售價!$A$2:$A$31,$B2023,品項年度售價!$B$2:$B$31,$E2023)</f>
        <v>260</v>
      </c>
      <c r="I2023" s="4" t="n">
        <v>471</v>
      </c>
      <c r="J2023" s="14" t="n">
        <f aca="false">H2023*I2023</f>
        <v>122460</v>
      </c>
    </row>
    <row r="2024" customFormat="false" ht="15" hidden="false" customHeight="false" outlineLevel="0" collapsed="false">
      <c r="A2024" s="6" t="str">
        <f aca="false">TEXT(B2024,"0")&amp;"-"&amp;TEXT(C2024,"00")</f>
        <v>2024-12</v>
      </c>
      <c r="B2024" s="4" t="n">
        <v>2024</v>
      </c>
      <c r="C2024" s="4" t="n">
        <v>12</v>
      </c>
      <c r="D2024" s="9" t="s">
        <v>283</v>
      </c>
      <c r="E2024" s="9" t="s">
        <v>354</v>
      </c>
      <c r="F2024" s="12" t="str">
        <f aca="false">INDEX(品項主檔!$B$2:$B$11,MATCH($E2024,品項主檔!$A$2:$A$11,0))</f>
        <v>蔥油雞腿飯</v>
      </c>
      <c r="G2024" s="12" t="str">
        <f aca="false">INDEX(品項主檔!$C$2:$C$11,MATCH($E2024,品項主檔!$A$2:$A$11,0))</f>
        <v>主食</v>
      </c>
      <c r="H2024" s="17" t="n">
        <f aca="false">SUMIFS(品項年度售價!$D$2:$D$31,品項年度售價!$A$2:$A$31,$B2024,品項年度售價!$B$2:$B$31,$E2024)</f>
        <v>220</v>
      </c>
      <c r="I2024" s="4" t="n">
        <v>475</v>
      </c>
      <c r="J2024" s="14" t="n">
        <f aca="false">H2024*I2024</f>
        <v>104500</v>
      </c>
    </row>
    <row r="2025" customFormat="false" ht="15" hidden="false" customHeight="false" outlineLevel="0" collapsed="false">
      <c r="A2025" s="6" t="str">
        <f aca="false">TEXT(B2025,"0")&amp;"-"&amp;TEXT(C2025,"00")</f>
        <v>2024-12</v>
      </c>
      <c r="B2025" s="4" t="n">
        <v>2024</v>
      </c>
      <c r="C2025" s="4" t="n">
        <v>12</v>
      </c>
      <c r="D2025" s="9" t="s">
        <v>283</v>
      </c>
      <c r="E2025" s="9" t="s">
        <v>356</v>
      </c>
      <c r="F2025" s="12" t="str">
        <f aca="false">INDEX(品項主檔!$B$2:$B$11,MATCH($E2025,品項主檔!$A$2:$A$11,0))</f>
        <v>黑胡椒豬排飯</v>
      </c>
      <c r="G2025" s="12" t="str">
        <f aca="false">INDEX(品項主檔!$C$2:$C$11,MATCH($E2025,品項主檔!$A$2:$A$11,0))</f>
        <v>主食</v>
      </c>
      <c r="H2025" s="17" t="n">
        <f aca="false">SUMIFS(品項年度售價!$D$2:$D$31,品項年度售價!$A$2:$A$31,$B2025,品項年度售價!$B$2:$B$31,$E2025)</f>
        <v>230</v>
      </c>
      <c r="I2025" s="4" t="n">
        <v>460</v>
      </c>
      <c r="J2025" s="14" t="n">
        <f aca="false">H2025*I2025</f>
        <v>105800</v>
      </c>
    </row>
    <row r="2026" customFormat="false" ht="15" hidden="false" customHeight="false" outlineLevel="0" collapsed="false">
      <c r="A2026" s="6" t="str">
        <f aca="false">TEXT(B2026,"0")&amp;"-"&amp;TEXT(C2026,"00")</f>
        <v>2024-12</v>
      </c>
      <c r="B2026" s="4" t="n">
        <v>2024</v>
      </c>
      <c r="C2026" s="4" t="n">
        <v>12</v>
      </c>
      <c r="D2026" s="9" t="s">
        <v>283</v>
      </c>
      <c r="E2026" s="9" t="s">
        <v>358</v>
      </c>
      <c r="F2026" s="12" t="str">
        <f aca="false">INDEX(品項主檔!$B$2:$B$11,MATCH($E2026,品項主檔!$A$2:$A$11,0))</f>
        <v>麻油雞湯麵</v>
      </c>
      <c r="G2026" s="12" t="str">
        <f aca="false">INDEX(品項主檔!$C$2:$C$11,MATCH($E2026,品項主檔!$A$2:$A$11,0))</f>
        <v>主食</v>
      </c>
      <c r="H2026" s="17" t="n">
        <f aca="false">SUMIFS(品項年度售價!$D$2:$D$31,品項年度售價!$A$2:$A$31,$B2026,品項年度售價!$B$2:$B$31,$E2026)</f>
        <v>290</v>
      </c>
      <c r="I2026" s="4" t="n">
        <v>545</v>
      </c>
      <c r="J2026" s="14" t="n">
        <f aca="false">H2026*I2026</f>
        <v>158050</v>
      </c>
    </row>
    <row r="2027" customFormat="false" ht="15" hidden="false" customHeight="false" outlineLevel="0" collapsed="false">
      <c r="A2027" s="6" t="str">
        <f aca="false">TEXT(B2027,"0")&amp;"-"&amp;TEXT(C2027,"00")</f>
        <v>2024-12</v>
      </c>
      <c r="B2027" s="4" t="n">
        <v>2024</v>
      </c>
      <c r="C2027" s="4" t="n">
        <v>12</v>
      </c>
      <c r="D2027" s="9" t="s">
        <v>283</v>
      </c>
      <c r="E2027" s="9" t="s">
        <v>360</v>
      </c>
      <c r="F2027" s="12" t="str">
        <f aca="false">INDEX(品項主檔!$B$2:$B$11,MATCH($E2027,品項主檔!$A$2:$A$11,0))</f>
        <v>塔香涼麵</v>
      </c>
      <c r="G2027" s="12" t="str">
        <f aca="false">INDEX(品項主檔!$C$2:$C$11,MATCH($E2027,品項主檔!$A$2:$A$11,0))</f>
        <v>主食</v>
      </c>
      <c r="H2027" s="17" t="n">
        <f aca="false">SUMIFS(品項年度售價!$D$2:$D$31,品項年度售價!$A$2:$A$31,$B2027,品項年度售價!$B$2:$B$31,$E2027)</f>
        <v>180</v>
      </c>
      <c r="I2027" s="4" t="n">
        <v>182</v>
      </c>
      <c r="J2027" s="14" t="n">
        <f aca="false">H2027*I2027</f>
        <v>32760</v>
      </c>
    </row>
    <row r="2028" customFormat="false" ht="15" hidden="false" customHeight="false" outlineLevel="0" collapsed="false">
      <c r="A2028" s="6" t="str">
        <f aca="false">TEXT(B2028,"0")&amp;"-"&amp;TEXT(C2028,"00")</f>
        <v>2024-12</v>
      </c>
      <c r="B2028" s="4" t="n">
        <v>2024</v>
      </c>
      <c r="C2028" s="4" t="n">
        <v>12</v>
      </c>
      <c r="D2028" s="9" t="s">
        <v>283</v>
      </c>
      <c r="E2028" s="9" t="s">
        <v>362</v>
      </c>
      <c r="F2028" s="12" t="str">
        <f aca="false">INDEX(品項主檔!$B$2:$B$11,MATCH($E2028,品項主檔!$A$2:$A$11,0))</f>
        <v>海鮮炒飯</v>
      </c>
      <c r="G2028" s="12" t="str">
        <f aca="false">INDEX(品項主檔!$C$2:$C$11,MATCH($E2028,品項主檔!$A$2:$A$11,0))</f>
        <v>主食</v>
      </c>
      <c r="H2028" s="17" t="n">
        <f aca="false">SUMIFS(品項年度售價!$D$2:$D$31,品項年度售價!$A$2:$A$31,$B2028,品項年度售價!$B$2:$B$31,$E2028)</f>
        <v>250</v>
      </c>
      <c r="I2028" s="4" t="n">
        <v>534</v>
      </c>
      <c r="J2028" s="14" t="n">
        <f aca="false">H2028*I2028</f>
        <v>133500</v>
      </c>
    </row>
    <row r="2029" customFormat="false" ht="15" hidden="false" customHeight="false" outlineLevel="0" collapsed="false">
      <c r="A2029" s="6" t="str">
        <f aca="false">TEXT(B2029,"0")&amp;"-"&amp;TEXT(C2029,"00")</f>
        <v>2024-12</v>
      </c>
      <c r="B2029" s="4" t="n">
        <v>2024</v>
      </c>
      <c r="C2029" s="4" t="n">
        <v>12</v>
      </c>
      <c r="D2029" s="9" t="s">
        <v>283</v>
      </c>
      <c r="E2029" s="9" t="s">
        <v>364</v>
      </c>
      <c r="F2029" s="12" t="str">
        <f aca="false">INDEX(品項主檔!$B$2:$B$11,MATCH($E2029,品項主檔!$A$2:$A$11,0))</f>
        <v>酸辣湯</v>
      </c>
      <c r="G2029" s="12" t="str">
        <f aca="false">INDEX(品項主檔!$C$2:$C$11,MATCH($E2029,品項主檔!$A$2:$A$11,0))</f>
        <v>湯品</v>
      </c>
      <c r="H2029" s="17" t="n">
        <f aca="false">SUMIFS(品項年度售價!$D$2:$D$31,品項年度售價!$A$2:$A$31,$B2029,品項年度售價!$B$2:$B$31,$E2029)</f>
        <v>60</v>
      </c>
      <c r="I2029" s="4" t="n">
        <v>2538</v>
      </c>
      <c r="J2029" s="14" t="n">
        <f aca="false">H2029*I2029</f>
        <v>152280</v>
      </c>
    </row>
    <row r="2030" customFormat="false" ht="15" hidden="false" customHeight="false" outlineLevel="0" collapsed="false">
      <c r="A2030" s="6" t="str">
        <f aca="false">TEXT(B2030,"0")&amp;"-"&amp;TEXT(C2030,"00")</f>
        <v>2024-12</v>
      </c>
      <c r="B2030" s="4" t="n">
        <v>2024</v>
      </c>
      <c r="C2030" s="4" t="n">
        <v>12</v>
      </c>
      <c r="D2030" s="9" t="s">
        <v>283</v>
      </c>
      <c r="E2030" s="9" t="s">
        <v>367</v>
      </c>
      <c r="F2030" s="12" t="str">
        <f aca="false">INDEX(品項主檔!$B$2:$B$11,MATCH($E2030,品項主檔!$A$2:$A$11,0))</f>
        <v>招牌滷味拼盤</v>
      </c>
      <c r="G2030" s="12" t="str">
        <f aca="false">INDEX(品項主檔!$C$2:$C$11,MATCH($E2030,品項主檔!$A$2:$A$11,0))</f>
        <v>小菜</v>
      </c>
      <c r="H2030" s="17" t="n">
        <f aca="false">SUMIFS(品項年度售價!$D$2:$D$31,品項年度售價!$A$2:$A$31,$B2030,品項年度售價!$B$2:$B$31,$E2030)</f>
        <v>120</v>
      </c>
      <c r="I2030" s="4" t="n">
        <v>1555</v>
      </c>
      <c r="J2030" s="14" t="n">
        <f aca="false">H2030*I2030</f>
        <v>186600</v>
      </c>
    </row>
    <row r="2031" customFormat="false" ht="15" hidden="false" customHeight="false" outlineLevel="0" collapsed="false">
      <c r="A2031" s="6" t="str">
        <f aca="false">TEXT(B2031,"0")&amp;"-"&amp;TEXT(C2031,"00")</f>
        <v>2024-12</v>
      </c>
      <c r="B2031" s="4" t="n">
        <v>2024</v>
      </c>
      <c r="C2031" s="4" t="n">
        <v>12</v>
      </c>
      <c r="D2031" s="9" t="s">
        <v>283</v>
      </c>
      <c r="E2031" s="9" t="s">
        <v>370</v>
      </c>
      <c r="F2031" s="12" t="str">
        <f aca="false">INDEX(品項主檔!$B$2:$B$11,MATCH($E2031,品項主檔!$A$2:$A$11,0))</f>
        <v>古早味紅茶</v>
      </c>
      <c r="G2031" s="12" t="str">
        <f aca="false">INDEX(品項主檔!$C$2:$C$11,MATCH($E2031,品項主檔!$A$2:$A$11,0))</f>
        <v>飲品</v>
      </c>
      <c r="H2031" s="17" t="n">
        <f aca="false">SUMIFS(品項年度售價!$D$2:$D$31,品項年度售價!$A$2:$A$31,$B2031,品項年度售價!$B$2:$B$31,$E2031)</f>
        <v>45</v>
      </c>
      <c r="I2031" s="4" t="n">
        <v>2841</v>
      </c>
      <c r="J2031" s="14" t="n">
        <f aca="false">H2031*I2031</f>
        <v>127845</v>
      </c>
    </row>
    <row r="2032" customFormat="false" ht="15" hidden="false" customHeight="false" outlineLevel="0" collapsed="false">
      <c r="A2032" s="6" t="str">
        <f aca="false">TEXT(B2032,"0")&amp;"-"&amp;TEXT(C2032,"00")</f>
        <v>2024-12</v>
      </c>
      <c r="B2032" s="4" t="n">
        <v>2024</v>
      </c>
      <c r="C2032" s="4" t="n">
        <v>12</v>
      </c>
      <c r="D2032" s="9" t="s">
        <v>285</v>
      </c>
      <c r="E2032" s="9" t="s">
        <v>349</v>
      </c>
      <c r="F2032" s="12" t="str">
        <f aca="false">INDEX(品項主檔!$B$2:$B$11,MATCH($E2032,品項主檔!$A$2:$A$11,0))</f>
        <v>招牌牛肉麵</v>
      </c>
      <c r="G2032" s="12" t="str">
        <f aca="false">INDEX(品項主檔!$C$2:$C$11,MATCH($E2032,品項主檔!$A$2:$A$11,0))</f>
        <v>主食</v>
      </c>
      <c r="H2032" s="17" t="n">
        <f aca="false">SUMIFS(品項年度售價!$D$2:$D$31,品項年度售價!$A$2:$A$31,$B2032,品項年度售價!$B$2:$B$31,$E2032)</f>
        <v>280</v>
      </c>
      <c r="I2032" s="4" t="n">
        <v>345</v>
      </c>
      <c r="J2032" s="14" t="n">
        <f aca="false">H2032*I2032</f>
        <v>96600</v>
      </c>
    </row>
    <row r="2033" customFormat="false" ht="15" hidden="false" customHeight="false" outlineLevel="0" collapsed="false">
      <c r="A2033" s="6" t="str">
        <f aca="false">TEXT(B2033,"0")&amp;"-"&amp;TEXT(C2033,"00")</f>
        <v>2024-12</v>
      </c>
      <c r="B2033" s="4" t="n">
        <v>2024</v>
      </c>
      <c r="C2033" s="4" t="n">
        <v>12</v>
      </c>
      <c r="D2033" s="9" t="s">
        <v>285</v>
      </c>
      <c r="E2033" s="9" t="s">
        <v>352</v>
      </c>
      <c r="F2033" s="12" t="str">
        <f aca="false">INDEX(品項主檔!$B$2:$B$11,MATCH($E2033,品項主檔!$A$2:$A$11,0))</f>
        <v>三杯雞定食</v>
      </c>
      <c r="G2033" s="12" t="str">
        <f aca="false">INDEX(品項主檔!$C$2:$C$11,MATCH($E2033,品項主檔!$A$2:$A$11,0))</f>
        <v>主食</v>
      </c>
      <c r="H2033" s="17" t="n">
        <f aca="false">SUMIFS(品項年度售價!$D$2:$D$31,品項年度售價!$A$2:$A$31,$B2033,品項年度售價!$B$2:$B$31,$E2033)</f>
        <v>260</v>
      </c>
      <c r="I2033" s="4" t="n">
        <v>383</v>
      </c>
      <c r="J2033" s="14" t="n">
        <f aca="false">H2033*I2033</f>
        <v>99580</v>
      </c>
    </row>
    <row r="2034" customFormat="false" ht="15" hidden="false" customHeight="false" outlineLevel="0" collapsed="false">
      <c r="A2034" s="6" t="str">
        <f aca="false">TEXT(B2034,"0")&amp;"-"&amp;TEXT(C2034,"00")</f>
        <v>2024-12</v>
      </c>
      <c r="B2034" s="4" t="n">
        <v>2024</v>
      </c>
      <c r="C2034" s="4" t="n">
        <v>12</v>
      </c>
      <c r="D2034" s="9" t="s">
        <v>285</v>
      </c>
      <c r="E2034" s="9" t="s">
        <v>354</v>
      </c>
      <c r="F2034" s="12" t="str">
        <f aca="false">INDEX(品項主檔!$B$2:$B$11,MATCH($E2034,品項主檔!$A$2:$A$11,0))</f>
        <v>蔥油雞腿飯</v>
      </c>
      <c r="G2034" s="12" t="str">
        <f aca="false">INDEX(品項主檔!$C$2:$C$11,MATCH($E2034,品項主檔!$A$2:$A$11,0))</f>
        <v>主食</v>
      </c>
      <c r="H2034" s="17" t="n">
        <f aca="false">SUMIFS(品項年度售價!$D$2:$D$31,品項年度售價!$A$2:$A$31,$B2034,品項年度售價!$B$2:$B$31,$E2034)</f>
        <v>220</v>
      </c>
      <c r="I2034" s="4" t="n">
        <v>403</v>
      </c>
      <c r="J2034" s="14" t="n">
        <f aca="false">H2034*I2034</f>
        <v>88660</v>
      </c>
    </row>
    <row r="2035" customFormat="false" ht="15" hidden="false" customHeight="false" outlineLevel="0" collapsed="false">
      <c r="A2035" s="6" t="str">
        <f aca="false">TEXT(B2035,"0")&amp;"-"&amp;TEXT(C2035,"00")</f>
        <v>2024-12</v>
      </c>
      <c r="B2035" s="4" t="n">
        <v>2024</v>
      </c>
      <c r="C2035" s="4" t="n">
        <v>12</v>
      </c>
      <c r="D2035" s="9" t="s">
        <v>285</v>
      </c>
      <c r="E2035" s="9" t="s">
        <v>356</v>
      </c>
      <c r="F2035" s="12" t="str">
        <f aca="false">INDEX(品項主檔!$B$2:$B$11,MATCH($E2035,品項主檔!$A$2:$A$11,0))</f>
        <v>黑胡椒豬排飯</v>
      </c>
      <c r="G2035" s="12" t="str">
        <f aca="false">INDEX(品項主檔!$C$2:$C$11,MATCH($E2035,品項主檔!$A$2:$A$11,0))</f>
        <v>主食</v>
      </c>
      <c r="H2035" s="17" t="n">
        <f aca="false">SUMIFS(品項年度售價!$D$2:$D$31,品項年度售價!$A$2:$A$31,$B2035,品項年度售價!$B$2:$B$31,$E2035)</f>
        <v>230</v>
      </c>
      <c r="I2035" s="4" t="n">
        <v>390</v>
      </c>
      <c r="J2035" s="14" t="n">
        <f aca="false">H2035*I2035</f>
        <v>89700</v>
      </c>
    </row>
    <row r="2036" customFormat="false" ht="15" hidden="false" customHeight="false" outlineLevel="0" collapsed="false">
      <c r="A2036" s="6" t="str">
        <f aca="false">TEXT(B2036,"0")&amp;"-"&amp;TEXT(C2036,"00")</f>
        <v>2024-12</v>
      </c>
      <c r="B2036" s="4" t="n">
        <v>2024</v>
      </c>
      <c r="C2036" s="4" t="n">
        <v>12</v>
      </c>
      <c r="D2036" s="9" t="s">
        <v>285</v>
      </c>
      <c r="E2036" s="9" t="s">
        <v>358</v>
      </c>
      <c r="F2036" s="12" t="str">
        <f aca="false">INDEX(品項主檔!$B$2:$B$11,MATCH($E2036,品項主檔!$A$2:$A$11,0))</f>
        <v>麻油雞湯麵</v>
      </c>
      <c r="G2036" s="12" t="str">
        <f aca="false">INDEX(品項主檔!$C$2:$C$11,MATCH($E2036,品項主檔!$A$2:$A$11,0))</f>
        <v>主食</v>
      </c>
      <c r="H2036" s="17" t="n">
        <f aca="false">SUMIFS(品項年度售價!$D$2:$D$31,品項年度售價!$A$2:$A$31,$B2036,品項年度售價!$B$2:$B$31,$E2036)</f>
        <v>290</v>
      </c>
      <c r="I2036" s="4" t="n">
        <v>434</v>
      </c>
      <c r="J2036" s="14" t="n">
        <f aca="false">H2036*I2036</f>
        <v>125860</v>
      </c>
    </row>
    <row r="2037" customFormat="false" ht="15" hidden="false" customHeight="false" outlineLevel="0" collapsed="false">
      <c r="A2037" s="6" t="str">
        <f aca="false">TEXT(B2037,"0")&amp;"-"&amp;TEXT(C2037,"00")</f>
        <v>2024-12</v>
      </c>
      <c r="B2037" s="4" t="n">
        <v>2024</v>
      </c>
      <c r="C2037" s="4" t="n">
        <v>12</v>
      </c>
      <c r="D2037" s="9" t="s">
        <v>285</v>
      </c>
      <c r="E2037" s="9" t="s">
        <v>360</v>
      </c>
      <c r="F2037" s="12" t="str">
        <f aca="false">INDEX(品項主檔!$B$2:$B$11,MATCH($E2037,品項主檔!$A$2:$A$11,0))</f>
        <v>塔香涼麵</v>
      </c>
      <c r="G2037" s="12" t="str">
        <f aca="false">INDEX(品項主檔!$C$2:$C$11,MATCH($E2037,品項主檔!$A$2:$A$11,0))</f>
        <v>主食</v>
      </c>
      <c r="H2037" s="17" t="n">
        <f aca="false">SUMIFS(品項年度售價!$D$2:$D$31,品項年度售價!$A$2:$A$31,$B2037,品項年度售價!$B$2:$B$31,$E2037)</f>
        <v>180</v>
      </c>
      <c r="I2037" s="4" t="n">
        <v>154</v>
      </c>
      <c r="J2037" s="14" t="n">
        <f aca="false">H2037*I2037</f>
        <v>27720</v>
      </c>
    </row>
    <row r="2038" customFormat="false" ht="15" hidden="false" customHeight="false" outlineLevel="0" collapsed="false">
      <c r="A2038" s="6" t="str">
        <f aca="false">TEXT(B2038,"0")&amp;"-"&amp;TEXT(C2038,"00")</f>
        <v>2024-12</v>
      </c>
      <c r="B2038" s="4" t="n">
        <v>2024</v>
      </c>
      <c r="C2038" s="4" t="n">
        <v>12</v>
      </c>
      <c r="D2038" s="9" t="s">
        <v>285</v>
      </c>
      <c r="E2038" s="9" t="s">
        <v>362</v>
      </c>
      <c r="F2038" s="12" t="str">
        <f aca="false">INDEX(品項主檔!$B$2:$B$11,MATCH($E2038,品項主檔!$A$2:$A$11,0))</f>
        <v>海鮮炒飯</v>
      </c>
      <c r="G2038" s="12" t="str">
        <f aca="false">INDEX(品項主檔!$C$2:$C$11,MATCH($E2038,品項主檔!$A$2:$A$11,0))</f>
        <v>主食</v>
      </c>
      <c r="H2038" s="17" t="n">
        <f aca="false">SUMIFS(品項年度售價!$D$2:$D$31,品項年度售價!$A$2:$A$31,$B2038,品項年度售價!$B$2:$B$31,$E2038)</f>
        <v>250</v>
      </c>
      <c r="I2038" s="4" t="n">
        <v>396</v>
      </c>
      <c r="J2038" s="14" t="n">
        <f aca="false">H2038*I2038</f>
        <v>99000</v>
      </c>
    </row>
    <row r="2039" customFormat="false" ht="15" hidden="false" customHeight="false" outlineLevel="0" collapsed="false">
      <c r="A2039" s="6" t="str">
        <f aca="false">TEXT(B2039,"0")&amp;"-"&amp;TEXT(C2039,"00")</f>
        <v>2024-12</v>
      </c>
      <c r="B2039" s="4" t="n">
        <v>2024</v>
      </c>
      <c r="C2039" s="4" t="n">
        <v>12</v>
      </c>
      <c r="D2039" s="9" t="s">
        <v>285</v>
      </c>
      <c r="E2039" s="9" t="s">
        <v>364</v>
      </c>
      <c r="F2039" s="12" t="str">
        <f aca="false">INDEX(品項主檔!$B$2:$B$11,MATCH($E2039,品項主檔!$A$2:$A$11,0))</f>
        <v>酸辣湯</v>
      </c>
      <c r="G2039" s="12" t="str">
        <f aca="false">INDEX(品項主檔!$C$2:$C$11,MATCH($E2039,品項主檔!$A$2:$A$11,0))</f>
        <v>湯品</v>
      </c>
      <c r="H2039" s="17" t="n">
        <f aca="false">SUMIFS(品項年度售價!$D$2:$D$31,品項年度售價!$A$2:$A$31,$B2039,品項年度售價!$B$2:$B$31,$E2039)</f>
        <v>60</v>
      </c>
      <c r="I2039" s="4" t="n">
        <v>2653</v>
      </c>
      <c r="J2039" s="14" t="n">
        <f aca="false">H2039*I2039</f>
        <v>159180</v>
      </c>
    </row>
    <row r="2040" customFormat="false" ht="15" hidden="false" customHeight="false" outlineLevel="0" collapsed="false">
      <c r="A2040" s="6" t="str">
        <f aca="false">TEXT(B2040,"0")&amp;"-"&amp;TEXT(C2040,"00")</f>
        <v>2024-12</v>
      </c>
      <c r="B2040" s="4" t="n">
        <v>2024</v>
      </c>
      <c r="C2040" s="4" t="n">
        <v>12</v>
      </c>
      <c r="D2040" s="9" t="s">
        <v>285</v>
      </c>
      <c r="E2040" s="9" t="s">
        <v>367</v>
      </c>
      <c r="F2040" s="12" t="str">
        <f aca="false">INDEX(品項主檔!$B$2:$B$11,MATCH($E2040,品項主檔!$A$2:$A$11,0))</f>
        <v>招牌滷味拼盤</v>
      </c>
      <c r="G2040" s="12" t="str">
        <f aca="false">INDEX(品項主檔!$C$2:$C$11,MATCH($E2040,品項主檔!$A$2:$A$11,0))</f>
        <v>小菜</v>
      </c>
      <c r="H2040" s="17" t="n">
        <f aca="false">SUMIFS(品項年度售價!$D$2:$D$31,品項年度售價!$A$2:$A$31,$B2040,品項年度售價!$B$2:$B$31,$E2040)</f>
        <v>120</v>
      </c>
      <c r="I2040" s="4" t="n">
        <v>1160</v>
      </c>
      <c r="J2040" s="14" t="n">
        <f aca="false">H2040*I2040</f>
        <v>139200</v>
      </c>
    </row>
    <row r="2041" customFormat="false" ht="15" hidden="false" customHeight="false" outlineLevel="0" collapsed="false">
      <c r="A2041" s="6" t="str">
        <f aca="false">TEXT(B2041,"0")&amp;"-"&amp;TEXT(C2041,"00")</f>
        <v>2024-12</v>
      </c>
      <c r="B2041" s="4" t="n">
        <v>2024</v>
      </c>
      <c r="C2041" s="4" t="n">
        <v>12</v>
      </c>
      <c r="D2041" s="9" t="s">
        <v>285</v>
      </c>
      <c r="E2041" s="9" t="s">
        <v>370</v>
      </c>
      <c r="F2041" s="12" t="str">
        <f aca="false">INDEX(品項主檔!$B$2:$B$11,MATCH($E2041,品項主檔!$A$2:$A$11,0))</f>
        <v>古早味紅茶</v>
      </c>
      <c r="G2041" s="12" t="str">
        <f aca="false">INDEX(品項主檔!$C$2:$C$11,MATCH($E2041,品項主檔!$A$2:$A$11,0))</f>
        <v>飲品</v>
      </c>
      <c r="H2041" s="17" t="n">
        <f aca="false">SUMIFS(品項年度售價!$D$2:$D$31,品項年度售價!$A$2:$A$31,$B2041,品項年度售價!$B$2:$B$31,$E2041)</f>
        <v>45</v>
      </c>
      <c r="I2041" s="4" t="n">
        <v>2234</v>
      </c>
      <c r="J2041" s="14" t="n">
        <f aca="false">H2041*I2041</f>
        <v>100530</v>
      </c>
    </row>
    <row r="2042" customFormat="false" ht="15" hidden="false" customHeight="false" outlineLevel="0" collapsed="false">
      <c r="A2042" s="6" t="str">
        <f aca="false">TEXT(B2042,"0")&amp;"-"&amp;TEXT(C2042,"00")</f>
        <v>2024-12</v>
      </c>
      <c r="B2042" s="4" t="n">
        <v>2024</v>
      </c>
      <c r="C2042" s="4" t="n">
        <v>12</v>
      </c>
      <c r="D2042" s="9" t="s">
        <v>300</v>
      </c>
      <c r="E2042" s="9" t="s">
        <v>349</v>
      </c>
      <c r="F2042" s="12" t="str">
        <f aca="false">INDEX(品項主檔!$B$2:$B$11,MATCH($E2042,品項主檔!$A$2:$A$11,0))</f>
        <v>招牌牛肉麵</v>
      </c>
      <c r="G2042" s="12" t="str">
        <f aca="false">INDEX(品項主檔!$C$2:$C$11,MATCH($E2042,品項主檔!$A$2:$A$11,0))</f>
        <v>主食</v>
      </c>
      <c r="H2042" s="17" t="n">
        <f aca="false">SUMIFS(品項年度售價!$D$2:$D$31,品項年度售價!$A$2:$A$31,$B2042,品項年度售價!$B$2:$B$31,$E2042)</f>
        <v>280</v>
      </c>
      <c r="I2042" s="4" t="n">
        <v>715</v>
      </c>
      <c r="J2042" s="14" t="n">
        <f aca="false">H2042*I2042</f>
        <v>200200</v>
      </c>
    </row>
    <row r="2043" customFormat="false" ht="15" hidden="false" customHeight="false" outlineLevel="0" collapsed="false">
      <c r="A2043" s="6" t="str">
        <f aca="false">TEXT(B2043,"0")&amp;"-"&amp;TEXT(C2043,"00")</f>
        <v>2024-12</v>
      </c>
      <c r="B2043" s="4" t="n">
        <v>2024</v>
      </c>
      <c r="C2043" s="4" t="n">
        <v>12</v>
      </c>
      <c r="D2043" s="9" t="s">
        <v>300</v>
      </c>
      <c r="E2043" s="9" t="s">
        <v>352</v>
      </c>
      <c r="F2043" s="12" t="str">
        <f aca="false">INDEX(品項主檔!$B$2:$B$11,MATCH($E2043,品項主檔!$A$2:$A$11,0))</f>
        <v>三杯雞定食</v>
      </c>
      <c r="G2043" s="12" t="str">
        <f aca="false">INDEX(品項主檔!$C$2:$C$11,MATCH($E2043,品項主檔!$A$2:$A$11,0))</f>
        <v>主食</v>
      </c>
      <c r="H2043" s="17" t="n">
        <f aca="false">SUMIFS(品項年度售價!$D$2:$D$31,品項年度售價!$A$2:$A$31,$B2043,品項年度售價!$B$2:$B$31,$E2043)</f>
        <v>260</v>
      </c>
      <c r="I2043" s="4" t="n">
        <v>559</v>
      </c>
      <c r="J2043" s="14" t="n">
        <f aca="false">H2043*I2043</f>
        <v>145340</v>
      </c>
    </row>
    <row r="2044" customFormat="false" ht="15" hidden="false" customHeight="false" outlineLevel="0" collapsed="false">
      <c r="A2044" s="6" t="str">
        <f aca="false">TEXT(B2044,"0")&amp;"-"&amp;TEXT(C2044,"00")</f>
        <v>2024-12</v>
      </c>
      <c r="B2044" s="4" t="n">
        <v>2024</v>
      </c>
      <c r="C2044" s="4" t="n">
        <v>12</v>
      </c>
      <c r="D2044" s="9" t="s">
        <v>300</v>
      </c>
      <c r="E2044" s="9" t="s">
        <v>354</v>
      </c>
      <c r="F2044" s="12" t="str">
        <f aca="false">INDEX(品項主檔!$B$2:$B$11,MATCH($E2044,品項主檔!$A$2:$A$11,0))</f>
        <v>蔥油雞腿飯</v>
      </c>
      <c r="G2044" s="12" t="str">
        <f aca="false">INDEX(品項主檔!$C$2:$C$11,MATCH($E2044,品項主檔!$A$2:$A$11,0))</f>
        <v>主食</v>
      </c>
      <c r="H2044" s="17" t="n">
        <f aca="false">SUMIFS(品項年度售價!$D$2:$D$31,品項年度售價!$A$2:$A$31,$B2044,品項年度售價!$B$2:$B$31,$E2044)</f>
        <v>220</v>
      </c>
      <c r="I2044" s="4" t="n">
        <v>526</v>
      </c>
      <c r="J2044" s="14" t="n">
        <f aca="false">H2044*I2044</f>
        <v>115720</v>
      </c>
    </row>
    <row r="2045" customFormat="false" ht="15" hidden="false" customHeight="false" outlineLevel="0" collapsed="false">
      <c r="A2045" s="6" t="str">
        <f aca="false">TEXT(B2045,"0")&amp;"-"&amp;TEXT(C2045,"00")</f>
        <v>2024-12</v>
      </c>
      <c r="B2045" s="4" t="n">
        <v>2024</v>
      </c>
      <c r="C2045" s="4" t="n">
        <v>12</v>
      </c>
      <c r="D2045" s="9" t="s">
        <v>300</v>
      </c>
      <c r="E2045" s="9" t="s">
        <v>356</v>
      </c>
      <c r="F2045" s="12" t="str">
        <f aca="false">INDEX(品項主檔!$B$2:$B$11,MATCH($E2045,品項主檔!$A$2:$A$11,0))</f>
        <v>黑胡椒豬排飯</v>
      </c>
      <c r="G2045" s="12" t="str">
        <f aca="false">INDEX(品項主檔!$C$2:$C$11,MATCH($E2045,品項主檔!$A$2:$A$11,0))</f>
        <v>主食</v>
      </c>
      <c r="H2045" s="17" t="n">
        <f aca="false">SUMIFS(品項年度售價!$D$2:$D$31,品項年度售價!$A$2:$A$31,$B2045,品項年度售價!$B$2:$B$31,$E2045)</f>
        <v>230</v>
      </c>
      <c r="I2045" s="4" t="n">
        <v>660</v>
      </c>
      <c r="J2045" s="14" t="n">
        <f aca="false">H2045*I2045</f>
        <v>151800</v>
      </c>
    </row>
    <row r="2046" customFormat="false" ht="15" hidden="false" customHeight="false" outlineLevel="0" collapsed="false">
      <c r="A2046" s="6" t="str">
        <f aca="false">TEXT(B2046,"0")&amp;"-"&amp;TEXT(C2046,"00")</f>
        <v>2024-12</v>
      </c>
      <c r="B2046" s="4" t="n">
        <v>2024</v>
      </c>
      <c r="C2046" s="4" t="n">
        <v>12</v>
      </c>
      <c r="D2046" s="9" t="s">
        <v>300</v>
      </c>
      <c r="E2046" s="9" t="s">
        <v>358</v>
      </c>
      <c r="F2046" s="12" t="str">
        <f aca="false">INDEX(品項主檔!$B$2:$B$11,MATCH($E2046,品項主檔!$A$2:$A$11,0))</f>
        <v>麻油雞湯麵</v>
      </c>
      <c r="G2046" s="12" t="str">
        <f aca="false">INDEX(品項主檔!$C$2:$C$11,MATCH($E2046,品項主檔!$A$2:$A$11,0))</f>
        <v>主食</v>
      </c>
      <c r="H2046" s="17" t="n">
        <f aca="false">SUMIFS(品項年度售價!$D$2:$D$31,品項年度售價!$A$2:$A$31,$B2046,品項年度售價!$B$2:$B$31,$E2046)</f>
        <v>290</v>
      </c>
      <c r="I2046" s="4" t="n">
        <v>705</v>
      </c>
      <c r="J2046" s="14" t="n">
        <f aca="false">H2046*I2046</f>
        <v>204450</v>
      </c>
    </row>
    <row r="2047" customFormat="false" ht="15" hidden="false" customHeight="false" outlineLevel="0" collapsed="false">
      <c r="A2047" s="6" t="str">
        <f aca="false">TEXT(B2047,"0")&amp;"-"&amp;TEXT(C2047,"00")</f>
        <v>2024-12</v>
      </c>
      <c r="B2047" s="4" t="n">
        <v>2024</v>
      </c>
      <c r="C2047" s="4" t="n">
        <v>12</v>
      </c>
      <c r="D2047" s="9" t="s">
        <v>300</v>
      </c>
      <c r="E2047" s="9" t="s">
        <v>360</v>
      </c>
      <c r="F2047" s="12" t="str">
        <f aca="false">INDEX(品項主檔!$B$2:$B$11,MATCH($E2047,品項主檔!$A$2:$A$11,0))</f>
        <v>塔香涼麵</v>
      </c>
      <c r="G2047" s="12" t="str">
        <f aca="false">INDEX(品項主檔!$C$2:$C$11,MATCH($E2047,品項主檔!$A$2:$A$11,0))</f>
        <v>主食</v>
      </c>
      <c r="H2047" s="17" t="n">
        <f aca="false">SUMIFS(品項年度售價!$D$2:$D$31,品項年度售價!$A$2:$A$31,$B2047,品項年度售價!$B$2:$B$31,$E2047)</f>
        <v>180</v>
      </c>
      <c r="I2047" s="4" t="n">
        <v>255</v>
      </c>
      <c r="J2047" s="14" t="n">
        <f aca="false">H2047*I2047</f>
        <v>45900</v>
      </c>
    </row>
    <row r="2048" customFormat="false" ht="15" hidden="false" customHeight="false" outlineLevel="0" collapsed="false">
      <c r="A2048" s="6" t="str">
        <f aca="false">TEXT(B2048,"0")&amp;"-"&amp;TEXT(C2048,"00")</f>
        <v>2024-12</v>
      </c>
      <c r="B2048" s="4" t="n">
        <v>2024</v>
      </c>
      <c r="C2048" s="4" t="n">
        <v>12</v>
      </c>
      <c r="D2048" s="9" t="s">
        <v>300</v>
      </c>
      <c r="E2048" s="9" t="s">
        <v>362</v>
      </c>
      <c r="F2048" s="12" t="str">
        <f aca="false">INDEX(品項主檔!$B$2:$B$11,MATCH($E2048,品項主檔!$A$2:$A$11,0))</f>
        <v>海鮮炒飯</v>
      </c>
      <c r="G2048" s="12" t="str">
        <f aca="false">INDEX(品項主檔!$C$2:$C$11,MATCH($E2048,品項主檔!$A$2:$A$11,0))</f>
        <v>主食</v>
      </c>
      <c r="H2048" s="17" t="n">
        <f aca="false">SUMIFS(品項年度售價!$D$2:$D$31,品項年度售價!$A$2:$A$31,$B2048,品項年度售價!$B$2:$B$31,$E2048)</f>
        <v>250</v>
      </c>
      <c r="I2048" s="4" t="n">
        <v>515</v>
      </c>
      <c r="J2048" s="14" t="n">
        <f aca="false">H2048*I2048</f>
        <v>128750</v>
      </c>
    </row>
    <row r="2049" customFormat="false" ht="15" hidden="false" customHeight="false" outlineLevel="0" collapsed="false">
      <c r="A2049" s="6" t="str">
        <f aca="false">TEXT(B2049,"0")&amp;"-"&amp;TEXT(C2049,"00")</f>
        <v>2024-12</v>
      </c>
      <c r="B2049" s="4" t="n">
        <v>2024</v>
      </c>
      <c r="C2049" s="4" t="n">
        <v>12</v>
      </c>
      <c r="D2049" s="9" t="s">
        <v>300</v>
      </c>
      <c r="E2049" s="9" t="s">
        <v>364</v>
      </c>
      <c r="F2049" s="12" t="str">
        <f aca="false">INDEX(品項主檔!$B$2:$B$11,MATCH($E2049,品項主檔!$A$2:$A$11,0))</f>
        <v>酸辣湯</v>
      </c>
      <c r="G2049" s="12" t="str">
        <f aca="false">INDEX(品項主檔!$C$2:$C$11,MATCH($E2049,品項主檔!$A$2:$A$11,0))</f>
        <v>湯品</v>
      </c>
      <c r="H2049" s="17" t="n">
        <f aca="false">SUMIFS(品項年度售價!$D$2:$D$31,品項年度售價!$A$2:$A$31,$B2049,品項年度售價!$B$2:$B$31,$E2049)</f>
        <v>60</v>
      </c>
      <c r="I2049" s="4" t="n">
        <v>4301</v>
      </c>
      <c r="J2049" s="14" t="n">
        <f aca="false">H2049*I2049</f>
        <v>258060</v>
      </c>
    </row>
    <row r="2050" customFormat="false" ht="15" hidden="false" customHeight="false" outlineLevel="0" collapsed="false">
      <c r="A2050" s="6" t="str">
        <f aca="false">TEXT(B2050,"0")&amp;"-"&amp;TEXT(C2050,"00")</f>
        <v>2024-12</v>
      </c>
      <c r="B2050" s="4" t="n">
        <v>2024</v>
      </c>
      <c r="C2050" s="4" t="n">
        <v>12</v>
      </c>
      <c r="D2050" s="9" t="s">
        <v>300</v>
      </c>
      <c r="E2050" s="9" t="s">
        <v>367</v>
      </c>
      <c r="F2050" s="12" t="str">
        <f aca="false">INDEX(品項主檔!$B$2:$B$11,MATCH($E2050,品項主檔!$A$2:$A$11,0))</f>
        <v>招牌滷味拼盤</v>
      </c>
      <c r="G2050" s="12" t="str">
        <f aca="false">INDEX(品項主檔!$C$2:$C$11,MATCH($E2050,品項主檔!$A$2:$A$11,0))</f>
        <v>小菜</v>
      </c>
      <c r="H2050" s="17" t="n">
        <f aca="false">SUMIFS(品項年度售價!$D$2:$D$31,品項年度售價!$A$2:$A$31,$B2050,品項年度售價!$B$2:$B$31,$E2050)</f>
        <v>120</v>
      </c>
      <c r="I2050" s="4" t="n">
        <v>2318</v>
      </c>
      <c r="J2050" s="14" t="n">
        <f aca="false">H2050*I2050</f>
        <v>278160</v>
      </c>
    </row>
    <row r="2051" customFormat="false" ht="15" hidden="false" customHeight="false" outlineLevel="0" collapsed="false">
      <c r="A2051" s="6" t="str">
        <f aca="false">TEXT(B2051,"0")&amp;"-"&amp;TEXT(C2051,"00")</f>
        <v>2024-12</v>
      </c>
      <c r="B2051" s="4" t="n">
        <v>2024</v>
      </c>
      <c r="C2051" s="4" t="n">
        <v>12</v>
      </c>
      <c r="D2051" s="9" t="s">
        <v>300</v>
      </c>
      <c r="E2051" s="9" t="s">
        <v>370</v>
      </c>
      <c r="F2051" s="12" t="str">
        <f aca="false">INDEX(品項主檔!$B$2:$B$11,MATCH($E2051,品項主檔!$A$2:$A$11,0))</f>
        <v>古早味紅茶</v>
      </c>
      <c r="G2051" s="12" t="str">
        <f aca="false">INDEX(品項主檔!$C$2:$C$11,MATCH($E2051,品項主檔!$A$2:$A$11,0))</f>
        <v>飲品</v>
      </c>
      <c r="H2051" s="17" t="n">
        <f aca="false">SUMIFS(品項年度售價!$D$2:$D$31,品項年度售價!$A$2:$A$31,$B2051,品項年度售價!$B$2:$B$31,$E2051)</f>
        <v>45</v>
      </c>
      <c r="I2051" s="4" t="n">
        <v>4001</v>
      </c>
      <c r="J2051" s="14" t="n">
        <f aca="false">H2051*I2051</f>
        <v>180045</v>
      </c>
    </row>
    <row r="2052" customFormat="false" ht="15" hidden="false" customHeight="false" outlineLevel="0" collapsed="false">
      <c r="A2052" s="6" t="str">
        <f aca="false">TEXT(B2052,"0")&amp;"-"&amp;TEXT(C2052,"00")</f>
        <v>2024-12</v>
      </c>
      <c r="B2052" s="4" t="n">
        <v>2024</v>
      </c>
      <c r="C2052" s="4" t="n">
        <v>12</v>
      </c>
      <c r="D2052" s="9" t="s">
        <v>305</v>
      </c>
      <c r="E2052" s="9" t="s">
        <v>349</v>
      </c>
      <c r="F2052" s="12" t="str">
        <f aca="false">INDEX(品項主檔!$B$2:$B$11,MATCH($E2052,品項主檔!$A$2:$A$11,0))</f>
        <v>招牌牛肉麵</v>
      </c>
      <c r="G2052" s="12" t="str">
        <f aca="false">INDEX(品項主檔!$C$2:$C$11,MATCH($E2052,品項主檔!$A$2:$A$11,0))</f>
        <v>主食</v>
      </c>
      <c r="H2052" s="17" t="n">
        <f aca="false">SUMIFS(品項年度售價!$D$2:$D$31,品項年度售價!$A$2:$A$31,$B2052,品項年度售價!$B$2:$B$31,$E2052)</f>
        <v>280</v>
      </c>
      <c r="I2052" s="4" t="n">
        <v>586</v>
      </c>
      <c r="J2052" s="14" t="n">
        <f aca="false">H2052*I2052</f>
        <v>164080</v>
      </c>
    </row>
    <row r="2053" customFormat="false" ht="15" hidden="false" customHeight="false" outlineLevel="0" collapsed="false">
      <c r="A2053" s="6" t="str">
        <f aca="false">TEXT(B2053,"0")&amp;"-"&amp;TEXT(C2053,"00")</f>
        <v>2024-12</v>
      </c>
      <c r="B2053" s="4" t="n">
        <v>2024</v>
      </c>
      <c r="C2053" s="4" t="n">
        <v>12</v>
      </c>
      <c r="D2053" s="9" t="s">
        <v>305</v>
      </c>
      <c r="E2053" s="9" t="s">
        <v>352</v>
      </c>
      <c r="F2053" s="12" t="str">
        <f aca="false">INDEX(品項主檔!$B$2:$B$11,MATCH($E2053,品項主檔!$A$2:$A$11,0))</f>
        <v>三杯雞定食</v>
      </c>
      <c r="G2053" s="12" t="str">
        <f aca="false">INDEX(品項主檔!$C$2:$C$11,MATCH($E2053,品項主檔!$A$2:$A$11,0))</f>
        <v>主食</v>
      </c>
      <c r="H2053" s="17" t="n">
        <f aca="false">SUMIFS(品項年度售價!$D$2:$D$31,品項年度售價!$A$2:$A$31,$B2053,品項年度售價!$B$2:$B$31,$E2053)</f>
        <v>260</v>
      </c>
      <c r="I2053" s="4" t="n">
        <v>491</v>
      </c>
      <c r="J2053" s="14" t="n">
        <f aca="false">H2053*I2053</f>
        <v>127660</v>
      </c>
    </row>
    <row r="2054" customFormat="false" ht="15" hidden="false" customHeight="false" outlineLevel="0" collapsed="false">
      <c r="A2054" s="6" t="str">
        <f aca="false">TEXT(B2054,"0")&amp;"-"&amp;TEXT(C2054,"00")</f>
        <v>2024-12</v>
      </c>
      <c r="B2054" s="4" t="n">
        <v>2024</v>
      </c>
      <c r="C2054" s="4" t="n">
        <v>12</v>
      </c>
      <c r="D2054" s="9" t="s">
        <v>305</v>
      </c>
      <c r="E2054" s="9" t="s">
        <v>354</v>
      </c>
      <c r="F2054" s="12" t="str">
        <f aca="false">INDEX(品項主檔!$B$2:$B$11,MATCH($E2054,品項主檔!$A$2:$A$11,0))</f>
        <v>蔥油雞腿飯</v>
      </c>
      <c r="G2054" s="12" t="str">
        <f aca="false">INDEX(品項主檔!$C$2:$C$11,MATCH($E2054,品項主檔!$A$2:$A$11,0))</f>
        <v>主食</v>
      </c>
      <c r="H2054" s="17" t="n">
        <f aca="false">SUMIFS(品項年度售價!$D$2:$D$31,品項年度售價!$A$2:$A$31,$B2054,品項年度售價!$B$2:$B$31,$E2054)</f>
        <v>220</v>
      </c>
      <c r="I2054" s="4" t="n">
        <v>614</v>
      </c>
      <c r="J2054" s="14" t="n">
        <f aca="false">H2054*I2054</f>
        <v>135080</v>
      </c>
    </row>
    <row r="2055" customFormat="false" ht="15" hidden="false" customHeight="false" outlineLevel="0" collapsed="false">
      <c r="A2055" s="6" t="str">
        <f aca="false">TEXT(B2055,"0")&amp;"-"&amp;TEXT(C2055,"00")</f>
        <v>2024-12</v>
      </c>
      <c r="B2055" s="4" t="n">
        <v>2024</v>
      </c>
      <c r="C2055" s="4" t="n">
        <v>12</v>
      </c>
      <c r="D2055" s="9" t="s">
        <v>305</v>
      </c>
      <c r="E2055" s="9" t="s">
        <v>356</v>
      </c>
      <c r="F2055" s="12" t="str">
        <f aca="false">INDEX(品項主檔!$B$2:$B$11,MATCH($E2055,品項主檔!$A$2:$A$11,0))</f>
        <v>黑胡椒豬排飯</v>
      </c>
      <c r="G2055" s="12" t="str">
        <f aca="false">INDEX(品項主檔!$C$2:$C$11,MATCH($E2055,品項主檔!$A$2:$A$11,0))</f>
        <v>主食</v>
      </c>
      <c r="H2055" s="17" t="n">
        <f aca="false">SUMIFS(品項年度售價!$D$2:$D$31,品項年度售價!$A$2:$A$31,$B2055,品項年度售價!$B$2:$B$31,$E2055)</f>
        <v>230</v>
      </c>
      <c r="I2055" s="4" t="n">
        <v>447</v>
      </c>
      <c r="J2055" s="14" t="n">
        <f aca="false">H2055*I2055</f>
        <v>102810</v>
      </c>
    </row>
    <row r="2056" customFormat="false" ht="15" hidden="false" customHeight="false" outlineLevel="0" collapsed="false">
      <c r="A2056" s="6" t="str">
        <f aca="false">TEXT(B2056,"0")&amp;"-"&amp;TEXT(C2056,"00")</f>
        <v>2024-12</v>
      </c>
      <c r="B2056" s="4" t="n">
        <v>2024</v>
      </c>
      <c r="C2056" s="4" t="n">
        <v>12</v>
      </c>
      <c r="D2056" s="9" t="s">
        <v>305</v>
      </c>
      <c r="E2056" s="9" t="s">
        <v>358</v>
      </c>
      <c r="F2056" s="12" t="str">
        <f aca="false">INDEX(品項主檔!$B$2:$B$11,MATCH($E2056,品項主檔!$A$2:$A$11,0))</f>
        <v>麻油雞湯麵</v>
      </c>
      <c r="G2056" s="12" t="str">
        <f aca="false">INDEX(品項主檔!$C$2:$C$11,MATCH($E2056,品項主檔!$A$2:$A$11,0))</f>
        <v>主食</v>
      </c>
      <c r="H2056" s="17" t="n">
        <f aca="false">SUMIFS(品項年度售價!$D$2:$D$31,品項年度售價!$A$2:$A$31,$B2056,品項年度售價!$B$2:$B$31,$E2056)</f>
        <v>290</v>
      </c>
      <c r="I2056" s="4" t="n">
        <v>732</v>
      </c>
      <c r="J2056" s="14" t="n">
        <f aca="false">H2056*I2056</f>
        <v>212280</v>
      </c>
    </row>
    <row r="2057" customFormat="false" ht="15" hidden="false" customHeight="false" outlineLevel="0" collapsed="false">
      <c r="A2057" s="6" t="str">
        <f aca="false">TEXT(B2057,"0")&amp;"-"&amp;TEXT(C2057,"00")</f>
        <v>2024-12</v>
      </c>
      <c r="B2057" s="4" t="n">
        <v>2024</v>
      </c>
      <c r="C2057" s="4" t="n">
        <v>12</v>
      </c>
      <c r="D2057" s="9" t="s">
        <v>305</v>
      </c>
      <c r="E2057" s="9" t="s">
        <v>360</v>
      </c>
      <c r="F2057" s="12" t="str">
        <f aca="false">INDEX(品項主檔!$B$2:$B$11,MATCH($E2057,品項主檔!$A$2:$A$11,0))</f>
        <v>塔香涼麵</v>
      </c>
      <c r="G2057" s="12" t="str">
        <f aca="false">INDEX(品項主檔!$C$2:$C$11,MATCH($E2057,品項主檔!$A$2:$A$11,0))</f>
        <v>主食</v>
      </c>
      <c r="H2057" s="17" t="n">
        <f aca="false">SUMIFS(品項年度售價!$D$2:$D$31,品項年度售價!$A$2:$A$31,$B2057,品項年度售價!$B$2:$B$31,$E2057)</f>
        <v>180</v>
      </c>
      <c r="I2057" s="4" t="n">
        <v>244</v>
      </c>
      <c r="J2057" s="14" t="n">
        <f aca="false">H2057*I2057</f>
        <v>43920</v>
      </c>
    </row>
    <row r="2058" customFormat="false" ht="15" hidden="false" customHeight="false" outlineLevel="0" collapsed="false">
      <c r="A2058" s="6" t="str">
        <f aca="false">TEXT(B2058,"0")&amp;"-"&amp;TEXT(C2058,"00")</f>
        <v>2024-12</v>
      </c>
      <c r="B2058" s="4" t="n">
        <v>2024</v>
      </c>
      <c r="C2058" s="4" t="n">
        <v>12</v>
      </c>
      <c r="D2058" s="9" t="s">
        <v>305</v>
      </c>
      <c r="E2058" s="9" t="s">
        <v>362</v>
      </c>
      <c r="F2058" s="12" t="str">
        <f aca="false">INDEX(品項主檔!$B$2:$B$11,MATCH($E2058,品項主檔!$A$2:$A$11,0))</f>
        <v>海鮮炒飯</v>
      </c>
      <c r="G2058" s="12" t="str">
        <f aca="false">INDEX(品項主檔!$C$2:$C$11,MATCH($E2058,品項主檔!$A$2:$A$11,0))</f>
        <v>主食</v>
      </c>
      <c r="H2058" s="17" t="n">
        <f aca="false">SUMIFS(品項年度售價!$D$2:$D$31,品項年度售價!$A$2:$A$31,$B2058,品項年度售價!$B$2:$B$31,$E2058)</f>
        <v>250</v>
      </c>
      <c r="I2058" s="4" t="n">
        <v>429</v>
      </c>
      <c r="J2058" s="14" t="n">
        <f aca="false">H2058*I2058</f>
        <v>107250</v>
      </c>
    </row>
    <row r="2059" customFormat="false" ht="15" hidden="false" customHeight="false" outlineLevel="0" collapsed="false">
      <c r="A2059" s="6" t="str">
        <f aca="false">TEXT(B2059,"0")&amp;"-"&amp;TEXT(C2059,"00")</f>
        <v>2024-12</v>
      </c>
      <c r="B2059" s="4" t="n">
        <v>2024</v>
      </c>
      <c r="C2059" s="4" t="n">
        <v>12</v>
      </c>
      <c r="D2059" s="9" t="s">
        <v>305</v>
      </c>
      <c r="E2059" s="9" t="s">
        <v>364</v>
      </c>
      <c r="F2059" s="12" t="str">
        <f aca="false">INDEX(品項主檔!$B$2:$B$11,MATCH($E2059,品項主檔!$A$2:$A$11,0))</f>
        <v>酸辣湯</v>
      </c>
      <c r="G2059" s="12" t="str">
        <f aca="false">INDEX(品項主檔!$C$2:$C$11,MATCH($E2059,品項主檔!$A$2:$A$11,0))</f>
        <v>湯品</v>
      </c>
      <c r="H2059" s="17" t="n">
        <f aca="false">SUMIFS(品項年度售價!$D$2:$D$31,品項年度售價!$A$2:$A$31,$B2059,品項年度售價!$B$2:$B$31,$E2059)</f>
        <v>60</v>
      </c>
      <c r="I2059" s="4" t="n">
        <v>3790</v>
      </c>
      <c r="J2059" s="14" t="n">
        <f aca="false">H2059*I2059</f>
        <v>227400</v>
      </c>
    </row>
    <row r="2060" customFormat="false" ht="15" hidden="false" customHeight="false" outlineLevel="0" collapsed="false">
      <c r="A2060" s="6" t="str">
        <f aca="false">TEXT(B2060,"0")&amp;"-"&amp;TEXT(C2060,"00")</f>
        <v>2024-12</v>
      </c>
      <c r="B2060" s="4" t="n">
        <v>2024</v>
      </c>
      <c r="C2060" s="4" t="n">
        <v>12</v>
      </c>
      <c r="D2060" s="9" t="s">
        <v>305</v>
      </c>
      <c r="E2060" s="9" t="s">
        <v>367</v>
      </c>
      <c r="F2060" s="12" t="str">
        <f aca="false">INDEX(品項主檔!$B$2:$B$11,MATCH($E2060,品項主檔!$A$2:$A$11,0))</f>
        <v>招牌滷味拼盤</v>
      </c>
      <c r="G2060" s="12" t="str">
        <f aca="false">INDEX(品項主檔!$C$2:$C$11,MATCH($E2060,品項主檔!$A$2:$A$11,0))</f>
        <v>小菜</v>
      </c>
      <c r="H2060" s="17" t="n">
        <f aca="false">SUMIFS(品項年度售價!$D$2:$D$31,品項年度售價!$A$2:$A$31,$B2060,品項年度售價!$B$2:$B$31,$E2060)</f>
        <v>120</v>
      </c>
      <c r="I2060" s="4" t="n">
        <v>1789</v>
      </c>
      <c r="J2060" s="14" t="n">
        <f aca="false">H2060*I2060</f>
        <v>214680</v>
      </c>
    </row>
    <row r="2061" customFormat="false" ht="15" hidden="false" customHeight="false" outlineLevel="0" collapsed="false">
      <c r="A2061" s="6" t="str">
        <f aca="false">TEXT(B2061,"0")&amp;"-"&amp;TEXT(C2061,"00")</f>
        <v>2024-12</v>
      </c>
      <c r="B2061" s="4" t="n">
        <v>2024</v>
      </c>
      <c r="C2061" s="4" t="n">
        <v>12</v>
      </c>
      <c r="D2061" s="9" t="s">
        <v>305</v>
      </c>
      <c r="E2061" s="9" t="s">
        <v>370</v>
      </c>
      <c r="F2061" s="12" t="str">
        <f aca="false">INDEX(品項主檔!$B$2:$B$11,MATCH($E2061,品項主檔!$A$2:$A$11,0))</f>
        <v>古早味紅茶</v>
      </c>
      <c r="G2061" s="12" t="str">
        <f aca="false">INDEX(品項主檔!$C$2:$C$11,MATCH($E2061,品項主檔!$A$2:$A$11,0))</f>
        <v>飲品</v>
      </c>
      <c r="H2061" s="17" t="n">
        <f aca="false">SUMIFS(品項年度售價!$D$2:$D$31,品項年度售價!$A$2:$A$31,$B2061,品項年度售價!$B$2:$B$31,$E2061)</f>
        <v>45</v>
      </c>
      <c r="I2061" s="4" t="n">
        <v>3837</v>
      </c>
      <c r="J2061" s="14" t="n">
        <f aca="false">H2061*I2061</f>
        <v>172665</v>
      </c>
    </row>
    <row r="2062" customFormat="false" ht="15" hidden="false" customHeight="false" outlineLevel="0" collapsed="false">
      <c r="A2062" s="6" t="str">
        <f aca="false">TEXT(B2062,"0")&amp;"-"&amp;TEXT(C2062,"00")</f>
        <v>2024-12</v>
      </c>
      <c r="B2062" s="4" t="n">
        <v>2024</v>
      </c>
      <c r="C2062" s="4" t="n">
        <v>12</v>
      </c>
      <c r="D2062" s="9" t="s">
        <v>307</v>
      </c>
      <c r="E2062" s="9" t="s">
        <v>349</v>
      </c>
      <c r="F2062" s="12" t="str">
        <f aca="false">INDEX(品項主檔!$B$2:$B$11,MATCH($E2062,品項主檔!$A$2:$A$11,0))</f>
        <v>招牌牛肉麵</v>
      </c>
      <c r="G2062" s="12" t="str">
        <f aca="false">INDEX(品項主檔!$C$2:$C$11,MATCH($E2062,品項主檔!$A$2:$A$11,0))</f>
        <v>主食</v>
      </c>
      <c r="H2062" s="17" t="n">
        <f aca="false">SUMIFS(品項年度售價!$D$2:$D$31,品項年度售價!$A$2:$A$31,$B2062,品項年度售價!$B$2:$B$31,$E2062)</f>
        <v>280</v>
      </c>
      <c r="I2062" s="4" t="n">
        <v>551</v>
      </c>
      <c r="J2062" s="14" t="n">
        <f aca="false">H2062*I2062</f>
        <v>154280</v>
      </c>
    </row>
    <row r="2063" customFormat="false" ht="15" hidden="false" customHeight="false" outlineLevel="0" collapsed="false">
      <c r="A2063" s="6" t="str">
        <f aca="false">TEXT(B2063,"0")&amp;"-"&amp;TEXT(C2063,"00")</f>
        <v>2024-12</v>
      </c>
      <c r="B2063" s="4" t="n">
        <v>2024</v>
      </c>
      <c r="C2063" s="4" t="n">
        <v>12</v>
      </c>
      <c r="D2063" s="9" t="s">
        <v>307</v>
      </c>
      <c r="E2063" s="9" t="s">
        <v>352</v>
      </c>
      <c r="F2063" s="12" t="str">
        <f aca="false">INDEX(品項主檔!$B$2:$B$11,MATCH($E2063,品項主檔!$A$2:$A$11,0))</f>
        <v>三杯雞定食</v>
      </c>
      <c r="G2063" s="12" t="str">
        <f aca="false">INDEX(品項主檔!$C$2:$C$11,MATCH($E2063,品項主檔!$A$2:$A$11,0))</f>
        <v>主食</v>
      </c>
      <c r="H2063" s="17" t="n">
        <f aca="false">SUMIFS(品項年度售價!$D$2:$D$31,品項年度售價!$A$2:$A$31,$B2063,品項年度售價!$B$2:$B$31,$E2063)</f>
        <v>260</v>
      </c>
      <c r="I2063" s="4" t="n">
        <v>456</v>
      </c>
      <c r="J2063" s="14" t="n">
        <f aca="false">H2063*I2063</f>
        <v>118560</v>
      </c>
    </row>
    <row r="2064" customFormat="false" ht="15" hidden="false" customHeight="false" outlineLevel="0" collapsed="false">
      <c r="A2064" s="6" t="str">
        <f aca="false">TEXT(B2064,"0")&amp;"-"&amp;TEXT(C2064,"00")</f>
        <v>2024-12</v>
      </c>
      <c r="B2064" s="4" t="n">
        <v>2024</v>
      </c>
      <c r="C2064" s="4" t="n">
        <v>12</v>
      </c>
      <c r="D2064" s="9" t="s">
        <v>307</v>
      </c>
      <c r="E2064" s="9" t="s">
        <v>354</v>
      </c>
      <c r="F2064" s="12" t="str">
        <f aca="false">INDEX(品項主檔!$B$2:$B$11,MATCH($E2064,品項主檔!$A$2:$A$11,0))</f>
        <v>蔥油雞腿飯</v>
      </c>
      <c r="G2064" s="12" t="str">
        <f aca="false">INDEX(品項主檔!$C$2:$C$11,MATCH($E2064,品項主檔!$A$2:$A$11,0))</f>
        <v>主食</v>
      </c>
      <c r="H2064" s="17" t="n">
        <f aca="false">SUMIFS(品項年度售價!$D$2:$D$31,品項年度售價!$A$2:$A$31,$B2064,品項年度售價!$B$2:$B$31,$E2064)</f>
        <v>220</v>
      </c>
      <c r="I2064" s="4" t="n">
        <v>351</v>
      </c>
      <c r="J2064" s="14" t="n">
        <f aca="false">H2064*I2064</f>
        <v>77220</v>
      </c>
    </row>
    <row r="2065" customFormat="false" ht="15" hidden="false" customHeight="false" outlineLevel="0" collapsed="false">
      <c r="A2065" s="6" t="str">
        <f aca="false">TEXT(B2065,"0")&amp;"-"&amp;TEXT(C2065,"00")</f>
        <v>2024-12</v>
      </c>
      <c r="B2065" s="4" t="n">
        <v>2024</v>
      </c>
      <c r="C2065" s="4" t="n">
        <v>12</v>
      </c>
      <c r="D2065" s="9" t="s">
        <v>307</v>
      </c>
      <c r="E2065" s="9" t="s">
        <v>356</v>
      </c>
      <c r="F2065" s="12" t="str">
        <f aca="false">INDEX(品項主檔!$B$2:$B$11,MATCH($E2065,品項主檔!$A$2:$A$11,0))</f>
        <v>黑胡椒豬排飯</v>
      </c>
      <c r="G2065" s="12" t="str">
        <f aca="false">INDEX(品項主檔!$C$2:$C$11,MATCH($E2065,品項主檔!$A$2:$A$11,0))</f>
        <v>主食</v>
      </c>
      <c r="H2065" s="17" t="n">
        <f aca="false">SUMIFS(品項年度售價!$D$2:$D$31,品項年度售價!$A$2:$A$31,$B2065,品項年度售價!$B$2:$B$31,$E2065)</f>
        <v>230</v>
      </c>
      <c r="I2065" s="4" t="n">
        <v>472</v>
      </c>
      <c r="J2065" s="14" t="n">
        <f aca="false">H2065*I2065</f>
        <v>108560</v>
      </c>
    </row>
    <row r="2066" customFormat="false" ht="15" hidden="false" customHeight="false" outlineLevel="0" collapsed="false">
      <c r="A2066" s="6" t="str">
        <f aca="false">TEXT(B2066,"0")&amp;"-"&amp;TEXT(C2066,"00")</f>
        <v>2024-12</v>
      </c>
      <c r="B2066" s="4" t="n">
        <v>2024</v>
      </c>
      <c r="C2066" s="4" t="n">
        <v>12</v>
      </c>
      <c r="D2066" s="9" t="s">
        <v>307</v>
      </c>
      <c r="E2066" s="9" t="s">
        <v>358</v>
      </c>
      <c r="F2066" s="12" t="str">
        <f aca="false">INDEX(品項主檔!$B$2:$B$11,MATCH($E2066,品項主檔!$A$2:$A$11,0))</f>
        <v>麻油雞湯麵</v>
      </c>
      <c r="G2066" s="12" t="str">
        <f aca="false">INDEX(品項主檔!$C$2:$C$11,MATCH($E2066,品項主檔!$A$2:$A$11,0))</f>
        <v>主食</v>
      </c>
      <c r="H2066" s="17" t="n">
        <f aca="false">SUMIFS(品項年度售價!$D$2:$D$31,品項年度售價!$A$2:$A$31,$B2066,品項年度售價!$B$2:$B$31,$E2066)</f>
        <v>290</v>
      </c>
      <c r="I2066" s="4" t="n">
        <v>583</v>
      </c>
      <c r="J2066" s="14" t="n">
        <f aca="false">H2066*I2066</f>
        <v>169070</v>
      </c>
    </row>
    <row r="2067" customFormat="false" ht="15" hidden="false" customHeight="false" outlineLevel="0" collapsed="false">
      <c r="A2067" s="6" t="str">
        <f aca="false">TEXT(B2067,"0")&amp;"-"&amp;TEXT(C2067,"00")</f>
        <v>2024-12</v>
      </c>
      <c r="B2067" s="4" t="n">
        <v>2024</v>
      </c>
      <c r="C2067" s="4" t="n">
        <v>12</v>
      </c>
      <c r="D2067" s="9" t="s">
        <v>307</v>
      </c>
      <c r="E2067" s="9" t="s">
        <v>360</v>
      </c>
      <c r="F2067" s="12" t="str">
        <f aca="false">INDEX(品項主檔!$B$2:$B$11,MATCH($E2067,品項主檔!$A$2:$A$11,0))</f>
        <v>塔香涼麵</v>
      </c>
      <c r="G2067" s="12" t="str">
        <f aca="false">INDEX(品項主檔!$C$2:$C$11,MATCH($E2067,品項主檔!$A$2:$A$11,0))</f>
        <v>主食</v>
      </c>
      <c r="H2067" s="17" t="n">
        <f aca="false">SUMIFS(品項年度售價!$D$2:$D$31,品項年度售價!$A$2:$A$31,$B2067,品項年度售價!$B$2:$B$31,$E2067)</f>
        <v>180</v>
      </c>
      <c r="I2067" s="4" t="n">
        <v>208</v>
      </c>
      <c r="J2067" s="14" t="n">
        <f aca="false">H2067*I2067</f>
        <v>37440</v>
      </c>
    </row>
    <row r="2068" customFormat="false" ht="15" hidden="false" customHeight="false" outlineLevel="0" collapsed="false">
      <c r="A2068" s="6" t="str">
        <f aca="false">TEXT(B2068,"0")&amp;"-"&amp;TEXT(C2068,"00")</f>
        <v>2024-12</v>
      </c>
      <c r="B2068" s="4" t="n">
        <v>2024</v>
      </c>
      <c r="C2068" s="4" t="n">
        <v>12</v>
      </c>
      <c r="D2068" s="9" t="s">
        <v>307</v>
      </c>
      <c r="E2068" s="9" t="s">
        <v>362</v>
      </c>
      <c r="F2068" s="12" t="str">
        <f aca="false">INDEX(品項主檔!$B$2:$B$11,MATCH($E2068,品項主檔!$A$2:$A$11,0))</f>
        <v>海鮮炒飯</v>
      </c>
      <c r="G2068" s="12" t="str">
        <f aca="false">INDEX(品項主檔!$C$2:$C$11,MATCH($E2068,品項主檔!$A$2:$A$11,0))</f>
        <v>主食</v>
      </c>
      <c r="H2068" s="17" t="n">
        <f aca="false">SUMIFS(品項年度售價!$D$2:$D$31,品項年度售價!$A$2:$A$31,$B2068,品項年度售價!$B$2:$B$31,$E2068)</f>
        <v>250</v>
      </c>
      <c r="I2068" s="4" t="n">
        <v>467</v>
      </c>
      <c r="J2068" s="14" t="n">
        <f aca="false">H2068*I2068</f>
        <v>116750</v>
      </c>
    </row>
    <row r="2069" customFormat="false" ht="15" hidden="false" customHeight="false" outlineLevel="0" collapsed="false">
      <c r="A2069" s="6" t="str">
        <f aca="false">TEXT(B2069,"0")&amp;"-"&amp;TEXT(C2069,"00")</f>
        <v>2024-12</v>
      </c>
      <c r="B2069" s="4" t="n">
        <v>2024</v>
      </c>
      <c r="C2069" s="4" t="n">
        <v>12</v>
      </c>
      <c r="D2069" s="9" t="s">
        <v>307</v>
      </c>
      <c r="E2069" s="9" t="s">
        <v>364</v>
      </c>
      <c r="F2069" s="12" t="str">
        <f aca="false">INDEX(品項主檔!$B$2:$B$11,MATCH($E2069,品項主檔!$A$2:$A$11,0))</f>
        <v>酸辣湯</v>
      </c>
      <c r="G2069" s="12" t="str">
        <f aca="false">INDEX(品項主檔!$C$2:$C$11,MATCH($E2069,品項主檔!$A$2:$A$11,0))</f>
        <v>湯品</v>
      </c>
      <c r="H2069" s="17" t="n">
        <f aca="false">SUMIFS(品項年度售價!$D$2:$D$31,品項年度售價!$A$2:$A$31,$B2069,品項年度售價!$B$2:$B$31,$E2069)</f>
        <v>60</v>
      </c>
      <c r="I2069" s="4" t="n">
        <v>2214</v>
      </c>
      <c r="J2069" s="14" t="n">
        <f aca="false">H2069*I2069</f>
        <v>132840</v>
      </c>
    </row>
    <row r="2070" customFormat="false" ht="15" hidden="false" customHeight="false" outlineLevel="0" collapsed="false">
      <c r="A2070" s="6" t="str">
        <f aca="false">TEXT(B2070,"0")&amp;"-"&amp;TEXT(C2070,"00")</f>
        <v>2024-12</v>
      </c>
      <c r="B2070" s="4" t="n">
        <v>2024</v>
      </c>
      <c r="C2070" s="4" t="n">
        <v>12</v>
      </c>
      <c r="D2070" s="9" t="s">
        <v>307</v>
      </c>
      <c r="E2070" s="9" t="s">
        <v>367</v>
      </c>
      <c r="F2070" s="12" t="str">
        <f aca="false">INDEX(品項主檔!$B$2:$B$11,MATCH($E2070,品項主檔!$A$2:$A$11,0))</f>
        <v>招牌滷味拼盤</v>
      </c>
      <c r="G2070" s="12" t="str">
        <f aca="false">INDEX(品項主檔!$C$2:$C$11,MATCH($E2070,品項主檔!$A$2:$A$11,0))</f>
        <v>小菜</v>
      </c>
      <c r="H2070" s="17" t="n">
        <f aca="false">SUMIFS(品項年度售價!$D$2:$D$31,品項年度售價!$A$2:$A$31,$B2070,品項年度售價!$B$2:$B$31,$E2070)</f>
        <v>120</v>
      </c>
      <c r="I2070" s="4" t="n">
        <v>1838</v>
      </c>
      <c r="J2070" s="14" t="n">
        <f aca="false">H2070*I2070</f>
        <v>220560</v>
      </c>
    </row>
    <row r="2071" customFormat="false" ht="15" hidden="false" customHeight="false" outlineLevel="0" collapsed="false">
      <c r="A2071" s="6" t="str">
        <f aca="false">TEXT(B2071,"0")&amp;"-"&amp;TEXT(C2071,"00")</f>
        <v>2024-12</v>
      </c>
      <c r="B2071" s="4" t="n">
        <v>2024</v>
      </c>
      <c r="C2071" s="4" t="n">
        <v>12</v>
      </c>
      <c r="D2071" s="9" t="s">
        <v>307</v>
      </c>
      <c r="E2071" s="9" t="s">
        <v>370</v>
      </c>
      <c r="F2071" s="12" t="str">
        <f aca="false">INDEX(品項主檔!$B$2:$B$11,MATCH($E2071,品項主檔!$A$2:$A$11,0))</f>
        <v>古早味紅茶</v>
      </c>
      <c r="G2071" s="12" t="str">
        <f aca="false">INDEX(品項主檔!$C$2:$C$11,MATCH($E2071,品項主檔!$A$2:$A$11,0))</f>
        <v>飲品</v>
      </c>
      <c r="H2071" s="17" t="n">
        <f aca="false">SUMIFS(品項年度售價!$D$2:$D$31,品項年度售價!$A$2:$A$31,$B2071,品項年度售價!$B$2:$B$31,$E2071)</f>
        <v>45</v>
      </c>
      <c r="I2071" s="4" t="n">
        <v>3111</v>
      </c>
      <c r="J2071" s="14" t="n">
        <f aca="false">H2071*I2071</f>
        <v>139995</v>
      </c>
    </row>
    <row r="2072" customFormat="false" ht="15" hidden="false" customHeight="false" outlineLevel="0" collapsed="false">
      <c r="A2072" s="6" t="str">
        <f aca="false">TEXT(B2072,"0")&amp;"-"&amp;TEXT(C2072,"00")</f>
        <v>2024-12</v>
      </c>
      <c r="B2072" s="4" t="n">
        <v>2024</v>
      </c>
      <c r="C2072" s="4" t="n">
        <v>12</v>
      </c>
      <c r="D2072" s="9" t="s">
        <v>318</v>
      </c>
      <c r="E2072" s="9" t="s">
        <v>349</v>
      </c>
      <c r="F2072" s="12" t="str">
        <f aca="false">INDEX(品項主檔!$B$2:$B$11,MATCH($E2072,品項主檔!$A$2:$A$11,0))</f>
        <v>招牌牛肉麵</v>
      </c>
      <c r="G2072" s="12" t="str">
        <f aca="false">INDEX(品項主檔!$C$2:$C$11,MATCH($E2072,品項主檔!$A$2:$A$11,0))</f>
        <v>主食</v>
      </c>
      <c r="H2072" s="17" t="n">
        <f aca="false">SUMIFS(品項年度售價!$D$2:$D$31,品項年度售價!$A$2:$A$31,$B2072,品項年度售價!$B$2:$B$31,$E2072)</f>
        <v>280</v>
      </c>
      <c r="I2072" s="4" t="n">
        <v>538</v>
      </c>
      <c r="J2072" s="14" t="n">
        <f aca="false">H2072*I2072</f>
        <v>150640</v>
      </c>
    </row>
    <row r="2073" customFormat="false" ht="15" hidden="false" customHeight="false" outlineLevel="0" collapsed="false">
      <c r="A2073" s="6" t="str">
        <f aca="false">TEXT(B2073,"0")&amp;"-"&amp;TEXT(C2073,"00")</f>
        <v>2024-12</v>
      </c>
      <c r="B2073" s="4" t="n">
        <v>2024</v>
      </c>
      <c r="C2073" s="4" t="n">
        <v>12</v>
      </c>
      <c r="D2073" s="9" t="s">
        <v>318</v>
      </c>
      <c r="E2073" s="9" t="s">
        <v>352</v>
      </c>
      <c r="F2073" s="12" t="str">
        <f aca="false">INDEX(品項主檔!$B$2:$B$11,MATCH($E2073,品項主檔!$A$2:$A$11,0))</f>
        <v>三杯雞定食</v>
      </c>
      <c r="G2073" s="12" t="str">
        <f aca="false">INDEX(品項主檔!$C$2:$C$11,MATCH($E2073,品項主檔!$A$2:$A$11,0))</f>
        <v>主食</v>
      </c>
      <c r="H2073" s="17" t="n">
        <f aca="false">SUMIFS(品項年度售價!$D$2:$D$31,品項年度售價!$A$2:$A$31,$B2073,品項年度售價!$B$2:$B$31,$E2073)</f>
        <v>260</v>
      </c>
      <c r="I2073" s="4" t="n">
        <v>497</v>
      </c>
      <c r="J2073" s="14" t="n">
        <f aca="false">H2073*I2073</f>
        <v>129220</v>
      </c>
    </row>
    <row r="2074" customFormat="false" ht="15" hidden="false" customHeight="false" outlineLevel="0" collapsed="false">
      <c r="A2074" s="6" t="str">
        <f aca="false">TEXT(B2074,"0")&amp;"-"&amp;TEXT(C2074,"00")</f>
        <v>2024-12</v>
      </c>
      <c r="B2074" s="4" t="n">
        <v>2024</v>
      </c>
      <c r="C2074" s="4" t="n">
        <v>12</v>
      </c>
      <c r="D2074" s="9" t="s">
        <v>318</v>
      </c>
      <c r="E2074" s="9" t="s">
        <v>354</v>
      </c>
      <c r="F2074" s="12" t="str">
        <f aca="false">INDEX(品項主檔!$B$2:$B$11,MATCH($E2074,品項主檔!$A$2:$A$11,0))</f>
        <v>蔥油雞腿飯</v>
      </c>
      <c r="G2074" s="12" t="str">
        <f aca="false">INDEX(品項主檔!$C$2:$C$11,MATCH($E2074,品項主檔!$A$2:$A$11,0))</f>
        <v>主食</v>
      </c>
      <c r="H2074" s="17" t="n">
        <f aca="false">SUMIFS(品項年度售價!$D$2:$D$31,品項年度售價!$A$2:$A$31,$B2074,品項年度售價!$B$2:$B$31,$E2074)</f>
        <v>220</v>
      </c>
      <c r="I2074" s="4" t="n">
        <v>500</v>
      </c>
      <c r="J2074" s="14" t="n">
        <f aca="false">H2074*I2074</f>
        <v>110000</v>
      </c>
    </row>
    <row r="2075" customFormat="false" ht="15" hidden="false" customHeight="false" outlineLevel="0" collapsed="false">
      <c r="A2075" s="6" t="str">
        <f aca="false">TEXT(B2075,"0")&amp;"-"&amp;TEXT(C2075,"00")</f>
        <v>2024-12</v>
      </c>
      <c r="B2075" s="4" t="n">
        <v>2024</v>
      </c>
      <c r="C2075" s="4" t="n">
        <v>12</v>
      </c>
      <c r="D2075" s="9" t="s">
        <v>318</v>
      </c>
      <c r="E2075" s="9" t="s">
        <v>356</v>
      </c>
      <c r="F2075" s="12" t="str">
        <f aca="false">INDEX(品項主檔!$B$2:$B$11,MATCH($E2075,品項主檔!$A$2:$A$11,0))</f>
        <v>黑胡椒豬排飯</v>
      </c>
      <c r="G2075" s="12" t="str">
        <f aca="false">INDEX(品項主檔!$C$2:$C$11,MATCH($E2075,品項主檔!$A$2:$A$11,0))</f>
        <v>主食</v>
      </c>
      <c r="H2075" s="17" t="n">
        <f aca="false">SUMIFS(品項年度售價!$D$2:$D$31,品項年度售價!$A$2:$A$31,$B2075,品項年度售價!$B$2:$B$31,$E2075)</f>
        <v>230</v>
      </c>
      <c r="I2075" s="4" t="n">
        <v>340</v>
      </c>
      <c r="J2075" s="14" t="n">
        <f aca="false">H2075*I2075</f>
        <v>78200</v>
      </c>
    </row>
    <row r="2076" customFormat="false" ht="15" hidden="false" customHeight="false" outlineLevel="0" collapsed="false">
      <c r="A2076" s="6" t="str">
        <f aca="false">TEXT(B2076,"0")&amp;"-"&amp;TEXT(C2076,"00")</f>
        <v>2024-12</v>
      </c>
      <c r="B2076" s="4" t="n">
        <v>2024</v>
      </c>
      <c r="C2076" s="4" t="n">
        <v>12</v>
      </c>
      <c r="D2076" s="9" t="s">
        <v>318</v>
      </c>
      <c r="E2076" s="9" t="s">
        <v>358</v>
      </c>
      <c r="F2076" s="12" t="str">
        <f aca="false">INDEX(品項主檔!$B$2:$B$11,MATCH($E2076,品項主檔!$A$2:$A$11,0))</f>
        <v>麻油雞湯麵</v>
      </c>
      <c r="G2076" s="12" t="str">
        <f aca="false">INDEX(品項主檔!$C$2:$C$11,MATCH($E2076,品項主檔!$A$2:$A$11,0))</f>
        <v>主食</v>
      </c>
      <c r="H2076" s="17" t="n">
        <f aca="false">SUMIFS(品項年度售價!$D$2:$D$31,品項年度售價!$A$2:$A$31,$B2076,品項年度售價!$B$2:$B$31,$E2076)</f>
        <v>290</v>
      </c>
      <c r="I2076" s="4" t="n">
        <v>609</v>
      </c>
      <c r="J2076" s="14" t="n">
        <f aca="false">H2076*I2076</f>
        <v>176610</v>
      </c>
    </row>
    <row r="2077" customFormat="false" ht="15" hidden="false" customHeight="false" outlineLevel="0" collapsed="false">
      <c r="A2077" s="6" t="str">
        <f aca="false">TEXT(B2077,"0")&amp;"-"&amp;TEXT(C2077,"00")</f>
        <v>2024-12</v>
      </c>
      <c r="B2077" s="4" t="n">
        <v>2024</v>
      </c>
      <c r="C2077" s="4" t="n">
        <v>12</v>
      </c>
      <c r="D2077" s="9" t="s">
        <v>318</v>
      </c>
      <c r="E2077" s="9" t="s">
        <v>360</v>
      </c>
      <c r="F2077" s="12" t="str">
        <f aca="false">INDEX(品項主檔!$B$2:$B$11,MATCH($E2077,品項主檔!$A$2:$A$11,0))</f>
        <v>塔香涼麵</v>
      </c>
      <c r="G2077" s="12" t="str">
        <f aca="false">INDEX(品項主檔!$C$2:$C$11,MATCH($E2077,品項主檔!$A$2:$A$11,0))</f>
        <v>主食</v>
      </c>
      <c r="H2077" s="17" t="n">
        <f aca="false">SUMIFS(品項年度售價!$D$2:$D$31,品項年度售價!$A$2:$A$31,$B2077,品項年度售價!$B$2:$B$31,$E2077)</f>
        <v>180</v>
      </c>
      <c r="I2077" s="4" t="n">
        <v>190</v>
      </c>
      <c r="J2077" s="14" t="n">
        <f aca="false">H2077*I2077</f>
        <v>34200</v>
      </c>
    </row>
    <row r="2078" customFormat="false" ht="15" hidden="false" customHeight="false" outlineLevel="0" collapsed="false">
      <c r="A2078" s="6" t="str">
        <f aca="false">TEXT(B2078,"0")&amp;"-"&amp;TEXT(C2078,"00")</f>
        <v>2024-12</v>
      </c>
      <c r="B2078" s="4" t="n">
        <v>2024</v>
      </c>
      <c r="C2078" s="4" t="n">
        <v>12</v>
      </c>
      <c r="D2078" s="9" t="s">
        <v>318</v>
      </c>
      <c r="E2078" s="9" t="s">
        <v>362</v>
      </c>
      <c r="F2078" s="12" t="str">
        <f aca="false">INDEX(品項主檔!$B$2:$B$11,MATCH($E2078,品項主檔!$A$2:$A$11,0))</f>
        <v>海鮮炒飯</v>
      </c>
      <c r="G2078" s="12" t="str">
        <f aca="false">INDEX(品項主檔!$C$2:$C$11,MATCH($E2078,品項主檔!$A$2:$A$11,0))</f>
        <v>主食</v>
      </c>
      <c r="H2078" s="17" t="n">
        <f aca="false">SUMIFS(品項年度售價!$D$2:$D$31,品項年度售價!$A$2:$A$31,$B2078,品項年度售價!$B$2:$B$31,$E2078)</f>
        <v>250</v>
      </c>
      <c r="I2078" s="4" t="n">
        <v>322</v>
      </c>
      <c r="J2078" s="14" t="n">
        <f aca="false">H2078*I2078</f>
        <v>80500</v>
      </c>
    </row>
    <row r="2079" customFormat="false" ht="15" hidden="false" customHeight="false" outlineLevel="0" collapsed="false">
      <c r="A2079" s="6" t="str">
        <f aca="false">TEXT(B2079,"0")&amp;"-"&amp;TEXT(C2079,"00")</f>
        <v>2024-12</v>
      </c>
      <c r="B2079" s="4" t="n">
        <v>2024</v>
      </c>
      <c r="C2079" s="4" t="n">
        <v>12</v>
      </c>
      <c r="D2079" s="9" t="s">
        <v>318</v>
      </c>
      <c r="E2079" s="9" t="s">
        <v>364</v>
      </c>
      <c r="F2079" s="12" t="str">
        <f aca="false">INDEX(品項主檔!$B$2:$B$11,MATCH($E2079,品項主檔!$A$2:$A$11,0))</f>
        <v>酸辣湯</v>
      </c>
      <c r="G2079" s="12" t="str">
        <f aca="false">INDEX(品項主檔!$C$2:$C$11,MATCH($E2079,品項主檔!$A$2:$A$11,0))</f>
        <v>湯品</v>
      </c>
      <c r="H2079" s="17" t="n">
        <f aca="false">SUMIFS(品項年度售價!$D$2:$D$31,品項年度售價!$A$2:$A$31,$B2079,品項年度售價!$B$2:$B$31,$E2079)</f>
        <v>60</v>
      </c>
      <c r="I2079" s="4" t="n">
        <v>2819</v>
      </c>
      <c r="J2079" s="14" t="n">
        <f aca="false">H2079*I2079</f>
        <v>169140</v>
      </c>
    </row>
    <row r="2080" customFormat="false" ht="15" hidden="false" customHeight="false" outlineLevel="0" collapsed="false">
      <c r="A2080" s="6" t="str">
        <f aca="false">TEXT(B2080,"0")&amp;"-"&amp;TEXT(C2080,"00")</f>
        <v>2024-12</v>
      </c>
      <c r="B2080" s="4" t="n">
        <v>2024</v>
      </c>
      <c r="C2080" s="4" t="n">
        <v>12</v>
      </c>
      <c r="D2080" s="9" t="s">
        <v>318</v>
      </c>
      <c r="E2080" s="9" t="s">
        <v>367</v>
      </c>
      <c r="F2080" s="12" t="str">
        <f aca="false">INDEX(品項主檔!$B$2:$B$11,MATCH($E2080,品項主檔!$A$2:$A$11,0))</f>
        <v>招牌滷味拼盤</v>
      </c>
      <c r="G2080" s="12" t="str">
        <f aca="false">INDEX(品項主檔!$C$2:$C$11,MATCH($E2080,品項主檔!$A$2:$A$11,0))</f>
        <v>小菜</v>
      </c>
      <c r="H2080" s="17" t="n">
        <f aca="false">SUMIFS(品項年度售價!$D$2:$D$31,品項年度售價!$A$2:$A$31,$B2080,品項年度售價!$B$2:$B$31,$E2080)</f>
        <v>120</v>
      </c>
      <c r="I2080" s="4" t="n">
        <v>1421</v>
      </c>
      <c r="J2080" s="14" t="n">
        <f aca="false">H2080*I2080</f>
        <v>170520</v>
      </c>
    </row>
    <row r="2081" customFormat="false" ht="15" hidden="false" customHeight="false" outlineLevel="0" collapsed="false">
      <c r="A2081" s="6" t="str">
        <f aca="false">TEXT(B2081,"0")&amp;"-"&amp;TEXT(C2081,"00")</f>
        <v>2024-12</v>
      </c>
      <c r="B2081" s="4" t="n">
        <v>2024</v>
      </c>
      <c r="C2081" s="4" t="n">
        <v>12</v>
      </c>
      <c r="D2081" s="9" t="s">
        <v>318</v>
      </c>
      <c r="E2081" s="9" t="s">
        <v>370</v>
      </c>
      <c r="F2081" s="12" t="str">
        <f aca="false">INDEX(品項主檔!$B$2:$B$11,MATCH($E2081,品項主檔!$A$2:$A$11,0))</f>
        <v>古早味紅茶</v>
      </c>
      <c r="G2081" s="12" t="str">
        <f aca="false">INDEX(品項主檔!$C$2:$C$11,MATCH($E2081,品項主檔!$A$2:$A$11,0))</f>
        <v>飲品</v>
      </c>
      <c r="H2081" s="17" t="n">
        <f aca="false">SUMIFS(品項年度售價!$D$2:$D$31,品項年度售價!$A$2:$A$31,$B2081,品項年度售價!$B$2:$B$31,$E2081)</f>
        <v>45</v>
      </c>
      <c r="I2081" s="4" t="n">
        <v>2285</v>
      </c>
      <c r="J2081" s="14" t="n">
        <f aca="false">H2081*I2081</f>
        <v>102825</v>
      </c>
    </row>
    <row r="2082" customFormat="false" ht="15" hidden="false" customHeight="false" outlineLevel="0" collapsed="false">
      <c r="A2082" s="6" t="str">
        <f aca="false">TEXT(B2082,"0")&amp;"-"&amp;TEXT(C2082,"00")</f>
        <v>2024-12</v>
      </c>
      <c r="B2082" s="4" t="n">
        <v>2024</v>
      </c>
      <c r="C2082" s="4" t="n">
        <v>12</v>
      </c>
      <c r="D2082" s="9" t="s">
        <v>323</v>
      </c>
      <c r="E2082" s="9" t="s">
        <v>349</v>
      </c>
      <c r="F2082" s="12" t="str">
        <f aca="false">INDEX(品項主檔!$B$2:$B$11,MATCH($E2082,品項主檔!$A$2:$A$11,0))</f>
        <v>招牌牛肉麵</v>
      </c>
      <c r="G2082" s="12" t="str">
        <f aca="false">INDEX(品項主檔!$C$2:$C$11,MATCH($E2082,品項主檔!$A$2:$A$11,0))</f>
        <v>主食</v>
      </c>
      <c r="H2082" s="17" t="n">
        <f aca="false">SUMIFS(品項年度售價!$D$2:$D$31,品項年度售價!$A$2:$A$31,$B2082,品項年度售價!$B$2:$B$31,$E2082)</f>
        <v>280</v>
      </c>
      <c r="I2082" s="4" t="n">
        <v>363</v>
      </c>
      <c r="J2082" s="14" t="n">
        <f aca="false">H2082*I2082</f>
        <v>101640</v>
      </c>
    </row>
    <row r="2083" customFormat="false" ht="15" hidden="false" customHeight="false" outlineLevel="0" collapsed="false">
      <c r="A2083" s="6" t="str">
        <f aca="false">TEXT(B2083,"0")&amp;"-"&amp;TEXT(C2083,"00")</f>
        <v>2024-12</v>
      </c>
      <c r="B2083" s="4" t="n">
        <v>2024</v>
      </c>
      <c r="C2083" s="4" t="n">
        <v>12</v>
      </c>
      <c r="D2083" s="9" t="s">
        <v>323</v>
      </c>
      <c r="E2083" s="9" t="s">
        <v>352</v>
      </c>
      <c r="F2083" s="12" t="str">
        <f aca="false">INDEX(品項主檔!$B$2:$B$11,MATCH($E2083,品項主檔!$A$2:$A$11,0))</f>
        <v>三杯雞定食</v>
      </c>
      <c r="G2083" s="12" t="str">
        <f aca="false">INDEX(品項主檔!$C$2:$C$11,MATCH($E2083,品項主檔!$A$2:$A$11,0))</f>
        <v>主食</v>
      </c>
      <c r="H2083" s="17" t="n">
        <f aca="false">SUMIFS(品項年度售價!$D$2:$D$31,品項年度售價!$A$2:$A$31,$B2083,品項年度售價!$B$2:$B$31,$E2083)</f>
        <v>260</v>
      </c>
      <c r="I2083" s="4" t="n">
        <v>327</v>
      </c>
      <c r="J2083" s="14" t="n">
        <f aca="false">H2083*I2083</f>
        <v>85020</v>
      </c>
    </row>
    <row r="2084" customFormat="false" ht="15" hidden="false" customHeight="false" outlineLevel="0" collapsed="false">
      <c r="A2084" s="6" t="str">
        <f aca="false">TEXT(B2084,"0")&amp;"-"&amp;TEXT(C2084,"00")</f>
        <v>2024-12</v>
      </c>
      <c r="B2084" s="4" t="n">
        <v>2024</v>
      </c>
      <c r="C2084" s="4" t="n">
        <v>12</v>
      </c>
      <c r="D2084" s="9" t="s">
        <v>323</v>
      </c>
      <c r="E2084" s="9" t="s">
        <v>354</v>
      </c>
      <c r="F2084" s="12" t="str">
        <f aca="false">INDEX(品項主檔!$B$2:$B$11,MATCH($E2084,品項主檔!$A$2:$A$11,0))</f>
        <v>蔥油雞腿飯</v>
      </c>
      <c r="G2084" s="12" t="str">
        <f aca="false">INDEX(品項主檔!$C$2:$C$11,MATCH($E2084,品項主檔!$A$2:$A$11,0))</f>
        <v>主食</v>
      </c>
      <c r="H2084" s="17" t="n">
        <f aca="false">SUMIFS(品項年度售價!$D$2:$D$31,品項年度售價!$A$2:$A$31,$B2084,品項年度售價!$B$2:$B$31,$E2084)</f>
        <v>220</v>
      </c>
      <c r="I2084" s="4" t="n">
        <v>399</v>
      </c>
      <c r="J2084" s="14" t="n">
        <f aca="false">H2084*I2084</f>
        <v>87780</v>
      </c>
    </row>
    <row r="2085" customFormat="false" ht="15" hidden="false" customHeight="false" outlineLevel="0" collapsed="false">
      <c r="A2085" s="6" t="str">
        <f aca="false">TEXT(B2085,"0")&amp;"-"&amp;TEXT(C2085,"00")</f>
        <v>2024-12</v>
      </c>
      <c r="B2085" s="4" t="n">
        <v>2024</v>
      </c>
      <c r="C2085" s="4" t="n">
        <v>12</v>
      </c>
      <c r="D2085" s="9" t="s">
        <v>323</v>
      </c>
      <c r="E2085" s="9" t="s">
        <v>356</v>
      </c>
      <c r="F2085" s="12" t="str">
        <f aca="false">INDEX(品項主檔!$B$2:$B$11,MATCH($E2085,品項主檔!$A$2:$A$11,0))</f>
        <v>黑胡椒豬排飯</v>
      </c>
      <c r="G2085" s="12" t="str">
        <f aca="false">INDEX(品項主檔!$C$2:$C$11,MATCH($E2085,品項主檔!$A$2:$A$11,0))</f>
        <v>主食</v>
      </c>
      <c r="H2085" s="17" t="n">
        <f aca="false">SUMIFS(品項年度售價!$D$2:$D$31,品項年度售價!$A$2:$A$31,$B2085,品項年度售價!$B$2:$B$31,$E2085)</f>
        <v>230</v>
      </c>
      <c r="I2085" s="4" t="n">
        <v>405</v>
      </c>
      <c r="J2085" s="14" t="n">
        <f aca="false">H2085*I2085</f>
        <v>93150</v>
      </c>
    </row>
    <row r="2086" customFormat="false" ht="15" hidden="false" customHeight="false" outlineLevel="0" collapsed="false">
      <c r="A2086" s="6" t="str">
        <f aca="false">TEXT(B2086,"0")&amp;"-"&amp;TEXT(C2086,"00")</f>
        <v>2024-12</v>
      </c>
      <c r="B2086" s="4" t="n">
        <v>2024</v>
      </c>
      <c r="C2086" s="4" t="n">
        <v>12</v>
      </c>
      <c r="D2086" s="9" t="s">
        <v>323</v>
      </c>
      <c r="E2086" s="9" t="s">
        <v>358</v>
      </c>
      <c r="F2086" s="12" t="str">
        <f aca="false">INDEX(品項主檔!$B$2:$B$11,MATCH($E2086,品項主檔!$A$2:$A$11,0))</f>
        <v>麻油雞湯麵</v>
      </c>
      <c r="G2086" s="12" t="str">
        <f aca="false">INDEX(品項主檔!$C$2:$C$11,MATCH($E2086,品項主檔!$A$2:$A$11,0))</f>
        <v>主食</v>
      </c>
      <c r="H2086" s="17" t="n">
        <f aca="false">SUMIFS(品項年度售價!$D$2:$D$31,品項年度售價!$A$2:$A$31,$B2086,品項年度售價!$B$2:$B$31,$E2086)</f>
        <v>290</v>
      </c>
      <c r="I2086" s="4" t="n">
        <v>529</v>
      </c>
      <c r="J2086" s="14" t="n">
        <f aca="false">H2086*I2086</f>
        <v>153410</v>
      </c>
    </row>
    <row r="2087" customFormat="false" ht="15" hidden="false" customHeight="false" outlineLevel="0" collapsed="false">
      <c r="A2087" s="6" t="str">
        <f aca="false">TEXT(B2087,"0")&amp;"-"&amp;TEXT(C2087,"00")</f>
        <v>2024-12</v>
      </c>
      <c r="B2087" s="4" t="n">
        <v>2024</v>
      </c>
      <c r="C2087" s="4" t="n">
        <v>12</v>
      </c>
      <c r="D2087" s="9" t="s">
        <v>323</v>
      </c>
      <c r="E2087" s="9" t="s">
        <v>360</v>
      </c>
      <c r="F2087" s="12" t="str">
        <f aca="false">INDEX(品項主檔!$B$2:$B$11,MATCH($E2087,品項主檔!$A$2:$A$11,0))</f>
        <v>塔香涼麵</v>
      </c>
      <c r="G2087" s="12" t="str">
        <f aca="false">INDEX(品項主檔!$C$2:$C$11,MATCH($E2087,品項主檔!$A$2:$A$11,0))</f>
        <v>主食</v>
      </c>
      <c r="H2087" s="17" t="n">
        <f aca="false">SUMIFS(品項年度售價!$D$2:$D$31,品項年度售價!$A$2:$A$31,$B2087,品項年度售價!$B$2:$B$31,$E2087)</f>
        <v>180</v>
      </c>
      <c r="I2087" s="4" t="n">
        <v>141</v>
      </c>
      <c r="J2087" s="14" t="n">
        <f aca="false">H2087*I2087</f>
        <v>25380</v>
      </c>
    </row>
    <row r="2088" customFormat="false" ht="15" hidden="false" customHeight="false" outlineLevel="0" collapsed="false">
      <c r="A2088" s="6" t="str">
        <f aca="false">TEXT(B2088,"0")&amp;"-"&amp;TEXT(C2088,"00")</f>
        <v>2024-12</v>
      </c>
      <c r="B2088" s="4" t="n">
        <v>2024</v>
      </c>
      <c r="C2088" s="4" t="n">
        <v>12</v>
      </c>
      <c r="D2088" s="9" t="s">
        <v>323</v>
      </c>
      <c r="E2088" s="9" t="s">
        <v>362</v>
      </c>
      <c r="F2088" s="12" t="str">
        <f aca="false">INDEX(品項主檔!$B$2:$B$11,MATCH($E2088,品項主檔!$A$2:$A$11,0))</f>
        <v>海鮮炒飯</v>
      </c>
      <c r="G2088" s="12" t="str">
        <f aca="false">INDEX(品項主檔!$C$2:$C$11,MATCH($E2088,品項主檔!$A$2:$A$11,0))</f>
        <v>主食</v>
      </c>
      <c r="H2088" s="17" t="n">
        <f aca="false">SUMIFS(品項年度售價!$D$2:$D$31,品項年度售價!$A$2:$A$31,$B2088,品項年度售價!$B$2:$B$31,$E2088)</f>
        <v>250</v>
      </c>
      <c r="I2088" s="4" t="n">
        <v>356</v>
      </c>
      <c r="J2088" s="14" t="n">
        <f aca="false">H2088*I2088</f>
        <v>89000</v>
      </c>
    </row>
    <row r="2089" customFormat="false" ht="15" hidden="false" customHeight="false" outlineLevel="0" collapsed="false">
      <c r="A2089" s="6" t="str">
        <f aca="false">TEXT(B2089,"0")&amp;"-"&amp;TEXT(C2089,"00")</f>
        <v>2024-12</v>
      </c>
      <c r="B2089" s="4" t="n">
        <v>2024</v>
      </c>
      <c r="C2089" s="4" t="n">
        <v>12</v>
      </c>
      <c r="D2089" s="9" t="s">
        <v>323</v>
      </c>
      <c r="E2089" s="9" t="s">
        <v>364</v>
      </c>
      <c r="F2089" s="12" t="str">
        <f aca="false">INDEX(品項主檔!$B$2:$B$11,MATCH($E2089,品項主檔!$A$2:$A$11,0))</f>
        <v>酸辣湯</v>
      </c>
      <c r="G2089" s="12" t="str">
        <f aca="false">INDEX(品項主檔!$C$2:$C$11,MATCH($E2089,品項主檔!$A$2:$A$11,0))</f>
        <v>湯品</v>
      </c>
      <c r="H2089" s="17" t="n">
        <f aca="false">SUMIFS(品項年度售價!$D$2:$D$31,品項年度售價!$A$2:$A$31,$B2089,品項年度售價!$B$2:$B$31,$E2089)</f>
        <v>60</v>
      </c>
      <c r="I2089" s="4" t="n">
        <v>2309</v>
      </c>
      <c r="J2089" s="14" t="n">
        <f aca="false">H2089*I2089</f>
        <v>138540</v>
      </c>
    </row>
    <row r="2090" customFormat="false" ht="15" hidden="false" customHeight="false" outlineLevel="0" collapsed="false">
      <c r="A2090" s="6" t="str">
        <f aca="false">TEXT(B2090,"0")&amp;"-"&amp;TEXT(C2090,"00")</f>
        <v>2024-12</v>
      </c>
      <c r="B2090" s="4" t="n">
        <v>2024</v>
      </c>
      <c r="C2090" s="4" t="n">
        <v>12</v>
      </c>
      <c r="D2090" s="9" t="s">
        <v>323</v>
      </c>
      <c r="E2090" s="9" t="s">
        <v>367</v>
      </c>
      <c r="F2090" s="12" t="str">
        <f aca="false">INDEX(品項主檔!$B$2:$B$11,MATCH($E2090,品項主檔!$A$2:$A$11,0))</f>
        <v>招牌滷味拼盤</v>
      </c>
      <c r="G2090" s="12" t="str">
        <f aca="false">INDEX(品項主檔!$C$2:$C$11,MATCH($E2090,品項主檔!$A$2:$A$11,0))</f>
        <v>小菜</v>
      </c>
      <c r="H2090" s="17" t="n">
        <f aca="false">SUMIFS(品項年度售價!$D$2:$D$31,品項年度售價!$A$2:$A$31,$B2090,品項年度售價!$B$2:$B$31,$E2090)</f>
        <v>120</v>
      </c>
      <c r="I2090" s="4" t="n">
        <v>1363</v>
      </c>
      <c r="J2090" s="14" t="n">
        <f aca="false">H2090*I2090</f>
        <v>163560</v>
      </c>
    </row>
    <row r="2091" customFormat="false" ht="15" hidden="false" customHeight="false" outlineLevel="0" collapsed="false">
      <c r="A2091" s="6" t="str">
        <f aca="false">TEXT(B2091,"0")&amp;"-"&amp;TEXT(C2091,"00")</f>
        <v>2024-12</v>
      </c>
      <c r="B2091" s="4" t="n">
        <v>2024</v>
      </c>
      <c r="C2091" s="4" t="n">
        <v>12</v>
      </c>
      <c r="D2091" s="9" t="s">
        <v>323</v>
      </c>
      <c r="E2091" s="9" t="s">
        <v>370</v>
      </c>
      <c r="F2091" s="12" t="str">
        <f aca="false">INDEX(品項主檔!$B$2:$B$11,MATCH($E2091,品項主檔!$A$2:$A$11,0))</f>
        <v>古早味紅茶</v>
      </c>
      <c r="G2091" s="12" t="str">
        <f aca="false">INDEX(品項主檔!$C$2:$C$11,MATCH($E2091,品項主檔!$A$2:$A$11,0))</f>
        <v>飲品</v>
      </c>
      <c r="H2091" s="17" t="n">
        <f aca="false">SUMIFS(品項年度售價!$D$2:$D$31,品項年度售價!$A$2:$A$31,$B2091,品項年度售價!$B$2:$B$31,$E2091)</f>
        <v>45</v>
      </c>
      <c r="I2091" s="4" t="n">
        <v>2420</v>
      </c>
      <c r="J2091" s="14" t="n">
        <f aca="false">H2091*I2091</f>
        <v>108900</v>
      </c>
    </row>
    <row r="2092" customFormat="false" ht="15" hidden="false" customHeight="false" outlineLevel="0" collapsed="false">
      <c r="A2092" s="6" t="str">
        <f aca="false">TEXT(B2092,"0")&amp;"-"&amp;TEXT(C2092,"00")</f>
        <v>2024-12</v>
      </c>
      <c r="B2092" s="4" t="n">
        <v>2024</v>
      </c>
      <c r="C2092" s="4" t="n">
        <v>12</v>
      </c>
      <c r="D2092" s="9" t="s">
        <v>262</v>
      </c>
      <c r="E2092" s="9" t="s">
        <v>349</v>
      </c>
      <c r="F2092" s="12" t="str">
        <f aca="false">INDEX(品項主檔!$B$2:$B$11,MATCH($E2092,品項主檔!$A$2:$A$11,0))</f>
        <v>招牌牛肉麵</v>
      </c>
      <c r="G2092" s="12" t="str">
        <f aca="false">INDEX(品項主檔!$C$2:$C$11,MATCH($E2092,品項主檔!$A$2:$A$11,0))</f>
        <v>主食</v>
      </c>
      <c r="H2092" s="17" t="n">
        <f aca="false">SUMIFS(品項年度售價!$D$2:$D$31,品項年度售價!$A$2:$A$31,$B2092,品項年度售價!$B$2:$B$31,$E2092)</f>
        <v>280</v>
      </c>
      <c r="I2092" s="4" t="n">
        <v>766</v>
      </c>
      <c r="J2092" s="14" t="n">
        <f aca="false">H2092*I2092</f>
        <v>214480</v>
      </c>
    </row>
    <row r="2093" customFormat="false" ht="15" hidden="false" customHeight="false" outlineLevel="0" collapsed="false">
      <c r="A2093" s="6" t="str">
        <f aca="false">TEXT(B2093,"0")&amp;"-"&amp;TEXT(C2093,"00")</f>
        <v>2024-12</v>
      </c>
      <c r="B2093" s="4" t="n">
        <v>2024</v>
      </c>
      <c r="C2093" s="4" t="n">
        <v>12</v>
      </c>
      <c r="D2093" s="9" t="s">
        <v>262</v>
      </c>
      <c r="E2093" s="9" t="s">
        <v>352</v>
      </c>
      <c r="F2093" s="12" t="str">
        <f aca="false">INDEX(品項主檔!$B$2:$B$11,MATCH($E2093,品項主檔!$A$2:$A$11,0))</f>
        <v>三杯雞定食</v>
      </c>
      <c r="G2093" s="12" t="str">
        <f aca="false">INDEX(品項主檔!$C$2:$C$11,MATCH($E2093,品項主檔!$A$2:$A$11,0))</f>
        <v>主食</v>
      </c>
      <c r="H2093" s="17" t="n">
        <f aca="false">SUMIFS(品項年度售價!$D$2:$D$31,品項年度售價!$A$2:$A$31,$B2093,品項年度售價!$B$2:$B$31,$E2093)</f>
        <v>260</v>
      </c>
      <c r="I2093" s="4" t="n">
        <v>701</v>
      </c>
      <c r="J2093" s="14" t="n">
        <f aca="false">H2093*I2093</f>
        <v>182260</v>
      </c>
    </row>
    <row r="2094" customFormat="false" ht="15" hidden="false" customHeight="false" outlineLevel="0" collapsed="false">
      <c r="A2094" s="6" t="str">
        <f aca="false">TEXT(B2094,"0")&amp;"-"&amp;TEXT(C2094,"00")</f>
        <v>2024-12</v>
      </c>
      <c r="B2094" s="4" t="n">
        <v>2024</v>
      </c>
      <c r="C2094" s="4" t="n">
        <v>12</v>
      </c>
      <c r="D2094" s="9" t="s">
        <v>262</v>
      </c>
      <c r="E2094" s="9" t="s">
        <v>354</v>
      </c>
      <c r="F2094" s="12" t="str">
        <f aca="false">INDEX(品項主檔!$B$2:$B$11,MATCH($E2094,品項主檔!$A$2:$A$11,0))</f>
        <v>蔥油雞腿飯</v>
      </c>
      <c r="G2094" s="12" t="str">
        <f aca="false">INDEX(品項主檔!$C$2:$C$11,MATCH($E2094,品項主檔!$A$2:$A$11,0))</f>
        <v>主食</v>
      </c>
      <c r="H2094" s="17" t="n">
        <f aca="false">SUMIFS(品項年度售價!$D$2:$D$31,品項年度售價!$A$2:$A$31,$B2094,品項年度售價!$B$2:$B$31,$E2094)</f>
        <v>220</v>
      </c>
      <c r="I2094" s="4" t="n">
        <v>650</v>
      </c>
      <c r="J2094" s="14" t="n">
        <f aca="false">H2094*I2094</f>
        <v>143000</v>
      </c>
    </row>
    <row r="2095" customFormat="false" ht="15" hidden="false" customHeight="false" outlineLevel="0" collapsed="false">
      <c r="A2095" s="6" t="str">
        <f aca="false">TEXT(B2095,"0")&amp;"-"&amp;TEXT(C2095,"00")</f>
        <v>2024-12</v>
      </c>
      <c r="B2095" s="4" t="n">
        <v>2024</v>
      </c>
      <c r="C2095" s="4" t="n">
        <v>12</v>
      </c>
      <c r="D2095" s="9" t="s">
        <v>262</v>
      </c>
      <c r="E2095" s="9" t="s">
        <v>356</v>
      </c>
      <c r="F2095" s="12" t="str">
        <f aca="false">INDEX(品項主檔!$B$2:$B$11,MATCH($E2095,品項主檔!$A$2:$A$11,0))</f>
        <v>黑胡椒豬排飯</v>
      </c>
      <c r="G2095" s="12" t="str">
        <f aca="false">INDEX(品項主檔!$C$2:$C$11,MATCH($E2095,品項主檔!$A$2:$A$11,0))</f>
        <v>主食</v>
      </c>
      <c r="H2095" s="17" t="n">
        <f aca="false">SUMIFS(品項年度售價!$D$2:$D$31,品項年度售價!$A$2:$A$31,$B2095,品項年度售價!$B$2:$B$31,$E2095)</f>
        <v>230</v>
      </c>
      <c r="I2095" s="4" t="n">
        <v>670</v>
      </c>
      <c r="J2095" s="14" t="n">
        <f aca="false">H2095*I2095</f>
        <v>154100</v>
      </c>
    </row>
    <row r="2096" customFormat="false" ht="15" hidden="false" customHeight="false" outlineLevel="0" collapsed="false">
      <c r="A2096" s="6" t="str">
        <f aca="false">TEXT(B2096,"0")&amp;"-"&amp;TEXT(C2096,"00")</f>
        <v>2024-12</v>
      </c>
      <c r="B2096" s="4" t="n">
        <v>2024</v>
      </c>
      <c r="C2096" s="4" t="n">
        <v>12</v>
      </c>
      <c r="D2096" s="9" t="s">
        <v>262</v>
      </c>
      <c r="E2096" s="9" t="s">
        <v>358</v>
      </c>
      <c r="F2096" s="12" t="str">
        <f aca="false">INDEX(品項主檔!$B$2:$B$11,MATCH($E2096,品項主檔!$A$2:$A$11,0))</f>
        <v>麻油雞湯麵</v>
      </c>
      <c r="G2096" s="12" t="str">
        <f aca="false">INDEX(品項主檔!$C$2:$C$11,MATCH($E2096,品項主檔!$A$2:$A$11,0))</f>
        <v>主食</v>
      </c>
      <c r="H2096" s="17" t="n">
        <f aca="false">SUMIFS(品項年度售價!$D$2:$D$31,品項年度售價!$A$2:$A$31,$B2096,品項年度售價!$B$2:$B$31,$E2096)</f>
        <v>290</v>
      </c>
      <c r="I2096" s="4" t="n">
        <v>1007</v>
      </c>
      <c r="J2096" s="14" t="n">
        <f aca="false">H2096*I2096</f>
        <v>292030</v>
      </c>
    </row>
    <row r="2097" customFormat="false" ht="15" hidden="false" customHeight="false" outlineLevel="0" collapsed="false">
      <c r="A2097" s="6" t="str">
        <f aca="false">TEXT(B2097,"0")&amp;"-"&amp;TEXT(C2097,"00")</f>
        <v>2024-12</v>
      </c>
      <c r="B2097" s="4" t="n">
        <v>2024</v>
      </c>
      <c r="C2097" s="4" t="n">
        <v>12</v>
      </c>
      <c r="D2097" s="9" t="s">
        <v>262</v>
      </c>
      <c r="E2097" s="9" t="s">
        <v>360</v>
      </c>
      <c r="F2097" s="12" t="str">
        <f aca="false">INDEX(品項主檔!$B$2:$B$11,MATCH($E2097,品項主檔!$A$2:$A$11,0))</f>
        <v>塔香涼麵</v>
      </c>
      <c r="G2097" s="12" t="str">
        <f aca="false">INDEX(品項主檔!$C$2:$C$11,MATCH($E2097,品項主檔!$A$2:$A$11,0))</f>
        <v>主食</v>
      </c>
      <c r="H2097" s="17" t="n">
        <f aca="false">SUMIFS(品項年度售價!$D$2:$D$31,品項年度售價!$A$2:$A$31,$B2097,品項年度售價!$B$2:$B$31,$E2097)</f>
        <v>180</v>
      </c>
      <c r="I2097" s="4" t="n">
        <v>381</v>
      </c>
      <c r="J2097" s="14" t="n">
        <f aca="false">H2097*I2097</f>
        <v>68580</v>
      </c>
    </row>
    <row r="2098" customFormat="false" ht="15" hidden="false" customHeight="false" outlineLevel="0" collapsed="false">
      <c r="A2098" s="6" t="str">
        <f aca="false">TEXT(B2098,"0")&amp;"-"&amp;TEXT(C2098,"00")</f>
        <v>2024-12</v>
      </c>
      <c r="B2098" s="4" t="n">
        <v>2024</v>
      </c>
      <c r="C2098" s="4" t="n">
        <v>12</v>
      </c>
      <c r="D2098" s="9" t="s">
        <v>262</v>
      </c>
      <c r="E2098" s="9" t="s">
        <v>362</v>
      </c>
      <c r="F2098" s="12" t="str">
        <f aca="false">INDEX(品項主檔!$B$2:$B$11,MATCH($E2098,品項主檔!$A$2:$A$11,0))</f>
        <v>海鮮炒飯</v>
      </c>
      <c r="G2098" s="12" t="str">
        <f aca="false">INDEX(品項主檔!$C$2:$C$11,MATCH($E2098,品項主檔!$A$2:$A$11,0))</f>
        <v>主食</v>
      </c>
      <c r="H2098" s="17" t="n">
        <f aca="false">SUMIFS(品項年度售價!$D$2:$D$31,品項年度售價!$A$2:$A$31,$B2098,品項年度售價!$B$2:$B$31,$E2098)</f>
        <v>250</v>
      </c>
      <c r="I2098" s="4" t="n">
        <v>819</v>
      </c>
      <c r="J2098" s="14" t="n">
        <f aca="false">H2098*I2098</f>
        <v>204750</v>
      </c>
    </row>
    <row r="2099" customFormat="false" ht="15" hidden="false" customHeight="false" outlineLevel="0" collapsed="false">
      <c r="A2099" s="6" t="str">
        <f aca="false">TEXT(B2099,"0")&amp;"-"&amp;TEXT(C2099,"00")</f>
        <v>2024-12</v>
      </c>
      <c r="B2099" s="4" t="n">
        <v>2024</v>
      </c>
      <c r="C2099" s="4" t="n">
        <v>12</v>
      </c>
      <c r="D2099" s="9" t="s">
        <v>262</v>
      </c>
      <c r="E2099" s="9" t="s">
        <v>364</v>
      </c>
      <c r="F2099" s="12" t="str">
        <f aca="false">INDEX(品項主檔!$B$2:$B$11,MATCH($E2099,品項主檔!$A$2:$A$11,0))</f>
        <v>酸辣湯</v>
      </c>
      <c r="G2099" s="12" t="str">
        <f aca="false">INDEX(品項主檔!$C$2:$C$11,MATCH($E2099,品項主檔!$A$2:$A$11,0))</f>
        <v>湯品</v>
      </c>
      <c r="H2099" s="17" t="n">
        <f aca="false">SUMIFS(品項年度售價!$D$2:$D$31,品項年度售價!$A$2:$A$31,$B2099,品項年度售價!$B$2:$B$31,$E2099)</f>
        <v>60</v>
      </c>
      <c r="I2099" s="4" t="n">
        <v>5137</v>
      </c>
      <c r="J2099" s="14" t="n">
        <f aca="false">H2099*I2099</f>
        <v>308220</v>
      </c>
    </row>
    <row r="2100" customFormat="false" ht="15" hidden="false" customHeight="false" outlineLevel="0" collapsed="false">
      <c r="A2100" s="6" t="str">
        <f aca="false">TEXT(B2100,"0")&amp;"-"&amp;TEXT(C2100,"00")</f>
        <v>2024-12</v>
      </c>
      <c r="B2100" s="4" t="n">
        <v>2024</v>
      </c>
      <c r="C2100" s="4" t="n">
        <v>12</v>
      </c>
      <c r="D2100" s="9" t="s">
        <v>262</v>
      </c>
      <c r="E2100" s="9" t="s">
        <v>367</v>
      </c>
      <c r="F2100" s="12" t="str">
        <f aca="false">INDEX(品項主檔!$B$2:$B$11,MATCH($E2100,品項主檔!$A$2:$A$11,0))</f>
        <v>招牌滷味拼盤</v>
      </c>
      <c r="G2100" s="12" t="str">
        <f aca="false">INDEX(品項主檔!$C$2:$C$11,MATCH($E2100,品項主檔!$A$2:$A$11,0))</f>
        <v>小菜</v>
      </c>
      <c r="H2100" s="17" t="n">
        <f aca="false">SUMIFS(品項年度售價!$D$2:$D$31,品項年度售價!$A$2:$A$31,$B2100,品項年度售價!$B$2:$B$31,$E2100)</f>
        <v>120</v>
      </c>
      <c r="I2100" s="4" t="n">
        <v>2999</v>
      </c>
      <c r="J2100" s="14" t="n">
        <f aca="false">H2100*I2100</f>
        <v>359880</v>
      </c>
    </row>
    <row r="2101" customFormat="false" ht="15" hidden="false" customHeight="false" outlineLevel="0" collapsed="false">
      <c r="A2101" s="6" t="str">
        <f aca="false">TEXT(B2101,"0")&amp;"-"&amp;TEXT(C2101,"00")</f>
        <v>2024-12</v>
      </c>
      <c r="B2101" s="4" t="n">
        <v>2024</v>
      </c>
      <c r="C2101" s="4" t="n">
        <v>12</v>
      </c>
      <c r="D2101" s="9" t="s">
        <v>262</v>
      </c>
      <c r="E2101" s="9" t="s">
        <v>370</v>
      </c>
      <c r="F2101" s="12" t="str">
        <f aca="false">INDEX(品項主檔!$B$2:$B$11,MATCH($E2101,品項主檔!$A$2:$A$11,0))</f>
        <v>古早味紅茶</v>
      </c>
      <c r="G2101" s="12" t="str">
        <f aca="false">INDEX(品項主檔!$C$2:$C$11,MATCH($E2101,品項主檔!$A$2:$A$11,0))</f>
        <v>飲品</v>
      </c>
      <c r="H2101" s="17" t="n">
        <f aca="false">SUMIFS(品項年度售價!$D$2:$D$31,品項年度售價!$A$2:$A$31,$B2101,品項年度售價!$B$2:$B$31,$E2101)</f>
        <v>45</v>
      </c>
      <c r="I2101" s="4" t="n">
        <v>4679</v>
      </c>
      <c r="J2101" s="14" t="n">
        <f aca="false">H2101*I2101</f>
        <v>210555</v>
      </c>
    </row>
    <row r="2102" customFormat="false" ht="15" hidden="false" customHeight="false" outlineLevel="0" collapsed="false">
      <c r="A2102" s="6" t="str">
        <f aca="false">TEXT(B2102,"0")&amp;"-"&amp;TEXT(C2102,"00")</f>
        <v>2024-12</v>
      </c>
      <c r="B2102" s="4" t="n">
        <v>2024</v>
      </c>
      <c r="C2102" s="4" t="n">
        <v>12</v>
      </c>
      <c r="D2102" s="9" t="s">
        <v>269</v>
      </c>
      <c r="E2102" s="9" t="s">
        <v>349</v>
      </c>
      <c r="F2102" s="12" t="str">
        <f aca="false">INDEX(品項主檔!$B$2:$B$11,MATCH($E2102,品項主檔!$A$2:$A$11,0))</f>
        <v>招牌牛肉麵</v>
      </c>
      <c r="G2102" s="12" t="str">
        <f aca="false">INDEX(品項主檔!$C$2:$C$11,MATCH($E2102,品項主檔!$A$2:$A$11,0))</f>
        <v>主食</v>
      </c>
      <c r="H2102" s="17" t="n">
        <f aca="false">SUMIFS(品項年度售價!$D$2:$D$31,品項年度售價!$A$2:$A$31,$B2102,品項年度售價!$B$2:$B$31,$E2102)</f>
        <v>280</v>
      </c>
      <c r="I2102" s="4" t="n">
        <v>732</v>
      </c>
      <c r="J2102" s="14" t="n">
        <f aca="false">H2102*I2102</f>
        <v>204960</v>
      </c>
    </row>
    <row r="2103" customFormat="false" ht="15" hidden="false" customHeight="false" outlineLevel="0" collapsed="false">
      <c r="A2103" s="6" t="str">
        <f aca="false">TEXT(B2103,"0")&amp;"-"&amp;TEXT(C2103,"00")</f>
        <v>2024-12</v>
      </c>
      <c r="B2103" s="4" t="n">
        <v>2024</v>
      </c>
      <c r="C2103" s="4" t="n">
        <v>12</v>
      </c>
      <c r="D2103" s="9" t="s">
        <v>269</v>
      </c>
      <c r="E2103" s="9" t="s">
        <v>352</v>
      </c>
      <c r="F2103" s="12" t="str">
        <f aca="false">INDEX(品項主檔!$B$2:$B$11,MATCH($E2103,品項主檔!$A$2:$A$11,0))</f>
        <v>三杯雞定食</v>
      </c>
      <c r="G2103" s="12" t="str">
        <f aca="false">INDEX(品項主檔!$C$2:$C$11,MATCH($E2103,品項主檔!$A$2:$A$11,0))</f>
        <v>主食</v>
      </c>
      <c r="H2103" s="17" t="n">
        <f aca="false">SUMIFS(品項年度售價!$D$2:$D$31,品項年度售價!$A$2:$A$31,$B2103,品項年度售價!$B$2:$B$31,$E2103)</f>
        <v>260</v>
      </c>
      <c r="I2103" s="4" t="n">
        <v>502</v>
      </c>
      <c r="J2103" s="14" t="n">
        <f aca="false">H2103*I2103</f>
        <v>130520</v>
      </c>
    </row>
    <row r="2104" customFormat="false" ht="15" hidden="false" customHeight="false" outlineLevel="0" collapsed="false">
      <c r="A2104" s="6" t="str">
        <f aca="false">TEXT(B2104,"0")&amp;"-"&amp;TEXT(C2104,"00")</f>
        <v>2024-12</v>
      </c>
      <c r="B2104" s="4" t="n">
        <v>2024</v>
      </c>
      <c r="C2104" s="4" t="n">
        <v>12</v>
      </c>
      <c r="D2104" s="9" t="s">
        <v>269</v>
      </c>
      <c r="E2104" s="9" t="s">
        <v>354</v>
      </c>
      <c r="F2104" s="12" t="str">
        <f aca="false">INDEX(品項主檔!$B$2:$B$11,MATCH($E2104,品項主檔!$A$2:$A$11,0))</f>
        <v>蔥油雞腿飯</v>
      </c>
      <c r="G2104" s="12" t="str">
        <f aca="false">INDEX(品項主檔!$C$2:$C$11,MATCH($E2104,品項主檔!$A$2:$A$11,0))</f>
        <v>主食</v>
      </c>
      <c r="H2104" s="17" t="n">
        <f aca="false">SUMIFS(品項年度售價!$D$2:$D$31,品項年度售價!$A$2:$A$31,$B2104,品項年度售價!$B$2:$B$31,$E2104)</f>
        <v>220</v>
      </c>
      <c r="I2104" s="4" t="n">
        <v>441</v>
      </c>
      <c r="J2104" s="14" t="n">
        <f aca="false">H2104*I2104</f>
        <v>97020</v>
      </c>
    </row>
    <row r="2105" customFormat="false" ht="15" hidden="false" customHeight="false" outlineLevel="0" collapsed="false">
      <c r="A2105" s="6" t="str">
        <f aca="false">TEXT(B2105,"0")&amp;"-"&amp;TEXT(C2105,"00")</f>
        <v>2024-12</v>
      </c>
      <c r="B2105" s="4" t="n">
        <v>2024</v>
      </c>
      <c r="C2105" s="4" t="n">
        <v>12</v>
      </c>
      <c r="D2105" s="9" t="s">
        <v>269</v>
      </c>
      <c r="E2105" s="9" t="s">
        <v>356</v>
      </c>
      <c r="F2105" s="12" t="str">
        <f aca="false">INDEX(品項主檔!$B$2:$B$11,MATCH($E2105,品項主檔!$A$2:$A$11,0))</f>
        <v>黑胡椒豬排飯</v>
      </c>
      <c r="G2105" s="12" t="str">
        <f aca="false">INDEX(品項主檔!$C$2:$C$11,MATCH($E2105,品項主檔!$A$2:$A$11,0))</f>
        <v>主食</v>
      </c>
      <c r="H2105" s="17" t="n">
        <f aca="false">SUMIFS(品項年度售價!$D$2:$D$31,品項年度售價!$A$2:$A$31,$B2105,品項年度售價!$B$2:$B$31,$E2105)</f>
        <v>230</v>
      </c>
      <c r="I2105" s="4" t="n">
        <v>613</v>
      </c>
      <c r="J2105" s="14" t="n">
        <f aca="false">H2105*I2105</f>
        <v>140990</v>
      </c>
    </row>
    <row r="2106" customFormat="false" ht="15" hidden="false" customHeight="false" outlineLevel="0" collapsed="false">
      <c r="A2106" s="6" t="str">
        <f aca="false">TEXT(B2106,"0")&amp;"-"&amp;TEXT(C2106,"00")</f>
        <v>2024-12</v>
      </c>
      <c r="B2106" s="4" t="n">
        <v>2024</v>
      </c>
      <c r="C2106" s="4" t="n">
        <v>12</v>
      </c>
      <c r="D2106" s="9" t="s">
        <v>269</v>
      </c>
      <c r="E2106" s="9" t="s">
        <v>358</v>
      </c>
      <c r="F2106" s="12" t="str">
        <f aca="false">INDEX(品項主檔!$B$2:$B$11,MATCH($E2106,品項主檔!$A$2:$A$11,0))</f>
        <v>麻油雞湯麵</v>
      </c>
      <c r="G2106" s="12" t="str">
        <f aca="false">INDEX(品項主檔!$C$2:$C$11,MATCH($E2106,品項主檔!$A$2:$A$11,0))</f>
        <v>主食</v>
      </c>
      <c r="H2106" s="17" t="n">
        <f aca="false">SUMIFS(品項年度售價!$D$2:$D$31,品項年度售價!$A$2:$A$31,$B2106,品項年度售價!$B$2:$B$31,$E2106)</f>
        <v>290</v>
      </c>
      <c r="I2106" s="4" t="n">
        <v>755</v>
      </c>
      <c r="J2106" s="14" t="n">
        <f aca="false">H2106*I2106</f>
        <v>218950</v>
      </c>
    </row>
    <row r="2107" customFormat="false" ht="15" hidden="false" customHeight="false" outlineLevel="0" collapsed="false">
      <c r="A2107" s="6" t="str">
        <f aca="false">TEXT(B2107,"0")&amp;"-"&amp;TEXT(C2107,"00")</f>
        <v>2024-12</v>
      </c>
      <c r="B2107" s="4" t="n">
        <v>2024</v>
      </c>
      <c r="C2107" s="4" t="n">
        <v>12</v>
      </c>
      <c r="D2107" s="9" t="s">
        <v>269</v>
      </c>
      <c r="E2107" s="9" t="s">
        <v>360</v>
      </c>
      <c r="F2107" s="12" t="str">
        <f aca="false">INDEX(品項主檔!$B$2:$B$11,MATCH($E2107,品項主檔!$A$2:$A$11,0))</f>
        <v>塔香涼麵</v>
      </c>
      <c r="G2107" s="12" t="str">
        <f aca="false">INDEX(品項主檔!$C$2:$C$11,MATCH($E2107,品項主檔!$A$2:$A$11,0))</f>
        <v>主食</v>
      </c>
      <c r="H2107" s="17" t="n">
        <f aca="false">SUMIFS(品項年度售價!$D$2:$D$31,品項年度售價!$A$2:$A$31,$B2107,品項年度售價!$B$2:$B$31,$E2107)</f>
        <v>180</v>
      </c>
      <c r="I2107" s="4" t="n">
        <v>285</v>
      </c>
      <c r="J2107" s="14" t="n">
        <f aca="false">H2107*I2107</f>
        <v>51300</v>
      </c>
    </row>
    <row r="2108" customFormat="false" ht="15" hidden="false" customHeight="false" outlineLevel="0" collapsed="false">
      <c r="A2108" s="6" t="str">
        <f aca="false">TEXT(B2108,"0")&amp;"-"&amp;TEXT(C2108,"00")</f>
        <v>2024-12</v>
      </c>
      <c r="B2108" s="4" t="n">
        <v>2024</v>
      </c>
      <c r="C2108" s="4" t="n">
        <v>12</v>
      </c>
      <c r="D2108" s="9" t="s">
        <v>269</v>
      </c>
      <c r="E2108" s="9" t="s">
        <v>362</v>
      </c>
      <c r="F2108" s="12" t="str">
        <f aca="false">INDEX(品項主檔!$B$2:$B$11,MATCH($E2108,品項主檔!$A$2:$A$11,0))</f>
        <v>海鮮炒飯</v>
      </c>
      <c r="G2108" s="12" t="str">
        <f aca="false">INDEX(品項主檔!$C$2:$C$11,MATCH($E2108,品項主檔!$A$2:$A$11,0))</f>
        <v>主食</v>
      </c>
      <c r="H2108" s="17" t="n">
        <f aca="false">SUMIFS(品項年度售價!$D$2:$D$31,品項年度售價!$A$2:$A$31,$B2108,品項年度售價!$B$2:$B$31,$E2108)</f>
        <v>250</v>
      </c>
      <c r="I2108" s="4" t="n">
        <v>460</v>
      </c>
      <c r="J2108" s="14" t="n">
        <f aca="false">H2108*I2108</f>
        <v>115000</v>
      </c>
    </row>
    <row r="2109" customFormat="false" ht="15" hidden="false" customHeight="false" outlineLevel="0" collapsed="false">
      <c r="A2109" s="6" t="str">
        <f aca="false">TEXT(B2109,"0")&amp;"-"&amp;TEXT(C2109,"00")</f>
        <v>2024-12</v>
      </c>
      <c r="B2109" s="4" t="n">
        <v>2024</v>
      </c>
      <c r="C2109" s="4" t="n">
        <v>12</v>
      </c>
      <c r="D2109" s="9" t="s">
        <v>269</v>
      </c>
      <c r="E2109" s="9" t="s">
        <v>364</v>
      </c>
      <c r="F2109" s="12" t="str">
        <f aca="false">INDEX(品項主檔!$B$2:$B$11,MATCH($E2109,品項主檔!$A$2:$A$11,0))</f>
        <v>酸辣湯</v>
      </c>
      <c r="G2109" s="12" t="str">
        <f aca="false">INDEX(品項主檔!$C$2:$C$11,MATCH($E2109,品項主檔!$A$2:$A$11,0))</f>
        <v>湯品</v>
      </c>
      <c r="H2109" s="17" t="n">
        <f aca="false">SUMIFS(品項年度售價!$D$2:$D$31,品項年度售價!$A$2:$A$31,$B2109,品項年度售價!$B$2:$B$31,$E2109)</f>
        <v>60</v>
      </c>
      <c r="I2109" s="4" t="n">
        <v>3507</v>
      </c>
      <c r="J2109" s="14" t="n">
        <f aca="false">H2109*I2109</f>
        <v>210420</v>
      </c>
    </row>
    <row r="2110" customFormat="false" ht="15" hidden="false" customHeight="false" outlineLevel="0" collapsed="false">
      <c r="A2110" s="6" t="str">
        <f aca="false">TEXT(B2110,"0")&amp;"-"&amp;TEXT(C2110,"00")</f>
        <v>2024-12</v>
      </c>
      <c r="B2110" s="4" t="n">
        <v>2024</v>
      </c>
      <c r="C2110" s="4" t="n">
        <v>12</v>
      </c>
      <c r="D2110" s="9" t="s">
        <v>269</v>
      </c>
      <c r="E2110" s="9" t="s">
        <v>367</v>
      </c>
      <c r="F2110" s="12" t="str">
        <f aca="false">INDEX(品項主檔!$B$2:$B$11,MATCH($E2110,品項主檔!$A$2:$A$11,0))</f>
        <v>招牌滷味拼盤</v>
      </c>
      <c r="G2110" s="12" t="str">
        <f aca="false">INDEX(品項主檔!$C$2:$C$11,MATCH($E2110,品項主檔!$A$2:$A$11,0))</f>
        <v>小菜</v>
      </c>
      <c r="H2110" s="17" t="n">
        <f aca="false">SUMIFS(品項年度售價!$D$2:$D$31,品項年度售價!$A$2:$A$31,$B2110,品項年度售價!$B$2:$B$31,$E2110)</f>
        <v>120</v>
      </c>
      <c r="I2110" s="4" t="n">
        <v>2106</v>
      </c>
      <c r="J2110" s="14" t="n">
        <f aca="false">H2110*I2110</f>
        <v>252720</v>
      </c>
    </row>
    <row r="2111" customFormat="false" ht="15" hidden="false" customHeight="false" outlineLevel="0" collapsed="false">
      <c r="A2111" s="6" t="str">
        <f aca="false">TEXT(B2111,"0")&amp;"-"&amp;TEXT(C2111,"00")</f>
        <v>2024-12</v>
      </c>
      <c r="B2111" s="4" t="n">
        <v>2024</v>
      </c>
      <c r="C2111" s="4" t="n">
        <v>12</v>
      </c>
      <c r="D2111" s="9" t="s">
        <v>269</v>
      </c>
      <c r="E2111" s="9" t="s">
        <v>370</v>
      </c>
      <c r="F2111" s="12" t="str">
        <f aca="false">INDEX(品項主檔!$B$2:$B$11,MATCH($E2111,品項主檔!$A$2:$A$11,0))</f>
        <v>古早味紅茶</v>
      </c>
      <c r="G2111" s="12" t="str">
        <f aca="false">INDEX(品項主檔!$C$2:$C$11,MATCH($E2111,品項主檔!$A$2:$A$11,0))</f>
        <v>飲品</v>
      </c>
      <c r="H2111" s="17" t="n">
        <f aca="false">SUMIFS(品項年度售價!$D$2:$D$31,品項年度售價!$A$2:$A$31,$B2111,品項年度售價!$B$2:$B$31,$E2111)</f>
        <v>45</v>
      </c>
      <c r="I2111" s="4" t="n">
        <v>3518</v>
      </c>
      <c r="J2111" s="14" t="n">
        <f aca="false">H2111*I2111</f>
        <v>158310</v>
      </c>
    </row>
    <row r="2112" customFormat="false" ht="15" hidden="false" customHeight="false" outlineLevel="0" collapsed="false">
      <c r="A2112" s="6" t="str">
        <f aca="false">TEXT(B2112,"0")&amp;"-"&amp;TEXT(C2112,"00")</f>
        <v>2024-12</v>
      </c>
      <c r="B2112" s="4" t="n">
        <v>2024</v>
      </c>
      <c r="C2112" s="4" t="n">
        <v>12</v>
      </c>
      <c r="D2112" s="9" t="s">
        <v>273</v>
      </c>
      <c r="E2112" s="9" t="s">
        <v>349</v>
      </c>
      <c r="F2112" s="12" t="str">
        <f aca="false">INDEX(品項主檔!$B$2:$B$11,MATCH($E2112,品項主檔!$A$2:$A$11,0))</f>
        <v>招牌牛肉麵</v>
      </c>
      <c r="G2112" s="12" t="str">
        <f aca="false">INDEX(品項主檔!$C$2:$C$11,MATCH($E2112,品項主檔!$A$2:$A$11,0))</f>
        <v>主食</v>
      </c>
      <c r="H2112" s="17" t="n">
        <f aca="false">SUMIFS(品項年度售價!$D$2:$D$31,品項年度售價!$A$2:$A$31,$B2112,品項年度售價!$B$2:$B$31,$E2112)</f>
        <v>280</v>
      </c>
      <c r="I2112" s="4" t="n">
        <v>460</v>
      </c>
      <c r="J2112" s="14" t="n">
        <f aca="false">H2112*I2112</f>
        <v>128800</v>
      </c>
    </row>
    <row r="2113" customFormat="false" ht="15" hidden="false" customHeight="false" outlineLevel="0" collapsed="false">
      <c r="A2113" s="6" t="str">
        <f aca="false">TEXT(B2113,"0")&amp;"-"&amp;TEXT(C2113,"00")</f>
        <v>2024-12</v>
      </c>
      <c r="B2113" s="4" t="n">
        <v>2024</v>
      </c>
      <c r="C2113" s="4" t="n">
        <v>12</v>
      </c>
      <c r="D2113" s="9" t="s">
        <v>273</v>
      </c>
      <c r="E2113" s="9" t="s">
        <v>352</v>
      </c>
      <c r="F2113" s="12" t="str">
        <f aca="false">INDEX(品項主檔!$B$2:$B$11,MATCH($E2113,品項主檔!$A$2:$A$11,0))</f>
        <v>三杯雞定食</v>
      </c>
      <c r="G2113" s="12" t="str">
        <f aca="false">INDEX(品項主檔!$C$2:$C$11,MATCH($E2113,品項主檔!$A$2:$A$11,0))</f>
        <v>主食</v>
      </c>
      <c r="H2113" s="17" t="n">
        <f aca="false">SUMIFS(品項年度售價!$D$2:$D$31,品項年度售價!$A$2:$A$31,$B2113,品項年度售價!$B$2:$B$31,$E2113)</f>
        <v>260</v>
      </c>
      <c r="I2113" s="4" t="n">
        <v>325</v>
      </c>
      <c r="J2113" s="14" t="n">
        <f aca="false">H2113*I2113</f>
        <v>84500</v>
      </c>
    </row>
    <row r="2114" customFormat="false" ht="15" hidden="false" customHeight="false" outlineLevel="0" collapsed="false">
      <c r="A2114" s="6" t="str">
        <f aca="false">TEXT(B2114,"0")&amp;"-"&amp;TEXT(C2114,"00")</f>
        <v>2024-12</v>
      </c>
      <c r="B2114" s="4" t="n">
        <v>2024</v>
      </c>
      <c r="C2114" s="4" t="n">
        <v>12</v>
      </c>
      <c r="D2114" s="9" t="s">
        <v>273</v>
      </c>
      <c r="E2114" s="9" t="s">
        <v>354</v>
      </c>
      <c r="F2114" s="12" t="str">
        <f aca="false">INDEX(品項主檔!$B$2:$B$11,MATCH($E2114,品項主檔!$A$2:$A$11,0))</f>
        <v>蔥油雞腿飯</v>
      </c>
      <c r="G2114" s="12" t="str">
        <f aca="false">INDEX(品項主檔!$C$2:$C$11,MATCH($E2114,品項主檔!$A$2:$A$11,0))</f>
        <v>主食</v>
      </c>
      <c r="H2114" s="17" t="n">
        <f aca="false">SUMIFS(品項年度售價!$D$2:$D$31,品項年度售價!$A$2:$A$31,$B2114,品項年度售價!$B$2:$B$31,$E2114)</f>
        <v>220</v>
      </c>
      <c r="I2114" s="4" t="n">
        <v>421</v>
      </c>
      <c r="J2114" s="14" t="n">
        <f aca="false">H2114*I2114</f>
        <v>92620</v>
      </c>
    </row>
    <row r="2115" customFormat="false" ht="15" hidden="false" customHeight="false" outlineLevel="0" collapsed="false">
      <c r="A2115" s="6" t="str">
        <f aca="false">TEXT(B2115,"0")&amp;"-"&amp;TEXT(C2115,"00")</f>
        <v>2024-12</v>
      </c>
      <c r="B2115" s="4" t="n">
        <v>2024</v>
      </c>
      <c r="C2115" s="4" t="n">
        <v>12</v>
      </c>
      <c r="D2115" s="9" t="s">
        <v>273</v>
      </c>
      <c r="E2115" s="9" t="s">
        <v>356</v>
      </c>
      <c r="F2115" s="12" t="str">
        <f aca="false">INDEX(品項主檔!$B$2:$B$11,MATCH($E2115,品項主檔!$A$2:$A$11,0))</f>
        <v>黑胡椒豬排飯</v>
      </c>
      <c r="G2115" s="12" t="str">
        <f aca="false">INDEX(品項主檔!$C$2:$C$11,MATCH($E2115,品項主檔!$A$2:$A$11,0))</f>
        <v>主食</v>
      </c>
      <c r="H2115" s="17" t="n">
        <f aca="false">SUMIFS(品項年度售價!$D$2:$D$31,品項年度售價!$A$2:$A$31,$B2115,品項年度售價!$B$2:$B$31,$E2115)</f>
        <v>230</v>
      </c>
      <c r="I2115" s="4" t="n">
        <v>398</v>
      </c>
      <c r="J2115" s="14" t="n">
        <f aca="false">H2115*I2115</f>
        <v>91540</v>
      </c>
    </row>
    <row r="2116" customFormat="false" ht="15" hidden="false" customHeight="false" outlineLevel="0" collapsed="false">
      <c r="A2116" s="6" t="str">
        <f aca="false">TEXT(B2116,"0")&amp;"-"&amp;TEXT(C2116,"00")</f>
        <v>2024-12</v>
      </c>
      <c r="B2116" s="4" t="n">
        <v>2024</v>
      </c>
      <c r="C2116" s="4" t="n">
        <v>12</v>
      </c>
      <c r="D2116" s="9" t="s">
        <v>273</v>
      </c>
      <c r="E2116" s="9" t="s">
        <v>358</v>
      </c>
      <c r="F2116" s="12" t="str">
        <f aca="false">INDEX(品項主檔!$B$2:$B$11,MATCH($E2116,品項主檔!$A$2:$A$11,0))</f>
        <v>麻油雞湯麵</v>
      </c>
      <c r="G2116" s="12" t="str">
        <f aca="false">INDEX(品項主檔!$C$2:$C$11,MATCH($E2116,品項主檔!$A$2:$A$11,0))</f>
        <v>主食</v>
      </c>
      <c r="H2116" s="17" t="n">
        <f aca="false">SUMIFS(品項年度售價!$D$2:$D$31,品項年度售價!$A$2:$A$31,$B2116,品項年度售價!$B$2:$B$31,$E2116)</f>
        <v>290</v>
      </c>
      <c r="I2116" s="4" t="n">
        <v>453</v>
      </c>
      <c r="J2116" s="14" t="n">
        <f aca="false">H2116*I2116</f>
        <v>131370</v>
      </c>
    </row>
    <row r="2117" customFormat="false" ht="15" hidden="false" customHeight="false" outlineLevel="0" collapsed="false">
      <c r="A2117" s="6" t="str">
        <f aca="false">TEXT(B2117,"0")&amp;"-"&amp;TEXT(C2117,"00")</f>
        <v>2024-12</v>
      </c>
      <c r="B2117" s="4" t="n">
        <v>2024</v>
      </c>
      <c r="C2117" s="4" t="n">
        <v>12</v>
      </c>
      <c r="D2117" s="9" t="s">
        <v>273</v>
      </c>
      <c r="E2117" s="9" t="s">
        <v>360</v>
      </c>
      <c r="F2117" s="12" t="str">
        <f aca="false">INDEX(品項主檔!$B$2:$B$11,MATCH($E2117,品項主檔!$A$2:$A$11,0))</f>
        <v>塔香涼麵</v>
      </c>
      <c r="G2117" s="12" t="str">
        <f aca="false">INDEX(品項主檔!$C$2:$C$11,MATCH($E2117,品項主檔!$A$2:$A$11,0))</f>
        <v>主食</v>
      </c>
      <c r="H2117" s="17" t="n">
        <f aca="false">SUMIFS(品項年度售價!$D$2:$D$31,品項年度售價!$A$2:$A$31,$B2117,品項年度售價!$B$2:$B$31,$E2117)</f>
        <v>180</v>
      </c>
      <c r="I2117" s="4" t="n">
        <v>171</v>
      </c>
      <c r="J2117" s="14" t="n">
        <f aca="false">H2117*I2117</f>
        <v>30780</v>
      </c>
    </row>
    <row r="2118" customFormat="false" ht="15" hidden="false" customHeight="false" outlineLevel="0" collapsed="false">
      <c r="A2118" s="6" t="str">
        <f aca="false">TEXT(B2118,"0")&amp;"-"&amp;TEXT(C2118,"00")</f>
        <v>2024-12</v>
      </c>
      <c r="B2118" s="4" t="n">
        <v>2024</v>
      </c>
      <c r="C2118" s="4" t="n">
        <v>12</v>
      </c>
      <c r="D2118" s="9" t="s">
        <v>273</v>
      </c>
      <c r="E2118" s="9" t="s">
        <v>362</v>
      </c>
      <c r="F2118" s="12" t="str">
        <f aca="false">INDEX(品項主檔!$B$2:$B$11,MATCH($E2118,品項主檔!$A$2:$A$11,0))</f>
        <v>海鮮炒飯</v>
      </c>
      <c r="G2118" s="12" t="str">
        <f aca="false">INDEX(品項主檔!$C$2:$C$11,MATCH($E2118,品項主檔!$A$2:$A$11,0))</f>
        <v>主食</v>
      </c>
      <c r="H2118" s="17" t="n">
        <f aca="false">SUMIFS(品項年度售價!$D$2:$D$31,品項年度售價!$A$2:$A$31,$B2118,品項年度售價!$B$2:$B$31,$E2118)</f>
        <v>250</v>
      </c>
      <c r="I2118" s="4" t="n">
        <v>290</v>
      </c>
      <c r="J2118" s="14" t="n">
        <f aca="false">H2118*I2118</f>
        <v>72500</v>
      </c>
    </row>
    <row r="2119" customFormat="false" ht="15" hidden="false" customHeight="false" outlineLevel="0" collapsed="false">
      <c r="A2119" s="6" t="str">
        <f aca="false">TEXT(B2119,"0")&amp;"-"&amp;TEXT(C2119,"00")</f>
        <v>2024-12</v>
      </c>
      <c r="B2119" s="4" t="n">
        <v>2024</v>
      </c>
      <c r="C2119" s="4" t="n">
        <v>12</v>
      </c>
      <c r="D2119" s="9" t="s">
        <v>273</v>
      </c>
      <c r="E2119" s="9" t="s">
        <v>364</v>
      </c>
      <c r="F2119" s="12" t="str">
        <f aca="false">INDEX(品項主檔!$B$2:$B$11,MATCH($E2119,品項主檔!$A$2:$A$11,0))</f>
        <v>酸辣湯</v>
      </c>
      <c r="G2119" s="12" t="str">
        <f aca="false">INDEX(品項主檔!$C$2:$C$11,MATCH($E2119,品項主檔!$A$2:$A$11,0))</f>
        <v>湯品</v>
      </c>
      <c r="H2119" s="17" t="n">
        <f aca="false">SUMIFS(品項年度售價!$D$2:$D$31,品項年度售價!$A$2:$A$31,$B2119,品項年度售價!$B$2:$B$31,$E2119)</f>
        <v>60</v>
      </c>
      <c r="I2119" s="4" t="n">
        <v>2092</v>
      </c>
      <c r="J2119" s="14" t="n">
        <f aca="false">H2119*I2119</f>
        <v>125520</v>
      </c>
    </row>
    <row r="2120" customFormat="false" ht="15" hidden="false" customHeight="false" outlineLevel="0" collapsed="false">
      <c r="A2120" s="6" t="str">
        <f aca="false">TEXT(B2120,"0")&amp;"-"&amp;TEXT(C2120,"00")</f>
        <v>2024-12</v>
      </c>
      <c r="B2120" s="4" t="n">
        <v>2024</v>
      </c>
      <c r="C2120" s="4" t="n">
        <v>12</v>
      </c>
      <c r="D2120" s="9" t="s">
        <v>273</v>
      </c>
      <c r="E2120" s="9" t="s">
        <v>367</v>
      </c>
      <c r="F2120" s="12" t="str">
        <f aca="false">INDEX(品項主檔!$B$2:$B$11,MATCH($E2120,品項主檔!$A$2:$A$11,0))</f>
        <v>招牌滷味拼盤</v>
      </c>
      <c r="G2120" s="12" t="str">
        <f aca="false">INDEX(品項主檔!$C$2:$C$11,MATCH($E2120,品項主檔!$A$2:$A$11,0))</f>
        <v>小菜</v>
      </c>
      <c r="H2120" s="17" t="n">
        <f aca="false">SUMIFS(品項年度售價!$D$2:$D$31,品項年度售價!$A$2:$A$31,$B2120,品項年度售價!$B$2:$B$31,$E2120)</f>
        <v>120</v>
      </c>
      <c r="I2120" s="4" t="n">
        <v>1623</v>
      </c>
      <c r="J2120" s="14" t="n">
        <f aca="false">H2120*I2120</f>
        <v>194760</v>
      </c>
    </row>
    <row r="2121" customFormat="false" ht="15" hidden="false" customHeight="false" outlineLevel="0" collapsed="false">
      <c r="A2121" s="6" t="str">
        <f aca="false">TEXT(B2121,"0")&amp;"-"&amp;TEXT(C2121,"00")</f>
        <v>2024-12</v>
      </c>
      <c r="B2121" s="4" t="n">
        <v>2024</v>
      </c>
      <c r="C2121" s="4" t="n">
        <v>12</v>
      </c>
      <c r="D2121" s="9" t="s">
        <v>273</v>
      </c>
      <c r="E2121" s="9" t="s">
        <v>370</v>
      </c>
      <c r="F2121" s="12" t="str">
        <f aca="false">INDEX(品項主檔!$B$2:$B$11,MATCH($E2121,品項主檔!$A$2:$A$11,0))</f>
        <v>古早味紅茶</v>
      </c>
      <c r="G2121" s="12" t="str">
        <f aca="false">INDEX(品項主檔!$C$2:$C$11,MATCH($E2121,品項主檔!$A$2:$A$11,0))</f>
        <v>飲品</v>
      </c>
      <c r="H2121" s="17" t="n">
        <f aca="false">SUMIFS(品項年度售價!$D$2:$D$31,品項年度售價!$A$2:$A$31,$B2121,品項年度售價!$B$2:$B$31,$E2121)</f>
        <v>45</v>
      </c>
      <c r="I2121" s="4" t="n">
        <v>2829</v>
      </c>
      <c r="J2121" s="14" t="n">
        <f aca="false">H2121*I2121</f>
        <v>127305</v>
      </c>
    </row>
    <row r="2122" customFormat="false" ht="15" hidden="false" customHeight="false" outlineLevel="0" collapsed="false">
      <c r="A2122" s="6" t="str">
        <f aca="false">TEXT(B2122,"0")&amp;"-"&amp;TEXT(C2122,"00")</f>
        <v>2024-12</v>
      </c>
      <c r="B2122" s="4" t="n">
        <v>2024</v>
      </c>
      <c r="C2122" s="4" t="n">
        <v>12</v>
      </c>
      <c r="D2122" s="9" t="s">
        <v>277</v>
      </c>
      <c r="E2122" s="9" t="s">
        <v>349</v>
      </c>
      <c r="F2122" s="12" t="str">
        <f aca="false">INDEX(品項主檔!$B$2:$B$11,MATCH($E2122,品項主檔!$A$2:$A$11,0))</f>
        <v>招牌牛肉麵</v>
      </c>
      <c r="G2122" s="12" t="str">
        <f aca="false">INDEX(品項主檔!$C$2:$C$11,MATCH($E2122,品項主檔!$A$2:$A$11,0))</f>
        <v>主食</v>
      </c>
      <c r="H2122" s="17" t="n">
        <f aca="false">SUMIFS(品項年度售價!$D$2:$D$31,品項年度售價!$A$2:$A$31,$B2122,品項年度售價!$B$2:$B$31,$E2122)</f>
        <v>280</v>
      </c>
      <c r="I2122" s="4" t="n">
        <v>291</v>
      </c>
      <c r="J2122" s="14" t="n">
        <f aca="false">H2122*I2122</f>
        <v>81480</v>
      </c>
    </row>
    <row r="2123" customFormat="false" ht="15" hidden="false" customHeight="false" outlineLevel="0" collapsed="false">
      <c r="A2123" s="6" t="str">
        <f aca="false">TEXT(B2123,"0")&amp;"-"&amp;TEXT(C2123,"00")</f>
        <v>2024-12</v>
      </c>
      <c r="B2123" s="4" t="n">
        <v>2024</v>
      </c>
      <c r="C2123" s="4" t="n">
        <v>12</v>
      </c>
      <c r="D2123" s="9" t="s">
        <v>277</v>
      </c>
      <c r="E2123" s="9" t="s">
        <v>352</v>
      </c>
      <c r="F2123" s="12" t="str">
        <f aca="false">INDEX(品項主檔!$B$2:$B$11,MATCH($E2123,品項主檔!$A$2:$A$11,0))</f>
        <v>三杯雞定食</v>
      </c>
      <c r="G2123" s="12" t="str">
        <f aca="false">INDEX(品項主檔!$C$2:$C$11,MATCH($E2123,品項主檔!$A$2:$A$11,0))</f>
        <v>主食</v>
      </c>
      <c r="H2123" s="17" t="n">
        <f aca="false">SUMIFS(品項年度售價!$D$2:$D$31,品項年度售價!$A$2:$A$31,$B2123,品項年度售價!$B$2:$B$31,$E2123)</f>
        <v>260</v>
      </c>
      <c r="I2123" s="4" t="n">
        <v>259</v>
      </c>
      <c r="J2123" s="14" t="n">
        <f aca="false">H2123*I2123</f>
        <v>67340</v>
      </c>
    </row>
    <row r="2124" customFormat="false" ht="15" hidden="false" customHeight="false" outlineLevel="0" collapsed="false">
      <c r="A2124" s="6" t="str">
        <f aca="false">TEXT(B2124,"0")&amp;"-"&amp;TEXT(C2124,"00")</f>
        <v>2024-12</v>
      </c>
      <c r="B2124" s="4" t="n">
        <v>2024</v>
      </c>
      <c r="C2124" s="4" t="n">
        <v>12</v>
      </c>
      <c r="D2124" s="9" t="s">
        <v>277</v>
      </c>
      <c r="E2124" s="9" t="s">
        <v>354</v>
      </c>
      <c r="F2124" s="12" t="str">
        <f aca="false">INDEX(品項主檔!$B$2:$B$11,MATCH($E2124,品項主檔!$A$2:$A$11,0))</f>
        <v>蔥油雞腿飯</v>
      </c>
      <c r="G2124" s="12" t="str">
        <f aca="false">INDEX(品項主檔!$C$2:$C$11,MATCH($E2124,品項主檔!$A$2:$A$11,0))</f>
        <v>主食</v>
      </c>
      <c r="H2124" s="17" t="n">
        <f aca="false">SUMIFS(品項年度售價!$D$2:$D$31,品項年度售價!$A$2:$A$31,$B2124,品項年度售價!$B$2:$B$31,$E2124)</f>
        <v>220</v>
      </c>
      <c r="I2124" s="4" t="n">
        <v>345</v>
      </c>
      <c r="J2124" s="14" t="n">
        <f aca="false">H2124*I2124</f>
        <v>75900</v>
      </c>
    </row>
    <row r="2125" customFormat="false" ht="15" hidden="false" customHeight="false" outlineLevel="0" collapsed="false">
      <c r="A2125" s="6" t="str">
        <f aca="false">TEXT(B2125,"0")&amp;"-"&amp;TEXT(C2125,"00")</f>
        <v>2024-12</v>
      </c>
      <c r="B2125" s="4" t="n">
        <v>2024</v>
      </c>
      <c r="C2125" s="4" t="n">
        <v>12</v>
      </c>
      <c r="D2125" s="9" t="s">
        <v>277</v>
      </c>
      <c r="E2125" s="9" t="s">
        <v>356</v>
      </c>
      <c r="F2125" s="12" t="str">
        <f aca="false">INDEX(品項主檔!$B$2:$B$11,MATCH($E2125,品項主檔!$A$2:$A$11,0))</f>
        <v>黑胡椒豬排飯</v>
      </c>
      <c r="G2125" s="12" t="str">
        <f aca="false">INDEX(品項主檔!$C$2:$C$11,MATCH($E2125,品項主檔!$A$2:$A$11,0))</f>
        <v>主食</v>
      </c>
      <c r="H2125" s="17" t="n">
        <f aca="false">SUMIFS(品項年度售價!$D$2:$D$31,品項年度售價!$A$2:$A$31,$B2125,品項年度售價!$B$2:$B$31,$E2125)</f>
        <v>230</v>
      </c>
      <c r="I2125" s="4" t="n">
        <v>370</v>
      </c>
      <c r="J2125" s="14" t="n">
        <f aca="false">H2125*I2125</f>
        <v>85100</v>
      </c>
    </row>
    <row r="2126" customFormat="false" ht="15" hidden="false" customHeight="false" outlineLevel="0" collapsed="false">
      <c r="A2126" s="6" t="str">
        <f aca="false">TEXT(B2126,"0")&amp;"-"&amp;TEXT(C2126,"00")</f>
        <v>2024-12</v>
      </c>
      <c r="B2126" s="4" t="n">
        <v>2024</v>
      </c>
      <c r="C2126" s="4" t="n">
        <v>12</v>
      </c>
      <c r="D2126" s="9" t="s">
        <v>277</v>
      </c>
      <c r="E2126" s="9" t="s">
        <v>358</v>
      </c>
      <c r="F2126" s="12" t="str">
        <f aca="false">INDEX(品項主檔!$B$2:$B$11,MATCH($E2126,品項主檔!$A$2:$A$11,0))</f>
        <v>麻油雞湯麵</v>
      </c>
      <c r="G2126" s="12" t="str">
        <f aca="false">INDEX(品項主檔!$C$2:$C$11,MATCH($E2126,品項主檔!$A$2:$A$11,0))</f>
        <v>主食</v>
      </c>
      <c r="H2126" s="17" t="n">
        <f aca="false">SUMIFS(品項年度售價!$D$2:$D$31,品項年度售價!$A$2:$A$31,$B2126,品項年度售價!$B$2:$B$31,$E2126)</f>
        <v>290</v>
      </c>
      <c r="I2126" s="4" t="n">
        <v>475</v>
      </c>
      <c r="J2126" s="14" t="n">
        <f aca="false">H2126*I2126</f>
        <v>137750</v>
      </c>
    </row>
    <row r="2127" customFormat="false" ht="15" hidden="false" customHeight="false" outlineLevel="0" collapsed="false">
      <c r="A2127" s="6" t="str">
        <f aca="false">TEXT(B2127,"0")&amp;"-"&amp;TEXT(C2127,"00")</f>
        <v>2024-12</v>
      </c>
      <c r="B2127" s="4" t="n">
        <v>2024</v>
      </c>
      <c r="C2127" s="4" t="n">
        <v>12</v>
      </c>
      <c r="D2127" s="9" t="s">
        <v>277</v>
      </c>
      <c r="E2127" s="9" t="s">
        <v>360</v>
      </c>
      <c r="F2127" s="12" t="str">
        <f aca="false">INDEX(品項主檔!$B$2:$B$11,MATCH($E2127,品項主檔!$A$2:$A$11,0))</f>
        <v>塔香涼麵</v>
      </c>
      <c r="G2127" s="12" t="str">
        <f aca="false">INDEX(品項主檔!$C$2:$C$11,MATCH($E2127,品項主檔!$A$2:$A$11,0))</f>
        <v>主食</v>
      </c>
      <c r="H2127" s="17" t="n">
        <f aca="false">SUMIFS(品項年度售價!$D$2:$D$31,品項年度售價!$A$2:$A$31,$B2127,品項年度售價!$B$2:$B$31,$E2127)</f>
        <v>180</v>
      </c>
      <c r="I2127" s="4" t="n">
        <v>117</v>
      </c>
      <c r="J2127" s="14" t="n">
        <f aca="false">H2127*I2127</f>
        <v>21060</v>
      </c>
    </row>
    <row r="2128" customFormat="false" ht="15" hidden="false" customHeight="false" outlineLevel="0" collapsed="false">
      <c r="A2128" s="6" t="str">
        <f aca="false">TEXT(B2128,"0")&amp;"-"&amp;TEXT(C2128,"00")</f>
        <v>2024-12</v>
      </c>
      <c r="B2128" s="4" t="n">
        <v>2024</v>
      </c>
      <c r="C2128" s="4" t="n">
        <v>12</v>
      </c>
      <c r="D2128" s="9" t="s">
        <v>277</v>
      </c>
      <c r="E2128" s="9" t="s">
        <v>362</v>
      </c>
      <c r="F2128" s="12" t="str">
        <f aca="false">INDEX(品項主檔!$B$2:$B$11,MATCH($E2128,品項主檔!$A$2:$A$11,0))</f>
        <v>海鮮炒飯</v>
      </c>
      <c r="G2128" s="12" t="str">
        <f aca="false">INDEX(品項主檔!$C$2:$C$11,MATCH($E2128,品項主檔!$A$2:$A$11,0))</f>
        <v>主食</v>
      </c>
      <c r="H2128" s="17" t="n">
        <f aca="false">SUMIFS(品項年度售價!$D$2:$D$31,品項年度售價!$A$2:$A$31,$B2128,品項年度售價!$B$2:$B$31,$E2128)</f>
        <v>250</v>
      </c>
      <c r="I2128" s="4" t="n">
        <v>331</v>
      </c>
      <c r="J2128" s="14" t="n">
        <f aca="false">H2128*I2128</f>
        <v>82750</v>
      </c>
    </row>
    <row r="2129" customFormat="false" ht="15" hidden="false" customHeight="false" outlineLevel="0" collapsed="false">
      <c r="A2129" s="6" t="str">
        <f aca="false">TEXT(B2129,"0")&amp;"-"&amp;TEXT(C2129,"00")</f>
        <v>2024-12</v>
      </c>
      <c r="B2129" s="4" t="n">
        <v>2024</v>
      </c>
      <c r="C2129" s="4" t="n">
        <v>12</v>
      </c>
      <c r="D2129" s="9" t="s">
        <v>277</v>
      </c>
      <c r="E2129" s="9" t="s">
        <v>364</v>
      </c>
      <c r="F2129" s="12" t="str">
        <f aca="false">INDEX(品項主檔!$B$2:$B$11,MATCH($E2129,品項主檔!$A$2:$A$11,0))</f>
        <v>酸辣湯</v>
      </c>
      <c r="G2129" s="12" t="str">
        <f aca="false">INDEX(品項主檔!$C$2:$C$11,MATCH($E2129,品項主檔!$A$2:$A$11,0))</f>
        <v>湯品</v>
      </c>
      <c r="H2129" s="17" t="n">
        <f aca="false">SUMIFS(品項年度售價!$D$2:$D$31,品項年度售價!$A$2:$A$31,$B2129,品項年度售價!$B$2:$B$31,$E2129)</f>
        <v>60</v>
      </c>
      <c r="I2129" s="4" t="n">
        <v>1591</v>
      </c>
      <c r="J2129" s="14" t="n">
        <f aca="false">H2129*I2129</f>
        <v>95460</v>
      </c>
    </row>
    <row r="2130" customFormat="false" ht="15" hidden="false" customHeight="false" outlineLevel="0" collapsed="false">
      <c r="A2130" s="6" t="str">
        <f aca="false">TEXT(B2130,"0")&amp;"-"&amp;TEXT(C2130,"00")</f>
        <v>2024-12</v>
      </c>
      <c r="B2130" s="4" t="n">
        <v>2024</v>
      </c>
      <c r="C2130" s="4" t="n">
        <v>12</v>
      </c>
      <c r="D2130" s="9" t="s">
        <v>277</v>
      </c>
      <c r="E2130" s="9" t="s">
        <v>367</v>
      </c>
      <c r="F2130" s="12" t="str">
        <f aca="false">INDEX(品項主檔!$B$2:$B$11,MATCH($E2130,品項主檔!$A$2:$A$11,0))</f>
        <v>招牌滷味拼盤</v>
      </c>
      <c r="G2130" s="12" t="str">
        <f aca="false">INDEX(品項主檔!$C$2:$C$11,MATCH($E2130,品項主檔!$A$2:$A$11,0))</f>
        <v>小菜</v>
      </c>
      <c r="H2130" s="17" t="n">
        <f aca="false">SUMIFS(品項年度售價!$D$2:$D$31,品項年度售價!$A$2:$A$31,$B2130,品項年度售價!$B$2:$B$31,$E2130)</f>
        <v>120</v>
      </c>
      <c r="I2130" s="4" t="n">
        <v>1370</v>
      </c>
      <c r="J2130" s="14" t="n">
        <f aca="false">H2130*I2130</f>
        <v>164400</v>
      </c>
    </row>
    <row r="2131" customFormat="false" ht="15" hidden="false" customHeight="false" outlineLevel="0" collapsed="false">
      <c r="A2131" s="6" t="str">
        <f aca="false">TEXT(B2131,"0")&amp;"-"&amp;TEXT(C2131,"00")</f>
        <v>2024-12</v>
      </c>
      <c r="B2131" s="4" t="n">
        <v>2024</v>
      </c>
      <c r="C2131" s="4" t="n">
        <v>12</v>
      </c>
      <c r="D2131" s="9" t="s">
        <v>277</v>
      </c>
      <c r="E2131" s="9" t="s">
        <v>370</v>
      </c>
      <c r="F2131" s="12" t="str">
        <f aca="false">INDEX(品項主檔!$B$2:$B$11,MATCH($E2131,品項主檔!$A$2:$A$11,0))</f>
        <v>古早味紅茶</v>
      </c>
      <c r="G2131" s="12" t="str">
        <f aca="false">INDEX(品項主檔!$C$2:$C$11,MATCH($E2131,品項主檔!$A$2:$A$11,0))</f>
        <v>飲品</v>
      </c>
      <c r="H2131" s="17" t="n">
        <f aca="false">SUMIFS(品項年度售價!$D$2:$D$31,品項年度售價!$A$2:$A$31,$B2131,品項年度售價!$B$2:$B$31,$E2131)</f>
        <v>45</v>
      </c>
      <c r="I2131" s="4" t="n">
        <v>1776</v>
      </c>
      <c r="J2131" s="14" t="n">
        <f aca="false">H2131*I2131</f>
        <v>79920</v>
      </c>
    </row>
    <row r="2132" customFormat="false" ht="15" hidden="false" customHeight="false" outlineLevel="0" collapsed="false">
      <c r="A2132" s="6" t="str">
        <f aca="false">TEXT(B2132,"0")&amp;"-"&amp;TEXT(C2132,"00")</f>
        <v>2024-12</v>
      </c>
      <c r="B2132" s="4" t="n">
        <v>2024</v>
      </c>
      <c r="C2132" s="4" t="n">
        <v>12</v>
      </c>
      <c r="D2132" s="9" t="s">
        <v>288</v>
      </c>
      <c r="E2132" s="9" t="s">
        <v>349</v>
      </c>
      <c r="F2132" s="12" t="str">
        <f aca="false">INDEX(品項主檔!$B$2:$B$11,MATCH($E2132,品項主檔!$A$2:$A$11,0))</f>
        <v>招牌牛肉麵</v>
      </c>
      <c r="G2132" s="12" t="str">
        <f aca="false">INDEX(品項主檔!$C$2:$C$11,MATCH($E2132,品項主檔!$A$2:$A$11,0))</f>
        <v>主食</v>
      </c>
      <c r="H2132" s="17" t="n">
        <f aca="false">SUMIFS(品項年度售價!$D$2:$D$31,品項年度售價!$A$2:$A$31,$B2132,品項年度售價!$B$2:$B$31,$E2132)</f>
        <v>280</v>
      </c>
      <c r="I2132" s="4" t="n">
        <v>488</v>
      </c>
      <c r="J2132" s="14" t="n">
        <f aca="false">H2132*I2132</f>
        <v>136640</v>
      </c>
    </row>
    <row r="2133" customFormat="false" ht="15" hidden="false" customHeight="false" outlineLevel="0" collapsed="false">
      <c r="A2133" s="6" t="str">
        <f aca="false">TEXT(B2133,"0")&amp;"-"&amp;TEXT(C2133,"00")</f>
        <v>2024-12</v>
      </c>
      <c r="B2133" s="4" t="n">
        <v>2024</v>
      </c>
      <c r="C2133" s="4" t="n">
        <v>12</v>
      </c>
      <c r="D2133" s="9" t="s">
        <v>288</v>
      </c>
      <c r="E2133" s="9" t="s">
        <v>352</v>
      </c>
      <c r="F2133" s="12" t="str">
        <f aca="false">INDEX(品項主檔!$B$2:$B$11,MATCH($E2133,品項主檔!$A$2:$A$11,0))</f>
        <v>三杯雞定食</v>
      </c>
      <c r="G2133" s="12" t="str">
        <f aca="false">INDEX(品項主檔!$C$2:$C$11,MATCH($E2133,品項主檔!$A$2:$A$11,0))</f>
        <v>主食</v>
      </c>
      <c r="H2133" s="17" t="n">
        <f aca="false">SUMIFS(品項年度售價!$D$2:$D$31,品項年度售價!$A$2:$A$31,$B2133,品項年度售價!$B$2:$B$31,$E2133)</f>
        <v>260</v>
      </c>
      <c r="I2133" s="4" t="n">
        <v>477</v>
      </c>
      <c r="J2133" s="14" t="n">
        <f aca="false">H2133*I2133</f>
        <v>124020</v>
      </c>
    </row>
    <row r="2134" customFormat="false" ht="15" hidden="false" customHeight="false" outlineLevel="0" collapsed="false">
      <c r="A2134" s="6" t="str">
        <f aca="false">TEXT(B2134,"0")&amp;"-"&amp;TEXT(C2134,"00")</f>
        <v>2024-12</v>
      </c>
      <c r="B2134" s="4" t="n">
        <v>2024</v>
      </c>
      <c r="C2134" s="4" t="n">
        <v>12</v>
      </c>
      <c r="D2134" s="9" t="s">
        <v>288</v>
      </c>
      <c r="E2134" s="9" t="s">
        <v>354</v>
      </c>
      <c r="F2134" s="12" t="str">
        <f aca="false">INDEX(品項主檔!$B$2:$B$11,MATCH($E2134,品項主檔!$A$2:$A$11,0))</f>
        <v>蔥油雞腿飯</v>
      </c>
      <c r="G2134" s="12" t="str">
        <f aca="false">INDEX(品項主檔!$C$2:$C$11,MATCH($E2134,品項主檔!$A$2:$A$11,0))</f>
        <v>主食</v>
      </c>
      <c r="H2134" s="17" t="n">
        <f aca="false">SUMIFS(品項年度售價!$D$2:$D$31,品項年度售價!$A$2:$A$31,$B2134,品項年度售價!$B$2:$B$31,$E2134)</f>
        <v>220</v>
      </c>
      <c r="I2134" s="4" t="n">
        <v>372</v>
      </c>
      <c r="J2134" s="14" t="n">
        <f aca="false">H2134*I2134</f>
        <v>81840</v>
      </c>
    </row>
    <row r="2135" customFormat="false" ht="15" hidden="false" customHeight="false" outlineLevel="0" collapsed="false">
      <c r="A2135" s="6" t="str">
        <f aca="false">TEXT(B2135,"0")&amp;"-"&amp;TEXT(C2135,"00")</f>
        <v>2024-12</v>
      </c>
      <c r="B2135" s="4" t="n">
        <v>2024</v>
      </c>
      <c r="C2135" s="4" t="n">
        <v>12</v>
      </c>
      <c r="D2135" s="9" t="s">
        <v>288</v>
      </c>
      <c r="E2135" s="9" t="s">
        <v>356</v>
      </c>
      <c r="F2135" s="12" t="str">
        <f aca="false">INDEX(品項主檔!$B$2:$B$11,MATCH($E2135,品項主檔!$A$2:$A$11,0))</f>
        <v>黑胡椒豬排飯</v>
      </c>
      <c r="G2135" s="12" t="str">
        <f aca="false">INDEX(品項主檔!$C$2:$C$11,MATCH($E2135,品項主檔!$A$2:$A$11,0))</f>
        <v>主食</v>
      </c>
      <c r="H2135" s="17" t="n">
        <f aca="false">SUMIFS(品項年度售價!$D$2:$D$31,品項年度售價!$A$2:$A$31,$B2135,品項年度售價!$B$2:$B$31,$E2135)</f>
        <v>230</v>
      </c>
      <c r="I2135" s="4" t="n">
        <v>391</v>
      </c>
      <c r="J2135" s="14" t="n">
        <f aca="false">H2135*I2135</f>
        <v>89930</v>
      </c>
    </row>
    <row r="2136" customFormat="false" ht="15" hidden="false" customHeight="false" outlineLevel="0" collapsed="false">
      <c r="A2136" s="6" t="str">
        <f aca="false">TEXT(B2136,"0")&amp;"-"&amp;TEXT(C2136,"00")</f>
        <v>2024-12</v>
      </c>
      <c r="B2136" s="4" t="n">
        <v>2024</v>
      </c>
      <c r="C2136" s="4" t="n">
        <v>12</v>
      </c>
      <c r="D2136" s="9" t="s">
        <v>288</v>
      </c>
      <c r="E2136" s="9" t="s">
        <v>358</v>
      </c>
      <c r="F2136" s="12" t="str">
        <f aca="false">INDEX(品項主檔!$B$2:$B$11,MATCH($E2136,品項主檔!$A$2:$A$11,0))</f>
        <v>麻油雞湯麵</v>
      </c>
      <c r="G2136" s="12" t="str">
        <f aca="false">INDEX(品項主檔!$C$2:$C$11,MATCH($E2136,品項主檔!$A$2:$A$11,0))</f>
        <v>主食</v>
      </c>
      <c r="H2136" s="17" t="n">
        <f aca="false">SUMIFS(品項年度售價!$D$2:$D$31,品項年度售價!$A$2:$A$31,$B2136,品項年度售價!$B$2:$B$31,$E2136)</f>
        <v>290</v>
      </c>
      <c r="I2136" s="4" t="n">
        <v>695</v>
      </c>
      <c r="J2136" s="14" t="n">
        <f aca="false">H2136*I2136</f>
        <v>201550</v>
      </c>
    </row>
    <row r="2137" customFormat="false" ht="15" hidden="false" customHeight="false" outlineLevel="0" collapsed="false">
      <c r="A2137" s="6" t="str">
        <f aca="false">TEXT(B2137,"0")&amp;"-"&amp;TEXT(C2137,"00")</f>
        <v>2024-12</v>
      </c>
      <c r="B2137" s="4" t="n">
        <v>2024</v>
      </c>
      <c r="C2137" s="4" t="n">
        <v>12</v>
      </c>
      <c r="D2137" s="9" t="s">
        <v>288</v>
      </c>
      <c r="E2137" s="9" t="s">
        <v>360</v>
      </c>
      <c r="F2137" s="12" t="str">
        <f aca="false">INDEX(品項主檔!$B$2:$B$11,MATCH($E2137,品項主檔!$A$2:$A$11,0))</f>
        <v>塔香涼麵</v>
      </c>
      <c r="G2137" s="12" t="str">
        <f aca="false">INDEX(品項主檔!$C$2:$C$11,MATCH($E2137,品項主檔!$A$2:$A$11,0))</f>
        <v>主食</v>
      </c>
      <c r="H2137" s="17" t="n">
        <f aca="false">SUMIFS(品項年度售價!$D$2:$D$31,品項年度售價!$A$2:$A$31,$B2137,品項年度售價!$B$2:$B$31,$E2137)</f>
        <v>180</v>
      </c>
      <c r="I2137" s="4" t="n">
        <v>191</v>
      </c>
      <c r="J2137" s="14" t="n">
        <f aca="false">H2137*I2137</f>
        <v>34380</v>
      </c>
    </row>
    <row r="2138" customFormat="false" ht="15" hidden="false" customHeight="false" outlineLevel="0" collapsed="false">
      <c r="A2138" s="6" t="str">
        <f aca="false">TEXT(B2138,"0")&amp;"-"&amp;TEXT(C2138,"00")</f>
        <v>2024-12</v>
      </c>
      <c r="B2138" s="4" t="n">
        <v>2024</v>
      </c>
      <c r="C2138" s="4" t="n">
        <v>12</v>
      </c>
      <c r="D2138" s="9" t="s">
        <v>288</v>
      </c>
      <c r="E2138" s="9" t="s">
        <v>362</v>
      </c>
      <c r="F2138" s="12" t="str">
        <f aca="false">INDEX(品項主檔!$B$2:$B$11,MATCH($E2138,品項主檔!$A$2:$A$11,0))</f>
        <v>海鮮炒飯</v>
      </c>
      <c r="G2138" s="12" t="str">
        <f aca="false">INDEX(品項主檔!$C$2:$C$11,MATCH($E2138,品項主檔!$A$2:$A$11,0))</f>
        <v>主食</v>
      </c>
      <c r="H2138" s="17" t="n">
        <f aca="false">SUMIFS(品項年度售價!$D$2:$D$31,品項年度售價!$A$2:$A$31,$B2138,品項年度售價!$B$2:$B$31,$E2138)</f>
        <v>250</v>
      </c>
      <c r="I2138" s="4" t="n">
        <v>328</v>
      </c>
      <c r="J2138" s="14" t="n">
        <f aca="false">H2138*I2138</f>
        <v>82000</v>
      </c>
    </row>
    <row r="2139" customFormat="false" ht="15" hidden="false" customHeight="false" outlineLevel="0" collapsed="false">
      <c r="A2139" s="6" t="str">
        <f aca="false">TEXT(B2139,"0")&amp;"-"&amp;TEXT(C2139,"00")</f>
        <v>2024-12</v>
      </c>
      <c r="B2139" s="4" t="n">
        <v>2024</v>
      </c>
      <c r="C2139" s="4" t="n">
        <v>12</v>
      </c>
      <c r="D2139" s="9" t="s">
        <v>288</v>
      </c>
      <c r="E2139" s="9" t="s">
        <v>364</v>
      </c>
      <c r="F2139" s="12" t="str">
        <f aca="false">INDEX(品項主檔!$B$2:$B$11,MATCH($E2139,品項主檔!$A$2:$A$11,0))</f>
        <v>酸辣湯</v>
      </c>
      <c r="G2139" s="12" t="str">
        <f aca="false">INDEX(品項主檔!$C$2:$C$11,MATCH($E2139,品項主檔!$A$2:$A$11,0))</f>
        <v>湯品</v>
      </c>
      <c r="H2139" s="17" t="n">
        <f aca="false">SUMIFS(品項年度售價!$D$2:$D$31,品項年度售價!$A$2:$A$31,$B2139,品項年度售價!$B$2:$B$31,$E2139)</f>
        <v>60</v>
      </c>
      <c r="I2139" s="4" t="n">
        <v>2881</v>
      </c>
      <c r="J2139" s="14" t="n">
        <f aca="false">H2139*I2139</f>
        <v>172860</v>
      </c>
    </row>
    <row r="2140" customFormat="false" ht="15" hidden="false" customHeight="false" outlineLevel="0" collapsed="false">
      <c r="A2140" s="6" t="str">
        <f aca="false">TEXT(B2140,"0")&amp;"-"&amp;TEXT(C2140,"00")</f>
        <v>2024-12</v>
      </c>
      <c r="B2140" s="4" t="n">
        <v>2024</v>
      </c>
      <c r="C2140" s="4" t="n">
        <v>12</v>
      </c>
      <c r="D2140" s="9" t="s">
        <v>288</v>
      </c>
      <c r="E2140" s="9" t="s">
        <v>367</v>
      </c>
      <c r="F2140" s="12" t="str">
        <f aca="false">INDEX(品項主檔!$B$2:$B$11,MATCH($E2140,品項主檔!$A$2:$A$11,0))</f>
        <v>招牌滷味拼盤</v>
      </c>
      <c r="G2140" s="12" t="str">
        <f aca="false">INDEX(品項主檔!$C$2:$C$11,MATCH($E2140,品項主檔!$A$2:$A$11,0))</f>
        <v>小菜</v>
      </c>
      <c r="H2140" s="17" t="n">
        <f aca="false">SUMIFS(品項年度售價!$D$2:$D$31,品項年度售價!$A$2:$A$31,$B2140,品項年度售價!$B$2:$B$31,$E2140)</f>
        <v>120</v>
      </c>
      <c r="I2140" s="4" t="n">
        <v>1491</v>
      </c>
      <c r="J2140" s="14" t="n">
        <f aca="false">H2140*I2140</f>
        <v>178920</v>
      </c>
    </row>
    <row r="2141" customFormat="false" ht="15" hidden="false" customHeight="false" outlineLevel="0" collapsed="false">
      <c r="A2141" s="6" t="str">
        <f aca="false">TEXT(B2141,"0")&amp;"-"&amp;TEXT(C2141,"00")</f>
        <v>2024-12</v>
      </c>
      <c r="B2141" s="4" t="n">
        <v>2024</v>
      </c>
      <c r="C2141" s="4" t="n">
        <v>12</v>
      </c>
      <c r="D2141" s="9" t="s">
        <v>288</v>
      </c>
      <c r="E2141" s="9" t="s">
        <v>370</v>
      </c>
      <c r="F2141" s="12" t="str">
        <f aca="false">INDEX(品項主檔!$B$2:$B$11,MATCH($E2141,品項主檔!$A$2:$A$11,0))</f>
        <v>古早味紅茶</v>
      </c>
      <c r="G2141" s="12" t="str">
        <f aca="false">INDEX(品項主檔!$C$2:$C$11,MATCH($E2141,品項主檔!$A$2:$A$11,0))</f>
        <v>飲品</v>
      </c>
      <c r="H2141" s="17" t="n">
        <f aca="false">SUMIFS(品項年度售價!$D$2:$D$31,品項年度售價!$A$2:$A$31,$B2141,品項年度售價!$B$2:$B$31,$E2141)</f>
        <v>45</v>
      </c>
      <c r="I2141" s="4" t="n">
        <v>3124</v>
      </c>
      <c r="J2141" s="14" t="n">
        <f aca="false">H2141*I2141</f>
        <v>140580</v>
      </c>
    </row>
    <row r="2142" customFormat="false" ht="15" hidden="false" customHeight="false" outlineLevel="0" collapsed="false">
      <c r="A2142" s="6" t="str">
        <f aca="false">TEXT(B2142,"0")&amp;"-"&amp;TEXT(C2142,"00")</f>
        <v>2024-12</v>
      </c>
      <c r="B2142" s="4" t="n">
        <v>2024</v>
      </c>
      <c r="C2142" s="4" t="n">
        <v>12</v>
      </c>
      <c r="D2142" s="9" t="s">
        <v>292</v>
      </c>
      <c r="E2142" s="9" t="s">
        <v>349</v>
      </c>
      <c r="F2142" s="12" t="str">
        <f aca="false">INDEX(品項主檔!$B$2:$B$11,MATCH($E2142,品項主檔!$A$2:$A$11,0))</f>
        <v>招牌牛肉麵</v>
      </c>
      <c r="G2142" s="12" t="str">
        <f aca="false">INDEX(品項主檔!$C$2:$C$11,MATCH($E2142,品項主檔!$A$2:$A$11,0))</f>
        <v>主食</v>
      </c>
      <c r="H2142" s="17" t="n">
        <f aca="false">SUMIFS(品項年度售價!$D$2:$D$31,品項年度售價!$A$2:$A$31,$B2142,品項年度售價!$B$2:$B$31,$E2142)</f>
        <v>280</v>
      </c>
      <c r="I2142" s="4" t="n">
        <v>399</v>
      </c>
      <c r="J2142" s="14" t="n">
        <f aca="false">H2142*I2142</f>
        <v>111720</v>
      </c>
    </row>
    <row r="2143" customFormat="false" ht="15" hidden="false" customHeight="false" outlineLevel="0" collapsed="false">
      <c r="A2143" s="6" t="str">
        <f aca="false">TEXT(B2143,"0")&amp;"-"&amp;TEXT(C2143,"00")</f>
        <v>2024-12</v>
      </c>
      <c r="B2143" s="4" t="n">
        <v>2024</v>
      </c>
      <c r="C2143" s="4" t="n">
        <v>12</v>
      </c>
      <c r="D2143" s="9" t="s">
        <v>292</v>
      </c>
      <c r="E2143" s="9" t="s">
        <v>352</v>
      </c>
      <c r="F2143" s="12" t="str">
        <f aca="false">INDEX(品項主檔!$B$2:$B$11,MATCH($E2143,品項主檔!$A$2:$A$11,0))</f>
        <v>三杯雞定食</v>
      </c>
      <c r="G2143" s="12" t="str">
        <f aca="false">INDEX(品項主檔!$C$2:$C$11,MATCH($E2143,品項主檔!$A$2:$A$11,0))</f>
        <v>主食</v>
      </c>
      <c r="H2143" s="17" t="n">
        <f aca="false">SUMIFS(品項年度售價!$D$2:$D$31,品項年度售價!$A$2:$A$31,$B2143,品項年度售價!$B$2:$B$31,$E2143)</f>
        <v>260</v>
      </c>
      <c r="I2143" s="4" t="n">
        <v>430</v>
      </c>
      <c r="J2143" s="14" t="n">
        <f aca="false">H2143*I2143</f>
        <v>111800</v>
      </c>
    </row>
    <row r="2144" customFormat="false" ht="15" hidden="false" customHeight="false" outlineLevel="0" collapsed="false">
      <c r="A2144" s="6" t="str">
        <f aca="false">TEXT(B2144,"0")&amp;"-"&amp;TEXT(C2144,"00")</f>
        <v>2024-12</v>
      </c>
      <c r="B2144" s="4" t="n">
        <v>2024</v>
      </c>
      <c r="C2144" s="4" t="n">
        <v>12</v>
      </c>
      <c r="D2144" s="9" t="s">
        <v>292</v>
      </c>
      <c r="E2144" s="9" t="s">
        <v>354</v>
      </c>
      <c r="F2144" s="12" t="str">
        <f aca="false">INDEX(品項主檔!$B$2:$B$11,MATCH($E2144,品項主檔!$A$2:$A$11,0))</f>
        <v>蔥油雞腿飯</v>
      </c>
      <c r="G2144" s="12" t="str">
        <f aca="false">INDEX(品項主檔!$C$2:$C$11,MATCH($E2144,品項主檔!$A$2:$A$11,0))</f>
        <v>主食</v>
      </c>
      <c r="H2144" s="17" t="n">
        <f aca="false">SUMIFS(品項年度售價!$D$2:$D$31,品項年度售價!$A$2:$A$31,$B2144,品項年度售價!$B$2:$B$31,$E2144)</f>
        <v>220</v>
      </c>
      <c r="I2144" s="4" t="n">
        <v>464</v>
      </c>
      <c r="J2144" s="14" t="n">
        <f aca="false">H2144*I2144</f>
        <v>102080</v>
      </c>
    </row>
    <row r="2145" customFormat="false" ht="15" hidden="false" customHeight="false" outlineLevel="0" collapsed="false">
      <c r="A2145" s="6" t="str">
        <f aca="false">TEXT(B2145,"0")&amp;"-"&amp;TEXT(C2145,"00")</f>
        <v>2024-12</v>
      </c>
      <c r="B2145" s="4" t="n">
        <v>2024</v>
      </c>
      <c r="C2145" s="4" t="n">
        <v>12</v>
      </c>
      <c r="D2145" s="9" t="s">
        <v>292</v>
      </c>
      <c r="E2145" s="9" t="s">
        <v>356</v>
      </c>
      <c r="F2145" s="12" t="str">
        <f aca="false">INDEX(品項主檔!$B$2:$B$11,MATCH($E2145,品項主檔!$A$2:$A$11,0))</f>
        <v>黑胡椒豬排飯</v>
      </c>
      <c r="G2145" s="12" t="str">
        <f aca="false">INDEX(品項主檔!$C$2:$C$11,MATCH($E2145,品項主檔!$A$2:$A$11,0))</f>
        <v>主食</v>
      </c>
      <c r="H2145" s="17" t="n">
        <f aca="false">SUMIFS(品項年度售價!$D$2:$D$31,品項年度售價!$A$2:$A$31,$B2145,品項年度售價!$B$2:$B$31,$E2145)</f>
        <v>230</v>
      </c>
      <c r="I2145" s="4" t="n">
        <v>473</v>
      </c>
      <c r="J2145" s="14" t="n">
        <f aca="false">H2145*I2145</f>
        <v>108790</v>
      </c>
    </row>
    <row r="2146" customFormat="false" ht="15" hidden="false" customHeight="false" outlineLevel="0" collapsed="false">
      <c r="A2146" s="6" t="str">
        <f aca="false">TEXT(B2146,"0")&amp;"-"&amp;TEXT(C2146,"00")</f>
        <v>2024-12</v>
      </c>
      <c r="B2146" s="4" t="n">
        <v>2024</v>
      </c>
      <c r="C2146" s="4" t="n">
        <v>12</v>
      </c>
      <c r="D2146" s="9" t="s">
        <v>292</v>
      </c>
      <c r="E2146" s="9" t="s">
        <v>358</v>
      </c>
      <c r="F2146" s="12" t="str">
        <f aca="false">INDEX(品項主檔!$B$2:$B$11,MATCH($E2146,品項主檔!$A$2:$A$11,0))</f>
        <v>麻油雞湯麵</v>
      </c>
      <c r="G2146" s="12" t="str">
        <f aca="false">INDEX(品項主檔!$C$2:$C$11,MATCH($E2146,品項主檔!$A$2:$A$11,0))</f>
        <v>主食</v>
      </c>
      <c r="H2146" s="17" t="n">
        <f aca="false">SUMIFS(品項年度售價!$D$2:$D$31,品項年度售價!$A$2:$A$31,$B2146,品項年度售價!$B$2:$B$31,$E2146)</f>
        <v>290</v>
      </c>
      <c r="I2146" s="4" t="n">
        <v>568</v>
      </c>
      <c r="J2146" s="14" t="n">
        <f aca="false">H2146*I2146</f>
        <v>164720</v>
      </c>
    </row>
    <row r="2147" customFormat="false" ht="15" hidden="false" customHeight="false" outlineLevel="0" collapsed="false">
      <c r="A2147" s="6" t="str">
        <f aca="false">TEXT(B2147,"0")&amp;"-"&amp;TEXT(C2147,"00")</f>
        <v>2024-12</v>
      </c>
      <c r="B2147" s="4" t="n">
        <v>2024</v>
      </c>
      <c r="C2147" s="4" t="n">
        <v>12</v>
      </c>
      <c r="D2147" s="9" t="s">
        <v>292</v>
      </c>
      <c r="E2147" s="9" t="s">
        <v>360</v>
      </c>
      <c r="F2147" s="12" t="str">
        <f aca="false">INDEX(品項主檔!$B$2:$B$11,MATCH($E2147,品項主檔!$A$2:$A$11,0))</f>
        <v>塔香涼麵</v>
      </c>
      <c r="G2147" s="12" t="str">
        <f aca="false">INDEX(品項主檔!$C$2:$C$11,MATCH($E2147,品項主檔!$A$2:$A$11,0))</f>
        <v>主食</v>
      </c>
      <c r="H2147" s="17" t="n">
        <f aca="false">SUMIFS(品項年度售價!$D$2:$D$31,品項年度售價!$A$2:$A$31,$B2147,品項年度售價!$B$2:$B$31,$E2147)</f>
        <v>180</v>
      </c>
      <c r="I2147" s="4" t="n">
        <v>157</v>
      </c>
      <c r="J2147" s="14" t="n">
        <f aca="false">H2147*I2147</f>
        <v>28260</v>
      </c>
    </row>
    <row r="2148" customFormat="false" ht="15" hidden="false" customHeight="false" outlineLevel="0" collapsed="false">
      <c r="A2148" s="6" t="str">
        <f aca="false">TEXT(B2148,"0")&amp;"-"&amp;TEXT(C2148,"00")</f>
        <v>2024-12</v>
      </c>
      <c r="B2148" s="4" t="n">
        <v>2024</v>
      </c>
      <c r="C2148" s="4" t="n">
        <v>12</v>
      </c>
      <c r="D2148" s="9" t="s">
        <v>292</v>
      </c>
      <c r="E2148" s="9" t="s">
        <v>362</v>
      </c>
      <c r="F2148" s="12" t="str">
        <f aca="false">INDEX(品項主檔!$B$2:$B$11,MATCH($E2148,品項主檔!$A$2:$A$11,0))</f>
        <v>海鮮炒飯</v>
      </c>
      <c r="G2148" s="12" t="str">
        <f aca="false">INDEX(品項主檔!$C$2:$C$11,MATCH($E2148,品項主檔!$A$2:$A$11,0))</f>
        <v>主食</v>
      </c>
      <c r="H2148" s="17" t="n">
        <f aca="false">SUMIFS(品項年度售價!$D$2:$D$31,品項年度售價!$A$2:$A$31,$B2148,品項年度售價!$B$2:$B$31,$E2148)</f>
        <v>250</v>
      </c>
      <c r="I2148" s="4" t="n">
        <v>443</v>
      </c>
      <c r="J2148" s="14" t="n">
        <f aca="false">H2148*I2148</f>
        <v>110750</v>
      </c>
    </row>
    <row r="2149" customFormat="false" ht="15" hidden="false" customHeight="false" outlineLevel="0" collapsed="false">
      <c r="A2149" s="6" t="str">
        <f aca="false">TEXT(B2149,"0")&amp;"-"&amp;TEXT(C2149,"00")</f>
        <v>2024-12</v>
      </c>
      <c r="B2149" s="4" t="n">
        <v>2024</v>
      </c>
      <c r="C2149" s="4" t="n">
        <v>12</v>
      </c>
      <c r="D2149" s="9" t="s">
        <v>292</v>
      </c>
      <c r="E2149" s="9" t="s">
        <v>364</v>
      </c>
      <c r="F2149" s="12" t="str">
        <f aca="false">INDEX(品項主檔!$B$2:$B$11,MATCH($E2149,品項主檔!$A$2:$A$11,0))</f>
        <v>酸辣湯</v>
      </c>
      <c r="G2149" s="12" t="str">
        <f aca="false">INDEX(品項主檔!$C$2:$C$11,MATCH($E2149,品項主檔!$A$2:$A$11,0))</f>
        <v>湯品</v>
      </c>
      <c r="H2149" s="17" t="n">
        <f aca="false">SUMIFS(品項年度售價!$D$2:$D$31,品項年度售價!$A$2:$A$31,$B2149,品項年度售價!$B$2:$B$31,$E2149)</f>
        <v>60</v>
      </c>
      <c r="I2149" s="4" t="n">
        <v>2746</v>
      </c>
      <c r="J2149" s="14" t="n">
        <f aca="false">H2149*I2149</f>
        <v>164760</v>
      </c>
    </row>
    <row r="2150" customFormat="false" ht="15" hidden="false" customHeight="false" outlineLevel="0" collapsed="false">
      <c r="A2150" s="6" t="str">
        <f aca="false">TEXT(B2150,"0")&amp;"-"&amp;TEXT(C2150,"00")</f>
        <v>2024-12</v>
      </c>
      <c r="B2150" s="4" t="n">
        <v>2024</v>
      </c>
      <c r="C2150" s="4" t="n">
        <v>12</v>
      </c>
      <c r="D2150" s="9" t="s">
        <v>292</v>
      </c>
      <c r="E2150" s="9" t="s">
        <v>367</v>
      </c>
      <c r="F2150" s="12" t="str">
        <f aca="false">INDEX(品項主檔!$B$2:$B$11,MATCH($E2150,品項主檔!$A$2:$A$11,0))</f>
        <v>招牌滷味拼盤</v>
      </c>
      <c r="G2150" s="12" t="str">
        <f aca="false">INDEX(品項主檔!$C$2:$C$11,MATCH($E2150,品項主檔!$A$2:$A$11,0))</f>
        <v>小菜</v>
      </c>
      <c r="H2150" s="17" t="n">
        <f aca="false">SUMIFS(品項年度售價!$D$2:$D$31,品項年度售價!$A$2:$A$31,$B2150,品項年度售價!$B$2:$B$31,$E2150)</f>
        <v>120</v>
      </c>
      <c r="I2150" s="4" t="n">
        <v>1863</v>
      </c>
      <c r="J2150" s="14" t="n">
        <f aca="false">H2150*I2150</f>
        <v>223560</v>
      </c>
    </row>
    <row r="2151" customFormat="false" ht="15" hidden="false" customHeight="false" outlineLevel="0" collapsed="false">
      <c r="A2151" s="6" t="str">
        <f aca="false">TEXT(B2151,"0")&amp;"-"&amp;TEXT(C2151,"00")</f>
        <v>2024-12</v>
      </c>
      <c r="B2151" s="4" t="n">
        <v>2024</v>
      </c>
      <c r="C2151" s="4" t="n">
        <v>12</v>
      </c>
      <c r="D2151" s="9" t="s">
        <v>292</v>
      </c>
      <c r="E2151" s="9" t="s">
        <v>370</v>
      </c>
      <c r="F2151" s="12" t="str">
        <f aca="false">INDEX(品項主檔!$B$2:$B$11,MATCH($E2151,品項主檔!$A$2:$A$11,0))</f>
        <v>古早味紅茶</v>
      </c>
      <c r="G2151" s="12" t="str">
        <f aca="false">INDEX(品項主檔!$C$2:$C$11,MATCH($E2151,品項主檔!$A$2:$A$11,0))</f>
        <v>飲品</v>
      </c>
      <c r="H2151" s="17" t="n">
        <f aca="false">SUMIFS(品項年度售價!$D$2:$D$31,品項年度售價!$A$2:$A$31,$B2151,品項年度售價!$B$2:$B$31,$E2151)</f>
        <v>45</v>
      </c>
      <c r="I2151" s="4" t="n">
        <v>2814</v>
      </c>
      <c r="J2151" s="14" t="n">
        <f aca="false">H2151*I2151</f>
        <v>126630</v>
      </c>
    </row>
    <row r="2152" customFormat="false" ht="15" hidden="false" customHeight="false" outlineLevel="0" collapsed="false">
      <c r="A2152" s="6" t="str">
        <f aca="false">TEXT(B2152,"0")&amp;"-"&amp;TEXT(C2152,"00")</f>
        <v>2024-12</v>
      </c>
      <c r="B2152" s="4" t="n">
        <v>2024</v>
      </c>
      <c r="C2152" s="4" t="n">
        <v>12</v>
      </c>
      <c r="D2152" s="9" t="s">
        <v>315</v>
      </c>
      <c r="E2152" s="9" t="s">
        <v>349</v>
      </c>
      <c r="F2152" s="12" t="str">
        <f aca="false">INDEX(品項主檔!$B$2:$B$11,MATCH($E2152,品項主檔!$A$2:$A$11,0))</f>
        <v>招牌牛肉麵</v>
      </c>
      <c r="G2152" s="12" t="str">
        <f aca="false">INDEX(品項主檔!$C$2:$C$11,MATCH($E2152,品項主檔!$A$2:$A$11,0))</f>
        <v>主食</v>
      </c>
      <c r="H2152" s="17" t="n">
        <f aca="false">SUMIFS(品項年度售價!$D$2:$D$31,品項年度售價!$A$2:$A$31,$B2152,品項年度售價!$B$2:$B$31,$E2152)</f>
        <v>280</v>
      </c>
      <c r="I2152" s="4" t="n">
        <v>470</v>
      </c>
      <c r="J2152" s="14" t="n">
        <f aca="false">H2152*I2152</f>
        <v>131600</v>
      </c>
    </row>
    <row r="2153" customFormat="false" ht="15" hidden="false" customHeight="false" outlineLevel="0" collapsed="false">
      <c r="A2153" s="6" t="str">
        <f aca="false">TEXT(B2153,"0")&amp;"-"&amp;TEXT(C2153,"00")</f>
        <v>2024-12</v>
      </c>
      <c r="B2153" s="4" t="n">
        <v>2024</v>
      </c>
      <c r="C2153" s="4" t="n">
        <v>12</v>
      </c>
      <c r="D2153" s="9" t="s">
        <v>315</v>
      </c>
      <c r="E2153" s="9" t="s">
        <v>352</v>
      </c>
      <c r="F2153" s="12" t="str">
        <f aca="false">INDEX(品項主檔!$B$2:$B$11,MATCH($E2153,品項主檔!$A$2:$A$11,0))</f>
        <v>三杯雞定食</v>
      </c>
      <c r="G2153" s="12" t="str">
        <f aca="false">INDEX(品項主檔!$C$2:$C$11,MATCH($E2153,品項主檔!$A$2:$A$11,0))</f>
        <v>主食</v>
      </c>
      <c r="H2153" s="17" t="n">
        <f aca="false">SUMIFS(品項年度售價!$D$2:$D$31,品項年度售價!$A$2:$A$31,$B2153,品項年度售價!$B$2:$B$31,$E2153)</f>
        <v>260</v>
      </c>
      <c r="I2153" s="4" t="n">
        <v>422</v>
      </c>
      <c r="J2153" s="14" t="n">
        <f aca="false">H2153*I2153</f>
        <v>109720</v>
      </c>
    </row>
    <row r="2154" customFormat="false" ht="15" hidden="false" customHeight="false" outlineLevel="0" collapsed="false">
      <c r="A2154" s="6" t="str">
        <f aca="false">TEXT(B2154,"0")&amp;"-"&amp;TEXT(C2154,"00")</f>
        <v>2024-12</v>
      </c>
      <c r="B2154" s="4" t="n">
        <v>2024</v>
      </c>
      <c r="C2154" s="4" t="n">
        <v>12</v>
      </c>
      <c r="D2154" s="9" t="s">
        <v>315</v>
      </c>
      <c r="E2154" s="9" t="s">
        <v>354</v>
      </c>
      <c r="F2154" s="12" t="str">
        <f aca="false">INDEX(品項主檔!$B$2:$B$11,MATCH($E2154,品項主檔!$A$2:$A$11,0))</f>
        <v>蔥油雞腿飯</v>
      </c>
      <c r="G2154" s="12" t="str">
        <f aca="false">INDEX(品項主檔!$C$2:$C$11,MATCH($E2154,品項主檔!$A$2:$A$11,0))</f>
        <v>主食</v>
      </c>
      <c r="H2154" s="17" t="n">
        <f aca="false">SUMIFS(品項年度售價!$D$2:$D$31,品項年度售價!$A$2:$A$31,$B2154,品項年度售價!$B$2:$B$31,$E2154)</f>
        <v>220</v>
      </c>
      <c r="I2154" s="4" t="n">
        <v>307</v>
      </c>
      <c r="J2154" s="14" t="n">
        <f aca="false">H2154*I2154</f>
        <v>67540</v>
      </c>
    </row>
    <row r="2155" customFormat="false" ht="15" hidden="false" customHeight="false" outlineLevel="0" collapsed="false">
      <c r="A2155" s="6" t="str">
        <f aca="false">TEXT(B2155,"0")&amp;"-"&amp;TEXT(C2155,"00")</f>
        <v>2024-12</v>
      </c>
      <c r="B2155" s="4" t="n">
        <v>2024</v>
      </c>
      <c r="C2155" s="4" t="n">
        <v>12</v>
      </c>
      <c r="D2155" s="9" t="s">
        <v>315</v>
      </c>
      <c r="E2155" s="9" t="s">
        <v>356</v>
      </c>
      <c r="F2155" s="12" t="str">
        <f aca="false">INDEX(品項主檔!$B$2:$B$11,MATCH($E2155,品項主檔!$A$2:$A$11,0))</f>
        <v>黑胡椒豬排飯</v>
      </c>
      <c r="G2155" s="12" t="str">
        <f aca="false">INDEX(品項主檔!$C$2:$C$11,MATCH($E2155,品項主檔!$A$2:$A$11,0))</f>
        <v>主食</v>
      </c>
      <c r="H2155" s="17" t="n">
        <f aca="false">SUMIFS(品項年度售價!$D$2:$D$31,品項年度售價!$A$2:$A$31,$B2155,品項年度售價!$B$2:$B$31,$E2155)</f>
        <v>230</v>
      </c>
      <c r="I2155" s="4" t="n">
        <v>358</v>
      </c>
      <c r="J2155" s="14" t="n">
        <f aca="false">H2155*I2155</f>
        <v>82340</v>
      </c>
    </row>
    <row r="2156" customFormat="false" ht="15" hidden="false" customHeight="false" outlineLevel="0" collapsed="false">
      <c r="A2156" s="6" t="str">
        <f aca="false">TEXT(B2156,"0")&amp;"-"&amp;TEXT(C2156,"00")</f>
        <v>2024-12</v>
      </c>
      <c r="B2156" s="4" t="n">
        <v>2024</v>
      </c>
      <c r="C2156" s="4" t="n">
        <v>12</v>
      </c>
      <c r="D2156" s="9" t="s">
        <v>315</v>
      </c>
      <c r="E2156" s="9" t="s">
        <v>358</v>
      </c>
      <c r="F2156" s="12" t="str">
        <f aca="false">INDEX(品項主檔!$B$2:$B$11,MATCH($E2156,品項主檔!$A$2:$A$11,0))</f>
        <v>麻油雞湯麵</v>
      </c>
      <c r="G2156" s="12" t="str">
        <f aca="false">INDEX(品項主檔!$C$2:$C$11,MATCH($E2156,品項主檔!$A$2:$A$11,0))</f>
        <v>主食</v>
      </c>
      <c r="H2156" s="17" t="n">
        <f aca="false">SUMIFS(品項年度售價!$D$2:$D$31,品項年度售價!$A$2:$A$31,$B2156,品項年度售價!$B$2:$B$31,$E2156)</f>
        <v>290</v>
      </c>
      <c r="I2156" s="4" t="n">
        <v>417</v>
      </c>
      <c r="J2156" s="14" t="n">
        <f aca="false">H2156*I2156</f>
        <v>120930</v>
      </c>
    </row>
    <row r="2157" customFormat="false" ht="15" hidden="false" customHeight="false" outlineLevel="0" collapsed="false">
      <c r="A2157" s="6" t="str">
        <f aca="false">TEXT(B2157,"0")&amp;"-"&amp;TEXT(C2157,"00")</f>
        <v>2024-12</v>
      </c>
      <c r="B2157" s="4" t="n">
        <v>2024</v>
      </c>
      <c r="C2157" s="4" t="n">
        <v>12</v>
      </c>
      <c r="D2157" s="9" t="s">
        <v>315</v>
      </c>
      <c r="E2157" s="9" t="s">
        <v>360</v>
      </c>
      <c r="F2157" s="12" t="str">
        <f aca="false">INDEX(品項主檔!$B$2:$B$11,MATCH($E2157,品項主檔!$A$2:$A$11,0))</f>
        <v>塔香涼麵</v>
      </c>
      <c r="G2157" s="12" t="str">
        <f aca="false">INDEX(品項主檔!$C$2:$C$11,MATCH($E2157,品項主檔!$A$2:$A$11,0))</f>
        <v>主食</v>
      </c>
      <c r="H2157" s="17" t="n">
        <f aca="false">SUMIFS(品項年度售價!$D$2:$D$31,品項年度售價!$A$2:$A$31,$B2157,品項年度售價!$B$2:$B$31,$E2157)</f>
        <v>180</v>
      </c>
      <c r="I2157" s="4" t="n">
        <v>155</v>
      </c>
      <c r="J2157" s="14" t="n">
        <f aca="false">H2157*I2157</f>
        <v>27900</v>
      </c>
    </row>
    <row r="2158" customFormat="false" ht="15" hidden="false" customHeight="false" outlineLevel="0" collapsed="false">
      <c r="A2158" s="6" t="str">
        <f aca="false">TEXT(B2158,"0")&amp;"-"&amp;TEXT(C2158,"00")</f>
        <v>2024-12</v>
      </c>
      <c r="B2158" s="4" t="n">
        <v>2024</v>
      </c>
      <c r="C2158" s="4" t="n">
        <v>12</v>
      </c>
      <c r="D2158" s="9" t="s">
        <v>315</v>
      </c>
      <c r="E2158" s="9" t="s">
        <v>362</v>
      </c>
      <c r="F2158" s="12" t="str">
        <f aca="false">INDEX(品項主檔!$B$2:$B$11,MATCH($E2158,品項主檔!$A$2:$A$11,0))</f>
        <v>海鮮炒飯</v>
      </c>
      <c r="G2158" s="12" t="str">
        <f aca="false">INDEX(品項主檔!$C$2:$C$11,MATCH($E2158,品項主檔!$A$2:$A$11,0))</f>
        <v>主食</v>
      </c>
      <c r="H2158" s="17" t="n">
        <f aca="false">SUMIFS(品項年度售價!$D$2:$D$31,品項年度售價!$A$2:$A$31,$B2158,品項年度售價!$B$2:$B$31,$E2158)</f>
        <v>250</v>
      </c>
      <c r="I2158" s="4" t="n">
        <v>296</v>
      </c>
      <c r="J2158" s="14" t="n">
        <f aca="false">H2158*I2158</f>
        <v>74000</v>
      </c>
    </row>
    <row r="2159" customFormat="false" ht="15" hidden="false" customHeight="false" outlineLevel="0" collapsed="false">
      <c r="A2159" s="6" t="str">
        <f aca="false">TEXT(B2159,"0")&amp;"-"&amp;TEXT(C2159,"00")</f>
        <v>2024-12</v>
      </c>
      <c r="B2159" s="4" t="n">
        <v>2024</v>
      </c>
      <c r="C2159" s="4" t="n">
        <v>12</v>
      </c>
      <c r="D2159" s="9" t="s">
        <v>315</v>
      </c>
      <c r="E2159" s="9" t="s">
        <v>364</v>
      </c>
      <c r="F2159" s="12" t="str">
        <f aca="false">INDEX(品項主檔!$B$2:$B$11,MATCH($E2159,品項主檔!$A$2:$A$11,0))</f>
        <v>酸辣湯</v>
      </c>
      <c r="G2159" s="12" t="str">
        <f aca="false">INDEX(品項主檔!$C$2:$C$11,MATCH($E2159,品項主檔!$A$2:$A$11,0))</f>
        <v>湯品</v>
      </c>
      <c r="H2159" s="17" t="n">
        <f aca="false">SUMIFS(品項年度售價!$D$2:$D$31,品項年度售價!$A$2:$A$31,$B2159,品項年度售價!$B$2:$B$31,$E2159)</f>
        <v>60</v>
      </c>
      <c r="I2159" s="4" t="n">
        <v>2362</v>
      </c>
      <c r="J2159" s="14" t="n">
        <f aca="false">H2159*I2159</f>
        <v>141720</v>
      </c>
    </row>
    <row r="2160" customFormat="false" ht="15" hidden="false" customHeight="false" outlineLevel="0" collapsed="false">
      <c r="A2160" s="6" t="str">
        <f aca="false">TEXT(B2160,"0")&amp;"-"&amp;TEXT(C2160,"00")</f>
        <v>2024-12</v>
      </c>
      <c r="B2160" s="4" t="n">
        <v>2024</v>
      </c>
      <c r="C2160" s="4" t="n">
        <v>12</v>
      </c>
      <c r="D2160" s="9" t="s">
        <v>315</v>
      </c>
      <c r="E2160" s="9" t="s">
        <v>367</v>
      </c>
      <c r="F2160" s="12" t="str">
        <f aca="false">INDEX(品項主檔!$B$2:$B$11,MATCH($E2160,品項主檔!$A$2:$A$11,0))</f>
        <v>招牌滷味拼盤</v>
      </c>
      <c r="G2160" s="12" t="str">
        <f aca="false">INDEX(品項主檔!$C$2:$C$11,MATCH($E2160,品項主檔!$A$2:$A$11,0))</f>
        <v>小菜</v>
      </c>
      <c r="H2160" s="17" t="n">
        <f aca="false">SUMIFS(品項年度售價!$D$2:$D$31,品項年度售價!$A$2:$A$31,$B2160,品項年度售價!$B$2:$B$31,$E2160)</f>
        <v>120</v>
      </c>
      <c r="I2160" s="4" t="n">
        <v>1297</v>
      </c>
      <c r="J2160" s="14" t="n">
        <f aca="false">H2160*I2160</f>
        <v>155640</v>
      </c>
    </row>
    <row r="2161" customFormat="false" ht="15" hidden="false" customHeight="false" outlineLevel="0" collapsed="false">
      <c r="A2161" s="6" t="str">
        <f aca="false">TEXT(B2161,"0")&amp;"-"&amp;TEXT(C2161,"00")</f>
        <v>2024-12</v>
      </c>
      <c r="B2161" s="4" t="n">
        <v>2024</v>
      </c>
      <c r="C2161" s="4" t="n">
        <v>12</v>
      </c>
      <c r="D2161" s="9" t="s">
        <v>315</v>
      </c>
      <c r="E2161" s="9" t="s">
        <v>370</v>
      </c>
      <c r="F2161" s="12" t="str">
        <f aca="false">INDEX(品項主檔!$B$2:$B$11,MATCH($E2161,品項主檔!$A$2:$A$11,0))</f>
        <v>古早味紅茶</v>
      </c>
      <c r="G2161" s="12" t="str">
        <f aca="false">INDEX(品項主檔!$C$2:$C$11,MATCH($E2161,品項主檔!$A$2:$A$11,0))</f>
        <v>飲品</v>
      </c>
      <c r="H2161" s="17" t="n">
        <f aca="false">SUMIFS(品項年度售價!$D$2:$D$31,品項年度售價!$A$2:$A$31,$B2161,品項年度售價!$B$2:$B$31,$E2161)</f>
        <v>45</v>
      </c>
      <c r="I2161" s="4" t="n">
        <v>2355</v>
      </c>
      <c r="J2161" s="14" t="n">
        <f aca="false">H2161*I2161</f>
        <v>105975</v>
      </c>
    </row>
    <row r="2162" customFormat="false" ht="15" hidden="false" customHeight="false" outlineLevel="0" collapsed="false">
      <c r="A2162" s="6" t="str">
        <f aca="false">TEXT(B2162,"0")&amp;"-"&amp;TEXT(C2162,"00")</f>
        <v>2025-01</v>
      </c>
      <c r="B2162" s="4" t="n">
        <v>2025</v>
      </c>
      <c r="C2162" s="4" t="n">
        <v>1</v>
      </c>
      <c r="D2162" s="9" t="s">
        <v>294</v>
      </c>
      <c r="E2162" s="9" t="s">
        <v>349</v>
      </c>
      <c r="F2162" s="12" t="str">
        <f aca="false">INDEX(品項主檔!$B$2:$B$11,MATCH($E2162,品項主檔!$A$2:$A$11,0))</f>
        <v>招牌牛肉麵</v>
      </c>
      <c r="G2162" s="12" t="str">
        <f aca="false">INDEX(品項主檔!$C$2:$C$11,MATCH($E2162,品項主檔!$A$2:$A$11,0))</f>
        <v>主食</v>
      </c>
      <c r="H2162" s="17" t="n">
        <f aca="false">SUMIFS(品項年度售價!$D$2:$D$31,品項年度售價!$A$2:$A$31,$B2162,品項年度售價!$B$2:$B$31,$E2162)</f>
        <v>295</v>
      </c>
      <c r="I2162" s="4" t="n">
        <v>821</v>
      </c>
      <c r="J2162" s="14" t="n">
        <f aca="false">H2162*I2162</f>
        <v>242195</v>
      </c>
    </row>
    <row r="2163" customFormat="false" ht="15" hidden="false" customHeight="false" outlineLevel="0" collapsed="false">
      <c r="A2163" s="6" t="str">
        <f aca="false">TEXT(B2163,"0")&amp;"-"&amp;TEXT(C2163,"00")</f>
        <v>2025-01</v>
      </c>
      <c r="B2163" s="4" t="n">
        <v>2025</v>
      </c>
      <c r="C2163" s="4" t="n">
        <v>1</v>
      </c>
      <c r="D2163" s="9" t="s">
        <v>294</v>
      </c>
      <c r="E2163" s="9" t="s">
        <v>352</v>
      </c>
      <c r="F2163" s="12" t="str">
        <f aca="false">INDEX(品項主檔!$B$2:$B$11,MATCH($E2163,品項主檔!$A$2:$A$11,0))</f>
        <v>三杯雞定食</v>
      </c>
      <c r="G2163" s="12" t="str">
        <f aca="false">INDEX(品項主檔!$C$2:$C$11,MATCH($E2163,品項主檔!$A$2:$A$11,0))</f>
        <v>主食</v>
      </c>
      <c r="H2163" s="17" t="n">
        <f aca="false">SUMIFS(品項年度售價!$D$2:$D$31,品項年度售價!$A$2:$A$31,$B2163,品項年度售價!$B$2:$B$31,$E2163)</f>
        <v>260</v>
      </c>
      <c r="I2163" s="4" t="n">
        <v>590</v>
      </c>
      <c r="J2163" s="14" t="n">
        <f aca="false">H2163*I2163</f>
        <v>153400</v>
      </c>
    </row>
    <row r="2164" customFormat="false" ht="15" hidden="false" customHeight="false" outlineLevel="0" collapsed="false">
      <c r="A2164" s="6" t="str">
        <f aca="false">TEXT(B2164,"0")&amp;"-"&amp;TEXT(C2164,"00")</f>
        <v>2025-01</v>
      </c>
      <c r="B2164" s="4" t="n">
        <v>2025</v>
      </c>
      <c r="C2164" s="4" t="n">
        <v>1</v>
      </c>
      <c r="D2164" s="9" t="s">
        <v>294</v>
      </c>
      <c r="E2164" s="9" t="s">
        <v>354</v>
      </c>
      <c r="F2164" s="12" t="str">
        <f aca="false">INDEX(品項主檔!$B$2:$B$11,MATCH($E2164,品項主檔!$A$2:$A$11,0))</f>
        <v>蔥油雞腿飯</v>
      </c>
      <c r="G2164" s="12" t="str">
        <f aca="false">INDEX(品項主檔!$C$2:$C$11,MATCH($E2164,品項主檔!$A$2:$A$11,0))</f>
        <v>主食</v>
      </c>
      <c r="H2164" s="17" t="n">
        <f aca="false">SUMIFS(品項年度售價!$D$2:$D$31,品項年度售價!$A$2:$A$31,$B2164,品項年度售價!$B$2:$B$31,$E2164)</f>
        <v>230</v>
      </c>
      <c r="I2164" s="4" t="n">
        <v>701</v>
      </c>
      <c r="J2164" s="14" t="n">
        <f aca="false">H2164*I2164</f>
        <v>161230</v>
      </c>
    </row>
    <row r="2165" customFormat="false" ht="15" hidden="false" customHeight="false" outlineLevel="0" collapsed="false">
      <c r="A2165" s="6" t="str">
        <f aca="false">TEXT(B2165,"0")&amp;"-"&amp;TEXT(C2165,"00")</f>
        <v>2025-01</v>
      </c>
      <c r="B2165" s="4" t="n">
        <v>2025</v>
      </c>
      <c r="C2165" s="4" t="n">
        <v>1</v>
      </c>
      <c r="D2165" s="9" t="s">
        <v>294</v>
      </c>
      <c r="E2165" s="9" t="s">
        <v>356</v>
      </c>
      <c r="F2165" s="12" t="str">
        <f aca="false">INDEX(品項主檔!$B$2:$B$11,MATCH($E2165,品項主檔!$A$2:$A$11,0))</f>
        <v>黑胡椒豬排飯</v>
      </c>
      <c r="G2165" s="12" t="str">
        <f aca="false">INDEX(品項主檔!$C$2:$C$11,MATCH($E2165,品項主檔!$A$2:$A$11,0))</f>
        <v>主食</v>
      </c>
      <c r="H2165" s="17" t="n">
        <f aca="false">SUMIFS(品項年度售價!$D$2:$D$31,品項年度售價!$A$2:$A$31,$B2165,品項年度售價!$B$2:$B$31,$E2165)</f>
        <v>240</v>
      </c>
      <c r="I2165" s="4" t="n">
        <v>706</v>
      </c>
      <c r="J2165" s="14" t="n">
        <f aca="false">H2165*I2165</f>
        <v>169440</v>
      </c>
    </row>
    <row r="2166" customFormat="false" ht="15" hidden="false" customHeight="false" outlineLevel="0" collapsed="false">
      <c r="A2166" s="6" t="str">
        <f aca="false">TEXT(B2166,"0")&amp;"-"&amp;TEXT(C2166,"00")</f>
        <v>2025-01</v>
      </c>
      <c r="B2166" s="4" t="n">
        <v>2025</v>
      </c>
      <c r="C2166" s="4" t="n">
        <v>1</v>
      </c>
      <c r="D2166" s="9" t="s">
        <v>294</v>
      </c>
      <c r="E2166" s="9" t="s">
        <v>358</v>
      </c>
      <c r="F2166" s="12" t="str">
        <f aca="false">INDEX(品項主檔!$B$2:$B$11,MATCH($E2166,品項主檔!$A$2:$A$11,0))</f>
        <v>麻油雞湯麵</v>
      </c>
      <c r="G2166" s="12" t="str">
        <f aca="false">INDEX(品項主檔!$C$2:$C$11,MATCH($E2166,品項主檔!$A$2:$A$11,0))</f>
        <v>主食</v>
      </c>
      <c r="H2166" s="17" t="n">
        <f aca="false">SUMIFS(品項年度售價!$D$2:$D$31,品項年度售價!$A$2:$A$31,$B2166,品項年度售價!$B$2:$B$31,$E2166)</f>
        <v>305</v>
      </c>
      <c r="I2166" s="4" t="n">
        <v>1077</v>
      </c>
      <c r="J2166" s="14" t="n">
        <f aca="false">H2166*I2166</f>
        <v>328485</v>
      </c>
    </row>
    <row r="2167" customFormat="false" ht="15" hidden="false" customHeight="false" outlineLevel="0" collapsed="false">
      <c r="A2167" s="6" t="str">
        <f aca="false">TEXT(B2167,"0")&amp;"-"&amp;TEXT(C2167,"00")</f>
        <v>2025-01</v>
      </c>
      <c r="B2167" s="4" t="n">
        <v>2025</v>
      </c>
      <c r="C2167" s="4" t="n">
        <v>1</v>
      </c>
      <c r="D2167" s="9" t="s">
        <v>294</v>
      </c>
      <c r="E2167" s="9" t="s">
        <v>360</v>
      </c>
      <c r="F2167" s="12" t="str">
        <f aca="false">INDEX(品項主檔!$B$2:$B$11,MATCH($E2167,品項主檔!$A$2:$A$11,0))</f>
        <v>塔香涼麵</v>
      </c>
      <c r="G2167" s="12" t="str">
        <f aca="false">INDEX(品項主檔!$C$2:$C$11,MATCH($E2167,品項主檔!$A$2:$A$11,0))</f>
        <v>主食</v>
      </c>
      <c r="H2167" s="17" t="n">
        <f aca="false">SUMIFS(品項年度售價!$D$2:$D$31,品項年度售價!$A$2:$A$31,$B2167,品項年度售價!$B$2:$B$31,$E2167)</f>
        <v>185</v>
      </c>
      <c r="I2167" s="4" t="n">
        <v>224</v>
      </c>
      <c r="J2167" s="14" t="n">
        <f aca="false">H2167*I2167</f>
        <v>41440</v>
      </c>
    </row>
    <row r="2168" customFormat="false" ht="15" hidden="false" customHeight="false" outlineLevel="0" collapsed="false">
      <c r="A2168" s="6" t="str">
        <f aca="false">TEXT(B2168,"0")&amp;"-"&amp;TEXT(C2168,"00")</f>
        <v>2025-01</v>
      </c>
      <c r="B2168" s="4" t="n">
        <v>2025</v>
      </c>
      <c r="C2168" s="4" t="n">
        <v>1</v>
      </c>
      <c r="D2168" s="9" t="s">
        <v>294</v>
      </c>
      <c r="E2168" s="9" t="s">
        <v>362</v>
      </c>
      <c r="F2168" s="12" t="str">
        <f aca="false">INDEX(品項主檔!$B$2:$B$11,MATCH($E2168,品項主檔!$A$2:$A$11,0))</f>
        <v>海鮮炒飯</v>
      </c>
      <c r="G2168" s="12" t="str">
        <f aca="false">INDEX(品項主檔!$C$2:$C$11,MATCH($E2168,品項主檔!$A$2:$A$11,0))</f>
        <v>主食</v>
      </c>
      <c r="H2168" s="17" t="n">
        <f aca="false">SUMIFS(品項年度售價!$D$2:$D$31,品項年度售價!$A$2:$A$31,$B2168,品項年度售價!$B$2:$B$31,$E2168)</f>
        <v>255</v>
      </c>
      <c r="I2168" s="4" t="n">
        <v>739</v>
      </c>
      <c r="J2168" s="14" t="n">
        <f aca="false">H2168*I2168</f>
        <v>188445</v>
      </c>
    </row>
    <row r="2169" customFormat="false" ht="15" hidden="false" customHeight="false" outlineLevel="0" collapsed="false">
      <c r="A2169" s="6" t="str">
        <f aca="false">TEXT(B2169,"0")&amp;"-"&amp;TEXT(C2169,"00")</f>
        <v>2025-01</v>
      </c>
      <c r="B2169" s="4" t="n">
        <v>2025</v>
      </c>
      <c r="C2169" s="4" t="n">
        <v>1</v>
      </c>
      <c r="D2169" s="9" t="s">
        <v>294</v>
      </c>
      <c r="E2169" s="9" t="s">
        <v>364</v>
      </c>
      <c r="F2169" s="12" t="str">
        <f aca="false">INDEX(品項主檔!$B$2:$B$11,MATCH($E2169,品項主檔!$A$2:$A$11,0))</f>
        <v>酸辣湯</v>
      </c>
      <c r="G2169" s="12" t="str">
        <f aca="false">INDEX(品項主檔!$C$2:$C$11,MATCH($E2169,品項主檔!$A$2:$A$11,0))</f>
        <v>湯品</v>
      </c>
      <c r="H2169" s="17" t="n">
        <f aca="false">SUMIFS(品項年度售價!$D$2:$D$31,品項年度售價!$A$2:$A$31,$B2169,品項年度售價!$B$2:$B$31,$E2169)</f>
        <v>60</v>
      </c>
      <c r="I2169" s="4" t="n">
        <v>3766</v>
      </c>
      <c r="J2169" s="14" t="n">
        <f aca="false">H2169*I2169</f>
        <v>225960</v>
      </c>
    </row>
    <row r="2170" customFormat="false" ht="15" hidden="false" customHeight="false" outlineLevel="0" collapsed="false">
      <c r="A2170" s="6" t="str">
        <f aca="false">TEXT(B2170,"0")&amp;"-"&amp;TEXT(C2170,"00")</f>
        <v>2025-01</v>
      </c>
      <c r="B2170" s="4" t="n">
        <v>2025</v>
      </c>
      <c r="C2170" s="4" t="n">
        <v>1</v>
      </c>
      <c r="D2170" s="9" t="s">
        <v>294</v>
      </c>
      <c r="E2170" s="9" t="s">
        <v>367</v>
      </c>
      <c r="F2170" s="12" t="str">
        <f aca="false">INDEX(品項主檔!$B$2:$B$11,MATCH($E2170,品項主檔!$A$2:$A$11,0))</f>
        <v>招牌滷味拼盤</v>
      </c>
      <c r="G2170" s="12" t="str">
        <f aca="false">INDEX(品項主檔!$C$2:$C$11,MATCH($E2170,品項主檔!$A$2:$A$11,0))</f>
        <v>小菜</v>
      </c>
      <c r="H2170" s="17" t="n">
        <f aca="false">SUMIFS(品項年度售價!$D$2:$D$31,品項年度售價!$A$2:$A$31,$B2170,品項年度售價!$B$2:$B$31,$E2170)</f>
        <v>125</v>
      </c>
      <c r="I2170" s="4" t="n">
        <v>3025</v>
      </c>
      <c r="J2170" s="14" t="n">
        <f aca="false">H2170*I2170</f>
        <v>378125</v>
      </c>
    </row>
    <row r="2171" customFormat="false" ht="15" hidden="false" customHeight="false" outlineLevel="0" collapsed="false">
      <c r="A2171" s="6" t="str">
        <f aca="false">TEXT(B2171,"0")&amp;"-"&amp;TEXT(C2171,"00")</f>
        <v>2025-01</v>
      </c>
      <c r="B2171" s="4" t="n">
        <v>2025</v>
      </c>
      <c r="C2171" s="4" t="n">
        <v>1</v>
      </c>
      <c r="D2171" s="9" t="s">
        <v>294</v>
      </c>
      <c r="E2171" s="9" t="s">
        <v>370</v>
      </c>
      <c r="F2171" s="12" t="str">
        <f aca="false">INDEX(品項主檔!$B$2:$B$11,MATCH($E2171,品項主檔!$A$2:$A$11,0))</f>
        <v>古早味紅茶</v>
      </c>
      <c r="G2171" s="12" t="str">
        <f aca="false">INDEX(品項主檔!$C$2:$C$11,MATCH($E2171,品項主檔!$A$2:$A$11,0))</f>
        <v>飲品</v>
      </c>
      <c r="H2171" s="17" t="n">
        <f aca="false">SUMIFS(品項年度售價!$D$2:$D$31,品項年度售價!$A$2:$A$31,$B2171,品項年度售價!$B$2:$B$31,$E2171)</f>
        <v>45</v>
      </c>
      <c r="I2171" s="4" t="n">
        <v>4173</v>
      </c>
      <c r="J2171" s="14" t="n">
        <f aca="false">H2171*I2171</f>
        <v>187785</v>
      </c>
    </row>
    <row r="2172" customFormat="false" ht="15" hidden="false" customHeight="false" outlineLevel="0" collapsed="false">
      <c r="A2172" s="6" t="str">
        <f aca="false">TEXT(B2172,"0")&amp;"-"&amp;TEXT(C2172,"00")</f>
        <v>2025-01</v>
      </c>
      <c r="B2172" s="4" t="n">
        <v>2025</v>
      </c>
      <c r="C2172" s="4" t="n">
        <v>1</v>
      </c>
      <c r="D2172" s="9" t="s">
        <v>325</v>
      </c>
      <c r="E2172" s="9" t="s">
        <v>349</v>
      </c>
      <c r="F2172" s="12" t="str">
        <f aca="false">INDEX(品項主檔!$B$2:$B$11,MATCH($E2172,品項主檔!$A$2:$A$11,0))</f>
        <v>招牌牛肉麵</v>
      </c>
      <c r="G2172" s="12" t="str">
        <f aca="false">INDEX(品項主檔!$C$2:$C$11,MATCH($E2172,品項主檔!$A$2:$A$11,0))</f>
        <v>主食</v>
      </c>
      <c r="H2172" s="17" t="n">
        <f aca="false">SUMIFS(品項年度售價!$D$2:$D$31,品項年度售價!$A$2:$A$31,$B2172,品項年度售價!$B$2:$B$31,$E2172)</f>
        <v>295</v>
      </c>
      <c r="I2172" s="4" t="n">
        <v>615</v>
      </c>
      <c r="J2172" s="14" t="n">
        <f aca="false">H2172*I2172</f>
        <v>181425</v>
      </c>
    </row>
    <row r="2173" customFormat="false" ht="15" hidden="false" customHeight="false" outlineLevel="0" collapsed="false">
      <c r="A2173" s="6" t="str">
        <f aca="false">TEXT(B2173,"0")&amp;"-"&amp;TEXT(C2173,"00")</f>
        <v>2025-01</v>
      </c>
      <c r="B2173" s="4" t="n">
        <v>2025</v>
      </c>
      <c r="C2173" s="4" t="n">
        <v>1</v>
      </c>
      <c r="D2173" s="9" t="s">
        <v>325</v>
      </c>
      <c r="E2173" s="9" t="s">
        <v>352</v>
      </c>
      <c r="F2173" s="12" t="str">
        <f aca="false">INDEX(品項主檔!$B$2:$B$11,MATCH($E2173,品項主檔!$A$2:$A$11,0))</f>
        <v>三杯雞定食</v>
      </c>
      <c r="G2173" s="12" t="str">
        <f aca="false">INDEX(品項主檔!$C$2:$C$11,MATCH($E2173,品項主檔!$A$2:$A$11,0))</f>
        <v>主食</v>
      </c>
      <c r="H2173" s="17" t="n">
        <f aca="false">SUMIFS(品項年度售價!$D$2:$D$31,品項年度售價!$A$2:$A$31,$B2173,品項年度售價!$B$2:$B$31,$E2173)</f>
        <v>260</v>
      </c>
      <c r="I2173" s="4" t="n">
        <v>489</v>
      </c>
      <c r="J2173" s="14" t="n">
        <f aca="false">H2173*I2173</f>
        <v>127140</v>
      </c>
    </row>
    <row r="2174" customFormat="false" ht="15" hidden="false" customHeight="false" outlineLevel="0" collapsed="false">
      <c r="A2174" s="6" t="str">
        <f aca="false">TEXT(B2174,"0")&amp;"-"&amp;TEXT(C2174,"00")</f>
        <v>2025-01</v>
      </c>
      <c r="B2174" s="4" t="n">
        <v>2025</v>
      </c>
      <c r="C2174" s="4" t="n">
        <v>1</v>
      </c>
      <c r="D2174" s="9" t="s">
        <v>325</v>
      </c>
      <c r="E2174" s="9" t="s">
        <v>354</v>
      </c>
      <c r="F2174" s="12" t="str">
        <f aca="false">INDEX(品項主檔!$B$2:$B$11,MATCH($E2174,品項主檔!$A$2:$A$11,0))</f>
        <v>蔥油雞腿飯</v>
      </c>
      <c r="G2174" s="12" t="str">
        <f aca="false">INDEX(品項主檔!$C$2:$C$11,MATCH($E2174,品項主檔!$A$2:$A$11,0))</f>
        <v>主食</v>
      </c>
      <c r="H2174" s="17" t="n">
        <f aca="false">SUMIFS(品項年度售價!$D$2:$D$31,品項年度售價!$A$2:$A$31,$B2174,品項年度售價!$B$2:$B$31,$E2174)</f>
        <v>230</v>
      </c>
      <c r="I2174" s="4" t="n">
        <v>553</v>
      </c>
      <c r="J2174" s="14" t="n">
        <f aca="false">H2174*I2174</f>
        <v>127190</v>
      </c>
    </row>
    <row r="2175" customFormat="false" ht="15" hidden="false" customHeight="false" outlineLevel="0" collapsed="false">
      <c r="A2175" s="6" t="str">
        <f aca="false">TEXT(B2175,"0")&amp;"-"&amp;TEXT(C2175,"00")</f>
        <v>2025-01</v>
      </c>
      <c r="B2175" s="4" t="n">
        <v>2025</v>
      </c>
      <c r="C2175" s="4" t="n">
        <v>1</v>
      </c>
      <c r="D2175" s="9" t="s">
        <v>325</v>
      </c>
      <c r="E2175" s="9" t="s">
        <v>356</v>
      </c>
      <c r="F2175" s="12" t="str">
        <f aca="false">INDEX(品項主檔!$B$2:$B$11,MATCH($E2175,品項主檔!$A$2:$A$11,0))</f>
        <v>黑胡椒豬排飯</v>
      </c>
      <c r="G2175" s="12" t="str">
        <f aca="false">INDEX(品項主檔!$C$2:$C$11,MATCH($E2175,品項主檔!$A$2:$A$11,0))</f>
        <v>主食</v>
      </c>
      <c r="H2175" s="17" t="n">
        <f aca="false">SUMIFS(品項年度售價!$D$2:$D$31,品項年度售價!$A$2:$A$31,$B2175,品項年度售價!$B$2:$B$31,$E2175)</f>
        <v>240</v>
      </c>
      <c r="I2175" s="4" t="n">
        <v>504</v>
      </c>
      <c r="J2175" s="14" t="n">
        <f aca="false">H2175*I2175</f>
        <v>120960</v>
      </c>
    </row>
    <row r="2176" customFormat="false" ht="15" hidden="false" customHeight="false" outlineLevel="0" collapsed="false">
      <c r="A2176" s="6" t="str">
        <f aca="false">TEXT(B2176,"0")&amp;"-"&amp;TEXT(C2176,"00")</f>
        <v>2025-01</v>
      </c>
      <c r="B2176" s="4" t="n">
        <v>2025</v>
      </c>
      <c r="C2176" s="4" t="n">
        <v>1</v>
      </c>
      <c r="D2176" s="9" t="s">
        <v>325</v>
      </c>
      <c r="E2176" s="9" t="s">
        <v>358</v>
      </c>
      <c r="F2176" s="12" t="str">
        <f aca="false">INDEX(品項主檔!$B$2:$B$11,MATCH($E2176,品項主檔!$A$2:$A$11,0))</f>
        <v>麻油雞湯麵</v>
      </c>
      <c r="G2176" s="12" t="str">
        <f aca="false">INDEX(品項主檔!$C$2:$C$11,MATCH($E2176,品項主檔!$A$2:$A$11,0))</f>
        <v>主食</v>
      </c>
      <c r="H2176" s="17" t="n">
        <f aca="false">SUMIFS(品項年度售價!$D$2:$D$31,品項年度售價!$A$2:$A$31,$B2176,品項年度售價!$B$2:$B$31,$E2176)</f>
        <v>305</v>
      </c>
      <c r="I2176" s="4" t="n">
        <v>643</v>
      </c>
      <c r="J2176" s="14" t="n">
        <f aca="false">H2176*I2176</f>
        <v>196115</v>
      </c>
    </row>
    <row r="2177" customFormat="false" ht="15" hidden="false" customHeight="false" outlineLevel="0" collapsed="false">
      <c r="A2177" s="6" t="str">
        <f aca="false">TEXT(B2177,"0")&amp;"-"&amp;TEXT(C2177,"00")</f>
        <v>2025-01</v>
      </c>
      <c r="B2177" s="4" t="n">
        <v>2025</v>
      </c>
      <c r="C2177" s="4" t="n">
        <v>1</v>
      </c>
      <c r="D2177" s="9" t="s">
        <v>325</v>
      </c>
      <c r="E2177" s="9" t="s">
        <v>360</v>
      </c>
      <c r="F2177" s="12" t="str">
        <f aca="false">INDEX(品項主檔!$B$2:$B$11,MATCH($E2177,品項主檔!$A$2:$A$11,0))</f>
        <v>塔香涼麵</v>
      </c>
      <c r="G2177" s="12" t="str">
        <f aca="false">INDEX(品項主檔!$C$2:$C$11,MATCH($E2177,品項主檔!$A$2:$A$11,0))</f>
        <v>主食</v>
      </c>
      <c r="H2177" s="17" t="n">
        <f aca="false">SUMIFS(品項年度售價!$D$2:$D$31,品項年度售價!$A$2:$A$31,$B2177,品項年度售價!$B$2:$B$31,$E2177)</f>
        <v>185</v>
      </c>
      <c r="I2177" s="4" t="n">
        <v>214</v>
      </c>
      <c r="J2177" s="14" t="n">
        <f aca="false">H2177*I2177</f>
        <v>39590</v>
      </c>
    </row>
    <row r="2178" customFormat="false" ht="15" hidden="false" customHeight="false" outlineLevel="0" collapsed="false">
      <c r="A2178" s="6" t="str">
        <f aca="false">TEXT(B2178,"0")&amp;"-"&amp;TEXT(C2178,"00")</f>
        <v>2025-01</v>
      </c>
      <c r="B2178" s="4" t="n">
        <v>2025</v>
      </c>
      <c r="C2178" s="4" t="n">
        <v>1</v>
      </c>
      <c r="D2178" s="9" t="s">
        <v>325</v>
      </c>
      <c r="E2178" s="9" t="s">
        <v>362</v>
      </c>
      <c r="F2178" s="12" t="str">
        <f aca="false">INDEX(品項主檔!$B$2:$B$11,MATCH($E2178,品項主檔!$A$2:$A$11,0))</f>
        <v>海鮮炒飯</v>
      </c>
      <c r="G2178" s="12" t="str">
        <f aca="false">INDEX(品項主檔!$C$2:$C$11,MATCH($E2178,品項主檔!$A$2:$A$11,0))</f>
        <v>主食</v>
      </c>
      <c r="H2178" s="17" t="n">
        <f aca="false">SUMIFS(品項年度售價!$D$2:$D$31,品項年度售價!$A$2:$A$31,$B2178,品項年度售價!$B$2:$B$31,$E2178)</f>
        <v>255</v>
      </c>
      <c r="I2178" s="4" t="n">
        <v>540</v>
      </c>
      <c r="J2178" s="14" t="n">
        <f aca="false">H2178*I2178</f>
        <v>137700</v>
      </c>
    </row>
    <row r="2179" customFormat="false" ht="15" hidden="false" customHeight="false" outlineLevel="0" collapsed="false">
      <c r="A2179" s="6" t="str">
        <f aca="false">TEXT(B2179,"0")&amp;"-"&amp;TEXT(C2179,"00")</f>
        <v>2025-01</v>
      </c>
      <c r="B2179" s="4" t="n">
        <v>2025</v>
      </c>
      <c r="C2179" s="4" t="n">
        <v>1</v>
      </c>
      <c r="D2179" s="9" t="s">
        <v>325</v>
      </c>
      <c r="E2179" s="9" t="s">
        <v>364</v>
      </c>
      <c r="F2179" s="12" t="str">
        <f aca="false">INDEX(品項主檔!$B$2:$B$11,MATCH($E2179,品項主檔!$A$2:$A$11,0))</f>
        <v>酸辣湯</v>
      </c>
      <c r="G2179" s="12" t="str">
        <f aca="false">INDEX(品項主檔!$C$2:$C$11,MATCH($E2179,品項主檔!$A$2:$A$11,0))</f>
        <v>湯品</v>
      </c>
      <c r="H2179" s="17" t="n">
        <f aca="false">SUMIFS(品項年度售價!$D$2:$D$31,品項年度售價!$A$2:$A$31,$B2179,品項年度售價!$B$2:$B$31,$E2179)</f>
        <v>60</v>
      </c>
      <c r="I2179" s="4" t="n">
        <v>2807</v>
      </c>
      <c r="J2179" s="14" t="n">
        <f aca="false">H2179*I2179</f>
        <v>168420</v>
      </c>
    </row>
    <row r="2180" customFormat="false" ht="15" hidden="false" customHeight="false" outlineLevel="0" collapsed="false">
      <c r="A2180" s="6" t="str">
        <f aca="false">TEXT(B2180,"0")&amp;"-"&amp;TEXT(C2180,"00")</f>
        <v>2025-01</v>
      </c>
      <c r="B2180" s="4" t="n">
        <v>2025</v>
      </c>
      <c r="C2180" s="4" t="n">
        <v>1</v>
      </c>
      <c r="D2180" s="9" t="s">
        <v>325</v>
      </c>
      <c r="E2180" s="9" t="s">
        <v>367</v>
      </c>
      <c r="F2180" s="12" t="str">
        <f aca="false">INDEX(品項主檔!$B$2:$B$11,MATCH($E2180,品項主檔!$A$2:$A$11,0))</f>
        <v>招牌滷味拼盤</v>
      </c>
      <c r="G2180" s="12" t="str">
        <f aca="false">INDEX(品項主檔!$C$2:$C$11,MATCH($E2180,品項主檔!$A$2:$A$11,0))</f>
        <v>小菜</v>
      </c>
      <c r="H2180" s="17" t="n">
        <f aca="false">SUMIFS(品項年度售價!$D$2:$D$31,品項年度售價!$A$2:$A$31,$B2180,品項年度售價!$B$2:$B$31,$E2180)</f>
        <v>125</v>
      </c>
      <c r="I2180" s="4" t="n">
        <v>2476</v>
      </c>
      <c r="J2180" s="14" t="n">
        <f aca="false">H2180*I2180</f>
        <v>309500</v>
      </c>
    </row>
    <row r="2181" customFormat="false" ht="15" hidden="false" customHeight="false" outlineLevel="0" collapsed="false">
      <c r="A2181" s="6" t="str">
        <f aca="false">TEXT(B2181,"0")&amp;"-"&amp;TEXT(C2181,"00")</f>
        <v>2025-01</v>
      </c>
      <c r="B2181" s="4" t="n">
        <v>2025</v>
      </c>
      <c r="C2181" s="4" t="n">
        <v>1</v>
      </c>
      <c r="D2181" s="9" t="s">
        <v>325</v>
      </c>
      <c r="E2181" s="9" t="s">
        <v>370</v>
      </c>
      <c r="F2181" s="12" t="str">
        <f aca="false">INDEX(品項主檔!$B$2:$B$11,MATCH($E2181,品項主檔!$A$2:$A$11,0))</f>
        <v>古早味紅茶</v>
      </c>
      <c r="G2181" s="12" t="str">
        <f aca="false">INDEX(品項主檔!$C$2:$C$11,MATCH($E2181,品項主檔!$A$2:$A$11,0))</f>
        <v>飲品</v>
      </c>
      <c r="H2181" s="17" t="n">
        <f aca="false">SUMIFS(品項年度售價!$D$2:$D$31,品項年度售價!$A$2:$A$31,$B2181,品項年度售價!$B$2:$B$31,$E2181)</f>
        <v>45</v>
      </c>
      <c r="I2181" s="4" t="n">
        <v>4369</v>
      </c>
      <c r="J2181" s="14" t="n">
        <f aca="false">H2181*I2181</f>
        <v>196605</v>
      </c>
    </row>
    <row r="2182" customFormat="false" ht="15" hidden="false" customHeight="false" outlineLevel="0" collapsed="false">
      <c r="A2182" s="6" t="str">
        <f aca="false">TEXT(B2182,"0")&amp;"-"&amp;TEXT(C2182,"00")</f>
        <v>2025-01</v>
      </c>
      <c r="B2182" s="4" t="n">
        <v>2025</v>
      </c>
      <c r="C2182" s="4" t="n">
        <v>1</v>
      </c>
      <c r="D2182" s="9" t="s">
        <v>328</v>
      </c>
      <c r="E2182" s="9" t="s">
        <v>349</v>
      </c>
      <c r="F2182" s="12" t="str">
        <f aca="false">INDEX(品項主檔!$B$2:$B$11,MATCH($E2182,品項主檔!$A$2:$A$11,0))</f>
        <v>招牌牛肉麵</v>
      </c>
      <c r="G2182" s="12" t="str">
        <f aca="false">INDEX(品項主檔!$C$2:$C$11,MATCH($E2182,品項主檔!$A$2:$A$11,0))</f>
        <v>主食</v>
      </c>
      <c r="H2182" s="17" t="n">
        <f aca="false">SUMIFS(品項年度售價!$D$2:$D$31,品項年度售價!$A$2:$A$31,$B2182,品項年度售價!$B$2:$B$31,$E2182)</f>
        <v>295</v>
      </c>
      <c r="I2182" s="4" t="n">
        <v>482</v>
      </c>
      <c r="J2182" s="14" t="n">
        <f aca="false">H2182*I2182</f>
        <v>142190</v>
      </c>
    </row>
    <row r="2183" customFormat="false" ht="15" hidden="false" customHeight="false" outlineLevel="0" collapsed="false">
      <c r="A2183" s="6" t="str">
        <f aca="false">TEXT(B2183,"0")&amp;"-"&amp;TEXT(C2183,"00")</f>
        <v>2025-01</v>
      </c>
      <c r="B2183" s="4" t="n">
        <v>2025</v>
      </c>
      <c r="C2183" s="4" t="n">
        <v>1</v>
      </c>
      <c r="D2183" s="9" t="s">
        <v>328</v>
      </c>
      <c r="E2183" s="9" t="s">
        <v>352</v>
      </c>
      <c r="F2183" s="12" t="str">
        <f aca="false">INDEX(品項主檔!$B$2:$B$11,MATCH($E2183,品項主檔!$A$2:$A$11,0))</f>
        <v>三杯雞定食</v>
      </c>
      <c r="G2183" s="12" t="str">
        <f aca="false">INDEX(品項主檔!$C$2:$C$11,MATCH($E2183,品項主檔!$A$2:$A$11,0))</f>
        <v>主食</v>
      </c>
      <c r="H2183" s="17" t="n">
        <f aca="false">SUMIFS(品項年度售價!$D$2:$D$31,品項年度售價!$A$2:$A$31,$B2183,品項年度售價!$B$2:$B$31,$E2183)</f>
        <v>260</v>
      </c>
      <c r="I2183" s="4" t="n">
        <v>513</v>
      </c>
      <c r="J2183" s="14" t="n">
        <f aca="false">H2183*I2183</f>
        <v>133380</v>
      </c>
    </row>
    <row r="2184" customFormat="false" ht="15" hidden="false" customHeight="false" outlineLevel="0" collapsed="false">
      <c r="A2184" s="6" t="str">
        <f aca="false">TEXT(B2184,"0")&amp;"-"&amp;TEXT(C2184,"00")</f>
        <v>2025-01</v>
      </c>
      <c r="B2184" s="4" t="n">
        <v>2025</v>
      </c>
      <c r="C2184" s="4" t="n">
        <v>1</v>
      </c>
      <c r="D2184" s="9" t="s">
        <v>328</v>
      </c>
      <c r="E2184" s="9" t="s">
        <v>354</v>
      </c>
      <c r="F2184" s="12" t="str">
        <f aca="false">INDEX(品項主檔!$B$2:$B$11,MATCH($E2184,品項主檔!$A$2:$A$11,0))</f>
        <v>蔥油雞腿飯</v>
      </c>
      <c r="G2184" s="12" t="str">
        <f aca="false">INDEX(品項主檔!$C$2:$C$11,MATCH($E2184,品項主檔!$A$2:$A$11,0))</f>
        <v>主食</v>
      </c>
      <c r="H2184" s="17" t="n">
        <f aca="false">SUMIFS(品項年度售價!$D$2:$D$31,品項年度售價!$A$2:$A$31,$B2184,品項年度售價!$B$2:$B$31,$E2184)</f>
        <v>230</v>
      </c>
      <c r="I2184" s="4" t="n">
        <v>627</v>
      </c>
      <c r="J2184" s="14" t="n">
        <f aca="false">H2184*I2184</f>
        <v>144210</v>
      </c>
    </row>
    <row r="2185" customFormat="false" ht="15" hidden="false" customHeight="false" outlineLevel="0" collapsed="false">
      <c r="A2185" s="6" t="str">
        <f aca="false">TEXT(B2185,"0")&amp;"-"&amp;TEXT(C2185,"00")</f>
        <v>2025-01</v>
      </c>
      <c r="B2185" s="4" t="n">
        <v>2025</v>
      </c>
      <c r="C2185" s="4" t="n">
        <v>1</v>
      </c>
      <c r="D2185" s="9" t="s">
        <v>328</v>
      </c>
      <c r="E2185" s="9" t="s">
        <v>356</v>
      </c>
      <c r="F2185" s="12" t="str">
        <f aca="false">INDEX(品項主檔!$B$2:$B$11,MATCH($E2185,品項主檔!$A$2:$A$11,0))</f>
        <v>黑胡椒豬排飯</v>
      </c>
      <c r="G2185" s="12" t="str">
        <f aca="false">INDEX(品項主檔!$C$2:$C$11,MATCH($E2185,品項主檔!$A$2:$A$11,0))</f>
        <v>主食</v>
      </c>
      <c r="H2185" s="17" t="n">
        <f aca="false">SUMIFS(品項年度售價!$D$2:$D$31,品項年度售價!$A$2:$A$31,$B2185,品項年度售價!$B$2:$B$31,$E2185)</f>
        <v>240</v>
      </c>
      <c r="I2185" s="4" t="n">
        <v>486</v>
      </c>
      <c r="J2185" s="14" t="n">
        <f aca="false">H2185*I2185</f>
        <v>116640</v>
      </c>
    </row>
    <row r="2186" customFormat="false" ht="15" hidden="false" customHeight="false" outlineLevel="0" collapsed="false">
      <c r="A2186" s="6" t="str">
        <f aca="false">TEXT(B2186,"0")&amp;"-"&amp;TEXT(C2186,"00")</f>
        <v>2025-01</v>
      </c>
      <c r="B2186" s="4" t="n">
        <v>2025</v>
      </c>
      <c r="C2186" s="4" t="n">
        <v>1</v>
      </c>
      <c r="D2186" s="9" t="s">
        <v>328</v>
      </c>
      <c r="E2186" s="9" t="s">
        <v>358</v>
      </c>
      <c r="F2186" s="12" t="str">
        <f aca="false">INDEX(品項主檔!$B$2:$B$11,MATCH($E2186,品項主檔!$A$2:$A$11,0))</f>
        <v>麻油雞湯麵</v>
      </c>
      <c r="G2186" s="12" t="str">
        <f aca="false">INDEX(品項主檔!$C$2:$C$11,MATCH($E2186,品項主檔!$A$2:$A$11,0))</f>
        <v>主食</v>
      </c>
      <c r="H2186" s="17" t="n">
        <f aca="false">SUMIFS(品項年度售價!$D$2:$D$31,品項年度售價!$A$2:$A$31,$B2186,品項年度售價!$B$2:$B$31,$E2186)</f>
        <v>305</v>
      </c>
      <c r="I2186" s="4" t="n">
        <v>788</v>
      </c>
      <c r="J2186" s="14" t="n">
        <f aca="false">H2186*I2186</f>
        <v>240340</v>
      </c>
    </row>
    <row r="2187" customFormat="false" ht="15" hidden="false" customHeight="false" outlineLevel="0" collapsed="false">
      <c r="A2187" s="6" t="str">
        <f aca="false">TEXT(B2187,"0")&amp;"-"&amp;TEXT(C2187,"00")</f>
        <v>2025-01</v>
      </c>
      <c r="B2187" s="4" t="n">
        <v>2025</v>
      </c>
      <c r="C2187" s="4" t="n">
        <v>1</v>
      </c>
      <c r="D2187" s="9" t="s">
        <v>328</v>
      </c>
      <c r="E2187" s="9" t="s">
        <v>360</v>
      </c>
      <c r="F2187" s="12" t="str">
        <f aca="false">INDEX(品項主檔!$B$2:$B$11,MATCH($E2187,品項主檔!$A$2:$A$11,0))</f>
        <v>塔香涼麵</v>
      </c>
      <c r="G2187" s="12" t="str">
        <f aca="false">INDEX(品項主檔!$C$2:$C$11,MATCH($E2187,品項主檔!$A$2:$A$11,0))</f>
        <v>主食</v>
      </c>
      <c r="H2187" s="17" t="n">
        <f aca="false">SUMIFS(品項年度售價!$D$2:$D$31,品項年度售價!$A$2:$A$31,$B2187,品項年度售價!$B$2:$B$31,$E2187)</f>
        <v>185</v>
      </c>
      <c r="I2187" s="4" t="n">
        <v>263</v>
      </c>
      <c r="J2187" s="14" t="n">
        <f aca="false">H2187*I2187</f>
        <v>48655</v>
      </c>
    </row>
    <row r="2188" customFormat="false" ht="15" hidden="false" customHeight="false" outlineLevel="0" collapsed="false">
      <c r="A2188" s="6" t="str">
        <f aca="false">TEXT(B2188,"0")&amp;"-"&amp;TEXT(C2188,"00")</f>
        <v>2025-01</v>
      </c>
      <c r="B2188" s="4" t="n">
        <v>2025</v>
      </c>
      <c r="C2188" s="4" t="n">
        <v>1</v>
      </c>
      <c r="D2188" s="9" t="s">
        <v>328</v>
      </c>
      <c r="E2188" s="9" t="s">
        <v>362</v>
      </c>
      <c r="F2188" s="12" t="str">
        <f aca="false">INDEX(品項主檔!$B$2:$B$11,MATCH($E2188,品項主檔!$A$2:$A$11,0))</f>
        <v>海鮮炒飯</v>
      </c>
      <c r="G2188" s="12" t="str">
        <f aca="false">INDEX(品項主檔!$C$2:$C$11,MATCH($E2188,品項主檔!$A$2:$A$11,0))</f>
        <v>主食</v>
      </c>
      <c r="H2188" s="17" t="n">
        <f aca="false">SUMIFS(品項年度售價!$D$2:$D$31,品項年度售價!$A$2:$A$31,$B2188,品項年度售價!$B$2:$B$31,$E2188)</f>
        <v>255</v>
      </c>
      <c r="I2188" s="4" t="n">
        <v>462</v>
      </c>
      <c r="J2188" s="14" t="n">
        <f aca="false">H2188*I2188</f>
        <v>117810</v>
      </c>
    </row>
    <row r="2189" customFormat="false" ht="15" hidden="false" customHeight="false" outlineLevel="0" collapsed="false">
      <c r="A2189" s="6" t="str">
        <f aca="false">TEXT(B2189,"0")&amp;"-"&amp;TEXT(C2189,"00")</f>
        <v>2025-01</v>
      </c>
      <c r="B2189" s="4" t="n">
        <v>2025</v>
      </c>
      <c r="C2189" s="4" t="n">
        <v>1</v>
      </c>
      <c r="D2189" s="9" t="s">
        <v>328</v>
      </c>
      <c r="E2189" s="9" t="s">
        <v>364</v>
      </c>
      <c r="F2189" s="12" t="str">
        <f aca="false">INDEX(品項主檔!$B$2:$B$11,MATCH($E2189,品項主檔!$A$2:$A$11,0))</f>
        <v>酸辣湯</v>
      </c>
      <c r="G2189" s="12" t="str">
        <f aca="false">INDEX(品項主檔!$C$2:$C$11,MATCH($E2189,品項主檔!$A$2:$A$11,0))</f>
        <v>湯品</v>
      </c>
      <c r="H2189" s="17" t="n">
        <f aca="false">SUMIFS(品項年度售價!$D$2:$D$31,品項年度售價!$A$2:$A$31,$B2189,品項年度售價!$B$2:$B$31,$E2189)</f>
        <v>60</v>
      </c>
      <c r="I2189" s="4" t="n">
        <v>2910</v>
      </c>
      <c r="J2189" s="14" t="n">
        <f aca="false">H2189*I2189</f>
        <v>174600</v>
      </c>
    </row>
    <row r="2190" customFormat="false" ht="15" hidden="false" customHeight="false" outlineLevel="0" collapsed="false">
      <c r="A2190" s="6" t="str">
        <f aca="false">TEXT(B2190,"0")&amp;"-"&amp;TEXT(C2190,"00")</f>
        <v>2025-01</v>
      </c>
      <c r="B2190" s="4" t="n">
        <v>2025</v>
      </c>
      <c r="C2190" s="4" t="n">
        <v>1</v>
      </c>
      <c r="D2190" s="9" t="s">
        <v>328</v>
      </c>
      <c r="E2190" s="9" t="s">
        <v>367</v>
      </c>
      <c r="F2190" s="12" t="str">
        <f aca="false">INDEX(品項主檔!$B$2:$B$11,MATCH($E2190,品項主檔!$A$2:$A$11,0))</f>
        <v>招牌滷味拼盤</v>
      </c>
      <c r="G2190" s="12" t="str">
        <f aca="false">INDEX(品項主檔!$C$2:$C$11,MATCH($E2190,品項主檔!$A$2:$A$11,0))</f>
        <v>小菜</v>
      </c>
      <c r="H2190" s="17" t="n">
        <f aca="false">SUMIFS(品項年度售價!$D$2:$D$31,品項年度售價!$A$2:$A$31,$B2190,品項年度售價!$B$2:$B$31,$E2190)</f>
        <v>125</v>
      </c>
      <c r="I2190" s="4" t="n">
        <v>2017</v>
      </c>
      <c r="J2190" s="14" t="n">
        <f aca="false">H2190*I2190</f>
        <v>252125</v>
      </c>
    </row>
    <row r="2191" customFormat="false" ht="15" hidden="false" customHeight="false" outlineLevel="0" collapsed="false">
      <c r="A2191" s="6" t="str">
        <f aca="false">TEXT(B2191,"0")&amp;"-"&amp;TEXT(C2191,"00")</f>
        <v>2025-01</v>
      </c>
      <c r="B2191" s="4" t="n">
        <v>2025</v>
      </c>
      <c r="C2191" s="4" t="n">
        <v>1</v>
      </c>
      <c r="D2191" s="9" t="s">
        <v>328</v>
      </c>
      <c r="E2191" s="9" t="s">
        <v>370</v>
      </c>
      <c r="F2191" s="12" t="str">
        <f aca="false">INDEX(品項主檔!$B$2:$B$11,MATCH($E2191,品項主檔!$A$2:$A$11,0))</f>
        <v>古早味紅茶</v>
      </c>
      <c r="G2191" s="12" t="str">
        <f aca="false">INDEX(品項主檔!$C$2:$C$11,MATCH($E2191,品項主檔!$A$2:$A$11,0))</f>
        <v>飲品</v>
      </c>
      <c r="H2191" s="17" t="n">
        <f aca="false">SUMIFS(品項年度售價!$D$2:$D$31,品項年度售價!$A$2:$A$31,$B2191,品項年度售價!$B$2:$B$31,$E2191)</f>
        <v>45</v>
      </c>
      <c r="I2191" s="4" t="n">
        <v>2990</v>
      </c>
      <c r="J2191" s="14" t="n">
        <f aca="false">H2191*I2191</f>
        <v>134550</v>
      </c>
    </row>
    <row r="2192" customFormat="false" ht="15" hidden="false" customHeight="false" outlineLevel="0" collapsed="false">
      <c r="A2192" s="6" t="str">
        <f aca="false">TEXT(B2192,"0")&amp;"-"&amp;TEXT(C2192,"00")</f>
        <v>2025-01</v>
      </c>
      <c r="B2192" s="4" t="n">
        <v>2025</v>
      </c>
      <c r="C2192" s="4" t="n">
        <v>1</v>
      </c>
      <c r="D2192" s="9" t="s">
        <v>280</v>
      </c>
      <c r="E2192" s="9" t="s">
        <v>349</v>
      </c>
      <c r="F2192" s="12" t="str">
        <f aca="false">INDEX(品項主檔!$B$2:$B$11,MATCH($E2192,品項主檔!$A$2:$A$11,0))</f>
        <v>招牌牛肉麵</v>
      </c>
      <c r="G2192" s="12" t="str">
        <f aca="false">INDEX(品項主檔!$C$2:$C$11,MATCH($E2192,品項主檔!$A$2:$A$11,0))</f>
        <v>主食</v>
      </c>
      <c r="H2192" s="17" t="n">
        <f aca="false">SUMIFS(品項年度售價!$D$2:$D$31,品項年度售價!$A$2:$A$31,$B2192,品項年度售價!$B$2:$B$31,$E2192)</f>
        <v>295</v>
      </c>
      <c r="I2192" s="4" t="n">
        <v>625</v>
      </c>
      <c r="J2192" s="14" t="n">
        <f aca="false">H2192*I2192</f>
        <v>184375</v>
      </c>
    </row>
    <row r="2193" customFormat="false" ht="15" hidden="false" customHeight="false" outlineLevel="0" collapsed="false">
      <c r="A2193" s="6" t="str">
        <f aca="false">TEXT(B2193,"0")&amp;"-"&amp;TEXT(C2193,"00")</f>
        <v>2025-01</v>
      </c>
      <c r="B2193" s="4" t="n">
        <v>2025</v>
      </c>
      <c r="C2193" s="4" t="n">
        <v>1</v>
      </c>
      <c r="D2193" s="9" t="s">
        <v>280</v>
      </c>
      <c r="E2193" s="9" t="s">
        <v>352</v>
      </c>
      <c r="F2193" s="12" t="str">
        <f aca="false">INDEX(品項主檔!$B$2:$B$11,MATCH($E2193,品項主檔!$A$2:$A$11,0))</f>
        <v>三杯雞定食</v>
      </c>
      <c r="G2193" s="12" t="str">
        <f aca="false">INDEX(品項主檔!$C$2:$C$11,MATCH($E2193,品項主檔!$A$2:$A$11,0))</f>
        <v>主食</v>
      </c>
      <c r="H2193" s="17" t="n">
        <f aca="false">SUMIFS(品項年度售價!$D$2:$D$31,品項年度售價!$A$2:$A$31,$B2193,品項年度售價!$B$2:$B$31,$E2193)</f>
        <v>260</v>
      </c>
      <c r="I2193" s="4" t="n">
        <v>667</v>
      </c>
      <c r="J2193" s="14" t="n">
        <f aca="false">H2193*I2193</f>
        <v>173420</v>
      </c>
    </row>
    <row r="2194" customFormat="false" ht="15" hidden="false" customHeight="false" outlineLevel="0" collapsed="false">
      <c r="A2194" s="6" t="str">
        <f aca="false">TEXT(B2194,"0")&amp;"-"&amp;TEXT(C2194,"00")</f>
        <v>2025-01</v>
      </c>
      <c r="B2194" s="4" t="n">
        <v>2025</v>
      </c>
      <c r="C2194" s="4" t="n">
        <v>1</v>
      </c>
      <c r="D2194" s="9" t="s">
        <v>280</v>
      </c>
      <c r="E2194" s="9" t="s">
        <v>354</v>
      </c>
      <c r="F2194" s="12" t="str">
        <f aca="false">INDEX(品項主檔!$B$2:$B$11,MATCH($E2194,品項主檔!$A$2:$A$11,0))</f>
        <v>蔥油雞腿飯</v>
      </c>
      <c r="G2194" s="12" t="str">
        <f aca="false">INDEX(品項主檔!$C$2:$C$11,MATCH($E2194,品項主檔!$A$2:$A$11,0))</f>
        <v>主食</v>
      </c>
      <c r="H2194" s="17" t="n">
        <f aca="false">SUMIFS(品項年度售價!$D$2:$D$31,品項年度售價!$A$2:$A$31,$B2194,品項年度售價!$B$2:$B$31,$E2194)</f>
        <v>230</v>
      </c>
      <c r="I2194" s="4" t="n">
        <v>598</v>
      </c>
      <c r="J2194" s="14" t="n">
        <f aca="false">H2194*I2194</f>
        <v>137540</v>
      </c>
    </row>
    <row r="2195" customFormat="false" ht="15" hidden="false" customHeight="false" outlineLevel="0" collapsed="false">
      <c r="A2195" s="6" t="str">
        <f aca="false">TEXT(B2195,"0")&amp;"-"&amp;TEXT(C2195,"00")</f>
        <v>2025-01</v>
      </c>
      <c r="B2195" s="4" t="n">
        <v>2025</v>
      </c>
      <c r="C2195" s="4" t="n">
        <v>1</v>
      </c>
      <c r="D2195" s="9" t="s">
        <v>280</v>
      </c>
      <c r="E2195" s="9" t="s">
        <v>356</v>
      </c>
      <c r="F2195" s="12" t="str">
        <f aca="false">INDEX(品項主檔!$B$2:$B$11,MATCH($E2195,品項主檔!$A$2:$A$11,0))</f>
        <v>黑胡椒豬排飯</v>
      </c>
      <c r="G2195" s="12" t="str">
        <f aca="false">INDEX(品項主檔!$C$2:$C$11,MATCH($E2195,品項主檔!$A$2:$A$11,0))</f>
        <v>主食</v>
      </c>
      <c r="H2195" s="17" t="n">
        <f aca="false">SUMIFS(品項年度售價!$D$2:$D$31,品項年度售價!$A$2:$A$31,$B2195,品項年度售價!$B$2:$B$31,$E2195)</f>
        <v>240</v>
      </c>
      <c r="I2195" s="4" t="n">
        <v>570</v>
      </c>
      <c r="J2195" s="14" t="n">
        <f aca="false">H2195*I2195</f>
        <v>136800</v>
      </c>
    </row>
    <row r="2196" customFormat="false" ht="15" hidden="false" customHeight="false" outlineLevel="0" collapsed="false">
      <c r="A2196" s="6" t="str">
        <f aca="false">TEXT(B2196,"0")&amp;"-"&amp;TEXT(C2196,"00")</f>
        <v>2025-01</v>
      </c>
      <c r="B2196" s="4" t="n">
        <v>2025</v>
      </c>
      <c r="C2196" s="4" t="n">
        <v>1</v>
      </c>
      <c r="D2196" s="9" t="s">
        <v>280</v>
      </c>
      <c r="E2196" s="9" t="s">
        <v>358</v>
      </c>
      <c r="F2196" s="12" t="str">
        <f aca="false">INDEX(品項主檔!$B$2:$B$11,MATCH($E2196,品項主檔!$A$2:$A$11,0))</f>
        <v>麻油雞湯麵</v>
      </c>
      <c r="G2196" s="12" t="str">
        <f aca="false">INDEX(品項主檔!$C$2:$C$11,MATCH($E2196,品項主檔!$A$2:$A$11,0))</f>
        <v>主食</v>
      </c>
      <c r="H2196" s="17" t="n">
        <f aca="false">SUMIFS(品項年度售價!$D$2:$D$31,品項年度售價!$A$2:$A$31,$B2196,品項年度售價!$B$2:$B$31,$E2196)</f>
        <v>305</v>
      </c>
      <c r="I2196" s="4" t="n">
        <v>933</v>
      </c>
      <c r="J2196" s="14" t="n">
        <f aca="false">H2196*I2196</f>
        <v>284565</v>
      </c>
    </row>
    <row r="2197" customFormat="false" ht="15" hidden="false" customHeight="false" outlineLevel="0" collapsed="false">
      <c r="A2197" s="6" t="str">
        <f aca="false">TEXT(B2197,"0")&amp;"-"&amp;TEXT(C2197,"00")</f>
        <v>2025-01</v>
      </c>
      <c r="B2197" s="4" t="n">
        <v>2025</v>
      </c>
      <c r="C2197" s="4" t="n">
        <v>1</v>
      </c>
      <c r="D2197" s="9" t="s">
        <v>280</v>
      </c>
      <c r="E2197" s="9" t="s">
        <v>360</v>
      </c>
      <c r="F2197" s="12" t="str">
        <f aca="false">INDEX(品項主檔!$B$2:$B$11,MATCH($E2197,品項主檔!$A$2:$A$11,0))</f>
        <v>塔香涼麵</v>
      </c>
      <c r="G2197" s="12" t="str">
        <f aca="false">INDEX(品項主檔!$C$2:$C$11,MATCH($E2197,品項主檔!$A$2:$A$11,0))</f>
        <v>主食</v>
      </c>
      <c r="H2197" s="17" t="n">
        <f aca="false">SUMIFS(品項年度售價!$D$2:$D$31,品項年度售價!$A$2:$A$31,$B2197,品項年度售價!$B$2:$B$31,$E2197)</f>
        <v>185</v>
      </c>
      <c r="I2197" s="4" t="n">
        <v>230</v>
      </c>
      <c r="J2197" s="14" t="n">
        <f aca="false">H2197*I2197</f>
        <v>42550</v>
      </c>
    </row>
    <row r="2198" customFormat="false" ht="15" hidden="false" customHeight="false" outlineLevel="0" collapsed="false">
      <c r="A2198" s="6" t="str">
        <f aca="false">TEXT(B2198,"0")&amp;"-"&amp;TEXT(C2198,"00")</f>
        <v>2025-01</v>
      </c>
      <c r="B2198" s="4" t="n">
        <v>2025</v>
      </c>
      <c r="C2198" s="4" t="n">
        <v>1</v>
      </c>
      <c r="D2198" s="9" t="s">
        <v>280</v>
      </c>
      <c r="E2198" s="9" t="s">
        <v>362</v>
      </c>
      <c r="F2198" s="12" t="str">
        <f aca="false">INDEX(品項主檔!$B$2:$B$11,MATCH($E2198,品項主檔!$A$2:$A$11,0))</f>
        <v>海鮮炒飯</v>
      </c>
      <c r="G2198" s="12" t="str">
        <f aca="false">INDEX(品項主檔!$C$2:$C$11,MATCH($E2198,品項主檔!$A$2:$A$11,0))</f>
        <v>主食</v>
      </c>
      <c r="H2198" s="17" t="n">
        <f aca="false">SUMIFS(品項年度售價!$D$2:$D$31,品項年度售價!$A$2:$A$31,$B2198,品項年度售價!$B$2:$B$31,$E2198)</f>
        <v>255</v>
      </c>
      <c r="I2198" s="4" t="n">
        <v>546</v>
      </c>
      <c r="J2198" s="14" t="n">
        <f aca="false">H2198*I2198</f>
        <v>139230</v>
      </c>
    </row>
    <row r="2199" customFormat="false" ht="15" hidden="false" customHeight="false" outlineLevel="0" collapsed="false">
      <c r="A2199" s="6" t="str">
        <f aca="false">TEXT(B2199,"0")&amp;"-"&amp;TEXT(C2199,"00")</f>
        <v>2025-01</v>
      </c>
      <c r="B2199" s="4" t="n">
        <v>2025</v>
      </c>
      <c r="C2199" s="4" t="n">
        <v>1</v>
      </c>
      <c r="D2199" s="9" t="s">
        <v>280</v>
      </c>
      <c r="E2199" s="9" t="s">
        <v>364</v>
      </c>
      <c r="F2199" s="12" t="str">
        <f aca="false">INDEX(品項主檔!$B$2:$B$11,MATCH($E2199,品項主檔!$A$2:$A$11,0))</f>
        <v>酸辣湯</v>
      </c>
      <c r="G2199" s="12" t="str">
        <f aca="false">INDEX(品項主檔!$C$2:$C$11,MATCH($E2199,品項主檔!$A$2:$A$11,0))</f>
        <v>湯品</v>
      </c>
      <c r="H2199" s="17" t="n">
        <f aca="false">SUMIFS(品項年度售價!$D$2:$D$31,品項年度售價!$A$2:$A$31,$B2199,品項年度售價!$B$2:$B$31,$E2199)</f>
        <v>60</v>
      </c>
      <c r="I2199" s="4" t="n">
        <v>3707</v>
      </c>
      <c r="J2199" s="14" t="n">
        <f aca="false">H2199*I2199</f>
        <v>222420</v>
      </c>
    </row>
    <row r="2200" customFormat="false" ht="15" hidden="false" customHeight="false" outlineLevel="0" collapsed="false">
      <c r="A2200" s="6" t="str">
        <f aca="false">TEXT(B2200,"0")&amp;"-"&amp;TEXT(C2200,"00")</f>
        <v>2025-01</v>
      </c>
      <c r="B2200" s="4" t="n">
        <v>2025</v>
      </c>
      <c r="C2200" s="4" t="n">
        <v>1</v>
      </c>
      <c r="D2200" s="9" t="s">
        <v>280</v>
      </c>
      <c r="E2200" s="9" t="s">
        <v>367</v>
      </c>
      <c r="F2200" s="12" t="str">
        <f aca="false">INDEX(品項主檔!$B$2:$B$11,MATCH($E2200,品項主檔!$A$2:$A$11,0))</f>
        <v>招牌滷味拼盤</v>
      </c>
      <c r="G2200" s="12" t="str">
        <f aca="false">INDEX(品項主檔!$C$2:$C$11,MATCH($E2200,品項主檔!$A$2:$A$11,0))</f>
        <v>小菜</v>
      </c>
      <c r="H2200" s="17" t="n">
        <f aca="false">SUMIFS(品項年度售價!$D$2:$D$31,品項年度售價!$A$2:$A$31,$B2200,品項年度售價!$B$2:$B$31,$E2200)</f>
        <v>125</v>
      </c>
      <c r="I2200" s="4" t="n">
        <v>2461</v>
      </c>
      <c r="J2200" s="14" t="n">
        <f aca="false">H2200*I2200</f>
        <v>307625</v>
      </c>
    </row>
    <row r="2201" customFormat="false" ht="15" hidden="false" customHeight="false" outlineLevel="0" collapsed="false">
      <c r="A2201" s="6" t="str">
        <f aca="false">TEXT(B2201,"0")&amp;"-"&amp;TEXT(C2201,"00")</f>
        <v>2025-01</v>
      </c>
      <c r="B2201" s="4" t="n">
        <v>2025</v>
      </c>
      <c r="C2201" s="4" t="n">
        <v>1</v>
      </c>
      <c r="D2201" s="9" t="s">
        <v>280</v>
      </c>
      <c r="E2201" s="9" t="s">
        <v>370</v>
      </c>
      <c r="F2201" s="12" t="str">
        <f aca="false">INDEX(品項主檔!$B$2:$B$11,MATCH($E2201,品項主檔!$A$2:$A$11,0))</f>
        <v>古早味紅茶</v>
      </c>
      <c r="G2201" s="12" t="str">
        <f aca="false">INDEX(品項主檔!$C$2:$C$11,MATCH($E2201,品項主檔!$A$2:$A$11,0))</f>
        <v>飲品</v>
      </c>
      <c r="H2201" s="17" t="n">
        <f aca="false">SUMIFS(品項年度售價!$D$2:$D$31,品項年度售價!$A$2:$A$31,$B2201,品項年度售價!$B$2:$B$31,$E2201)</f>
        <v>45</v>
      </c>
      <c r="I2201" s="4" t="n">
        <v>3897</v>
      </c>
      <c r="J2201" s="14" t="n">
        <f aca="false">H2201*I2201</f>
        <v>175365</v>
      </c>
    </row>
    <row r="2202" customFormat="false" ht="15" hidden="false" customHeight="false" outlineLevel="0" collapsed="false">
      <c r="A2202" s="6" t="str">
        <f aca="false">TEXT(B2202,"0")&amp;"-"&amp;TEXT(C2202,"00")</f>
        <v>2025-01</v>
      </c>
      <c r="B2202" s="4" t="n">
        <v>2025</v>
      </c>
      <c r="C2202" s="4" t="n">
        <v>1</v>
      </c>
      <c r="D2202" s="9" t="s">
        <v>283</v>
      </c>
      <c r="E2202" s="9" t="s">
        <v>349</v>
      </c>
      <c r="F2202" s="12" t="str">
        <f aca="false">INDEX(品項主檔!$B$2:$B$11,MATCH($E2202,品項主檔!$A$2:$A$11,0))</f>
        <v>招牌牛肉麵</v>
      </c>
      <c r="G2202" s="12" t="str">
        <f aca="false">INDEX(品項主檔!$C$2:$C$11,MATCH($E2202,品項主檔!$A$2:$A$11,0))</f>
        <v>主食</v>
      </c>
      <c r="H2202" s="17" t="n">
        <f aca="false">SUMIFS(品項年度售價!$D$2:$D$31,品項年度售價!$A$2:$A$31,$B2202,品項年度售價!$B$2:$B$31,$E2202)</f>
        <v>295</v>
      </c>
      <c r="I2202" s="4" t="n">
        <v>575</v>
      </c>
      <c r="J2202" s="14" t="n">
        <f aca="false">H2202*I2202</f>
        <v>169625</v>
      </c>
    </row>
    <row r="2203" customFormat="false" ht="15" hidden="false" customHeight="false" outlineLevel="0" collapsed="false">
      <c r="A2203" s="6" t="str">
        <f aca="false">TEXT(B2203,"0")&amp;"-"&amp;TEXT(C2203,"00")</f>
        <v>2025-01</v>
      </c>
      <c r="B2203" s="4" t="n">
        <v>2025</v>
      </c>
      <c r="C2203" s="4" t="n">
        <v>1</v>
      </c>
      <c r="D2203" s="9" t="s">
        <v>283</v>
      </c>
      <c r="E2203" s="9" t="s">
        <v>352</v>
      </c>
      <c r="F2203" s="12" t="str">
        <f aca="false">INDEX(品項主檔!$B$2:$B$11,MATCH($E2203,品項主檔!$A$2:$A$11,0))</f>
        <v>三杯雞定食</v>
      </c>
      <c r="G2203" s="12" t="str">
        <f aca="false">INDEX(品項主檔!$C$2:$C$11,MATCH($E2203,品項主檔!$A$2:$A$11,0))</f>
        <v>主食</v>
      </c>
      <c r="H2203" s="17" t="n">
        <f aca="false">SUMIFS(品項年度售價!$D$2:$D$31,品項年度售價!$A$2:$A$31,$B2203,品項年度售價!$B$2:$B$31,$E2203)</f>
        <v>260</v>
      </c>
      <c r="I2203" s="4" t="n">
        <v>538</v>
      </c>
      <c r="J2203" s="14" t="n">
        <f aca="false">H2203*I2203</f>
        <v>139880</v>
      </c>
    </row>
    <row r="2204" customFormat="false" ht="15" hidden="false" customHeight="false" outlineLevel="0" collapsed="false">
      <c r="A2204" s="6" t="str">
        <f aca="false">TEXT(B2204,"0")&amp;"-"&amp;TEXT(C2204,"00")</f>
        <v>2025-01</v>
      </c>
      <c r="B2204" s="4" t="n">
        <v>2025</v>
      </c>
      <c r="C2204" s="4" t="n">
        <v>1</v>
      </c>
      <c r="D2204" s="9" t="s">
        <v>283</v>
      </c>
      <c r="E2204" s="9" t="s">
        <v>354</v>
      </c>
      <c r="F2204" s="12" t="str">
        <f aca="false">INDEX(品項主檔!$B$2:$B$11,MATCH($E2204,品項主檔!$A$2:$A$11,0))</f>
        <v>蔥油雞腿飯</v>
      </c>
      <c r="G2204" s="12" t="str">
        <f aca="false">INDEX(品項主檔!$C$2:$C$11,MATCH($E2204,品項主檔!$A$2:$A$11,0))</f>
        <v>主食</v>
      </c>
      <c r="H2204" s="17" t="n">
        <f aca="false">SUMIFS(品項年度售價!$D$2:$D$31,品項年度售價!$A$2:$A$31,$B2204,品項年度售價!$B$2:$B$31,$E2204)</f>
        <v>230</v>
      </c>
      <c r="I2204" s="4" t="n">
        <v>424</v>
      </c>
      <c r="J2204" s="14" t="n">
        <f aca="false">H2204*I2204</f>
        <v>97520</v>
      </c>
    </row>
    <row r="2205" customFormat="false" ht="15" hidden="false" customHeight="false" outlineLevel="0" collapsed="false">
      <c r="A2205" s="6" t="str">
        <f aca="false">TEXT(B2205,"0")&amp;"-"&amp;TEXT(C2205,"00")</f>
        <v>2025-01</v>
      </c>
      <c r="B2205" s="4" t="n">
        <v>2025</v>
      </c>
      <c r="C2205" s="4" t="n">
        <v>1</v>
      </c>
      <c r="D2205" s="9" t="s">
        <v>283</v>
      </c>
      <c r="E2205" s="9" t="s">
        <v>356</v>
      </c>
      <c r="F2205" s="12" t="str">
        <f aca="false">INDEX(品項主檔!$B$2:$B$11,MATCH($E2205,品項主檔!$A$2:$A$11,0))</f>
        <v>黑胡椒豬排飯</v>
      </c>
      <c r="G2205" s="12" t="str">
        <f aca="false">INDEX(品項主檔!$C$2:$C$11,MATCH($E2205,品項主檔!$A$2:$A$11,0))</f>
        <v>主食</v>
      </c>
      <c r="H2205" s="17" t="n">
        <f aca="false">SUMIFS(品項年度售價!$D$2:$D$31,品項年度售價!$A$2:$A$31,$B2205,品項年度售價!$B$2:$B$31,$E2205)</f>
        <v>240</v>
      </c>
      <c r="I2205" s="4" t="n">
        <v>574</v>
      </c>
      <c r="J2205" s="14" t="n">
        <f aca="false">H2205*I2205</f>
        <v>137760</v>
      </c>
    </row>
    <row r="2206" customFormat="false" ht="15" hidden="false" customHeight="false" outlineLevel="0" collapsed="false">
      <c r="A2206" s="6" t="str">
        <f aca="false">TEXT(B2206,"0")&amp;"-"&amp;TEXT(C2206,"00")</f>
        <v>2025-01</v>
      </c>
      <c r="B2206" s="4" t="n">
        <v>2025</v>
      </c>
      <c r="C2206" s="4" t="n">
        <v>1</v>
      </c>
      <c r="D2206" s="9" t="s">
        <v>283</v>
      </c>
      <c r="E2206" s="9" t="s">
        <v>358</v>
      </c>
      <c r="F2206" s="12" t="str">
        <f aca="false">INDEX(品項主檔!$B$2:$B$11,MATCH($E2206,品項主檔!$A$2:$A$11,0))</f>
        <v>麻油雞湯麵</v>
      </c>
      <c r="G2206" s="12" t="str">
        <f aca="false">INDEX(品項主檔!$C$2:$C$11,MATCH($E2206,品項主檔!$A$2:$A$11,0))</f>
        <v>主食</v>
      </c>
      <c r="H2206" s="17" t="n">
        <f aca="false">SUMIFS(品項年度售價!$D$2:$D$31,品項年度售價!$A$2:$A$31,$B2206,品項年度售價!$B$2:$B$31,$E2206)</f>
        <v>305</v>
      </c>
      <c r="I2206" s="4" t="n">
        <v>763</v>
      </c>
      <c r="J2206" s="14" t="n">
        <f aca="false">H2206*I2206</f>
        <v>232715</v>
      </c>
    </row>
    <row r="2207" customFormat="false" ht="15" hidden="false" customHeight="false" outlineLevel="0" collapsed="false">
      <c r="A2207" s="6" t="str">
        <f aca="false">TEXT(B2207,"0")&amp;"-"&amp;TEXT(C2207,"00")</f>
        <v>2025-01</v>
      </c>
      <c r="B2207" s="4" t="n">
        <v>2025</v>
      </c>
      <c r="C2207" s="4" t="n">
        <v>1</v>
      </c>
      <c r="D2207" s="9" t="s">
        <v>283</v>
      </c>
      <c r="E2207" s="9" t="s">
        <v>360</v>
      </c>
      <c r="F2207" s="12" t="str">
        <f aca="false">INDEX(品項主檔!$B$2:$B$11,MATCH($E2207,品項主檔!$A$2:$A$11,0))</f>
        <v>塔香涼麵</v>
      </c>
      <c r="G2207" s="12" t="str">
        <f aca="false">INDEX(品項主檔!$C$2:$C$11,MATCH($E2207,品項主檔!$A$2:$A$11,0))</f>
        <v>主食</v>
      </c>
      <c r="H2207" s="17" t="n">
        <f aca="false">SUMIFS(品項年度售價!$D$2:$D$31,品項年度售價!$A$2:$A$31,$B2207,品項年度售價!$B$2:$B$31,$E2207)</f>
        <v>185</v>
      </c>
      <c r="I2207" s="4" t="n">
        <v>171</v>
      </c>
      <c r="J2207" s="14" t="n">
        <f aca="false">H2207*I2207</f>
        <v>31635</v>
      </c>
    </row>
    <row r="2208" customFormat="false" ht="15" hidden="false" customHeight="false" outlineLevel="0" collapsed="false">
      <c r="A2208" s="6" t="str">
        <f aca="false">TEXT(B2208,"0")&amp;"-"&amp;TEXT(C2208,"00")</f>
        <v>2025-01</v>
      </c>
      <c r="B2208" s="4" t="n">
        <v>2025</v>
      </c>
      <c r="C2208" s="4" t="n">
        <v>1</v>
      </c>
      <c r="D2208" s="9" t="s">
        <v>283</v>
      </c>
      <c r="E2208" s="9" t="s">
        <v>362</v>
      </c>
      <c r="F2208" s="12" t="str">
        <f aca="false">INDEX(品項主檔!$B$2:$B$11,MATCH($E2208,品項主檔!$A$2:$A$11,0))</f>
        <v>海鮮炒飯</v>
      </c>
      <c r="G2208" s="12" t="str">
        <f aca="false">INDEX(品項主檔!$C$2:$C$11,MATCH($E2208,品項主檔!$A$2:$A$11,0))</f>
        <v>主食</v>
      </c>
      <c r="H2208" s="17" t="n">
        <f aca="false">SUMIFS(品項年度售價!$D$2:$D$31,品項年度售價!$A$2:$A$31,$B2208,品項年度售價!$B$2:$B$31,$E2208)</f>
        <v>255</v>
      </c>
      <c r="I2208" s="4" t="n">
        <v>437</v>
      </c>
      <c r="J2208" s="14" t="n">
        <f aca="false">H2208*I2208</f>
        <v>111435</v>
      </c>
    </row>
    <row r="2209" customFormat="false" ht="15" hidden="false" customHeight="false" outlineLevel="0" collapsed="false">
      <c r="A2209" s="6" t="str">
        <f aca="false">TEXT(B2209,"0")&amp;"-"&amp;TEXT(C2209,"00")</f>
        <v>2025-01</v>
      </c>
      <c r="B2209" s="4" t="n">
        <v>2025</v>
      </c>
      <c r="C2209" s="4" t="n">
        <v>1</v>
      </c>
      <c r="D2209" s="9" t="s">
        <v>283</v>
      </c>
      <c r="E2209" s="9" t="s">
        <v>364</v>
      </c>
      <c r="F2209" s="12" t="str">
        <f aca="false">INDEX(品項主檔!$B$2:$B$11,MATCH($E2209,品項主檔!$A$2:$A$11,0))</f>
        <v>酸辣湯</v>
      </c>
      <c r="G2209" s="12" t="str">
        <f aca="false">INDEX(品項主檔!$C$2:$C$11,MATCH($E2209,品項主檔!$A$2:$A$11,0))</f>
        <v>湯品</v>
      </c>
      <c r="H2209" s="17" t="n">
        <f aca="false">SUMIFS(品項年度售價!$D$2:$D$31,品項年度售價!$A$2:$A$31,$B2209,品項年度售價!$B$2:$B$31,$E2209)</f>
        <v>60</v>
      </c>
      <c r="I2209" s="4" t="n">
        <v>2573</v>
      </c>
      <c r="J2209" s="14" t="n">
        <f aca="false">H2209*I2209</f>
        <v>154380</v>
      </c>
    </row>
    <row r="2210" customFormat="false" ht="15" hidden="false" customHeight="false" outlineLevel="0" collapsed="false">
      <c r="A2210" s="6" t="str">
        <f aca="false">TEXT(B2210,"0")&amp;"-"&amp;TEXT(C2210,"00")</f>
        <v>2025-01</v>
      </c>
      <c r="B2210" s="4" t="n">
        <v>2025</v>
      </c>
      <c r="C2210" s="4" t="n">
        <v>1</v>
      </c>
      <c r="D2210" s="9" t="s">
        <v>283</v>
      </c>
      <c r="E2210" s="9" t="s">
        <v>367</v>
      </c>
      <c r="F2210" s="12" t="str">
        <f aca="false">INDEX(品項主檔!$B$2:$B$11,MATCH($E2210,品項主檔!$A$2:$A$11,0))</f>
        <v>招牌滷味拼盤</v>
      </c>
      <c r="G2210" s="12" t="str">
        <f aca="false">INDEX(品項主檔!$C$2:$C$11,MATCH($E2210,品項主檔!$A$2:$A$11,0))</f>
        <v>小菜</v>
      </c>
      <c r="H2210" s="17" t="n">
        <f aca="false">SUMIFS(品項年度售價!$D$2:$D$31,品項年度售價!$A$2:$A$31,$B2210,品項年度售價!$B$2:$B$31,$E2210)</f>
        <v>125</v>
      </c>
      <c r="I2210" s="4" t="n">
        <v>2070</v>
      </c>
      <c r="J2210" s="14" t="n">
        <f aca="false">H2210*I2210</f>
        <v>258750</v>
      </c>
    </row>
    <row r="2211" customFormat="false" ht="15" hidden="false" customHeight="false" outlineLevel="0" collapsed="false">
      <c r="A2211" s="6" t="str">
        <f aca="false">TEXT(B2211,"0")&amp;"-"&amp;TEXT(C2211,"00")</f>
        <v>2025-01</v>
      </c>
      <c r="B2211" s="4" t="n">
        <v>2025</v>
      </c>
      <c r="C2211" s="4" t="n">
        <v>1</v>
      </c>
      <c r="D2211" s="9" t="s">
        <v>283</v>
      </c>
      <c r="E2211" s="9" t="s">
        <v>370</v>
      </c>
      <c r="F2211" s="12" t="str">
        <f aca="false">INDEX(品項主檔!$B$2:$B$11,MATCH($E2211,品項主檔!$A$2:$A$11,0))</f>
        <v>古早味紅茶</v>
      </c>
      <c r="G2211" s="12" t="str">
        <f aca="false">INDEX(品項主檔!$C$2:$C$11,MATCH($E2211,品項主檔!$A$2:$A$11,0))</f>
        <v>飲品</v>
      </c>
      <c r="H2211" s="17" t="n">
        <f aca="false">SUMIFS(品項年度售價!$D$2:$D$31,品項年度售價!$A$2:$A$31,$B2211,品項年度售價!$B$2:$B$31,$E2211)</f>
        <v>45</v>
      </c>
      <c r="I2211" s="4" t="n">
        <v>3028</v>
      </c>
      <c r="J2211" s="14" t="n">
        <f aca="false">H2211*I2211</f>
        <v>136260</v>
      </c>
    </row>
    <row r="2212" customFormat="false" ht="15" hidden="false" customHeight="false" outlineLevel="0" collapsed="false">
      <c r="A2212" s="6" t="str">
        <f aca="false">TEXT(B2212,"0")&amp;"-"&amp;TEXT(C2212,"00")</f>
        <v>2025-01</v>
      </c>
      <c r="B2212" s="4" t="n">
        <v>2025</v>
      </c>
      <c r="C2212" s="4" t="n">
        <v>1</v>
      </c>
      <c r="D2212" s="9" t="s">
        <v>285</v>
      </c>
      <c r="E2212" s="9" t="s">
        <v>349</v>
      </c>
      <c r="F2212" s="12" t="str">
        <f aca="false">INDEX(品項主檔!$B$2:$B$11,MATCH($E2212,品項主檔!$A$2:$A$11,0))</f>
        <v>招牌牛肉麵</v>
      </c>
      <c r="G2212" s="12" t="str">
        <f aca="false">INDEX(品項主檔!$C$2:$C$11,MATCH($E2212,品項主檔!$A$2:$A$11,0))</f>
        <v>主食</v>
      </c>
      <c r="H2212" s="17" t="n">
        <f aca="false">SUMIFS(品項年度售價!$D$2:$D$31,品項年度售價!$A$2:$A$31,$B2212,品項年度售價!$B$2:$B$31,$E2212)</f>
        <v>295</v>
      </c>
      <c r="I2212" s="4" t="n">
        <v>395</v>
      </c>
      <c r="J2212" s="14" t="n">
        <f aca="false">H2212*I2212</f>
        <v>116525</v>
      </c>
    </row>
    <row r="2213" customFormat="false" ht="15" hidden="false" customHeight="false" outlineLevel="0" collapsed="false">
      <c r="A2213" s="6" t="str">
        <f aca="false">TEXT(B2213,"0")&amp;"-"&amp;TEXT(C2213,"00")</f>
        <v>2025-01</v>
      </c>
      <c r="B2213" s="4" t="n">
        <v>2025</v>
      </c>
      <c r="C2213" s="4" t="n">
        <v>1</v>
      </c>
      <c r="D2213" s="9" t="s">
        <v>285</v>
      </c>
      <c r="E2213" s="9" t="s">
        <v>352</v>
      </c>
      <c r="F2213" s="12" t="str">
        <f aca="false">INDEX(品項主檔!$B$2:$B$11,MATCH($E2213,品項主檔!$A$2:$A$11,0))</f>
        <v>三杯雞定食</v>
      </c>
      <c r="G2213" s="12" t="str">
        <f aca="false">INDEX(品項主檔!$C$2:$C$11,MATCH($E2213,品項主檔!$A$2:$A$11,0))</f>
        <v>主食</v>
      </c>
      <c r="H2213" s="17" t="n">
        <f aca="false">SUMIFS(品項年度售價!$D$2:$D$31,品項年度售價!$A$2:$A$31,$B2213,品項年度售價!$B$2:$B$31,$E2213)</f>
        <v>260</v>
      </c>
      <c r="I2213" s="4" t="n">
        <v>283</v>
      </c>
      <c r="J2213" s="14" t="n">
        <f aca="false">H2213*I2213</f>
        <v>73580</v>
      </c>
    </row>
    <row r="2214" customFormat="false" ht="15" hidden="false" customHeight="false" outlineLevel="0" collapsed="false">
      <c r="A2214" s="6" t="str">
        <f aca="false">TEXT(B2214,"0")&amp;"-"&amp;TEXT(C2214,"00")</f>
        <v>2025-01</v>
      </c>
      <c r="B2214" s="4" t="n">
        <v>2025</v>
      </c>
      <c r="C2214" s="4" t="n">
        <v>1</v>
      </c>
      <c r="D2214" s="9" t="s">
        <v>285</v>
      </c>
      <c r="E2214" s="9" t="s">
        <v>354</v>
      </c>
      <c r="F2214" s="12" t="str">
        <f aca="false">INDEX(品項主檔!$B$2:$B$11,MATCH($E2214,品項主檔!$A$2:$A$11,0))</f>
        <v>蔥油雞腿飯</v>
      </c>
      <c r="G2214" s="12" t="str">
        <f aca="false">INDEX(品項主檔!$C$2:$C$11,MATCH($E2214,品項主檔!$A$2:$A$11,0))</f>
        <v>主食</v>
      </c>
      <c r="H2214" s="17" t="n">
        <f aca="false">SUMIFS(品項年度售價!$D$2:$D$31,品項年度售價!$A$2:$A$31,$B2214,品項年度售價!$B$2:$B$31,$E2214)</f>
        <v>230</v>
      </c>
      <c r="I2214" s="4" t="n">
        <v>340</v>
      </c>
      <c r="J2214" s="14" t="n">
        <f aca="false">H2214*I2214</f>
        <v>78200</v>
      </c>
    </row>
    <row r="2215" customFormat="false" ht="15" hidden="false" customHeight="false" outlineLevel="0" collapsed="false">
      <c r="A2215" s="6" t="str">
        <f aca="false">TEXT(B2215,"0")&amp;"-"&amp;TEXT(C2215,"00")</f>
        <v>2025-01</v>
      </c>
      <c r="B2215" s="4" t="n">
        <v>2025</v>
      </c>
      <c r="C2215" s="4" t="n">
        <v>1</v>
      </c>
      <c r="D2215" s="9" t="s">
        <v>285</v>
      </c>
      <c r="E2215" s="9" t="s">
        <v>356</v>
      </c>
      <c r="F2215" s="12" t="str">
        <f aca="false">INDEX(品項主檔!$B$2:$B$11,MATCH($E2215,品項主檔!$A$2:$A$11,0))</f>
        <v>黑胡椒豬排飯</v>
      </c>
      <c r="G2215" s="12" t="str">
        <f aca="false">INDEX(品項主檔!$C$2:$C$11,MATCH($E2215,品項主檔!$A$2:$A$11,0))</f>
        <v>主食</v>
      </c>
      <c r="H2215" s="17" t="n">
        <f aca="false">SUMIFS(品項年度售價!$D$2:$D$31,品項年度售價!$A$2:$A$31,$B2215,品項年度售價!$B$2:$B$31,$E2215)</f>
        <v>240</v>
      </c>
      <c r="I2215" s="4" t="n">
        <v>346</v>
      </c>
      <c r="J2215" s="14" t="n">
        <f aca="false">H2215*I2215</f>
        <v>83040</v>
      </c>
    </row>
    <row r="2216" customFormat="false" ht="15" hidden="false" customHeight="false" outlineLevel="0" collapsed="false">
      <c r="A2216" s="6" t="str">
        <f aca="false">TEXT(B2216,"0")&amp;"-"&amp;TEXT(C2216,"00")</f>
        <v>2025-01</v>
      </c>
      <c r="B2216" s="4" t="n">
        <v>2025</v>
      </c>
      <c r="C2216" s="4" t="n">
        <v>1</v>
      </c>
      <c r="D2216" s="9" t="s">
        <v>285</v>
      </c>
      <c r="E2216" s="9" t="s">
        <v>358</v>
      </c>
      <c r="F2216" s="12" t="str">
        <f aca="false">INDEX(品項主檔!$B$2:$B$11,MATCH($E2216,品項主檔!$A$2:$A$11,0))</f>
        <v>麻油雞湯麵</v>
      </c>
      <c r="G2216" s="12" t="str">
        <f aca="false">INDEX(品項主檔!$C$2:$C$11,MATCH($E2216,品項主檔!$A$2:$A$11,0))</f>
        <v>主食</v>
      </c>
      <c r="H2216" s="17" t="n">
        <f aca="false">SUMIFS(品項年度售價!$D$2:$D$31,品項年度售價!$A$2:$A$31,$B2216,品項年度售價!$B$2:$B$31,$E2216)</f>
        <v>305</v>
      </c>
      <c r="I2216" s="4" t="n">
        <v>491</v>
      </c>
      <c r="J2216" s="14" t="n">
        <f aca="false">H2216*I2216</f>
        <v>149755</v>
      </c>
    </row>
    <row r="2217" customFormat="false" ht="15" hidden="false" customHeight="false" outlineLevel="0" collapsed="false">
      <c r="A2217" s="6" t="str">
        <f aca="false">TEXT(B2217,"0")&amp;"-"&amp;TEXT(C2217,"00")</f>
        <v>2025-01</v>
      </c>
      <c r="B2217" s="4" t="n">
        <v>2025</v>
      </c>
      <c r="C2217" s="4" t="n">
        <v>1</v>
      </c>
      <c r="D2217" s="9" t="s">
        <v>285</v>
      </c>
      <c r="E2217" s="9" t="s">
        <v>360</v>
      </c>
      <c r="F2217" s="12" t="str">
        <f aca="false">INDEX(品項主檔!$B$2:$B$11,MATCH($E2217,品項主檔!$A$2:$A$11,0))</f>
        <v>塔香涼麵</v>
      </c>
      <c r="G2217" s="12" t="str">
        <f aca="false">INDEX(品項主檔!$C$2:$C$11,MATCH($E2217,品項主檔!$A$2:$A$11,0))</f>
        <v>主食</v>
      </c>
      <c r="H2217" s="17" t="n">
        <f aca="false">SUMIFS(品項年度售價!$D$2:$D$31,品項年度售價!$A$2:$A$31,$B2217,品項年度售價!$B$2:$B$31,$E2217)</f>
        <v>185</v>
      </c>
      <c r="I2217" s="4" t="n">
        <v>157</v>
      </c>
      <c r="J2217" s="14" t="n">
        <f aca="false">H2217*I2217</f>
        <v>29045</v>
      </c>
    </row>
    <row r="2218" customFormat="false" ht="15" hidden="false" customHeight="false" outlineLevel="0" collapsed="false">
      <c r="A2218" s="6" t="str">
        <f aca="false">TEXT(B2218,"0")&amp;"-"&amp;TEXT(C2218,"00")</f>
        <v>2025-01</v>
      </c>
      <c r="B2218" s="4" t="n">
        <v>2025</v>
      </c>
      <c r="C2218" s="4" t="n">
        <v>1</v>
      </c>
      <c r="D2218" s="9" t="s">
        <v>285</v>
      </c>
      <c r="E2218" s="9" t="s">
        <v>362</v>
      </c>
      <c r="F2218" s="12" t="str">
        <f aca="false">INDEX(品項主檔!$B$2:$B$11,MATCH($E2218,品項主檔!$A$2:$A$11,0))</f>
        <v>海鮮炒飯</v>
      </c>
      <c r="G2218" s="12" t="str">
        <f aca="false">INDEX(品項主檔!$C$2:$C$11,MATCH($E2218,品項主檔!$A$2:$A$11,0))</f>
        <v>主食</v>
      </c>
      <c r="H2218" s="17" t="n">
        <f aca="false">SUMIFS(品項年度售價!$D$2:$D$31,品項年度售價!$A$2:$A$31,$B2218,品項年度售價!$B$2:$B$31,$E2218)</f>
        <v>255</v>
      </c>
      <c r="I2218" s="4" t="n">
        <v>330</v>
      </c>
      <c r="J2218" s="14" t="n">
        <f aca="false">H2218*I2218</f>
        <v>84150</v>
      </c>
    </row>
    <row r="2219" customFormat="false" ht="15" hidden="false" customHeight="false" outlineLevel="0" collapsed="false">
      <c r="A2219" s="6" t="str">
        <f aca="false">TEXT(B2219,"0")&amp;"-"&amp;TEXT(C2219,"00")</f>
        <v>2025-01</v>
      </c>
      <c r="B2219" s="4" t="n">
        <v>2025</v>
      </c>
      <c r="C2219" s="4" t="n">
        <v>1</v>
      </c>
      <c r="D2219" s="9" t="s">
        <v>285</v>
      </c>
      <c r="E2219" s="9" t="s">
        <v>364</v>
      </c>
      <c r="F2219" s="12" t="str">
        <f aca="false">INDEX(品項主檔!$B$2:$B$11,MATCH($E2219,品項主檔!$A$2:$A$11,0))</f>
        <v>酸辣湯</v>
      </c>
      <c r="G2219" s="12" t="str">
        <f aca="false">INDEX(品項主檔!$C$2:$C$11,MATCH($E2219,品項主檔!$A$2:$A$11,0))</f>
        <v>湯品</v>
      </c>
      <c r="H2219" s="17" t="n">
        <f aca="false">SUMIFS(品項年度售價!$D$2:$D$31,品項年度售價!$A$2:$A$31,$B2219,品項年度售價!$B$2:$B$31,$E2219)</f>
        <v>60</v>
      </c>
      <c r="I2219" s="4" t="n">
        <v>1926</v>
      </c>
      <c r="J2219" s="14" t="n">
        <f aca="false">H2219*I2219</f>
        <v>115560</v>
      </c>
    </row>
    <row r="2220" customFormat="false" ht="15" hidden="false" customHeight="false" outlineLevel="0" collapsed="false">
      <c r="A2220" s="6" t="str">
        <f aca="false">TEXT(B2220,"0")&amp;"-"&amp;TEXT(C2220,"00")</f>
        <v>2025-01</v>
      </c>
      <c r="B2220" s="4" t="n">
        <v>2025</v>
      </c>
      <c r="C2220" s="4" t="n">
        <v>1</v>
      </c>
      <c r="D2220" s="9" t="s">
        <v>285</v>
      </c>
      <c r="E2220" s="9" t="s">
        <v>367</v>
      </c>
      <c r="F2220" s="12" t="str">
        <f aca="false">INDEX(品項主檔!$B$2:$B$11,MATCH($E2220,品項主檔!$A$2:$A$11,0))</f>
        <v>招牌滷味拼盤</v>
      </c>
      <c r="G2220" s="12" t="str">
        <f aca="false">INDEX(品項主檔!$C$2:$C$11,MATCH($E2220,品項主檔!$A$2:$A$11,0))</f>
        <v>小菜</v>
      </c>
      <c r="H2220" s="17" t="n">
        <f aca="false">SUMIFS(品項年度售價!$D$2:$D$31,品項年度售價!$A$2:$A$31,$B2220,品項年度售價!$B$2:$B$31,$E2220)</f>
        <v>125</v>
      </c>
      <c r="I2220" s="4" t="n">
        <v>1330</v>
      </c>
      <c r="J2220" s="14" t="n">
        <f aca="false">H2220*I2220</f>
        <v>166250</v>
      </c>
    </row>
    <row r="2221" customFormat="false" ht="15" hidden="false" customHeight="false" outlineLevel="0" collapsed="false">
      <c r="A2221" s="6" t="str">
        <f aca="false">TEXT(B2221,"0")&amp;"-"&amp;TEXT(C2221,"00")</f>
        <v>2025-01</v>
      </c>
      <c r="B2221" s="4" t="n">
        <v>2025</v>
      </c>
      <c r="C2221" s="4" t="n">
        <v>1</v>
      </c>
      <c r="D2221" s="9" t="s">
        <v>285</v>
      </c>
      <c r="E2221" s="9" t="s">
        <v>370</v>
      </c>
      <c r="F2221" s="12" t="str">
        <f aca="false">INDEX(品項主檔!$B$2:$B$11,MATCH($E2221,品項主檔!$A$2:$A$11,0))</f>
        <v>古早味紅茶</v>
      </c>
      <c r="G2221" s="12" t="str">
        <f aca="false">INDEX(品項主檔!$C$2:$C$11,MATCH($E2221,品項主檔!$A$2:$A$11,0))</f>
        <v>飲品</v>
      </c>
      <c r="H2221" s="17" t="n">
        <f aca="false">SUMIFS(品項年度售價!$D$2:$D$31,品項年度售價!$A$2:$A$31,$B2221,品項年度售價!$B$2:$B$31,$E2221)</f>
        <v>45</v>
      </c>
      <c r="I2221" s="4" t="n">
        <v>1979</v>
      </c>
      <c r="J2221" s="14" t="n">
        <f aca="false">H2221*I2221</f>
        <v>89055</v>
      </c>
    </row>
    <row r="2222" customFormat="false" ht="15" hidden="false" customHeight="false" outlineLevel="0" collapsed="false">
      <c r="A2222" s="6" t="str">
        <f aca="false">TEXT(B2222,"0")&amp;"-"&amp;TEXT(C2222,"00")</f>
        <v>2025-01</v>
      </c>
      <c r="B2222" s="4" t="n">
        <v>2025</v>
      </c>
      <c r="C2222" s="4" t="n">
        <v>1</v>
      </c>
      <c r="D2222" s="9" t="s">
        <v>300</v>
      </c>
      <c r="E2222" s="9" t="s">
        <v>349</v>
      </c>
      <c r="F2222" s="12" t="str">
        <f aca="false">INDEX(品項主檔!$B$2:$B$11,MATCH($E2222,品項主檔!$A$2:$A$11,0))</f>
        <v>招牌牛肉麵</v>
      </c>
      <c r="G2222" s="12" t="str">
        <f aca="false">INDEX(品項主檔!$C$2:$C$11,MATCH($E2222,品項主檔!$A$2:$A$11,0))</f>
        <v>主食</v>
      </c>
      <c r="H2222" s="17" t="n">
        <f aca="false">SUMIFS(品項年度售價!$D$2:$D$31,品項年度售價!$A$2:$A$31,$B2222,品項年度售價!$B$2:$B$31,$E2222)</f>
        <v>295</v>
      </c>
      <c r="I2222" s="4" t="n">
        <v>618</v>
      </c>
      <c r="J2222" s="14" t="n">
        <f aca="false">H2222*I2222</f>
        <v>182310</v>
      </c>
    </row>
    <row r="2223" customFormat="false" ht="15" hidden="false" customHeight="false" outlineLevel="0" collapsed="false">
      <c r="A2223" s="6" t="str">
        <f aca="false">TEXT(B2223,"0")&amp;"-"&amp;TEXT(C2223,"00")</f>
        <v>2025-01</v>
      </c>
      <c r="B2223" s="4" t="n">
        <v>2025</v>
      </c>
      <c r="C2223" s="4" t="n">
        <v>1</v>
      </c>
      <c r="D2223" s="9" t="s">
        <v>300</v>
      </c>
      <c r="E2223" s="9" t="s">
        <v>352</v>
      </c>
      <c r="F2223" s="12" t="str">
        <f aca="false">INDEX(品項主檔!$B$2:$B$11,MATCH($E2223,品項主檔!$A$2:$A$11,0))</f>
        <v>三杯雞定食</v>
      </c>
      <c r="G2223" s="12" t="str">
        <f aca="false">INDEX(品項主檔!$C$2:$C$11,MATCH($E2223,品項主檔!$A$2:$A$11,0))</f>
        <v>主食</v>
      </c>
      <c r="H2223" s="17" t="n">
        <f aca="false">SUMIFS(品項年度售價!$D$2:$D$31,品項年度售價!$A$2:$A$31,$B2223,品項年度售價!$B$2:$B$31,$E2223)</f>
        <v>260</v>
      </c>
      <c r="I2223" s="4" t="n">
        <v>777</v>
      </c>
      <c r="J2223" s="14" t="n">
        <f aca="false">H2223*I2223</f>
        <v>202020</v>
      </c>
    </row>
    <row r="2224" customFormat="false" ht="15" hidden="false" customHeight="false" outlineLevel="0" collapsed="false">
      <c r="A2224" s="6" t="str">
        <f aca="false">TEXT(B2224,"0")&amp;"-"&amp;TEXT(C2224,"00")</f>
        <v>2025-01</v>
      </c>
      <c r="B2224" s="4" t="n">
        <v>2025</v>
      </c>
      <c r="C2224" s="4" t="n">
        <v>1</v>
      </c>
      <c r="D2224" s="9" t="s">
        <v>300</v>
      </c>
      <c r="E2224" s="9" t="s">
        <v>354</v>
      </c>
      <c r="F2224" s="12" t="str">
        <f aca="false">INDEX(品項主檔!$B$2:$B$11,MATCH($E2224,品項主檔!$A$2:$A$11,0))</f>
        <v>蔥油雞腿飯</v>
      </c>
      <c r="G2224" s="12" t="str">
        <f aca="false">INDEX(品項主檔!$C$2:$C$11,MATCH($E2224,品項主檔!$A$2:$A$11,0))</f>
        <v>主食</v>
      </c>
      <c r="H2224" s="17" t="n">
        <f aca="false">SUMIFS(品項年度售價!$D$2:$D$31,品項年度售價!$A$2:$A$31,$B2224,品項年度售價!$B$2:$B$31,$E2224)</f>
        <v>230</v>
      </c>
      <c r="I2224" s="4" t="n">
        <v>708</v>
      </c>
      <c r="J2224" s="14" t="n">
        <f aca="false">H2224*I2224</f>
        <v>162840</v>
      </c>
    </row>
    <row r="2225" customFormat="false" ht="15" hidden="false" customHeight="false" outlineLevel="0" collapsed="false">
      <c r="A2225" s="6" t="str">
        <f aca="false">TEXT(B2225,"0")&amp;"-"&amp;TEXT(C2225,"00")</f>
        <v>2025-01</v>
      </c>
      <c r="B2225" s="4" t="n">
        <v>2025</v>
      </c>
      <c r="C2225" s="4" t="n">
        <v>1</v>
      </c>
      <c r="D2225" s="9" t="s">
        <v>300</v>
      </c>
      <c r="E2225" s="9" t="s">
        <v>356</v>
      </c>
      <c r="F2225" s="12" t="str">
        <f aca="false">INDEX(品項主檔!$B$2:$B$11,MATCH($E2225,品項主檔!$A$2:$A$11,0))</f>
        <v>黑胡椒豬排飯</v>
      </c>
      <c r="G2225" s="12" t="str">
        <f aca="false">INDEX(品項主檔!$C$2:$C$11,MATCH($E2225,品項主檔!$A$2:$A$11,0))</f>
        <v>主食</v>
      </c>
      <c r="H2225" s="17" t="n">
        <f aca="false">SUMIFS(品項年度售價!$D$2:$D$31,品項年度售價!$A$2:$A$31,$B2225,品項年度售價!$B$2:$B$31,$E2225)</f>
        <v>240</v>
      </c>
      <c r="I2225" s="4" t="n">
        <v>737</v>
      </c>
      <c r="J2225" s="14" t="n">
        <f aca="false">H2225*I2225</f>
        <v>176880</v>
      </c>
    </row>
    <row r="2226" customFormat="false" ht="15" hidden="false" customHeight="false" outlineLevel="0" collapsed="false">
      <c r="A2226" s="6" t="str">
        <f aca="false">TEXT(B2226,"0")&amp;"-"&amp;TEXT(C2226,"00")</f>
        <v>2025-01</v>
      </c>
      <c r="B2226" s="4" t="n">
        <v>2025</v>
      </c>
      <c r="C2226" s="4" t="n">
        <v>1</v>
      </c>
      <c r="D2226" s="9" t="s">
        <v>300</v>
      </c>
      <c r="E2226" s="9" t="s">
        <v>358</v>
      </c>
      <c r="F2226" s="12" t="str">
        <f aca="false">INDEX(品項主檔!$B$2:$B$11,MATCH($E2226,品項主檔!$A$2:$A$11,0))</f>
        <v>麻油雞湯麵</v>
      </c>
      <c r="G2226" s="12" t="str">
        <f aca="false">INDEX(品項主檔!$C$2:$C$11,MATCH($E2226,品項主檔!$A$2:$A$11,0))</f>
        <v>主食</v>
      </c>
      <c r="H2226" s="17" t="n">
        <f aca="false">SUMIFS(品項年度售價!$D$2:$D$31,品項年度售價!$A$2:$A$31,$B2226,品項年度售價!$B$2:$B$31,$E2226)</f>
        <v>305</v>
      </c>
      <c r="I2226" s="4" t="n">
        <v>1047</v>
      </c>
      <c r="J2226" s="14" t="n">
        <f aca="false">H2226*I2226</f>
        <v>319335</v>
      </c>
    </row>
    <row r="2227" customFormat="false" ht="15" hidden="false" customHeight="false" outlineLevel="0" collapsed="false">
      <c r="A2227" s="6" t="str">
        <f aca="false">TEXT(B2227,"0")&amp;"-"&amp;TEXT(C2227,"00")</f>
        <v>2025-01</v>
      </c>
      <c r="B2227" s="4" t="n">
        <v>2025</v>
      </c>
      <c r="C2227" s="4" t="n">
        <v>1</v>
      </c>
      <c r="D2227" s="9" t="s">
        <v>300</v>
      </c>
      <c r="E2227" s="9" t="s">
        <v>360</v>
      </c>
      <c r="F2227" s="12" t="str">
        <f aca="false">INDEX(品項主檔!$B$2:$B$11,MATCH($E2227,品項主檔!$A$2:$A$11,0))</f>
        <v>塔香涼麵</v>
      </c>
      <c r="G2227" s="12" t="str">
        <f aca="false">INDEX(品項主檔!$C$2:$C$11,MATCH($E2227,品項主檔!$A$2:$A$11,0))</f>
        <v>主食</v>
      </c>
      <c r="H2227" s="17" t="n">
        <f aca="false">SUMIFS(品項年度售價!$D$2:$D$31,品項年度售價!$A$2:$A$31,$B2227,品項年度售價!$B$2:$B$31,$E2227)</f>
        <v>185</v>
      </c>
      <c r="I2227" s="4" t="n">
        <v>289</v>
      </c>
      <c r="J2227" s="14" t="n">
        <f aca="false">H2227*I2227</f>
        <v>53465</v>
      </c>
    </row>
    <row r="2228" customFormat="false" ht="15" hidden="false" customHeight="false" outlineLevel="0" collapsed="false">
      <c r="A2228" s="6" t="str">
        <f aca="false">TEXT(B2228,"0")&amp;"-"&amp;TEXT(C2228,"00")</f>
        <v>2025-01</v>
      </c>
      <c r="B2228" s="4" t="n">
        <v>2025</v>
      </c>
      <c r="C2228" s="4" t="n">
        <v>1</v>
      </c>
      <c r="D2228" s="9" t="s">
        <v>300</v>
      </c>
      <c r="E2228" s="9" t="s">
        <v>362</v>
      </c>
      <c r="F2228" s="12" t="str">
        <f aca="false">INDEX(品項主檔!$B$2:$B$11,MATCH($E2228,品項主檔!$A$2:$A$11,0))</f>
        <v>海鮮炒飯</v>
      </c>
      <c r="G2228" s="12" t="str">
        <f aca="false">INDEX(品項主檔!$C$2:$C$11,MATCH($E2228,品項主檔!$A$2:$A$11,0))</f>
        <v>主食</v>
      </c>
      <c r="H2228" s="17" t="n">
        <f aca="false">SUMIFS(品項年度售價!$D$2:$D$31,品項年度售價!$A$2:$A$31,$B2228,品項年度售價!$B$2:$B$31,$E2228)</f>
        <v>255</v>
      </c>
      <c r="I2228" s="4" t="n">
        <v>489</v>
      </c>
      <c r="J2228" s="14" t="n">
        <f aca="false">H2228*I2228</f>
        <v>124695</v>
      </c>
    </row>
    <row r="2229" customFormat="false" ht="15" hidden="false" customHeight="false" outlineLevel="0" collapsed="false">
      <c r="A2229" s="6" t="str">
        <f aca="false">TEXT(B2229,"0")&amp;"-"&amp;TEXT(C2229,"00")</f>
        <v>2025-01</v>
      </c>
      <c r="B2229" s="4" t="n">
        <v>2025</v>
      </c>
      <c r="C2229" s="4" t="n">
        <v>1</v>
      </c>
      <c r="D2229" s="9" t="s">
        <v>300</v>
      </c>
      <c r="E2229" s="9" t="s">
        <v>364</v>
      </c>
      <c r="F2229" s="12" t="str">
        <f aca="false">INDEX(品項主檔!$B$2:$B$11,MATCH($E2229,品項主檔!$A$2:$A$11,0))</f>
        <v>酸辣湯</v>
      </c>
      <c r="G2229" s="12" t="str">
        <f aca="false">INDEX(品項主檔!$C$2:$C$11,MATCH($E2229,品項主檔!$A$2:$A$11,0))</f>
        <v>湯品</v>
      </c>
      <c r="H2229" s="17" t="n">
        <f aca="false">SUMIFS(品項年度售價!$D$2:$D$31,品項年度售價!$A$2:$A$31,$B2229,品項年度售價!$B$2:$B$31,$E2229)</f>
        <v>60</v>
      </c>
      <c r="I2229" s="4" t="n">
        <v>3607</v>
      </c>
      <c r="J2229" s="14" t="n">
        <f aca="false">H2229*I2229</f>
        <v>216420</v>
      </c>
    </row>
    <row r="2230" customFormat="false" ht="15" hidden="false" customHeight="false" outlineLevel="0" collapsed="false">
      <c r="A2230" s="6" t="str">
        <f aca="false">TEXT(B2230,"0")&amp;"-"&amp;TEXT(C2230,"00")</f>
        <v>2025-01</v>
      </c>
      <c r="B2230" s="4" t="n">
        <v>2025</v>
      </c>
      <c r="C2230" s="4" t="n">
        <v>1</v>
      </c>
      <c r="D2230" s="9" t="s">
        <v>300</v>
      </c>
      <c r="E2230" s="9" t="s">
        <v>367</v>
      </c>
      <c r="F2230" s="12" t="str">
        <f aca="false">INDEX(品項主檔!$B$2:$B$11,MATCH($E2230,品項主檔!$A$2:$A$11,0))</f>
        <v>招牌滷味拼盤</v>
      </c>
      <c r="G2230" s="12" t="str">
        <f aca="false">INDEX(品項主檔!$C$2:$C$11,MATCH($E2230,品項主檔!$A$2:$A$11,0))</f>
        <v>小菜</v>
      </c>
      <c r="H2230" s="17" t="n">
        <f aca="false">SUMIFS(品項年度售價!$D$2:$D$31,品項年度售價!$A$2:$A$31,$B2230,品項年度售價!$B$2:$B$31,$E2230)</f>
        <v>125</v>
      </c>
      <c r="I2230" s="4" t="n">
        <v>2836</v>
      </c>
      <c r="J2230" s="14" t="n">
        <f aca="false">H2230*I2230</f>
        <v>354500</v>
      </c>
    </row>
    <row r="2231" customFormat="false" ht="15" hidden="false" customHeight="false" outlineLevel="0" collapsed="false">
      <c r="A2231" s="6" t="str">
        <f aca="false">TEXT(B2231,"0")&amp;"-"&amp;TEXT(C2231,"00")</f>
        <v>2025-01</v>
      </c>
      <c r="B2231" s="4" t="n">
        <v>2025</v>
      </c>
      <c r="C2231" s="4" t="n">
        <v>1</v>
      </c>
      <c r="D2231" s="9" t="s">
        <v>300</v>
      </c>
      <c r="E2231" s="9" t="s">
        <v>370</v>
      </c>
      <c r="F2231" s="12" t="str">
        <f aca="false">INDEX(品項主檔!$B$2:$B$11,MATCH($E2231,品項主檔!$A$2:$A$11,0))</f>
        <v>古早味紅茶</v>
      </c>
      <c r="G2231" s="12" t="str">
        <f aca="false">INDEX(品項主檔!$C$2:$C$11,MATCH($E2231,品項主檔!$A$2:$A$11,0))</f>
        <v>飲品</v>
      </c>
      <c r="H2231" s="17" t="n">
        <f aca="false">SUMIFS(品項年度售價!$D$2:$D$31,品項年度售價!$A$2:$A$31,$B2231,品項年度售價!$B$2:$B$31,$E2231)</f>
        <v>45</v>
      </c>
      <c r="I2231" s="4" t="n">
        <v>4809</v>
      </c>
      <c r="J2231" s="14" t="n">
        <f aca="false">H2231*I2231</f>
        <v>216405</v>
      </c>
    </row>
    <row r="2232" customFormat="false" ht="15" hidden="false" customHeight="false" outlineLevel="0" collapsed="false">
      <c r="A2232" s="6" t="str">
        <f aca="false">TEXT(B2232,"0")&amp;"-"&amp;TEXT(C2232,"00")</f>
        <v>2025-01</v>
      </c>
      <c r="B2232" s="4" t="n">
        <v>2025</v>
      </c>
      <c r="C2232" s="4" t="n">
        <v>1</v>
      </c>
      <c r="D2232" s="9" t="s">
        <v>305</v>
      </c>
      <c r="E2232" s="9" t="s">
        <v>349</v>
      </c>
      <c r="F2232" s="12" t="str">
        <f aca="false">INDEX(品項主檔!$B$2:$B$11,MATCH($E2232,品項主檔!$A$2:$A$11,0))</f>
        <v>招牌牛肉麵</v>
      </c>
      <c r="G2232" s="12" t="str">
        <f aca="false">INDEX(品項主檔!$C$2:$C$11,MATCH($E2232,品項主檔!$A$2:$A$11,0))</f>
        <v>主食</v>
      </c>
      <c r="H2232" s="17" t="n">
        <f aca="false">SUMIFS(品項年度售價!$D$2:$D$31,品項年度售價!$A$2:$A$31,$B2232,品項年度售價!$B$2:$B$31,$E2232)</f>
        <v>295</v>
      </c>
      <c r="I2232" s="4" t="n">
        <v>799</v>
      </c>
      <c r="J2232" s="14" t="n">
        <f aca="false">H2232*I2232</f>
        <v>235705</v>
      </c>
    </row>
    <row r="2233" customFormat="false" ht="15" hidden="false" customHeight="false" outlineLevel="0" collapsed="false">
      <c r="A2233" s="6" t="str">
        <f aca="false">TEXT(B2233,"0")&amp;"-"&amp;TEXT(C2233,"00")</f>
        <v>2025-01</v>
      </c>
      <c r="B2233" s="4" t="n">
        <v>2025</v>
      </c>
      <c r="C2233" s="4" t="n">
        <v>1</v>
      </c>
      <c r="D2233" s="9" t="s">
        <v>305</v>
      </c>
      <c r="E2233" s="9" t="s">
        <v>352</v>
      </c>
      <c r="F2233" s="12" t="str">
        <f aca="false">INDEX(品項主檔!$B$2:$B$11,MATCH($E2233,品項主檔!$A$2:$A$11,0))</f>
        <v>三杯雞定食</v>
      </c>
      <c r="G2233" s="12" t="str">
        <f aca="false">INDEX(品項主檔!$C$2:$C$11,MATCH($E2233,品項主檔!$A$2:$A$11,0))</f>
        <v>主食</v>
      </c>
      <c r="H2233" s="17" t="n">
        <f aca="false">SUMIFS(品項年度售價!$D$2:$D$31,品項年度售價!$A$2:$A$31,$B2233,品項年度售價!$B$2:$B$31,$E2233)</f>
        <v>260</v>
      </c>
      <c r="I2233" s="4" t="n">
        <v>802</v>
      </c>
      <c r="J2233" s="14" t="n">
        <f aca="false">H2233*I2233</f>
        <v>208520</v>
      </c>
    </row>
    <row r="2234" customFormat="false" ht="15" hidden="false" customHeight="false" outlineLevel="0" collapsed="false">
      <c r="A2234" s="6" t="str">
        <f aca="false">TEXT(B2234,"0")&amp;"-"&amp;TEXT(C2234,"00")</f>
        <v>2025-01</v>
      </c>
      <c r="B2234" s="4" t="n">
        <v>2025</v>
      </c>
      <c r="C2234" s="4" t="n">
        <v>1</v>
      </c>
      <c r="D2234" s="9" t="s">
        <v>305</v>
      </c>
      <c r="E2234" s="9" t="s">
        <v>354</v>
      </c>
      <c r="F2234" s="12" t="str">
        <f aca="false">INDEX(品項主檔!$B$2:$B$11,MATCH($E2234,品項主檔!$A$2:$A$11,0))</f>
        <v>蔥油雞腿飯</v>
      </c>
      <c r="G2234" s="12" t="str">
        <f aca="false">INDEX(品項主檔!$C$2:$C$11,MATCH($E2234,品項主檔!$A$2:$A$11,0))</f>
        <v>主食</v>
      </c>
      <c r="H2234" s="17" t="n">
        <f aca="false">SUMIFS(品項年度售價!$D$2:$D$31,品項年度售價!$A$2:$A$31,$B2234,品項年度售價!$B$2:$B$31,$E2234)</f>
        <v>230</v>
      </c>
      <c r="I2234" s="4" t="n">
        <v>593</v>
      </c>
      <c r="J2234" s="14" t="n">
        <f aca="false">H2234*I2234</f>
        <v>136390</v>
      </c>
    </row>
    <row r="2235" customFormat="false" ht="15" hidden="false" customHeight="false" outlineLevel="0" collapsed="false">
      <c r="A2235" s="6" t="str">
        <f aca="false">TEXT(B2235,"0")&amp;"-"&amp;TEXT(C2235,"00")</f>
        <v>2025-01</v>
      </c>
      <c r="B2235" s="4" t="n">
        <v>2025</v>
      </c>
      <c r="C2235" s="4" t="n">
        <v>1</v>
      </c>
      <c r="D2235" s="9" t="s">
        <v>305</v>
      </c>
      <c r="E2235" s="9" t="s">
        <v>356</v>
      </c>
      <c r="F2235" s="12" t="str">
        <f aca="false">INDEX(品項主檔!$B$2:$B$11,MATCH($E2235,品項主檔!$A$2:$A$11,0))</f>
        <v>黑胡椒豬排飯</v>
      </c>
      <c r="G2235" s="12" t="str">
        <f aca="false">INDEX(品項主檔!$C$2:$C$11,MATCH($E2235,品項主檔!$A$2:$A$11,0))</f>
        <v>主食</v>
      </c>
      <c r="H2235" s="17" t="n">
        <f aca="false">SUMIFS(品項年度售價!$D$2:$D$31,品項年度售價!$A$2:$A$31,$B2235,品項年度售價!$B$2:$B$31,$E2235)</f>
        <v>240</v>
      </c>
      <c r="I2235" s="4" t="n">
        <v>781</v>
      </c>
      <c r="J2235" s="14" t="n">
        <f aca="false">H2235*I2235</f>
        <v>187440</v>
      </c>
    </row>
    <row r="2236" customFormat="false" ht="15" hidden="false" customHeight="false" outlineLevel="0" collapsed="false">
      <c r="A2236" s="6" t="str">
        <f aca="false">TEXT(B2236,"0")&amp;"-"&amp;TEXT(C2236,"00")</f>
        <v>2025-01</v>
      </c>
      <c r="B2236" s="4" t="n">
        <v>2025</v>
      </c>
      <c r="C2236" s="4" t="n">
        <v>1</v>
      </c>
      <c r="D2236" s="9" t="s">
        <v>305</v>
      </c>
      <c r="E2236" s="9" t="s">
        <v>358</v>
      </c>
      <c r="F2236" s="12" t="str">
        <f aca="false">INDEX(品項主檔!$B$2:$B$11,MATCH($E2236,品項主檔!$A$2:$A$11,0))</f>
        <v>麻油雞湯麵</v>
      </c>
      <c r="G2236" s="12" t="str">
        <f aca="false">INDEX(品項主檔!$C$2:$C$11,MATCH($E2236,品項主檔!$A$2:$A$11,0))</f>
        <v>主食</v>
      </c>
      <c r="H2236" s="17" t="n">
        <f aca="false">SUMIFS(品項年度售價!$D$2:$D$31,品項年度售價!$A$2:$A$31,$B2236,品項年度售價!$B$2:$B$31,$E2236)</f>
        <v>305</v>
      </c>
      <c r="I2236" s="4" t="n">
        <v>900</v>
      </c>
      <c r="J2236" s="14" t="n">
        <f aca="false">H2236*I2236</f>
        <v>274500</v>
      </c>
    </row>
    <row r="2237" customFormat="false" ht="15" hidden="false" customHeight="false" outlineLevel="0" collapsed="false">
      <c r="A2237" s="6" t="str">
        <f aca="false">TEXT(B2237,"0")&amp;"-"&amp;TEXT(C2237,"00")</f>
        <v>2025-01</v>
      </c>
      <c r="B2237" s="4" t="n">
        <v>2025</v>
      </c>
      <c r="C2237" s="4" t="n">
        <v>1</v>
      </c>
      <c r="D2237" s="9" t="s">
        <v>305</v>
      </c>
      <c r="E2237" s="9" t="s">
        <v>360</v>
      </c>
      <c r="F2237" s="12" t="str">
        <f aca="false">INDEX(品項主檔!$B$2:$B$11,MATCH($E2237,品項主檔!$A$2:$A$11,0))</f>
        <v>塔香涼麵</v>
      </c>
      <c r="G2237" s="12" t="str">
        <f aca="false">INDEX(品項主檔!$C$2:$C$11,MATCH($E2237,品項主檔!$A$2:$A$11,0))</f>
        <v>主食</v>
      </c>
      <c r="H2237" s="17" t="n">
        <f aca="false">SUMIFS(品項年度售價!$D$2:$D$31,品項年度售價!$A$2:$A$31,$B2237,品項年度售價!$B$2:$B$31,$E2237)</f>
        <v>185</v>
      </c>
      <c r="I2237" s="4" t="n">
        <v>308</v>
      </c>
      <c r="J2237" s="14" t="n">
        <f aca="false">H2237*I2237</f>
        <v>56980</v>
      </c>
    </row>
    <row r="2238" customFormat="false" ht="15" hidden="false" customHeight="false" outlineLevel="0" collapsed="false">
      <c r="A2238" s="6" t="str">
        <f aca="false">TEXT(B2238,"0")&amp;"-"&amp;TEXT(C2238,"00")</f>
        <v>2025-01</v>
      </c>
      <c r="B2238" s="4" t="n">
        <v>2025</v>
      </c>
      <c r="C2238" s="4" t="n">
        <v>1</v>
      </c>
      <c r="D2238" s="9" t="s">
        <v>305</v>
      </c>
      <c r="E2238" s="9" t="s">
        <v>362</v>
      </c>
      <c r="F2238" s="12" t="str">
        <f aca="false">INDEX(品項主檔!$B$2:$B$11,MATCH($E2238,品項主檔!$A$2:$A$11,0))</f>
        <v>海鮮炒飯</v>
      </c>
      <c r="G2238" s="12" t="str">
        <f aca="false">INDEX(品項主檔!$C$2:$C$11,MATCH($E2238,品項主檔!$A$2:$A$11,0))</f>
        <v>主食</v>
      </c>
      <c r="H2238" s="17" t="n">
        <f aca="false">SUMIFS(品項年度售價!$D$2:$D$31,品項年度售價!$A$2:$A$31,$B2238,品項年度售價!$B$2:$B$31,$E2238)</f>
        <v>255</v>
      </c>
      <c r="I2238" s="4" t="n">
        <v>580</v>
      </c>
      <c r="J2238" s="14" t="n">
        <f aca="false">H2238*I2238</f>
        <v>147900</v>
      </c>
    </row>
    <row r="2239" customFormat="false" ht="15" hidden="false" customHeight="false" outlineLevel="0" collapsed="false">
      <c r="A2239" s="6" t="str">
        <f aca="false">TEXT(B2239,"0")&amp;"-"&amp;TEXT(C2239,"00")</f>
        <v>2025-01</v>
      </c>
      <c r="B2239" s="4" t="n">
        <v>2025</v>
      </c>
      <c r="C2239" s="4" t="n">
        <v>1</v>
      </c>
      <c r="D2239" s="9" t="s">
        <v>305</v>
      </c>
      <c r="E2239" s="9" t="s">
        <v>364</v>
      </c>
      <c r="F2239" s="12" t="str">
        <f aca="false">INDEX(品項主檔!$B$2:$B$11,MATCH($E2239,品項主檔!$A$2:$A$11,0))</f>
        <v>酸辣湯</v>
      </c>
      <c r="G2239" s="12" t="str">
        <f aca="false">INDEX(品項主檔!$C$2:$C$11,MATCH($E2239,品項主檔!$A$2:$A$11,0))</f>
        <v>湯品</v>
      </c>
      <c r="H2239" s="17" t="n">
        <f aca="false">SUMIFS(品項年度售價!$D$2:$D$31,品項年度售價!$A$2:$A$31,$B2239,品項年度售價!$B$2:$B$31,$E2239)</f>
        <v>60</v>
      </c>
      <c r="I2239" s="4" t="n">
        <v>4697</v>
      </c>
      <c r="J2239" s="14" t="n">
        <f aca="false">H2239*I2239</f>
        <v>281820</v>
      </c>
    </row>
    <row r="2240" customFormat="false" ht="15" hidden="false" customHeight="false" outlineLevel="0" collapsed="false">
      <c r="A2240" s="6" t="str">
        <f aca="false">TEXT(B2240,"0")&amp;"-"&amp;TEXT(C2240,"00")</f>
        <v>2025-01</v>
      </c>
      <c r="B2240" s="4" t="n">
        <v>2025</v>
      </c>
      <c r="C2240" s="4" t="n">
        <v>1</v>
      </c>
      <c r="D2240" s="9" t="s">
        <v>305</v>
      </c>
      <c r="E2240" s="9" t="s">
        <v>367</v>
      </c>
      <c r="F2240" s="12" t="str">
        <f aca="false">INDEX(品項主檔!$B$2:$B$11,MATCH($E2240,品項主檔!$A$2:$A$11,0))</f>
        <v>招牌滷味拼盤</v>
      </c>
      <c r="G2240" s="12" t="str">
        <f aca="false">INDEX(品項主檔!$C$2:$C$11,MATCH($E2240,品項主檔!$A$2:$A$11,0))</f>
        <v>小菜</v>
      </c>
      <c r="H2240" s="17" t="n">
        <f aca="false">SUMIFS(品項年度售價!$D$2:$D$31,品項年度售價!$A$2:$A$31,$B2240,品項年度售價!$B$2:$B$31,$E2240)</f>
        <v>125</v>
      </c>
      <c r="I2240" s="4" t="n">
        <v>2261</v>
      </c>
      <c r="J2240" s="14" t="n">
        <f aca="false">H2240*I2240</f>
        <v>282625</v>
      </c>
    </row>
    <row r="2241" customFormat="false" ht="15" hidden="false" customHeight="false" outlineLevel="0" collapsed="false">
      <c r="A2241" s="6" t="str">
        <f aca="false">TEXT(B2241,"0")&amp;"-"&amp;TEXT(C2241,"00")</f>
        <v>2025-01</v>
      </c>
      <c r="B2241" s="4" t="n">
        <v>2025</v>
      </c>
      <c r="C2241" s="4" t="n">
        <v>1</v>
      </c>
      <c r="D2241" s="9" t="s">
        <v>305</v>
      </c>
      <c r="E2241" s="9" t="s">
        <v>370</v>
      </c>
      <c r="F2241" s="12" t="str">
        <f aca="false">INDEX(品項主檔!$B$2:$B$11,MATCH($E2241,品項主檔!$A$2:$A$11,0))</f>
        <v>古早味紅茶</v>
      </c>
      <c r="G2241" s="12" t="str">
        <f aca="false">INDEX(品項主檔!$C$2:$C$11,MATCH($E2241,品項主檔!$A$2:$A$11,0))</f>
        <v>飲品</v>
      </c>
      <c r="H2241" s="17" t="n">
        <f aca="false">SUMIFS(品項年度售價!$D$2:$D$31,品項年度售價!$A$2:$A$31,$B2241,品項年度售價!$B$2:$B$31,$E2241)</f>
        <v>45</v>
      </c>
      <c r="I2241" s="4" t="n">
        <v>5081</v>
      </c>
      <c r="J2241" s="14" t="n">
        <f aca="false">H2241*I2241</f>
        <v>228645</v>
      </c>
    </row>
    <row r="2242" customFormat="false" ht="15" hidden="false" customHeight="false" outlineLevel="0" collapsed="false">
      <c r="A2242" s="6" t="str">
        <f aca="false">TEXT(B2242,"0")&amp;"-"&amp;TEXT(C2242,"00")</f>
        <v>2025-01</v>
      </c>
      <c r="B2242" s="4" t="n">
        <v>2025</v>
      </c>
      <c r="C2242" s="4" t="n">
        <v>1</v>
      </c>
      <c r="D2242" s="9" t="s">
        <v>307</v>
      </c>
      <c r="E2242" s="9" t="s">
        <v>349</v>
      </c>
      <c r="F2242" s="12" t="str">
        <f aca="false">INDEX(品項主檔!$B$2:$B$11,MATCH($E2242,品項主檔!$A$2:$A$11,0))</f>
        <v>招牌牛肉麵</v>
      </c>
      <c r="G2242" s="12" t="str">
        <f aca="false">INDEX(品項主檔!$C$2:$C$11,MATCH($E2242,品項主檔!$A$2:$A$11,0))</f>
        <v>主食</v>
      </c>
      <c r="H2242" s="17" t="n">
        <f aca="false">SUMIFS(品項年度售價!$D$2:$D$31,品項年度售價!$A$2:$A$31,$B2242,品項年度售價!$B$2:$B$31,$E2242)</f>
        <v>295</v>
      </c>
      <c r="I2242" s="4" t="n">
        <v>413</v>
      </c>
      <c r="J2242" s="14" t="n">
        <f aca="false">H2242*I2242</f>
        <v>121835</v>
      </c>
    </row>
    <row r="2243" customFormat="false" ht="15" hidden="false" customHeight="false" outlineLevel="0" collapsed="false">
      <c r="A2243" s="6" t="str">
        <f aca="false">TEXT(B2243,"0")&amp;"-"&amp;TEXT(C2243,"00")</f>
        <v>2025-01</v>
      </c>
      <c r="B2243" s="4" t="n">
        <v>2025</v>
      </c>
      <c r="C2243" s="4" t="n">
        <v>1</v>
      </c>
      <c r="D2243" s="9" t="s">
        <v>307</v>
      </c>
      <c r="E2243" s="9" t="s">
        <v>352</v>
      </c>
      <c r="F2243" s="12" t="str">
        <f aca="false">INDEX(品項主檔!$B$2:$B$11,MATCH($E2243,品項主檔!$A$2:$A$11,0))</f>
        <v>三杯雞定食</v>
      </c>
      <c r="G2243" s="12" t="str">
        <f aca="false">INDEX(品項主檔!$C$2:$C$11,MATCH($E2243,品項主檔!$A$2:$A$11,0))</f>
        <v>主食</v>
      </c>
      <c r="H2243" s="17" t="n">
        <f aca="false">SUMIFS(品項年度售價!$D$2:$D$31,品項年度售價!$A$2:$A$31,$B2243,品項年度售價!$B$2:$B$31,$E2243)</f>
        <v>260</v>
      </c>
      <c r="I2243" s="4" t="n">
        <v>441</v>
      </c>
      <c r="J2243" s="14" t="n">
        <f aca="false">H2243*I2243</f>
        <v>114660</v>
      </c>
    </row>
    <row r="2244" customFormat="false" ht="15" hidden="false" customHeight="false" outlineLevel="0" collapsed="false">
      <c r="A2244" s="6" t="str">
        <f aca="false">TEXT(B2244,"0")&amp;"-"&amp;TEXT(C2244,"00")</f>
        <v>2025-01</v>
      </c>
      <c r="B2244" s="4" t="n">
        <v>2025</v>
      </c>
      <c r="C2244" s="4" t="n">
        <v>1</v>
      </c>
      <c r="D2244" s="9" t="s">
        <v>307</v>
      </c>
      <c r="E2244" s="9" t="s">
        <v>354</v>
      </c>
      <c r="F2244" s="12" t="str">
        <f aca="false">INDEX(品項主檔!$B$2:$B$11,MATCH($E2244,品項主檔!$A$2:$A$11,0))</f>
        <v>蔥油雞腿飯</v>
      </c>
      <c r="G2244" s="12" t="str">
        <f aca="false">INDEX(品項主檔!$C$2:$C$11,MATCH($E2244,品項主檔!$A$2:$A$11,0))</f>
        <v>主食</v>
      </c>
      <c r="H2244" s="17" t="n">
        <f aca="false">SUMIFS(品項年度售價!$D$2:$D$31,品項年度售價!$A$2:$A$31,$B2244,品項年度售價!$B$2:$B$31,$E2244)</f>
        <v>230</v>
      </c>
      <c r="I2244" s="4" t="n">
        <v>347</v>
      </c>
      <c r="J2244" s="14" t="n">
        <f aca="false">H2244*I2244</f>
        <v>79810</v>
      </c>
    </row>
    <row r="2245" customFormat="false" ht="15" hidden="false" customHeight="false" outlineLevel="0" collapsed="false">
      <c r="A2245" s="6" t="str">
        <f aca="false">TEXT(B2245,"0")&amp;"-"&amp;TEXT(C2245,"00")</f>
        <v>2025-01</v>
      </c>
      <c r="B2245" s="4" t="n">
        <v>2025</v>
      </c>
      <c r="C2245" s="4" t="n">
        <v>1</v>
      </c>
      <c r="D2245" s="9" t="s">
        <v>307</v>
      </c>
      <c r="E2245" s="9" t="s">
        <v>356</v>
      </c>
      <c r="F2245" s="12" t="str">
        <f aca="false">INDEX(品項主檔!$B$2:$B$11,MATCH($E2245,品項主檔!$A$2:$A$11,0))</f>
        <v>黑胡椒豬排飯</v>
      </c>
      <c r="G2245" s="12" t="str">
        <f aca="false">INDEX(品項主檔!$C$2:$C$11,MATCH($E2245,品項主檔!$A$2:$A$11,0))</f>
        <v>主食</v>
      </c>
      <c r="H2245" s="17" t="n">
        <f aca="false">SUMIFS(品項年度售價!$D$2:$D$31,品項年度售價!$A$2:$A$31,$B2245,品項年度售價!$B$2:$B$31,$E2245)</f>
        <v>240</v>
      </c>
      <c r="I2245" s="4" t="n">
        <v>475</v>
      </c>
      <c r="J2245" s="14" t="n">
        <f aca="false">H2245*I2245</f>
        <v>114000</v>
      </c>
    </row>
    <row r="2246" customFormat="false" ht="15" hidden="false" customHeight="false" outlineLevel="0" collapsed="false">
      <c r="A2246" s="6" t="str">
        <f aca="false">TEXT(B2246,"0")&amp;"-"&amp;TEXT(C2246,"00")</f>
        <v>2025-01</v>
      </c>
      <c r="B2246" s="4" t="n">
        <v>2025</v>
      </c>
      <c r="C2246" s="4" t="n">
        <v>1</v>
      </c>
      <c r="D2246" s="9" t="s">
        <v>307</v>
      </c>
      <c r="E2246" s="9" t="s">
        <v>358</v>
      </c>
      <c r="F2246" s="12" t="str">
        <f aca="false">INDEX(品項主檔!$B$2:$B$11,MATCH($E2246,品項主檔!$A$2:$A$11,0))</f>
        <v>麻油雞湯麵</v>
      </c>
      <c r="G2246" s="12" t="str">
        <f aca="false">INDEX(品項主檔!$C$2:$C$11,MATCH($E2246,品項主檔!$A$2:$A$11,0))</f>
        <v>主食</v>
      </c>
      <c r="H2246" s="17" t="n">
        <f aca="false">SUMIFS(品項年度售價!$D$2:$D$31,品項年度售價!$A$2:$A$31,$B2246,品項年度售價!$B$2:$B$31,$E2246)</f>
        <v>305</v>
      </c>
      <c r="I2246" s="4" t="n">
        <v>519</v>
      </c>
      <c r="J2246" s="14" t="n">
        <f aca="false">H2246*I2246</f>
        <v>158295</v>
      </c>
    </row>
    <row r="2247" customFormat="false" ht="15" hidden="false" customHeight="false" outlineLevel="0" collapsed="false">
      <c r="A2247" s="6" t="str">
        <f aca="false">TEXT(B2247,"0")&amp;"-"&amp;TEXT(C2247,"00")</f>
        <v>2025-01</v>
      </c>
      <c r="B2247" s="4" t="n">
        <v>2025</v>
      </c>
      <c r="C2247" s="4" t="n">
        <v>1</v>
      </c>
      <c r="D2247" s="9" t="s">
        <v>307</v>
      </c>
      <c r="E2247" s="9" t="s">
        <v>360</v>
      </c>
      <c r="F2247" s="12" t="str">
        <f aca="false">INDEX(品項主檔!$B$2:$B$11,MATCH($E2247,品項主檔!$A$2:$A$11,0))</f>
        <v>塔香涼麵</v>
      </c>
      <c r="G2247" s="12" t="str">
        <f aca="false">INDEX(品項主檔!$C$2:$C$11,MATCH($E2247,品項主檔!$A$2:$A$11,0))</f>
        <v>主食</v>
      </c>
      <c r="H2247" s="17" t="n">
        <f aca="false">SUMIFS(品項年度售價!$D$2:$D$31,品項年度售價!$A$2:$A$31,$B2247,品項年度售價!$B$2:$B$31,$E2247)</f>
        <v>185</v>
      </c>
      <c r="I2247" s="4" t="n">
        <v>152</v>
      </c>
      <c r="J2247" s="14" t="n">
        <f aca="false">H2247*I2247</f>
        <v>28120</v>
      </c>
    </row>
    <row r="2248" customFormat="false" ht="15" hidden="false" customHeight="false" outlineLevel="0" collapsed="false">
      <c r="A2248" s="6" t="str">
        <f aca="false">TEXT(B2248,"0")&amp;"-"&amp;TEXT(C2248,"00")</f>
        <v>2025-01</v>
      </c>
      <c r="B2248" s="4" t="n">
        <v>2025</v>
      </c>
      <c r="C2248" s="4" t="n">
        <v>1</v>
      </c>
      <c r="D2248" s="9" t="s">
        <v>307</v>
      </c>
      <c r="E2248" s="9" t="s">
        <v>362</v>
      </c>
      <c r="F2248" s="12" t="str">
        <f aca="false">INDEX(品項主檔!$B$2:$B$11,MATCH($E2248,品項主檔!$A$2:$A$11,0))</f>
        <v>海鮮炒飯</v>
      </c>
      <c r="G2248" s="12" t="str">
        <f aca="false">INDEX(品項主檔!$C$2:$C$11,MATCH($E2248,品項主檔!$A$2:$A$11,0))</f>
        <v>主食</v>
      </c>
      <c r="H2248" s="17" t="n">
        <f aca="false">SUMIFS(品項年度售價!$D$2:$D$31,品項年度售價!$A$2:$A$31,$B2248,品項年度售價!$B$2:$B$31,$E2248)</f>
        <v>255</v>
      </c>
      <c r="I2248" s="4" t="n">
        <v>429</v>
      </c>
      <c r="J2248" s="14" t="n">
        <f aca="false">H2248*I2248</f>
        <v>109395</v>
      </c>
    </row>
    <row r="2249" customFormat="false" ht="15" hidden="false" customHeight="false" outlineLevel="0" collapsed="false">
      <c r="A2249" s="6" t="str">
        <f aca="false">TEXT(B2249,"0")&amp;"-"&amp;TEXT(C2249,"00")</f>
        <v>2025-01</v>
      </c>
      <c r="B2249" s="4" t="n">
        <v>2025</v>
      </c>
      <c r="C2249" s="4" t="n">
        <v>1</v>
      </c>
      <c r="D2249" s="9" t="s">
        <v>307</v>
      </c>
      <c r="E2249" s="9" t="s">
        <v>364</v>
      </c>
      <c r="F2249" s="12" t="str">
        <f aca="false">INDEX(品項主檔!$B$2:$B$11,MATCH($E2249,品項主檔!$A$2:$A$11,0))</f>
        <v>酸辣湯</v>
      </c>
      <c r="G2249" s="12" t="str">
        <f aca="false">INDEX(品項主檔!$C$2:$C$11,MATCH($E2249,品項主檔!$A$2:$A$11,0))</f>
        <v>湯品</v>
      </c>
      <c r="H2249" s="17" t="n">
        <f aca="false">SUMIFS(品項年度售價!$D$2:$D$31,品項年度售價!$A$2:$A$31,$B2249,品項年度售價!$B$2:$B$31,$E2249)</f>
        <v>60</v>
      </c>
      <c r="I2249" s="4" t="n">
        <v>2595</v>
      </c>
      <c r="J2249" s="14" t="n">
        <f aca="false">H2249*I2249</f>
        <v>155700</v>
      </c>
    </row>
    <row r="2250" customFormat="false" ht="15" hidden="false" customHeight="false" outlineLevel="0" collapsed="false">
      <c r="A2250" s="6" t="str">
        <f aca="false">TEXT(B2250,"0")&amp;"-"&amp;TEXT(C2250,"00")</f>
        <v>2025-01</v>
      </c>
      <c r="B2250" s="4" t="n">
        <v>2025</v>
      </c>
      <c r="C2250" s="4" t="n">
        <v>1</v>
      </c>
      <c r="D2250" s="9" t="s">
        <v>307</v>
      </c>
      <c r="E2250" s="9" t="s">
        <v>367</v>
      </c>
      <c r="F2250" s="12" t="str">
        <f aca="false">INDEX(品項主檔!$B$2:$B$11,MATCH($E2250,品項主檔!$A$2:$A$11,0))</f>
        <v>招牌滷味拼盤</v>
      </c>
      <c r="G2250" s="12" t="str">
        <f aca="false">INDEX(品項主檔!$C$2:$C$11,MATCH($E2250,品項主檔!$A$2:$A$11,0))</f>
        <v>小菜</v>
      </c>
      <c r="H2250" s="17" t="n">
        <f aca="false">SUMIFS(品項年度售價!$D$2:$D$31,品項年度售價!$A$2:$A$31,$B2250,品項年度售價!$B$2:$B$31,$E2250)</f>
        <v>125</v>
      </c>
      <c r="I2250" s="4" t="n">
        <v>1466</v>
      </c>
      <c r="J2250" s="14" t="n">
        <f aca="false">H2250*I2250</f>
        <v>183250</v>
      </c>
    </row>
    <row r="2251" customFormat="false" ht="15" hidden="false" customHeight="false" outlineLevel="0" collapsed="false">
      <c r="A2251" s="6" t="str">
        <f aca="false">TEXT(B2251,"0")&amp;"-"&amp;TEXT(C2251,"00")</f>
        <v>2025-01</v>
      </c>
      <c r="B2251" s="4" t="n">
        <v>2025</v>
      </c>
      <c r="C2251" s="4" t="n">
        <v>1</v>
      </c>
      <c r="D2251" s="9" t="s">
        <v>307</v>
      </c>
      <c r="E2251" s="9" t="s">
        <v>370</v>
      </c>
      <c r="F2251" s="12" t="str">
        <f aca="false">INDEX(品項主檔!$B$2:$B$11,MATCH($E2251,品項主檔!$A$2:$A$11,0))</f>
        <v>古早味紅茶</v>
      </c>
      <c r="G2251" s="12" t="str">
        <f aca="false">INDEX(品項主檔!$C$2:$C$11,MATCH($E2251,品項主檔!$A$2:$A$11,0))</f>
        <v>飲品</v>
      </c>
      <c r="H2251" s="17" t="n">
        <f aca="false">SUMIFS(品項年度售價!$D$2:$D$31,品項年度售價!$A$2:$A$31,$B2251,品項年度售價!$B$2:$B$31,$E2251)</f>
        <v>45</v>
      </c>
      <c r="I2251" s="4" t="n">
        <v>3152</v>
      </c>
      <c r="J2251" s="14" t="n">
        <f aca="false">H2251*I2251</f>
        <v>141840</v>
      </c>
    </row>
    <row r="2252" customFormat="false" ht="15" hidden="false" customHeight="false" outlineLevel="0" collapsed="false">
      <c r="A2252" s="6" t="str">
        <f aca="false">TEXT(B2252,"0")&amp;"-"&amp;TEXT(C2252,"00")</f>
        <v>2025-01</v>
      </c>
      <c r="B2252" s="4" t="n">
        <v>2025</v>
      </c>
      <c r="C2252" s="4" t="n">
        <v>1</v>
      </c>
      <c r="D2252" s="9" t="s">
        <v>318</v>
      </c>
      <c r="E2252" s="9" t="s">
        <v>349</v>
      </c>
      <c r="F2252" s="12" t="str">
        <f aca="false">INDEX(品項主檔!$B$2:$B$11,MATCH($E2252,品項主檔!$A$2:$A$11,0))</f>
        <v>招牌牛肉麵</v>
      </c>
      <c r="G2252" s="12" t="str">
        <f aca="false">INDEX(品項主檔!$C$2:$C$11,MATCH($E2252,品項主檔!$A$2:$A$11,0))</f>
        <v>主食</v>
      </c>
      <c r="H2252" s="17" t="n">
        <f aca="false">SUMIFS(品項年度售價!$D$2:$D$31,品項年度售價!$A$2:$A$31,$B2252,品項年度售價!$B$2:$B$31,$E2252)</f>
        <v>295</v>
      </c>
      <c r="I2252" s="4" t="n">
        <v>568</v>
      </c>
      <c r="J2252" s="14" t="n">
        <f aca="false">H2252*I2252</f>
        <v>167560</v>
      </c>
    </row>
    <row r="2253" customFormat="false" ht="15" hidden="false" customHeight="false" outlineLevel="0" collapsed="false">
      <c r="A2253" s="6" t="str">
        <f aca="false">TEXT(B2253,"0")&amp;"-"&amp;TEXT(C2253,"00")</f>
        <v>2025-01</v>
      </c>
      <c r="B2253" s="4" t="n">
        <v>2025</v>
      </c>
      <c r="C2253" s="4" t="n">
        <v>1</v>
      </c>
      <c r="D2253" s="9" t="s">
        <v>318</v>
      </c>
      <c r="E2253" s="9" t="s">
        <v>352</v>
      </c>
      <c r="F2253" s="12" t="str">
        <f aca="false">INDEX(品項主檔!$B$2:$B$11,MATCH($E2253,品項主檔!$A$2:$A$11,0))</f>
        <v>三杯雞定食</v>
      </c>
      <c r="G2253" s="12" t="str">
        <f aca="false">INDEX(品項主檔!$C$2:$C$11,MATCH($E2253,品項主檔!$A$2:$A$11,0))</f>
        <v>主食</v>
      </c>
      <c r="H2253" s="17" t="n">
        <f aca="false">SUMIFS(品項年度售價!$D$2:$D$31,品項年度售價!$A$2:$A$31,$B2253,品項年度售價!$B$2:$B$31,$E2253)</f>
        <v>260</v>
      </c>
      <c r="I2253" s="4" t="n">
        <v>407</v>
      </c>
      <c r="J2253" s="14" t="n">
        <f aca="false">H2253*I2253</f>
        <v>105820</v>
      </c>
    </row>
    <row r="2254" customFormat="false" ht="15" hidden="false" customHeight="false" outlineLevel="0" collapsed="false">
      <c r="A2254" s="6" t="str">
        <f aca="false">TEXT(B2254,"0")&amp;"-"&amp;TEXT(C2254,"00")</f>
        <v>2025-01</v>
      </c>
      <c r="B2254" s="4" t="n">
        <v>2025</v>
      </c>
      <c r="C2254" s="4" t="n">
        <v>1</v>
      </c>
      <c r="D2254" s="9" t="s">
        <v>318</v>
      </c>
      <c r="E2254" s="9" t="s">
        <v>354</v>
      </c>
      <c r="F2254" s="12" t="str">
        <f aca="false">INDEX(品項主檔!$B$2:$B$11,MATCH($E2254,品項主檔!$A$2:$A$11,0))</f>
        <v>蔥油雞腿飯</v>
      </c>
      <c r="G2254" s="12" t="str">
        <f aca="false">INDEX(品項主檔!$C$2:$C$11,MATCH($E2254,品項主檔!$A$2:$A$11,0))</f>
        <v>主食</v>
      </c>
      <c r="H2254" s="17" t="n">
        <f aca="false">SUMIFS(品項年度售價!$D$2:$D$31,品項年度售價!$A$2:$A$31,$B2254,品項年度售價!$B$2:$B$31,$E2254)</f>
        <v>230</v>
      </c>
      <c r="I2254" s="4" t="n">
        <v>372</v>
      </c>
      <c r="J2254" s="14" t="n">
        <f aca="false">H2254*I2254</f>
        <v>85560</v>
      </c>
    </row>
    <row r="2255" customFormat="false" ht="15" hidden="false" customHeight="false" outlineLevel="0" collapsed="false">
      <c r="A2255" s="6" t="str">
        <f aca="false">TEXT(B2255,"0")&amp;"-"&amp;TEXT(C2255,"00")</f>
        <v>2025-01</v>
      </c>
      <c r="B2255" s="4" t="n">
        <v>2025</v>
      </c>
      <c r="C2255" s="4" t="n">
        <v>1</v>
      </c>
      <c r="D2255" s="9" t="s">
        <v>318</v>
      </c>
      <c r="E2255" s="9" t="s">
        <v>356</v>
      </c>
      <c r="F2255" s="12" t="str">
        <f aca="false">INDEX(品項主檔!$B$2:$B$11,MATCH($E2255,品項主檔!$A$2:$A$11,0))</f>
        <v>黑胡椒豬排飯</v>
      </c>
      <c r="G2255" s="12" t="str">
        <f aca="false">INDEX(品項主檔!$C$2:$C$11,MATCH($E2255,品項主檔!$A$2:$A$11,0))</f>
        <v>主食</v>
      </c>
      <c r="H2255" s="17" t="n">
        <f aca="false">SUMIFS(品項年度售價!$D$2:$D$31,品項年度售價!$A$2:$A$31,$B2255,品項年度售價!$B$2:$B$31,$E2255)</f>
        <v>240</v>
      </c>
      <c r="I2255" s="4" t="n">
        <v>490</v>
      </c>
      <c r="J2255" s="14" t="n">
        <f aca="false">H2255*I2255</f>
        <v>117600</v>
      </c>
    </row>
    <row r="2256" customFormat="false" ht="15" hidden="false" customHeight="false" outlineLevel="0" collapsed="false">
      <c r="A2256" s="6" t="str">
        <f aca="false">TEXT(B2256,"0")&amp;"-"&amp;TEXT(C2256,"00")</f>
        <v>2025-01</v>
      </c>
      <c r="B2256" s="4" t="n">
        <v>2025</v>
      </c>
      <c r="C2256" s="4" t="n">
        <v>1</v>
      </c>
      <c r="D2256" s="9" t="s">
        <v>318</v>
      </c>
      <c r="E2256" s="9" t="s">
        <v>358</v>
      </c>
      <c r="F2256" s="12" t="str">
        <f aca="false">INDEX(品項主檔!$B$2:$B$11,MATCH($E2256,品項主檔!$A$2:$A$11,0))</f>
        <v>麻油雞湯麵</v>
      </c>
      <c r="G2256" s="12" t="str">
        <f aca="false">INDEX(品項主檔!$C$2:$C$11,MATCH($E2256,品項主檔!$A$2:$A$11,0))</f>
        <v>主食</v>
      </c>
      <c r="H2256" s="17" t="n">
        <f aca="false">SUMIFS(品項年度售價!$D$2:$D$31,品項年度售價!$A$2:$A$31,$B2256,品項年度售價!$B$2:$B$31,$E2256)</f>
        <v>305</v>
      </c>
      <c r="I2256" s="4" t="n">
        <v>586</v>
      </c>
      <c r="J2256" s="14" t="n">
        <f aca="false">H2256*I2256</f>
        <v>178730</v>
      </c>
    </row>
    <row r="2257" customFormat="false" ht="15" hidden="false" customHeight="false" outlineLevel="0" collapsed="false">
      <c r="A2257" s="6" t="str">
        <f aca="false">TEXT(B2257,"0")&amp;"-"&amp;TEXT(C2257,"00")</f>
        <v>2025-01</v>
      </c>
      <c r="B2257" s="4" t="n">
        <v>2025</v>
      </c>
      <c r="C2257" s="4" t="n">
        <v>1</v>
      </c>
      <c r="D2257" s="9" t="s">
        <v>318</v>
      </c>
      <c r="E2257" s="9" t="s">
        <v>360</v>
      </c>
      <c r="F2257" s="12" t="str">
        <f aca="false">INDEX(品項主檔!$B$2:$B$11,MATCH($E2257,品項主檔!$A$2:$A$11,0))</f>
        <v>塔香涼麵</v>
      </c>
      <c r="G2257" s="12" t="str">
        <f aca="false">INDEX(品項主檔!$C$2:$C$11,MATCH($E2257,品項主檔!$A$2:$A$11,0))</f>
        <v>主食</v>
      </c>
      <c r="H2257" s="17" t="n">
        <f aca="false">SUMIFS(品項年度售價!$D$2:$D$31,品項年度售價!$A$2:$A$31,$B2257,品項年度售價!$B$2:$B$31,$E2257)</f>
        <v>185</v>
      </c>
      <c r="I2257" s="4" t="n">
        <v>183</v>
      </c>
      <c r="J2257" s="14" t="n">
        <f aca="false">H2257*I2257</f>
        <v>33855</v>
      </c>
    </row>
    <row r="2258" customFormat="false" ht="15" hidden="false" customHeight="false" outlineLevel="0" collapsed="false">
      <c r="A2258" s="6" t="str">
        <f aca="false">TEXT(B2258,"0")&amp;"-"&amp;TEXT(C2258,"00")</f>
        <v>2025-01</v>
      </c>
      <c r="B2258" s="4" t="n">
        <v>2025</v>
      </c>
      <c r="C2258" s="4" t="n">
        <v>1</v>
      </c>
      <c r="D2258" s="9" t="s">
        <v>318</v>
      </c>
      <c r="E2258" s="9" t="s">
        <v>362</v>
      </c>
      <c r="F2258" s="12" t="str">
        <f aca="false">INDEX(品項主檔!$B$2:$B$11,MATCH($E2258,品項主檔!$A$2:$A$11,0))</f>
        <v>海鮮炒飯</v>
      </c>
      <c r="G2258" s="12" t="str">
        <f aca="false">INDEX(品項主檔!$C$2:$C$11,MATCH($E2258,品項主檔!$A$2:$A$11,0))</f>
        <v>主食</v>
      </c>
      <c r="H2258" s="17" t="n">
        <f aca="false">SUMIFS(品項年度售價!$D$2:$D$31,品項年度售價!$A$2:$A$31,$B2258,品項年度售價!$B$2:$B$31,$E2258)</f>
        <v>255</v>
      </c>
      <c r="I2258" s="4" t="n">
        <v>445</v>
      </c>
      <c r="J2258" s="14" t="n">
        <f aca="false">H2258*I2258</f>
        <v>113475</v>
      </c>
    </row>
    <row r="2259" customFormat="false" ht="15" hidden="false" customHeight="false" outlineLevel="0" collapsed="false">
      <c r="A2259" s="6" t="str">
        <f aca="false">TEXT(B2259,"0")&amp;"-"&amp;TEXT(C2259,"00")</f>
        <v>2025-01</v>
      </c>
      <c r="B2259" s="4" t="n">
        <v>2025</v>
      </c>
      <c r="C2259" s="4" t="n">
        <v>1</v>
      </c>
      <c r="D2259" s="9" t="s">
        <v>318</v>
      </c>
      <c r="E2259" s="9" t="s">
        <v>364</v>
      </c>
      <c r="F2259" s="12" t="str">
        <f aca="false">INDEX(品項主檔!$B$2:$B$11,MATCH($E2259,品項主檔!$A$2:$A$11,0))</f>
        <v>酸辣湯</v>
      </c>
      <c r="G2259" s="12" t="str">
        <f aca="false">INDEX(品項主檔!$C$2:$C$11,MATCH($E2259,品項主檔!$A$2:$A$11,0))</f>
        <v>湯品</v>
      </c>
      <c r="H2259" s="17" t="n">
        <f aca="false">SUMIFS(品項年度售價!$D$2:$D$31,品項年度售價!$A$2:$A$31,$B2259,品項年度售價!$B$2:$B$31,$E2259)</f>
        <v>60</v>
      </c>
      <c r="I2259" s="4" t="n">
        <v>2442</v>
      </c>
      <c r="J2259" s="14" t="n">
        <f aca="false">H2259*I2259</f>
        <v>146520</v>
      </c>
    </row>
    <row r="2260" customFormat="false" ht="15" hidden="false" customHeight="false" outlineLevel="0" collapsed="false">
      <c r="A2260" s="6" t="str">
        <f aca="false">TEXT(B2260,"0")&amp;"-"&amp;TEXT(C2260,"00")</f>
        <v>2025-01</v>
      </c>
      <c r="B2260" s="4" t="n">
        <v>2025</v>
      </c>
      <c r="C2260" s="4" t="n">
        <v>1</v>
      </c>
      <c r="D2260" s="9" t="s">
        <v>318</v>
      </c>
      <c r="E2260" s="9" t="s">
        <v>367</v>
      </c>
      <c r="F2260" s="12" t="str">
        <f aca="false">INDEX(品項主檔!$B$2:$B$11,MATCH($E2260,品項主檔!$A$2:$A$11,0))</f>
        <v>招牌滷味拼盤</v>
      </c>
      <c r="G2260" s="12" t="str">
        <f aca="false">INDEX(品項主檔!$C$2:$C$11,MATCH($E2260,品項主檔!$A$2:$A$11,0))</f>
        <v>小菜</v>
      </c>
      <c r="H2260" s="17" t="n">
        <f aca="false">SUMIFS(品項年度售價!$D$2:$D$31,品項年度售價!$A$2:$A$31,$B2260,品項年度售價!$B$2:$B$31,$E2260)</f>
        <v>125</v>
      </c>
      <c r="I2260" s="4" t="n">
        <v>1650</v>
      </c>
      <c r="J2260" s="14" t="n">
        <f aca="false">H2260*I2260</f>
        <v>206250</v>
      </c>
    </row>
    <row r="2261" customFormat="false" ht="15" hidden="false" customHeight="false" outlineLevel="0" collapsed="false">
      <c r="A2261" s="6" t="str">
        <f aca="false">TEXT(B2261,"0")&amp;"-"&amp;TEXT(C2261,"00")</f>
        <v>2025-01</v>
      </c>
      <c r="B2261" s="4" t="n">
        <v>2025</v>
      </c>
      <c r="C2261" s="4" t="n">
        <v>1</v>
      </c>
      <c r="D2261" s="9" t="s">
        <v>318</v>
      </c>
      <c r="E2261" s="9" t="s">
        <v>370</v>
      </c>
      <c r="F2261" s="12" t="str">
        <f aca="false">INDEX(品項主檔!$B$2:$B$11,MATCH($E2261,品項主檔!$A$2:$A$11,0))</f>
        <v>古早味紅茶</v>
      </c>
      <c r="G2261" s="12" t="str">
        <f aca="false">INDEX(品項主檔!$C$2:$C$11,MATCH($E2261,品項主檔!$A$2:$A$11,0))</f>
        <v>飲品</v>
      </c>
      <c r="H2261" s="17" t="n">
        <f aca="false">SUMIFS(品項年度售價!$D$2:$D$31,品項年度售價!$A$2:$A$31,$B2261,品項年度售價!$B$2:$B$31,$E2261)</f>
        <v>45</v>
      </c>
      <c r="I2261" s="4" t="n">
        <v>2488</v>
      </c>
      <c r="J2261" s="14" t="n">
        <f aca="false">H2261*I2261</f>
        <v>111960</v>
      </c>
    </row>
    <row r="2262" customFormat="false" ht="15" hidden="false" customHeight="false" outlineLevel="0" collapsed="false">
      <c r="A2262" s="6" t="str">
        <f aca="false">TEXT(B2262,"0")&amp;"-"&amp;TEXT(C2262,"00")</f>
        <v>2025-01</v>
      </c>
      <c r="B2262" s="4" t="n">
        <v>2025</v>
      </c>
      <c r="C2262" s="4" t="n">
        <v>1</v>
      </c>
      <c r="D2262" s="9" t="s">
        <v>323</v>
      </c>
      <c r="E2262" s="9" t="s">
        <v>349</v>
      </c>
      <c r="F2262" s="12" t="str">
        <f aca="false">INDEX(品項主檔!$B$2:$B$11,MATCH($E2262,品項主檔!$A$2:$A$11,0))</f>
        <v>招牌牛肉麵</v>
      </c>
      <c r="G2262" s="12" t="str">
        <f aca="false">INDEX(品項主檔!$C$2:$C$11,MATCH($E2262,品項主檔!$A$2:$A$11,0))</f>
        <v>主食</v>
      </c>
      <c r="H2262" s="17" t="n">
        <f aca="false">SUMIFS(品項年度售價!$D$2:$D$31,品項年度售價!$A$2:$A$31,$B2262,品項年度售價!$B$2:$B$31,$E2262)</f>
        <v>295</v>
      </c>
      <c r="I2262" s="4" t="n">
        <v>453</v>
      </c>
      <c r="J2262" s="14" t="n">
        <f aca="false">H2262*I2262</f>
        <v>133635</v>
      </c>
    </row>
    <row r="2263" customFormat="false" ht="15" hidden="false" customHeight="false" outlineLevel="0" collapsed="false">
      <c r="A2263" s="6" t="str">
        <f aca="false">TEXT(B2263,"0")&amp;"-"&amp;TEXT(C2263,"00")</f>
        <v>2025-01</v>
      </c>
      <c r="B2263" s="4" t="n">
        <v>2025</v>
      </c>
      <c r="C2263" s="4" t="n">
        <v>1</v>
      </c>
      <c r="D2263" s="9" t="s">
        <v>323</v>
      </c>
      <c r="E2263" s="9" t="s">
        <v>352</v>
      </c>
      <c r="F2263" s="12" t="str">
        <f aca="false">INDEX(品項主檔!$B$2:$B$11,MATCH($E2263,品項主檔!$A$2:$A$11,0))</f>
        <v>三杯雞定食</v>
      </c>
      <c r="G2263" s="12" t="str">
        <f aca="false">INDEX(品項主檔!$C$2:$C$11,MATCH($E2263,品項主檔!$A$2:$A$11,0))</f>
        <v>主食</v>
      </c>
      <c r="H2263" s="17" t="n">
        <f aca="false">SUMIFS(品項年度售價!$D$2:$D$31,品項年度售價!$A$2:$A$31,$B2263,品項年度售價!$B$2:$B$31,$E2263)</f>
        <v>260</v>
      </c>
      <c r="I2263" s="4" t="n">
        <v>397</v>
      </c>
      <c r="J2263" s="14" t="n">
        <f aca="false">H2263*I2263</f>
        <v>103220</v>
      </c>
    </row>
    <row r="2264" customFormat="false" ht="15" hidden="false" customHeight="false" outlineLevel="0" collapsed="false">
      <c r="A2264" s="6" t="str">
        <f aca="false">TEXT(B2264,"0")&amp;"-"&amp;TEXT(C2264,"00")</f>
        <v>2025-01</v>
      </c>
      <c r="B2264" s="4" t="n">
        <v>2025</v>
      </c>
      <c r="C2264" s="4" t="n">
        <v>1</v>
      </c>
      <c r="D2264" s="9" t="s">
        <v>323</v>
      </c>
      <c r="E2264" s="9" t="s">
        <v>354</v>
      </c>
      <c r="F2264" s="12" t="str">
        <f aca="false">INDEX(品項主檔!$B$2:$B$11,MATCH($E2264,品項主檔!$A$2:$A$11,0))</f>
        <v>蔥油雞腿飯</v>
      </c>
      <c r="G2264" s="12" t="str">
        <f aca="false">INDEX(品項主檔!$C$2:$C$11,MATCH($E2264,品項主檔!$A$2:$A$11,0))</f>
        <v>主食</v>
      </c>
      <c r="H2264" s="17" t="n">
        <f aca="false">SUMIFS(品項年度售價!$D$2:$D$31,品項年度售價!$A$2:$A$31,$B2264,品項年度售價!$B$2:$B$31,$E2264)</f>
        <v>230</v>
      </c>
      <c r="I2264" s="4" t="n">
        <v>370</v>
      </c>
      <c r="J2264" s="14" t="n">
        <f aca="false">H2264*I2264</f>
        <v>85100</v>
      </c>
    </row>
    <row r="2265" customFormat="false" ht="15" hidden="false" customHeight="false" outlineLevel="0" collapsed="false">
      <c r="A2265" s="6" t="str">
        <f aca="false">TEXT(B2265,"0")&amp;"-"&amp;TEXT(C2265,"00")</f>
        <v>2025-01</v>
      </c>
      <c r="B2265" s="4" t="n">
        <v>2025</v>
      </c>
      <c r="C2265" s="4" t="n">
        <v>1</v>
      </c>
      <c r="D2265" s="9" t="s">
        <v>323</v>
      </c>
      <c r="E2265" s="9" t="s">
        <v>356</v>
      </c>
      <c r="F2265" s="12" t="str">
        <f aca="false">INDEX(品項主檔!$B$2:$B$11,MATCH($E2265,品項主檔!$A$2:$A$11,0))</f>
        <v>黑胡椒豬排飯</v>
      </c>
      <c r="G2265" s="12" t="str">
        <f aca="false">INDEX(品項主檔!$C$2:$C$11,MATCH($E2265,品項主檔!$A$2:$A$11,0))</f>
        <v>主食</v>
      </c>
      <c r="H2265" s="17" t="n">
        <f aca="false">SUMIFS(品項年度售價!$D$2:$D$31,品項年度售價!$A$2:$A$31,$B2265,品項年度售價!$B$2:$B$31,$E2265)</f>
        <v>240</v>
      </c>
      <c r="I2265" s="4" t="n">
        <v>337</v>
      </c>
      <c r="J2265" s="14" t="n">
        <f aca="false">H2265*I2265</f>
        <v>80880</v>
      </c>
    </row>
    <row r="2266" customFormat="false" ht="15" hidden="false" customHeight="false" outlineLevel="0" collapsed="false">
      <c r="A2266" s="6" t="str">
        <f aca="false">TEXT(B2266,"0")&amp;"-"&amp;TEXT(C2266,"00")</f>
        <v>2025-01</v>
      </c>
      <c r="B2266" s="4" t="n">
        <v>2025</v>
      </c>
      <c r="C2266" s="4" t="n">
        <v>1</v>
      </c>
      <c r="D2266" s="9" t="s">
        <v>323</v>
      </c>
      <c r="E2266" s="9" t="s">
        <v>358</v>
      </c>
      <c r="F2266" s="12" t="str">
        <f aca="false">INDEX(品項主檔!$B$2:$B$11,MATCH($E2266,品項主檔!$A$2:$A$11,0))</f>
        <v>麻油雞湯麵</v>
      </c>
      <c r="G2266" s="12" t="str">
        <f aca="false">INDEX(品項主檔!$C$2:$C$11,MATCH($E2266,品項主檔!$A$2:$A$11,0))</f>
        <v>主食</v>
      </c>
      <c r="H2266" s="17" t="n">
        <f aca="false">SUMIFS(品項年度售價!$D$2:$D$31,品項年度售價!$A$2:$A$31,$B2266,品項年度售價!$B$2:$B$31,$E2266)</f>
        <v>305</v>
      </c>
      <c r="I2266" s="4" t="n">
        <v>465</v>
      </c>
      <c r="J2266" s="14" t="n">
        <f aca="false">H2266*I2266</f>
        <v>141825</v>
      </c>
    </row>
    <row r="2267" customFormat="false" ht="15" hidden="false" customHeight="false" outlineLevel="0" collapsed="false">
      <c r="A2267" s="6" t="str">
        <f aca="false">TEXT(B2267,"0")&amp;"-"&amp;TEXT(C2267,"00")</f>
        <v>2025-01</v>
      </c>
      <c r="B2267" s="4" t="n">
        <v>2025</v>
      </c>
      <c r="C2267" s="4" t="n">
        <v>1</v>
      </c>
      <c r="D2267" s="9" t="s">
        <v>323</v>
      </c>
      <c r="E2267" s="9" t="s">
        <v>360</v>
      </c>
      <c r="F2267" s="12" t="str">
        <f aca="false">INDEX(品項主檔!$B$2:$B$11,MATCH($E2267,品項主檔!$A$2:$A$11,0))</f>
        <v>塔香涼麵</v>
      </c>
      <c r="G2267" s="12" t="str">
        <f aca="false">INDEX(品項主檔!$C$2:$C$11,MATCH($E2267,品項主檔!$A$2:$A$11,0))</f>
        <v>主食</v>
      </c>
      <c r="H2267" s="17" t="n">
        <f aca="false">SUMIFS(品項年度售價!$D$2:$D$31,品項年度售價!$A$2:$A$31,$B2267,品項年度售價!$B$2:$B$31,$E2267)</f>
        <v>185</v>
      </c>
      <c r="I2267" s="4" t="n">
        <v>127</v>
      </c>
      <c r="J2267" s="14" t="n">
        <f aca="false">H2267*I2267</f>
        <v>23495</v>
      </c>
    </row>
    <row r="2268" customFormat="false" ht="15" hidden="false" customHeight="false" outlineLevel="0" collapsed="false">
      <c r="A2268" s="6" t="str">
        <f aca="false">TEXT(B2268,"0")&amp;"-"&amp;TEXT(C2268,"00")</f>
        <v>2025-01</v>
      </c>
      <c r="B2268" s="4" t="n">
        <v>2025</v>
      </c>
      <c r="C2268" s="4" t="n">
        <v>1</v>
      </c>
      <c r="D2268" s="9" t="s">
        <v>323</v>
      </c>
      <c r="E2268" s="9" t="s">
        <v>362</v>
      </c>
      <c r="F2268" s="12" t="str">
        <f aca="false">INDEX(品項主檔!$B$2:$B$11,MATCH($E2268,品項主檔!$A$2:$A$11,0))</f>
        <v>海鮮炒飯</v>
      </c>
      <c r="G2268" s="12" t="str">
        <f aca="false">INDEX(品項主檔!$C$2:$C$11,MATCH($E2268,品項主檔!$A$2:$A$11,0))</f>
        <v>主食</v>
      </c>
      <c r="H2268" s="17" t="n">
        <f aca="false">SUMIFS(品項年度售價!$D$2:$D$31,品項年度售價!$A$2:$A$31,$B2268,品項年度售價!$B$2:$B$31,$E2268)</f>
        <v>255</v>
      </c>
      <c r="I2268" s="4" t="n">
        <v>335</v>
      </c>
      <c r="J2268" s="14" t="n">
        <f aca="false">H2268*I2268</f>
        <v>85425</v>
      </c>
    </row>
    <row r="2269" customFormat="false" ht="15" hidden="false" customHeight="false" outlineLevel="0" collapsed="false">
      <c r="A2269" s="6" t="str">
        <f aca="false">TEXT(B2269,"0")&amp;"-"&amp;TEXT(C2269,"00")</f>
        <v>2025-01</v>
      </c>
      <c r="B2269" s="4" t="n">
        <v>2025</v>
      </c>
      <c r="C2269" s="4" t="n">
        <v>1</v>
      </c>
      <c r="D2269" s="9" t="s">
        <v>323</v>
      </c>
      <c r="E2269" s="9" t="s">
        <v>364</v>
      </c>
      <c r="F2269" s="12" t="str">
        <f aca="false">INDEX(品項主檔!$B$2:$B$11,MATCH($E2269,品項主檔!$A$2:$A$11,0))</f>
        <v>酸辣湯</v>
      </c>
      <c r="G2269" s="12" t="str">
        <f aca="false">INDEX(品項主檔!$C$2:$C$11,MATCH($E2269,品項主檔!$A$2:$A$11,0))</f>
        <v>湯品</v>
      </c>
      <c r="H2269" s="17" t="n">
        <f aca="false">SUMIFS(品項年度售價!$D$2:$D$31,品項年度售價!$A$2:$A$31,$B2269,品項年度售價!$B$2:$B$31,$E2269)</f>
        <v>60</v>
      </c>
      <c r="I2269" s="4" t="n">
        <v>2254</v>
      </c>
      <c r="J2269" s="14" t="n">
        <f aca="false">H2269*I2269</f>
        <v>135240</v>
      </c>
    </row>
    <row r="2270" customFormat="false" ht="15" hidden="false" customHeight="false" outlineLevel="0" collapsed="false">
      <c r="A2270" s="6" t="str">
        <f aca="false">TEXT(B2270,"0")&amp;"-"&amp;TEXT(C2270,"00")</f>
        <v>2025-01</v>
      </c>
      <c r="B2270" s="4" t="n">
        <v>2025</v>
      </c>
      <c r="C2270" s="4" t="n">
        <v>1</v>
      </c>
      <c r="D2270" s="9" t="s">
        <v>323</v>
      </c>
      <c r="E2270" s="9" t="s">
        <v>367</v>
      </c>
      <c r="F2270" s="12" t="str">
        <f aca="false">INDEX(品項主檔!$B$2:$B$11,MATCH($E2270,品項主檔!$A$2:$A$11,0))</f>
        <v>招牌滷味拼盤</v>
      </c>
      <c r="G2270" s="12" t="str">
        <f aca="false">INDEX(品項主檔!$C$2:$C$11,MATCH($E2270,品項主檔!$A$2:$A$11,0))</f>
        <v>小菜</v>
      </c>
      <c r="H2270" s="17" t="n">
        <f aca="false">SUMIFS(品項年度售價!$D$2:$D$31,品項年度售價!$A$2:$A$31,$B2270,品項年度售價!$B$2:$B$31,$E2270)</f>
        <v>125</v>
      </c>
      <c r="I2270" s="4" t="n">
        <v>1594</v>
      </c>
      <c r="J2270" s="14" t="n">
        <f aca="false">H2270*I2270</f>
        <v>199250</v>
      </c>
    </row>
    <row r="2271" customFormat="false" ht="15" hidden="false" customHeight="false" outlineLevel="0" collapsed="false">
      <c r="A2271" s="6" t="str">
        <f aca="false">TEXT(B2271,"0")&amp;"-"&amp;TEXT(C2271,"00")</f>
        <v>2025-01</v>
      </c>
      <c r="B2271" s="4" t="n">
        <v>2025</v>
      </c>
      <c r="C2271" s="4" t="n">
        <v>1</v>
      </c>
      <c r="D2271" s="9" t="s">
        <v>323</v>
      </c>
      <c r="E2271" s="9" t="s">
        <v>370</v>
      </c>
      <c r="F2271" s="12" t="str">
        <f aca="false">INDEX(品項主檔!$B$2:$B$11,MATCH($E2271,品項主檔!$A$2:$A$11,0))</f>
        <v>古早味紅茶</v>
      </c>
      <c r="G2271" s="12" t="str">
        <f aca="false">INDEX(品項主檔!$C$2:$C$11,MATCH($E2271,品項主檔!$A$2:$A$11,0))</f>
        <v>飲品</v>
      </c>
      <c r="H2271" s="17" t="n">
        <f aca="false">SUMIFS(品項年度售價!$D$2:$D$31,品項年度售價!$A$2:$A$31,$B2271,品項年度售價!$B$2:$B$31,$E2271)</f>
        <v>45</v>
      </c>
      <c r="I2271" s="4" t="n">
        <v>2711</v>
      </c>
      <c r="J2271" s="14" t="n">
        <f aca="false">H2271*I2271</f>
        <v>121995</v>
      </c>
    </row>
    <row r="2272" customFormat="false" ht="15" hidden="false" customHeight="false" outlineLevel="0" collapsed="false">
      <c r="A2272" s="6" t="str">
        <f aca="false">TEXT(B2272,"0")&amp;"-"&amp;TEXT(C2272,"00")</f>
        <v>2025-01</v>
      </c>
      <c r="B2272" s="4" t="n">
        <v>2025</v>
      </c>
      <c r="C2272" s="4" t="n">
        <v>1</v>
      </c>
      <c r="D2272" s="9" t="s">
        <v>262</v>
      </c>
      <c r="E2272" s="9" t="s">
        <v>349</v>
      </c>
      <c r="F2272" s="12" t="str">
        <f aca="false">INDEX(品項主檔!$B$2:$B$11,MATCH($E2272,品項主檔!$A$2:$A$11,0))</f>
        <v>招牌牛肉麵</v>
      </c>
      <c r="G2272" s="12" t="str">
        <f aca="false">INDEX(品項主檔!$C$2:$C$11,MATCH($E2272,品項主檔!$A$2:$A$11,0))</f>
        <v>主食</v>
      </c>
      <c r="H2272" s="17" t="n">
        <f aca="false">SUMIFS(品項年度售價!$D$2:$D$31,品項年度售價!$A$2:$A$31,$B2272,品項年度售價!$B$2:$B$31,$E2272)</f>
        <v>295</v>
      </c>
      <c r="I2272" s="4" t="n">
        <v>823</v>
      </c>
      <c r="J2272" s="14" t="n">
        <f aca="false">H2272*I2272</f>
        <v>242785</v>
      </c>
    </row>
    <row r="2273" customFormat="false" ht="15" hidden="false" customHeight="false" outlineLevel="0" collapsed="false">
      <c r="A2273" s="6" t="str">
        <f aca="false">TEXT(B2273,"0")&amp;"-"&amp;TEXT(C2273,"00")</f>
        <v>2025-01</v>
      </c>
      <c r="B2273" s="4" t="n">
        <v>2025</v>
      </c>
      <c r="C2273" s="4" t="n">
        <v>1</v>
      </c>
      <c r="D2273" s="9" t="s">
        <v>262</v>
      </c>
      <c r="E2273" s="9" t="s">
        <v>352</v>
      </c>
      <c r="F2273" s="12" t="str">
        <f aca="false">INDEX(品項主檔!$B$2:$B$11,MATCH($E2273,品項主檔!$A$2:$A$11,0))</f>
        <v>三杯雞定食</v>
      </c>
      <c r="G2273" s="12" t="str">
        <f aca="false">INDEX(品項主檔!$C$2:$C$11,MATCH($E2273,品項主檔!$A$2:$A$11,0))</f>
        <v>主食</v>
      </c>
      <c r="H2273" s="17" t="n">
        <f aca="false">SUMIFS(品項年度售價!$D$2:$D$31,品項年度售價!$A$2:$A$31,$B2273,品項年度售價!$B$2:$B$31,$E2273)</f>
        <v>260</v>
      </c>
      <c r="I2273" s="4" t="n">
        <v>930</v>
      </c>
      <c r="J2273" s="14" t="n">
        <f aca="false">H2273*I2273</f>
        <v>241800</v>
      </c>
    </row>
    <row r="2274" customFormat="false" ht="15" hidden="false" customHeight="false" outlineLevel="0" collapsed="false">
      <c r="A2274" s="6" t="str">
        <f aca="false">TEXT(B2274,"0")&amp;"-"&amp;TEXT(C2274,"00")</f>
        <v>2025-01</v>
      </c>
      <c r="B2274" s="4" t="n">
        <v>2025</v>
      </c>
      <c r="C2274" s="4" t="n">
        <v>1</v>
      </c>
      <c r="D2274" s="9" t="s">
        <v>262</v>
      </c>
      <c r="E2274" s="9" t="s">
        <v>354</v>
      </c>
      <c r="F2274" s="12" t="str">
        <f aca="false">INDEX(品項主檔!$B$2:$B$11,MATCH($E2274,品項主檔!$A$2:$A$11,0))</f>
        <v>蔥油雞腿飯</v>
      </c>
      <c r="G2274" s="12" t="str">
        <f aca="false">INDEX(品項主檔!$C$2:$C$11,MATCH($E2274,品項主檔!$A$2:$A$11,0))</f>
        <v>主食</v>
      </c>
      <c r="H2274" s="17" t="n">
        <f aca="false">SUMIFS(品項年度售價!$D$2:$D$31,品項年度售價!$A$2:$A$31,$B2274,品項年度售價!$B$2:$B$31,$E2274)</f>
        <v>230</v>
      </c>
      <c r="I2274" s="4" t="n">
        <v>830</v>
      </c>
      <c r="J2274" s="14" t="n">
        <f aca="false">H2274*I2274</f>
        <v>190900</v>
      </c>
    </row>
    <row r="2275" customFormat="false" ht="15" hidden="false" customHeight="false" outlineLevel="0" collapsed="false">
      <c r="A2275" s="6" t="str">
        <f aca="false">TEXT(B2275,"0")&amp;"-"&amp;TEXT(C2275,"00")</f>
        <v>2025-01</v>
      </c>
      <c r="B2275" s="4" t="n">
        <v>2025</v>
      </c>
      <c r="C2275" s="4" t="n">
        <v>1</v>
      </c>
      <c r="D2275" s="9" t="s">
        <v>262</v>
      </c>
      <c r="E2275" s="9" t="s">
        <v>356</v>
      </c>
      <c r="F2275" s="12" t="str">
        <f aca="false">INDEX(品項主檔!$B$2:$B$11,MATCH($E2275,品項主檔!$A$2:$A$11,0))</f>
        <v>黑胡椒豬排飯</v>
      </c>
      <c r="G2275" s="12" t="str">
        <f aca="false">INDEX(品項主檔!$C$2:$C$11,MATCH($E2275,品項主檔!$A$2:$A$11,0))</f>
        <v>主食</v>
      </c>
      <c r="H2275" s="17" t="n">
        <f aca="false">SUMIFS(品項年度售價!$D$2:$D$31,品項年度售價!$A$2:$A$31,$B2275,品項年度售價!$B$2:$B$31,$E2275)</f>
        <v>240</v>
      </c>
      <c r="I2275" s="4" t="n">
        <v>820</v>
      </c>
      <c r="J2275" s="14" t="n">
        <f aca="false">H2275*I2275</f>
        <v>196800</v>
      </c>
    </row>
    <row r="2276" customFormat="false" ht="15" hidden="false" customHeight="false" outlineLevel="0" collapsed="false">
      <c r="A2276" s="6" t="str">
        <f aca="false">TEXT(B2276,"0")&amp;"-"&amp;TEXT(C2276,"00")</f>
        <v>2025-01</v>
      </c>
      <c r="B2276" s="4" t="n">
        <v>2025</v>
      </c>
      <c r="C2276" s="4" t="n">
        <v>1</v>
      </c>
      <c r="D2276" s="9" t="s">
        <v>262</v>
      </c>
      <c r="E2276" s="9" t="s">
        <v>358</v>
      </c>
      <c r="F2276" s="12" t="str">
        <f aca="false">INDEX(品項主檔!$B$2:$B$11,MATCH($E2276,品項主檔!$A$2:$A$11,0))</f>
        <v>麻油雞湯麵</v>
      </c>
      <c r="G2276" s="12" t="str">
        <f aca="false">INDEX(品項主檔!$C$2:$C$11,MATCH($E2276,品項主檔!$A$2:$A$11,0))</f>
        <v>主食</v>
      </c>
      <c r="H2276" s="17" t="n">
        <f aca="false">SUMIFS(品項年度售價!$D$2:$D$31,品項年度售價!$A$2:$A$31,$B2276,品項年度售價!$B$2:$B$31,$E2276)</f>
        <v>305</v>
      </c>
      <c r="I2276" s="4" t="n">
        <v>1201</v>
      </c>
      <c r="J2276" s="14" t="n">
        <f aca="false">H2276*I2276</f>
        <v>366305</v>
      </c>
    </row>
    <row r="2277" customFormat="false" ht="15" hidden="false" customHeight="false" outlineLevel="0" collapsed="false">
      <c r="A2277" s="6" t="str">
        <f aca="false">TEXT(B2277,"0")&amp;"-"&amp;TEXT(C2277,"00")</f>
        <v>2025-01</v>
      </c>
      <c r="B2277" s="4" t="n">
        <v>2025</v>
      </c>
      <c r="C2277" s="4" t="n">
        <v>1</v>
      </c>
      <c r="D2277" s="9" t="s">
        <v>262</v>
      </c>
      <c r="E2277" s="9" t="s">
        <v>360</v>
      </c>
      <c r="F2277" s="12" t="str">
        <f aca="false">INDEX(品項主檔!$B$2:$B$11,MATCH($E2277,品項主檔!$A$2:$A$11,0))</f>
        <v>塔香涼麵</v>
      </c>
      <c r="G2277" s="12" t="str">
        <f aca="false">INDEX(品項主檔!$C$2:$C$11,MATCH($E2277,品項主檔!$A$2:$A$11,0))</f>
        <v>主食</v>
      </c>
      <c r="H2277" s="17" t="n">
        <f aca="false">SUMIFS(品項年度售價!$D$2:$D$31,品項年度售價!$A$2:$A$31,$B2277,品項年度售價!$B$2:$B$31,$E2277)</f>
        <v>185</v>
      </c>
      <c r="I2277" s="4" t="n">
        <v>404</v>
      </c>
      <c r="J2277" s="14" t="n">
        <f aca="false">H2277*I2277</f>
        <v>74740</v>
      </c>
    </row>
    <row r="2278" customFormat="false" ht="15" hidden="false" customHeight="false" outlineLevel="0" collapsed="false">
      <c r="A2278" s="6" t="str">
        <f aca="false">TEXT(B2278,"0")&amp;"-"&amp;TEXT(C2278,"00")</f>
        <v>2025-01</v>
      </c>
      <c r="B2278" s="4" t="n">
        <v>2025</v>
      </c>
      <c r="C2278" s="4" t="n">
        <v>1</v>
      </c>
      <c r="D2278" s="9" t="s">
        <v>262</v>
      </c>
      <c r="E2278" s="9" t="s">
        <v>362</v>
      </c>
      <c r="F2278" s="12" t="str">
        <f aca="false">INDEX(品項主檔!$B$2:$B$11,MATCH($E2278,品項主檔!$A$2:$A$11,0))</f>
        <v>海鮮炒飯</v>
      </c>
      <c r="G2278" s="12" t="str">
        <f aca="false">INDEX(品項主檔!$C$2:$C$11,MATCH($E2278,品項主檔!$A$2:$A$11,0))</f>
        <v>主食</v>
      </c>
      <c r="H2278" s="17" t="n">
        <f aca="false">SUMIFS(品項年度售價!$D$2:$D$31,品項年度售價!$A$2:$A$31,$B2278,品項年度售價!$B$2:$B$31,$E2278)</f>
        <v>255</v>
      </c>
      <c r="I2278" s="4" t="n">
        <v>853</v>
      </c>
      <c r="J2278" s="14" t="n">
        <f aca="false">H2278*I2278</f>
        <v>217515</v>
      </c>
    </row>
    <row r="2279" customFormat="false" ht="15" hidden="false" customHeight="false" outlineLevel="0" collapsed="false">
      <c r="A2279" s="6" t="str">
        <f aca="false">TEXT(B2279,"0")&amp;"-"&amp;TEXT(C2279,"00")</f>
        <v>2025-01</v>
      </c>
      <c r="B2279" s="4" t="n">
        <v>2025</v>
      </c>
      <c r="C2279" s="4" t="n">
        <v>1</v>
      </c>
      <c r="D2279" s="9" t="s">
        <v>262</v>
      </c>
      <c r="E2279" s="9" t="s">
        <v>364</v>
      </c>
      <c r="F2279" s="12" t="str">
        <f aca="false">INDEX(品項主檔!$B$2:$B$11,MATCH($E2279,品項主檔!$A$2:$A$11,0))</f>
        <v>酸辣湯</v>
      </c>
      <c r="G2279" s="12" t="str">
        <f aca="false">INDEX(品項主檔!$C$2:$C$11,MATCH($E2279,品項主檔!$A$2:$A$11,0))</f>
        <v>湯品</v>
      </c>
      <c r="H2279" s="17" t="n">
        <f aca="false">SUMIFS(品項年度售價!$D$2:$D$31,品項年度售價!$A$2:$A$31,$B2279,品項年度售價!$B$2:$B$31,$E2279)</f>
        <v>60</v>
      </c>
      <c r="I2279" s="4" t="n">
        <v>4201</v>
      </c>
      <c r="J2279" s="14" t="n">
        <f aca="false">H2279*I2279</f>
        <v>252060</v>
      </c>
    </row>
    <row r="2280" customFormat="false" ht="15" hidden="false" customHeight="false" outlineLevel="0" collapsed="false">
      <c r="A2280" s="6" t="str">
        <f aca="false">TEXT(B2280,"0")&amp;"-"&amp;TEXT(C2280,"00")</f>
        <v>2025-01</v>
      </c>
      <c r="B2280" s="4" t="n">
        <v>2025</v>
      </c>
      <c r="C2280" s="4" t="n">
        <v>1</v>
      </c>
      <c r="D2280" s="9" t="s">
        <v>262</v>
      </c>
      <c r="E2280" s="9" t="s">
        <v>367</v>
      </c>
      <c r="F2280" s="12" t="str">
        <f aca="false">INDEX(品項主檔!$B$2:$B$11,MATCH($E2280,品項主檔!$A$2:$A$11,0))</f>
        <v>招牌滷味拼盤</v>
      </c>
      <c r="G2280" s="12" t="str">
        <f aca="false">INDEX(品項主檔!$C$2:$C$11,MATCH($E2280,品項主檔!$A$2:$A$11,0))</f>
        <v>小菜</v>
      </c>
      <c r="H2280" s="17" t="n">
        <f aca="false">SUMIFS(品項年度售價!$D$2:$D$31,品項年度售價!$A$2:$A$31,$B2280,品項年度售價!$B$2:$B$31,$E2280)</f>
        <v>125</v>
      </c>
      <c r="I2280" s="4" t="n">
        <v>2704</v>
      </c>
      <c r="J2280" s="14" t="n">
        <f aca="false">H2280*I2280</f>
        <v>338000</v>
      </c>
    </row>
    <row r="2281" customFormat="false" ht="15" hidden="false" customHeight="false" outlineLevel="0" collapsed="false">
      <c r="A2281" s="6" t="str">
        <f aca="false">TEXT(B2281,"0")&amp;"-"&amp;TEXT(C2281,"00")</f>
        <v>2025-01</v>
      </c>
      <c r="B2281" s="4" t="n">
        <v>2025</v>
      </c>
      <c r="C2281" s="4" t="n">
        <v>1</v>
      </c>
      <c r="D2281" s="9" t="s">
        <v>262</v>
      </c>
      <c r="E2281" s="9" t="s">
        <v>370</v>
      </c>
      <c r="F2281" s="12" t="str">
        <f aca="false">INDEX(品項主檔!$B$2:$B$11,MATCH($E2281,品項主檔!$A$2:$A$11,0))</f>
        <v>古早味紅茶</v>
      </c>
      <c r="G2281" s="12" t="str">
        <f aca="false">INDEX(品項主檔!$C$2:$C$11,MATCH($E2281,品項主檔!$A$2:$A$11,0))</f>
        <v>飲品</v>
      </c>
      <c r="H2281" s="17" t="n">
        <f aca="false">SUMIFS(品項年度售價!$D$2:$D$31,品項年度售價!$A$2:$A$31,$B2281,品項年度售價!$B$2:$B$31,$E2281)</f>
        <v>45</v>
      </c>
      <c r="I2281" s="4" t="n">
        <v>6526</v>
      </c>
      <c r="J2281" s="14" t="n">
        <f aca="false">H2281*I2281</f>
        <v>293670</v>
      </c>
    </row>
    <row r="2282" customFormat="false" ht="15" hidden="false" customHeight="false" outlineLevel="0" collapsed="false">
      <c r="A2282" s="6" t="str">
        <f aca="false">TEXT(B2282,"0")&amp;"-"&amp;TEXT(C2282,"00")</f>
        <v>2025-01</v>
      </c>
      <c r="B2282" s="4" t="n">
        <v>2025</v>
      </c>
      <c r="C2282" s="4" t="n">
        <v>1</v>
      </c>
      <c r="D2282" s="9" t="s">
        <v>269</v>
      </c>
      <c r="E2282" s="9" t="s">
        <v>349</v>
      </c>
      <c r="F2282" s="12" t="str">
        <f aca="false">INDEX(品項主檔!$B$2:$B$11,MATCH($E2282,品項主檔!$A$2:$A$11,0))</f>
        <v>招牌牛肉麵</v>
      </c>
      <c r="G2282" s="12" t="str">
        <f aca="false">INDEX(品項主檔!$C$2:$C$11,MATCH($E2282,品項主檔!$A$2:$A$11,0))</f>
        <v>主食</v>
      </c>
      <c r="H2282" s="17" t="n">
        <f aca="false">SUMIFS(品項年度售價!$D$2:$D$31,品項年度售價!$A$2:$A$31,$B2282,品項年度售價!$B$2:$B$31,$E2282)</f>
        <v>295</v>
      </c>
      <c r="I2282" s="4" t="n">
        <v>736</v>
      </c>
      <c r="J2282" s="14" t="n">
        <f aca="false">H2282*I2282</f>
        <v>217120</v>
      </c>
    </row>
    <row r="2283" customFormat="false" ht="15" hidden="false" customHeight="false" outlineLevel="0" collapsed="false">
      <c r="A2283" s="6" t="str">
        <f aca="false">TEXT(B2283,"0")&amp;"-"&amp;TEXT(C2283,"00")</f>
        <v>2025-01</v>
      </c>
      <c r="B2283" s="4" t="n">
        <v>2025</v>
      </c>
      <c r="C2283" s="4" t="n">
        <v>1</v>
      </c>
      <c r="D2283" s="9" t="s">
        <v>269</v>
      </c>
      <c r="E2283" s="9" t="s">
        <v>352</v>
      </c>
      <c r="F2283" s="12" t="str">
        <f aca="false">INDEX(品項主檔!$B$2:$B$11,MATCH($E2283,品項主檔!$A$2:$A$11,0))</f>
        <v>三杯雞定食</v>
      </c>
      <c r="G2283" s="12" t="str">
        <f aca="false">INDEX(品項主檔!$C$2:$C$11,MATCH($E2283,品項主檔!$A$2:$A$11,0))</f>
        <v>主食</v>
      </c>
      <c r="H2283" s="17" t="n">
        <f aca="false">SUMIFS(品項年度售價!$D$2:$D$31,品項年度售價!$A$2:$A$31,$B2283,品項年度售價!$B$2:$B$31,$E2283)</f>
        <v>260</v>
      </c>
      <c r="I2283" s="4" t="n">
        <v>471</v>
      </c>
      <c r="J2283" s="14" t="n">
        <f aca="false">H2283*I2283</f>
        <v>122460</v>
      </c>
    </row>
    <row r="2284" customFormat="false" ht="15" hidden="false" customHeight="false" outlineLevel="0" collapsed="false">
      <c r="A2284" s="6" t="str">
        <f aca="false">TEXT(B2284,"0")&amp;"-"&amp;TEXT(C2284,"00")</f>
        <v>2025-01</v>
      </c>
      <c r="B2284" s="4" t="n">
        <v>2025</v>
      </c>
      <c r="C2284" s="4" t="n">
        <v>1</v>
      </c>
      <c r="D2284" s="9" t="s">
        <v>269</v>
      </c>
      <c r="E2284" s="9" t="s">
        <v>354</v>
      </c>
      <c r="F2284" s="12" t="str">
        <f aca="false">INDEX(品項主檔!$B$2:$B$11,MATCH($E2284,品項主檔!$A$2:$A$11,0))</f>
        <v>蔥油雞腿飯</v>
      </c>
      <c r="G2284" s="12" t="str">
        <f aca="false">INDEX(品項主檔!$C$2:$C$11,MATCH($E2284,品項主檔!$A$2:$A$11,0))</f>
        <v>主食</v>
      </c>
      <c r="H2284" s="17" t="n">
        <f aca="false">SUMIFS(品項年度售價!$D$2:$D$31,品項年度售價!$A$2:$A$31,$B2284,品項年度售價!$B$2:$B$31,$E2284)</f>
        <v>230</v>
      </c>
      <c r="I2284" s="4" t="n">
        <v>609</v>
      </c>
      <c r="J2284" s="14" t="n">
        <f aca="false">H2284*I2284</f>
        <v>140070</v>
      </c>
    </row>
    <row r="2285" customFormat="false" ht="15" hidden="false" customHeight="false" outlineLevel="0" collapsed="false">
      <c r="A2285" s="6" t="str">
        <f aca="false">TEXT(B2285,"0")&amp;"-"&amp;TEXT(C2285,"00")</f>
        <v>2025-01</v>
      </c>
      <c r="B2285" s="4" t="n">
        <v>2025</v>
      </c>
      <c r="C2285" s="4" t="n">
        <v>1</v>
      </c>
      <c r="D2285" s="9" t="s">
        <v>269</v>
      </c>
      <c r="E2285" s="9" t="s">
        <v>356</v>
      </c>
      <c r="F2285" s="12" t="str">
        <f aca="false">INDEX(品項主檔!$B$2:$B$11,MATCH($E2285,品項主檔!$A$2:$A$11,0))</f>
        <v>黑胡椒豬排飯</v>
      </c>
      <c r="G2285" s="12" t="str">
        <f aca="false">INDEX(品項主檔!$C$2:$C$11,MATCH($E2285,品項主檔!$A$2:$A$11,0))</f>
        <v>主食</v>
      </c>
      <c r="H2285" s="17" t="n">
        <f aca="false">SUMIFS(品項年度售價!$D$2:$D$31,品項年度售價!$A$2:$A$31,$B2285,品項年度售價!$B$2:$B$31,$E2285)</f>
        <v>240</v>
      </c>
      <c r="I2285" s="4" t="n">
        <v>502</v>
      </c>
      <c r="J2285" s="14" t="n">
        <f aca="false">H2285*I2285</f>
        <v>120480</v>
      </c>
    </row>
    <row r="2286" customFormat="false" ht="15" hidden="false" customHeight="false" outlineLevel="0" collapsed="false">
      <c r="A2286" s="6" t="str">
        <f aca="false">TEXT(B2286,"0")&amp;"-"&amp;TEXT(C2286,"00")</f>
        <v>2025-01</v>
      </c>
      <c r="B2286" s="4" t="n">
        <v>2025</v>
      </c>
      <c r="C2286" s="4" t="n">
        <v>1</v>
      </c>
      <c r="D2286" s="9" t="s">
        <v>269</v>
      </c>
      <c r="E2286" s="9" t="s">
        <v>358</v>
      </c>
      <c r="F2286" s="12" t="str">
        <f aca="false">INDEX(品項主檔!$B$2:$B$11,MATCH($E2286,品項主檔!$A$2:$A$11,0))</f>
        <v>麻油雞湯麵</v>
      </c>
      <c r="G2286" s="12" t="str">
        <f aca="false">INDEX(品項主檔!$C$2:$C$11,MATCH($E2286,品項主檔!$A$2:$A$11,0))</f>
        <v>主食</v>
      </c>
      <c r="H2286" s="17" t="n">
        <f aca="false">SUMIFS(品項年度售價!$D$2:$D$31,品項年度售價!$A$2:$A$31,$B2286,品項年度售價!$B$2:$B$31,$E2286)</f>
        <v>305</v>
      </c>
      <c r="I2286" s="4" t="n">
        <v>885</v>
      </c>
      <c r="J2286" s="14" t="n">
        <f aca="false">H2286*I2286</f>
        <v>269925</v>
      </c>
    </row>
    <row r="2287" customFormat="false" ht="15" hidden="false" customHeight="false" outlineLevel="0" collapsed="false">
      <c r="A2287" s="6" t="str">
        <f aca="false">TEXT(B2287,"0")&amp;"-"&amp;TEXT(C2287,"00")</f>
        <v>2025-01</v>
      </c>
      <c r="B2287" s="4" t="n">
        <v>2025</v>
      </c>
      <c r="C2287" s="4" t="n">
        <v>1</v>
      </c>
      <c r="D2287" s="9" t="s">
        <v>269</v>
      </c>
      <c r="E2287" s="9" t="s">
        <v>360</v>
      </c>
      <c r="F2287" s="12" t="str">
        <f aca="false">INDEX(品項主檔!$B$2:$B$11,MATCH($E2287,品項主檔!$A$2:$A$11,0))</f>
        <v>塔香涼麵</v>
      </c>
      <c r="G2287" s="12" t="str">
        <f aca="false">INDEX(品項主檔!$C$2:$C$11,MATCH($E2287,品項主檔!$A$2:$A$11,0))</f>
        <v>主食</v>
      </c>
      <c r="H2287" s="17" t="n">
        <f aca="false">SUMIFS(品項年度售價!$D$2:$D$31,品項年度售價!$A$2:$A$31,$B2287,品項年度售價!$B$2:$B$31,$E2287)</f>
        <v>185</v>
      </c>
      <c r="I2287" s="4" t="n">
        <v>267</v>
      </c>
      <c r="J2287" s="14" t="n">
        <f aca="false">H2287*I2287</f>
        <v>49395</v>
      </c>
    </row>
    <row r="2288" customFormat="false" ht="15" hidden="false" customHeight="false" outlineLevel="0" collapsed="false">
      <c r="A2288" s="6" t="str">
        <f aca="false">TEXT(B2288,"0")&amp;"-"&amp;TEXT(C2288,"00")</f>
        <v>2025-01</v>
      </c>
      <c r="B2288" s="4" t="n">
        <v>2025</v>
      </c>
      <c r="C2288" s="4" t="n">
        <v>1</v>
      </c>
      <c r="D2288" s="9" t="s">
        <v>269</v>
      </c>
      <c r="E2288" s="9" t="s">
        <v>362</v>
      </c>
      <c r="F2288" s="12" t="str">
        <f aca="false">INDEX(品項主檔!$B$2:$B$11,MATCH($E2288,品項主檔!$A$2:$A$11,0))</f>
        <v>海鮮炒飯</v>
      </c>
      <c r="G2288" s="12" t="str">
        <f aca="false">INDEX(品項主檔!$C$2:$C$11,MATCH($E2288,品項主檔!$A$2:$A$11,0))</f>
        <v>主食</v>
      </c>
      <c r="H2288" s="17" t="n">
        <f aca="false">SUMIFS(品項年度售價!$D$2:$D$31,品項年度售價!$A$2:$A$31,$B2288,品項年度售價!$B$2:$B$31,$E2288)</f>
        <v>255</v>
      </c>
      <c r="I2288" s="4" t="n">
        <v>639</v>
      </c>
      <c r="J2288" s="14" t="n">
        <f aca="false">H2288*I2288</f>
        <v>162945</v>
      </c>
    </row>
    <row r="2289" customFormat="false" ht="15" hidden="false" customHeight="false" outlineLevel="0" collapsed="false">
      <c r="A2289" s="6" t="str">
        <f aca="false">TEXT(B2289,"0")&amp;"-"&amp;TEXT(C2289,"00")</f>
        <v>2025-01</v>
      </c>
      <c r="B2289" s="4" t="n">
        <v>2025</v>
      </c>
      <c r="C2289" s="4" t="n">
        <v>1</v>
      </c>
      <c r="D2289" s="9" t="s">
        <v>269</v>
      </c>
      <c r="E2289" s="9" t="s">
        <v>364</v>
      </c>
      <c r="F2289" s="12" t="str">
        <f aca="false">INDEX(品項主檔!$B$2:$B$11,MATCH($E2289,品項主檔!$A$2:$A$11,0))</f>
        <v>酸辣湯</v>
      </c>
      <c r="G2289" s="12" t="str">
        <f aca="false">INDEX(品項主檔!$C$2:$C$11,MATCH($E2289,品項主檔!$A$2:$A$11,0))</f>
        <v>湯品</v>
      </c>
      <c r="H2289" s="17" t="n">
        <f aca="false">SUMIFS(品項年度售價!$D$2:$D$31,品項年度售價!$A$2:$A$31,$B2289,品項年度售價!$B$2:$B$31,$E2289)</f>
        <v>60</v>
      </c>
      <c r="I2289" s="4" t="n">
        <v>2737</v>
      </c>
      <c r="J2289" s="14" t="n">
        <f aca="false">H2289*I2289</f>
        <v>164220</v>
      </c>
    </row>
    <row r="2290" customFormat="false" ht="15" hidden="false" customHeight="false" outlineLevel="0" collapsed="false">
      <c r="A2290" s="6" t="str">
        <f aca="false">TEXT(B2290,"0")&amp;"-"&amp;TEXT(C2290,"00")</f>
        <v>2025-01</v>
      </c>
      <c r="B2290" s="4" t="n">
        <v>2025</v>
      </c>
      <c r="C2290" s="4" t="n">
        <v>1</v>
      </c>
      <c r="D2290" s="9" t="s">
        <v>269</v>
      </c>
      <c r="E2290" s="9" t="s">
        <v>367</v>
      </c>
      <c r="F2290" s="12" t="str">
        <f aca="false">INDEX(品項主檔!$B$2:$B$11,MATCH($E2290,品項主檔!$A$2:$A$11,0))</f>
        <v>招牌滷味拼盤</v>
      </c>
      <c r="G2290" s="12" t="str">
        <f aca="false">INDEX(品項主檔!$C$2:$C$11,MATCH($E2290,品項主檔!$A$2:$A$11,0))</f>
        <v>小菜</v>
      </c>
      <c r="H2290" s="17" t="n">
        <f aca="false">SUMIFS(品項年度售價!$D$2:$D$31,品項年度售價!$A$2:$A$31,$B2290,品項年度售價!$B$2:$B$31,$E2290)</f>
        <v>125</v>
      </c>
      <c r="I2290" s="4" t="n">
        <v>1930</v>
      </c>
      <c r="J2290" s="14" t="n">
        <f aca="false">H2290*I2290</f>
        <v>241250</v>
      </c>
    </row>
    <row r="2291" customFormat="false" ht="15" hidden="false" customHeight="false" outlineLevel="0" collapsed="false">
      <c r="A2291" s="6" t="str">
        <f aca="false">TEXT(B2291,"0")&amp;"-"&amp;TEXT(C2291,"00")</f>
        <v>2025-01</v>
      </c>
      <c r="B2291" s="4" t="n">
        <v>2025</v>
      </c>
      <c r="C2291" s="4" t="n">
        <v>1</v>
      </c>
      <c r="D2291" s="9" t="s">
        <v>269</v>
      </c>
      <c r="E2291" s="9" t="s">
        <v>370</v>
      </c>
      <c r="F2291" s="12" t="str">
        <f aca="false">INDEX(品項主檔!$B$2:$B$11,MATCH($E2291,品項主檔!$A$2:$A$11,0))</f>
        <v>古早味紅茶</v>
      </c>
      <c r="G2291" s="12" t="str">
        <f aca="false">INDEX(品項主檔!$C$2:$C$11,MATCH($E2291,品項主檔!$A$2:$A$11,0))</f>
        <v>飲品</v>
      </c>
      <c r="H2291" s="17" t="n">
        <f aca="false">SUMIFS(品項年度售價!$D$2:$D$31,品項年度售價!$A$2:$A$31,$B2291,品項年度售價!$B$2:$B$31,$E2291)</f>
        <v>45</v>
      </c>
      <c r="I2291" s="4" t="n">
        <v>4036</v>
      </c>
      <c r="J2291" s="14" t="n">
        <f aca="false">H2291*I2291</f>
        <v>181620</v>
      </c>
    </row>
    <row r="2292" customFormat="false" ht="15" hidden="false" customHeight="false" outlineLevel="0" collapsed="false">
      <c r="A2292" s="6" t="str">
        <f aca="false">TEXT(B2292,"0")&amp;"-"&amp;TEXT(C2292,"00")</f>
        <v>2025-01</v>
      </c>
      <c r="B2292" s="4" t="n">
        <v>2025</v>
      </c>
      <c r="C2292" s="4" t="n">
        <v>1</v>
      </c>
      <c r="D2292" s="9" t="s">
        <v>273</v>
      </c>
      <c r="E2292" s="9" t="s">
        <v>349</v>
      </c>
      <c r="F2292" s="12" t="str">
        <f aca="false">INDEX(品項主檔!$B$2:$B$11,MATCH($E2292,品項主檔!$A$2:$A$11,0))</f>
        <v>招牌牛肉麵</v>
      </c>
      <c r="G2292" s="12" t="str">
        <f aca="false">INDEX(品項主檔!$C$2:$C$11,MATCH($E2292,品項主檔!$A$2:$A$11,0))</f>
        <v>主食</v>
      </c>
      <c r="H2292" s="17" t="n">
        <f aca="false">SUMIFS(品項年度售價!$D$2:$D$31,品項年度售價!$A$2:$A$31,$B2292,品項年度售價!$B$2:$B$31,$E2292)</f>
        <v>295</v>
      </c>
      <c r="I2292" s="4" t="n">
        <v>427</v>
      </c>
      <c r="J2292" s="14" t="n">
        <f aca="false">H2292*I2292</f>
        <v>125965</v>
      </c>
    </row>
    <row r="2293" customFormat="false" ht="15" hidden="false" customHeight="false" outlineLevel="0" collapsed="false">
      <c r="A2293" s="6" t="str">
        <f aca="false">TEXT(B2293,"0")&amp;"-"&amp;TEXT(C2293,"00")</f>
        <v>2025-01</v>
      </c>
      <c r="B2293" s="4" t="n">
        <v>2025</v>
      </c>
      <c r="C2293" s="4" t="n">
        <v>1</v>
      </c>
      <c r="D2293" s="9" t="s">
        <v>273</v>
      </c>
      <c r="E2293" s="9" t="s">
        <v>352</v>
      </c>
      <c r="F2293" s="12" t="str">
        <f aca="false">INDEX(品項主檔!$B$2:$B$11,MATCH($E2293,品項主檔!$A$2:$A$11,0))</f>
        <v>三杯雞定食</v>
      </c>
      <c r="G2293" s="12" t="str">
        <f aca="false">INDEX(品項主檔!$C$2:$C$11,MATCH($E2293,品項主檔!$A$2:$A$11,0))</f>
        <v>主食</v>
      </c>
      <c r="H2293" s="17" t="n">
        <f aca="false">SUMIFS(品項年度售價!$D$2:$D$31,品項年度售價!$A$2:$A$31,$B2293,品項年度售價!$B$2:$B$31,$E2293)</f>
        <v>260</v>
      </c>
      <c r="I2293" s="4" t="n">
        <v>358</v>
      </c>
      <c r="J2293" s="14" t="n">
        <f aca="false">H2293*I2293</f>
        <v>93080</v>
      </c>
    </row>
    <row r="2294" customFormat="false" ht="15" hidden="false" customHeight="false" outlineLevel="0" collapsed="false">
      <c r="A2294" s="6" t="str">
        <f aca="false">TEXT(B2294,"0")&amp;"-"&amp;TEXT(C2294,"00")</f>
        <v>2025-01</v>
      </c>
      <c r="B2294" s="4" t="n">
        <v>2025</v>
      </c>
      <c r="C2294" s="4" t="n">
        <v>1</v>
      </c>
      <c r="D2294" s="9" t="s">
        <v>273</v>
      </c>
      <c r="E2294" s="9" t="s">
        <v>354</v>
      </c>
      <c r="F2294" s="12" t="str">
        <f aca="false">INDEX(品項主檔!$B$2:$B$11,MATCH($E2294,品項主檔!$A$2:$A$11,0))</f>
        <v>蔥油雞腿飯</v>
      </c>
      <c r="G2294" s="12" t="str">
        <f aca="false">INDEX(品項主檔!$C$2:$C$11,MATCH($E2294,品項主檔!$A$2:$A$11,0))</f>
        <v>主食</v>
      </c>
      <c r="H2294" s="17" t="n">
        <f aca="false">SUMIFS(品項年度售價!$D$2:$D$31,品項年度售價!$A$2:$A$31,$B2294,品項年度售價!$B$2:$B$31,$E2294)</f>
        <v>230</v>
      </c>
      <c r="I2294" s="4" t="n">
        <v>413</v>
      </c>
      <c r="J2294" s="14" t="n">
        <f aca="false">H2294*I2294</f>
        <v>94990</v>
      </c>
    </row>
    <row r="2295" customFormat="false" ht="15" hidden="false" customHeight="false" outlineLevel="0" collapsed="false">
      <c r="A2295" s="6" t="str">
        <f aca="false">TEXT(B2295,"0")&amp;"-"&amp;TEXT(C2295,"00")</f>
        <v>2025-01</v>
      </c>
      <c r="B2295" s="4" t="n">
        <v>2025</v>
      </c>
      <c r="C2295" s="4" t="n">
        <v>1</v>
      </c>
      <c r="D2295" s="9" t="s">
        <v>273</v>
      </c>
      <c r="E2295" s="9" t="s">
        <v>356</v>
      </c>
      <c r="F2295" s="12" t="str">
        <f aca="false">INDEX(品項主檔!$B$2:$B$11,MATCH($E2295,品項主檔!$A$2:$A$11,0))</f>
        <v>黑胡椒豬排飯</v>
      </c>
      <c r="G2295" s="12" t="str">
        <f aca="false">INDEX(品項主檔!$C$2:$C$11,MATCH($E2295,品項主檔!$A$2:$A$11,0))</f>
        <v>主食</v>
      </c>
      <c r="H2295" s="17" t="n">
        <f aca="false">SUMIFS(品項年度售價!$D$2:$D$31,品項年度售價!$A$2:$A$31,$B2295,品項年度售價!$B$2:$B$31,$E2295)</f>
        <v>240</v>
      </c>
      <c r="I2295" s="4" t="n">
        <v>372</v>
      </c>
      <c r="J2295" s="14" t="n">
        <f aca="false">H2295*I2295</f>
        <v>89280</v>
      </c>
    </row>
    <row r="2296" customFormat="false" ht="15" hidden="false" customHeight="false" outlineLevel="0" collapsed="false">
      <c r="A2296" s="6" t="str">
        <f aca="false">TEXT(B2296,"0")&amp;"-"&amp;TEXT(C2296,"00")</f>
        <v>2025-01</v>
      </c>
      <c r="B2296" s="4" t="n">
        <v>2025</v>
      </c>
      <c r="C2296" s="4" t="n">
        <v>1</v>
      </c>
      <c r="D2296" s="9" t="s">
        <v>273</v>
      </c>
      <c r="E2296" s="9" t="s">
        <v>358</v>
      </c>
      <c r="F2296" s="12" t="str">
        <f aca="false">INDEX(品項主檔!$B$2:$B$11,MATCH($E2296,品項主檔!$A$2:$A$11,0))</f>
        <v>麻油雞湯麵</v>
      </c>
      <c r="G2296" s="12" t="str">
        <f aca="false">INDEX(品項主檔!$C$2:$C$11,MATCH($E2296,品項主檔!$A$2:$A$11,0))</f>
        <v>主食</v>
      </c>
      <c r="H2296" s="17" t="n">
        <f aca="false">SUMIFS(品項年度售價!$D$2:$D$31,品項年度售價!$A$2:$A$31,$B2296,品項年度售價!$B$2:$B$31,$E2296)</f>
        <v>305</v>
      </c>
      <c r="I2296" s="4" t="n">
        <v>513</v>
      </c>
      <c r="J2296" s="14" t="n">
        <f aca="false">H2296*I2296</f>
        <v>156465</v>
      </c>
    </row>
    <row r="2297" customFormat="false" ht="15" hidden="false" customHeight="false" outlineLevel="0" collapsed="false">
      <c r="A2297" s="6" t="str">
        <f aca="false">TEXT(B2297,"0")&amp;"-"&amp;TEXT(C2297,"00")</f>
        <v>2025-01</v>
      </c>
      <c r="B2297" s="4" t="n">
        <v>2025</v>
      </c>
      <c r="C2297" s="4" t="n">
        <v>1</v>
      </c>
      <c r="D2297" s="9" t="s">
        <v>273</v>
      </c>
      <c r="E2297" s="9" t="s">
        <v>360</v>
      </c>
      <c r="F2297" s="12" t="str">
        <f aca="false">INDEX(品項主檔!$B$2:$B$11,MATCH($E2297,品項主檔!$A$2:$A$11,0))</f>
        <v>塔香涼麵</v>
      </c>
      <c r="G2297" s="12" t="str">
        <f aca="false">INDEX(品項主檔!$C$2:$C$11,MATCH($E2297,品項主檔!$A$2:$A$11,0))</f>
        <v>主食</v>
      </c>
      <c r="H2297" s="17" t="n">
        <f aca="false">SUMIFS(品項年度售價!$D$2:$D$31,品項年度售價!$A$2:$A$31,$B2297,品項年度售價!$B$2:$B$31,$E2297)</f>
        <v>185</v>
      </c>
      <c r="I2297" s="4" t="n">
        <v>176</v>
      </c>
      <c r="J2297" s="14" t="n">
        <f aca="false">H2297*I2297</f>
        <v>32560</v>
      </c>
    </row>
    <row r="2298" customFormat="false" ht="15" hidden="false" customHeight="false" outlineLevel="0" collapsed="false">
      <c r="A2298" s="6" t="str">
        <f aca="false">TEXT(B2298,"0")&amp;"-"&amp;TEXT(C2298,"00")</f>
        <v>2025-01</v>
      </c>
      <c r="B2298" s="4" t="n">
        <v>2025</v>
      </c>
      <c r="C2298" s="4" t="n">
        <v>1</v>
      </c>
      <c r="D2298" s="9" t="s">
        <v>273</v>
      </c>
      <c r="E2298" s="9" t="s">
        <v>362</v>
      </c>
      <c r="F2298" s="12" t="str">
        <f aca="false">INDEX(品項主檔!$B$2:$B$11,MATCH($E2298,品項主檔!$A$2:$A$11,0))</f>
        <v>海鮮炒飯</v>
      </c>
      <c r="G2298" s="12" t="str">
        <f aca="false">INDEX(品項主檔!$C$2:$C$11,MATCH($E2298,品項主檔!$A$2:$A$11,0))</f>
        <v>主食</v>
      </c>
      <c r="H2298" s="17" t="n">
        <f aca="false">SUMIFS(品項年度售價!$D$2:$D$31,品項年度售價!$A$2:$A$31,$B2298,品項年度售價!$B$2:$B$31,$E2298)</f>
        <v>255</v>
      </c>
      <c r="I2298" s="4" t="n">
        <v>321</v>
      </c>
      <c r="J2298" s="14" t="n">
        <f aca="false">H2298*I2298</f>
        <v>81855</v>
      </c>
    </row>
    <row r="2299" customFormat="false" ht="15" hidden="false" customHeight="false" outlineLevel="0" collapsed="false">
      <c r="A2299" s="6" t="str">
        <f aca="false">TEXT(B2299,"0")&amp;"-"&amp;TEXT(C2299,"00")</f>
        <v>2025-01</v>
      </c>
      <c r="B2299" s="4" t="n">
        <v>2025</v>
      </c>
      <c r="C2299" s="4" t="n">
        <v>1</v>
      </c>
      <c r="D2299" s="9" t="s">
        <v>273</v>
      </c>
      <c r="E2299" s="9" t="s">
        <v>364</v>
      </c>
      <c r="F2299" s="12" t="str">
        <f aca="false">INDEX(品項主檔!$B$2:$B$11,MATCH($E2299,品項主檔!$A$2:$A$11,0))</f>
        <v>酸辣湯</v>
      </c>
      <c r="G2299" s="12" t="str">
        <f aca="false">INDEX(品項主檔!$C$2:$C$11,MATCH($E2299,品項主檔!$A$2:$A$11,0))</f>
        <v>湯品</v>
      </c>
      <c r="H2299" s="17" t="n">
        <f aca="false">SUMIFS(品項年度售價!$D$2:$D$31,品項年度售價!$A$2:$A$31,$B2299,品項年度售價!$B$2:$B$31,$E2299)</f>
        <v>60</v>
      </c>
      <c r="I2299" s="4" t="n">
        <v>2525</v>
      </c>
      <c r="J2299" s="14" t="n">
        <f aca="false">H2299*I2299</f>
        <v>151500</v>
      </c>
    </row>
    <row r="2300" customFormat="false" ht="15" hidden="false" customHeight="false" outlineLevel="0" collapsed="false">
      <c r="A2300" s="6" t="str">
        <f aca="false">TEXT(B2300,"0")&amp;"-"&amp;TEXT(C2300,"00")</f>
        <v>2025-01</v>
      </c>
      <c r="B2300" s="4" t="n">
        <v>2025</v>
      </c>
      <c r="C2300" s="4" t="n">
        <v>1</v>
      </c>
      <c r="D2300" s="9" t="s">
        <v>273</v>
      </c>
      <c r="E2300" s="9" t="s">
        <v>367</v>
      </c>
      <c r="F2300" s="12" t="str">
        <f aca="false">INDEX(品項主檔!$B$2:$B$11,MATCH($E2300,品項主檔!$A$2:$A$11,0))</f>
        <v>招牌滷味拼盤</v>
      </c>
      <c r="G2300" s="12" t="str">
        <f aca="false">INDEX(品項主檔!$C$2:$C$11,MATCH($E2300,品項主檔!$A$2:$A$11,0))</f>
        <v>小菜</v>
      </c>
      <c r="H2300" s="17" t="n">
        <f aca="false">SUMIFS(品項年度售價!$D$2:$D$31,品項年度售價!$A$2:$A$31,$B2300,品項年度售價!$B$2:$B$31,$E2300)</f>
        <v>125</v>
      </c>
      <c r="I2300" s="4" t="n">
        <v>1489</v>
      </c>
      <c r="J2300" s="14" t="n">
        <f aca="false">H2300*I2300</f>
        <v>186125</v>
      </c>
    </row>
    <row r="2301" customFormat="false" ht="15" hidden="false" customHeight="false" outlineLevel="0" collapsed="false">
      <c r="A2301" s="6" t="str">
        <f aca="false">TEXT(B2301,"0")&amp;"-"&amp;TEXT(C2301,"00")</f>
        <v>2025-01</v>
      </c>
      <c r="B2301" s="4" t="n">
        <v>2025</v>
      </c>
      <c r="C2301" s="4" t="n">
        <v>1</v>
      </c>
      <c r="D2301" s="9" t="s">
        <v>273</v>
      </c>
      <c r="E2301" s="9" t="s">
        <v>370</v>
      </c>
      <c r="F2301" s="12" t="str">
        <f aca="false">INDEX(品項主檔!$B$2:$B$11,MATCH($E2301,品項主檔!$A$2:$A$11,0))</f>
        <v>古早味紅茶</v>
      </c>
      <c r="G2301" s="12" t="str">
        <f aca="false">INDEX(品項主檔!$C$2:$C$11,MATCH($E2301,品項主檔!$A$2:$A$11,0))</f>
        <v>飲品</v>
      </c>
      <c r="H2301" s="17" t="n">
        <f aca="false">SUMIFS(品項年度售價!$D$2:$D$31,品項年度售價!$A$2:$A$31,$B2301,品項年度售價!$B$2:$B$31,$E2301)</f>
        <v>45</v>
      </c>
      <c r="I2301" s="4" t="n">
        <v>2971</v>
      </c>
      <c r="J2301" s="14" t="n">
        <f aca="false">H2301*I2301</f>
        <v>133695</v>
      </c>
    </row>
    <row r="2302" customFormat="false" ht="15" hidden="false" customHeight="false" outlineLevel="0" collapsed="false">
      <c r="A2302" s="6" t="str">
        <f aca="false">TEXT(B2302,"0")&amp;"-"&amp;TEXT(C2302,"00")</f>
        <v>2025-01</v>
      </c>
      <c r="B2302" s="4" t="n">
        <v>2025</v>
      </c>
      <c r="C2302" s="4" t="n">
        <v>1</v>
      </c>
      <c r="D2302" s="9" t="s">
        <v>277</v>
      </c>
      <c r="E2302" s="9" t="s">
        <v>349</v>
      </c>
      <c r="F2302" s="12" t="str">
        <f aca="false">INDEX(品項主檔!$B$2:$B$11,MATCH($E2302,品項主檔!$A$2:$A$11,0))</f>
        <v>招牌牛肉麵</v>
      </c>
      <c r="G2302" s="12" t="str">
        <f aca="false">INDEX(品項主檔!$C$2:$C$11,MATCH($E2302,品項主檔!$A$2:$A$11,0))</f>
        <v>主食</v>
      </c>
      <c r="H2302" s="17" t="n">
        <f aca="false">SUMIFS(品項年度售價!$D$2:$D$31,品項年度售價!$A$2:$A$31,$B2302,品項年度售價!$B$2:$B$31,$E2302)</f>
        <v>295</v>
      </c>
      <c r="I2302" s="4" t="n">
        <v>358</v>
      </c>
      <c r="J2302" s="14" t="n">
        <f aca="false">H2302*I2302</f>
        <v>105610</v>
      </c>
    </row>
    <row r="2303" customFormat="false" ht="15" hidden="false" customHeight="false" outlineLevel="0" collapsed="false">
      <c r="A2303" s="6" t="str">
        <f aca="false">TEXT(B2303,"0")&amp;"-"&amp;TEXT(C2303,"00")</f>
        <v>2025-01</v>
      </c>
      <c r="B2303" s="4" t="n">
        <v>2025</v>
      </c>
      <c r="C2303" s="4" t="n">
        <v>1</v>
      </c>
      <c r="D2303" s="9" t="s">
        <v>277</v>
      </c>
      <c r="E2303" s="9" t="s">
        <v>352</v>
      </c>
      <c r="F2303" s="12" t="str">
        <f aca="false">INDEX(品項主檔!$B$2:$B$11,MATCH($E2303,品項主檔!$A$2:$A$11,0))</f>
        <v>三杯雞定食</v>
      </c>
      <c r="G2303" s="12" t="str">
        <f aca="false">INDEX(品項主檔!$C$2:$C$11,MATCH($E2303,品項主檔!$A$2:$A$11,0))</f>
        <v>主食</v>
      </c>
      <c r="H2303" s="17" t="n">
        <f aca="false">SUMIFS(品項年度售價!$D$2:$D$31,品項年度售價!$A$2:$A$31,$B2303,品項年度售價!$B$2:$B$31,$E2303)</f>
        <v>260</v>
      </c>
      <c r="I2303" s="4" t="n">
        <v>375</v>
      </c>
      <c r="J2303" s="14" t="n">
        <f aca="false">H2303*I2303</f>
        <v>97500</v>
      </c>
    </row>
    <row r="2304" customFormat="false" ht="15" hidden="false" customHeight="false" outlineLevel="0" collapsed="false">
      <c r="A2304" s="6" t="str">
        <f aca="false">TEXT(B2304,"0")&amp;"-"&amp;TEXT(C2304,"00")</f>
        <v>2025-01</v>
      </c>
      <c r="B2304" s="4" t="n">
        <v>2025</v>
      </c>
      <c r="C2304" s="4" t="n">
        <v>1</v>
      </c>
      <c r="D2304" s="9" t="s">
        <v>277</v>
      </c>
      <c r="E2304" s="9" t="s">
        <v>354</v>
      </c>
      <c r="F2304" s="12" t="str">
        <f aca="false">INDEX(品項主檔!$B$2:$B$11,MATCH($E2304,品項主檔!$A$2:$A$11,0))</f>
        <v>蔥油雞腿飯</v>
      </c>
      <c r="G2304" s="12" t="str">
        <f aca="false">INDEX(品項主檔!$C$2:$C$11,MATCH($E2304,品項主檔!$A$2:$A$11,0))</f>
        <v>主食</v>
      </c>
      <c r="H2304" s="17" t="n">
        <f aca="false">SUMIFS(品項年度售價!$D$2:$D$31,品項年度售價!$A$2:$A$31,$B2304,品項年度售價!$B$2:$B$31,$E2304)</f>
        <v>230</v>
      </c>
      <c r="I2304" s="4" t="n">
        <v>344</v>
      </c>
      <c r="J2304" s="14" t="n">
        <f aca="false">H2304*I2304</f>
        <v>79120</v>
      </c>
    </row>
    <row r="2305" customFormat="false" ht="15" hidden="false" customHeight="false" outlineLevel="0" collapsed="false">
      <c r="A2305" s="6" t="str">
        <f aca="false">TEXT(B2305,"0")&amp;"-"&amp;TEXT(C2305,"00")</f>
        <v>2025-01</v>
      </c>
      <c r="B2305" s="4" t="n">
        <v>2025</v>
      </c>
      <c r="C2305" s="4" t="n">
        <v>1</v>
      </c>
      <c r="D2305" s="9" t="s">
        <v>277</v>
      </c>
      <c r="E2305" s="9" t="s">
        <v>356</v>
      </c>
      <c r="F2305" s="12" t="str">
        <f aca="false">INDEX(品項主檔!$B$2:$B$11,MATCH($E2305,品項主檔!$A$2:$A$11,0))</f>
        <v>黑胡椒豬排飯</v>
      </c>
      <c r="G2305" s="12" t="str">
        <f aca="false">INDEX(品項主檔!$C$2:$C$11,MATCH($E2305,品項主檔!$A$2:$A$11,0))</f>
        <v>主食</v>
      </c>
      <c r="H2305" s="17" t="n">
        <f aca="false">SUMIFS(品項年度售價!$D$2:$D$31,品項年度售價!$A$2:$A$31,$B2305,品項年度售價!$B$2:$B$31,$E2305)</f>
        <v>240</v>
      </c>
      <c r="I2305" s="4" t="n">
        <v>279</v>
      </c>
      <c r="J2305" s="14" t="n">
        <f aca="false">H2305*I2305</f>
        <v>66960</v>
      </c>
    </row>
    <row r="2306" customFormat="false" ht="15" hidden="false" customHeight="false" outlineLevel="0" collapsed="false">
      <c r="A2306" s="6" t="str">
        <f aca="false">TEXT(B2306,"0")&amp;"-"&amp;TEXT(C2306,"00")</f>
        <v>2025-01</v>
      </c>
      <c r="B2306" s="4" t="n">
        <v>2025</v>
      </c>
      <c r="C2306" s="4" t="n">
        <v>1</v>
      </c>
      <c r="D2306" s="9" t="s">
        <v>277</v>
      </c>
      <c r="E2306" s="9" t="s">
        <v>358</v>
      </c>
      <c r="F2306" s="12" t="str">
        <f aca="false">INDEX(品項主檔!$B$2:$B$11,MATCH($E2306,品項主檔!$A$2:$A$11,0))</f>
        <v>麻油雞湯麵</v>
      </c>
      <c r="G2306" s="12" t="str">
        <f aca="false">INDEX(品項主檔!$C$2:$C$11,MATCH($E2306,品項主檔!$A$2:$A$11,0))</f>
        <v>主食</v>
      </c>
      <c r="H2306" s="17" t="n">
        <f aca="false">SUMIFS(品項年度售價!$D$2:$D$31,品項年度售價!$A$2:$A$31,$B2306,品項年度售價!$B$2:$B$31,$E2306)</f>
        <v>305</v>
      </c>
      <c r="I2306" s="4" t="n">
        <v>407</v>
      </c>
      <c r="J2306" s="14" t="n">
        <f aca="false">H2306*I2306</f>
        <v>124135</v>
      </c>
    </row>
    <row r="2307" customFormat="false" ht="15" hidden="false" customHeight="false" outlineLevel="0" collapsed="false">
      <c r="A2307" s="6" t="str">
        <f aca="false">TEXT(B2307,"0")&amp;"-"&amp;TEXT(C2307,"00")</f>
        <v>2025-01</v>
      </c>
      <c r="B2307" s="4" t="n">
        <v>2025</v>
      </c>
      <c r="C2307" s="4" t="n">
        <v>1</v>
      </c>
      <c r="D2307" s="9" t="s">
        <v>277</v>
      </c>
      <c r="E2307" s="9" t="s">
        <v>360</v>
      </c>
      <c r="F2307" s="12" t="str">
        <f aca="false">INDEX(品項主檔!$B$2:$B$11,MATCH($E2307,品項主檔!$A$2:$A$11,0))</f>
        <v>塔香涼麵</v>
      </c>
      <c r="G2307" s="12" t="str">
        <f aca="false">INDEX(品項主檔!$C$2:$C$11,MATCH($E2307,品項主檔!$A$2:$A$11,0))</f>
        <v>主食</v>
      </c>
      <c r="H2307" s="17" t="n">
        <f aca="false">SUMIFS(品項年度售價!$D$2:$D$31,品項年度售價!$A$2:$A$31,$B2307,品項年度售價!$B$2:$B$31,$E2307)</f>
        <v>185</v>
      </c>
      <c r="I2307" s="4" t="n">
        <v>138</v>
      </c>
      <c r="J2307" s="14" t="n">
        <f aca="false">H2307*I2307</f>
        <v>25530</v>
      </c>
    </row>
    <row r="2308" customFormat="false" ht="15" hidden="false" customHeight="false" outlineLevel="0" collapsed="false">
      <c r="A2308" s="6" t="str">
        <f aca="false">TEXT(B2308,"0")&amp;"-"&amp;TEXT(C2308,"00")</f>
        <v>2025-01</v>
      </c>
      <c r="B2308" s="4" t="n">
        <v>2025</v>
      </c>
      <c r="C2308" s="4" t="n">
        <v>1</v>
      </c>
      <c r="D2308" s="9" t="s">
        <v>277</v>
      </c>
      <c r="E2308" s="9" t="s">
        <v>362</v>
      </c>
      <c r="F2308" s="12" t="str">
        <f aca="false">INDEX(品項主檔!$B$2:$B$11,MATCH($E2308,品項主檔!$A$2:$A$11,0))</f>
        <v>海鮮炒飯</v>
      </c>
      <c r="G2308" s="12" t="str">
        <f aca="false">INDEX(品項主檔!$C$2:$C$11,MATCH($E2308,品項主檔!$A$2:$A$11,0))</f>
        <v>主食</v>
      </c>
      <c r="H2308" s="17" t="n">
        <f aca="false">SUMIFS(品項年度售價!$D$2:$D$31,品項年度售價!$A$2:$A$31,$B2308,品項年度售價!$B$2:$B$31,$E2308)</f>
        <v>255</v>
      </c>
      <c r="I2308" s="4" t="n">
        <v>272</v>
      </c>
      <c r="J2308" s="14" t="n">
        <f aca="false">H2308*I2308</f>
        <v>69360</v>
      </c>
    </row>
    <row r="2309" customFormat="false" ht="15" hidden="false" customHeight="false" outlineLevel="0" collapsed="false">
      <c r="A2309" s="6" t="str">
        <f aca="false">TEXT(B2309,"0")&amp;"-"&amp;TEXT(C2309,"00")</f>
        <v>2025-01</v>
      </c>
      <c r="B2309" s="4" t="n">
        <v>2025</v>
      </c>
      <c r="C2309" s="4" t="n">
        <v>1</v>
      </c>
      <c r="D2309" s="9" t="s">
        <v>277</v>
      </c>
      <c r="E2309" s="9" t="s">
        <v>364</v>
      </c>
      <c r="F2309" s="12" t="str">
        <f aca="false">INDEX(品項主檔!$B$2:$B$11,MATCH($E2309,品項主檔!$A$2:$A$11,0))</f>
        <v>酸辣湯</v>
      </c>
      <c r="G2309" s="12" t="str">
        <f aca="false">INDEX(品項主檔!$C$2:$C$11,MATCH($E2309,品項主檔!$A$2:$A$11,0))</f>
        <v>湯品</v>
      </c>
      <c r="H2309" s="17" t="n">
        <f aca="false">SUMIFS(品項年度售價!$D$2:$D$31,品項年度售價!$A$2:$A$31,$B2309,品項年度售價!$B$2:$B$31,$E2309)</f>
        <v>60</v>
      </c>
      <c r="I2309" s="4" t="n">
        <v>1516</v>
      </c>
      <c r="J2309" s="14" t="n">
        <f aca="false">H2309*I2309</f>
        <v>90960</v>
      </c>
    </row>
    <row r="2310" customFormat="false" ht="15" hidden="false" customHeight="false" outlineLevel="0" collapsed="false">
      <c r="A2310" s="6" t="str">
        <f aca="false">TEXT(B2310,"0")&amp;"-"&amp;TEXT(C2310,"00")</f>
        <v>2025-01</v>
      </c>
      <c r="B2310" s="4" t="n">
        <v>2025</v>
      </c>
      <c r="C2310" s="4" t="n">
        <v>1</v>
      </c>
      <c r="D2310" s="9" t="s">
        <v>277</v>
      </c>
      <c r="E2310" s="9" t="s">
        <v>367</v>
      </c>
      <c r="F2310" s="12" t="str">
        <f aca="false">INDEX(品項主檔!$B$2:$B$11,MATCH($E2310,品項主檔!$A$2:$A$11,0))</f>
        <v>招牌滷味拼盤</v>
      </c>
      <c r="G2310" s="12" t="str">
        <f aca="false">INDEX(品項主檔!$C$2:$C$11,MATCH($E2310,品項主檔!$A$2:$A$11,0))</f>
        <v>小菜</v>
      </c>
      <c r="H2310" s="17" t="n">
        <f aca="false">SUMIFS(品項年度售價!$D$2:$D$31,品項年度售價!$A$2:$A$31,$B2310,品項年度售價!$B$2:$B$31,$E2310)</f>
        <v>125</v>
      </c>
      <c r="I2310" s="4" t="n">
        <v>1353</v>
      </c>
      <c r="J2310" s="14" t="n">
        <f aca="false">H2310*I2310</f>
        <v>169125</v>
      </c>
    </row>
    <row r="2311" customFormat="false" ht="15" hidden="false" customHeight="false" outlineLevel="0" collapsed="false">
      <c r="A2311" s="6" t="str">
        <f aca="false">TEXT(B2311,"0")&amp;"-"&amp;TEXT(C2311,"00")</f>
        <v>2025-01</v>
      </c>
      <c r="B2311" s="4" t="n">
        <v>2025</v>
      </c>
      <c r="C2311" s="4" t="n">
        <v>1</v>
      </c>
      <c r="D2311" s="9" t="s">
        <v>277</v>
      </c>
      <c r="E2311" s="9" t="s">
        <v>370</v>
      </c>
      <c r="F2311" s="12" t="str">
        <f aca="false">INDEX(品項主檔!$B$2:$B$11,MATCH($E2311,品項主檔!$A$2:$A$11,0))</f>
        <v>古早味紅茶</v>
      </c>
      <c r="G2311" s="12" t="str">
        <f aca="false">INDEX(品項主檔!$C$2:$C$11,MATCH($E2311,品項主檔!$A$2:$A$11,0))</f>
        <v>飲品</v>
      </c>
      <c r="H2311" s="17" t="n">
        <f aca="false">SUMIFS(品項年度售價!$D$2:$D$31,品項年度售價!$A$2:$A$31,$B2311,品項年度售價!$B$2:$B$31,$E2311)</f>
        <v>45</v>
      </c>
      <c r="I2311" s="4" t="n">
        <v>1716</v>
      </c>
      <c r="J2311" s="14" t="n">
        <f aca="false">H2311*I2311</f>
        <v>77220</v>
      </c>
    </row>
    <row r="2312" customFormat="false" ht="15" hidden="false" customHeight="false" outlineLevel="0" collapsed="false">
      <c r="A2312" s="6" t="str">
        <f aca="false">TEXT(B2312,"0")&amp;"-"&amp;TEXT(C2312,"00")</f>
        <v>2025-01</v>
      </c>
      <c r="B2312" s="4" t="n">
        <v>2025</v>
      </c>
      <c r="C2312" s="4" t="n">
        <v>1</v>
      </c>
      <c r="D2312" s="9" t="s">
        <v>288</v>
      </c>
      <c r="E2312" s="9" t="s">
        <v>349</v>
      </c>
      <c r="F2312" s="12" t="str">
        <f aca="false">INDEX(品項主檔!$B$2:$B$11,MATCH($E2312,品項主檔!$A$2:$A$11,0))</f>
        <v>招牌牛肉麵</v>
      </c>
      <c r="G2312" s="12" t="str">
        <f aca="false">INDEX(品項主檔!$C$2:$C$11,MATCH($E2312,品項主檔!$A$2:$A$11,0))</f>
        <v>主食</v>
      </c>
      <c r="H2312" s="17" t="n">
        <f aca="false">SUMIFS(品項年度售價!$D$2:$D$31,品項年度售價!$A$2:$A$31,$B2312,品項年度售價!$B$2:$B$31,$E2312)</f>
        <v>295</v>
      </c>
      <c r="I2312" s="4" t="n">
        <v>646</v>
      </c>
      <c r="J2312" s="14" t="n">
        <f aca="false">H2312*I2312</f>
        <v>190570</v>
      </c>
    </row>
    <row r="2313" customFormat="false" ht="15" hidden="false" customHeight="false" outlineLevel="0" collapsed="false">
      <c r="A2313" s="6" t="str">
        <f aca="false">TEXT(B2313,"0")&amp;"-"&amp;TEXT(C2313,"00")</f>
        <v>2025-01</v>
      </c>
      <c r="B2313" s="4" t="n">
        <v>2025</v>
      </c>
      <c r="C2313" s="4" t="n">
        <v>1</v>
      </c>
      <c r="D2313" s="9" t="s">
        <v>288</v>
      </c>
      <c r="E2313" s="9" t="s">
        <v>352</v>
      </c>
      <c r="F2313" s="12" t="str">
        <f aca="false">INDEX(品項主檔!$B$2:$B$11,MATCH($E2313,品項主檔!$A$2:$A$11,0))</f>
        <v>三杯雞定食</v>
      </c>
      <c r="G2313" s="12" t="str">
        <f aca="false">INDEX(品項主檔!$C$2:$C$11,MATCH($E2313,品項主檔!$A$2:$A$11,0))</f>
        <v>主食</v>
      </c>
      <c r="H2313" s="17" t="n">
        <f aca="false">SUMIFS(品項年度售價!$D$2:$D$31,品項年度售價!$A$2:$A$31,$B2313,品項年度售價!$B$2:$B$31,$E2313)</f>
        <v>260</v>
      </c>
      <c r="I2313" s="4" t="n">
        <v>460</v>
      </c>
      <c r="J2313" s="14" t="n">
        <f aca="false">H2313*I2313</f>
        <v>119600</v>
      </c>
    </row>
    <row r="2314" customFormat="false" ht="15" hidden="false" customHeight="false" outlineLevel="0" collapsed="false">
      <c r="A2314" s="6" t="str">
        <f aca="false">TEXT(B2314,"0")&amp;"-"&amp;TEXT(C2314,"00")</f>
        <v>2025-01</v>
      </c>
      <c r="B2314" s="4" t="n">
        <v>2025</v>
      </c>
      <c r="C2314" s="4" t="n">
        <v>1</v>
      </c>
      <c r="D2314" s="9" t="s">
        <v>288</v>
      </c>
      <c r="E2314" s="9" t="s">
        <v>354</v>
      </c>
      <c r="F2314" s="12" t="str">
        <f aca="false">INDEX(品項主檔!$B$2:$B$11,MATCH($E2314,品項主檔!$A$2:$A$11,0))</f>
        <v>蔥油雞腿飯</v>
      </c>
      <c r="G2314" s="12" t="str">
        <f aca="false">INDEX(品項主檔!$C$2:$C$11,MATCH($E2314,品項主檔!$A$2:$A$11,0))</f>
        <v>主食</v>
      </c>
      <c r="H2314" s="17" t="n">
        <f aca="false">SUMIFS(品項年度售價!$D$2:$D$31,品項年度售價!$A$2:$A$31,$B2314,品項年度售價!$B$2:$B$31,$E2314)</f>
        <v>230</v>
      </c>
      <c r="I2314" s="4" t="n">
        <v>405</v>
      </c>
      <c r="J2314" s="14" t="n">
        <f aca="false">H2314*I2314</f>
        <v>93150</v>
      </c>
    </row>
    <row r="2315" customFormat="false" ht="15" hidden="false" customHeight="false" outlineLevel="0" collapsed="false">
      <c r="A2315" s="6" t="str">
        <f aca="false">TEXT(B2315,"0")&amp;"-"&amp;TEXT(C2315,"00")</f>
        <v>2025-01</v>
      </c>
      <c r="B2315" s="4" t="n">
        <v>2025</v>
      </c>
      <c r="C2315" s="4" t="n">
        <v>1</v>
      </c>
      <c r="D2315" s="9" t="s">
        <v>288</v>
      </c>
      <c r="E2315" s="9" t="s">
        <v>356</v>
      </c>
      <c r="F2315" s="12" t="str">
        <f aca="false">INDEX(品項主檔!$B$2:$B$11,MATCH($E2315,品項主檔!$A$2:$A$11,0))</f>
        <v>黑胡椒豬排飯</v>
      </c>
      <c r="G2315" s="12" t="str">
        <f aca="false">INDEX(品項主檔!$C$2:$C$11,MATCH($E2315,品項主檔!$A$2:$A$11,0))</f>
        <v>主食</v>
      </c>
      <c r="H2315" s="17" t="n">
        <f aca="false">SUMIFS(品項年度售價!$D$2:$D$31,品項年度售價!$A$2:$A$31,$B2315,品項年度售價!$B$2:$B$31,$E2315)</f>
        <v>240</v>
      </c>
      <c r="I2315" s="4" t="n">
        <v>558</v>
      </c>
      <c r="J2315" s="14" t="n">
        <f aca="false">H2315*I2315</f>
        <v>133920</v>
      </c>
    </row>
    <row r="2316" customFormat="false" ht="15" hidden="false" customHeight="false" outlineLevel="0" collapsed="false">
      <c r="A2316" s="6" t="str">
        <f aca="false">TEXT(B2316,"0")&amp;"-"&amp;TEXT(C2316,"00")</f>
        <v>2025-01</v>
      </c>
      <c r="B2316" s="4" t="n">
        <v>2025</v>
      </c>
      <c r="C2316" s="4" t="n">
        <v>1</v>
      </c>
      <c r="D2316" s="9" t="s">
        <v>288</v>
      </c>
      <c r="E2316" s="9" t="s">
        <v>358</v>
      </c>
      <c r="F2316" s="12" t="str">
        <f aca="false">INDEX(品項主檔!$B$2:$B$11,MATCH($E2316,品項主檔!$A$2:$A$11,0))</f>
        <v>麻油雞湯麵</v>
      </c>
      <c r="G2316" s="12" t="str">
        <f aca="false">INDEX(品項主檔!$C$2:$C$11,MATCH($E2316,品項主檔!$A$2:$A$11,0))</f>
        <v>主食</v>
      </c>
      <c r="H2316" s="17" t="n">
        <f aca="false">SUMIFS(品項年度售價!$D$2:$D$31,品項年度售價!$A$2:$A$31,$B2316,品項年度售價!$B$2:$B$31,$E2316)</f>
        <v>305</v>
      </c>
      <c r="I2316" s="4" t="n">
        <v>703</v>
      </c>
      <c r="J2316" s="14" t="n">
        <f aca="false">H2316*I2316</f>
        <v>214415</v>
      </c>
    </row>
    <row r="2317" customFormat="false" ht="15" hidden="false" customHeight="false" outlineLevel="0" collapsed="false">
      <c r="A2317" s="6" t="str">
        <f aca="false">TEXT(B2317,"0")&amp;"-"&amp;TEXT(C2317,"00")</f>
        <v>2025-01</v>
      </c>
      <c r="B2317" s="4" t="n">
        <v>2025</v>
      </c>
      <c r="C2317" s="4" t="n">
        <v>1</v>
      </c>
      <c r="D2317" s="9" t="s">
        <v>288</v>
      </c>
      <c r="E2317" s="9" t="s">
        <v>360</v>
      </c>
      <c r="F2317" s="12" t="str">
        <f aca="false">INDEX(品項主檔!$B$2:$B$11,MATCH($E2317,品項主檔!$A$2:$A$11,0))</f>
        <v>塔香涼麵</v>
      </c>
      <c r="G2317" s="12" t="str">
        <f aca="false">INDEX(品項主檔!$C$2:$C$11,MATCH($E2317,品項主檔!$A$2:$A$11,0))</f>
        <v>主食</v>
      </c>
      <c r="H2317" s="17" t="n">
        <f aca="false">SUMIFS(品項年度售價!$D$2:$D$31,品項年度售價!$A$2:$A$31,$B2317,品項年度售價!$B$2:$B$31,$E2317)</f>
        <v>185</v>
      </c>
      <c r="I2317" s="4" t="n">
        <v>231</v>
      </c>
      <c r="J2317" s="14" t="n">
        <f aca="false">H2317*I2317</f>
        <v>42735</v>
      </c>
    </row>
    <row r="2318" customFormat="false" ht="15" hidden="false" customHeight="false" outlineLevel="0" collapsed="false">
      <c r="A2318" s="6" t="str">
        <f aca="false">TEXT(B2318,"0")&amp;"-"&amp;TEXT(C2318,"00")</f>
        <v>2025-01</v>
      </c>
      <c r="B2318" s="4" t="n">
        <v>2025</v>
      </c>
      <c r="C2318" s="4" t="n">
        <v>1</v>
      </c>
      <c r="D2318" s="9" t="s">
        <v>288</v>
      </c>
      <c r="E2318" s="9" t="s">
        <v>362</v>
      </c>
      <c r="F2318" s="12" t="str">
        <f aca="false">INDEX(品項主檔!$B$2:$B$11,MATCH($E2318,品項主檔!$A$2:$A$11,0))</f>
        <v>海鮮炒飯</v>
      </c>
      <c r="G2318" s="12" t="str">
        <f aca="false">INDEX(品項主檔!$C$2:$C$11,MATCH($E2318,品項主檔!$A$2:$A$11,0))</f>
        <v>主食</v>
      </c>
      <c r="H2318" s="17" t="n">
        <f aca="false">SUMIFS(品項年度售價!$D$2:$D$31,品項年度售價!$A$2:$A$31,$B2318,品項年度售價!$B$2:$B$31,$E2318)</f>
        <v>255</v>
      </c>
      <c r="I2318" s="4" t="n">
        <v>489</v>
      </c>
      <c r="J2318" s="14" t="n">
        <f aca="false">H2318*I2318</f>
        <v>124695</v>
      </c>
    </row>
    <row r="2319" customFormat="false" ht="15" hidden="false" customHeight="false" outlineLevel="0" collapsed="false">
      <c r="A2319" s="6" t="str">
        <f aca="false">TEXT(B2319,"0")&amp;"-"&amp;TEXT(C2319,"00")</f>
        <v>2025-01</v>
      </c>
      <c r="B2319" s="4" t="n">
        <v>2025</v>
      </c>
      <c r="C2319" s="4" t="n">
        <v>1</v>
      </c>
      <c r="D2319" s="9" t="s">
        <v>288</v>
      </c>
      <c r="E2319" s="9" t="s">
        <v>364</v>
      </c>
      <c r="F2319" s="12" t="str">
        <f aca="false">INDEX(品項主檔!$B$2:$B$11,MATCH($E2319,品項主檔!$A$2:$A$11,0))</f>
        <v>酸辣湯</v>
      </c>
      <c r="G2319" s="12" t="str">
        <f aca="false">INDEX(品項主檔!$C$2:$C$11,MATCH($E2319,品項主檔!$A$2:$A$11,0))</f>
        <v>湯品</v>
      </c>
      <c r="H2319" s="17" t="n">
        <f aca="false">SUMIFS(品項年度售價!$D$2:$D$31,品項年度售價!$A$2:$A$31,$B2319,品項年度售價!$B$2:$B$31,$E2319)</f>
        <v>60</v>
      </c>
      <c r="I2319" s="4" t="n">
        <v>2571</v>
      </c>
      <c r="J2319" s="14" t="n">
        <f aca="false">H2319*I2319</f>
        <v>154260</v>
      </c>
    </row>
    <row r="2320" customFormat="false" ht="15" hidden="false" customHeight="false" outlineLevel="0" collapsed="false">
      <c r="A2320" s="6" t="str">
        <f aca="false">TEXT(B2320,"0")&amp;"-"&amp;TEXT(C2320,"00")</f>
        <v>2025-01</v>
      </c>
      <c r="B2320" s="4" t="n">
        <v>2025</v>
      </c>
      <c r="C2320" s="4" t="n">
        <v>1</v>
      </c>
      <c r="D2320" s="9" t="s">
        <v>288</v>
      </c>
      <c r="E2320" s="9" t="s">
        <v>367</v>
      </c>
      <c r="F2320" s="12" t="str">
        <f aca="false">INDEX(品項主檔!$B$2:$B$11,MATCH($E2320,品項主檔!$A$2:$A$11,0))</f>
        <v>招牌滷味拼盤</v>
      </c>
      <c r="G2320" s="12" t="str">
        <f aca="false">INDEX(品項主檔!$C$2:$C$11,MATCH($E2320,品項主檔!$A$2:$A$11,0))</f>
        <v>小菜</v>
      </c>
      <c r="H2320" s="17" t="n">
        <f aca="false">SUMIFS(品項年度售價!$D$2:$D$31,品項年度售價!$A$2:$A$31,$B2320,品項年度售價!$B$2:$B$31,$E2320)</f>
        <v>125</v>
      </c>
      <c r="I2320" s="4" t="n">
        <v>2230</v>
      </c>
      <c r="J2320" s="14" t="n">
        <f aca="false">H2320*I2320</f>
        <v>278750</v>
      </c>
    </row>
    <row r="2321" customFormat="false" ht="15" hidden="false" customHeight="false" outlineLevel="0" collapsed="false">
      <c r="A2321" s="6" t="str">
        <f aca="false">TEXT(B2321,"0")&amp;"-"&amp;TEXT(C2321,"00")</f>
        <v>2025-01</v>
      </c>
      <c r="B2321" s="4" t="n">
        <v>2025</v>
      </c>
      <c r="C2321" s="4" t="n">
        <v>1</v>
      </c>
      <c r="D2321" s="9" t="s">
        <v>288</v>
      </c>
      <c r="E2321" s="9" t="s">
        <v>370</v>
      </c>
      <c r="F2321" s="12" t="str">
        <f aca="false">INDEX(品項主檔!$B$2:$B$11,MATCH($E2321,品項主檔!$A$2:$A$11,0))</f>
        <v>古早味紅茶</v>
      </c>
      <c r="G2321" s="12" t="str">
        <f aca="false">INDEX(品項主檔!$C$2:$C$11,MATCH($E2321,品項主檔!$A$2:$A$11,0))</f>
        <v>飲品</v>
      </c>
      <c r="H2321" s="17" t="n">
        <f aca="false">SUMIFS(品項年度售價!$D$2:$D$31,品項年度售價!$A$2:$A$31,$B2321,品項年度售價!$B$2:$B$31,$E2321)</f>
        <v>45</v>
      </c>
      <c r="I2321" s="4" t="n">
        <v>3120</v>
      </c>
      <c r="J2321" s="14" t="n">
        <f aca="false">H2321*I2321</f>
        <v>140400</v>
      </c>
    </row>
    <row r="2322" customFormat="false" ht="15" hidden="false" customHeight="false" outlineLevel="0" collapsed="false">
      <c r="A2322" s="6" t="str">
        <f aca="false">TEXT(B2322,"0")&amp;"-"&amp;TEXT(C2322,"00")</f>
        <v>2025-01</v>
      </c>
      <c r="B2322" s="4" t="n">
        <v>2025</v>
      </c>
      <c r="C2322" s="4" t="n">
        <v>1</v>
      </c>
      <c r="D2322" s="9" t="s">
        <v>292</v>
      </c>
      <c r="E2322" s="9" t="s">
        <v>349</v>
      </c>
      <c r="F2322" s="12" t="str">
        <f aca="false">INDEX(品項主檔!$B$2:$B$11,MATCH($E2322,品項主檔!$A$2:$A$11,0))</f>
        <v>招牌牛肉麵</v>
      </c>
      <c r="G2322" s="12" t="str">
        <f aca="false">INDEX(品項主檔!$C$2:$C$11,MATCH($E2322,品項主檔!$A$2:$A$11,0))</f>
        <v>主食</v>
      </c>
      <c r="H2322" s="17" t="n">
        <f aca="false">SUMIFS(品項年度售價!$D$2:$D$31,品項年度售價!$A$2:$A$31,$B2322,品項年度售價!$B$2:$B$31,$E2322)</f>
        <v>295</v>
      </c>
      <c r="I2322" s="4" t="n">
        <v>499</v>
      </c>
      <c r="J2322" s="14" t="n">
        <f aca="false">H2322*I2322</f>
        <v>147205</v>
      </c>
    </row>
    <row r="2323" customFormat="false" ht="15" hidden="false" customHeight="false" outlineLevel="0" collapsed="false">
      <c r="A2323" s="6" t="str">
        <f aca="false">TEXT(B2323,"0")&amp;"-"&amp;TEXT(C2323,"00")</f>
        <v>2025-01</v>
      </c>
      <c r="B2323" s="4" t="n">
        <v>2025</v>
      </c>
      <c r="C2323" s="4" t="n">
        <v>1</v>
      </c>
      <c r="D2323" s="9" t="s">
        <v>292</v>
      </c>
      <c r="E2323" s="9" t="s">
        <v>352</v>
      </c>
      <c r="F2323" s="12" t="str">
        <f aca="false">INDEX(品項主檔!$B$2:$B$11,MATCH($E2323,品項主檔!$A$2:$A$11,0))</f>
        <v>三杯雞定食</v>
      </c>
      <c r="G2323" s="12" t="str">
        <f aca="false">INDEX(品項主檔!$C$2:$C$11,MATCH($E2323,品項主檔!$A$2:$A$11,0))</f>
        <v>主食</v>
      </c>
      <c r="H2323" s="17" t="n">
        <f aca="false">SUMIFS(品項年度售價!$D$2:$D$31,品項年度售價!$A$2:$A$31,$B2323,品項年度售價!$B$2:$B$31,$E2323)</f>
        <v>260</v>
      </c>
      <c r="I2323" s="4" t="n">
        <v>363</v>
      </c>
      <c r="J2323" s="14" t="n">
        <f aca="false">H2323*I2323</f>
        <v>94380</v>
      </c>
    </row>
    <row r="2324" customFormat="false" ht="15" hidden="false" customHeight="false" outlineLevel="0" collapsed="false">
      <c r="A2324" s="6" t="str">
        <f aca="false">TEXT(B2324,"0")&amp;"-"&amp;TEXT(C2324,"00")</f>
        <v>2025-01</v>
      </c>
      <c r="B2324" s="4" t="n">
        <v>2025</v>
      </c>
      <c r="C2324" s="4" t="n">
        <v>1</v>
      </c>
      <c r="D2324" s="9" t="s">
        <v>292</v>
      </c>
      <c r="E2324" s="9" t="s">
        <v>354</v>
      </c>
      <c r="F2324" s="12" t="str">
        <f aca="false">INDEX(品項主檔!$B$2:$B$11,MATCH($E2324,品項主檔!$A$2:$A$11,0))</f>
        <v>蔥油雞腿飯</v>
      </c>
      <c r="G2324" s="12" t="str">
        <f aca="false">INDEX(品項主檔!$C$2:$C$11,MATCH($E2324,品項主檔!$A$2:$A$11,0))</f>
        <v>主食</v>
      </c>
      <c r="H2324" s="17" t="n">
        <f aca="false">SUMIFS(品項年度售價!$D$2:$D$31,品項年度售價!$A$2:$A$31,$B2324,品項年度售價!$B$2:$B$31,$E2324)</f>
        <v>230</v>
      </c>
      <c r="I2324" s="4" t="n">
        <v>348</v>
      </c>
      <c r="J2324" s="14" t="n">
        <f aca="false">H2324*I2324</f>
        <v>80040</v>
      </c>
    </row>
    <row r="2325" customFormat="false" ht="15" hidden="false" customHeight="false" outlineLevel="0" collapsed="false">
      <c r="A2325" s="6" t="str">
        <f aca="false">TEXT(B2325,"0")&amp;"-"&amp;TEXT(C2325,"00")</f>
        <v>2025-01</v>
      </c>
      <c r="B2325" s="4" t="n">
        <v>2025</v>
      </c>
      <c r="C2325" s="4" t="n">
        <v>1</v>
      </c>
      <c r="D2325" s="9" t="s">
        <v>292</v>
      </c>
      <c r="E2325" s="9" t="s">
        <v>356</v>
      </c>
      <c r="F2325" s="12" t="str">
        <f aca="false">INDEX(品項主檔!$B$2:$B$11,MATCH($E2325,品項主檔!$A$2:$A$11,0))</f>
        <v>黑胡椒豬排飯</v>
      </c>
      <c r="G2325" s="12" t="str">
        <f aca="false">INDEX(品項主檔!$C$2:$C$11,MATCH($E2325,品項主檔!$A$2:$A$11,0))</f>
        <v>主食</v>
      </c>
      <c r="H2325" s="17" t="n">
        <f aca="false">SUMIFS(品項年度售價!$D$2:$D$31,品項年度售價!$A$2:$A$31,$B2325,品項年度售價!$B$2:$B$31,$E2325)</f>
        <v>240</v>
      </c>
      <c r="I2325" s="4" t="n">
        <v>367</v>
      </c>
      <c r="J2325" s="14" t="n">
        <f aca="false">H2325*I2325</f>
        <v>88080</v>
      </c>
    </row>
    <row r="2326" customFormat="false" ht="15" hidden="false" customHeight="false" outlineLevel="0" collapsed="false">
      <c r="A2326" s="6" t="str">
        <f aca="false">TEXT(B2326,"0")&amp;"-"&amp;TEXT(C2326,"00")</f>
        <v>2025-01</v>
      </c>
      <c r="B2326" s="4" t="n">
        <v>2025</v>
      </c>
      <c r="C2326" s="4" t="n">
        <v>1</v>
      </c>
      <c r="D2326" s="9" t="s">
        <v>292</v>
      </c>
      <c r="E2326" s="9" t="s">
        <v>358</v>
      </c>
      <c r="F2326" s="12" t="str">
        <f aca="false">INDEX(品項主檔!$B$2:$B$11,MATCH($E2326,品項主檔!$A$2:$A$11,0))</f>
        <v>麻油雞湯麵</v>
      </c>
      <c r="G2326" s="12" t="str">
        <f aca="false">INDEX(品項主檔!$C$2:$C$11,MATCH($E2326,品項主檔!$A$2:$A$11,0))</f>
        <v>主食</v>
      </c>
      <c r="H2326" s="17" t="n">
        <f aca="false">SUMIFS(品項年度售價!$D$2:$D$31,品項年度售價!$A$2:$A$31,$B2326,品項年度售價!$B$2:$B$31,$E2326)</f>
        <v>305</v>
      </c>
      <c r="I2326" s="4" t="n">
        <v>532</v>
      </c>
      <c r="J2326" s="14" t="n">
        <f aca="false">H2326*I2326</f>
        <v>162260</v>
      </c>
    </row>
    <row r="2327" customFormat="false" ht="15" hidden="false" customHeight="false" outlineLevel="0" collapsed="false">
      <c r="A2327" s="6" t="str">
        <f aca="false">TEXT(B2327,"0")&amp;"-"&amp;TEXT(C2327,"00")</f>
        <v>2025-01</v>
      </c>
      <c r="B2327" s="4" t="n">
        <v>2025</v>
      </c>
      <c r="C2327" s="4" t="n">
        <v>1</v>
      </c>
      <c r="D2327" s="9" t="s">
        <v>292</v>
      </c>
      <c r="E2327" s="9" t="s">
        <v>360</v>
      </c>
      <c r="F2327" s="12" t="str">
        <f aca="false">INDEX(品項主檔!$B$2:$B$11,MATCH($E2327,品項主檔!$A$2:$A$11,0))</f>
        <v>塔香涼麵</v>
      </c>
      <c r="G2327" s="12" t="str">
        <f aca="false">INDEX(品項主檔!$C$2:$C$11,MATCH($E2327,品項主檔!$A$2:$A$11,0))</f>
        <v>主食</v>
      </c>
      <c r="H2327" s="17" t="n">
        <f aca="false">SUMIFS(品項年度售價!$D$2:$D$31,品項年度售價!$A$2:$A$31,$B2327,品項年度售價!$B$2:$B$31,$E2327)</f>
        <v>185</v>
      </c>
      <c r="I2327" s="4" t="n">
        <v>195</v>
      </c>
      <c r="J2327" s="14" t="n">
        <f aca="false">H2327*I2327</f>
        <v>36075</v>
      </c>
    </row>
    <row r="2328" customFormat="false" ht="15" hidden="false" customHeight="false" outlineLevel="0" collapsed="false">
      <c r="A2328" s="6" t="str">
        <f aca="false">TEXT(B2328,"0")&amp;"-"&amp;TEXT(C2328,"00")</f>
        <v>2025-01</v>
      </c>
      <c r="B2328" s="4" t="n">
        <v>2025</v>
      </c>
      <c r="C2328" s="4" t="n">
        <v>1</v>
      </c>
      <c r="D2328" s="9" t="s">
        <v>292</v>
      </c>
      <c r="E2328" s="9" t="s">
        <v>362</v>
      </c>
      <c r="F2328" s="12" t="str">
        <f aca="false">INDEX(品項主檔!$B$2:$B$11,MATCH($E2328,品項主檔!$A$2:$A$11,0))</f>
        <v>海鮮炒飯</v>
      </c>
      <c r="G2328" s="12" t="str">
        <f aca="false">INDEX(品項主檔!$C$2:$C$11,MATCH($E2328,品項主檔!$A$2:$A$11,0))</f>
        <v>主食</v>
      </c>
      <c r="H2328" s="17" t="n">
        <f aca="false">SUMIFS(品項年度售價!$D$2:$D$31,品項年度售價!$A$2:$A$31,$B2328,品項年度售價!$B$2:$B$31,$E2328)</f>
        <v>255</v>
      </c>
      <c r="I2328" s="4" t="n">
        <v>462</v>
      </c>
      <c r="J2328" s="14" t="n">
        <f aca="false">H2328*I2328</f>
        <v>117810</v>
      </c>
    </row>
    <row r="2329" customFormat="false" ht="15" hidden="false" customHeight="false" outlineLevel="0" collapsed="false">
      <c r="A2329" s="6" t="str">
        <f aca="false">TEXT(B2329,"0")&amp;"-"&amp;TEXT(C2329,"00")</f>
        <v>2025-01</v>
      </c>
      <c r="B2329" s="4" t="n">
        <v>2025</v>
      </c>
      <c r="C2329" s="4" t="n">
        <v>1</v>
      </c>
      <c r="D2329" s="9" t="s">
        <v>292</v>
      </c>
      <c r="E2329" s="9" t="s">
        <v>364</v>
      </c>
      <c r="F2329" s="12" t="str">
        <f aca="false">INDEX(品項主檔!$B$2:$B$11,MATCH($E2329,品項主檔!$A$2:$A$11,0))</f>
        <v>酸辣湯</v>
      </c>
      <c r="G2329" s="12" t="str">
        <f aca="false">INDEX(品項主檔!$C$2:$C$11,MATCH($E2329,品項主檔!$A$2:$A$11,0))</f>
        <v>湯品</v>
      </c>
      <c r="H2329" s="17" t="n">
        <f aca="false">SUMIFS(品項年度售價!$D$2:$D$31,品項年度售價!$A$2:$A$31,$B2329,品項年度售價!$B$2:$B$31,$E2329)</f>
        <v>60</v>
      </c>
      <c r="I2329" s="4" t="n">
        <v>1981</v>
      </c>
      <c r="J2329" s="14" t="n">
        <f aca="false">H2329*I2329</f>
        <v>118860</v>
      </c>
    </row>
    <row r="2330" customFormat="false" ht="15" hidden="false" customHeight="false" outlineLevel="0" collapsed="false">
      <c r="A2330" s="6" t="str">
        <f aca="false">TEXT(B2330,"0")&amp;"-"&amp;TEXT(C2330,"00")</f>
        <v>2025-01</v>
      </c>
      <c r="B2330" s="4" t="n">
        <v>2025</v>
      </c>
      <c r="C2330" s="4" t="n">
        <v>1</v>
      </c>
      <c r="D2330" s="9" t="s">
        <v>292</v>
      </c>
      <c r="E2330" s="9" t="s">
        <v>367</v>
      </c>
      <c r="F2330" s="12" t="str">
        <f aca="false">INDEX(品項主檔!$B$2:$B$11,MATCH($E2330,品項主檔!$A$2:$A$11,0))</f>
        <v>招牌滷味拼盤</v>
      </c>
      <c r="G2330" s="12" t="str">
        <f aca="false">INDEX(品項主檔!$C$2:$C$11,MATCH($E2330,品項主檔!$A$2:$A$11,0))</f>
        <v>小菜</v>
      </c>
      <c r="H2330" s="17" t="n">
        <f aca="false">SUMIFS(品項年度售價!$D$2:$D$31,品項年度售價!$A$2:$A$31,$B2330,品項年度售價!$B$2:$B$31,$E2330)</f>
        <v>125</v>
      </c>
      <c r="I2330" s="4" t="n">
        <v>1515</v>
      </c>
      <c r="J2330" s="14" t="n">
        <f aca="false">H2330*I2330</f>
        <v>189375</v>
      </c>
    </row>
    <row r="2331" customFormat="false" ht="15" hidden="false" customHeight="false" outlineLevel="0" collapsed="false">
      <c r="A2331" s="6" t="str">
        <f aca="false">TEXT(B2331,"0")&amp;"-"&amp;TEXT(C2331,"00")</f>
        <v>2025-01</v>
      </c>
      <c r="B2331" s="4" t="n">
        <v>2025</v>
      </c>
      <c r="C2331" s="4" t="n">
        <v>1</v>
      </c>
      <c r="D2331" s="9" t="s">
        <v>292</v>
      </c>
      <c r="E2331" s="9" t="s">
        <v>370</v>
      </c>
      <c r="F2331" s="12" t="str">
        <f aca="false">INDEX(品項主檔!$B$2:$B$11,MATCH($E2331,品項主檔!$A$2:$A$11,0))</f>
        <v>古早味紅茶</v>
      </c>
      <c r="G2331" s="12" t="str">
        <f aca="false">INDEX(品項主檔!$C$2:$C$11,MATCH($E2331,品項主檔!$A$2:$A$11,0))</f>
        <v>飲品</v>
      </c>
      <c r="H2331" s="17" t="n">
        <f aca="false">SUMIFS(品項年度售價!$D$2:$D$31,品項年度售價!$A$2:$A$31,$B2331,品項年度售價!$B$2:$B$31,$E2331)</f>
        <v>45</v>
      </c>
      <c r="I2331" s="4" t="n">
        <v>2285</v>
      </c>
      <c r="J2331" s="14" t="n">
        <f aca="false">H2331*I2331</f>
        <v>102825</v>
      </c>
    </row>
    <row r="2332" customFormat="false" ht="15" hidden="false" customHeight="false" outlineLevel="0" collapsed="false">
      <c r="A2332" s="6" t="str">
        <f aca="false">TEXT(B2332,"0")&amp;"-"&amp;TEXT(C2332,"00")</f>
        <v>2025-01</v>
      </c>
      <c r="B2332" s="4" t="n">
        <v>2025</v>
      </c>
      <c r="C2332" s="4" t="n">
        <v>1</v>
      </c>
      <c r="D2332" s="9" t="s">
        <v>315</v>
      </c>
      <c r="E2332" s="9" t="s">
        <v>349</v>
      </c>
      <c r="F2332" s="12" t="str">
        <f aca="false">INDEX(品項主檔!$B$2:$B$11,MATCH($E2332,品項主檔!$A$2:$A$11,0))</f>
        <v>招牌牛肉麵</v>
      </c>
      <c r="G2332" s="12" t="str">
        <f aca="false">INDEX(品項主檔!$C$2:$C$11,MATCH($E2332,品項主檔!$A$2:$A$11,0))</f>
        <v>主食</v>
      </c>
      <c r="H2332" s="17" t="n">
        <f aca="false">SUMIFS(品項年度售價!$D$2:$D$31,品項年度售價!$A$2:$A$31,$B2332,品項年度售價!$B$2:$B$31,$E2332)</f>
        <v>295</v>
      </c>
      <c r="I2332" s="4" t="n">
        <v>376</v>
      </c>
      <c r="J2332" s="14" t="n">
        <f aca="false">H2332*I2332</f>
        <v>110920</v>
      </c>
    </row>
    <row r="2333" customFormat="false" ht="15" hidden="false" customHeight="false" outlineLevel="0" collapsed="false">
      <c r="A2333" s="6" t="str">
        <f aca="false">TEXT(B2333,"0")&amp;"-"&amp;TEXT(C2333,"00")</f>
        <v>2025-01</v>
      </c>
      <c r="B2333" s="4" t="n">
        <v>2025</v>
      </c>
      <c r="C2333" s="4" t="n">
        <v>1</v>
      </c>
      <c r="D2333" s="9" t="s">
        <v>315</v>
      </c>
      <c r="E2333" s="9" t="s">
        <v>352</v>
      </c>
      <c r="F2333" s="12" t="str">
        <f aca="false">INDEX(品項主檔!$B$2:$B$11,MATCH($E2333,品項主檔!$A$2:$A$11,0))</f>
        <v>三杯雞定食</v>
      </c>
      <c r="G2333" s="12" t="str">
        <f aca="false">INDEX(品項主檔!$C$2:$C$11,MATCH($E2333,品項主檔!$A$2:$A$11,0))</f>
        <v>主食</v>
      </c>
      <c r="H2333" s="17" t="n">
        <f aca="false">SUMIFS(品項年度售價!$D$2:$D$31,品項年度售價!$A$2:$A$31,$B2333,品項年度售價!$B$2:$B$31,$E2333)</f>
        <v>260</v>
      </c>
      <c r="I2333" s="4" t="n">
        <v>368</v>
      </c>
      <c r="J2333" s="14" t="n">
        <f aca="false">H2333*I2333</f>
        <v>95680</v>
      </c>
    </row>
    <row r="2334" customFormat="false" ht="15" hidden="false" customHeight="false" outlineLevel="0" collapsed="false">
      <c r="A2334" s="6" t="str">
        <f aca="false">TEXT(B2334,"0")&amp;"-"&amp;TEXT(C2334,"00")</f>
        <v>2025-01</v>
      </c>
      <c r="B2334" s="4" t="n">
        <v>2025</v>
      </c>
      <c r="C2334" s="4" t="n">
        <v>1</v>
      </c>
      <c r="D2334" s="9" t="s">
        <v>315</v>
      </c>
      <c r="E2334" s="9" t="s">
        <v>354</v>
      </c>
      <c r="F2334" s="12" t="str">
        <f aca="false">INDEX(品項主檔!$B$2:$B$11,MATCH($E2334,品項主檔!$A$2:$A$11,0))</f>
        <v>蔥油雞腿飯</v>
      </c>
      <c r="G2334" s="12" t="str">
        <f aca="false">INDEX(品項主檔!$C$2:$C$11,MATCH($E2334,品項主檔!$A$2:$A$11,0))</f>
        <v>主食</v>
      </c>
      <c r="H2334" s="17" t="n">
        <f aca="false">SUMIFS(品項年度售價!$D$2:$D$31,品項年度售價!$A$2:$A$31,$B2334,品項年度售價!$B$2:$B$31,$E2334)</f>
        <v>230</v>
      </c>
      <c r="I2334" s="4" t="n">
        <v>394</v>
      </c>
      <c r="J2334" s="14" t="n">
        <f aca="false">H2334*I2334</f>
        <v>90620</v>
      </c>
    </row>
    <row r="2335" customFormat="false" ht="15" hidden="false" customHeight="false" outlineLevel="0" collapsed="false">
      <c r="A2335" s="6" t="str">
        <f aca="false">TEXT(B2335,"0")&amp;"-"&amp;TEXT(C2335,"00")</f>
        <v>2025-01</v>
      </c>
      <c r="B2335" s="4" t="n">
        <v>2025</v>
      </c>
      <c r="C2335" s="4" t="n">
        <v>1</v>
      </c>
      <c r="D2335" s="9" t="s">
        <v>315</v>
      </c>
      <c r="E2335" s="9" t="s">
        <v>356</v>
      </c>
      <c r="F2335" s="12" t="str">
        <f aca="false">INDEX(品項主檔!$B$2:$B$11,MATCH($E2335,品項主檔!$A$2:$A$11,0))</f>
        <v>黑胡椒豬排飯</v>
      </c>
      <c r="G2335" s="12" t="str">
        <f aca="false">INDEX(品項主檔!$C$2:$C$11,MATCH($E2335,品項主檔!$A$2:$A$11,0))</f>
        <v>主食</v>
      </c>
      <c r="H2335" s="17" t="n">
        <f aca="false">SUMIFS(品項年度售價!$D$2:$D$31,品項年度售價!$A$2:$A$31,$B2335,品項年度售價!$B$2:$B$31,$E2335)</f>
        <v>240</v>
      </c>
      <c r="I2335" s="4" t="n">
        <v>338</v>
      </c>
      <c r="J2335" s="14" t="n">
        <f aca="false">H2335*I2335</f>
        <v>81120</v>
      </c>
    </row>
    <row r="2336" customFormat="false" ht="15" hidden="false" customHeight="false" outlineLevel="0" collapsed="false">
      <c r="A2336" s="6" t="str">
        <f aca="false">TEXT(B2336,"0")&amp;"-"&amp;TEXT(C2336,"00")</f>
        <v>2025-01</v>
      </c>
      <c r="B2336" s="4" t="n">
        <v>2025</v>
      </c>
      <c r="C2336" s="4" t="n">
        <v>1</v>
      </c>
      <c r="D2336" s="9" t="s">
        <v>315</v>
      </c>
      <c r="E2336" s="9" t="s">
        <v>358</v>
      </c>
      <c r="F2336" s="12" t="str">
        <f aca="false">INDEX(品項主檔!$B$2:$B$11,MATCH($E2336,品項主檔!$A$2:$A$11,0))</f>
        <v>麻油雞湯麵</v>
      </c>
      <c r="G2336" s="12" t="str">
        <f aca="false">INDEX(品項主檔!$C$2:$C$11,MATCH($E2336,品項主檔!$A$2:$A$11,0))</f>
        <v>主食</v>
      </c>
      <c r="H2336" s="17" t="n">
        <f aca="false">SUMIFS(品項年度售價!$D$2:$D$31,品項年度售價!$A$2:$A$31,$B2336,品項年度售價!$B$2:$B$31,$E2336)</f>
        <v>305</v>
      </c>
      <c r="I2336" s="4" t="n">
        <v>553</v>
      </c>
      <c r="J2336" s="14" t="n">
        <f aca="false">H2336*I2336</f>
        <v>168665</v>
      </c>
    </row>
    <row r="2337" customFormat="false" ht="15" hidden="false" customHeight="false" outlineLevel="0" collapsed="false">
      <c r="A2337" s="6" t="str">
        <f aca="false">TEXT(B2337,"0")&amp;"-"&amp;TEXT(C2337,"00")</f>
        <v>2025-01</v>
      </c>
      <c r="B2337" s="4" t="n">
        <v>2025</v>
      </c>
      <c r="C2337" s="4" t="n">
        <v>1</v>
      </c>
      <c r="D2337" s="9" t="s">
        <v>315</v>
      </c>
      <c r="E2337" s="9" t="s">
        <v>360</v>
      </c>
      <c r="F2337" s="12" t="str">
        <f aca="false">INDEX(品項主檔!$B$2:$B$11,MATCH($E2337,品項主檔!$A$2:$A$11,0))</f>
        <v>塔香涼麵</v>
      </c>
      <c r="G2337" s="12" t="str">
        <f aca="false">INDEX(品項主檔!$C$2:$C$11,MATCH($E2337,品項主檔!$A$2:$A$11,0))</f>
        <v>主食</v>
      </c>
      <c r="H2337" s="17" t="n">
        <f aca="false">SUMIFS(品項年度售價!$D$2:$D$31,品項年度售價!$A$2:$A$31,$B2337,品項年度售價!$B$2:$B$31,$E2337)</f>
        <v>185</v>
      </c>
      <c r="I2337" s="4" t="n">
        <v>148</v>
      </c>
      <c r="J2337" s="14" t="n">
        <f aca="false">H2337*I2337</f>
        <v>27380</v>
      </c>
    </row>
    <row r="2338" customFormat="false" ht="15" hidden="false" customHeight="false" outlineLevel="0" collapsed="false">
      <c r="A2338" s="6" t="str">
        <f aca="false">TEXT(B2338,"0")&amp;"-"&amp;TEXT(C2338,"00")</f>
        <v>2025-01</v>
      </c>
      <c r="B2338" s="4" t="n">
        <v>2025</v>
      </c>
      <c r="C2338" s="4" t="n">
        <v>1</v>
      </c>
      <c r="D2338" s="9" t="s">
        <v>315</v>
      </c>
      <c r="E2338" s="9" t="s">
        <v>362</v>
      </c>
      <c r="F2338" s="12" t="str">
        <f aca="false">INDEX(品項主檔!$B$2:$B$11,MATCH($E2338,品項主檔!$A$2:$A$11,0))</f>
        <v>海鮮炒飯</v>
      </c>
      <c r="G2338" s="12" t="str">
        <f aca="false">INDEX(品項主檔!$C$2:$C$11,MATCH($E2338,品項主檔!$A$2:$A$11,0))</f>
        <v>主食</v>
      </c>
      <c r="H2338" s="17" t="n">
        <f aca="false">SUMIFS(品項年度售價!$D$2:$D$31,品項年度售價!$A$2:$A$31,$B2338,品項年度售價!$B$2:$B$31,$E2338)</f>
        <v>255</v>
      </c>
      <c r="I2338" s="4" t="n">
        <v>403</v>
      </c>
      <c r="J2338" s="14" t="n">
        <f aca="false">H2338*I2338</f>
        <v>102765</v>
      </c>
    </row>
    <row r="2339" customFormat="false" ht="15" hidden="false" customHeight="false" outlineLevel="0" collapsed="false">
      <c r="A2339" s="6" t="str">
        <f aca="false">TEXT(B2339,"0")&amp;"-"&amp;TEXT(C2339,"00")</f>
        <v>2025-01</v>
      </c>
      <c r="B2339" s="4" t="n">
        <v>2025</v>
      </c>
      <c r="C2339" s="4" t="n">
        <v>1</v>
      </c>
      <c r="D2339" s="9" t="s">
        <v>315</v>
      </c>
      <c r="E2339" s="9" t="s">
        <v>364</v>
      </c>
      <c r="F2339" s="12" t="str">
        <f aca="false">INDEX(品項主檔!$B$2:$B$11,MATCH($E2339,品項主檔!$A$2:$A$11,0))</f>
        <v>酸辣湯</v>
      </c>
      <c r="G2339" s="12" t="str">
        <f aca="false">INDEX(品項主檔!$C$2:$C$11,MATCH($E2339,品項主檔!$A$2:$A$11,0))</f>
        <v>湯品</v>
      </c>
      <c r="H2339" s="17" t="n">
        <f aca="false">SUMIFS(品項年度售價!$D$2:$D$31,品項年度售價!$A$2:$A$31,$B2339,品項年度售價!$B$2:$B$31,$E2339)</f>
        <v>60</v>
      </c>
      <c r="I2339" s="4" t="n">
        <v>2158</v>
      </c>
      <c r="J2339" s="14" t="n">
        <f aca="false">H2339*I2339</f>
        <v>129480</v>
      </c>
    </row>
    <row r="2340" customFormat="false" ht="15" hidden="false" customHeight="false" outlineLevel="0" collapsed="false">
      <c r="A2340" s="6" t="str">
        <f aca="false">TEXT(B2340,"0")&amp;"-"&amp;TEXT(C2340,"00")</f>
        <v>2025-01</v>
      </c>
      <c r="B2340" s="4" t="n">
        <v>2025</v>
      </c>
      <c r="C2340" s="4" t="n">
        <v>1</v>
      </c>
      <c r="D2340" s="9" t="s">
        <v>315</v>
      </c>
      <c r="E2340" s="9" t="s">
        <v>367</v>
      </c>
      <c r="F2340" s="12" t="str">
        <f aca="false">INDEX(品項主檔!$B$2:$B$11,MATCH($E2340,品項主檔!$A$2:$A$11,0))</f>
        <v>招牌滷味拼盤</v>
      </c>
      <c r="G2340" s="12" t="str">
        <f aca="false">INDEX(品項主檔!$C$2:$C$11,MATCH($E2340,品項主檔!$A$2:$A$11,0))</f>
        <v>小菜</v>
      </c>
      <c r="H2340" s="17" t="n">
        <f aca="false">SUMIFS(品項年度售價!$D$2:$D$31,品項年度售價!$A$2:$A$31,$B2340,品項年度售價!$B$2:$B$31,$E2340)</f>
        <v>125</v>
      </c>
      <c r="I2340" s="4" t="n">
        <v>1376</v>
      </c>
      <c r="J2340" s="14" t="n">
        <f aca="false">H2340*I2340</f>
        <v>172000</v>
      </c>
    </row>
    <row r="2341" customFormat="false" ht="15" hidden="false" customHeight="false" outlineLevel="0" collapsed="false">
      <c r="A2341" s="6" t="str">
        <f aca="false">TEXT(B2341,"0")&amp;"-"&amp;TEXT(C2341,"00")</f>
        <v>2025-01</v>
      </c>
      <c r="B2341" s="4" t="n">
        <v>2025</v>
      </c>
      <c r="C2341" s="4" t="n">
        <v>1</v>
      </c>
      <c r="D2341" s="9" t="s">
        <v>315</v>
      </c>
      <c r="E2341" s="9" t="s">
        <v>370</v>
      </c>
      <c r="F2341" s="12" t="str">
        <f aca="false">INDEX(品項主檔!$B$2:$B$11,MATCH($E2341,品項主檔!$A$2:$A$11,0))</f>
        <v>古早味紅茶</v>
      </c>
      <c r="G2341" s="12" t="str">
        <f aca="false">INDEX(品項主檔!$C$2:$C$11,MATCH($E2341,品項主檔!$A$2:$A$11,0))</f>
        <v>飲品</v>
      </c>
      <c r="H2341" s="17" t="n">
        <f aca="false">SUMIFS(品項年度售價!$D$2:$D$31,品項年度售價!$A$2:$A$31,$B2341,品項年度售價!$B$2:$B$31,$E2341)</f>
        <v>45</v>
      </c>
      <c r="I2341" s="4" t="n">
        <v>2365</v>
      </c>
      <c r="J2341" s="14" t="n">
        <f aca="false">H2341*I2341</f>
        <v>106425</v>
      </c>
    </row>
    <row r="2342" customFormat="false" ht="15" hidden="false" customHeight="false" outlineLevel="0" collapsed="false">
      <c r="A2342" s="6" t="str">
        <f aca="false">TEXT(B2342,"0")&amp;"-"&amp;TEXT(C2342,"00")</f>
        <v>2025-02</v>
      </c>
      <c r="B2342" s="4" t="n">
        <v>2025</v>
      </c>
      <c r="C2342" s="4" t="n">
        <v>2</v>
      </c>
      <c r="D2342" s="9" t="s">
        <v>294</v>
      </c>
      <c r="E2342" s="9" t="s">
        <v>349</v>
      </c>
      <c r="F2342" s="12" t="str">
        <f aca="false">INDEX(品項主檔!$B$2:$B$11,MATCH($E2342,品項主檔!$A$2:$A$11,0))</f>
        <v>招牌牛肉麵</v>
      </c>
      <c r="G2342" s="12" t="str">
        <f aca="false">INDEX(品項主檔!$C$2:$C$11,MATCH($E2342,品項主檔!$A$2:$A$11,0))</f>
        <v>主食</v>
      </c>
      <c r="H2342" s="17" t="n">
        <f aca="false">SUMIFS(品項年度售價!$D$2:$D$31,品項年度售價!$A$2:$A$31,$B2342,品項年度售價!$B$2:$B$31,$E2342)</f>
        <v>295</v>
      </c>
      <c r="I2342" s="4" t="n">
        <v>618</v>
      </c>
      <c r="J2342" s="14" t="n">
        <f aca="false">H2342*I2342</f>
        <v>182310</v>
      </c>
    </row>
    <row r="2343" customFormat="false" ht="15" hidden="false" customHeight="false" outlineLevel="0" collapsed="false">
      <c r="A2343" s="6" t="str">
        <f aca="false">TEXT(B2343,"0")&amp;"-"&amp;TEXT(C2343,"00")</f>
        <v>2025-02</v>
      </c>
      <c r="B2343" s="4" t="n">
        <v>2025</v>
      </c>
      <c r="C2343" s="4" t="n">
        <v>2</v>
      </c>
      <c r="D2343" s="9" t="s">
        <v>294</v>
      </c>
      <c r="E2343" s="9" t="s">
        <v>352</v>
      </c>
      <c r="F2343" s="12" t="str">
        <f aca="false">INDEX(品項主檔!$B$2:$B$11,MATCH($E2343,品項主檔!$A$2:$A$11,0))</f>
        <v>三杯雞定食</v>
      </c>
      <c r="G2343" s="12" t="str">
        <f aca="false">INDEX(品項主檔!$C$2:$C$11,MATCH($E2343,品項主檔!$A$2:$A$11,0))</f>
        <v>主食</v>
      </c>
      <c r="H2343" s="17" t="n">
        <f aca="false">SUMIFS(品項年度售價!$D$2:$D$31,品項年度售價!$A$2:$A$31,$B2343,品項年度售價!$B$2:$B$31,$E2343)</f>
        <v>260</v>
      </c>
      <c r="I2343" s="4" t="n">
        <v>612</v>
      </c>
      <c r="J2343" s="14" t="n">
        <f aca="false">H2343*I2343</f>
        <v>159120</v>
      </c>
    </row>
    <row r="2344" customFormat="false" ht="15" hidden="false" customHeight="false" outlineLevel="0" collapsed="false">
      <c r="A2344" s="6" t="str">
        <f aca="false">TEXT(B2344,"0")&amp;"-"&amp;TEXT(C2344,"00")</f>
        <v>2025-02</v>
      </c>
      <c r="B2344" s="4" t="n">
        <v>2025</v>
      </c>
      <c r="C2344" s="4" t="n">
        <v>2</v>
      </c>
      <c r="D2344" s="9" t="s">
        <v>294</v>
      </c>
      <c r="E2344" s="9" t="s">
        <v>354</v>
      </c>
      <c r="F2344" s="12" t="str">
        <f aca="false">INDEX(品項主檔!$B$2:$B$11,MATCH($E2344,品項主檔!$A$2:$A$11,0))</f>
        <v>蔥油雞腿飯</v>
      </c>
      <c r="G2344" s="12" t="str">
        <f aca="false">INDEX(品項主檔!$C$2:$C$11,MATCH($E2344,品項主檔!$A$2:$A$11,0))</f>
        <v>主食</v>
      </c>
      <c r="H2344" s="17" t="n">
        <f aca="false">SUMIFS(品項年度售價!$D$2:$D$31,品項年度售價!$A$2:$A$31,$B2344,品項年度售價!$B$2:$B$31,$E2344)</f>
        <v>230</v>
      </c>
      <c r="I2344" s="4" t="n">
        <v>685</v>
      </c>
      <c r="J2344" s="14" t="n">
        <f aca="false">H2344*I2344</f>
        <v>157550</v>
      </c>
    </row>
    <row r="2345" customFormat="false" ht="15" hidden="false" customHeight="false" outlineLevel="0" collapsed="false">
      <c r="A2345" s="6" t="str">
        <f aca="false">TEXT(B2345,"0")&amp;"-"&amp;TEXT(C2345,"00")</f>
        <v>2025-02</v>
      </c>
      <c r="B2345" s="4" t="n">
        <v>2025</v>
      </c>
      <c r="C2345" s="4" t="n">
        <v>2</v>
      </c>
      <c r="D2345" s="9" t="s">
        <v>294</v>
      </c>
      <c r="E2345" s="9" t="s">
        <v>356</v>
      </c>
      <c r="F2345" s="12" t="str">
        <f aca="false">INDEX(品項主檔!$B$2:$B$11,MATCH($E2345,品項主檔!$A$2:$A$11,0))</f>
        <v>黑胡椒豬排飯</v>
      </c>
      <c r="G2345" s="12" t="str">
        <f aca="false">INDEX(品項主檔!$C$2:$C$11,MATCH($E2345,品項主檔!$A$2:$A$11,0))</f>
        <v>主食</v>
      </c>
      <c r="H2345" s="17" t="n">
        <f aca="false">SUMIFS(品項年度售價!$D$2:$D$31,品項年度售價!$A$2:$A$31,$B2345,品項年度售價!$B$2:$B$31,$E2345)</f>
        <v>240</v>
      </c>
      <c r="I2345" s="4" t="n">
        <v>598</v>
      </c>
      <c r="J2345" s="14" t="n">
        <f aca="false">H2345*I2345</f>
        <v>143520</v>
      </c>
    </row>
    <row r="2346" customFormat="false" ht="15" hidden="false" customHeight="false" outlineLevel="0" collapsed="false">
      <c r="A2346" s="6" t="str">
        <f aca="false">TEXT(B2346,"0")&amp;"-"&amp;TEXT(C2346,"00")</f>
        <v>2025-02</v>
      </c>
      <c r="B2346" s="4" t="n">
        <v>2025</v>
      </c>
      <c r="C2346" s="4" t="n">
        <v>2</v>
      </c>
      <c r="D2346" s="9" t="s">
        <v>294</v>
      </c>
      <c r="E2346" s="9" t="s">
        <v>358</v>
      </c>
      <c r="F2346" s="12" t="str">
        <f aca="false">INDEX(品項主檔!$B$2:$B$11,MATCH($E2346,品項主檔!$A$2:$A$11,0))</f>
        <v>麻油雞湯麵</v>
      </c>
      <c r="G2346" s="12" t="str">
        <f aca="false">INDEX(品項主檔!$C$2:$C$11,MATCH($E2346,品項主檔!$A$2:$A$11,0))</f>
        <v>主食</v>
      </c>
      <c r="H2346" s="17" t="n">
        <f aca="false">SUMIFS(品項年度售價!$D$2:$D$31,品項年度售價!$A$2:$A$31,$B2346,品項年度售價!$B$2:$B$31,$E2346)</f>
        <v>305</v>
      </c>
      <c r="I2346" s="4" t="n">
        <v>858</v>
      </c>
      <c r="J2346" s="14" t="n">
        <f aca="false">H2346*I2346</f>
        <v>261690</v>
      </c>
    </row>
    <row r="2347" customFormat="false" ht="15" hidden="false" customHeight="false" outlineLevel="0" collapsed="false">
      <c r="A2347" s="6" t="str">
        <f aca="false">TEXT(B2347,"0")&amp;"-"&amp;TEXT(C2347,"00")</f>
        <v>2025-02</v>
      </c>
      <c r="B2347" s="4" t="n">
        <v>2025</v>
      </c>
      <c r="C2347" s="4" t="n">
        <v>2</v>
      </c>
      <c r="D2347" s="9" t="s">
        <v>294</v>
      </c>
      <c r="E2347" s="9" t="s">
        <v>360</v>
      </c>
      <c r="F2347" s="12" t="str">
        <f aca="false">INDEX(品項主檔!$B$2:$B$11,MATCH($E2347,品項主檔!$A$2:$A$11,0))</f>
        <v>塔香涼麵</v>
      </c>
      <c r="G2347" s="12" t="str">
        <f aca="false">INDEX(品項主檔!$C$2:$C$11,MATCH($E2347,品項主檔!$A$2:$A$11,0))</f>
        <v>主食</v>
      </c>
      <c r="H2347" s="17" t="n">
        <f aca="false">SUMIFS(品項年度售價!$D$2:$D$31,品項年度售價!$A$2:$A$31,$B2347,品項年度售價!$B$2:$B$31,$E2347)</f>
        <v>185</v>
      </c>
      <c r="I2347" s="4" t="n">
        <v>221</v>
      </c>
      <c r="J2347" s="14" t="n">
        <f aca="false">H2347*I2347</f>
        <v>40885</v>
      </c>
    </row>
    <row r="2348" customFormat="false" ht="15" hidden="false" customHeight="false" outlineLevel="0" collapsed="false">
      <c r="A2348" s="6" t="str">
        <f aca="false">TEXT(B2348,"0")&amp;"-"&amp;TEXT(C2348,"00")</f>
        <v>2025-02</v>
      </c>
      <c r="B2348" s="4" t="n">
        <v>2025</v>
      </c>
      <c r="C2348" s="4" t="n">
        <v>2</v>
      </c>
      <c r="D2348" s="9" t="s">
        <v>294</v>
      </c>
      <c r="E2348" s="9" t="s">
        <v>362</v>
      </c>
      <c r="F2348" s="12" t="str">
        <f aca="false">INDEX(品項主檔!$B$2:$B$11,MATCH($E2348,品項主檔!$A$2:$A$11,0))</f>
        <v>海鮮炒飯</v>
      </c>
      <c r="G2348" s="12" t="str">
        <f aca="false">INDEX(品項主檔!$C$2:$C$11,MATCH($E2348,品項主檔!$A$2:$A$11,0))</f>
        <v>主食</v>
      </c>
      <c r="H2348" s="17" t="n">
        <f aca="false">SUMIFS(品項年度售價!$D$2:$D$31,品項年度售價!$A$2:$A$31,$B2348,品項年度售價!$B$2:$B$31,$E2348)</f>
        <v>255</v>
      </c>
      <c r="I2348" s="4" t="n">
        <v>554</v>
      </c>
      <c r="J2348" s="14" t="n">
        <f aca="false">H2348*I2348</f>
        <v>141270</v>
      </c>
    </row>
    <row r="2349" customFormat="false" ht="15" hidden="false" customHeight="false" outlineLevel="0" collapsed="false">
      <c r="A2349" s="6" t="str">
        <f aca="false">TEXT(B2349,"0")&amp;"-"&amp;TEXT(C2349,"00")</f>
        <v>2025-02</v>
      </c>
      <c r="B2349" s="4" t="n">
        <v>2025</v>
      </c>
      <c r="C2349" s="4" t="n">
        <v>2</v>
      </c>
      <c r="D2349" s="9" t="s">
        <v>294</v>
      </c>
      <c r="E2349" s="9" t="s">
        <v>364</v>
      </c>
      <c r="F2349" s="12" t="str">
        <f aca="false">INDEX(品項主檔!$B$2:$B$11,MATCH($E2349,品項主檔!$A$2:$A$11,0))</f>
        <v>酸辣湯</v>
      </c>
      <c r="G2349" s="12" t="str">
        <f aca="false">INDEX(品項主檔!$C$2:$C$11,MATCH($E2349,品項主檔!$A$2:$A$11,0))</f>
        <v>湯品</v>
      </c>
      <c r="H2349" s="17" t="n">
        <f aca="false">SUMIFS(品項年度售價!$D$2:$D$31,品項年度售價!$A$2:$A$31,$B2349,品項年度售價!$B$2:$B$31,$E2349)</f>
        <v>60</v>
      </c>
      <c r="I2349" s="4" t="n">
        <v>3360</v>
      </c>
      <c r="J2349" s="14" t="n">
        <f aca="false">H2349*I2349</f>
        <v>201600</v>
      </c>
    </row>
    <row r="2350" customFormat="false" ht="15" hidden="false" customHeight="false" outlineLevel="0" collapsed="false">
      <c r="A2350" s="6" t="str">
        <f aca="false">TEXT(B2350,"0")&amp;"-"&amp;TEXT(C2350,"00")</f>
        <v>2025-02</v>
      </c>
      <c r="B2350" s="4" t="n">
        <v>2025</v>
      </c>
      <c r="C2350" s="4" t="n">
        <v>2</v>
      </c>
      <c r="D2350" s="9" t="s">
        <v>294</v>
      </c>
      <c r="E2350" s="9" t="s">
        <v>367</v>
      </c>
      <c r="F2350" s="12" t="str">
        <f aca="false">INDEX(品項主檔!$B$2:$B$11,MATCH($E2350,品項主檔!$A$2:$A$11,0))</f>
        <v>招牌滷味拼盤</v>
      </c>
      <c r="G2350" s="12" t="str">
        <f aca="false">INDEX(品項主檔!$C$2:$C$11,MATCH($E2350,品項主檔!$A$2:$A$11,0))</f>
        <v>小菜</v>
      </c>
      <c r="H2350" s="17" t="n">
        <f aca="false">SUMIFS(品項年度售價!$D$2:$D$31,品項年度售價!$A$2:$A$31,$B2350,品項年度售價!$B$2:$B$31,$E2350)</f>
        <v>125</v>
      </c>
      <c r="I2350" s="4" t="n">
        <v>2147</v>
      </c>
      <c r="J2350" s="14" t="n">
        <f aca="false">H2350*I2350</f>
        <v>268375</v>
      </c>
    </row>
    <row r="2351" customFormat="false" ht="15" hidden="false" customHeight="false" outlineLevel="0" collapsed="false">
      <c r="A2351" s="6" t="str">
        <f aca="false">TEXT(B2351,"0")&amp;"-"&amp;TEXT(C2351,"00")</f>
        <v>2025-02</v>
      </c>
      <c r="B2351" s="4" t="n">
        <v>2025</v>
      </c>
      <c r="C2351" s="4" t="n">
        <v>2</v>
      </c>
      <c r="D2351" s="9" t="s">
        <v>294</v>
      </c>
      <c r="E2351" s="9" t="s">
        <v>370</v>
      </c>
      <c r="F2351" s="12" t="str">
        <f aca="false">INDEX(品項主檔!$B$2:$B$11,MATCH($E2351,品項主檔!$A$2:$A$11,0))</f>
        <v>古早味紅茶</v>
      </c>
      <c r="G2351" s="12" t="str">
        <f aca="false">INDEX(品項主檔!$C$2:$C$11,MATCH($E2351,品項主檔!$A$2:$A$11,0))</f>
        <v>飲品</v>
      </c>
      <c r="H2351" s="17" t="n">
        <f aca="false">SUMIFS(品項年度售價!$D$2:$D$31,品項年度售價!$A$2:$A$31,$B2351,品項年度售價!$B$2:$B$31,$E2351)</f>
        <v>45</v>
      </c>
      <c r="I2351" s="4" t="n">
        <v>3947</v>
      </c>
      <c r="J2351" s="14" t="n">
        <f aca="false">H2351*I2351</f>
        <v>177615</v>
      </c>
    </row>
    <row r="2352" customFormat="false" ht="15" hidden="false" customHeight="false" outlineLevel="0" collapsed="false">
      <c r="A2352" s="6" t="str">
        <f aca="false">TEXT(B2352,"0")&amp;"-"&amp;TEXT(C2352,"00")</f>
        <v>2025-02</v>
      </c>
      <c r="B2352" s="4" t="n">
        <v>2025</v>
      </c>
      <c r="C2352" s="4" t="n">
        <v>2</v>
      </c>
      <c r="D2352" s="9" t="s">
        <v>325</v>
      </c>
      <c r="E2352" s="9" t="s">
        <v>349</v>
      </c>
      <c r="F2352" s="12" t="str">
        <f aca="false">INDEX(品項主檔!$B$2:$B$11,MATCH($E2352,品項主檔!$A$2:$A$11,0))</f>
        <v>招牌牛肉麵</v>
      </c>
      <c r="G2352" s="12" t="str">
        <f aca="false">INDEX(品項主檔!$C$2:$C$11,MATCH($E2352,品項主檔!$A$2:$A$11,0))</f>
        <v>主食</v>
      </c>
      <c r="H2352" s="17" t="n">
        <f aca="false">SUMIFS(品項年度售價!$D$2:$D$31,品項年度售價!$A$2:$A$31,$B2352,品項年度售價!$B$2:$B$31,$E2352)</f>
        <v>295</v>
      </c>
      <c r="I2352" s="4" t="n">
        <v>571</v>
      </c>
      <c r="J2352" s="14" t="n">
        <f aca="false">H2352*I2352</f>
        <v>168445</v>
      </c>
    </row>
    <row r="2353" customFormat="false" ht="15" hidden="false" customHeight="false" outlineLevel="0" collapsed="false">
      <c r="A2353" s="6" t="str">
        <f aca="false">TEXT(B2353,"0")&amp;"-"&amp;TEXT(C2353,"00")</f>
        <v>2025-02</v>
      </c>
      <c r="B2353" s="4" t="n">
        <v>2025</v>
      </c>
      <c r="C2353" s="4" t="n">
        <v>2</v>
      </c>
      <c r="D2353" s="9" t="s">
        <v>325</v>
      </c>
      <c r="E2353" s="9" t="s">
        <v>352</v>
      </c>
      <c r="F2353" s="12" t="str">
        <f aca="false">INDEX(品項主檔!$B$2:$B$11,MATCH($E2353,品項主檔!$A$2:$A$11,0))</f>
        <v>三杯雞定食</v>
      </c>
      <c r="G2353" s="12" t="str">
        <f aca="false">INDEX(品項主檔!$C$2:$C$11,MATCH($E2353,品項主檔!$A$2:$A$11,0))</f>
        <v>主食</v>
      </c>
      <c r="H2353" s="17" t="n">
        <f aca="false">SUMIFS(品項年度售價!$D$2:$D$31,品項年度售價!$A$2:$A$31,$B2353,品項年度售價!$B$2:$B$31,$E2353)</f>
        <v>260</v>
      </c>
      <c r="I2353" s="4" t="n">
        <v>519</v>
      </c>
      <c r="J2353" s="14" t="n">
        <f aca="false">H2353*I2353</f>
        <v>134940</v>
      </c>
    </row>
    <row r="2354" customFormat="false" ht="15" hidden="false" customHeight="false" outlineLevel="0" collapsed="false">
      <c r="A2354" s="6" t="str">
        <f aca="false">TEXT(B2354,"0")&amp;"-"&amp;TEXT(C2354,"00")</f>
        <v>2025-02</v>
      </c>
      <c r="B2354" s="4" t="n">
        <v>2025</v>
      </c>
      <c r="C2354" s="4" t="n">
        <v>2</v>
      </c>
      <c r="D2354" s="9" t="s">
        <v>325</v>
      </c>
      <c r="E2354" s="9" t="s">
        <v>354</v>
      </c>
      <c r="F2354" s="12" t="str">
        <f aca="false">INDEX(品項主檔!$B$2:$B$11,MATCH($E2354,品項主檔!$A$2:$A$11,0))</f>
        <v>蔥油雞腿飯</v>
      </c>
      <c r="G2354" s="12" t="str">
        <f aca="false">INDEX(品項主檔!$C$2:$C$11,MATCH($E2354,品項主檔!$A$2:$A$11,0))</f>
        <v>主食</v>
      </c>
      <c r="H2354" s="17" t="n">
        <f aca="false">SUMIFS(品項年度售價!$D$2:$D$31,品項年度售價!$A$2:$A$31,$B2354,品項年度售價!$B$2:$B$31,$E2354)</f>
        <v>230</v>
      </c>
      <c r="I2354" s="4" t="n">
        <v>432</v>
      </c>
      <c r="J2354" s="14" t="n">
        <f aca="false">H2354*I2354</f>
        <v>99360</v>
      </c>
    </row>
    <row r="2355" customFormat="false" ht="15" hidden="false" customHeight="false" outlineLevel="0" collapsed="false">
      <c r="A2355" s="6" t="str">
        <f aca="false">TEXT(B2355,"0")&amp;"-"&amp;TEXT(C2355,"00")</f>
        <v>2025-02</v>
      </c>
      <c r="B2355" s="4" t="n">
        <v>2025</v>
      </c>
      <c r="C2355" s="4" t="n">
        <v>2</v>
      </c>
      <c r="D2355" s="9" t="s">
        <v>325</v>
      </c>
      <c r="E2355" s="9" t="s">
        <v>356</v>
      </c>
      <c r="F2355" s="12" t="str">
        <f aca="false">INDEX(品項主檔!$B$2:$B$11,MATCH($E2355,品項主檔!$A$2:$A$11,0))</f>
        <v>黑胡椒豬排飯</v>
      </c>
      <c r="G2355" s="12" t="str">
        <f aca="false">INDEX(品項主檔!$C$2:$C$11,MATCH($E2355,品項主檔!$A$2:$A$11,0))</f>
        <v>主食</v>
      </c>
      <c r="H2355" s="17" t="n">
        <f aca="false">SUMIFS(品項年度售價!$D$2:$D$31,品項年度售價!$A$2:$A$31,$B2355,品項年度售價!$B$2:$B$31,$E2355)</f>
        <v>240</v>
      </c>
      <c r="I2355" s="4" t="n">
        <v>436</v>
      </c>
      <c r="J2355" s="14" t="n">
        <f aca="false">H2355*I2355</f>
        <v>104640</v>
      </c>
    </row>
    <row r="2356" customFormat="false" ht="15" hidden="false" customHeight="false" outlineLevel="0" collapsed="false">
      <c r="A2356" s="6" t="str">
        <f aca="false">TEXT(B2356,"0")&amp;"-"&amp;TEXT(C2356,"00")</f>
        <v>2025-02</v>
      </c>
      <c r="B2356" s="4" t="n">
        <v>2025</v>
      </c>
      <c r="C2356" s="4" t="n">
        <v>2</v>
      </c>
      <c r="D2356" s="9" t="s">
        <v>325</v>
      </c>
      <c r="E2356" s="9" t="s">
        <v>358</v>
      </c>
      <c r="F2356" s="12" t="str">
        <f aca="false">INDEX(品項主檔!$B$2:$B$11,MATCH($E2356,品項主檔!$A$2:$A$11,0))</f>
        <v>麻油雞湯麵</v>
      </c>
      <c r="G2356" s="12" t="str">
        <f aca="false">INDEX(品項主檔!$C$2:$C$11,MATCH($E2356,品項主檔!$A$2:$A$11,0))</f>
        <v>主食</v>
      </c>
      <c r="H2356" s="17" t="n">
        <f aca="false">SUMIFS(品項年度售價!$D$2:$D$31,品項年度售價!$A$2:$A$31,$B2356,品項年度售價!$B$2:$B$31,$E2356)</f>
        <v>305</v>
      </c>
      <c r="I2356" s="4" t="n">
        <v>720</v>
      </c>
      <c r="J2356" s="14" t="n">
        <f aca="false">H2356*I2356</f>
        <v>219600</v>
      </c>
    </row>
    <row r="2357" customFormat="false" ht="15" hidden="false" customHeight="false" outlineLevel="0" collapsed="false">
      <c r="A2357" s="6" t="str">
        <f aca="false">TEXT(B2357,"0")&amp;"-"&amp;TEXT(C2357,"00")</f>
        <v>2025-02</v>
      </c>
      <c r="B2357" s="4" t="n">
        <v>2025</v>
      </c>
      <c r="C2357" s="4" t="n">
        <v>2</v>
      </c>
      <c r="D2357" s="9" t="s">
        <v>325</v>
      </c>
      <c r="E2357" s="9" t="s">
        <v>360</v>
      </c>
      <c r="F2357" s="12" t="str">
        <f aca="false">INDEX(品項主檔!$B$2:$B$11,MATCH($E2357,品項主檔!$A$2:$A$11,0))</f>
        <v>塔香涼麵</v>
      </c>
      <c r="G2357" s="12" t="str">
        <f aca="false">INDEX(品項主檔!$C$2:$C$11,MATCH($E2357,品項主檔!$A$2:$A$11,0))</f>
        <v>主食</v>
      </c>
      <c r="H2357" s="17" t="n">
        <f aca="false">SUMIFS(品項年度售價!$D$2:$D$31,品項年度售價!$A$2:$A$31,$B2357,品項年度售價!$B$2:$B$31,$E2357)</f>
        <v>185</v>
      </c>
      <c r="I2357" s="4" t="n">
        <v>192</v>
      </c>
      <c r="J2357" s="14" t="n">
        <f aca="false">H2357*I2357</f>
        <v>35520</v>
      </c>
    </row>
    <row r="2358" customFormat="false" ht="15" hidden="false" customHeight="false" outlineLevel="0" collapsed="false">
      <c r="A2358" s="6" t="str">
        <f aca="false">TEXT(B2358,"0")&amp;"-"&amp;TEXT(C2358,"00")</f>
        <v>2025-02</v>
      </c>
      <c r="B2358" s="4" t="n">
        <v>2025</v>
      </c>
      <c r="C2358" s="4" t="n">
        <v>2</v>
      </c>
      <c r="D2358" s="9" t="s">
        <v>325</v>
      </c>
      <c r="E2358" s="9" t="s">
        <v>362</v>
      </c>
      <c r="F2358" s="12" t="str">
        <f aca="false">INDEX(品項主檔!$B$2:$B$11,MATCH($E2358,品項主檔!$A$2:$A$11,0))</f>
        <v>海鮮炒飯</v>
      </c>
      <c r="G2358" s="12" t="str">
        <f aca="false">INDEX(品項主檔!$C$2:$C$11,MATCH($E2358,品項主檔!$A$2:$A$11,0))</f>
        <v>主食</v>
      </c>
      <c r="H2358" s="17" t="n">
        <f aca="false">SUMIFS(品項年度售價!$D$2:$D$31,品項年度售價!$A$2:$A$31,$B2358,品項年度售價!$B$2:$B$31,$E2358)</f>
        <v>255</v>
      </c>
      <c r="I2358" s="4" t="n">
        <v>466</v>
      </c>
      <c r="J2358" s="14" t="n">
        <f aca="false">H2358*I2358</f>
        <v>118830</v>
      </c>
    </row>
    <row r="2359" customFormat="false" ht="15" hidden="false" customHeight="false" outlineLevel="0" collapsed="false">
      <c r="A2359" s="6" t="str">
        <f aca="false">TEXT(B2359,"0")&amp;"-"&amp;TEXT(C2359,"00")</f>
        <v>2025-02</v>
      </c>
      <c r="B2359" s="4" t="n">
        <v>2025</v>
      </c>
      <c r="C2359" s="4" t="n">
        <v>2</v>
      </c>
      <c r="D2359" s="9" t="s">
        <v>325</v>
      </c>
      <c r="E2359" s="9" t="s">
        <v>364</v>
      </c>
      <c r="F2359" s="12" t="str">
        <f aca="false">INDEX(品項主檔!$B$2:$B$11,MATCH($E2359,品項主檔!$A$2:$A$11,0))</f>
        <v>酸辣湯</v>
      </c>
      <c r="G2359" s="12" t="str">
        <f aca="false">INDEX(品項主檔!$C$2:$C$11,MATCH($E2359,品項主檔!$A$2:$A$11,0))</f>
        <v>湯品</v>
      </c>
      <c r="H2359" s="17" t="n">
        <f aca="false">SUMIFS(品項年度售價!$D$2:$D$31,品項年度售價!$A$2:$A$31,$B2359,品項年度售價!$B$2:$B$31,$E2359)</f>
        <v>60</v>
      </c>
      <c r="I2359" s="4" t="n">
        <v>3097</v>
      </c>
      <c r="J2359" s="14" t="n">
        <f aca="false">H2359*I2359</f>
        <v>185820</v>
      </c>
    </row>
    <row r="2360" customFormat="false" ht="15" hidden="false" customHeight="false" outlineLevel="0" collapsed="false">
      <c r="A2360" s="6" t="str">
        <f aca="false">TEXT(B2360,"0")&amp;"-"&amp;TEXT(C2360,"00")</f>
        <v>2025-02</v>
      </c>
      <c r="B2360" s="4" t="n">
        <v>2025</v>
      </c>
      <c r="C2360" s="4" t="n">
        <v>2</v>
      </c>
      <c r="D2360" s="9" t="s">
        <v>325</v>
      </c>
      <c r="E2360" s="9" t="s">
        <v>367</v>
      </c>
      <c r="F2360" s="12" t="str">
        <f aca="false">INDEX(品項主檔!$B$2:$B$11,MATCH($E2360,品項主檔!$A$2:$A$11,0))</f>
        <v>招牌滷味拼盤</v>
      </c>
      <c r="G2360" s="12" t="str">
        <f aca="false">INDEX(品項主檔!$C$2:$C$11,MATCH($E2360,品項主檔!$A$2:$A$11,0))</f>
        <v>小菜</v>
      </c>
      <c r="H2360" s="17" t="n">
        <f aca="false">SUMIFS(品項年度售價!$D$2:$D$31,品項年度售價!$A$2:$A$31,$B2360,品項年度售價!$B$2:$B$31,$E2360)</f>
        <v>125</v>
      </c>
      <c r="I2360" s="4" t="n">
        <v>1980</v>
      </c>
      <c r="J2360" s="14" t="n">
        <f aca="false">H2360*I2360</f>
        <v>247500</v>
      </c>
    </row>
    <row r="2361" customFormat="false" ht="15" hidden="false" customHeight="false" outlineLevel="0" collapsed="false">
      <c r="A2361" s="6" t="str">
        <f aca="false">TEXT(B2361,"0")&amp;"-"&amp;TEXT(C2361,"00")</f>
        <v>2025-02</v>
      </c>
      <c r="B2361" s="4" t="n">
        <v>2025</v>
      </c>
      <c r="C2361" s="4" t="n">
        <v>2</v>
      </c>
      <c r="D2361" s="9" t="s">
        <v>325</v>
      </c>
      <c r="E2361" s="9" t="s">
        <v>370</v>
      </c>
      <c r="F2361" s="12" t="str">
        <f aca="false">INDEX(品項主檔!$B$2:$B$11,MATCH($E2361,品項主檔!$A$2:$A$11,0))</f>
        <v>古早味紅茶</v>
      </c>
      <c r="G2361" s="12" t="str">
        <f aca="false">INDEX(品項主檔!$C$2:$C$11,MATCH($E2361,品項主檔!$A$2:$A$11,0))</f>
        <v>飲品</v>
      </c>
      <c r="H2361" s="17" t="n">
        <f aca="false">SUMIFS(品項年度售價!$D$2:$D$31,品項年度售價!$A$2:$A$31,$B2361,品項年度售價!$B$2:$B$31,$E2361)</f>
        <v>45</v>
      </c>
      <c r="I2361" s="4" t="n">
        <v>2940</v>
      </c>
      <c r="J2361" s="14" t="n">
        <f aca="false">H2361*I2361</f>
        <v>132300</v>
      </c>
    </row>
    <row r="2362" customFormat="false" ht="15" hidden="false" customHeight="false" outlineLevel="0" collapsed="false">
      <c r="A2362" s="6" t="str">
        <f aca="false">TEXT(B2362,"0")&amp;"-"&amp;TEXT(C2362,"00")</f>
        <v>2025-02</v>
      </c>
      <c r="B2362" s="4" t="n">
        <v>2025</v>
      </c>
      <c r="C2362" s="4" t="n">
        <v>2</v>
      </c>
      <c r="D2362" s="9" t="s">
        <v>328</v>
      </c>
      <c r="E2362" s="9" t="s">
        <v>349</v>
      </c>
      <c r="F2362" s="12" t="str">
        <f aca="false">INDEX(品項主檔!$B$2:$B$11,MATCH($E2362,品項主檔!$A$2:$A$11,0))</f>
        <v>招牌牛肉麵</v>
      </c>
      <c r="G2362" s="12" t="str">
        <f aca="false">INDEX(品項主檔!$C$2:$C$11,MATCH($E2362,品項主檔!$A$2:$A$11,0))</f>
        <v>主食</v>
      </c>
      <c r="H2362" s="17" t="n">
        <f aca="false">SUMIFS(品項年度售價!$D$2:$D$31,品項年度售價!$A$2:$A$31,$B2362,品項年度售價!$B$2:$B$31,$E2362)</f>
        <v>295</v>
      </c>
      <c r="I2362" s="4" t="n">
        <v>491</v>
      </c>
      <c r="J2362" s="14" t="n">
        <f aca="false">H2362*I2362</f>
        <v>144845</v>
      </c>
    </row>
    <row r="2363" customFormat="false" ht="15" hidden="false" customHeight="false" outlineLevel="0" collapsed="false">
      <c r="A2363" s="6" t="str">
        <f aca="false">TEXT(B2363,"0")&amp;"-"&amp;TEXT(C2363,"00")</f>
        <v>2025-02</v>
      </c>
      <c r="B2363" s="4" t="n">
        <v>2025</v>
      </c>
      <c r="C2363" s="4" t="n">
        <v>2</v>
      </c>
      <c r="D2363" s="9" t="s">
        <v>328</v>
      </c>
      <c r="E2363" s="9" t="s">
        <v>352</v>
      </c>
      <c r="F2363" s="12" t="str">
        <f aca="false">INDEX(品項主檔!$B$2:$B$11,MATCH($E2363,品項主檔!$A$2:$A$11,0))</f>
        <v>三杯雞定食</v>
      </c>
      <c r="G2363" s="12" t="str">
        <f aca="false">INDEX(品項主檔!$C$2:$C$11,MATCH($E2363,品項主檔!$A$2:$A$11,0))</f>
        <v>主食</v>
      </c>
      <c r="H2363" s="17" t="n">
        <f aca="false">SUMIFS(品項年度售價!$D$2:$D$31,品項年度售價!$A$2:$A$31,$B2363,品項年度售價!$B$2:$B$31,$E2363)</f>
        <v>260</v>
      </c>
      <c r="I2363" s="4" t="n">
        <v>432</v>
      </c>
      <c r="J2363" s="14" t="n">
        <f aca="false">H2363*I2363</f>
        <v>112320</v>
      </c>
    </row>
    <row r="2364" customFormat="false" ht="15" hidden="false" customHeight="false" outlineLevel="0" collapsed="false">
      <c r="A2364" s="6" t="str">
        <f aca="false">TEXT(B2364,"0")&amp;"-"&amp;TEXT(C2364,"00")</f>
        <v>2025-02</v>
      </c>
      <c r="B2364" s="4" t="n">
        <v>2025</v>
      </c>
      <c r="C2364" s="4" t="n">
        <v>2</v>
      </c>
      <c r="D2364" s="9" t="s">
        <v>328</v>
      </c>
      <c r="E2364" s="9" t="s">
        <v>354</v>
      </c>
      <c r="F2364" s="12" t="str">
        <f aca="false">INDEX(品項主檔!$B$2:$B$11,MATCH($E2364,品項主檔!$A$2:$A$11,0))</f>
        <v>蔥油雞腿飯</v>
      </c>
      <c r="G2364" s="12" t="str">
        <f aca="false">INDEX(品項主檔!$C$2:$C$11,MATCH($E2364,品項主檔!$A$2:$A$11,0))</f>
        <v>主食</v>
      </c>
      <c r="H2364" s="17" t="n">
        <f aca="false">SUMIFS(品項年度售價!$D$2:$D$31,品項年度售價!$A$2:$A$31,$B2364,品項年度售價!$B$2:$B$31,$E2364)</f>
        <v>230</v>
      </c>
      <c r="I2364" s="4" t="n">
        <v>428</v>
      </c>
      <c r="J2364" s="14" t="n">
        <f aca="false">H2364*I2364</f>
        <v>98440</v>
      </c>
    </row>
    <row r="2365" customFormat="false" ht="15" hidden="false" customHeight="false" outlineLevel="0" collapsed="false">
      <c r="A2365" s="6" t="str">
        <f aca="false">TEXT(B2365,"0")&amp;"-"&amp;TEXT(C2365,"00")</f>
        <v>2025-02</v>
      </c>
      <c r="B2365" s="4" t="n">
        <v>2025</v>
      </c>
      <c r="C2365" s="4" t="n">
        <v>2</v>
      </c>
      <c r="D2365" s="9" t="s">
        <v>328</v>
      </c>
      <c r="E2365" s="9" t="s">
        <v>356</v>
      </c>
      <c r="F2365" s="12" t="str">
        <f aca="false">INDEX(品項主檔!$B$2:$B$11,MATCH($E2365,品項主檔!$A$2:$A$11,0))</f>
        <v>黑胡椒豬排飯</v>
      </c>
      <c r="G2365" s="12" t="str">
        <f aca="false">INDEX(品項主檔!$C$2:$C$11,MATCH($E2365,品項主檔!$A$2:$A$11,0))</f>
        <v>主食</v>
      </c>
      <c r="H2365" s="17" t="n">
        <f aca="false">SUMIFS(品項年度售價!$D$2:$D$31,品項年度售價!$A$2:$A$31,$B2365,品項年度售價!$B$2:$B$31,$E2365)</f>
        <v>240</v>
      </c>
      <c r="I2365" s="4" t="n">
        <v>347</v>
      </c>
      <c r="J2365" s="14" t="n">
        <f aca="false">H2365*I2365</f>
        <v>83280</v>
      </c>
    </row>
    <row r="2366" customFormat="false" ht="15" hidden="false" customHeight="false" outlineLevel="0" collapsed="false">
      <c r="A2366" s="6" t="str">
        <f aca="false">TEXT(B2366,"0")&amp;"-"&amp;TEXT(C2366,"00")</f>
        <v>2025-02</v>
      </c>
      <c r="B2366" s="4" t="n">
        <v>2025</v>
      </c>
      <c r="C2366" s="4" t="n">
        <v>2</v>
      </c>
      <c r="D2366" s="9" t="s">
        <v>328</v>
      </c>
      <c r="E2366" s="9" t="s">
        <v>358</v>
      </c>
      <c r="F2366" s="12" t="str">
        <f aca="false">INDEX(品項主檔!$B$2:$B$11,MATCH($E2366,品項主檔!$A$2:$A$11,0))</f>
        <v>麻油雞湯麵</v>
      </c>
      <c r="G2366" s="12" t="str">
        <f aca="false">INDEX(品項主檔!$C$2:$C$11,MATCH($E2366,品項主檔!$A$2:$A$11,0))</f>
        <v>主食</v>
      </c>
      <c r="H2366" s="17" t="n">
        <f aca="false">SUMIFS(品項年度售價!$D$2:$D$31,品項年度售價!$A$2:$A$31,$B2366,品項年度售價!$B$2:$B$31,$E2366)</f>
        <v>305</v>
      </c>
      <c r="I2366" s="4" t="n">
        <v>476</v>
      </c>
      <c r="J2366" s="14" t="n">
        <f aca="false">H2366*I2366</f>
        <v>145180</v>
      </c>
    </row>
    <row r="2367" customFormat="false" ht="15" hidden="false" customHeight="false" outlineLevel="0" collapsed="false">
      <c r="A2367" s="6" t="str">
        <f aca="false">TEXT(B2367,"0")&amp;"-"&amp;TEXT(C2367,"00")</f>
        <v>2025-02</v>
      </c>
      <c r="B2367" s="4" t="n">
        <v>2025</v>
      </c>
      <c r="C2367" s="4" t="n">
        <v>2</v>
      </c>
      <c r="D2367" s="9" t="s">
        <v>328</v>
      </c>
      <c r="E2367" s="9" t="s">
        <v>360</v>
      </c>
      <c r="F2367" s="12" t="str">
        <f aca="false">INDEX(品項主檔!$B$2:$B$11,MATCH($E2367,品項主檔!$A$2:$A$11,0))</f>
        <v>塔香涼麵</v>
      </c>
      <c r="G2367" s="12" t="str">
        <f aca="false">INDEX(品項主檔!$C$2:$C$11,MATCH($E2367,品項主檔!$A$2:$A$11,0))</f>
        <v>主食</v>
      </c>
      <c r="H2367" s="17" t="n">
        <f aca="false">SUMIFS(品項年度售價!$D$2:$D$31,品項年度售價!$A$2:$A$31,$B2367,品項年度售價!$B$2:$B$31,$E2367)</f>
        <v>185</v>
      </c>
      <c r="I2367" s="4" t="n">
        <v>162</v>
      </c>
      <c r="J2367" s="14" t="n">
        <f aca="false">H2367*I2367</f>
        <v>29970</v>
      </c>
    </row>
    <row r="2368" customFormat="false" ht="15" hidden="false" customHeight="false" outlineLevel="0" collapsed="false">
      <c r="A2368" s="6" t="str">
        <f aca="false">TEXT(B2368,"0")&amp;"-"&amp;TEXT(C2368,"00")</f>
        <v>2025-02</v>
      </c>
      <c r="B2368" s="4" t="n">
        <v>2025</v>
      </c>
      <c r="C2368" s="4" t="n">
        <v>2</v>
      </c>
      <c r="D2368" s="9" t="s">
        <v>328</v>
      </c>
      <c r="E2368" s="9" t="s">
        <v>362</v>
      </c>
      <c r="F2368" s="12" t="str">
        <f aca="false">INDEX(品項主檔!$B$2:$B$11,MATCH($E2368,品項主檔!$A$2:$A$11,0))</f>
        <v>海鮮炒飯</v>
      </c>
      <c r="G2368" s="12" t="str">
        <f aca="false">INDEX(品項主檔!$C$2:$C$11,MATCH($E2368,品項主檔!$A$2:$A$11,0))</f>
        <v>主食</v>
      </c>
      <c r="H2368" s="17" t="n">
        <f aca="false">SUMIFS(品項年度售價!$D$2:$D$31,品項年度售價!$A$2:$A$31,$B2368,品項年度售價!$B$2:$B$31,$E2368)</f>
        <v>255</v>
      </c>
      <c r="I2368" s="4" t="n">
        <v>377</v>
      </c>
      <c r="J2368" s="14" t="n">
        <f aca="false">H2368*I2368</f>
        <v>96135</v>
      </c>
    </row>
    <row r="2369" customFormat="false" ht="15" hidden="false" customHeight="false" outlineLevel="0" collapsed="false">
      <c r="A2369" s="6" t="str">
        <f aca="false">TEXT(B2369,"0")&amp;"-"&amp;TEXT(C2369,"00")</f>
        <v>2025-02</v>
      </c>
      <c r="B2369" s="4" t="n">
        <v>2025</v>
      </c>
      <c r="C2369" s="4" t="n">
        <v>2</v>
      </c>
      <c r="D2369" s="9" t="s">
        <v>328</v>
      </c>
      <c r="E2369" s="9" t="s">
        <v>364</v>
      </c>
      <c r="F2369" s="12" t="str">
        <f aca="false">INDEX(品項主檔!$B$2:$B$11,MATCH($E2369,品項主檔!$A$2:$A$11,0))</f>
        <v>酸辣湯</v>
      </c>
      <c r="G2369" s="12" t="str">
        <f aca="false">INDEX(品項主檔!$C$2:$C$11,MATCH($E2369,品項主檔!$A$2:$A$11,0))</f>
        <v>湯品</v>
      </c>
      <c r="H2369" s="17" t="n">
        <f aca="false">SUMIFS(品項年度售價!$D$2:$D$31,品項年度售價!$A$2:$A$31,$B2369,品項年度售價!$B$2:$B$31,$E2369)</f>
        <v>60</v>
      </c>
      <c r="I2369" s="4" t="n">
        <v>2008</v>
      </c>
      <c r="J2369" s="14" t="n">
        <f aca="false">H2369*I2369</f>
        <v>120480</v>
      </c>
    </row>
    <row r="2370" customFormat="false" ht="15" hidden="false" customHeight="false" outlineLevel="0" collapsed="false">
      <c r="A2370" s="6" t="str">
        <f aca="false">TEXT(B2370,"0")&amp;"-"&amp;TEXT(C2370,"00")</f>
        <v>2025-02</v>
      </c>
      <c r="B2370" s="4" t="n">
        <v>2025</v>
      </c>
      <c r="C2370" s="4" t="n">
        <v>2</v>
      </c>
      <c r="D2370" s="9" t="s">
        <v>328</v>
      </c>
      <c r="E2370" s="9" t="s">
        <v>367</v>
      </c>
      <c r="F2370" s="12" t="str">
        <f aca="false">INDEX(品項主檔!$B$2:$B$11,MATCH($E2370,品項主檔!$A$2:$A$11,0))</f>
        <v>招牌滷味拼盤</v>
      </c>
      <c r="G2370" s="12" t="str">
        <f aca="false">INDEX(品項主檔!$C$2:$C$11,MATCH($E2370,品項主檔!$A$2:$A$11,0))</f>
        <v>小菜</v>
      </c>
      <c r="H2370" s="17" t="n">
        <f aca="false">SUMIFS(品項年度售價!$D$2:$D$31,品項年度售價!$A$2:$A$31,$B2370,品項年度售價!$B$2:$B$31,$E2370)</f>
        <v>125</v>
      </c>
      <c r="I2370" s="4" t="n">
        <v>1232</v>
      </c>
      <c r="J2370" s="14" t="n">
        <f aca="false">H2370*I2370</f>
        <v>154000</v>
      </c>
    </row>
    <row r="2371" customFormat="false" ht="15" hidden="false" customHeight="false" outlineLevel="0" collapsed="false">
      <c r="A2371" s="6" t="str">
        <f aca="false">TEXT(B2371,"0")&amp;"-"&amp;TEXT(C2371,"00")</f>
        <v>2025-02</v>
      </c>
      <c r="B2371" s="4" t="n">
        <v>2025</v>
      </c>
      <c r="C2371" s="4" t="n">
        <v>2</v>
      </c>
      <c r="D2371" s="9" t="s">
        <v>328</v>
      </c>
      <c r="E2371" s="9" t="s">
        <v>370</v>
      </c>
      <c r="F2371" s="12" t="str">
        <f aca="false">INDEX(品項主檔!$B$2:$B$11,MATCH($E2371,品項主檔!$A$2:$A$11,0))</f>
        <v>古早味紅茶</v>
      </c>
      <c r="G2371" s="12" t="str">
        <f aca="false">INDEX(品項主檔!$C$2:$C$11,MATCH($E2371,品項主檔!$A$2:$A$11,0))</f>
        <v>飲品</v>
      </c>
      <c r="H2371" s="17" t="n">
        <f aca="false">SUMIFS(品項年度售價!$D$2:$D$31,品項年度售價!$A$2:$A$31,$B2371,品項年度售價!$B$2:$B$31,$E2371)</f>
        <v>45</v>
      </c>
      <c r="I2371" s="4" t="n">
        <v>3011</v>
      </c>
      <c r="J2371" s="14" t="n">
        <f aca="false">H2371*I2371</f>
        <v>135495</v>
      </c>
    </row>
    <row r="2372" customFormat="false" ht="15" hidden="false" customHeight="false" outlineLevel="0" collapsed="false">
      <c r="A2372" s="6" t="str">
        <f aca="false">TEXT(B2372,"0")&amp;"-"&amp;TEXT(C2372,"00")</f>
        <v>2025-02</v>
      </c>
      <c r="B2372" s="4" t="n">
        <v>2025</v>
      </c>
      <c r="C2372" s="4" t="n">
        <v>2</v>
      </c>
      <c r="D2372" s="9" t="s">
        <v>280</v>
      </c>
      <c r="E2372" s="9" t="s">
        <v>349</v>
      </c>
      <c r="F2372" s="12" t="str">
        <f aca="false">INDEX(品項主檔!$B$2:$B$11,MATCH($E2372,品項主檔!$A$2:$A$11,0))</f>
        <v>招牌牛肉麵</v>
      </c>
      <c r="G2372" s="12" t="str">
        <f aca="false">INDEX(品項主檔!$C$2:$C$11,MATCH($E2372,品項主檔!$A$2:$A$11,0))</f>
        <v>主食</v>
      </c>
      <c r="H2372" s="17" t="n">
        <f aca="false">SUMIFS(品項年度售價!$D$2:$D$31,品項年度售價!$A$2:$A$31,$B2372,品項年度售價!$B$2:$B$31,$E2372)</f>
        <v>295</v>
      </c>
      <c r="I2372" s="4" t="n">
        <v>574</v>
      </c>
      <c r="J2372" s="14" t="n">
        <f aca="false">H2372*I2372</f>
        <v>169330</v>
      </c>
    </row>
    <row r="2373" customFormat="false" ht="15" hidden="false" customHeight="false" outlineLevel="0" collapsed="false">
      <c r="A2373" s="6" t="str">
        <f aca="false">TEXT(B2373,"0")&amp;"-"&amp;TEXT(C2373,"00")</f>
        <v>2025-02</v>
      </c>
      <c r="B2373" s="4" t="n">
        <v>2025</v>
      </c>
      <c r="C2373" s="4" t="n">
        <v>2</v>
      </c>
      <c r="D2373" s="9" t="s">
        <v>280</v>
      </c>
      <c r="E2373" s="9" t="s">
        <v>352</v>
      </c>
      <c r="F2373" s="12" t="str">
        <f aca="false">INDEX(品項主檔!$B$2:$B$11,MATCH($E2373,品項主檔!$A$2:$A$11,0))</f>
        <v>三杯雞定食</v>
      </c>
      <c r="G2373" s="12" t="str">
        <f aca="false">INDEX(品項主檔!$C$2:$C$11,MATCH($E2373,品項主檔!$A$2:$A$11,0))</f>
        <v>主食</v>
      </c>
      <c r="H2373" s="17" t="n">
        <f aca="false">SUMIFS(品項年度售價!$D$2:$D$31,品項年度售價!$A$2:$A$31,$B2373,品項年度售價!$B$2:$B$31,$E2373)</f>
        <v>260</v>
      </c>
      <c r="I2373" s="4" t="n">
        <v>601</v>
      </c>
      <c r="J2373" s="14" t="n">
        <f aca="false">H2373*I2373</f>
        <v>156260</v>
      </c>
    </row>
    <row r="2374" customFormat="false" ht="15" hidden="false" customHeight="false" outlineLevel="0" collapsed="false">
      <c r="A2374" s="6" t="str">
        <f aca="false">TEXT(B2374,"0")&amp;"-"&amp;TEXT(C2374,"00")</f>
        <v>2025-02</v>
      </c>
      <c r="B2374" s="4" t="n">
        <v>2025</v>
      </c>
      <c r="C2374" s="4" t="n">
        <v>2</v>
      </c>
      <c r="D2374" s="9" t="s">
        <v>280</v>
      </c>
      <c r="E2374" s="9" t="s">
        <v>354</v>
      </c>
      <c r="F2374" s="12" t="str">
        <f aca="false">INDEX(品項主檔!$B$2:$B$11,MATCH($E2374,品項主檔!$A$2:$A$11,0))</f>
        <v>蔥油雞腿飯</v>
      </c>
      <c r="G2374" s="12" t="str">
        <f aca="false">INDEX(品項主檔!$C$2:$C$11,MATCH($E2374,品項主檔!$A$2:$A$11,0))</f>
        <v>主食</v>
      </c>
      <c r="H2374" s="17" t="n">
        <f aca="false">SUMIFS(品項年度售價!$D$2:$D$31,品項年度售價!$A$2:$A$31,$B2374,品項年度售價!$B$2:$B$31,$E2374)</f>
        <v>230</v>
      </c>
      <c r="I2374" s="4" t="n">
        <v>572</v>
      </c>
      <c r="J2374" s="14" t="n">
        <f aca="false">H2374*I2374</f>
        <v>131560</v>
      </c>
    </row>
    <row r="2375" customFormat="false" ht="15" hidden="false" customHeight="false" outlineLevel="0" collapsed="false">
      <c r="A2375" s="6" t="str">
        <f aca="false">TEXT(B2375,"0")&amp;"-"&amp;TEXT(C2375,"00")</f>
        <v>2025-02</v>
      </c>
      <c r="B2375" s="4" t="n">
        <v>2025</v>
      </c>
      <c r="C2375" s="4" t="n">
        <v>2</v>
      </c>
      <c r="D2375" s="9" t="s">
        <v>280</v>
      </c>
      <c r="E2375" s="9" t="s">
        <v>356</v>
      </c>
      <c r="F2375" s="12" t="str">
        <f aca="false">INDEX(品項主檔!$B$2:$B$11,MATCH($E2375,品項主檔!$A$2:$A$11,0))</f>
        <v>黑胡椒豬排飯</v>
      </c>
      <c r="G2375" s="12" t="str">
        <f aca="false">INDEX(品項主檔!$C$2:$C$11,MATCH($E2375,品項主檔!$A$2:$A$11,0))</f>
        <v>主食</v>
      </c>
      <c r="H2375" s="17" t="n">
        <f aca="false">SUMIFS(品項年度售價!$D$2:$D$31,品項年度售價!$A$2:$A$31,$B2375,品項年度售價!$B$2:$B$31,$E2375)</f>
        <v>240</v>
      </c>
      <c r="I2375" s="4" t="n">
        <v>435</v>
      </c>
      <c r="J2375" s="14" t="n">
        <f aca="false">H2375*I2375</f>
        <v>104400</v>
      </c>
    </row>
    <row r="2376" customFormat="false" ht="15" hidden="false" customHeight="false" outlineLevel="0" collapsed="false">
      <c r="A2376" s="6" t="str">
        <f aca="false">TEXT(B2376,"0")&amp;"-"&amp;TEXT(C2376,"00")</f>
        <v>2025-02</v>
      </c>
      <c r="B2376" s="4" t="n">
        <v>2025</v>
      </c>
      <c r="C2376" s="4" t="n">
        <v>2</v>
      </c>
      <c r="D2376" s="9" t="s">
        <v>280</v>
      </c>
      <c r="E2376" s="9" t="s">
        <v>358</v>
      </c>
      <c r="F2376" s="12" t="str">
        <f aca="false">INDEX(品項主檔!$B$2:$B$11,MATCH($E2376,品項主檔!$A$2:$A$11,0))</f>
        <v>麻油雞湯麵</v>
      </c>
      <c r="G2376" s="12" t="str">
        <f aca="false">INDEX(品項主檔!$C$2:$C$11,MATCH($E2376,品項主檔!$A$2:$A$11,0))</f>
        <v>主食</v>
      </c>
      <c r="H2376" s="17" t="n">
        <f aca="false">SUMIFS(品項年度售價!$D$2:$D$31,品項年度售價!$A$2:$A$31,$B2376,品項年度售價!$B$2:$B$31,$E2376)</f>
        <v>305</v>
      </c>
      <c r="I2376" s="4" t="n">
        <v>775</v>
      </c>
      <c r="J2376" s="14" t="n">
        <f aca="false">H2376*I2376</f>
        <v>236375</v>
      </c>
    </row>
    <row r="2377" customFormat="false" ht="15" hidden="false" customHeight="false" outlineLevel="0" collapsed="false">
      <c r="A2377" s="6" t="str">
        <f aca="false">TEXT(B2377,"0")&amp;"-"&amp;TEXT(C2377,"00")</f>
        <v>2025-02</v>
      </c>
      <c r="B2377" s="4" t="n">
        <v>2025</v>
      </c>
      <c r="C2377" s="4" t="n">
        <v>2</v>
      </c>
      <c r="D2377" s="9" t="s">
        <v>280</v>
      </c>
      <c r="E2377" s="9" t="s">
        <v>360</v>
      </c>
      <c r="F2377" s="12" t="str">
        <f aca="false">INDEX(品項主檔!$B$2:$B$11,MATCH($E2377,品項主檔!$A$2:$A$11,0))</f>
        <v>塔香涼麵</v>
      </c>
      <c r="G2377" s="12" t="str">
        <f aca="false">INDEX(品項主檔!$C$2:$C$11,MATCH($E2377,品項主檔!$A$2:$A$11,0))</f>
        <v>主食</v>
      </c>
      <c r="H2377" s="17" t="n">
        <f aca="false">SUMIFS(品項年度售價!$D$2:$D$31,品項年度售價!$A$2:$A$31,$B2377,品項年度售價!$B$2:$B$31,$E2377)</f>
        <v>185</v>
      </c>
      <c r="I2377" s="4" t="n">
        <v>262</v>
      </c>
      <c r="J2377" s="14" t="n">
        <f aca="false">H2377*I2377</f>
        <v>48470</v>
      </c>
    </row>
    <row r="2378" customFormat="false" ht="15" hidden="false" customHeight="false" outlineLevel="0" collapsed="false">
      <c r="A2378" s="6" t="str">
        <f aca="false">TEXT(B2378,"0")&amp;"-"&amp;TEXT(C2378,"00")</f>
        <v>2025-02</v>
      </c>
      <c r="B2378" s="4" t="n">
        <v>2025</v>
      </c>
      <c r="C2378" s="4" t="n">
        <v>2</v>
      </c>
      <c r="D2378" s="9" t="s">
        <v>280</v>
      </c>
      <c r="E2378" s="9" t="s">
        <v>362</v>
      </c>
      <c r="F2378" s="12" t="str">
        <f aca="false">INDEX(品項主檔!$B$2:$B$11,MATCH($E2378,品項主檔!$A$2:$A$11,0))</f>
        <v>海鮮炒飯</v>
      </c>
      <c r="G2378" s="12" t="str">
        <f aca="false">INDEX(品項主檔!$C$2:$C$11,MATCH($E2378,品項主檔!$A$2:$A$11,0))</f>
        <v>主食</v>
      </c>
      <c r="H2378" s="17" t="n">
        <f aca="false">SUMIFS(品項年度售價!$D$2:$D$31,品項年度售價!$A$2:$A$31,$B2378,品項年度售價!$B$2:$B$31,$E2378)</f>
        <v>255</v>
      </c>
      <c r="I2378" s="4" t="n">
        <v>409</v>
      </c>
      <c r="J2378" s="14" t="n">
        <f aca="false">H2378*I2378</f>
        <v>104295</v>
      </c>
    </row>
    <row r="2379" customFormat="false" ht="15" hidden="false" customHeight="false" outlineLevel="0" collapsed="false">
      <c r="A2379" s="6" t="str">
        <f aca="false">TEXT(B2379,"0")&amp;"-"&amp;TEXT(C2379,"00")</f>
        <v>2025-02</v>
      </c>
      <c r="B2379" s="4" t="n">
        <v>2025</v>
      </c>
      <c r="C2379" s="4" t="n">
        <v>2</v>
      </c>
      <c r="D2379" s="9" t="s">
        <v>280</v>
      </c>
      <c r="E2379" s="9" t="s">
        <v>364</v>
      </c>
      <c r="F2379" s="12" t="str">
        <f aca="false">INDEX(品項主檔!$B$2:$B$11,MATCH($E2379,品項主檔!$A$2:$A$11,0))</f>
        <v>酸辣湯</v>
      </c>
      <c r="G2379" s="12" t="str">
        <f aca="false">INDEX(品項主檔!$C$2:$C$11,MATCH($E2379,品項主檔!$A$2:$A$11,0))</f>
        <v>湯品</v>
      </c>
      <c r="H2379" s="17" t="n">
        <f aca="false">SUMIFS(品項年度售價!$D$2:$D$31,品項年度售價!$A$2:$A$31,$B2379,品項年度售價!$B$2:$B$31,$E2379)</f>
        <v>60</v>
      </c>
      <c r="I2379" s="4" t="n">
        <v>3155</v>
      </c>
      <c r="J2379" s="14" t="n">
        <f aca="false">H2379*I2379</f>
        <v>189300</v>
      </c>
    </row>
    <row r="2380" customFormat="false" ht="15" hidden="false" customHeight="false" outlineLevel="0" collapsed="false">
      <c r="A2380" s="6" t="str">
        <f aca="false">TEXT(B2380,"0")&amp;"-"&amp;TEXT(C2380,"00")</f>
        <v>2025-02</v>
      </c>
      <c r="B2380" s="4" t="n">
        <v>2025</v>
      </c>
      <c r="C2380" s="4" t="n">
        <v>2</v>
      </c>
      <c r="D2380" s="9" t="s">
        <v>280</v>
      </c>
      <c r="E2380" s="9" t="s">
        <v>367</v>
      </c>
      <c r="F2380" s="12" t="str">
        <f aca="false">INDEX(品項主檔!$B$2:$B$11,MATCH($E2380,品項主檔!$A$2:$A$11,0))</f>
        <v>招牌滷味拼盤</v>
      </c>
      <c r="G2380" s="12" t="str">
        <f aca="false">INDEX(品項主檔!$C$2:$C$11,MATCH($E2380,品項主檔!$A$2:$A$11,0))</f>
        <v>小菜</v>
      </c>
      <c r="H2380" s="17" t="n">
        <f aca="false">SUMIFS(品項年度售價!$D$2:$D$31,品項年度售價!$A$2:$A$31,$B2380,品項年度售價!$B$2:$B$31,$E2380)</f>
        <v>125</v>
      </c>
      <c r="I2380" s="4" t="n">
        <v>1553</v>
      </c>
      <c r="J2380" s="14" t="n">
        <f aca="false">H2380*I2380</f>
        <v>194125</v>
      </c>
    </row>
    <row r="2381" customFormat="false" ht="15" hidden="false" customHeight="false" outlineLevel="0" collapsed="false">
      <c r="A2381" s="6" t="str">
        <f aca="false">TEXT(B2381,"0")&amp;"-"&amp;TEXT(C2381,"00")</f>
        <v>2025-02</v>
      </c>
      <c r="B2381" s="4" t="n">
        <v>2025</v>
      </c>
      <c r="C2381" s="4" t="n">
        <v>2</v>
      </c>
      <c r="D2381" s="9" t="s">
        <v>280</v>
      </c>
      <c r="E2381" s="9" t="s">
        <v>370</v>
      </c>
      <c r="F2381" s="12" t="str">
        <f aca="false">INDEX(品項主檔!$B$2:$B$11,MATCH($E2381,品項主檔!$A$2:$A$11,0))</f>
        <v>古早味紅茶</v>
      </c>
      <c r="G2381" s="12" t="str">
        <f aca="false">INDEX(品項主檔!$C$2:$C$11,MATCH($E2381,品項主檔!$A$2:$A$11,0))</f>
        <v>飲品</v>
      </c>
      <c r="H2381" s="17" t="n">
        <f aca="false">SUMIFS(品項年度售價!$D$2:$D$31,品項年度售價!$A$2:$A$31,$B2381,品項年度售價!$B$2:$B$31,$E2381)</f>
        <v>45</v>
      </c>
      <c r="I2381" s="4" t="n">
        <v>4191</v>
      </c>
      <c r="J2381" s="14" t="n">
        <f aca="false">H2381*I2381</f>
        <v>188595</v>
      </c>
    </row>
    <row r="2382" customFormat="false" ht="15" hidden="false" customHeight="false" outlineLevel="0" collapsed="false">
      <c r="A2382" s="6" t="str">
        <f aca="false">TEXT(B2382,"0")&amp;"-"&amp;TEXT(C2382,"00")</f>
        <v>2025-02</v>
      </c>
      <c r="B2382" s="4" t="n">
        <v>2025</v>
      </c>
      <c r="C2382" s="4" t="n">
        <v>2</v>
      </c>
      <c r="D2382" s="9" t="s">
        <v>283</v>
      </c>
      <c r="E2382" s="9" t="s">
        <v>349</v>
      </c>
      <c r="F2382" s="12" t="str">
        <f aca="false">INDEX(品項主檔!$B$2:$B$11,MATCH($E2382,品項主檔!$A$2:$A$11,0))</f>
        <v>招牌牛肉麵</v>
      </c>
      <c r="G2382" s="12" t="str">
        <f aca="false">INDEX(品項主檔!$C$2:$C$11,MATCH($E2382,品項主檔!$A$2:$A$11,0))</f>
        <v>主食</v>
      </c>
      <c r="H2382" s="17" t="n">
        <f aca="false">SUMIFS(品項年度售價!$D$2:$D$31,品項年度售價!$A$2:$A$31,$B2382,品項年度售價!$B$2:$B$31,$E2382)</f>
        <v>295</v>
      </c>
      <c r="I2382" s="4" t="n">
        <v>461</v>
      </c>
      <c r="J2382" s="14" t="n">
        <f aca="false">H2382*I2382</f>
        <v>135995</v>
      </c>
    </row>
    <row r="2383" customFormat="false" ht="15" hidden="false" customHeight="false" outlineLevel="0" collapsed="false">
      <c r="A2383" s="6" t="str">
        <f aca="false">TEXT(B2383,"0")&amp;"-"&amp;TEXT(C2383,"00")</f>
        <v>2025-02</v>
      </c>
      <c r="B2383" s="4" t="n">
        <v>2025</v>
      </c>
      <c r="C2383" s="4" t="n">
        <v>2</v>
      </c>
      <c r="D2383" s="9" t="s">
        <v>283</v>
      </c>
      <c r="E2383" s="9" t="s">
        <v>352</v>
      </c>
      <c r="F2383" s="12" t="str">
        <f aca="false">INDEX(品項主檔!$B$2:$B$11,MATCH($E2383,品項主檔!$A$2:$A$11,0))</f>
        <v>三杯雞定食</v>
      </c>
      <c r="G2383" s="12" t="str">
        <f aca="false">INDEX(品項主檔!$C$2:$C$11,MATCH($E2383,品項主檔!$A$2:$A$11,0))</f>
        <v>主食</v>
      </c>
      <c r="H2383" s="17" t="n">
        <f aca="false">SUMIFS(品項年度售價!$D$2:$D$31,品項年度售價!$A$2:$A$31,$B2383,品項年度售價!$B$2:$B$31,$E2383)</f>
        <v>260</v>
      </c>
      <c r="I2383" s="4" t="n">
        <v>477</v>
      </c>
      <c r="J2383" s="14" t="n">
        <f aca="false">H2383*I2383</f>
        <v>124020</v>
      </c>
    </row>
    <row r="2384" customFormat="false" ht="15" hidden="false" customHeight="false" outlineLevel="0" collapsed="false">
      <c r="A2384" s="6" t="str">
        <f aca="false">TEXT(B2384,"0")&amp;"-"&amp;TEXT(C2384,"00")</f>
        <v>2025-02</v>
      </c>
      <c r="B2384" s="4" t="n">
        <v>2025</v>
      </c>
      <c r="C2384" s="4" t="n">
        <v>2</v>
      </c>
      <c r="D2384" s="9" t="s">
        <v>283</v>
      </c>
      <c r="E2384" s="9" t="s">
        <v>354</v>
      </c>
      <c r="F2384" s="12" t="str">
        <f aca="false">INDEX(品項主檔!$B$2:$B$11,MATCH($E2384,品項主檔!$A$2:$A$11,0))</f>
        <v>蔥油雞腿飯</v>
      </c>
      <c r="G2384" s="12" t="str">
        <f aca="false">INDEX(品項主檔!$C$2:$C$11,MATCH($E2384,品項主檔!$A$2:$A$11,0))</f>
        <v>主食</v>
      </c>
      <c r="H2384" s="17" t="n">
        <f aca="false">SUMIFS(品項年度售價!$D$2:$D$31,品項年度售價!$A$2:$A$31,$B2384,品項年度售價!$B$2:$B$31,$E2384)</f>
        <v>230</v>
      </c>
      <c r="I2384" s="4" t="n">
        <v>443</v>
      </c>
      <c r="J2384" s="14" t="n">
        <f aca="false">H2384*I2384</f>
        <v>101890</v>
      </c>
    </row>
    <row r="2385" customFormat="false" ht="15" hidden="false" customHeight="false" outlineLevel="0" collapsed="false">
      <c r="A2385" s="6" t="str">
        <f aca="false">TEXT(B2385,"0")&amp;"-"&amp;TEXT(C2385,"00")</f>
        <v>2025-02</v>
      </c>
      <c r="B2385" s="4" t="n">
        <v>2025</v>
      </c>
      <c r="C2385" s="4" t="n">
        <v>2</v>
      </c>
      <c r="D2385" s="9" t="s">
        <v>283</v>
      </c>
      <c r="E2385" s="9" t="s">
        <v>356</v>
      </c>
      <c r="F2385" s="12" t="str">
        <f aca="false">INDEX(品項主檔!$B$2:$B$11,MATCH($E2385,品項主檔!$A$2:$A$11,0))</f>
        <v>黑胡椒豬排飯</v>
      </c>
      <c r="G2385" s="12" t="str">
        <f aca="false">INDEX(品項主檔!$C$2:$C$11,MATCH($E2385,品項主檔!$A$2:$A$11,0))</f>
        <v>主食</v>
      </c>
      <c r="H2385" s="17" t="n">
        <f aca="false">SUMIFS(品項年度售價!$D$2:$D$31,品項年度售價!$A$2:$A$31,$B2385,品項年度售價!$B$2:$B$31,$E2385)</f>
        <v>240</v>
      </c>
      <c r="I2385" s="4" t="n">
        <v>489</v>
      </c>
      <c r="J2385" s="14" t="n">
        <f aca="false">H2385*I2385</f>
        <v>117360</v>
      </c>
    </row>
    <row r="2386" customFormat="false" ht="15" hidden="false" customHeight="false" outlineLevel="0" collapsed="false">
      <c r="A2386" s="6" t="str">
        <f aca="false">TEXT(B2386,"0")&amp;"-"&amp;TEXT(C2386,"00")</f>
        <v>2025-02</v>
      </c>
      <c r="B2386" s="4" t="n">
        <v>2025</v>
      </c>
      <c r="C2386" s="4" t="n">
        <v>2</v>
      </c>
      <c r="D2386" s="9" t="s">
        <v>283</v>
      </c>
      <c r="E2386" s="9" t="s">
        <v>358</v>
      </c>
      <c r="F2386" s="12" t="str">
        <f aca="false">INDEX(品項主檔!$B$2:$B$11,MATCH($E2386,品項主檔!$A$2:$A$11,0))</f>
        <v>麻油雞湯麵</v>
      </c>
      <c r="G2386" s="12" t="str">
        <f aca="false">INDEX(品項主檔!$C$2:$C$11,MATCH($E2386,品項主檔!$A$2:$A$11,0))</f>
        <v>主食</v>
      </c>
      <c r="H2386" s="17" t="n">
        <f aca="false">SUMIFS(品項年度售價!$D$2:$D$31,品項年度售價!$A$2:$A$31,$B2386,品項年度售價!$B$2:$B$31,$E2386)</f>
        <v>305</v>
      </c>
      <c r="I2386" s="4" t="n">
        <v>430</v>
      </c>
      <c r="J2386" s="14" t="n">
        <f aca="false">H2386*I2386</f>
        <v>131150</v>
      </c>
    </row>
    <row r="2387" customFormat="false" ht="15" hidden="false" customHeight="false" outlineLevel="0" collapsed="false">
      <c r="A2387" s="6" t="str">
        <f aca="false">TEXT(B2387,"0")&amp;"-"&amp;TEXT(C2387,"00")</f>
        <v>2025-02</v>
      </c>
      <c r="B2387" s="4" t="n">
        <v>2025</v>
      </c>
      <c r="C2387" s="4" t="n">
        <v>2</v>
      </c>
      <c r="D2387" s="9" t="s">
        <v>283</v>
      </c>
      <c r="E2387" s="9" t="s">
        <v>360</v>
      </c>
      <c r="F2387" s="12" t="str">
        <f aca="false">INDEX(品項主檔!$B$2:$B$11,MATCH($E2387,品項主檔!$A$2:$A$11,0))</f>
        <v>塔香涼麵</v>
      </c>
      <c r="G2387" s="12" t="str">
        <f aca="false">INDEX(品項主檔!$C$2:$C$11,MATCH($E2387,品項主檔!$A$2:$A$11,0))</f>
        <v>主食</v>
      </c>
      <c r="H2387" s="17" t="n">
        <f aca="false">SUMIFS(品項年度售價!$D$2:$D$31,品項年度售價!$A$2:$A$31,$B2387,品項年度售價!$B$2:$B$31,$E2387)</f>
        <v>185</v>
      </c>
      <c r="I2387" s="4" t="n">
        <v>205</v>
      </c>
      <c r="J2387" s="14" t="n">
        <f aca="false">H2387*I2387</f>
        <v>37925</v>
      </c>
    </row>
    <row r="2388" customFormat="false" ht="15" hidden="false" customHeight="false" outlineLevel="0" collapsed="false">
      <c r="A2388" s="6" t="str">
        <f aca="false">TEXT(B2388,"0")&amp;"-"&amp;TEXT(C2388,"00")</f>
        <v>2025-02</v>
      </c>
      <c r="B2388" s="4" t="n">
        <v>2025</v>
      </c>
      <c r="C2388" s="4" t="n">
        <v>2</v>
      </c>
      <c r="D2388" s="9" t="s">
        <v>283</v>
      </c>
      <c r="E2388" s="9" t="s">
        <v>362</v>
      </c>
      <c r="F2388" s="12" t="str">
        <f aca="false">INDEX(品項主檔!$B$2:$B$11,MATCH($E2388,品項主檔!$A$2:$A$11,0))</f>
        <v>海鮮炒飯</v>
      </c>
      <c r="G2388" s="12" t="str">
        <f aca="false">INDEX(品項主檔!$C$2:$C$11,MATCH($E2388,品項主檔!$A$2:$A$11,0))</f>
        <v>主食</v>
      </c>
      <c r="H2388" s="17" t="n">
        <f aca="false">SUMIFS(品項年度售價!$D$2:$D$31,品項年度售價!$A$2:$A$31,$B2388,品項年度售價!$B$2:$B$31,$E2388)</f>
        <v>255</v>
      </c>
      <c r="I2388" s="4" t="n">
        <v>442</v>
      </c>
      <c r="J2388" s="14" t="n">
        <f aca="false">H2388*I2388</f>
        <v>112710</v>
      </c>
    </row>
    <row r="2389" customFormat="false" ht="15" hidden="false" customHeight="false" outlineLevel="0" collapsed="false">
      <c r="A2389" s="6" t="str">
        <f aca="false">TEXT(B2389,"0")&amp;"-"&amp;TEXT(C2389,"00")</f>
        <v>2025-02</v>
      </c>
      <c r="B2389" s="4" t="n">
        <v>2025</v>
      </c>
      <c r="C2389" s="4" t="n">
        <v>2</v>
      </c>
      <c r="D2389" s="9" t="s">
        <v>283</v>
      </c>
      <c r="E2389" s="9" t="s">
        <v>364</v>
      </c>
      <c r="F2389" s="12" t="str">
        <f aca="false">INDEX(品項主檔!$B$2:$B$11,MATCH($E2389,品項主檔!$A$2:$A$11,0))</f>
        <v>酸辣湯</v>
      </c>
      <c r="G2389" s="12" t="str">
        <f aca="false">INDEX(品項主檔!$C$2:$C$11,MATCH($E2389,品項主檔!$A$2:$A$11,0))</f>
        <v>湯品</v>
      </c>
      <c r="H2389" s="17" t="n">
        <f aca="false">SUMIFS(品項年度售價!$D$2:$D$31,品項年度售價!$A$2:$A$31,$B2389,品項年度售價!$B$2:$B$31,$E2389)</f>
        <v>60</v>
      </c>
      <c r="I2389" s="4" t="n">
        <v>2737</v>
      </c>
      <c r="J2389" s="14" t="n">
        <f aca="false">H2389*I2389</f>
        <v>164220</v>
      </c>
    </row>
    <row r="2390" customFormat="false" ht="15" hidden="false" customHeight="false" outlineLevel="0" collapsed="false">
      <c r="A2390" s="6" t="str">
        <f aca="false">TEXT(B2390,"0")&amp;"-"&amp;TEXT(C2390,"00")</f>
        <v>2025-02</v>
      </c>
      <c r="B2390" s="4" t="n">
        <v>2025</v>
      </c>
      <c r="C2390" s="4" t="n">
        <v>2</v>
      </c>
      <c r="D2390" s="9" t="s">
        <v>283</v>
      </c>
      <c r="E2390" s="9" t="s">
        <v>367</v>
      </c>
      <c r="F2390" s="12" t="str">
        <f aca="false">INDEX(品項主檔!$B$2:$B$11,MATCH($E2390,品項主檔!$A$2:$A$11,0))</f>
        <v>招牌滷味拼盤</v>
      </c>
      <c r="G2390" s="12" t="str">
        <f aca="false">INDEX(品項主檔!$C$2:$C$11,MATCH($E2390,品項主檔!$A$2:$A$11,0))</f>
        <v>小菜</v>
      </c>
      <c r="H2390" s="17" t="n">
        <f aca="false">SUMIFS(品項年度售價!$D$2:$D$31,品項年度售價!$A$2:$A$31,$B2390,品項年度售價!$B$2:$B$31,$E2390)</f>
        <v>125</v>
      </c>
      <c r="I2390" s="4" t="n">
        <v>1447</v>
      </c>
      <c r="J2390" s="14" t="n">
        <f aca="false">H2390*I2390</f>
        <v>180875</v>
      </c>
    </row>
    <row r="2391" customFormat="false" ht="15" hidden="false" customHeight="false" outlineLevel="0" collapsed="false">
      <c r="A2391" s="6" t="str">
        <f aca="false">TEXT(B2391,"0")&amp;"-"&amp;TEXT(C2391,"00")</f>
        <v>2025-02</v>
      </c>
      <c r="B2391" s="4" t="n">
        <v>2025</v>
      </c>
      <c r="C2391" s="4" t="n">
        <v>2</v>
      </c>
      <c r="D2391" s="9" t="s">
        <v>283</v>
      </c>
      <c r="E2391" s="9" t="s">
        <v>370</v>
      </c>
      <c r="F2391" s="12" t="str">
        <f aca="false">INDEX(品項主檔!$B$2:$B$11,MATCH($E2391,品項主檔!$A$2:$A$11,0))</f>
        <v>古早味紅茶</v>
      </c>
      <c r="G2391" s="12" t="str">
        <f aca="false">INDEX(品項主檔!$C$2:$C$11,MATCH($E2391,品項主檔!$A$2:$A$11,0))</f>
        <v>飲品</v>
      </c>
      <c r="H2391" s="17" t="n">
        <f aca="false">SUMIFS(品項年度售價!$D$2:$D$31,品項年度售價!$A$2:$A$31,$B2391,品項年度售價!$B$2:$B$31,$E2391)</f>
        <v>45</v>
      </c>
      <c r="I2391" s="4" t="n">
        <v>2842</v>
      </c>
      <c r="J2391" s="14" t="n">
        <f aca="false">H2391*I2391</f>
        <v>127890</v>
      </c>
    </row>
    <row r="2392" customFormat="false" ht="15" hidden="false" customHeight="false" outlineLevel="0" collapsed="false">
      <c r="A2392" s="6" t="str">
        <f aca="false">TEXT(B2392,"0")&amp;"-"&amp;TEXT(C2392,"00")</f>
        <v>2025-02</v>
      </c>
      <c r="B2392" s="4" t="n">
        <v>2025</v>
      </c>
      <c r="C2392" s="4" t="n">
        <v>2</v>
      </c>
      <c r="D2392" s="9" t="s">
        <v>285</v>
      </c>
      <c r="E2392" s="9" t="s">
        <v>349</v>
      </c>
      <c r="F2392" s="12" t="str">
        <f aca="false">INDEX(品項主檔!$B$2:$B$11,MATCH($E2392,品項主檔!$A$2:$A$11,0))</f>
        <v>招牌牛肉麵</v>
      </c>
      <c r="G2392" s="12" t="str">
        <f aca="false">INDEX(品項主檔!$C$2:$C$11,MATCH($E2392,品項主檔!$A$2:$A$11,0))</f>
        <v>主食</v>
      </c>
      <c r="H2392" s="17" t="n">
        <f aca="false">SUMIFS(品項年度售價!$D$2:$D$31,品項年度售價!$A$2:$A$31,$B2392,品項年度售價!$B$2:$B$31,$E2392)</f>
        <v>295</v>
      </c>
      <c r="I2392" s="4" t="n">
        <v>433</v>
      </c>
      <c r="J2392" s="14" t="n">
        <f aca="false">H2392*I2392</f>
        <v>127735</v>
      </c>
    </row>
    <row r="2393" customFormat="false" ht="15" hidden="false" customHeight="false" outlineLevel="0" collapsed="false">
      <c r="A2393" s="6" t="str">
        <f aca="false">TEXT(B2393,"0")&amp;"-"&amp;TEXT(C2393,"00")</f>
        <v>2025-02</v>
      </c>
      <c r="B2393" s="4" t="n">
        <v>2025</v>
      </c>
      <c r="C2393" s="4" t="n">
        <v>2</v>
      </c>
      <c r="D2393" s="9" t="s">
        <v>285</v>
      </c>
      <c r="E2393" s="9" t="s">
        <v>352</v>
      </c>
      <c r="F2393" s="12" t="str">
        <f aca="false">INDEX(品項主檔!$B$2:$B$11,MATCH($E2393,品項主檔!$A$2:$A$11,0))</f>
        <v>三杯雞定食</v>
      </c>
      <c r="G2393" s="12" t="str">
        <f aca="false">INDEX(品項主檔!$C$2:$C$11,MATCH($E2393,品項主檔!$A$2:$A$11,0))</f>
        <v>主食</v>
      </c>
      <c r="H2393" s="17" t="n">
        <f aca="false">SUMIFS(品項年度售價!$D$2:$D$31,品項年度售價!$A$2:$A$31,$B2393,品項年度售價!$B$2:$B$31,$E2393)</f>
        <v>260</v>
      </c>
      <c r="I2393" s="4" t="n">
        <v>358</v>
      </c>
      <c r="J2393" s="14" t="n">
        <f aca="false">H2393*I2393</f>
        <v>93080</v>
      </c>
    </row>
    <row r="2394" customFormat="false" ht="15" hidden="false" customHeight="false" outlineLevel="0" collapsed="false">
      <c r="A2394" s="6" t="str">
        <f aca="false">TEXT(B2394,"0")&amp;"-"&amp;TEXT(C2394,"00")</f>
        <v>2025-02</v>
      </c>
      <c r="B2394" s="4" t="n">
        <v>2025</v>
      </c>
      <c r="C2394" s="4" t="n">
        <v>2</v>
      </c>
      <c r="D2394" s="9" t="s">
        <v>285</v>
      </c>
      <c r="E2394" s="9" t="s">
        <v>354</v>
      </c>
      <c r="F2394" s="12" t="str">
        <f aca="false">INDEX(品項主檔!$B$2:$B$11,MATCH($E2394,品項主檔!$A$2:$A$11,0))</f>
        <v>蔥油雞腿飯</v>
      </c>
      <c r="G2394" s="12" t="str">
        <f aca="false">INDEX(品項主檔!$C$2:$C$11,MATCH($E2394,品項主檔!$A$2:$A$11,0))</f>
        <v>主食</v>
      </c>
      <c r="H2394" s="17" t="n">
        <f aca="false">SUMIFS(品項年度售價!$D$2:$D$31,品項年度售價!$A$2:$A$31,$B2394,品項年度售價!$B$2:$B$31,$E2394)</f>
        <v>230</v>
      </c>
      <c r="I2394" s="4" t="n">
        <v>365</v>
      </c>
      <c r="J2394" s="14" t="n">
        <f aca="false">H2394*I2394</f>
        <v>83950</v>
      </c>
    </row>
    <row r="2395" customFormat="false" ht="15" hidden="false" customHeight="false" outlineLevel="0" collapsed="false">
      <c r="A2395" s="6" t="str">
        <f aca="false">TEXT(B2395,"0")&amp;"-"&amp;TEXT(C2395,"00")</f>
        <v>2025-02</v>
      </c>
      <c r="B2395" s="4" t="n">
        <v>2025</v>
      </c>
      <c r="C2395" s="4" t="n">
        <v>2</v>
      </c>
      <c r="D2395" s="9" t="s">
        <v>285</v>
      </c>
      <c r="E2395" s="9" t="s">
        <v>356</v>
      </c>
      <c r="F2395" s="12" t="str">
        <f aca="false">INDEX(品項主檔!$B$2:$B$11,MATCH($E2395,品項主檔!$A$2:$A$11,0))</f>
        <v>黑胡椒豬排飯</v>
      </c>
      <c r="G2395" s="12" t="str">
        <f aca="false">INDEX(品項主檔!$C$2:$C$11,MATCH($E2395,品項主檔!$A$2:$A$11,0))</f>
        <v>主食</v>
      </c>
      <c r="H2395" s="17" t="n">
        <f aca="false">SUMIFS(品項年度售價!$D$2:$D$31,品項年度售價!$A$2:$A$31,$B2395,品項年度售價!$B$2:$B$31,$E2395)</f>
        <v>240</v>
      </c>
      <c r="I2395" s="4" t="n">
        <v>313</v>
      </c>
      <c r="J2395" s="14" t="n">
        <f aca="false">H2395*I2395</f>
        <v>75120</v>
      </c>
    </row>
    <row r="2396" customFormat="false" ht="15" hidden="false" customHeight="false" outlineLevel="0" collapsed="false">
      <c r="A2396" s="6" t="str">
        <f aca="false">TEXT(B2396,"0")&amp;"-"&amp;TEXT(C2396,"00")</f>
        <v>2025-02</v>
      </c>
      <c r="B2396" s="4" t="n">
        <v>2025</v>
      </c>
      <c r="C2396" s="4" t="n">
        <v>2</v>
      </c>
      <c r="D2396" s="9" t="s">
        <v>285</v>
      </c>
      <c r="E2396" s="9" t="s">
        <v>358</v>
      </c>
      <c r="F2396" s="12" t="str">
        <f aca="false">INDEX(品項主檔!$B$2:$B$11,MATCH($E2396,品項主檔!$A$2:$A$11,0))</f>
        <v>麻油雞湯麵</v>
      </c>
      <c r="G2396" s="12" t="str">
        <f aca="false">INDEX(品項主檔!$C$2:$C$11,MATCH($E2396,品項主檔!$A$2:$A$11,0))</f>
        <v>主食</v>
      </c>
      <c r="H2396" s="17" t="n">
        <f aca="false">SUMIFS(品項年度售價!$D$2:$D$31,品項年度售價!$A$2:$A$31,$B2396,品項年度售價!$B$2:$B$31,$E2396)</f>
        <v>305</v>
      </c>
      <c r="I2396" s="4" t="n">
        <v>436</v>
      </c>
      <c r="J2396" s="14" t="n">
        <f aca="false">H2396*I2396</f>
        <v>132980</v>
      </c>
    </row>
    <row r="2397" customFormat="false" ht="15" hidden="false" customHeight="false" outlineLevel="0" collapsed="false">
      <c r="A2397" s="6" t="str">
        <f aca="false">TEXT(B2397,"0")&amp;"-"&amp;TEXT(C2397,"00")</f>
        <v>2025-02</v>
      </c>
      <c r="B2397" s="4" t="n">
        <v>2025</v>
      </c>
      <c r="C2397" s="4" t="n">
        <v>2</v>
      </c>
      <c r="D2397" s="9" t="s">
        <v>285</v>
      </c>
      <c r="E2397" s="9" t="s">
        <v>360</v>
      </c>
      <c r="F2397" s="12" t="str">
        <f aca="false">INDEX(品項主檔!$B$2:$B$11,MATCH($E2397,品項主檔!$A$2:$A$11,0))</f>
        <v>塔香涼麵</v>
      </c>
      <c r="G2397" s="12" t="str">
        <f aca="false">INDEX(品項主檔!$C$2:$C$11,MATCH($E2397,品項主檔!$A$2:$A$11,0))</f>
        <v>主食</v>
      </c>
      <c r="H2397" s="17" t="n">
        <f aca="false">SUMIFS(品項年度售價!$D$2:$D$31,品項年度售價!$A$2:$A$31,$B2397,品項年度售價!$B$2:$B$31,$E2397)</f>
        <v>185</v>
      </c>
      <c r="I2397" s="4" t="n">
        <v>135</v>
      </c>
      <c r="J2397" s="14" t="n">
        <f aca="false">H2397*I2397</f>
        <v>24975</v>
      </c>
    </row>
    <row r="2398" customFormat="false" ht="15" hidden="false" customHeight="false" outlineLevel="0" collapsed="false">
      <c r="A2398" s="6" t="str">
        <f aca="false">TEXT(B2398,"0")&amp;"-"&amp;TEXT(C2398,"00")</f>
        <v>2025-02</v>
      </c>
      <c r="B2398" s="4" t="n">
        <v>2025</v>
      </c>
      <c r="C2398" s="4" t="n">
        <v>2</v>
      </c>
      <c r="D2398" s="9" t="s">
        <v>285</v>
      </c>
      <c r="E2398" s="9" t="s">
        <v>362</v>
      </c>
      <c r="F2398" s="12" t="str">
        <f aca="false">INDEX(品項主檔!$B$2:$B$11,MATCH($E2398,品項主檔!$A$2:$A$11,0))</f>
        <v>海鮮炒飯</v>
      </c>
      <c r="G2398" s="12" t="str">
        <f aca="false">INDEX(品項主檔!$C$2:$C$11,MATCH($E2398,品項主檔!$A$2:$A$11,0))</f>
        <v>主食</v>
      </c>
      <c r="H2398" s="17" t="n">
        <f aca="false">SUMIFS(品項年度售價!$D$2:$D$31,品項年度售價!$A$2:$A$31,$B2398,品項年度售價!$B$2:$B$31,$E2398)</f>
        <v>255</v>
      </c>
      <c r="I2398" s="4" t="n">
        <v>294</v>
      </c>
      <c r="J2398" s="14" t="n">
        <f aca="false">H2398*I2398</f>
        <v>74970</v>
      </c>
    </row>
    <row r="2399" customFormat="false" ht="15" hidden="false" customHeight="false" outlineLevel="0" collapsed="false">
      <c r="A2399" s="6" t="str">
        <f aca="false">TEXT(B2399,"0")&amp;"-"&amp;TEXT(C2399,"00")</f>
        <v>2025-02</v>
      </c>
      <c r="B2399" s="4" t="n">
        <v>2025</v>
      </c>
      <c r="C2399" s="4" t="n">
        <v>2</v>
      </c>
      <c r="D2399" s="9" t="s">
        <v>285</v>
      </c>
      <c r="E2399" s="9" t="s">
        <v>364</v>
      </c>
      <c r="F2399" s="12" t="str">
        <f aca="false">INDEX(品項主檔!$B$2:$B$11,MATCH($E2399,品項主檔!$A$2:$A$11,0))</f>
        <v>酸辣湯</v>
      </c>
      <c r="G2399" s="12" t="str">
        <f aca="false">INDEX(品項主檔!$C$2:$C$11,MATCH($E2399,品項主檔!$A$2:$A$11,0))</f>
        <v>湯品</v>
      </c>
      <c r="H2399" s="17" t="n">
        <f aca="false">SUMIFS(品項年度售價!$D$2:$D$31,品項年度售價!$A$2:$A$31,$B2399,品項年度售價!$B$2:$B$31,$E2399)</f>
        <v>60</v>
      </c>
      <c r="I2399" s="4" t="n">
        <v>1668</v>
      </c>
      <c r="J2399" s="14" t="n">
        <f aca="false">H2399*I2399</f>
        <v>100080</v>
      </c>
    </row>
    <row r="2400" customFormat="false" ht="15" hidden="false" customHeight="false" outlineLevel="0" collapsed="false">
      <c r="A2400" s="6" t="str">
        <f aca="false">TEXT(B2400,"0")&amp;"-"&amp;TEXT(C2400,"00")</f>
        <v>2025-02</v>
      </c>
      <c r="B2400" s="4" t="n">
        <v>2025</v>
      </c>
      <c r="C2400" s="4" t="n">
        <v>2</v>
      </c>
      <c r="D2400" s="9" t="s">
        <v>285</v>
      </c>
      <c r="E2400" s="9" t="s">
        <v>367</v>
      </c>
      <c r="F2400" s="12" t="str">
        <f aca="false">INDEX(品項主檔!$B$2:$B$11,MATCH($E2400,品項主檔!$A$2:$A$11,0))</f>
        <v>招牌滷味拼盤</v>
      </c>
      <c r="G2400" s="12" t="str">
        <f aca="false">INDEX(品項主檔!$C$2:$C$11,MATCH($E2400,品項主檔!$A$2:$A$11,0))</f>
        <v>小菜</v>
      </c>
      <c r="H2400" s="17" t="n">
        <f aca="false">SUMIFS(品項年度售價!$D$2:$D$31,品項年度售價!$A$2:$A$31,$B2400,品項年度售價!$B$2:$B$31,$E2400)</f>
        <v>125</v>
      </c>
      <c r="I2400" s="4" t="n">
        <v>1013</v>
      </c>
      <c r="J2400" s="14" t="n">
        <f aca="false">H2400*I2400</f>
        <v>126625</v>
      </c>
    </row>
    <row r="2401" customFormat="false" ht="15" hidden="false" customHeight="false" outlineLevel="0" collapsed="false">
      <c r="A2401" s="6" t="str">
        <f aca="false">TEXT(B2401,"0")&amp;"-"&amp;TEXT(C2401,"00")</f>
        <v>2025-02</v>
      </c>
      <c r="B2401" s="4" t="n">
        <v>2025</v>
      </c>
      <c r="C2401" s="4" t="n">
        <v>2</v>
      </c>
      <c r="D2401" s="9" t="s">
        <v>285</v>
      </c>
      <c r="E2401" s="9" t="s">
        <v>370</v>
      </c>
      <c r="F2401" s="12" t="str">
        <f aca="false">INDEX(品項主檔!$B$2:$B$11,MATCH($E2401,品項主檔!$A$2:$A$11,0))</f>
        <v>古早味紅茶</v>
      </c>
      <c r="G2401" s="12" t="str">
        <f aca="false">INDEX(品項主檔!$C$2:$C$11,MATCH($E2401,品項主檔!$A$2:$A$11,0))</f>
        <v>飲品</v>
      </c>
      <c r="H2401" s="17" t="n">
        <f aca="false">SUMIFS(品項年度售價!$D$2:$D$31,品項年度售價!$A$2:$A$31,$B2401,品項年度售價!$B$2:$B$31,$E2401)</f>
        <v>45</v>
      </c>
      <c r="I2401" s="4" t="n">
        <v>2281</v>
      </c>
      <c r="J2401" s="14" t="n">
        <f aca="false">H2401*I2401</f>
        <v>102645</v>
      </c>
    </row>
    <row r="2402" customFormat="false" ht="15" hidden="false" customHeight="false" outlineLevel="0" collapsed="false">
      <c r="A2402" s="6" t="str">
        <f aca="false">TEXT(B2402,"0")&amp;"-"&amp;TEXT(C2402,"00")</f>
        <v>2025-02</v>
      </c>
      <c r="B2402" s="4" t="n">
        <v>2025</v>
      </c>
      <c r="C2402" s="4" t="n">
        <v>2</v>
      </c>
      <c r="D2402" s="9" t="s">
        <v>300</v>
      </c>
      <c r="E2402" s="9" t="s">
        <v>349</v>
      </c>
      <c r="F2402" s="12" t="str">
        <f aca="false">INDEX(品項主檔!$B$2:$B$11,MATCH($E2402,品項主檔!$A$2:$A$11,0))</f>
        <v>招牌牛肉麵</v>
      </c>
      <c r="G2402" s="12" t="str">
        <f aca="false">INDEX(品項主檔!$C$2:$C$11,MATCH($E2402,品項主檔!$A$2:$A$11,0))</f>
        <v>主食</v>
      </c>
      <c r="H2402" s="17" t="n">
        <f aca="false">SUMIFS(品項年度售價!$D$2:$D$31,品項年度售價!$A$2:$A$31,$B2402,品項年度售價!$B$2:$B$31,$E2402)</f>
        <v>295</v>
      </c>
      <c r="I2402" s="4" t="n">
        <v>488</v>
      </c>
      <c r="J2402" s="14" t="n">
        <f aca="false">H2402*I2402</f>
        <v>143960</v>
      </c>
    </row>
    <row r="2403" customFormat="false" ht="15" hidden="false" customHeight="false" outlineLevel="0" collapsed="false">
      <c r="A2403" s="6" t="str">
        <f aca="false">TEXT(B2403,"0")&amp;"-"&amp;TEXT(C2403,"00")</f>
        <v>2025-02</v>
      </c>
      <c r="B2403" s="4" t="n">
        <v>2025</v>
      </c>
      <c r="C2403" s="4" t="n">
        <v>2</v>
      </c>
      <c r="D2403" s="9" t="s">
        <v>300</v>
      </c>
      <c r="E2403" s="9" t="s">
        <v>352</v>
      </c>
      <c r="F2403" s="12" t="str">
        <f aca="false">INDEX(品項主檔!$B$2:$B$11,MATCH($E2403,品項主檔!$A$2:$A$11,0))</f>
        <v>三杯雞定食</v>
      </c>
      <c r="G2403" s="12" t="str">
        <f aca="false">INDEX(品項主檔!$C$2:$C$11,MATCH($E2403,品項主檔!$A$2:$A$11,0))</f>
        <v>主食</v>
      </c>
      <c r="H2403" s="17" t="n">
        <f aca="false">SUMIFS(品項年度售價!$D$2:$D$31,品項年度售價!$A$2:$A$31,$B2403,品項年度售價!$B$2:$B$31,$E2403)</f>
        <v>260</v>
      </c>
      <c r="I2403" s="4" t="n">
        <v>531</v>
      </c>
      <c r="J2403" s="14" t="n">
        <f aca="false">H2403*I2403</f>
        <v>138060</v>
      </c>
    </row>
    <row r="2404" customFormat="false" ht="15" hidden="false" customHeight="false" outlineLevel="0" collapsed="false">
      <c r="A2404" s="6" t="str">
        <f aca="false">TEXT(B2404,"0")&amp;"-"&amp;TEXT(C2404,"00")</f>
        <v>2025-02</v>
      </c>
      <c r="B2404" s="4" t="n">
        <v>2025</v>
      </c>
      <c r="C2404" s="4" t="n">
        <v>2</v>
      </c>
      <c r="D2404" s="9" t="s">
        <v>300</v>
      </c>
      <c r="E2404" s="9" t="s">
        <v>354</v>
      </c>
      <c r="F2404" s="12" t="str">
        <f aca="false">INDEX(品項主檔!$B$2:$B$11,MATCH($E2404,品項主檔!$A$2:$A$11,0))</f>
        <v>蔥油雞腿飯</v>
      </c>
      <c r="G2404" s="12" t="str">
        <f aca="false">INDEX(品項主檔!$C$2:$C$11,MATCH($E2404,品項主檔!$A$2:$A$11,0))</f>
        <v>主食</v>
      </c>
      <c r="H2404" s="17" t="n">
        <f aca="false">SUMIFS(品項年度售價!$D$2:$D$31,品項年度售價!$A$2:$A$31,$B2404,品項年度售價!$B$2:$B$31,$E2404)</f>
        <v>230</v>
      </c>
      <c r="I2404" s="4" t="n">
        <v>621</v>
      </c>
      <c r="J2404" s="14" t="n">
        <f aca="false">H2404*I2404</f>
        <v>142830</v>
      </c>
    </row>
    <row r="2405" customFormat="false" ht="15" hidden="false" customHeight="false" outlineLevel="0" collapsed="false">
      <c r="A2405" s="6" t="str">
        <f aca="false">TEXT(B2405,"0")&amp;"-"&amp;TEXT(C2405,"00")</f>
        <v>2025-02</v>
      </c>
      <c r="B2405" s="4" t="n">
        <v>2025</v>
      </c>
      <c r="C2405" s="4" t="n">
        <v>2</v>
      </c>
      <c r="D2405" s="9" t="s">
        <v>300</v>
      </c>
      <c r="E2405" s="9" t="s">
        <v>356</v>
      </c>
      <c r="F2405" s="12" t="str">
        <f aca="false">INDEX(品項主檔!$B$2:$B$11,MATCH($E2405,品項主檔!$A$2:$A$11,0))</f>
        <v>黑胡椒豬排飯</v>
      </c>
      <c r="G2405" s="12" t="str">
        <f aca="false">INDEX(品項主檔!$C$2:$C$11,MATCH($E2405,品項主檔!$A$2:$A$11,0))</f>
        <v>主食</v>
      </c>
      <c r="H2405" s="17" t="n">
        <f aca="false">SUMIFS(品項年度售價!$D$2:$D$31,品項年度售價!$A$2:$A$31,$B2405,品項年度售價!$B$2:$B$31,$E2405)</f>
        <v>240</v>
      </c>
      <c r="I2405" s="4" t="n">
        <v>577</v>
      </c>
      <c r="J2405" s="14" t="n">
        <f aca="false">H2405*I2405</f>
        <v>138480</v>
      </c>
    </row>
    <row r="2406" customFormat="false" ht="15" hidden="false" customHeight="false" outlineLevel="0" collapsed="false">
      <c r="A2406" s="6" t="str">
        <f aca="false">TEXT(B2406,"0")&amp;"-"&amp;TEXT(C2406,"00")</f>
        <v>2025-02</v>
      </c>
      <c r="B2406" s="4" t="n">
        <v>2025</v>
      </c>
      <c r="C2406" s="4" t="n">
        <v>2</v>
      </c>
      <c r="D2406" s="9" t="s">
        <v>300</v>
      </c>
      <c r="E2406" s="9" t="s">
        <v>358</v>
      </c>
      <c r="F2406" s="12" t="str">
        <f aca="false">INDEX(品項主檔!$B$2:$B$11,MATCH($E2406,品項主檔!$A$2:$A$11,0))</f>
        <v>麻油雞湯麵</v>
      </c>
      <c r="G2406" s="12" t="str">
        <f aca="false">INDEX(品項主檔!$C$2:$C$11,MATCH($E2406,品項主檔!$A$2:$A$11,0))</f>
        <v>主食</v>
      </c>
      <c r="H2406" s="17" t="n">
        <f aca="false">SUMIFS(品項年度售價!$D$2:$D$31,品項年度售價!$A$2:$A$31,$B2406,品項年度售價!$B$2:$B$31,$E2406)</f>
        <v>305</v>
      </c>
      <c r="I2406" s="4" t="n">
        <v>673</v>
      </c>
      <c r="J2406" s="14" t="n">
        <f aca="false">H2406*I2406</f>
        <v>205265</v>
      </c>
    </row>
    <row r="2407" customFormat="false" ht="15" hidden="false" customHeight="false" outlineLevel="0" collapsed="false">
      <c r="A2407" s="6" t="str">
        <f aca="false">TEXT(B2407,"0")&amp;"-"&amp;TEXT(C2407,"00")</f>
        <v>2025-02</v>
      </c>
      <c r="B2407" s="4" t="n">
        <v>2025</v>
      </c>
      <c r="C2407" s="4" t="n">
        <v>2</v>
      </c>
      <c r="D2407" s="9" t="s">
        <v>300</v>
      </c>
      <c r="E2407" s="9" t="s">
        <v>360</v>
      </c>
      <c r="F2407" s="12" t="str">
        <f aca="false">INDEX(品項主檔!$B$2:$B$11,MATCH($E2407,品項主檔!$A$2:$A$11,0))</f>
        <v>塔香涼麵</v>
      </c>
      <c r="G2407" s="12" t="str">
        <f aca="false">INDEX(品項主檔!$C$2:$C$11,MATCH($E2407,品項主檔!$A$2:$A$11,0))</f>
        <v>主食</v>
      </c>
      <c r="H2407" s="17" t="n">
        <f aca="false">SUMIFS(品項年度售價!$D$2:$D$31,品項年度售價!$A$2:$A$31,$B2407,品項年度售價!$B$2:$B$31,$E2407)</f>
        <v>185</v>
      </c>
      <c r="I2407" s="4" t="n">
        <v>267</v>
      </c>
      <c r="J2407" s="14" t="n">
        <f aca="false">H2407*I2407</f>
        <v>49395</v>
      </c>
    </row>
    <row r="2408" customFormat="false" ht="15" hidden="false" customHeight="false" outlineLevel="0" collapsed="false">
      <c r="A2408" s="6" t="str">
        <f aca="false">TEXT(B2408,"0")&amp;"-"&amp;TEXT(C2408,"00")</f>
        <v>2025-02</v>
      </c>
      <c r="B2408" s="4" t="n">
        <v>2025</v>
      </c>
      <c r="C2408" s="4" t="n">
        <v>2</v>
      </c>
      <c r="D2408" s="9" t="s">
        <v>300</v>
      </c>
      <c r="E2408" s="9" t="s">
        <v>362</v>
      </c>
      <c r="F2408" s="12" t="str">
        <f aca="false">INDEX(品項主檔!$B$2:$B$11,MATCH($E2408,品項主檔!$A$2:$A$11,0))</f>
        <v>海鮮炒飯</v>
      </c>
      <c r="G2408" s="12" t="str">
        <f aca="false">INDEX(品項主檔!$C$2:$C$11,MATCH($E2408,品項主檔!$A$2:$A$11,0))</f>
        <v>主食</v>
      </c>
      <c r="H2408" s="17" t="n">
        <f aca="false">SUMIFS(品項年度售價!$D$2:$D$31,品項年度售價!$A$2:$A$31,$B2408,品項年度售價!$B$2:$B$31,$E2408)</f>
        <v>255</v>
      </c>
      <c r="I2408" s="4" t="n">
        <v>416</v>
      </c>
      <c r="J2408" s="14" t="n">
        <f aca="false">H2408*I2408</f>
        <v>106080</v>
      </c>
    </row>
    <row r="2409" customFormat="false" ht="15" hidden="false" customHeight="false" outlineLevel="0" collapsed="false">
      <c r="A2409" s="6" t="str">
        <f aca="false">TEXT(B2409,"0")&amp;"-"&amp;TEXT(C2409,"00")</f>
        <v>2025-02</v>
      </c>
      <c r="B2409" s="4" t="n">
        <v>2025</v>
      </c>
      <c r="C2409" s="4" t="n">
        <v>2</v>
      </c>
      <c r="D2409" s="9" t="s">
        <v>300</v>
      </c>
      <c r="E2409" s="9" t="s">
        <v>364</v>
      </c>
      <c r="F2409" s="12" t="str">
        <f aca="false">INDEX(品項主檔!$B$2:$B$11,MATCH($E2409,品項主檔!$A$2:$A$11,0))</f>
        <v>酸辣湯</v>
      </c>
      <c r="G2409" s="12" t="str">
        <f aca="false">INDEX(品項主檔!$C$2:$C$11,MATCH($E2409,品項主檔!$A$2:$A$11,0))</f>
        <v>湯品</v>
      </c>
      <c r="H2409" s="17" t="n">
        <f aca="false">SUMIFS(品項年度售價!$D$2:$D$31,品項年度售價!$A$2:$A$31,$B2409,品項年度售價!$B$2:$B$31,$E2409)</f>
        <v>60</v>
      </c>
      <c r="I2409" s="4" t="n">
        <v>2632</v>
      </c>
      <c r="J2409" s="14" t="n">
        <f aca="false">H2409*I2409</f>
        <v>157920</v>
      </c>
    </row>
    <row r="2410" customFormat="false" ht="15" hidden="false" customHeight="false" outlineLevel="0" collapsed="false">
      <c r="A2410" s="6" t="str">
        <f aca="false">TEXT(B2410,"0")&amp;"-"&amp;TEXT(C2410,"00")</f>
        <v>2025-02</v>
      </c>
      <c r="B2410" s="4" t="n">
        <v>2025</v>
      </c>
      <c r="C2410" s="4" t="n">
        <v>2</v>
      </c>
      <c r="D2410" s="9" t="s">
        <v>300</v>
      </c>
      <c r="E2410" s="9" t="s">
        <v>367</v>
      </c>
      <c r="F2410" s="12" t="str">
        <f aca="false">INDEX(品項主檔!$B$2:$B$11,MATCH($E2410,品項主檔!$A$2:$A$11,0))</f>
        <v>招牌滷味拼盤</v>
      </c>
      <c r="G2410" s="12" t="str">
        <f aca="false">INDEX(品項主檔!$C$2:$C$11,MATCH($E2410,品項主檔!$A$2:$A$11,0))</f>
        <v>小菜</v>
      </c>
      <c r="H2410" s="17" t="n">
        <f aca="false">SUMIFS(品項年度售價!$D$2:$D$31,品項年度售價!$A$2:$A$31,$B2410,品項年度售價!$B$2:$B$31,$E2410)</f>
        <v>125</v>
      </c>
      <c r="I2410" s="4" t="n">
        <v>2186</v>
      </c>
      <c r="J2410" s="14" t="n">
        <f aca="false">H2410*I2410</f>
        <v>273250</v>
      </c>
    </row>
    <row r="2411" customFormat="false" ht="15" hidden="false" customHeight="false" outlineLevel="0" collapsed="false">
      <c r="A2411" s="6" t="str">
        <f aca="false">TEXT(B2411,"0")&amp;"-"&amp;TEXT(C2411,"00")</f>
        <v>2025-02</v>
      </c>
      <c r="B2411" s="4" t="n">
        <v>2025</v>
      </c>
      <c r="C2411" s="4" t="n">
        <v>2</v>
      </c>
      <c r="D2411" s="9" t="s">
        <v>300</v>
      </c>
      <c r="E2411" s="9" t="s">
        <v>370</v>
      </c>
      <c r="F2411" s="12" t="str">
        <f aca="false">INDEX(品項主檔!$B$2:$B$11,MATCH($E2411,品項主檔!$A$2:$A$11,0))</f>
        <v>古早味紅茶</v>
      </c>
      <c r="G2411" s="12" t="str">
        <f aca="false">INDEX(品項主檔!$C$2:$C$11,MATCH($E2411,品項主檔!$A$2:$A$11,0))</f>
        <v>飲品</v>
      </c>
      <c r="H2411" s="17" t="n">
        <f aca="false">SUMIFS(品項年度售價!$D$2:$D$31,品項年度售價!$A$2:$A$31,$B2411,品項年度售價!$B$2:$B$31,$E2411)</f>
        <v>45</v>
      </c>
      <c r="I2411" s="4" t="n">
        <v>3541</v>
      </c>
      <c r="J2411" s="14" t="n">
        <f aca="false">H2411*I2411</f>
        <v>159345</v>
      </c>
    </row>
    <row r="2412" customFormat="false" ht="15" hidden="false" customHeight="false" outlineLevel="0" collapsed="false">
      <c r="A2412" s="6" t="str">
        <f aca="false">TEXT(B2412,"0")&amp;"-"&amp;TEXT(C2412,"00")</f>
        <v>2025-02</v>
      </c>
      <c r="B2412" s="4" t="n">
        <v>2025</v>
      </c>
      <c r="C2412" s="4" t="n">
        <v>2</v>
      </c>
      <c r="D2412" s="9" t="s">
        <v>305</v>
      </c>
      <c r="E2412" s="9" t="s">
        <v>349</v>
      </c>
      <c r="F2412" s="12" t="str">
        <f aca="false">INDEX(品項主檔!$B$2:$B$11,MATCH($E2412,品項主檔!$A$2:$A$11,0))</f>
        <v>招牌牛肉麵</v>
      </c>
      <c r="G2412" s="12" t="str">
        <f aca="false">INDEX(品項主檔!$C$2:$C$11,MATCH($E2412,品項主檔!$A$2:$A$11,0))</f>
        <v>主食</v>
      </c>
      <c r="H2412" s="17" t="n">
        <f aca="false">SUMIFS(品項年度售價!$D$2:$D$31,品項年度售價!$A$2:$A$31,$B2412,品項年度售價!$B$2:$B$31,$E2412)</f>
        <v>295</v>
      </c>
      <c r="I2412" s="4" t="n">
        <v>547</v>
      </c>
      <c r="J2412" s="14" t="n">
        <f aca="false">H2412*I2412</f>
        <v>161365</v>
      </c>
    </row>
    <row r="2413" customFormat="false" ht="15" hidden="false" customHeight="false" outlineLevel="0" collapsed="false">
      <c r="A2413" s="6" t="str">
        <f aca="false">TEXT(B2413,"0")&amp;"-"&amp;TEXT(C2413,"00")</f>
        <v>2025-02</v>
      </c>
      <c r="B2413" s="4" t="n">
        <v>2025</v>
      </c>
      <c r="C2413" s="4" t="n">
        <v>2</v>
      </c>
      <c r="D2413" s="9" t="s">
        <v>305</v>
      </c>
      <c r="E2413" s="9" t="s">
        <v>352</v>
      </c>
      <c r="F2413" s="12" t="str">
        <f aca="false">INDEX(品項主檔!$B$2:$B$11,MATCH($E2413,品項主檔!$A$2:$A$11,0))</f>
        <v>三杯雞定食</v>
      </c>
      <c r="G2413" s="12" t="str">
        <f aca="false">INDEX(品項主檔!$C$2:$C$11,MATCH($E2413,品項主檔!$A$2:$A$11,0))</f>
        <v>主食</v>
      </c>
      <c r="H2413" s="17" t="n">
        <f aca="false">SUMIFS(品項年度售價!$D$2:$D$31,品項年度售價!$A$2:$A$31,$B2413,品項年度售價!$B$2:$B$31,$E2413)</f>
        <v>260</v>
      </c>
      <c r="I2413" s="4" t="n">
        <v>505</v>
      </c>
      <c r="J2413" s="14" t="n">
        <f aca="false">H2413*I2413</f>
        <v>131300</v>
      </c>
    </row>
    <row r="2414" customFormat="false" ht="15" hidden="false" customHeight="false" outlineLevel="0" collapsed="false">
      <c r="A2414" s="6" t="str">
        <f aca="false">TEXT(B2414,"0")&amp;"-"&amp;TEXT(C2414,"00")</f>
        <v>2025-02</v>
      </c>
      <c r="B2414" s="4" t="n">
        <v>2025</v>
      </c>
      <c r="C2414" s="4" t="n">
        <v>2</v>
      </c>
      <c r="D2414" s="9" t="s">
        <v>305</v>
      </c>
      <c r="E2414" s="9" t="s">
        <v>354</v>
      </c>
      <c r="F2414" s="12" t="str">
        <f aca="false">INDEX(品項主檔!$B$2:$B$11,MATCH($E2414,品項主檔!$A$2:$A$11,0))</f>
        <v>蔥油雞腿飯</v>
      </c>
      <c r="G2414" s="12" t="str">
        <f aca="false">INDEX(品項主檔!$C$2:$C$11,MATCH($E2414,品項主檔!$A$2:$A$11,0))</f>
        <v>主食</v>
      </c>
      <c r="H2414" s="17" t="n">
        <f aca="false">SUMIFS(品項年度售價!$D$2:$D$31,品項年度售價!$A$2:$A$31,$B2414,品項年度售價!$B$2:$B$31,$E2414)</f>
        <v>230</v>
      </c>
      <c r="I2414" s="4" t="n">
        <v>477</v>
      </c>
      <c r="J2414" s="14" t="n">
        <f aca="false">H2414*I2414</f>
        <v>109710</v>
      </c>
    </row>
    <row r="2415" customFormat="false" ht="15" hidden="false" customHeight="false" outlineLevel="0" collapsed="false">
      <c r="A2415" s="6" t="str">
        <f aca="false">TEXT(B2415,"0")&amp;"-"&amp;TEXT(C2415,"00")</f>
        <v>2025-02</v>
      </c>
      <c r="B2415" s="4" t="n">
        <v>2025</v>
      </c>
      <c r="C2415" s="4" t="n">
        <v>2</v>
      </c>
      <c r="D2415" s="9" t="s">
        <v>305</v>
      </c>
      <c r="E2415" s="9" t="s">
        <v>356</v>
      </c>
      <c r="F2415" s="12" t="str">
        <f aca="false">INDEX(品項主檔!$B$2:$B$11,MATCH($E2415,品項主檔!$A$2:$A$11,0))</f>
        <v>黑胡椒豬排飯</v>
      </c>
      <c r="G2415" s="12" t="str">
        <f aca="false">INDEX(品項主檔!$C$2:$C$11,MATCH($E2415,品項主檔!$A$2:$A$11,0))</f>
        <v>主食</v>
      </c>
      <c r="H2415" s="17" t="n">
        <f aca="false">SUMIFS(品項年度售價!$D$2:$D$31,品項年度售價!$A$2:$A$31,$B2415,品項年度售價!$B$2:$B$31,$E2415)</f>
        <v>240</v>
      </c>
      <c r="I2415" s="4" t="n">
        <v>493</v>
      </c>
      <c r="J2415" s="14" t="n">
        <f aca="false">H2415*I2415</f>
        <v>118320</v>
      </c>
    </row>
    <row r="2416" customFormat="false" ht="15" hidden="false" customHeight="false" outlineLevel="0" collapsed="false">
      <c r="A2416" s="6" t="str">
        <f aca="false">TEXT(B2416,"0")&amp;"-"&amp;TEXT(C2416,"00")</f>
        <v>2025-02</v>
      </c>
      <c r="B2416" s="4" t="n">
        <v>2025</v>
      </c>
      <c r="C2416" s="4" t="n">
        <v>2</v>
      </c>
      <c r="D2416" s="9" t="s">
        <v>305</v>
      </c>
      <c r="E2416" s="9" t="s">
        <v>358</v>
      </c>
      <c r="F2416" s="12" t="str">
        <f aca="false">INDEX(品項主檔!$B$2:$B$11,MATCH($E2416,品項主檔!$A$2:$A$11,0))</f>
        <v>麻油雞湯麵</v>
      </c>
      <c r="G2416" s="12" t="str">
        <f aca="false">INDEX(品項主檔!$C$2:$C$11,MATCH($E2416,品項主檔!$A$2:$A$11,0))</f>
        <v>主食</v>
      </c>
      <c r="H2416" s="17" t="n">
        <f aca="false">SUMIFS(品項年度售價!$D$2:$D$31,品項年度售價!$A$2:$A$31,$B2416,品項年度售價!$B$2:$B$31,$E2416)</f>
        <v>305</v>
      </c>
      <c r="I2416" s="4" t="n">
        <v>579</v>
      </c>
      <c r="J2416" s="14" t="n">
        <f aca="false">H2416*I2416</f>
        <v>176595</v>
      </c>
    </row>
    <row r="2417" customFormat="false" ht="15" hidden="false" customHeight="false" outlineLevel="0" collapsed="false">
      <c r="A2417" s="6" t="str">
        <f aca="false">TEXT(B2417,"0")&amp;"-"&amp;TEXT(C2417,"00")</f>
        <v>2025-02</v>
      </c>
      <c r="B2417" s="4" t="n">
        <v>2025</v>
      </c>
      <c r="C2417" s="4" t="n">
        <v>2</v>
      </c>
      <c r="D2417" s="9" t="s">
        <v>305</v>
      </c>
      <c r="E2417" s="9" t="s">
        <v>360</v>
      </c>
      <c r="F2417" s="12" t="str">
        <f aca="false">INDEX(品項主檔!$B$2:$B$11,MATCH($E2417,品項主檔!$A$2:$A$11,0))</f>
        <v>塔香涼麵</v>
      </c>
      <c r="G2417" s="12" t="str">
        <f aca="false">INDEX(品項主檔!$C$2:$C$11,MATCH($E2417,品項主檔!$A$2:$A$11,0))</f>
        <v>主食</v>
      </c>
      <c r="H2417" s="17" t="n">
        <f aca="false">SUMIFS(品項年度售價!$D$2:$D$31,品項年度售價!$A$2:$A$31,$B2417,品項年度售價!$B$2:$B$31,$E2417)</f>
        <v>185</v>
      </c>
      <c r="I2417" s="4" t="n">
        <v>201</v>
      </c>
      <c r="J2417" s="14" t="n">
        <f aca="false">H2417*I2417</f>
        <v>37185</v>
      </c>
    </row>
    <row r="2418" customFormat="false" ht="15" hidden="false" customHeight="false" outlineLevel="0" collapsed="false">
      <c r="A2418" s="6" t="str">
        <f aca="false">TEXT(B2418,"0")&amp;"-"&amp;TEXT(C2418,"00")</f>
        <v>2025-02</v>
      </c>
      <c r="B2418" s="4" t="n">
        <v>2025</v>
      </c>
      <c r="C2418" s="4" t="n">
        <v>2</v>
      </c>
      <c r="D2418" s="9" t="s">
        <v>305</v>
      </c>
      <c r="E2418" s="9" t="s">
        <v>362</v>
      </c>
      <c r="F2418" s="12" t="str">
        <f aca="false">INDEX(品項主檔!$B$2:$B$11,MATCH($E2418,品項主檔!$A$2:$A$11,0))</f>
        <v>海鮮炒飯</v>
      </c>
      <c r="G2418" s="12" t="str">
        <f aca="false">INDEX(品項主檔!$C$2:$C$11,MATCH($E2418,品項主檔!$A$2:$A$11,0))</f>
        <v>主食</v>
      </c>
      <c r="H2418" s="17" t="n">
        <f aca="false">SUMIFS(品項年度售價!$D$2:$D$31,品項年度售價!$A$2:$A$31,$B2418,品項年度售價!$B$2:$B$31,$E2418)</f>
        <v>255</v>
      </c>
      <c r="I2418" s="4" t="n">
        <v>442</v>
      </c>
      <c r="J2418" s="14" t="n">
        <f aca="false">H2418*I2418</f>
        <v>112710</v>
      </c>
    </row>
    <row r="2419" customFormat="false" ht="15" hidden="false" customHeight="false" outlineLevel="0" collapsed="false">
      <c r="A2419" s="6" t="str">
        <f aca="false">TEXT(B2419,"0")&amp;"-"&amp;TEXT(C2419,"00")</f>
        <v>2025-02</v>
      </c>
      <c r="B2419" s="4" t="n">
        <v>2025</v>
      </c>
      <c r="C2419" s="4" t="n">
        <v>2</v>
      </c>
      <c r="D2419" s="9" t="s">
        <v>305</v>
      </c>
      <c r="E2419" s="9" t="s">
        <v>364</v>
      </c>
      <c r="F2419" s="12" t="str">
        <f aca="false">INDEX(品項主檔!$B$2:$B$11,MATCH($E2419,品項主檔!$A$2:$A$11,0))</f>
        <v>酸辣湯</v>
      </c>
      <c r="G2419" s="12" t="str">
        <f aca="false">INDEX(品項主檔!$C$2:$C$11,MATCH($E2419,品項主檔!$A$2:$A$11,0))</f>
        <v>湯品</v>
      </c>
      <c r="H2419" s="17" t="n">
        <f aca="false">SUMIFS(品項年度售價!$D$2:$D$31,品項年度售價!$A$2:$A$31,$B2419,品項年度售價!$B$2:$B$31,$E2419)</f>
        <v>60</v>
      </c>
      <c r="I2419" s="4" t="n">
        <v>2600</v>
      </c>
      <c r="J2419" s="14" t="n">
        <f aca="false">H2419*I2419</f>
        <v>156000</v>
      </c>
    </row>
    <row r="2420" customFormat="false" ht="15" hidden="false" customHeight="false" outlineLevel="0" collapsed="false">
      <c r="A2420" s="6" t="str">
        <f aca="false">TEXT(B2420,"0")&amp;"-"&amp;TEXT(C2420,"00")</f>
        <v>2025-02</v>
      </c>
      <c r="B2420" s="4" t="n">
        <v>2025</v>
      </c>
      <c r="C2420" s="4" t="n">
        <v>2</v>
      </c>
      <c r="D2420" s="9" t="s">
        <v>305</v>
      </c>
      <c r="E2420" s="9" t="s">
        <v>367</v>
      </c>
      <c r="F2420" s="12" t="str">
        <f aca="false">INDEX(品項主檔!$B$2:$B$11,MATCH($E2420,品項主檔!$A$2:$A$11,0))</f>
        <v>招牌滷味拼盤</v>
      </c>
      <c r="G2420" s="12" t="str">
        <f aca="false">INDEX(品項主檔!$C$2:$C$11,MATCH($E2420,品項主檔!$A$2:$A$11,0))</f>
        <v>小菜</v>
      </c>
      <c r="H2420" s="17" t="n">
        <f aca="false">SUMIFS(品項年度售價!$D$2:$D$31,品項年度售價!$A$2:$A$31,$B2420,品項年度售價!$B$2:$B$31,$E2420)</f>
        <v>125</v>
      </c>
      <c r="I2420" s="4" t="n">
        <v>2201</v>
      </c>
      <c r="J2420" s="14" t="n">
        <f aca="false">H2420*I2420</f>
        <v>275125</v>
      </c>
    </row>
    <row r="2421" customFormat="false" ht="15" hidden="false" customHeight="false" outlineLevel="0" collapsed="false">
      <c r="A2421" s="6" t="str">
        <f aca="false">TEXT(B2421,"0")&amp;"-"&amp;TEXT(C2421,"00")</f>
        <v>2025-02</v>
      </c>
      <c r="B2421" s="4" t="n">
        <v>2025</v>
      </c>
      <c r="C2421" s="4" t="n">
        <v>2</v>
      </c>
      <c r="D2421" s="9" t="s">
        <v>305</v>
      </c>
      <c r="E2421" s="9" t="s">
        <v>370</v>
      </c>
      <c r="F2421" s="12" t="str">
        <f aca="false">INDEX(品項主檔!$B$2:$B$11,MATCH($E2421,品項主檔!$A$2:$A$11,0))</f>
        <v>古早味紅茶</v>
      </c>
      <c r="G2421" s="12" t="str">
        <f aca="false">INDEX(品項主檔!$C$2:$C$11,MATCH($E2421,品項主檔!$A$2:$A$11,0))</f>
        <v>飲品</v>
      </c>
      <c r="H2421" s="17" t="n">
        <f aca="false">SUMIFS(品項年度售價!$D$2:$D$31,品項年度售價!$A$2:$A$31,$B2421,品項年度售價!$B$2:$B$31,$E2421)</f>
        <v>45</v>
      </c>
      <c r="I2421" s="4" t="n">
        <v>2939</v>
      </c>
      <c r="J2421" s="14" t="n">
        <f aca="false">H2421*I2421</f>
        <v>132255</v>
      </c>
    </row>
    <row r="2422" customFormat="false" ht="15" hidden="false" customHeight="false" outlineLevel="0" collapsed="false">
      <c r="A2422" s="6" t="str">
        <f aca="false">TEXT(B2422,"0")&amp;"-"&amp;TEXT(C2422,"00")</f>
        <v>2025-02</v>
      </c>
      <c r="B2422" s="4" t="n">
        <v>2025</v>
      </c>
      <c r="C2422" s="4" t="n">
        <v>2</v>
      </c>
      <c r="D2422" s="9" t="s">
        <v>307</v>
      </c>
      <c r="E2422" s="9" t="s">
        <v>349</v>
      </c>
      <c r="F2422" s="12" t="str">
        <f aca="false">INDEX(品項主檔!$B$2:$B$11,MATCH($E2422,品項主檔!$A$2:$A$11,0))</f>
        <v>招牌牛肉麵</v>
      </c>
      <c r="G2422" s="12" t="str">
        <f aca="false">INDEX(品項主檔!$C$2:$C$11,MATCH($E2422,品項主檔!$A$2:$A$11,0))</f>
        <v>主食</v>
      </c>
      <c r="H2422" s="17" t="n">
        <f aca="false">SUMIFS(品項年度售價!$D$2:$D$31,品項年度售價!$A$2:$A$31,$B2422,品項年度售價!$B$2:$B$31,$E2422)</f>
        <v>295</v>
      </c>
      <c r="I2422" s="4" t="n">
        <v>462</v>
      </c>
      <c r="J2422" s="14" t="n">
        <f aca="false">H2422*I2422</f>
        <v>136290</v>
      </c>
    </row>
    <row r="2423" customFormat="false" ht="15" hidden="false" customHeight="false" outlineLevel="0" collapsed="false">
      <c r="A2423" s="6" t="str">
        <f aca="false">TEXT(B2423,"0")&amp;"-"&amp;TEXT(C2423,"00")</f>
        <v>2025-02</v>
      </c>
      <c r="B2423" s="4" t="n">
        <v>2025</v>
      </c>
      <c r="C2423" s="4" t="n">
        <v>2</v>
      </c>
      <c r="D2423" s="9" t="s">
        <v>307</v>
      </c>
      <c r="E2423" s="9" t="s">
        <v>352</v>
      </c>
      <c r="F2423" s="12" t="str">
        <f aca="false">INDEX(品項主檔!$B$2:$B$11,MATCH($E2423,品項主檔!$A$2:$A$11,0))</f>
        <v>三杯雞定食</v>
      </c>
      <c r="G2423" s="12" t="str">
        <f aca="false">INDEX(品項主檔!$C$2:$C$11,MATCH($E2423,品項主檔!$A$2:$A$11,0))</f>
        <v>主食</v>
      </c>
      <c r="H2423" s="17" t="n">
        <f aca="false">SUMIFS(品項年度售價!$D$2:$D$31,品項年度售價!$A$2:$A$31,$B2423,品項年度售價!$B$2:$B$31,$E2423)</f>
        <v>260</v>
      </c>
      <c r="I2423" s="4" t="n">
        <v>443</v>
      </c>
      <c r="J2423" s="14" t="n">
        <f aca="false">H2423*I2423</f>
        <v>115180</v>
      </c>
    </row>
    <row r="2424" customFormat="false" ht="15" hidden="false" customHeight="false" outlineLevel="0" collapsed="false">
      <c r="A2424" s="6" t="str">
        <f aca="false">TEXT(B2424,"0")&amp;"-"&amp;TEXT(C2424,"00")</f>
        <v>2025-02</v>
      </c>
      <c r="B2424" s="4" t="n">
        <v>2025</v>
      </c>
      <c r="C2424" s="4" t="n">
        <v>2</v>
      </c>
      <c r="D2424" s="9" t="s">
        <v>307</v>
      </c>
      <c r="E2424" s="9" t="s">
        <v>354</v>
      </c>
      <c r="F2424" s="12" t="str">
        <f aca="false">INDEX(品項主檔!$B$2:$B$11,MATCH($E2424,品項主檔!$A$2:$A$11,0))</f>
        <v>蔥油雞腿飯</v>
      </c>
      <c r="G2424" s="12" t="str">
        <f aca="false">INDEX(品項主檔!$C$2:$C$11,MATCH($E2424,品項主檔!$A$2:$A$11,0))</f>
        <v>主食</v>
      </c>
      <c r="H2424" s="17" t="n">
        <f aca="false">SUMIFS(品項年度售價!$D$2:$D$31,品項年度售價!$A$2:$A$31,$B2424,品項年度售價!$B$2:$B$31,$E2424)</f>
        <v>230</v>
      </c>
      <c r="I2424" s="4" t="n">
        <v>396</v>
      </c>
      <c r="J2424" s="14" t="n">
        <f aca="false">H2424*I2424</f>
        <v>91080</v>
      </c>
    </row>
    <row r="2425" customFormat="false" ht="15" hidden="false" customHeight="false" outlineLevel="0" collapsed="false">
      <c r="A2425" s="6" t="str">
        <f aca="false">TEXT(B2425,"0")&amp;"-"&amp;TEXT(C2425,"00")</f>
        <v>2025-02</v>
      </c>
      <c r="B2425" s="4" t="n">
        <v>2025</v>
      </c>
      <c r="C2425" s="4" t="n">
        <v>2</v>
      </c>
      <c r="D2425" s="9" t="s">
        <v>307</v>
      </c>
      <c r="E2425" s="9" t="s">
        <v>356</v>
      </c>
      <c r="F2425" s="12" t="str">
        <f aca="false">INDEX(品項主檔!$B$2:$B$11,MATCH($E2425,品項主檔!$A$2:$A$11,0))</f>
        <v>黑胡椒豬排飯</v>
      </c>
      <c r="G2425" s="12" t="str">
        <f aca="false">INDEX(品項主檔!$C$2:$C$11,MATCH($E2425,品項主檔!$A$2:$A$11,0))</f>
        <v>主食</v>
      </c>
      <c r="H2425" s="17" t="n">
        <f aca="false">SUMIFS(品項年度售價!$D$2:$D$31,品項年度售價!$A$2:$A$31,$B2425,品項年度售價!$B$2:$B$31,$E2425)</f>
        <v>240</v>
      </c>
      <c r="I2425" s="4" t="n">
        <v>411</v>
      </c>
      <c r="J2425" s="14" t="n">
        <f aca="false">H2425*I2425</f>
        <v>98640</v>
      </c>
    </row>
    <row r="2426" customFormat="false" ht="15" hidden="false" customHeight="false" outlineLevel="0" collapsed="false">
      <c r="A2426" s="6" t="str">
        <f aca="false">TEXT(B2426,"0")&amp;"-"&amp;TEXT(C2426,"00")</f>
        <v>2025-02</v>
      </c>
      <c r="B2426" s="4" t="n">
        <v>2025</v>
      </c>
      <c r="C2426" s="4" t="n">
        <v>2</v>
      </c>
      <c r="D2426" s="9" t="s">
        <v>307</v>
      </c>
      <c r="E2426" s="9" t="s">
        <v>358</v>
      </c>
      <c r="F2426" s="12" t="str">
        <f aca="false">INDEX(品項主檔!$B$2:$B$11,MATCH($E2426,品項主檔!$A$2:$A$11,0))</f>
        <v>麻油雞湯麵</v>
      </c>
      <c r="G2426" s="12" t="str">
        <f aca="false">INDEX(品項主檔!$C$2:$C$11,MATCH($E2426,品項主檔!$A$2:$A$11,0))</f>
        <v>主食</v>
      </c>
      <c r="H2426" s="17" t="n">
        <f aca="false">SUMIFS(品項年度售價!$D$2:$D$31,品項年度售價!$A$2:$A$31,$B2426,品項年度售價!$B$2:$B$31,$E2426)</f>
        <v>305</v>
      </c>
      <c r="I2426" s="4" t="n">
        <v>481</v>
      </c>
      <c r="J2426" s="14" t="n">
        <f aca="false">H2426*I2426</f>
        <v>146705</v>
      </c>
    </row>
    <row r="2427" customFormat="false" ht="15" hidden="false" customHeight="false" outlineLevel="0" collapsed="false">
      <c r="A2427" s="6" t="str">
        <f aca="false">TEXT(B2427,"0")&amp;"-"&amp;TEXT(C2427,"00")</f>
        <v>2025-02</v>
      </c>
      <c r="B2427" s="4" t="n">
        <v>2025</v>
      </c>
      <c r="C2427" s="4" t="n">
        <v>2</v>
      </c>
      <c r="D2427" s="9" t="s">
        <v>307</v>
      </c>
      <c r="E2427" s="9" t="s">
        <v>360</v>
      </c>
      <c r="F2427" s="12" t="str">
        <f aca="false">INDEX(品項主檔!$B$2:$B$11,MATCH($E2427,品項主檔!$A$2:$A$11,0))</f>
        <v>塔香涼麵</v>
      </c>
      <c r="G2427" s="12" t="str">
        <f aca="false">INDEX(品項主檔!$C$2:$C$11,MATCH($E2427,品項主檔!$A$2:$A$11,0))</f>
        <v>主食</v>
      </c>
      <c r="H2427" s="17" t="n">
        <f aca="false">SUMIFS(品項年度售價!$D$2:$D$31,品項年度售價!$A$2:$A$31,$B2427,品項年度售價!$B$2:$B$31,$E2427)</f>
        <v>185</v>
      </c>
      <c r="I2427" s="4" t="n">
        <v>187</v>
      </c>
      <c r="J2427" s="14" t="n">
        <f aca="false">H2427*I2427</f>
        <v>34595</v>
      </c>
    </row>
    <row r="2428" customFormat="false" ht="15" hidden="false" customHeight="false" outlineLevel="0" collapsed="false">
      <c r="A2428" s="6" t="str">
        <f aca="false">TEXT(B2428,"0")&amp;"-"&amp;TEXT(C2428,"00")</f>
        <v>2025-02</v>
      </c>
      <c r="B2428" s="4" t="n">
        <v>2025</v>
      </c>
      <c r="C2428" s="4" t="n">
        <v>2</v>
      </c>
      <c r="D2428" s="9" t="s">
        <v>307</v>
      </c>
      <c r="E2428" s="9" t="s">
        <v>362</v>
      </c>
      <c r="F2428" s="12" t="str">
        <f aca="false">INDEX(品項主檔!$B$2:$B$11,MATCH($E2428,品項主檔!$A$2:$A$11,0))</f>
        <v>海鮮炒飯</v>
      </c>
      <c r="G2428" s="12" t="str">
        <f aca="false">INDEX(品項主檔!$C$2:$C$11,MATCH($E2428,品項主檔!$A$2:$A$11,0))</f>
        <v>主食</v>
      </c>
      <c r="H2428" s="17" t="n">
        <f aca="false">SUMIFS(品項年度售價!$D$2:$D$31,品項年度售價!$A$2:$A$31,$B2428,品項年度售價!$B$2:$B$31,$E2428)</f>
        <v>255</v>
      </c>
      <c r="I2428" s="4" t="n">
        <v>396</v>
      </c>
      <c r="J2428" s="14" t="n">
        <f aca="false">H2428*I2428</f>
        <v>100980</v>
      </c>
    </row>
    <row r="2429" customFormat="false" ht="15" hidden="false" customHeight="false" outlineLevel="0" collapsed="false">
      <c r="A2429" s="6" t="str">
        <f aca="false">TEXT(B2429,"0")&amp;"-"&amp;TEXT(C2429,"00")</f>
        <v>2025-02</v>
      </c>
      <c r="B2429" s="4" t="n">
        <v>2025</v>
      </c>
      <c r="C2429" s="4" t="n">
        <v>2</v>
      </c>
      <c r="D2429" s="9" t="s">
        <v>307</v>
      </c>
      <c r="E2429" s="9" t="s">
        <v>364</v>
      </c>
      <c r="F2429" s="12" t="str">
        <f aca="false">INDEX(品項主檔!$B$2:$B$11,MATCH($E2429,品項主檔!$A$2:$A$11,0))</f>
        <v>酸辣湯</v>
      </c>
      <c r="G2429" s="12" t="str">
        <f aca="false">INDEX(品項主檔!$C$2:$C$11,MATCH($E2429,品項主檔!$A$2:$A$11,0))</f>
        <v>湯品</v>
      </c>
      <c r="H2429" s="17" t="n">
        <f aca="false">SUMIFS(品項年度售價!$D$2:$D$31,品項年度售價!$A$2:$A$31,$B2429,品項年度售價!$B$2:$B$31,$E2429)</f>
        <v>60</v>
      </c>
      <c r="I2429" s="4" t="n">
        <v>2037</v>
      </c>
      <c r="J2429" s="14" t="n">
        <f aca="false">H2429*I2429</f>
        <v>122220</v>
      </c>
    </row>
    <row r="2430" customFormat="false" ht="15" hidden="false" customHeight="false" outlineLevel="0" collapsed="false">
      <c r="A2430" s="6" t="str">
        <f aca="false">TEXT(B2430,"0")&amp;"-"&amp;TEXT(C2430,"00")</f>
        <v>2025-02</v>
      </c>
      <c r="B2430" s="4" t="n">
        <v>2025</v>
      </c>
      <c r="C2430" s="4" t="n">
        <v>2</v>
      </c>
      <c r="D2430" s="9" t="s">
        <v>307</v>
      </c>
      <c r="E2430" s="9" t="s">
        <v>367</v>
      </c>
      <c r="F2430" s="12" t="str">
        <f aca="false">INDEX(品項主檔!$B$2:$B$11,MATCH($E2430,品項主檔!$A$2:$A$11,0))</f>
        <v>招牌滷味拼盤</v>
      </c>
      <c r="G2430" s="12" t="str">
        <f aca="false">INDEX(品項主檔!$C$2:$C$11,MATCH($E2430,品項主檔!$A$2:$A$11,0))</f>
        <v>小菜</v>
      </c>
      <c r="H2430" s="17" t="n">
        <f aca="false">SUMIFS(品項年度售價!$D$2:$D$31,品項年度售價!$A$2:$A$31,$B2430,品項年度售價!$B$2:$B$31,$E2430)</f>
        <v>125</v>
      </c>
      <c r="I2430" s="4" t="n">
        <v>1636</v>
      </c>
      <c r="J2430" s="14" t="n">
        <f aca="false">H2430*I2430</f>
        <v>204500</v>
      </c>
    </row>
    <row r="2431" customFormat="false" ht="15" hidden="false" customHeight="false" outlineLevel="0" collapsed="false">
      <c r="A2431" s="6" t="str">
        <f aca="false">TEXT(B2431,"0")&amp;"-"&amp;TEXT(C2431,"00")</f>
        <v>2025-02</v>
      </c>
      <c r="B2431" s="4" t="n">
        <v>2025</v>
      </c>
      <c r="C2431" s="4" t="n">
        <v>2</v>
      </c>
      <c r="D2431" s="9" t="s">
        <v>307</v>
      </c>
      <c r="E2431" s="9" t="s">
        <v>370</v>
      </c>
      <c r="F2431" s="12" t="str">
        <f aca="false">INDEX(品項主檔!$B$2:$B$11,MATCH($E2431,品項主檔!$A$2:$A$11,0))</f>
        <v>古早味紅茶</v>
      </c>
      <c r="G2431" s="12" t="str">
        <f aca="false">INDEX(品項主檔!$C$2:$C$11,MATCH($E2431,品項主檔!$A$2:$A$11,0))</f>
        <v>飲品</v>
      </c>
      <c r="H2431" s="17" t="n">
        <f aca="false">SUMIFS(品項年度售價!$D$2:$D$31,品項年度售價!$A$2:$A$31,$B2431,品項年度售價!$B$2:$B$31,$E2431)</f>
        <v>45</v>
      </c>
      <c r="I2431" s="4" t="n">
        <v>3037</v>
      </c>
      <c r="J2431" s="14" t="n">
        <f aca="false">H2431*I2431</f>
        <v>136665</v>
      </c>
    </row>
    <row r="2432" customFormat="false" ht="15" hidden="false" customHeight="false" outlineLevel="0" collapsed="false">
      <c r="A2432" s="6" t="str">
        <f aca="false">TEXT(B2432,"0")&amp;"-"&amp;TEXT(C2432,"00")</f>
        <v>2025-02</v>
      </c>
      <c r="B2432" s="4" t="n">
        <v>2025</v>
      </c>
      <c r="C2432" s="4" t="n">
        <v>2</v>
      </c>
      <c r="D2432" s="9" t="s">
        <v>310</v>
      </c>
      <c r="E2432" s="9" t="s">
        <v>349</v>
      </c>
      <c r="F2432" s="12" t="str">
        <f aca="false">INDEX(品項主檔!$B$2:$B$11,MATCH($E2432,品項主檔!$A$2:$A$11,0))</f>
        <v>招牌牛肉麵</v>
      </c>
      <c r="G2432" s="12" t="str">
        <f aca="false">INDEX(品項主檔!$C$2:$C$11,MATCH($E2432,品項主檔!$A$2:$A$11,0))</f>
        <v>主食</v>
      </c>
      <c r="H2432" s="17" t="n">
        <f aca="false">SUMIFS(品項年度售價!$D$2:$D$31,品項年度售價!$A$2:$A$31,$B2432,品項年度售價!$B$2:$B$31,$E2432)</f>
        <v>295</v>
      </c>
      <c r="I2432" s="4" t="n">
        <v>105</v>
      </c>
      <c r="J2432" s="14" t="n">
        <f aca="false">H2432*I2432</f>
        <v>30975</v>
      </c>
    </row>
    <row r="2433" customFormat="false" ht="15" hidden="false" customHeight="false" outlineLevel="0" collapsed="false">
      <c r="A2433" s="6" t="str">
        <f aca="false">TEXT(B2433,"0")&amp;"-"&amp;TEXT(C2433,"00")</f>
        <v>2025-02</v>
      </c>
      <c r="B2433" s="4" t="n">
        <v>2025</v>
      </c>
      <c r="C2433" s="4" t="n">
        <v>2</v>
      </c>
      <c r="D2433" s="9" t="s">
        <v>310</v>
      </c>
      <c r="E2433" s="9" t="s">
        <v>352</v>
      </c>
      <c r="F2433" s="12" t="str">
        <f aca="false">INDEX(品項主檔!$B$2:$B$11,MATCH($E2433,品項主檔!$A$2:$A$11,0))</f>
        <v>三杯雞定食</v>
      </c>
      <c r="G2433" s="12" t="str">
        <f aca="false">INDEX(品項主檔!$C$2:$C$11,MATCH($E2433,品項主檔!$A$2:$A$11,0))</f>
        <v>主食</v>
      </c>
      <c r="H2433" s="17" t="n">
        <f aca="false">SUMIFS(品項年度售價!$D$2:$D$31,品項年度售價!$A$2:$A$31,$B2433,品項年度售價!$B$2:$B$31,$E2433)</f>
        <v>260</v>
      </c>
      <c r="I2433" s="4" t="n">
        <v>102</v>
      </c>
      <c r="J2433" s="14" t="n">
        <f aca="false">H2433*I2433</f>
        <v>26520</v>
      </c>
    </row>
    <row r="2434" customFormat="false" ht="15" hidden="false" customHeight="false" outlineLevel="0" collapsed="false">
      <c r="A2434" s="6" t="str">
        <f aca="false">TEXT(B2434,"0")&amp;"-"&amp;TEXT(C2434,"00")</f>
        <v>2025-02</v>
      </c>
      <c r="B2434" s="4" t="n">
        <v>2025</v>
      </c>
      <c r="C2434" s="4" t="n">
        <v>2</v>
      </c>
      <c r="D2434" s="9" t="s">
        <v>310</v>
      </c>
      <c r="E2434" s="9" t="s">
        <v>354</v>
      </c>
      <c r="F2434" s="12" t="str">
        <f aca="false">INDEX(品項主檔!$B$2:$B$11,MATCH($E2434,品項主檔!$A$2:$A$11,0))</f>
        <v>蔥油雞腿飯</v>
      </c>
      <c r="G2434" s="12" t="str">
        <f aca="false">INDEX(品項主檔!$C$2:$C$11,MATCH($E2434,品項主檔!$A$2:$A$11,0))</f>
        <v>主食</v>
      </c>
      <c r="H2434" s="17" t="n">
        <f aca="false">SUMIFS(品項年度售價!$D$2:$D$31,品項年度售價!$A$2:$A$31,$B2434,品項年度售價!$B$2:$B$31,$E2434)</f>
        <v>230</v>
      </c>
      <c r="I2434" s="4" t="n">
        <v>109</v>
      </c>
      <c r="J2434" s="14" t="n">
        <f aca="false">H2434*I2434</f>
        <v>25070</v>
      </c>
    </row>
    <row r="2435" customFormat="false" ht="15" hidden="false" customHeight="false" outlineLevel="0" collapsed="false">
      <c r="A2435" s="6" t="str">
        <f aca="false">TEXT(B2435,"0")&amp;"-"&amp;TEXT(C2435,"00")</f>
        <v>2025-02</v>
      </c>
      <c r="B2435" s="4" t="n">
        <v>2025</v>
      </c>
      <c r="C2435" s="4" t="n">
        <v>2</v>
      </c>
      <c r="D2435" s="9" t="s">
        <v>310</v>
      </c>
      <c r="E2435" s="9" t="s">
        <v>356</v>
      </c>
      <c r="F2435" s="12" t="str">
        <f aca="false">INDEX(品項主檔!$B$2:$B$11,MATCH($E2435,品項主檔!$A$2:$A$11,0))</f>
        <v>黑胡椒豬排飯</v>
      </c>
      <c r="G2435" s="12" t="str">
        <f aca="false">INDEX(品項主檔!$C$2:$C$11,MATCH($E2435,品項主檔!$A$2:$A$11,0))</f>
        <v>主食</v>
      </c>
      <c r="H2435" s="17" t="n">
        <f aca="false">SUMIFS(品項年度售價!$D$2:$D$31,品項年度售價!$A$2:$A$31,$B2435,品項年度售價!$B$2:$B$31,$E2435)</f>
        <v>240</v>
      </c>
      <c r="I2435" s="4" t="n">
        <v>97</v>
      </c>
      <c r="J2435" s="14" t="n">
        <f aca="false">H2435*I2435</f>
        <v>23280</v>
      </c>
    </row>
    <row r="2436" customFormat="false" ht="15" hidden="false" customHeight="false" outlineLevel="0" collapsed="false">
      <c r="A2436" s="6" t="str">
        <f aca="false">TEXT(B2436,"0")&amp;"-"&amp;TEXT(C2436,"00")</f>
        <v>2025-02</v>
      </c>
      <c r="B2436" s="4" t="n">
        <v>2025</v>
      </c>
      <c r="C2436" s="4" t="n">
        <v>2</v>
      </c>
      <c r="D2436" s="9" t="s">
        <v>310</v>
      </c>
      <c r="E2436" s="9" t="s">
        <v>358</v>
      </c>
      <c r="F2436" s="12" t="str">
        <f aca="false">INDEX(品項主檔!$B$2:$B$11,MATCH($E2436,品項主檔!$A$2:$A$11,0))</f>
        <v>麻油雞湯麵</v>
      </c>
      <c r="G2436" s="12" t="str">
        <f aca="false">INDEX(品項主檔!$C$2:$C$11,MATCH($E2436,品項主檔!$A$2:$A$11,0))</f>
        <v>主食</v>
      </c>
      <c r="H2436" s="17" t="n">
        <f aca="false">SUMIFS(品項年度售價!$D$2:$D$31,品項年度售價!$A$2:$A$31,$B2436,品項年度售價!$B$2:$B$31,$E2436)</f>
        <v>305</v>
      </c>
      <c r="I2436" s="4" t="n">
        <v>107</v>
      </c>
      <c r="J2436" s="14" t="n">
        <f aca="false">H2436*I2436</f>
        <v>32635</v>
      </c>
    </row>
    <row r="2437" customFormat="false" ht="15" hidden="false" customHeight="false" outlineLevel="0" collapsed="false">
      <c r="A2437" s="6" t="str">
        <f aca="false">TEXT(B2437,"0")&amp;"-"&amp;TEXT(C2437,"00")</f>
        <v>2025-02</v>
      </c>
      <c r="B2437" s="4" t="n">
        <v>2025</v>
      </c>
      <c r="C2437" s="4" t="n">
        <v>2</v>
      </c>
      <c r="D2437" s="9" t="s">
        <v>310</v>
      </c>
      <c r="E2437" s="9" t="s">
        <v>360</v>
      </c>
      <c r="F2437" s="12" t="str">
        <f aca="false">INDEX(品項主檔!$B$2:$B$11,MATCH($E2437,品項主檔!$A$2:$A$11,0))</f>
        <v>塔香涼麵</v>
      </c>
      <c r="G2437" s="12" t="str">
        <f aca="false">INDEX(品項主檔!$C$2:$C$11,MATCH($E2437,品項主檔!$A$2:$A$11,0))</f>
        <v>主食</v>
      </c>
      <c r="H2437" s="17" t="n">
        <f aca="false">SUMIFS(品項年度售價!$D$2:$D$31,品項年度售價!$A$2:$A$31,$B2437,品項年度售價!$B$2:$B$31,$E2437)</f>
        <v>185</v>
      </c>
      <c r="I2437" s="4" t="n">
        <v>48</v>
      </c>
      <c r="J2437" s="14" t="n">
        <f aca="false">H2437*I2437</f>
        <v>8880</v>
      </c>
    </row>
    <row r="2438" customFormat="false" ht="15" hidden="false" customHeight="false" outlineLevel="0" collapsed="false">
      <c r="A2438" s="6" t="str">
        <f aca="false">TEXT(B2438,"0")&amp;"-"&amp;TEXT(C2438,"00")</f>
        <v>2025-02</v>
      </c>
      <c r="B2438" s="4" t="n">
        <v>2025</v>
      </c>
      <c r="C2438" s="4" t="n">
        <v>2</v>
      </c>
      <c r="D2438" s="9" t="s">
        <v>310</v>
      </c>
      <c r="E2438" s="9" t="s">
        <v>362</v>
      </c>
      <c r="F2438" s="12" t="str">
        <f aca="false">INDEX(品項主檔!$B$2:$B$11,MATCH($E2438,品項主檔!$A$2:$A$11,0))</f>
        <v>海鮮炒飯</v>
      </c>
      <c r="G2438" s="12" t="str">
        <f aca="false">INDEX(品項主檔!$C$2:$C$11,MATCH($E2438,品項主檔!$A$2:$A$11,0))</f>
        <v>主食</v>
      </c>
      <c r="H2438" s="17" t="n">
        <f aca="false">SUMIFS(品項年度售價!$D$2:$D$31,品項年度售價!$A$2:$A$31,$B2438,品項年度售價!$B$2:$B$31,$E2438)</f>
        <v>255</v>
      </c>
      <c r="I2438" s="4" t="n">
        <v>112</v>
      </c>
      <c r="J2438" s="14" t="n">
        <f aca="false">H2438*I2438</f>
        <v>28560</v>
      </c>
    </row>
    <row r="2439" customFormat="false" ht="15" hidden="false" customHeight="false" outlineLevel="0" collapsed="false">
      <c r="A2439" s="6" t="str">
        <f aca="false">TEXT(B2439,"0")&amp;"-"&amp;TEXT(C2439,"00")</f>
        <v>2025-02</v>
      </c>
      <c r="B2439" s="4" t="n">
        <v>2025</v>
      </c>
      <c r="C2439" s="4" t="n">
        <v>2</v>
      </c>
      <c r="D2439" s="9" t="s">
        <v>310</v>
      </c>
      <c r="E2439" s="9" t="s">
        <v>364</v>
      </c>
      <c r="F2439" s="12" t="str">
        <f aca="false">INDEX(品項主檔!$B$2:$B$11,MATCH($E2439,品項主檔!$A$2:$A$11,0))</f>
        <v>酸辣湯</v>
      </c>
      <c r="G2439" s="12" t="str">
        <f aca="false">INDEX(品項主檔!$C$2:$C$11,MATCH($E2439,品項主檔!$A$2:$A$11,0))</f>
        <v>湯品</v>
      </c>
      <c r="H2439" s="17" t="n">
        <f aca="false">SUMIFS(品項年度售價!$D$2:$D$31,品項年度售價!$A$2:$A$31,$B2439,品項年度售價!$B$2:$B$31,$E2439)</f>
        <v>60</v>
      </c>
      <c r="I2439" s="4" t="n">
        <v>651</v>
      </c>
      <c r="J2439" s="14" t="n">
        <f aca="false">H2439*I2439</f>
        <v>39060</v>
      </c>
    </row>
    <row r="2440" customFormat="false" ht="15" hidden="false" customHeight="false" outlineLevel="0" collapsed="false">
      <c r="A2440" s="6" t="str">
        <f aca="false">TEXT(B2440,"0")&amp;"-"&amp;TEXT(C2440,"00")</f>
        <v>2025-02</v>
      </c>
      <c r="B2440" s="4" t="n">
        <v>2025</v>
      </c>
      <c r="C2440" s="4" t="n">
        <v>2</v>
      </c>
      <c r="D2440" s="9" t="s">
        <v>310</v>
      </c>
      <c r="E2440" s="9" t="s">
        <v>367</v>
      </c>
      <c r="F2440" s="12" t="str">
        <f aca="false">INDEX(品項主檔!$B$2:$B$11,MATCH($E2440,品項主檔!$A$2:$A$11,0))</f>
        <v>招牌滷味拼盤</v>
      </c>
      <c r="G2440" s="12" t="str">
        <f aca="false">INDEX(品項主檔!$C$2:$C$11,MATCH($E2440,品項主檔!$A$2:$A$11,0))</f>
        <v>小菜</v>
      </c>
      <c r="H2440" s="17" t="n">
        <f aca="false">SUMIFS(品項年度售價!$D$2:$D$31,品項年度售價!$A$2:$A$31,$B2440,品項年度售價!$B$2:$B$31,$E2440)</f>
        <v>125</v>
      </c>
      <c r="I2440" s="4" t="n">
        <v>331</v>
      </c>
      <c r="J2440" s="14" t="n">
        <f aca="false">H2440*I2440</f>
        <v>41375</v>
      </c>
    </row>
    <row r="2441" customFormat="false" ht="15" hidden="false" customHeight="false" outlineLevel="0" collapsed="false">
      <c r="A2441" s="6" t="str">
        <f aca="false">TEXT(B2441,"0")&amp;"-"&amp;TEXT(C2441,"00")</f>
        <v>2025-02</v>
      </c>
      <c r="B2441" s="4" t="n">
        <v>2025</v>
      </c>
      <c r="C2441" s="4" t="n">
        <v>2</v>
      </c>
      <c r="D2441" s="9" t="s">
        <v>310</v>
      </c>
      <c r="E2441" s="9" t="s">
        <v>370</v>
      </c>
      <c r="F2441" s="12" t="str">
        <f aca="false">INDEX(品項主檔!$B$2:$B$11,MATCH($E2441,品項主檔!$A$2:$A$11,0))</f>
        <v>古早味紅茶</v>
      </c>
      <c r="G2441" s="12" t="str">
        <f aca="false">INDEX(品項主檔!$C$2:$C$11,MATCH($E2441,品項主檔!$A$2:$A$11,0))</f>
        <v>飲品</v>
      </c>
      <c r="H2441" s="17" t="n">
        <f aca="false">SUMIFS(品項年度售價!$D$2:$D$31,品項年度售價!$A$2:$A$31,$B2441,品項年度售價!$B$2:$B$31,$E2441)</f>
        <v>45</v>
      </c>
      <c r="I2441" s="4" t="n">
        <v>626</v>
      </c>
      <c r="J2441" s="14" t="n">
        <f aca="false">H2441*I2441</f>
        <v>28170</v>
      </c>
    </row>
    <row r="2442" customFormat="false" ht="15" hidden="false" customHeight="false" outlineLevel="0" collapsed="false">
      <c r="A2442" s="6" t="str">
        <f aca="false">TEXT(B2442,"0")&amp;"-"&amp;TEXT(C2442,"00")</f>
        <v>2025-02</v>
      </c>
      <c r="B2442" s="4" t="n">
        <v>2025</v>
      </c>
      <c r="C2442" s="4" t="n">
        <v>2</v>
      </c>
      <c r="D2442" s="9" t="s">
        <v>318</v>
      </c>
      <c r="E2442" s="9" t="s">
        <v>349</v>
      </c>
      <c r="F2442" s="12" t="str">
        <f aca="false">INDEX(品項主檔!$B$2:$B$11,MATCH($E2442,品項主檔!$A$2:$A$11,0))</f>
        <v>招牌牛肉麵</v>
      </c>
      <c r="G2442" s="12" t="str">
        <f aca="false">INDEX(品項主檔!$C$2:$C$11,MATCH($E2442,品項主檔!$A$2:$A$11,0))</f>
        <v>主食</v>
      </c>
      <c r="H2442" s="17" t="n">
        <f aca="false">SUMIFS(品項年度售價!$D$2:$D$31,品項年度售價!$A$2:$A$31,$B2442,品項年度售價!$B$2:$B$31,$E2442)</f>
        <v>295</v>
      </c>
      <c r="I2442" s="4" t="n">
        <v>462</v>
      </c>
      <c r="J2442" s="14" t="n">
        <f aca="false">H2442*I2442</f>
        <v>136290</v>
      </c>
    </row>
    <row r="2443" customFormat="false" ht="15" hidden="false" customHeight="false" outlineLevel="0" collapsed="false">
      <c r="A2443" s="6" t="str">
        <f aca="false">TEXT(B2443,"0")&amp;"-"&amp;TEXT(C2443,"00")</f>
        <v>2025-02</v>
      </c>
      <c r="B2443" s="4" t="n">
        <v>2025</v>
      </c>
      <c r="C2443" s="4" t="n">
        <v>2</v>
      </c>
      <c r="D2443" s="9" t="s">
        <v>318</v>
      </c>
      <c r="E2443" s="9" t="s">
        <v>352</v>
      </c>
      <c r="F2443" s="12" t="str">
        <f aca="false">INDEX(品項主檔!$B$2:$B$11,MATCH($E2443,品項主檔!$A$2:$A$11,0))</f>
        <v>三杯雞定食</v>
      </c>
      <c r="G2443" s="12" t="str">
        <f aca="false">INDEX(品項主檔!$C$2:$C$11,MATCH($E2443,品項主檔!$A$2:$A$11,0))</f>
        <v>主食</v>
      </c>
      <c r="H2443" s="17" t="n">
        <f aca="false">SUMIFS(品項年度售價!$D$2:$D$31,品項年度售價!$A$2:$A$31,$B2443,品項年度售價!$B$2:$B$31,$E2443)</f>
        <v>260</v>
      </c>
      <c r="I2443" s="4" t="n">
        <v>325</v>
      </c>
      <c r="J2443" s="14" t="n">
        <f aca="false">H2443*I2443</f>
        <v>84500</v>
      </c>
    </row>
    <row r="2444" customFormat="false" ht="15" hidden="false" customHeight="false" outlineLevel="0" collapsed="false">
      <c r="A2444" s="6" t="str">
        <f aca="false">TEXT(B2444,"0")&amp;"-"&amp;TEXT(C2444,"00")</f>
        <v>2025-02</v>
      </c>
      <c r="B2444" s="4" t="n">
        <v>2025</v>
      </c>
      <c r="C2444" s="4" t="n">
        <v>2</v>
      </c>
      <c r="D2444" s="9" t="s">
        <v>318</v>
      </c>
      <c r="E2444" s="9" t="s">
        <v>354</v>
      </c>
      <c r="F2444" s="12" t="str">
        <f aca="false">INDEX(品項主檔!$B$2:$B$11,MATCH($E2444,品項主檔!$A$2:$A$11,0))</f>
        <v>蔥油雞腿飯</v>
      </c>
      <c r="G2444" s="12" t="str">
        <f aca="false">INDEX(品項主檔!$C$2:$C$11,MATCH($E2444,品項主檔!$A$2:$A$11,0))</f>
        <v>主食</v>
      </c>
      <c r="H2444" s="17" t="n">
        <f aca="false">SUMIFS(品項年度售價!$D$2:$D$31,品項年度售價!$A$2:$A$31,$B2444,品項年度售價!$B$2:$B$31,$E2444)</f>
        <v>230</v>
      </c>
      <c r="I2444" s="4" t="n">
        <v>412</v>
      </c>
      <c r="J2444" s="14" t="n">
        <f aca="false">H2444*I2444</f>
        <v>94760</v>
      </c>
    </row>
    <row r="2445" customFormat="false" ht="15" hidden="false" customHeight="false" outlineLevel="0" collapsed="false">
      <c r="A2445" s="6" t="str">
        <f aca="false">TEXT(B2445,"0")&amp;"-"&amp;TEXT(C2445,"00")</f>
        <v>2025-02</v>
      </c>
      <c r="B2445" s="4" t="n">
        <v>2025</v>
      </c>
      <c r="C2445" s="4" t="n">
        <v>2</v>
      </c>
      <c r="D2445" s="9" t="s">
        <v>318</v>
      </c>
      <c r="E2445" s="9" t="s">
        <v>356</v>
      </c>
      <c r="F2445" s="12" t="str">
        <f aca="false">INDEX(品項主檔!$B$2:$B$11,MATCH($E2445,品項主檔!$A$2:$A$11,0))</f>
        <v>黑胡椒豬排飯</v>
      </c>
      <c r="G2445" s="12" t="str">
        <f aca="false">INDEX(品項主檔!$C$2:$C$11,MATCH($E2445,品項主檔!$A$2:$A$11,0))</f>
        <v>主食</v>
      </c>
      <c r="H2445" s="17" t="n">
        <f aca="false">SUMIFS(品項年度售價!$D$2:$D$31,品項年度售價!$A$2:$A$31,$B2445,品項年度售價!$B$2:$B$31,$E2445)</f>
        <v>240</v>
      </c>
      <c r="I2445" s="4" t="n">
        <v>335</v>
      </c>
      <c r="J2445" s="14" t="n">
        <f aca="false">H2445*I2445</f>
        <v>80400</v>
      </c>
    </row>
    <row r="2446" customFormat="false" ht="15" hidden="false" customHeight="false" outlineLevel="0" collapsed="false">
      <c r="A2446" s="6" t="str">
        <f aca="false">TEXT(B2446,"0")&amp;"-"&amp;TEXT(C2446,"00")</f>
        <v>2025-02</v>
      </c>
      <c r="B2446" s="4" t="n">
        <v>2025</v>
      </c>
      <c r="C2446" s="4" t="n">
        <v>2</v>
      </c>
      <c r="D2446" s="9" t="s">
        <v>318</v>
      </c>
      <c r="E2446" s="9" t="s">
        <v>358</v>
      </c>
      <c r="F2446" s="12" t="str">
        <f aca="false">INDEX(品項主檔!$B$2:$B$11,MATCH($E2446,品項主檔!$A$2:$A$11,0))</f>
        <v>麻油雞湯麵</v>
      </c>
      <c r="G2446" s="12" t="str">
        <f aca="false">INDEX(品項主檔!$C$2:$C$11,MATCH($E2446,品項主檔!$A$2:$A$11,0))</f>
        <v>主食</v>
      </c>
      <c r="H2446" s="17" t="n">
        <f aca="false">SUMIFS(品項年度售價!$D$2:$D$31,品項年度售價!$A$2:$A$31,$B2446,品項年度售價!$B$2:$B$31,$E2446)</f>
        <v>305</v>
      </c>
      <c r="I2446" s="4" t="n">
        <v>565</v>
      </c>
      <c r="J2446" s="14" t="n">
        <f aca="false">H2446*I2446</f>
        <v>172325</v>
      </c>
    </row>
    <row r="2447" customFormat="false" ht="15" hidden="false" customHeight="false" outlineLevel="0" collapsed="false">
      <c r="A2447" s="6" t="str">
        <f aca="false">TEXT(B2447,"0")&amp;"-"&amp;TEXT(C2447,"00")</f>
        <v>2025-02</v>
      </c>
      <c r="B2447" s="4" t="n">
        <v>2025</v>
      </c>
      <c r="C2447" s="4" t="n">
        <v>2</v>
      </c>
      <c r="D2447" s="9" t="s">
        <v>318</v>
      </c>
      <c r="E2447" s="9" t="s">
        <v>360</v>
      </c>
      <c r="F2447" s="12" t="str">
        <f aca="false">INDEX(品項主檔!$B$2:$B$11,MATCH($E2447,品項主檔!$A$2:$A$11,0))</f>
        <v>塔香涼麵</v>
      </c>
      <c r="G2447" s="12" t="str">
        <f aca="false">INDEX(品項主檔!$C$2:$C$11,MATCH($E2447,品項主檔!$A$2:$A$11,0))</f>
        <v>主食</v>
      </c>
      <c r="H2447" s="17" t="n">
        <f aca="false">SUMIFS(品項年度售價!$D$2:$D$31,品項年度售價!$A$2:$A$31,$B2447,品項年度售價!$B$2:$B$31,$E2447)</f>
        <v>185</v>
      </c>
      <c r="I2447" s="4" t="n">
        <v>169</v>
      </c>
      <c r="J2447" s="14" t="n">
        <f aca="false">H2447*I2447</f>
        <v>31265</v>
      </c>
    </row>
    <row r="2448" customFormat="false" ht="15" hidden="false" customHeight="false" outlineLevel="0" collapsed="false">
      <c r="A2448" s="6" t="str">
        <f aca="false">TEXT(B2448,"0")&amp;"-"&amp;TEXT(C2448,"00")</f>
        <v>2025-02</v>
      </c>
      <c r="B2448" s="4" t="n">
        <v>2025</v>
      </c>
      <c r="C2448" s="4" t="n">
        <v>2</v>
      </c>
      <c r="D2448" s="9" t="s">
        <v>318</v>
      </c>
      <c r="E2448" s="9" t="s">
        <v>362</v>
      </c>
      <c r="F2448" s="12" t="str">
        <f aca="false">INDEX(品項主檔!$B$2:$B$11,MATCH($E2448,品項主檔!$A$2:$A$11,0))</f>
        <v>海鮮炒飯</v>
      </c>
      <c r="G2448" s="12" t="str">
        <f aca="false">INDEX(品項主檔!$C$2:$C$11,MATCH($E2448,品項主檔!$A$2:$A$11,0))</f>
        <v>主食</v>
      </c>
      <c r="H2448" s="17" t="n">
        <f aca="false">SUMIFS(品項年度售價!$D$2:$D$31,品項年度售價!$A$2:$A$31,$B2448,品項年度售價!$B$2:$B$31,$E2448)</f>
        <v>255</v>
      </c>
      <c r="I2448" s="4" t="n">
        <v>294</v>
      </c>
      <c r="J2448" s="14" t="n">
        <f aca="false">H2448*I2448</f>
        <v>74970</v>
      </c>
    </row>
    <row r="2449" customFormat="false" ht="15" hidden="false" customHeight="false" outlineLevel="0" collapsed="false">
      <c r="A2449" s="6" t="str">
        <f aca="false">TEXT(B2449,"0")&amp;"-"&amp;TEXT(C2449,"00")</f>
        <v>2025-02</v>
      </c>
      <c r="B2449" s="4" t="n">
        <v>2025</v>
      </c>
      <c r="C2449" s="4" t="n">
        <v>2</v>
      </c>
      <c r="D2449" s="9" t="s">
        <v>318</v>
      </c>
      <c r="E2449" s="9" t="s">
        <v>364</v>
      </c>
      <c r="F2449" s="12" t="str">
        <f aca="false">INDEX(品項主檔!$B$2:$B$11,MATCH($E2449,品項主檔!$A$2:$A$11,0))</f>
        <v>酸辣湯</v>
      </c>
      <c r="G2449" s="12" t="str">
        <f aca="false">INDEX(品項主檔!$C$2:$C$11,MATCH($E2449,品項主檔!$A$2:$A$11,0))</f>
        <v>湯品</v>
      </c>
      <c r="H2449" s="17" t="n">
        <f aca="false">SUMIFS(品項年度售價!$D$2:$D$31,品項年度售價!$A$2:$A$31,$B2449,品項年度售價!$B$2:$B$31,$E2449)</f>
        <v>60</v>
      </c>
      <c r="I2449" s="4" t="n">
        <v>1948</v>
      </c>
      <c r="J2449" s="14" t="n">
        <f aca="false">H2449*I2449</f>
        <v>116880</v>
      </c>
    </row>
    <row r="2450" customFormat="false" ht="15" hidden="false" customHeight="false" outlineLevel="0" collapsed="false">
      <c r="A2450" s="6" t="str">
        <f aca="false">TEXT(B2450,"0")&amp;"-"&amp;TEXT(C2450,"00")</f>
        <v>2025-02</v>
      </c>
      <c r="B2450" s="4" t="n">
        <v>2025</v>
      </c>
      <c r="C2450" s="4" t="n">
        <v>2</v>
      </c>
      <c r="D2450" s="9" t="s">
        <v>318</v>
      </c>
      <c r="E2450" s="9" t="s">
        <v>367</v>
      </c>
      <c r="F2450" s="12" t="str">
        <f aca="false">INDEX(品項主檔!$B$2:$B$11,MATCH($E2450,品項主檔!$A$2:$A$11,0))</f>
        <v>招牌滷味拼盤</v>
      </c>
      <c r="G2450" s="12" t="str">
        <f aca="false">INDEX(品項主檔!$C$2:$C$11,MATCH($E2450,品項主檔!$A$2:$A$11,0))</f>
        <v>小菜</v>
      </c>
      <c r="H2450" s="17" t="n">
        <f aca="false">SUMIFS(品項年度售價!$D$2:$D$31,品項年度售價!$A$2:$A$31,$B2450,品項年度售價!$B$2:$B$31,$E2450)</f>
        <v>125</v>
      </c>
      <c r="I2450" s="4" t="n">
        <v>1512</v>
      </c>
      <c r="J2450" s="14" t="n">
        <f aca="false">H2450*I2450</f>
        <v>189000</v>
      </c>
    </row>
    <row r="2451" customFormat="false" ht="15" hidden="false" customHeight="false" outlineLevel="0" collapsed="false">
      <c r="A2451" s="6" t="str">
        <f aca="false">TEXT(B2451,"0")&amp;"-"&amp;TEXT(C2451,"00")</f>
        <v>2025-02</v>
      </c>
      <c r="B2451" s="4" t="n">
        <v>2025</v>
      </c>
      <c r="C2451" s="4" t="n">
        <v>2</v>
      </c>
      <c r="D2451" s="9" t="s">
        <v>318</v>
      </c>
      <c r="E2451" s="9" t="s">
        <v>370</v>
      </c>
      <c r="F2451" s="12" t="str">
        <f aca="false">INDEX(品項主檔!$B$2:$B$11,MATCH($E2451,品項主檔!$A$2:$A$11,0))</f>
        <v>古早味紅茶</v>
      </c>
      <c r="G2451" s="12" t="str">
        <f aca="false">INDEX(品項主檔!$C$2:$C$11,MATCH($E2451,品項主檔!$A$2:$A$11,0))</f>
        <v>飲品</v>
      </c>
      <c r="H2451" s="17" t="n">
        <f aca="false">SUMIFS(品項年度售價!$D$2:$D$31,品項年度售價!$A$2:$A$31,$B2451,品項年度售價!$B$2:$B$31,$E2451)</f>
        <v>45</v>
      </c>
      <c r="I2451" s="4" t="n">
        <v>2218</v>
      </c>
      <c r="J2451" s="14" t="n">
        <f aca="false">H2451*I2451</f>
        <v>99810</v>
      </c>
    </row>
    <row r="2452" customFormat="false" ht="15" hidden="false" customHeight="false" outlineLevel="0" collapsed="false">
      <c r="A2452" s="6" t="str">
        <f aca="false">TEXT(B2452,"0")&amp;"-"&amp;TEXT(C2452,"00")</f>
        <v>2025-02</v>
      </c>
      <c r="B2452" s="4" t="n">
        <v>2025</v>
      </c>
      <c r="C2452" s="4" t="n">
        <v>2</v>
      </c>
      <c r="D2452" s="9" t="s">
        <v>323</v>
      </c>
      <c r="E2452" s="9" t="s">
        <v>349</v>
      </c>
      <c r="F2452" s="12" t="str">
        <f aca="false">INDEX(品項主檔!$B$2:$B$11,MATCH($E2452,品項主檔!$A$2:$A$11,0))</f>
        <v>招牌牛肉麵</v>
      </c>
      <c r="G2452" s="12" t="str">
        <f aca="false">INDEX(品項主檔!$C$2:$C$11,MATCH($E2452,品項主檔!$A$2:$A$11,0))</f>
        <v>主食</v>
      </c>
      <c r="H2452" s="17" t="n">
        <f aca="false">SUMIFS(品項年度售價!$D$2:$D$31,品項年度售價!$A$2:$A$31,$B2452,品項年度售價!$B$2:$B$31,$E2452)</f>
        <v>295</v>
      </c>
      <c r="I2452" s="4" t="n">
        <v>273</v>
      </c>
      <c r="J2452" s="14" t="n">
        <f aca="false">H2452*I2452</f>
        <v>80535</v>
      </c>
    </row>
    <row r="2453" customFormat="false" ht="15" hidden="false" customHeight="false" outlineLevel="0" collapsed="false">
      <c r="A2453" s="6" t="str">
        <f aca="false">TEXT(B2453,"0")&amp;"-"&amp;TEXT(C2453,"00")</f>
        <v>2025-02</v>
      </c>
      <c r="B2453" s="4" t="n">
        <v>2025</v>
      </c>
      <c r="C2453" s="4" t="n">
        <v>2</v>
      </c>
      <c r="D2453" s="9" t="s">
        <v>323</v>
      </c>
      <c r="E2453" s="9" t="s">
        <v>352</v>
      </c>
      <c r="F2453" s="12" t="str">
        <f aca="false">INDEX(品項主檔!$B$2:$B$11,MATCH($E2453,品項主檔!$A$2:$A$11,0))</f>
        <v>三杯雞定食</v>
      </c>
      <c r="G2453" s="12" t="str">
        <f aca="false">INDEX(品項主檔!$C$2:$C$11,MATCH($E2453,品項主檔!$A$2:$A$11,0))</f>
        <v>主食</v>
      </c>
      <c r="H2453" s="17" t="n">
        <f aca="false">SUMIFS(品項年度售價!$D$2:$D$31,品項年度售價!$A$2:$A$31,$B2453,品項年度售價!$B$2:$B$31,$E2453)</f>
        <v>260</v>
      </c>
      <c r="I2453" s="4" t="n">
        <v>376</v>
      </c>
      <c r="J2453" s="14" t="n">
        <f aca="false">H2453*I2453</f>
        <v>97760</v>
      </c>
    </row>
    <row r="2454" customFormat="false" ht="15" hidden="false" customHeight="false" outlineLevel="0" collapsed="false">
      <c r="A2454" s="6" t="str">
        <f aca="false">TEXT(B2454,"0")&amp;"-"&amp;TEXT(C2454,"00")</f>
        <v>2025-02</v>
      </c>
      <c r="B2454" s="4" t="n">
        <v>2025</v>
      </c>
      <c r="C2454" s="4" t="n">
        <v>2</v>
      </c>
      <c r="D2454" s="9" t="s">
        <v>323</v>
      </c>
      <c r="E2454" s="9" t="s">
        <v>354</v>
      </c>
      <c r="F2454" s="12" t="str">
        <f aca="false">INDEX(品項主檔!$B$2:$B$11,MATCH($E2454,品項主檔!$A$2:$A$11,0))</f>
        <v>蔥油雞腿飯</v>
      </c>
      <c r="G2454" s="12" t="str">
        <f aca="false">INDEX(品項主檔!$C$2:$C$11,MATCH($E2454,品項主檔!$A$2:$A$11,0))</f>
        <v>主食</v>
      </c>
      <c r="H2454" s="17" t="n">
        <f aca="false">SUMIFS(品項年度售價!$D$2:$D$31,品項年度售價!$A$2:$A$31,$B2454,品項年度售價!$B$2:$B$31,$E2454)</f>
        <v>230</v>
      </c>
      <c r="I2454" s="4" t="n">
        <v>253</v>
      </c>
      <c r="J2454" s="14" t="n">
        <f aca="false">H2454*I2454</f>
        <v>58190</v>
      </c>
    </row>
    <row r="2455" customFormat="false" ht="15" hidden="false" customHeight="false" outlineLevel="0" collapsed="false">
      <c r="A2455" s="6" t="str">
        <f aca="false">TEXT(B2455,"0")&amp;"-"&amp;TEXT(C2455,"00")</f>
        <v>2025-02</v>
      </c>
      <c r="B2455" s="4" t="n">
        <v>2025</v>
      </c>
      <c r="C2455" s="4" t="n">
        <v>2</v>
      </c>
      <c r="D2455" s="9" t="s">
        <v>323</v>
      </c>
      <c r="E2455" s="9" t="s">
        <v>356</v>
      </c>
      <c r="F2455" s="12" t="str">
        <f aca="false">INDEX(品項主檔!$B$2:$B$11,MATCH($E2455,品項主檔!$A$2:$A$11,0))</f>
        <v>黑胡椒豬排飯</v>
      </c>
      <c r="G2455" s="12" t="str">
        <f aca="false">INDEX(品項主檔!$C$2:$C$11,MATCH($E2455,品項主檔!$A$2:$A$11,0))</f>
        <v>主食</v>
      </c>
      <c r="H2455" s="17" t="n">
        <f aca="false">SUMIFS(品項年度售價!$D$2:$D$31,品項年度售價!$A$2:$A$31,$B2455,品項年度售價!$B$2:$B$31,$E2455)</f>
        <v>240</v>
      </c>
      <c r="I2455" s="4" t="n">
        <v>288</v>
      </c>
      <c r="J2455" s="14" t="n">
        <f aca="false">H2455*I2455</f>
        <v>69120</v>
      </c>
    </row>
    <row r="2456" customFormat="false" ht="15" hidden="false" customHeight="false" outlineLevel="0" collapsed="false">
      <c r="A2456" s="6" t="str">
        <f aca="false">TEXT(B2456,"0")&amp;"-"&amp;TEXT(C2456,"00")</f>
        <v>2025-02</v>
      </c>
      <c r="B2456" s="4" t="n">
        <v>2025</v>
      </c>
      <c r="C2456" s="4" t="n">
        <v>2</v>
      </c>
      <c r="D2456" s="9" t="s">
        <v>323</v>
      </c>
      <c r="E2456" s="9" t="s">
        <v>358</v>
      </c>
      <c r="F2456" s="12" t="str">
        <f aca="false">INDEX(品項主檔!$B$2:$B$11,MATCH($E2456,品項主檔!$A$2:$A$11,0))</f>
        <v>麻油雞湯麵</v>
      </c>
      <c r="G2456" s="12" t="str">
        <f aca="false">INDEX(品項主檔!$C$2:$C$11,MATCH($E2456,品項主檔!$A$2:$A$11,0))</f>
        <v>主食</v>
      </c>
      <c r="H2456" s="17" t="n">
        <f aca="false">SUMIFS(品項年度售價!$D$2:$D$31,品項年度售價!$A$2:$A$31,$B2456,品項年度售價!$B$2:$B$31,$E2456)</f>
        <v>305</v>
      </c>
      <c r="I2456" s="4" t="n">
        <v>379</v>
      </c>
      <c r="J2456" s="14" t="n">
        <f aca="false">H2456*I2456</f>
        <v>115595</v>
      </c>
    </row>
    <row r="2457" customFormat="false" ht="15" hidden="false" customHeight="false" outlineLevel="0" collapsed="false">
      <c r="A2457" s="6" t="str">
        <f aca="false">TEXT(B2457,"0")&amp;"-"&amp;TEXT(C2457,"00")</f>
        <v>2025-02</v>
      </c>
      <c r="B2457" s="4" t="n">
        <v>2025</v>
      </c>
      <c r="C2457" s="4" t="n">
        <v>2</v>
      </c>
      <c r="D2457" s="9" t="s">
        <v>323</v>
      </c>
      <c r="E2457" s="9" t="s">
        <v>360</v>
      </c>
      <c r="F2457" s="12" t="str">
        <f aca="false">INDEX(品項主檔!$B$2:$B$11,MATCH($E2457,品項主檔!$A$2:$A$11,0))</f>
        <v>塔香涼麵</v>
      </c>
      <c r="G2457" s="12" t="str">
        <f aca="false">INDEX(品項主檔!$C$2:$C$11,MATCH($E2457,品項主檔!$A$2:$A$11,0))</f>
        <v>主食</v>
      </c>
      <c r="H2457" s="17" t="n">
        <f aca="false">SUMIFS(品項年度售價!$D$2:$D$31,品項年度售價!$A$2:$A$31,$B2457,品項年度售價!$B$2:$B$31,$E2457)</f>
        <v>185</v>
      </c>
      <c r="I2457" s="4" t="n">
        <v>117</v>
      </c>
      <c r="J2457" s="14" t="n">
        <f aca="false">H2457*I2457</f>
        <v>21645</v>
      </c>
    </row>
    <row r="2458" customFormat="false" ht="15" hidden="false" customHeight="false" outlineLevel="0" collapsed="false">
      <c r="A2458" s="6" t="str">
        <f aca="false">TEXT(B2458,"0")&amp;"-"&amp;TEXT(C2458,"00")</f>
        <v>2025-02</v>
      </c>
      <c r="B2458" s="4" t="n">
        <v>2025</v>
      </c>
      <c r="C2458" s="4" t="n">
        <v>2</v>
      </c>
      <c r="D2458" s="9" t="s">
        <v>323</v>
      </c>
      <c r="E2458" s="9" t="s">
        <v>362</v>
      </c>
      <c r="F2458" s="12" t="str">
        <f aca="false">INDEX(品項主檔!$B$2:$B$11,MATCH($E2458,品項主檔!$A$2:$A$11,0))</f>
        <v>海鮮炒飯</v>
      </c>
      <c r="G2458" s="12" t="str">
        <f aca="false">INDEX(品項主檔!$C$2:$C$11,MATCH($E2458,品項主檔!$A$2:$A$11,0))</f>
        <v>主食</v>
      </c>
      <c r="H2458" s="17" t="n">
        <f aca="false">SUMIFS(品項年度售價!$D$2:$D$31,品項年度售價!$A$2:$A$31,$B2458,品項年度售價!$B$2:$B$31,$E2458)</f>
        <v>255</v>
      </c>
      <c r="I2458" s="4" t="n">
        <v>275</v>
      </c>
      <c r="J2458" s="14" t="n">
        <f aca="false">H2458*I2458</f>
        <v>70125</v>
      </c>
    </row>
    <row r="2459" customFormat="false" ht="15" hidden="false" customHeight="false" outlineLevel="0" collapsed="false">
      <c r="A2459" s="6" t="str">
        <f aca="false">TEXT(B2459,"0")&amp;"-"&amp;TEXT(C2459,"00")</f>
        <v>2025-02</v>
      </c>
      <c r="B2459" s="4" t="n">
        <v>2025</v>
      </c>
      <c r="C2459" s="4" t="n">
        <v>2</v>
      </c>
      <c r="D2459" s="9" t="s">
        <v>323</v>
      </c>
      <c r="E2459" s="9" t="s">
        <v>364</v>
      </c>
      <c r="F2459" s="12" t="str">
        <f aca="false">INDEX(品項主檔!$B$2:$B$11,MATCH($E2459,品項主檔!$A$2:$A$11,0))</f>
        <v>酸辣湯</v>
      </c>
      <c r="G2459" s="12" t="str">
        <f aca="false">INDEX(品項主檔!$C$2:$C$11,MATCH($E2459,品項主檔!$A$2:$A$11,0))</f>
        <v>湯品</v>
      </c>
      <c r="H2459" s="17" t="n">
        <f aca="false">SUMIFS(品項年度售價!$D$2:$D$31,品項年度售價!$A$2:$A$31,$B2459,品項年度售價!$B$2:$B$31,$E2459)</f>
        <v>60</v>
      </c>
      <c r="I2459" s="4" t="n">
        <v>1882</v>
      </c>
      <c r="J2459" s="14" t="n">
        <f aca="false">H2459*I2459</f>
        <v>112920</v>
      </c>
    </row>
    <row r="2460" customFormat="false" ht="15" hidden="false" customHeight="false" outlineLevel="0" collapsed="false">
      <c r="A2460" s="6" t="str">
        <f aca="false">TEXT(B2460,"0")&amp;"-"&amp;TEXT(C2460,"00")</f>
        <v>2025-02</v>
      </c>
      <c r="B2460" s="4" t="n">
        <v>2025</v>
      </c>
      <c r="C2460" s="4" t="n">
        <v>2</v>
      </c>
      <c r="D2460" s="9" t="s">
        <v>323</v>
      </c>
      <c r="E2460" s="9" t="s">
        <v>367</v>
      </c>
      <c r="F2460" s="12" t="str">
        <f aca="false">INDEX(品項主檔!$B$2:$B$11,MATCH($E2460,品項主檔!$A$2:$A$11,0))</f>
        <v>招牌滷味拼盤</v>
      </c>
      <c r="G2460" s="12" t="str">
        <f aca="false">INDEX(品項主檔!$C$2:$C$11,MATCH($E2460,品項主檔!$A$2:$A$11,0))</f>
        <v>小菜</v>
      </c>
      <c r="H2460" s="17" t="n">
        <f aca="false">SUMIFS(品項年度售價!$D$2:$D$31,品項年度售價!$A$2:$A$31,$B2460,品項年度售價!$B$2:$B$31,$E2460)</f>
        <v>125</v>
      </c>
      <c r="I2460" s="4" t="n">
        <v>937</v>
      </c>
      <c r="J2460" s="14" t="n">
        <f aca="false">H2460*I2460</f>
        <v>117125</v>
      </c>
    </row>
    <row r="2461" customFormat="false" ht="15" hidden="false" customHeight="false" outlineLevel="0" collapsed="false">
      <c r="A2461" s="6" t="str">
        <f aca="false">TEXT(B2461,"0")&amp;"-"&amp;TEXT(C2461,"00")</f>
        <v>2025-02</v>
      </c>
      <c r="B2461" s="4" t="n">
        <v>2025</v>
      </c>
      <c r="C2461" s="4" t="n">
        <v>2</v>
      </c>
      <c r="D2461" s="9" t="s">
        <v>323</v>
      </c>
      <c r="E2461" s="9" t="s">
        <v>370</v>
      </c>
      <c r="F2461" s="12" t="str">
        <f aca="false">INDEX(品項主檔!$B$2:$B$11,MATCH($E2461,品項主檔!$A$2:$A$11,0))</f>
        <v>古早味紅茶</v>
      </c>
      <c r="G2461" s="12" t="str">
        <f aca="false">INDEX(品項主檔!$C$2:$C$11,MATCH($E2461,品項主檔!$A$2:$A$11,0))</f>
        <v>飲品</v>
      </c>
      <c r="H2461" s="17" t="n">
        <f aca="false">SUMIFS(品項年度售價!$D$2:$D$31,品項年度售價!$A$2:$A$31,$B2461,品項年度售價!$B$2:$B$31,$E2461)</f>
        <v>45</v>
      </c>
      <c r="I2461" s="4" t="n">
        <v>1787</v>
      </c>
      <c r="J2461" s="14" t="n">
        <f aca="false">H2461*I2461</f>
        <v>80415</v>
      </c>
    </row>
    <row r="2462" customFormat="false" ht="15" hidden="false" customHeight="false" outlineLevel="0" collapsed="false">
      <c r="A2462" s="6" t="str">
        <f aca="false">TEXT(B2462,"0")&amp;"-"&amp;TEXT(C2462,"00")</f>
        <v>2025-02</v>
      </c>
      <c r="B2462" s="4" t="n">
        <v>2025</v>
      </c>
      <c r="C2462" s="4" t="n">
        <v>2</v>
      </c>
      <c r="D2462" s="9" t="s">
        <v>262</v>
      </c>
      <c r="E2462" s="9" t="s">
        <v>349</v>
      </c>
      <c r="F2462" s="12" t="str">
        <f aca="false">INDEX(品項主檔!$B$2:$B$11,MATCH($E2462,品項主檔!$A$2:$A$11,0))</f>
        <v>招牌牛肉麵</v>
      </c>
      <c r="G2462" s="12" t="str">
        <f aca="false">INDEX(品項主檔!$C$2:$C$11,MATCH($E2462,品項主檔!$A$2:$A$11,0))</f>
        <v>主食</v>
      </c>
      <c r="H2462" s="17" t="n">
        <f aca="false">SUMIFS(品項年度售價!$D$2:$D$31,品項年度售價!$A$2:$A$31,$B2462,品項年度售價!$B$2:$B$31,$E2462)</f>
        <v>295</v>
      </c>
      <c r="I2462" s="4" t="n">
        <v>798</v>
      </c>
      <c r="J2462" s="14" t="n">
        <f aca="false">H2462*I2462</f>
        <v>235410</v>
      </c>
    </row>
    <row r="2463" customFormat="false" ht="15" hidden="false" customHeight="false" outlineLevel="0" collapsed="false">
      <c r="A2463" s="6" t="str">
        <f aca="false">TEXT(B2463,"0")&amp;"-"&amp;TEXT(C2463,"00")</f>
        <v>2025-02</v>
      </c>
      <c r="B2463" s="4" t="n">
        <v>2025</v>
      </c>
      <c r="C2463" s="4" t="n">
        <v>2</v>
      </c>
      <c r="D2463" s="9" t="s">
        <v>262</v>
      </c>
      <c r="E2463" s="9" t="s">
        <v>352</v>
      </c>
      <c r="F2463" s="12" t="str">
        <f aca="false">INDEX(品項主檔!$B$2:$B$11,MATCH($E2463,品項主檔!$A$2:$A$11,0))</f>
        <v>三杯雞定食</v>
      </c>
      <c r="G2463" s="12" t="str">
        <f aca="false">INDEX(品項主檔!$C$2:$C$11,MATCH($E2463,品項主檔!$A$2:$A$11,0))</f>
        <v>主食</v>
      </c>
      <c r="H2463" s="17" t="n">
        <f aca="false">SUMIFS(品項年度售價!$D$2:$D$31,品項年度售價!$A$2:$A$31,$B2463,品項年度售價!$B$2:$B$31,$E2463)</f>
        <v>260</v>
      </c>
      <c r="I2463" s="4" t="n">
        <v>662</v>
      </c>
      <c r="J2463" s="14" t="n">
        <f aca="false">H2463*I2463</f>
        <v>172120</v>
      </c>
    </row>
    <row r="2464" customFormat="false" ht="15" hidden="false" customHeight="false" outlineLevel="0" collapsed="false">
      <c r="A2464" s="6" t="str">
        <f aca="false">TEXT(B2464,"0")&amp;"-"&amp;TEXT(C2464,"00")</f>
        <v>2025-02</v>
      </c>
      <c r="B2464" s="4" t="n">
        <v>2025</v>
      </c>
      <c r="C2464" s="4" t="n">
        <v>2</v>
      </c>
      <c r="D2464" s="9" t="s">
        <v>262</v>
      </c>
      <c r="E2464" s="9" t="s">
        <v>354</v>
      </c>
      <c r="F2464" s="12" t="str">
        <f aca="false">INDEX(品項主檔!$B$2:$B$11,MATCH($E2464,品項主檔!$A$2:$A$11,0))</f>
        <v>蔥油雞腿飯</v>
      </c>
      <c r="G2464" s="12" t="str">
        <f aca="false">INDEX(品項主檔!$C$2:$C$11,MATCH($E2464,品項主檔!$A$2:$A$11,0))</f>
        <v>主食</v>
      </c>
      <c r="H2464" s="17" t="n">
        <f aca="false">SUMIFS(品項年度售價!$D$2:$D$31,品項年度售價!$A$2:$A$31,$B2464,品項年度售價!$B$2:$B$31,$E2464)</f>
        <v>230</v>
      </c>
      <c r="I2464" s="4" t="n">
        <v>602</v>
      </c>
      <c r="J2464" s="14" t="n">
        <f aca="false">H2464*I2464</f>
        <v>138460</v>
      </c>
    </row>
    <row r="2465" customFormat="false" ht="15" hidden="false" customHeight="false" outlineLevel="0" collapsed="false">
      <c r="A2465" s="6" t="str">
        <f aca="false">TEXT(B2465,"0")&amp;"-"&amp;TEXT(C2465,"00")</f>
        <v>2025-02</v>
      </c>
      <c r="B2465" s="4" t="n">
        <v>2025</v>
      </c>
      <c r="C2465" s="4" t="n">
        <v>2</v>
      </c>
      <c r="D2465" s="9" t="s">
        <v>262</v>
      </c>
      <c r="E2465" s="9" t="s">
        <v>356</v>
      </c>
      <c r="F2465" s="12" t="str">
        <f aca="false">INDEX(品項主檔!$B$2:$B$11,MATCH($E2465,品項主檔!$A$2:$A$11,0))</f>
        <v>黑胡椒豬排飯</v>
      </c>
      <c r="G2465" s="12" t="str">
        <f aca="false">INDEX(品項主檔!$C$2:$C$11,MATCH($E2465,品項主檔!$A$2:$A$11,0))</f>
        <v>主食</v>
      </c>
      <c r="H2465" s="17" t="n">
        <f aca="false">SUMIFS(品項年度售價!$D$2:$D$31,品項年度售價!$A$2:$A$31,$B2465,品項年度售價!$B$2:$B$31,$E2465)</f>
        <v>240</v>
      </c>
      <c r="I2465" s="4" t="n">
        <v>739</v>
      </c>
      <c r="J2465" s="14" t="n">
        <f aca="false">H2465*I2465</f>
        <v>177360</v>
      </c>
    </row>
    <row r="2466" customFormat="false" ht="15" hidden="false" customHeight="false" outlineLevel="0" collapsed="false">
      <c r="A2466" s="6" t="str">
        <f aca="false">TEXT(B2466,"0")&amp;"-"&amp;TEXT(C2466,"00")</f>
        <v>2025-02</v>
      </c>
      <c r="B2466" s="4" t="n">
        <v>2025</v>
      </c>
      <c r="C2466" s="4" t="n">
        <v>2</v>
      </c>
      <c r="D2466" s="9" t="s">
        <v>262</v>
      </c>
      <c r="E2466" s="9" t="s">
        <v>358</v>
      </c>
      <c r="F2466" s="12" t="str">
        <f aca="false">INDEX(品項主檔!$B$2:$B$11,MATCH($E2466,品項主檔!$A$2:$A$11,0))</f>
        <v>麻油雞湯麵</v>
      </c>
      <c r="G2466" s="12" t="str">
        <f aca="false">INDEX(品項主檔!$C$2:$C$11,MATCH($E2466,品項主檔!$A$2:$A$11,0))</f>
        <v>主食</v>
      </c>
      <c r="H2466" s="17" t="n">
        <f aca="false">SUMIFS(品項年度售價!$D$2:$D$31,品項年度售價!$A$2:$A$31,$B2466,品項年度售價!$B$2:$B$31,$E2466)</f>
        <v>305</v>
      </c>
      <c r="I2466" s="4" t="n">
        <v>684</v>
      </c>
      <c r="J2466" s="14" t="n">
        <f aca="false">H2466*I2466</f>
        <v>208620</v>
      </c>
    </row>
    <row r="2467" customFormat="false" ht="15" hidden="false" customHeight="false" outlineLevel="0" collapsed="false">
      <c r="A2467" s="6" t="str">
        <f aca="false">TEXT(B2467,"0")&amp;"-"&amp;TEXT(C2467,"00")</f>
        <v>2025-02</v>
      </c>
      <c r="B2467" s="4" t="n">
        <v>2025</v>
      </c>
      <c r="C2467" s="4" t="n">
        <v>2</v>
      </c>
      <c r="D2467" s="9" t="s">
        <v>262</v>
      </c>
      <c r="E2467" s="9" t="s">
        <v>360</v>
      </c>
      <c r="F2467" s="12" t="str">
        <f aca="false">INDEX(品項主檔!$B$2:$B$11,MATCH($E2467,品項主檔!$A$2:$A$11,0))</f>
        <v>塔香涼麵</v>
      </c>
      <c r="G2467" s="12" t="str">
        <f aca="false">INDEX(品項主檔!$C$2:$C$11,MATCH($E2467,品項主檔!$A$2:$A$11,0))</f>
        <v>主食</v>
      </c>
      <c r="H2467" s="17" t="n">
        <f aca="false">SUMIFS(品項年度售價!$D$2:$D$31,品項年度售價!$A$2:$A$31,$B2467,品項年度售價!$B$2:$B$31,$E2467)</f>
        <v>185</v>
      </c>
      <c r="I2467" s="4" t="n">
        <v>347</v>
      </c>
      <c r="J2467" s="14" t="n">
        <f aca="false">H2467*I2467</f>
        <v>64195</v>
      </c>
    </row>
    <row r="2468" customFormat="false" ht="15" hidden="false" customHeight="false" outlineLevel="0" collapsed="false">
      <c r="A2468" s="6" t="str">
        <f aca="false">TEXT(B2468,"0")&amp;"-"&amp;TEXT(C2468,"00")</f>
        <v>2025-02</v>
      </c>
      <c r="B2468" s="4" t="n">
        <v>2025</v>
      </c>
      <c r="C2468" s="4" t="n">
        <v>2</v>
      </c>
      <c r="D2468" s="9" t="s">
        <v>262</v>
      </c>
      <c r="E2468" s="9" t="s">
        <v>362</v>
      </c>
      <c r="F2468" s="12" t="str">
        <f aca="false">INDEX(品項主檔!$B$2:$B$11,MATCH($E2468,品項主檔!$A$2:$A$11,0))</f>
        <v>海鮮炒飯</v>
      </c>
      <c r="G2468" s="12" t="str">
        <f aca="false">INDEX(品項主檔!$C$2:$C$11,MATCH($E2468,品項主檔!$A$2:$A$11,0))</f>
        <v>主食</v>
      </c>
      <c r="H2468" s="17" t="n">
        <f aca="false">SUMIFS(品項年度售價!$D$2:$D$31,品項年度售價!$A$2:$A$31,$B2468,品項年度售價!$B$2:$B$31,$E2468)</f>
        <v>255</v>
      </c>
      <c r="I2468" s="4" t="n">
        <v>619</v>
      </c>
      <c r="J2468" s="14" t="n">
        <f aca="false">H2468*I2468</f>
        <v>157845</v>
      </c>
    </row>
    <row r="2469" customFormat="false" ht="15" hidden="false" customHeight="false" outlineLevel="0" collapsed="false">
      <c r="A2469" s="6" t="str">
        <f aca="false">TEXT(B2469,"0")&amp;"-"&amp;TEXT(C2469,"00")</f>
        <v>2025-02</v>
      </c>
      <c r="B2469" s="4" t="n">
        <v>2025</v>
      </c>
      <c r="C2469" s="4" t="n">
        <v>2</v>
      </c>
      <c r="D2469" s="9" t="s">
        <v>262</v>
      </c>
      <c r="E2469" s="9" t="s">
        <v>364</v>
      </c>
      <c r="F2469" s="12" t="str">
        <f aca="false">INDEX(品項主檔!$B$2:$B$11,MATCH($E2469,品項主檔!$A$2:$A$11,0))</f>
        <v>酸辣湯</v>
      </c>
      <c r="G2469" s="12" t="str">
        <f aca="false">INDEX(品項主檔!$C$2:$C$11,MATCH($E2469,品項主檔!$A$2:$A$11,0))</f>
        <v>湯品</v>
      </c>
      <c r="H2469" s="17" t="n">
        <f aca="false">SUMIFS(品項年度售價!$D$2:$D$31,品項年度售價!$A$2:$A$31,$B2469,品項年度售價!$B$2:$B$31,$E2469)</f>
        <v>60</v>
      </c>
      <c r="I2469" s="4" t="n">
        <v>3507</v>
      </c>
      <c r="J2469" s="14" t="n">
        <f aca="false">H2469*I2469</f>
        <v>210420</v>
      </c>
    </row>
    <row r="2470" customFormat="false" ht="15" hidden="false" customHeight="false" outlineLevel="0" collapsed="false">
      <c r="A2470" s="6" t="str">
        <f aca="false">TEXT(B2470,"0")&amp;"-"&amp;TEXT(C2470,"00")</f>
        <v>2025-02</v>
      </c>
      <c r="B2470" s="4" t="n">
        <v>2025</v>
      </c>
      <c r="C2470" s="4" t="n">
        <v>2</v>
      </c>
      <c r="D2470" s="9" t="s">
        <v>262</v>
      </c>
      <c r="E2470" s="9" t="s">
        <v>367</v>
      </c>
      <c r="F2470" s="12" t="str">
        <f aca="false">INDEX(品項主檔!$B$2:$B$11,MATCH($E2470,品項主檔!$A$2:$A$11,0))</f>
        <v>招牌滷味拼盤</v>
      </c>
      <c r="G2470" s="12" t="str">
        <f aca="false">INDEX(品項主檔!$C$2:$C$11,MATCH($E2470,品項主檔!$A$2:$A$11,0))</f>
        <v>小菜</v>
      </c>
      <c r="H2470" s="17" t="n">
        <f aca="false">SUMIFS(品項年度售價!$D$2:$D$31,品項年度售價!$A$2:$A$31,$B2470,品項年度售價!$B$2:$B$31,$E2470)</f>
        <v>125</v>
      </c>
      <c r="I2470" s="4" t="n">
        <v>2518</v>
      </c>
      <c r="J2470" s="14" t="n">
        <f aca="false">H2470*I2470</f>
        <v>314750</v>
      </c>
    </row>
    <row r="2471" customFormat="false" ht="15" hidden="false" customHeight="false" outlineLevel="0" collapsed="false">
      <c r="A2471" s="6" t="str">
        <f aca="false">TEXT(B2471,"0")&amp;"-"&amp;TEXT(C2471,"00")</f>
        <v>2025-02</v>
      </c>
      <c r="B2471" s="4" t="n">
        <v>2025</v>
      </c>
      <c r="C2471" s="4" t="n">
        <v>2</v>
      </c>
      <c r="D2471" s="9" t="s">
        <v>262</v>
      </c>
      <c r="E2471" s="9" t="s">
        <v>370</v>
      </c>
      <c r="F2471" s="12" t="str">
        <f aca="false">INDEX(品項主檔!$B$2:$B$11,MATCH($E2471,品項主檔!$A$2:$A$11,0))</f>
        <v>古早味紅茶</v>
      </c>
      <c r="G2471" s="12" t="str">
        <f aca="false">INDEX(品項主檔!$C$2:$C$11,MATCH($E2471,品項主檔!$A$2:$A$11,0))</f>
        <v>飲品</v>
      </c>
      <c r="H2471" s="17" t="n">
        <f aca="false">SUMIFS(品項年度售價!$D$2:$D$31,品項年度售價!$A$2:$A$31,$B2471,品項年度售價!$B$2:$B$31,$E2471)</f>
        <v>45</v>
      </c>
      <c r="I2471" s="4" t="n">
        <v>3785</v>
      </c>
      <c r="J2471" s="14" t="n">
        <f aca="false">H2471*I2471</f>
        <v>170325</v>
      </c>
    </row>
    <row r="2472" customFormat="false" ht="15" hidden="false" customHeight="false" outlineLevel="0" collapsed="false">
      <c r="A2472" s="6" t="str">
        <f aca="false">TEXT(B2472,"0")&amp;"-"&amp;TEXT(C2472,"00")</f>
        <v>2025-02</v>
      </c>
      <c r="B2472" s="4" t="n">
        <v>2025</v>
      </c>
      <c r="C2472" s="4" t="n">
        <v>2</v>
      </c>
      <c r="D2472" s="9" t="s">
        <v>269</v>
      </c>
      <c r="E2472" s="9" t="s">
        <v>349</v>
      </c>
      <c r="F2472" s="12" t="str">
        <f aca="false">INDEX(品項主檔!$B$2:$B$11,MATCH($E2472,品項主檔!$A$2:$A$11,0))</f>
        <v>招牌牛肉麵</v>
      </c>
      <c r="G2472" s="12" t="str">
        <f aca="false">INDEX(品項主檔!$C$2:$C$11,MATCH($E2472,品項主檔!$A$2:$A$11,0))</f>
        <v>主食</v>
      </c>
      <c r="H2472" s="17" t="n">
        <f aca="false">SUMIFS(品項年度售價!$D$2:$D$31,品項年度售價!$A$2:$A$31,$B2472,品項年度售價!$B$2:$B$31,$E2472)</f>
        <v>295</v>
      </c>
      <c r="I2472" s="4" t="n">
        <v>568</v>
      </c>
      <c r="J2472" s="14" t="n">
        <f aca="false">H2472*I2472</f>
        <v>167560</v>
      </c>
    </row>
    <row r="2473" customFormat="false" ht="15" hidden="false" customHeight="false" outlineLevel="0" collapsed="false">
      <c r="A2473" s="6" t="str">
        <f aca="false">TEXT(B2473,"0")&amp;"-"&amp;TEXT(C2473,"00")</f>
        <v>2025-02</v>
      </c>
      <c r="B2473" s="4" t="n">
        <v>2025</v>
      </c>
      <c r="C2473" s="4" t="n">
        <v>2</v>
      </c>
      <c r="D2473" s="9" t="s">
        <v>269</v>
      </c>
      <c r="E2473" s="9" t="s">
        <v>352</v>
      </c>
      <c r="F2473" s="12" t="str">
        <f aca="false">INDEX(品項主檔!$B$2:$B$11,MATCH($E2473,品項主檔!$A$2:$A$11,0))</f>
        <v>三杯雞定食</v>
      </c>
      <c r="G2473" s="12" t="str">
        <f aca="false">INDEX(品項主檔!$C$2:$C$11,MATCH($E2473,品項主檔!$A$2:$A$11,0))</f>
        <v>主食</v>
      </c>
      <c r="H2473" s="17" t="n">
        <f aca="false">SUMIFS(品項年度售價!$D$2:$D$31,品項年度售價!$A$2:$A$31,$B2473,品項年度售價!$B$2:$B$31,$E2473)</f>
        <v>260</v>
      </c>
      <c r="I2473" s="4" t="n">
        <v>556</v>
      </c>
      <c r="J2473" s="14" t="n">
        <f aca="false">H2473*I2473</f>
        <v>144560</v>
      </c>
    </row>
    <row r="2474" customFormat="false" ht="15" hidden="false" customHeight="false" outlineLevel="0" collapsed="false">
      <c r="A2474" s="6" t="str">
        <f aca="false">TEXT(B2474,"0")&amp;"-"&amp;TEXT(C2474,"00")</f>
        <v>2025-02</v>
      </c>
      <c r="B2474" s="4" t="n">
        <v>2025</v>
      </c>
      <c r="C2474" s="4" t="n">
        <v>2</v>
      </c>
      <c r="D2474" s="9" t="s">
        <v>269</v>
      </c>
      <c r="E2474" s="9" t="s">
        <v>354</v>
      </c>
      <c r="F2474" s="12" t="str">
        <f aca="false">INDEX(品項主檔!$B$2:$B$11,MATCH($E2474,品項主檔!$A$2:$A$11,0))</f>
        <v>蔥油雞腿飯</v>
      </c>
      <c r="G2474" s="12" t="str">
        <f aca="false">INDEX(品項主檔!$C$2:$C$11,MATCH($E2474,品項主檔!$A$2:$A$11,0))</f>
        <v>主食</v>
      </c>
      <c r="H2474" s="17" t="n">
        <f aca="false">SUMIFS(品項年度售價!$D$2:$D$31,品項年度售價!$A$2:$A$31,$B2474,品項年度售價!$B$2:$B$31,$E2474)</f>
        <v>230</v>
      </c>
      <c r="I2474" s="4" t="n">
        <v>536</v>
      </c>
      <c r="J2474" s="14" t="n">
        <f aca="false">H2474*I2474</f>
        <v>123280</v>
      </c>
    </row>
    <row r="2475" customFormat="false" ht="15" hidden="false" customHeight="false" outlineLevel="0" collapsed="false">
      <c r="A2475" s="6" t="str">
        <f aca="false">TEXT(B2475,"0")&amp;"-"&amp;TEXT(C2475,"00")</f>
        <v>2025-02</v>
      </c>
      <c r="B2475" s="4" t="n">
        <v>2025</v>
      </c>
      <c r="C2475" s="4" t="n">
        <v>2</v>
      </c>
      <c r="D2475" s="9" t="s">
        <v>269</v>
      </c>
      <c r="E2475" s="9" t="s">
        <v>356</v>
      </c>
      <c r="F2475" s="12" t="str">
        <f aca="false">INDEX(品項主檔!$B$2:$B$11,MATCH($E2475,品項主檔!$A$2:$A$11,0))</f>
        <v>黑胡椒豬排飯</v>
      </c>
      <c r="G2475" s="12" t="str">
        <f aca="false">INDEX(品項主檔!$C$2:$C$11,MATCH($E2475,品項主檔!$A$2:$A$11,0))</f>
        <v>主食</v>
      </c>
      <c r="H2475" s="17" t="n">
        <f aca="false">SUMIFS(品項年度售價!$D$2:$D$31,品項年度售價!$A$2:$A$31,$B2475,品項年度售價!$B$2:$B$31,$E2475)</f>
        <v>240</v>
      </c>
      <c r="I2475" s="4" t="n">
        <v>513</v>
      </c>
      <c r="J2475" s="14" t="n">
        <f aca="false">H2475*I2475</f>
        <v>123120</v>
      </c>
    </row>
    <row r="2476" customFormat="false" ht="15" hidden="false" customHeight="false" outlineLevel="0" collapsed="false">
      <c r="A2476" s="6" t="str">
        <f aca="false">TEXT(B2476,"0")&amp;"-"&amp;TEXT(C2476,"00")</f>
        <v>2025-02</v>
      </c>
      <c r="B2476" s="4" t="n">
        <v>2025</v>
      </c>
      <c r="C2476" s="4" t="n">
        <v>2</v>
      </c>
      <c r="D2476" s="9" t="s">
        <v>269</v>
      </c>
      <c r="E2476" s="9" t="s">
        <v>358</v>
      </c>
      <c r="F2476" s="12" t="str">
        <f aca="false">INDEX(品項主檔!$B$2:$B$11,MATCH($E2476,品項主檔!$A$2:$A$11,0))</f>
        <v>麻油雞湯麵</v>
      </c>
      <c r="G2476" s="12" t="str">
        <f aca="false">INDEX(品項主檔!$C$2:$C$11,MATCH($E2476,品項主檔!$A$2:$A$11,0))</f>
        <v>主食</v>
      </c>
      <c r="H2476" s="17" t="n">
        <f aca="false">SUMIFS(品項年度售價!$D$2:$D$31,品項年度售價!$A$2:$A$31,$B2476,品項年度售價!$B$2:$B$31,$E2476)</f>
        <v>305</v>
      </c>
      <c r="I2476" s="4" t="n">
        <v>528</v>
      </c>
      <c r="J2476" s="14" t="n">
        <f aca="false">H2476*I2476</f>
        <v>161040</v>
      </c>
    </row>
    <row r="2477" customFormat="false" ht="15" hidden="false" customHeight="false" outlineLevel="0" collapsed="false">
      <c r="A2477" s="6" t="str">
        <f aca="false">TEXT(B2477,"0")&amp;"-"&amp;TEXT(C2477,"00")</f>
        <v>2025-02</v>
      </c>
      <c r="B2477" s="4" t="n">
        <v>2025</v>
      </c>
      <c r="C2477" s="4" t="n">
        <v>2</v>
      </c>
      <c r="D2477" s="9" t="s">
        <v>269</v>
      </c>
      <c r="E2477" s="9" t="s">
        <v>360</v>
      </c>
      <c r="F2477" s="12" t="str">
        <f aca="false">INDEX(品項主檔!$B$2:$B$11,MATCH($E2477,品項主檔!$A$2:$A$11,0))</f>
        <v>塔香涼麵</v>
      </c>
      <c r="G2477" s="12" t="str">
        <f aca="false">INDEX(品項主檔!$C$2:$C$11,MATCH($E2477,品項主檔!$A$2:$A$11,0))</f>
        <v>主食</v>
      </c>
      <c r="H2477" s="17" t="n">
        <f aca="false">SUMIFS(品項年度售價!$D$2:$D$31,品項年度售價!$A$2:$A$31,$B2477,品項年度售價!$B$2:$B$31,$E2477)</f>
        <v>185</v>
      </c>
      <c r="I2477" s="4" t="n">
        <v>225</v>
      </c>
      <c r="J2477" s="14" t="n">
        <f aca="false">H2477*I2477</f>
        <v>41625</v>
      </c>
    </row>
    <row r="2478" customFormat="false" ht="15" hidden="false" customHeight="false" outlineLevel="0" collapsed="false">
      <c r="A2478" s="6" t="str">
        <f aca="false">TEXT(B2478,"0")&amp;"-"&amp;TEXT(C2478,"00")</f>
        <v>2025-02</v>
      </c>
      <c r="B2478" s="4" t="n">
        <v>2025</v>
      </c>
      <c r="C2478" s="4" t="n">
        <v>2</v>
      </c>
      <c r="D2478" s="9" t="s">
        <v>269</v>
      </c>
      <c r="E2478" s="9" t="s">
        <v>362</v>
      </c>
      <c r="F2478" s="12" t="str">
        <f aca="false">INDEX(品項主檔!$B$2:$B$11,MATCH($E2478,品項主檔!$A$2:$A$11,0))</f>
        <v>海鮮炒飯</v>
      </c>
      <c r="G2478" s="12" t="str">
        <f aca="false">INDEX(品項主檔!$C$2:$C$11,MATCH($E2478,品項主檔!$A$2:$A$11,0))</f>
        <v>主食</v>
      </c>
      <c r="H2478" s="17" t="n">
        <f aca="false">SUMIFS(品項年度售價!$D$2:$D$31,品項年度售價!$A$2:$A$31,$B2478,品項年度售價!$B$2:$B$31,$E2478)</f>
        <v>255</v>
      </c>
      <c r="I2478" s="4" t="n">
        <v>467</v>
      </c>
      <c r="J2478" s="14" t="n">
        <f aca="false">H2478*I2478</f>
        <v>119085</v>
      </c>
    </row>
    <row r="2479" customFormat="false" ht="15" hidden="false" customHeight="false" outlineLevel="0" collapsed="false">
      <c r="A2479" s="6" t="str">
        <f aca="false">TEXT(B2479,"0")&amp;"-"&amp;TEXT(C2479,"00")</f>
        <v>2025-02</v>
      </c>
      <c r="B2479" s="4" t="n">
        <v>2025</v>
      </c>
      <c r="C2479" s="4" t="n">
        <v>2</v>
      </c>
      <c r="D2479" s="9" t="s">
        <v>269</v>
      </c>
      <c r="E2479" s="9" t="s">
        <v>364</v>
      </c>
      <c r="F2479" s="12" t="str">
        <f aca="false">INDEX(品項主檔!$B$2:$B$11,MATCH($E2479,品項主檔!$A$2:$A$11,0))</f>
        <v>酸辣湯</v>
      </c>
      <c r="G2479" s="12" t="str">
        <f aca="false">INDEX(品項主檔!$C$2:$C$11,MATCH($E2479,品項主檔!$A$2:$A$11,0))</f>
        <v>湯品</v>
      </c>
      <c r="H2479" s="17" t="n">
        <f aca="false">SUMIFS(品項年度售價!$D$2:$D$31,品項年度售價!$A$2:$A$31,$B2479,品項年度售價!$B$2:$B$31,$E2479)</f>
        <v>60</v>
      </c>
      <c r="I2479" s="4" t="n">
        <v>2875</v>
      </c>
      <c r="J2479" s="14" t="n">
        <f aca="false">H2479*I2479</f>
        <v>172500</v>
      </c>
    </row>
    <row r="2480" customFormat="false" ht="15" hidden="false" customHeight="false" outlineLevel="0" collapsed="false">
      <c r="A2480" s="6" t="str">
        <f aca="false">TEXT(B2480,"0")&amp;"-"&amp;TEXT(C2480,"00")</f>
        <v>2025-02</v>
      </c>
      <c r="B2480" s="4" t="n">
        <v>2025</v>
      </c>
      <c r="C2480" s="4" t="n">
        <v>2</v>
      </c>
      <c r="D2480" s="9" t="s">
        <v>269</v>
      </c>
      <c r="E2480" s="9" t="s">
        <v>367</v>
      </c>
      <c r="F2480" s="12" t="str">
        <f aca="false">INDEX(品項主檔!$B$2:$B$11,MATCH($E2480,品項主檔!$A$2:$A$11,0))</f>
        <v>招牌滷味拼盤</v>
      </c>
      <c r="G2480" s="12" t="str">
        <f aca="false">INDEX(品項主檔!$C$2:$C$11,MATCH($E2480,品項主檔!$A$2:$A$11,0))</f>
        <v>小菜</v>
      </c>
      <c r="H2480" s="17" t="n">
        <f aca="false">SUMIFS(品項年度售價!$D$2:$D$31,品項年度售價!$A$2:$A$31,$B2480,品項年度售價!$B$2:$B$31,$E2480)</f>
        <v>125</v>
      </c>
      <c r="I2480" s="4" t="n">
        <v>1445</v>
      </c>
      <c r="J2480" s="14" t="n">
        <f aca="false">H2480*I2480</f>
        <v>180625</v>
      </c>
    </row>
    <row r="2481" customFormat="false" ht="15" hidden="false" customHeight="false" outlineLevel="0" collapsed="false">
      <c r="A2481" s="6" t="str">
        <f aca="false">TEXT(B2481,"0")&amp;"-"&amp;TEXT(C2481,"00")</f>
        <v>2025-02</v>
      </c>
      <c r="B2481" s="4" t="n">
        <v>2025</v>
      </c>
      <c r="C2481" s="4" t="n">
        <v>2</v>
      </c>
      <c r="D2481" s="9" t="s">
        <v>269</v>
      </c>
      <c r="E2481" s="9" t="s">
        <v>370</v>
      </c>
      <c r="F2481" s="12" t="str">
        <f aca="false">INDEX(品項主檔!$B$2:$B$11,MATCH($E2481,品項主檔!$A$2:$A$11,0))</f>
        <v>古早味紅茶</v>
      </c>
      <c r="G2481" s="12" t="str">
        <f aca="false">INDEX(品項主檔!$C$2:$C$11,MATCH($E2481,品項主檔!$A$2:$A$11,0))</f>
        <v>飲品</v>
      </c>
      <c r="H2481" s="17" t="n">
        <f aca="false">SUMIFS(品項年度售價!$D$2:$D$31,品項年度售價!$A$2:$A$31,$B2481,品項年度售價!$B$2:$B$31,$E2481)</f>
        <v>45</v>
      </c>
      <c r="I2481" s="4" t="n">
        <v>2797</v>
      </c>
      <c r="J2481" s="14" t="n">
        <f aca="false">H2481*I2481</f>
        <v>125865</v>
      </c>
    </row>
    <row r="2482" customFormat="false" ht="15" hidden="false" customHeight="false" outlineLevel="0" collapsed="false">
      <c r="A2482" s="6" t="str">
        <f aca="false">TEXT(B2482,"0")&amp;"-"&amp;TEXT(C2482,"00")</f>
        <v>2025-02</v>
      </c>
      <c r="B2482" s="4" t="n">
        <v>2025</v>
      </c>
      <c r="C2482" s="4" t="n">
        <v>2</v>
      </c>
      <c r="D2482" s="9" t="s">
        <v>273</v>
      </c>
      <c r="E2482" s="9" t="s">
        <v>349</v>
      </c>
      <c r="F2482" s="12" t="str">
        <f aca="false">INDEX(品項主檔!$B$2:$B$11,MATCH($E2482,品項主檔!$A$2:$A$11,0))</f>
        <v>招牌牛肉麵</v>
      </c>
      <c r="G2482" s="12" t="str">
        <f aca="false">INDEX(品項主檔!$C$2:$C$11,MATCH($E2482,品項主檔!$A$2:$A$11,0))</f>
        <v>主食</v>
      </c>
      <c r="H2482" s="17" t="n">
        <f aca="false">SUMIFS(品項年度售價!$D$2:$D$31,品項年度售價!$A$2:$A$31,$B2482,品項年度售價!$B$2:$B$31,$E2482)</f>
        <v>295</v>
      </c>
      <c r="I2482" s="4" t="n">
        <v>360</v>
      </c>
      <c r="J2482" s="14" t="n">
        <f aca="false">H2482*I2482</f>
        <v>106200</v>
      </c>
    </row>
    <row r="2483" customFormat="false" ht="15" hidden="false" customHeight="false" outlineLevel="0" collapsed="false">
      <c r="A2483" s="6" t="str">
        <f aca="false">TEXT(B2483,"0")&amp;"-"&amp;TEXT(C2483,"00")</f>
        <v>2025-02</v>
      </c>
      <c r="B2483" s="4" t="n">
        <v>2025</v>
      </c>
      <c r="C2483" s="4" t="n">
        <v>2</v>
      </c>
      <c r="D2483" s="9" t="s">
        <v>273</v>
      </c>
      <c r="E2483" s="9" t="s">
        <v>352</v>
      </c>
      <c r="F2483" s="12" t="str">
        <f aca="false">INDEX(品項主檔!$B$2:$B$11,MATCH($E2483,品項主檔!$A$2:$A$11,0))</f>
        <v>三杯雞定食</v>
      </c>
      <c r="G2483" s="12" t="str">
        <f aca="false">INDEX(品項主檔!$C$2:$C$11,MATCH($E2483,品項主檔!$A$2:$A$11,0))</f>
        <v>主食</v>
      </c>
      <c r="H2483" s="17" t="n">
        <f aca="false">SUMIFS(品項年度售價!$D$2:$D$31,品項年度售價!$A$2:$A$31,$B2483,品項年度售價!$B$2:$B$31,$E2483)</f>
        <v>260</v>
      </c>
      <c r="I2483" s="4" t="n">
        <v>420</v>
      </c>
      <c r="J2483" s="14" t="n">
        <f aca="false">H2483*I2483</f>
        <v>109200</v>
      </c>
    </row>
    <row r="2484" customFormat="false" ht="15" hidden="false" customHeight="false" outlineLevel="0" collapsed="false">
      <c r="A2484" s="6" t="str">
        <f aca="false">TEXT(B2484,"0")&amp;"-"&amp;TEXT(C2484,"00")</f>
        <v>2025-02</v>
      </c>
      <c r="B2484" s="4" t="n">
        <v>2025</v>
      </c>
      <c r="C2484" s="4" t="n">
        <v>2</v>
      </c>
      <c r="D2484" s="9" t="s">
        <v>273</v>
      </c>
      <c r="E2484" s="9" t="s">
        <v>354</v>
      </c>
      <c r="F2484" s="12" t="str">
        <f aca="false">INDEX(品項主檔!$B$2:$B$11,MATCH($E2484,品項主檔!$A$2:$A$11,0))</f>
        <v>蔥油雞腿飯</v>
      </c>
      <c r="G2484" s="12" t="str">
        <f aca="false">INDEX(品項主檔!$C$2:$C$11,MATCH($E2484,品項主檔!$A$2:$A$11,0))</f>
        <v>主食</v>
      </c>
      <c r="H2484" s="17" t="n">
        <f aca="false">SUMIFS(品項年度售價!$D$2:$D$31,品項年度售價!$A$2:$A$31,$B2484,品項年度售價!$B$2:$B$31,$E2484)</f>
        <v>230</v>
      </c>
      <c r="I2484" s="4" t="n">
        <v>336</v>
      </c>
      <c r="J2484" s="14" t="n">
        <f aca="false">H2484*I2484</f>
        <v>77280</v>
      </c>
    </row>
    <row r="2485" customFormat="false" ht="15" hidden="false" customHeight="false" outlineLevel="0" collapsed="false">
      <c r="A2485" s="6" t="str">
        <f aca="false">TEXT(B2485,"0")&amp;"-"&amp;TEXT(C2485,"00")</f>
        <v>2025-02</v>
      </c>
      <c r="B2485" s="4" t="n">
        <v>2025</v>
      </c>
      <c r="C2485" s="4" t="n">
        <v>2</v>
      </c>
      <c r="D2485" s="9" t="s">
        <v>273</v>
      </c>
      <c r="E2485" s="9" t="s">
        <v>356</v>
      </c>
      <c r="F2485" s="12" t="str">
        <f aca="false">INDEX(品項主檔!$B$2:$B$11,MATCH($E2485,品項主檔!$A$2:$A$11,0))</f>
        <v>黑胡椒豬排飯</v>
      </c>
      <c r="G2485" s="12" t="str">
        <f aca="false">INDEX(品項主檔!$C$2:$C$11,MATCH($E2485,品項主檔!$A$2:$A$11,0))</f>
        <v>主食</v>
      </c>
      <c r="H2485" s="17" t="n">
        <f aca="false">SUMIFS(品項年度售價!$D$2:$D$31,品項年度售價!$A$2:$A$31,$B2485,品項年度售價!$B$2:$B$31,$E2485)</f>
        <v>240</v>
      </c>
      <c r="I2485" s="4" t="n">
        <v>408</v>
      </c>
      <c r="J2485" s="14" t="n">
        <f aca="false">H2485*I2485</f>
        <v>97920</v>
      </c>
    </row>
    <row r="2486" customFormat="false" ht="15" hidden="false" customHeight="false" outlineLevel="0" collapsed="false">
      <c r="A2486" s="6" t="str">
        <f aca="false">TEXT(B2486,"0")&amp;"-"&amp;TEXT(C2486,"00")</f>
        <v>2025-02</v>
      </c>
      <c r="B2486" s="4" t="n">
        <v>2025</v>
      </c>
      <c r="C2486" s="4" t="n">
        <v>2</v>
      </c>
      <c r="D2486" s="9" t="s">
        <v>273</v>
      </c>
      <c r="E2486" s="9" t="s">
        <v>358</v>
      </c>
      <c r="F2486" s="12" t="str">
        <f aca="false">INDEX(品項主檔!$B$2:$B$11,MATCH($E2486,品項主檔!$A$2:$A$11,0))</f>
        <v>麻油雞湯麵</v>
      </c>
      <c r="G2486" s="12" t="str">
        <f aca="false">INDEX(品項主檔!$C$2:$C$11,MATCH($E2486,品項主檔!$A$2:$A$11,0))</f>
        <v>主食</v>
      </c>
      <c r="H2486" s="17" t="n">
        <f aca="false">SUMIFS(品項年度售價!$D$2:$D$31,品項年度售價!$A$2:$A$31,$B2486,品項年度售價!$B$2:$B$31,$E2486)</f>
        <v>305</v>
      </c>
      <c r="I2486" s="4" t="n">
        <v>498</v>
      </c>
      <c r="J2486" s="14" t="n">
        <f aca="false">H2486*I2486</f>
        <v>151890</v>
      </c>
    </row>
    <row r="2487" customFormat="false" ht="15" hidden="false" customHeight="false" outlineLevel="0" collapsed="false">
      <c r="A2487" s="6" t="str">
        <f aca="false">TEXT(B2487,"0")&amp;"-"&amp;TEXT(C2487,"00")</f>
        <v>2025-02</v>
      </c>
      <c r="B2487" s="4" t="n">
        <v>2025</v>
      </c>
      <c r="C2487" s="4" t="n">
        <v>2</v>
      </c>
      <c r="D2487" s="9" t="s">
        <v>273</v>
      </c>
      <c r="E2487" s="9" t="s">
        <v>360</v>
      </c>
      <c r="F2487" s="12" t="str">
        <f aca="false">INDEX(品項主檔!$B$2:$B$11,MATCH($E2487,品項主檔!$A$2:$A$11,0))</f>
        <v>塔香涼麵</v>
      </c>
      <c r="G2487" s="12" t="str">
        <f aca="false">INDEX(品項主檔!$C$2:$C$11,MATCH($E2487,品項主檔!$A$2:$A$11,0))</f>
        <v>主食</v>
      </c>
      <c r="H2487" s="17" t="n">
        <f aca="false">SUMIFS(品項年度售價!$D$2:$D$31,品項年度售價!$A$2:$A$31,$B2487,品項年度售價!$B$2:$B$31,$E2487)</f>
        <v>185</v>
      </c>
      <c r="I2487" s="4" t="n">
        <v>150</v>
      </c>
      <c r="J2487" s="14" t="n">
        <f aca="false">H2487*I2487</f>
        <v>27750</v>
      </c>
    </row>
    <row r="2488" customFormat="false" ht="15" hidden="false" customHeight="false" outlineLevel="0" collapsed="false">
      <c r="A2488" s="6" t="str">
        <f aca="false">TEXT(B2488,"0")&amp;"-"&amp;TEXT(C2488,"00")</f>
        <v>2025-02</v>
      </c>
      <c r="B2488" s="4" t="n">
        <v>2025</v>
      </c>
      <c r="C2488" s="4" t="n">
        <v>2</v>
      </c>
      <c r="D2488" s="9" t="s">
        <v>273</v>
      </c>
      <c r="E2488" s="9" t="s">
        <v>362</v>
      </c>
      <c r="F2488" s="12" t="str">
        <f aca="false">INDEX(品項主檔!$B$2:$B$11,MATCH($E2488,品項主檔!$A$2:$A$11,0))</f>
        <v>海鮮炒飯</v>
      </c>
      <c r="G2488" s="12" t="str">
        <f aca="false">INDEX(品項主檔!$C$2:$C$11,MATCH($E2488,品項主檔!$A$2:$A$11,0))</f>
        <v>主食</v>
      </c>
      <c r="H2488" s="17" t="n">
        <f aca="false">SUMIFS(品項年度售價!$D$2:$D$31,品項年度售價!$A$2:$A$31,$B2488,品項年度售價!$B$2:$B$31,$E2488)</f>
        <v>255</v>
      </c>
      <c r="I2488" s="4" t="n">
        <v>322</v>
      </c>
      <c r="J2488" s="14" t="n">
        <f aca="false">H2488*I2488</f>
        <v>82110</v>
      </c>
    </row>
    <row r="2489" customFormat="false" ht="15" hidden="false" customHeight="false" outlineLevel="0" collapsed="false">
      <c r="A2489" s="6" t="str">
        <f aca="false">TEXT(B2489,"0")&amp;"-"&amp;TEXT(C2489,"00")</f>
        <v>2025-02</v>
      </c>
      <c r="B2489" s="4" t="n">
        <v>2025</v>
      </c>
      <c r="C2489" s="4" t="n">
        <v>2</v>
      </c>
      <c r="D2489" s="9" t="s">
        <v>273</v>
      </c>
      <c r="E2489" s="9" t="s">
        <v>364</v>
      </c>
      <c r="F2489" s="12" t="str">
        <f aca="false">INDEX(品項主檔!$B$2:$B$11,MATCH($E2489,品項主檔!$A$2:$A$11,0))</f>
        <v>酸辣湯</v>
      </c>
      <c r="G2489" s="12" t="str">
        <f aca="false">INDEX(品項主檔!$C$2:$C$11,MATCH($E2489,品項主檔!$A$2:$A$11,0))</f>
        <v>湯品</v>
      </c>
      <c r="H2489" s="17" t="n">
        <f aca="false">SUMIFS(品項年度售價!$D$2:$D$31,品項年度售價!$A$2:$A$31,$B2489,品項年度售價!$B$2:$B$31,$E2489)</f>
        <v>60</v>
      </c>
      <c r="I2489" s="4" t="n">
        <v>2334</v>
      </c>
      <c r="J2489" s="14" t="n">
        <f aca="false">H2489*I2489</f>
        <v>140040</v>
      </c>
    </row>
    <row r="2490" customFormat="false" ht="15" hidden="false" customHeight="false" outlineLevel="0" collapsed="false">
      <c r="A2490" s="6" t="str">
        <f aca="false">TEXT(B2490,"0")&amp;"-"&amp;TEXT(C2490,"00")</f>
        <v>2025-02</v>
      </c>
      <c r="B2490" s="4" t="n">
        <v>2025</v>
      </c>
      <c r="C2490" s="4" t="n">
        <v>2</v>
      </c>
      <c r="D2490" s="9" t="s">
        <v>273</v>
      </c>
      <c r="E2490" s="9" t="s">
        <v>367</v>
      </c>
      <c r="F2490" s="12" t="str">
        <f aca="false">INDEX(品項主檔!$B$2:$B$11,MATCH($E2490,品項主檔!$A$2:$A$11,0))</f>
        <v>招牌滷味拼盤</v>
      </c>
      <c r="G2490" s="12" t="str">
        <f aca="false">INDEX(品項主檔!$C$2:$C$11,MATCH($E2490,品項主檔!$A$2:$A$11,0))</f>
        <v>小菜</v>
      </c>
      <c r="H2490" s="17" t="n">
        <f aca="false">SUMIFS(品項年度售價!$D$2:$D$31,品項年度售價!$A$2:$A$31,$B2490,品項年度售價!$B$2:$B$31,$E2490)</f>
        <v>125</v>
      </c>
      <c r="I2490" s="4" t="n">
        <v>1619</v>
      </c>
      <c r="J2490" s="14" t="n">
        <f aca="false">H2490*I2490</f>
        <v>202375</v>
      </c>
    </row>
    <row r="2491" customFormat="false" ht="15" hidden="false" customHeight="false" outlineLevel="0" collapsed="false">
      <c r="A2491" s="6" t="str">
        <f aca="false">TEXT(B2491,"0")&amp;"-"&amp;TEXT(C2491,"00")</f>
        <v>2025-02</v>
      </c>
      <c r="B2491" s="4" t="n">
        <v>2025</v>
      </c>
      <c r="C2491" s="4" t="n">
        <v>2</v>
      </c>
      <c r="D2491" s="9" t="s">
        <v>273</v>
      </c>
      <c r="E2491" s="9" t="s">
        <v>370</v>
      </c>
      <c r="F2491" s="12" t="str">
        <f aca="false">INDEX(品項主檔!$B$2:$B$11,MATCH($E2491,品項主檔!$A$2:$A$11,0))</f>
        <v>古早味紅茶</v>
      </c>
      <c r="G2491" s="12" t="str">
        <f aca="false">INDEX(品項主檔!$C$2:$C$11,MATCH($E2491,品項主檔!$A$2:$A$11,0))</f>
        <v>飲品</v>
      </c>
      <c r="H2491" s="17" t="n">
        <f aca="false">SUMIFS(品項年度售價!$D$2:$D$31,品項年度售價!$A$2:$A$31,$B2491,品項年度售價!$B$2:$B$31,$E2491)</f>
        <v>45</v>
      </c>
      <c r="I2491" s="4" t="n">
        <v>2330</v>
      </c>
      <c r="J2491" s="14" t="n">
        <f aca="false">H2491*I2491</f>
        <v>104850</v>
      </c>
    </row>
    <row r="2492" customFormat="false" ht="15" hidden="false" customHeight="false" outlineLevel="0" collapsed="false">
      <c r="A2492" s="6" t="str">
        <f aca="false">TEXT(B2492,"0")&amp;"-"&amp;TEXT(C2492,"00")</f>
        <v>2025-02</v>
      </c>
      <c r="B2492" s="4" t="n">
        <v>2025</v>
      </c>
      <c r="C2492" s="4" t="n">
        <v>2</v>
      </c>
      <c r="D2492" s="9" t="s">
        <v>277</v>
      </c>
      <c r="E2492" s="9" t="s">
        <v>349</v>
      </c>
      <c r="F2492" s="12" t="str">
        <f aca="false">INDEX(品項主檔!$B$2:$B$11,MATCH($E2492,品項主檔!$A$2:$A$11,0))</f>
        <v>招牌牛肉麵</v>
      </c>
      <c r="G2492" s="12" t="str">
        <f aca="false">INDEX(品項主檔!$C$2:$C$11,MATCH($E2492,品項主檔!$A$2:$A$11,0))</f>
        <v>主食</v>
      </c>
      <c r="H2492" s="17" t="n">
        <f aca="false">SUMIFS(品項年度售價!$D$2:$D$31,品項年度售價!$A$2:$A$31,$B2492,品項年度售價!$B$2:$B$31,$E2492)</f>
        <v>295</v>
      </c>
      <c r="I2492" s="4" t="n">
        <v>399</v>
      </c>
      <c r="J2492" s="14" t="n">
        <f aca="false">H2492*I2492</f>
        <v>117705</v>
      </c>
    </row>
    <row r="2493" customFormat="false" ht="15" hidden="false" customHeight="false" outlineLevel="0" collapsed="false">
      <c r="A2493" s="6" t="str">
        <f aca="false">TEXT(B2493,"0")&amp;"-"&amp;TEXT(C2493,"00")</f>
        <v>2025-02</v>
      </c>
      <c r="B2493" s="4" t="n">
        <v>2025</v>
      </c>
      <c r="C2493" s="4" t="n">
        <v>2</v>
      </c>
      <c r="D2493" s="9" t="s">
        <v>277</v>
      </c>
      <c r="E2493" s="9" t="s">
        <v>352</v>
      </c>
      <c r="F2493" s="12" t="str">
        <f aca="false">INDEX(品項主檔!$B$2:$B$11,MATCH($E2493,品項主檔!$A$2:$A$11,0))</f>
        <v>三杯雞定食</v>
      </c>
      <c r="G2493" s="12" t="str">
        <f aca="false">INDEX(品項主檔!$C$2:$C$11,MATCH($E2493,品項主檔!$A$2:$A$11,0))</f>
        <v>主食</v>
      </c>
      <c r="H2493" s="17" t="n">
        <f aca="false">SUMIFS(品項年度售價!$D$2:$D$31,品項年度售價!$A$2:$A$31,$B2493,品項年度售價!$B$2:$B$31,$E2493)</f>
        <v>260</v>
      </c>
      <c r="I2493" s="4" t="n">
        <v>358</v>
      </c>
      <c r="J2493" s="14" t="n">
        <f aca="false">H2493*I2493</f>
        <v>93080</v>
      </c>
    </row>
    <row r="2494" customFormat="false" ht="15" hidden="false" customHeight="false" outlineLevel="0" collapsed="false">
      <c r="A2494" s="6" t="str">
        <f aca="false">TEXT(B2494,"0")&amp;"-"&amp;TEXT(C2494,"00")</f>
        <v>2025-02</v>
      </c>
      <c r="B2494" s="4" t="n">
        <v>2025</v>
      </c>
      <c r="C2494" s="4" t="n">
        <v>2</v>
      </c>
      <c r="D2494" s="9" t="s">
        <v>277</v>
      </c>
      <c r="E2494" s="9" t="s">
        <v>354</v>
      </c>
      <c r="F2494" s="12" t="str">
        <f aca="false">INDEX(品項主檔!$B$2:$B$11,MATCH($E2494,品項主檔!$A$2:$A$11,0))</f>
        <v>蔥油雞腿飯</v>
      </c>
      <c r="G2494" s="12" t="str">
        <f aca="false">INDEX(品項主檔!$C$2:$C$11,MATCH($E2494,品項主檔!$A$2:$A$11,0))</f>
        <v>主食</v>
      </c>
      <c r="H2494" s="17" t="n">
        <f aca="false">SUMIFS(品項年度售價!$D$2:$D$31,品項年度售價!$A$2:$A$31,$B2494,品項年度售價!$B$2:$B$31,$E2494)</f>
        <v>230</v>
      </c>
      <c r="I2494" s="4" t="n">
        <v>334</v>
      </c>
      <c r="J2494" s="14" t="n">
        <f aca="false">H2494*I2494</f>
        <v>76820</v>
      </c>
    </row>
    <row r="2495" customFormat="false" ht="15" hidden="false" customHeight="false" outlineLevel="0" collapsed="false">
      <c r="A2495" s="6" t="str">
        <f aca="false">TEXT(B2495,"0")&amp;"-"&amp;TEXT(C2495,"00")</f>
        <v>2025-02</v>
      </c>
      <c r="B2495" s="4" t="n">
        <v>2025</v>
      </c>
      <c r="C2495" s="4" t="n">
        <v>2</v>
      </c>
      <c r="D2495" s="9" t="s">
        <v>277</v>
      </c>
      <c r="E2495" s="9" t="s">
        <v>356</v>
      </c>
      <c r="F2495" s="12" t="str">
        <f aca="false">INDEX(品項主檔!$B$2:$B$11,MATCH($E2495,品項主檔!$A$2:$A$11,0))</f>
        <v>黑胡椒豬排飯</v>
      </c>
      <c r="G2495" s="12" t="str">
        <f aca="false">INDEX(品項主檔!$C$2:$C$11,MATCH($E2495,品項主檔!$A$2:$A$11,0))</f>
        <v>主食</v>
      </c>
      <c r="H2495" s="17" t="n">
        <f aca="false">SUMIFS(品項年度售價!$D$2:$D$31,品項年度售價!$A$2:$A$31,$B2495,品項年度售價!$B$2:$B$31,$E2495)</f>
        <v>240</v>
      </c>
      <c r="I2495" s="4" t="n">
        <v>259</v>
      </c>
      <c r="J2495" s="14" t="n">
        <f aca="false">H2495*I2495</f>
        <v>62160</v>
      </c>
    </row>
    <row r="2496" customFormat="false" ht="15" hidden="false" customHeight="false" outlineLevel="0" collapsed="false">
      <c r="A2496" s="6" t="str">
        <f aca="false">TEXT(B2496,"0")&amp;"-"&amp;TEXT(C2496,"00")</f>
        <v>2025-02</v>
      </c>
      <c r="B2496" s="4" t="n">
        <v>2025</v>
      </c>
      <c r="C2496" s="4" t="n">
        <v>2</v>
      </c>
      <c r="D2496" s="9" t="s">
        <v>277</v>
      </c>
      <c r="E2496" s="9" t="s">
        <v>358</v>
      </c>
      <c r="F2496" s="12" t="str">
        <f aca="false">INDEX(品項主檔!$B$2:$B$11,MATCH($E2496,品項主檔!$A$2:$A$11,0))</f>
        <v>麻油雞湯麵</v>
      </c>
      <c r="G2496" s="12" t="str">
        <f aca="false">INDEX(品項主檔!$C$2:$C$11,MATCH($E2496,品項主檔!$A$2:$A$11,0))</f>
        <v>主食</v>
      </c>
      <c r="H2496" s="17" t="n">
        <f aca="false">SUMIFS(品項年度售價!$D$2:$D$31,品項年度售價!$A$2:$A$31,$B2496,品項年度售價!$B$2:$B$31,$E2496)</f>
        <v>305</v>
      </c>
      <c r="I2496" s="4" t="n">
        <v>434</v>
      </c>
      <c r="J2496" s="14" t="n">
        <f aca="false">H2496*I2496</f>
        <v>132370</v>
      </c>
    </row>
    <row r="2497" customFormat="false" ht="15" hidden="false" customHeight="false" outlineLevel="0" collapsed="false">
      <c r="A2497" s="6" t="str">
        <f aca="false">TEXT(B2497,"0")&amp;"-"&amp;TEXT(C2497,"00")</f>
        <v>2025-02</v>
      </c>
      <c r="B2497" s="4" t="n">
        <v>2025</v>
      </c>
      <c r="C2497" s="4" t="n">
        <v>2</v>
      </c>
      <c r="D2497" s="9" t="s">
        <v>277</v>
      </c>
      <c r="E2497" s="9" t="s">
        <v>360</v>
      </c>
      <c r="F2497" s="12" t="str">
        <f aca="false">INDEX(品項主檔!$B$2:$B$11,MATCH($E2497,品項主檔!$A$2:$A$11,0))</f>
        <v>塔香涼麵</v>
      </c>
      <c r="G2497" s="12" t="str">
        <f aca="false">INDEX(品項主檔!$C$2:$C$11,MATCH($E2497,品項主檔!$A$2:$A$11,0))</f>
        <v>主食</v>
      </c>
      <c r="H2497" s="17" t="n">
        <f aca="false">SUMIFS(品項年度售價!$D$2:$D$31,品項年度售價!$A$2:$A$31,$B2497,品項年度售價!$B$2:$B$31,$E2497)</f>
        <v>185</v>
      </c>
      <c r="I2497" s="4" t="n">
        <v>155</v>
      </c>
      <c r="J2497" s="14" t="n">
        <f aca="false">H2497*I2497</f>
        <v>28675</v>
      </c>
    </row>
    <row r="2498" customFormat="false" ht="15" hidden="false" customHeight="false" outlineLevel="0" collapsed="false">
      <c r="A2498" s="6" t="str">
        <f aca="false">TEXT(B2498,"0")&amp;"-"&amp;TEXT(C2498,"00")</f>
        <v>2025-02</v>
      </c>
      <c r="B2498" s="4" t="n">
        <v>2025</v>
      </c>
      <c r="C2498" s="4" t="n">
        <v>2</v>
      </c>
      <c r="D2498" s="9" t="s">
        <v>277</v>
      </c>
      <c r="E2498" s="9" t="s">
        <v>362</v>
      </c>
      <c r="F2498" s="12" t="str">
        <f aca="false">INDEX(品項主檔!$B$2:$B$11,MATCH($E2498,品項主檔!$A$2:$A$11,0))</f>
        <v>海鮮炒飯</v>
      </c>
      <c r="G2498" s="12" t="str">
        <f aca="false">INDEX(品項主檔!$C$2:$C$11,MATCH($E2498,品項主檔!$A$2:$A$11,0))</f>
        <v>主食</v>
      </c>
      <c r="H2498" s="17" t="n">
        <f aca="false">SUMIFS(品項年度售價!$D$2:$D$31,品項年度售價!$A$2:$A$31,$B2498,品項年度售價!$B$2:$B$31,$E2498)</f>
        <v>255</v>
      </c>
      <c r="I2498" s="4" t="n">
        <v>311</v>
      </c>
      <c r="J2498" s="14" t="n">
        <f aca="false">H2498*I2498</f>
        <v>79305</v>
      </c>
    </row>
    <row r="2499" customFormat="false" ht="15" hidden="false" customHeight="false" outlineLevel="0" collapsed="false">
      <c r="A2499" s="6" t="str">
        <f aca="false">TEXT(B2499,"0")&amp;"-"&amp;TEXT(C2499,"00")</f>
        <v>2025-02</v>
      </c>
      <c r="B2499" s="4" t="n">
        <v>2025</v>
      </c>
      <c r="C2499" s="4" t="n">
        <v>2</v>
      </c>
      <c r="D2499" s="9" t="s">
        <v>277</v>
      </c>
      <c r="E2499" s="9" t="s">
        <v>364</v>
      </c>
      <c r="F2499" s="12" t="str">
        <f aca="false">INDEX(品項主檔!$B$2:$B$11,MATCH($E2499,品項主檔!$A$2:$A$11,0))</f>
        <v>酸辣湯</v>
      </c>
      <c r="G2499" s="12" t="str">
        <f aca="false">INDEX(品項主檔!$C$2:$C$11,MATCH($E2499,品項主檔!$A$2:$A$11,0))</f>
        <v>湯品</v>
      </c>
      <c r="H2499" s="17" t="n">
        <f aca="false">SUMIFS(品項年度售價!$D$2:$D$31,品項年度售價!$A$2:$A$31,$B2499,品項年度售價!$B$2:$B$31,$E2499)</f>
        <v>60</v>
      </c>
      <c r="I2499" s="4" t="n">
        <v>1443</v>
      </c>
      <c r="J2499" s="14" t="n">
        <f aca="false">H2499*I2499</f>
        <v>86580</v>
      </c>
    </row>
    <row r="2500" customFormat="false" ht="15" hidden="false" customHeight="false" outlineLevel="0" collapsed="false">
      <c r="A2500" s="6" t="str">
        <f aca="false">TEXT(B2500,"0")&amp;"-"&amp;TEXT(C2500,"00")</f>
        <v>2025-02</v>
      </c>
      <c r="B2500" s="4" t="n">
        <v>2025</v>
      </c>
      <c r="C2500" s="4" t="n">
        <v>2</v>
      </c>
      <c r="D2500" s="9" t="s">
        <v>277</v>
      </c>
      <c r="E2500" s="9" t="s">
        <v>367</v>
      </c>
      <c r="F2500" s="12" t="str">
        <f aca="false">INDEX(品項主檔!$B$2:$B$11,MATCH($E2500,品項主檔!$A$2:$A$11,0))</f>
        <v>招牌滷味拼盤</v>
      </c>
      <c r="G2500" s="12" t="str">
        <f aca="false">INDEX(品項主檔!$C$2:$C$11,MATCH($E2500,品項主檔!$A$2:$A$11,0))</f>
        <v>小菜</v>
      </c>
      <c r="H2500" s="17" t="n">
        <f aca="false">SUMIFS(品項年度售價!$D$2:$D$31,品項年度售價!$A$2:$A$31,$B2500,品項年度售價!$B$2:$B$31,$E2500)</f>
        <v>125</v>
      </c>
      <c r="I2500" s="4" t="n">
        <v>1248</v>
      </c>
      <c r="J2500" s="14" t="n">
        <f aca="false">H2500*I2500</f>
        <v>156000</v>
      </c>
    </row>
    <row r="2501" customFormat="false" ht="15" hidden="false" customHeight="false" outlineLevel="0" collapsed="false">
      <c r="A2501" s="6" t="str">
        <f aca="false">TEXT(B2501,"0")&amp;"-"&amp;TEXT(C2501,"00")</f>
        <v>2025-02</v>
      </c>
      <c r="B2501" s="4" t="n">
        <v>2025</v>
      </c>
      <c r="C2501" s="4" t="n">
        <v>2</v>
      </c>
      <c r="D2501" s="9" t="s">
        <v>277</v>
      </c>
      <c r="E2501" s="9" t="s">
        <v>370</v>
      </c>
      <c r="F2501" s="12" t="str">
        <f aca="false">INDEX(品項主檔!$B$2:$B$11,MATCH($E2501,品項主檔!$A$2:$A$11,0))</f>
        <v>古早味紅茶</v>
      </c>
      <c r="G2501" s="12" t="str">
        <f aca="false">INDEX(品項主檔!$C$2:$C$11,MATCH($E2501,品項主檔!$A$2:$A$11,0))</f>
        <v>飲品</v>
      </c>
      <c r="H2501" s="17" t="n">
        <f aca="false">SUMIFS(品項年度售價!$D$2:$D$31,品項年度售價!$A$2:$A$31,$B2501,品項年度售價!$B$2:$B$31,$E2501)</f>
        <v>45</v>
      </c>
      <c r="I2501" s="4" t="n">
        <v>2391</v>
      </c>
      <c r="J2501" s="14" t="n">
        <f aca="false">H2501*I2501</f>
        <v>107595</v>
      </c>
    </row>
    <row r="2502" customFormat="false" ht="15" hidden="false" customHeight="false" outlineLevel="0" collapsed="false">
      <c r="A2502" s="6" t="str">
        <f aca="false">TEXT(B2502,"0")&amp;"-"&amp;TEXT(C2502,"00")</f>
        <v>2025-02</v>
      </c>
      <c r="B2502" s="4" t="n">
        <v>2025</v>
      </c>
      <c r="C2502" s="4" t="n">
        <v>2</v>
      </c>
      <c r="D2502" s="9" t="s">
        <v>288</v>
      </c>
      <c r="E2502" s="9" t="s">
        <v>349</v>
      </c>
      <c r="F2502" s="12" t="str">
        <f aca="false">INDEX(品項主檔!$B$2:$B$11,MATCH($E2502,品項主檔!$A$2:$A$11,0))</f>
        <v>招牌牛肉麵</v>
      </c>
      <c r="G2502" s="12" t="str">
        <f aca="false">INDEX(品項主檔!$C$2:$C$11,MATCH($E2502,品項主檔!$A$2:$A$11,0))</f>
        <v>主食</v>
      </c>
      <c r="H2502" s="17" t="n">
        <f aca="false">SUMIFS(品項年度售價!$D$2:$D$31,品項年度售價!$A$2:$A$31,$B2502,品項年度售價!$B$2:$B$31,$E2502)</f>
        <v>295</v>
      </c>
      <c r="I2502" s="4" t="n">
        <v>444</v>
      </c>
      <c r="J2502" s="14" t="n">
        <f aca="false">H2502*I2502</f>
        <v>130980</v>
      </c>
    </row>
    <row r="2503" customFormat="false" ht="15" hidden="false" customHeight="false" outlineLevel="0" collapsed="false">
      <c r="A2503" s="6" t="str">
        <f aca="false">TEXT(B2503,"0")&amp;"-"&amp;TEXT(C2503,"00")</f>
        <v>2025-02</v>
      </c>
      <c r="B2503" s="4" t="n">
        <v>2025</v>
      </c>
      <c r="C2503" s="4" t="n">
        <v>2</v>
      </c>
      <c r="D2503" s="9" t="s">
        <v>288</v>
      </c>
      <c r="E2503" s="9" t="s">
        <v>352</v>
      </c>
      <c r="F2503" s="12" t="str">
        <f aca="false">INDEX(品項主檔!$B$2:$B$11,MATCH($E2503,品項主檔!$A$2:$A$11,0))</f>
        <v>三杯雞定食</v>
      </c>
      <c r="G2503" s="12" t="str">
        <f aca="false">INDEX(品項主檔!$C$2:$C$11,MATCH($E2503,品項主檔!$A$2:$A$11,0))</f>
        <v>主食</v>
      </c>
      <c r="H2503" s="17" t="n">
        <f aca="false">SUMIFS(品項年度售價!$D$2:$D$31,品項年度售價!$A$2:$A$31,$B2503,品項年度售價!$B$2:$B$31,$E2503)</f>
        <v>260</v>
      </c>
      <c r="I2503" s="4" t="n">
        <v>440</v>
      </c>
      <c r="J2503" s="14" t="n">
        <f aca="false">H2503*I2503</f>
        <v>114400</v>
      </c>
    </row>
    <row r="2504" customFormat="false" ht="15" hidden="false" customHeight="false" outlineLevel="0" collapsed="false">
      <c r="A2504" s="6" t="str">
        <f aca="false">TEXT(B2504,"0")&amp;"-"&amp;TEXT(C2504,"00")</f>
        <v>2025-02</v>
      </c>
      <c r="B2504" s="4" t="n">
        <v>2025</v>
      </c>
      <c r="C2504" s="4" t="n">
        <v>2</v>
      </c>
      <c r="D2504" s="9" t="s">
        <v>288</v>
      </c>
      <c r="E2504" s="9" t="s">
        <v>354</v>
      </c>
      <c r="F2504" s="12" t="str">
        <f aca="false">INDEX(品項主檔!$B$2:$B$11,MATCH($E2504,品項主檔!$A$2:$A$11,0))</f>
        <v>蔥油雞腿飯</v>
      </c>
      <c r="G2504" s="12" t="str">
        <f aca="false">INDEX(品項主檔!$C$2:$C$11,MATCH($E2504,品項主檔!$A$2:$A$11,0))</f>
        <v>主食</v>
      </c>
      <c r="H2504" s="17" t="n">
        <f aca="false">SUMIFS(品項年度售價!$D$2:$D$31,品項年度售價!$A$2:$A$31,$B2504,品項年度售價!$B$2:$B$31,$E2504)</f>
        <v>230</v>
      </c>
      <c r="I2504" s="4" t="n">
        <v>493</v>
      </c>
      <c r="J2504" s="14" t="n">
        <f aca="false">H2504*I2504</f>
        <v>113390</v>
      </c>
    </row>
    <row r="2505" customFormat="false" ht="15" hidden="false" customHeight="false" outlineLevel="0" collapsed="false">
      <c r="A2505" s="6" t="str">
        <f aca="false">TEXT(B2505,"0")&amp;"-"&amp;TEXT(C2505,"00")</f>
        <v>2025-02</v>
      </c>
      <c r="B2505" s="4" t="n">
        <v>2025</v>
      </c>
      <c r="C2505" s="4" t="n">
        <v>2</v>
      </c>
      <c r="D2505" s="9" t="s">
        <v>288</v>
      </c>
      <c r="E2505" s="9" t="s">
        <v>356</v>
      </c>
      <c r="F2505" s="12" t="str">
        <f aca="false">INDEX(品項主檔!$B$2:$B$11,MATCH($E2505,品項主檔!$A$2:$A$11,0))</f>
        <v>黑胡椒豬排飯</v>
      </c>
      <c r="G2505" s="12" t="str">
        <f aca="false">INDEX(品項主檔!$C$2:$C$11,MATCH($E2505,品項主檔!$A$2:$A$11,0))</f>
        <v>主食</v>
      </c>
      <c r="H2505" s="17" t="n">
        <f aca="false">SUMIFS(品項年度售價!$D$2:$D$31,品項年度售價!$A$2:$A$31,$B2505,品項年度售價!$B$2:$B$31,$E2505)</f>
        <v>240</v>
      </c>
      <c r="I2505" s="4" t="n">
        <v>418</v>
      </c>
      <c r="J2505" s="14" t="n">
        <f aca="false">H2505*I2505</f>
        <v>100320</v>
      </c>
    </row>
    <row r="2506" customFormat="false" ht="15" hidden="false" customHeight="false" outlineLevel="0" collapsed="false">
      <c r="A2506" s="6" t="str">
        <f aca="false">TEXT(B2506,"0")&amp;"-"&amp;TEXT(C2506,"00")</f>
        <v>2025-02</v>
      </c>
      <c r="B2506" s="4" t="n">
        <v>2025</v>
      </c>
      <c r="C2506" s="4" t="n">
        <v>2</v>
      </c>
      <c r="D2506" s="9" t="s">
        <v>288</v>
      </c>
      <c r="E2506" s="9" t="s">
        <v>358</v>
      </c>
      <c r="F2506" s="12" t="str">
        <f aca="false">INDEX(品項主檔!$B$2:$B$11,MATCH($E2506,品項主檔!$A$2:$A$11,0))</f>
        <v>麻油雞湯麵</v>
      </c>
      <c r="G2506" s="12" t="str">
        <f aca="false">INDEX(品項主檔!$C$2:$C$11,MATCH($E2506,品項主檔!$A$2:$A$11,0))</f>
        <v>主食</v>
      </c>
      <c r="H2506" s="17" t="n">
        <f aca="false">SUMIFS(品項年度售價!$D$2:$D$31,品項年度售價!$A$2:$A$31,$B2506,品項年度售價!$B$2:$B$31,$E2506)</f>
        <v>305</v>
      </c>
      <c r="I2506" s="4" t="n">
        <v>548</v>
      </c>
      <c r="J2506" s="14" t="n">
        <f aca="false">H2506*I2506</f>
        <v>167140</v>
      </c>
    </row>
    <row r="2507" customFormat="false" ht="15" hidden="false" customHeight="false" outlineLevel="0" collapsed="false">
      <c r="A2507" s="6" t="str">
        <f aca="false">TEXT(B2507,"0")&amp;"-"&amp;TEXT(C2507,"00")</f>
        <v>2025-02</v>
      </c>
      <c r="B2507" s="4" t="n">
        <v>2025</v>
      </c>
      <c r="C2507" s="4" t="n">
        <v>2</v>
      </c>
      <c r="D2507" s="9" t="s">
        <v>288</v>
      </c>
      <c r="E2507" s="9" t="s">
        <v>360</v>
      </c>
      <c r="F2507" s="12" t="str">
        <f aca="false">INDEX(品項主檔!$B$2:$B$11,MATCH($E2507,品項主檔!$A$2:$A$11,0))</f>
        <v>塔香涼麵</v>
      </c>
      <c r="G2507" s="12" t="str">
        <f aca="false">INDEX(品項主檔!$C$2:$C$11,MATCH($E2507,品項主檔!$A$2:$A$11,0))</f>
        <v>主食</v>
      </c>
      <c r="H2507" s="17" t="n">
        <f aca="false">SUMIFS(品項年度售價!$D$2:$D$31,品項年度售價!$A$2:$A$31,$B2507,品項年度售價!$B$2:$B$31,$E2507)</f>
        <v>185</v>
      </c>
      <c r="I2507" s="4" t="n">
        <v>160</v>
      </c>
      <c r="J2507" s="14" t="n">
        <f aca="false">H2507*I2507</f>
        <v>29600</v>
      </c>
    </row>
    <row r="2508" customFormat="false" ht="15" hidden="false" customHeight="false" outlineLevel="0" collapsed="false">
      <c r="A2508" s="6" t="str">
        <f aca="false">TEXT(B2508,"0")&amp;"-"&amp;TEXT(C2508,"00")</f>
        <v>2025-02</v>
      </c>
      <c r="B2508" s="4" t="n">
        <v>2025</v>
      </c>
      <c r="C2508" s="4" t="n">
        <v>2</v>
      </c>
      <c r="D2508" s="9" t="s">
        <v>288</v>
      </c>
      <c r="E2508" s="9" t="s">
        <v>362</v>
      </c>
      <c r="F2508" s="12" t="str">
        <f aca="false">INDEX(品項主檔!$B$2:$B$11,MATCH($E2508,品項主檔!$A$2:$A$11,0))</f>
        <v>海鮮炒飯</v>
      </c>
      <c r="G2508" s="12" t="str">
        <f aca="false">INDEX(品項主檔!$C$2:$C$11,MATCH($E2508,品項主檔!$A$2:$A$11,0))</f>
        <v>主食</v>
      </c>
      <c r="H2508" s="17" t="n">
        <f aca="false">SUMIFS(品項年度售價!$D$2:$D$31,品項年度售價!$A$2:$A$31,$B2508,品項年度售價!$B$2:$B$31,$E2508)</f>
        <v>255</v>
      </c>
      <c r="I2508" s="4" t="n">
        <v>363</v>
      </c>
      <c r="J2508" s="14" t="n">
        <f aca="false">H2508*I2508</f>
        <v>92565</v>
      </c>
    </row>
    <row r="2509" customFormat="false" ht="15" hidden="false" customHeight="false" outlineLevel="0" collapsed="false">
      <c r="A2509" s="6" t="str">
        <f aca="false">TEXT(B2509,"0")&amp;"-"&amp;TEXT(C2509,"00")</f>
        <v>2025-02</v>
      </c>
      <c r="B2509" s="4" t="n">
        <v>2025</v>
      </c>
      <c r="C2509" s="4" t="n">
        <v>2</v>
      </c>
      <c r="D2509" s="9" t="s">
        <v>288</v>
      </c>
      <c r="E2509" s="9" t="s">
        <v>364</v>
      </c>
      <c r="F2509" s="12" t="str">
        <f aca="false">INDEX(品項主檔!$B$2:$B$11,MATCH($E2509,品項主檔!$A$2:$A$11,0))</f>
        <v>酸辣湯</v>
      </c>
      <c r="G2509" s="12" t="str">
        <f aca="false">INDEX(品項主檔!$C$2:$C$11,MATCH($E2509,品項主檔!$A$2:$A$11,0))</f>
        <v>湯品</v>
      </c>
      <c r="H2509" s="17" t="n">
        <f aca="false">SUMIFS(品項年度售價!$D$2:$D$31,品項年度售價!$A$2:$A$31,$B2509,品項年度售價!$B$2:$B$31,$E2509)</f>
        <v>60</v>
      </c>
      <c r="I2509" s="4" t="n">
        <v>2327</v>
      </c>
      <c r="J2509" s="14" t="n">
        <f aca="false">H2509*I2509</f>
        <v>139620</v>
      </c>
    </row>
    <row r="2510" customFormat="false" ht="15" hidden="false" customHeight="false" outlineLevel="0" collapsed="false">
      <c r="A2510" s="6" t="str">
        <f aca="false">TEXT(B2510,"0")&amp;"-"&amp;TEXT(C2510,"00")</f>
        <v>2025-02</v>
      </c>
      <c r="B2510" s="4" t="n">
        <v>2025</v>
      </c>
      <c r="C2510" s="4" t="n">
        <v>2</v>
      </c>
      <c r="D2510" s="9" t="s">
        <v>288</v>
      </c>
      <c r="E2510" s="9" t="s">
        <v>367</v>
      </c>
      <c r="F2510" s="12" t="str">
        <f aca="false">INDEX(品項主檔!$B$2:$B$11,MATCH($E2510,品項主檔!$A$2:$A$11,0))</f>
        <v>招牌滷味拼盤</v>
      </c>
      <c r="G2510" s="12" t="str">
        <f aca="false">INDEX(品項主檔!$C$2:$C$11,MATCH($E2510,品項主檔!$A$2:$A$11,0))</f>
        <v>小菜</v>
      </c>
      <c r="H2510" s="17" t="n">
        <f aca="false">SUMIFS(品項年度售價!$D$2:$D$31,品項年度售價!$A$2:$A$31,$B2510,品項年度售價!$B$2:$B$31,$E2510)</f>
        <v>125</v>
      </c>
      <c r="I2510" s="4" t="n">
        <v>1795</v>
      </c>
      <c r="J2510" s="14" t="n">
        <f aca="false">H2510*I2510</f>
        <v>224375</v>
      </c>
    </row>
    <row r="2511" customFormat="false" ht="15" hidden="false" customHeight="false" outlineLevel="0" collapsed="false">
      <c r="A2511" s="6" t="str">
        <f aca="false">TEXT(B2511,"0")&amp;"-"&amp;TEXT(C2511,"00")</f>
        <v>2025-02</v>
      </c>
      <c r="B2511" s="4" t="n">
        <v>2025</v>
      </c>
      <c r="C2511" s="4" t="n">
        <v>2</v>
      </c>
      <c r="D2511" s="9" t="s">
        <v>288</v>
      </c>
      <c r="E2511" s="9" t="s">
        <v>370</v>
      </c>
      <c r="F2511" s="12" t="str">
        <f aca="false">INDEX(品項主檔!$B$2:$B$11,MATCH($E2511,品項主檔!$A$2:$A$11,0))</f>
        <v>古早味紅茶</v>
      </c>
      <c r="G2511" s="12" t="str">
        <f aca="false">INDEX(品項主檔!$C$2:$C$11,MATCH($E2511,品項主檔!$A$2:$A$11,0))</f>
        <v>飲品</v>
      </c>
      <c r="H2511" s="17" t="n">
        <f aca="false">SUMIFS(品項年度售價!$D$2:$D$31,品項年度售價!$A$2:$A$31,$B2511,品項年度售價!$B$2:$B$31,$E2511)</f>
        <v>45</v>
      </c>
      <c r="I2511" s="4" t="n">
        <v>2805</v>
      </c>
      <c r="J2511" s="14" t="n">
        <f aca="false">H2511*I2511</f>
        <v>126225</v>
      </c>
    </row>
    <row r="2512" customFormat="false" ht="15" hidden="false" customHeight="false" outlineLevel="0" collapsed="false">
      <c r="A2512" s="6" t="str">
        <f aca="false">TEXT(B2512,"0")&amp;"-"&amp;TEXT(C2512,"00")</f>
        <v>2025-02</v>
      </c>
      <c r="B2512" s="4" t="n">
        <v>2025</v>
      </c>
      <c r="C2512" s="4" t="n">
        <v>2</v>
      </c>
      <c r="D2512" s="9" t="s">
        <v>292</v>
      </c>
      <c r="E2512" s="9" t="s">
        <v>349</v>
      </c>
      <c r="F2512" s="12" t="str">
        <f aca="false">INDEX(品項主檔!$B$2:$B$11,MATCH($E2512,品項主檔!$A$2:$A$11,0))</f>
        <v>招牌牛肉麵</v>
      </c>
      <c r="G2512" s="12" t="str">
        <f aca="false">INDEX(品項主檔!$C$2:$C$11,MATCH($E2512,品項主檔!$A$2:$A$11,0))</f>
        <v>主食</v>
      </c>
      <c r="H2512" s="17" t="n">
        <f aca="false">SUMIFS(品項年度售價!$D$2:$D$31,品項年度售價!$A$2:$A$31,$B2512,品項年度售價!$B$2:$B$31,$E2512)</f>
        <v>295</v>
      </c>
      <c r="I2512" s="4" t="n">
        <v>438</v>
      </c>
      <c r="J2512" s="14" t="n">
        <f aca="false">H2512*I2512</f>
        <v>129210</v>
      </c>
    </row>
    <row r="2513" customFormat="false" ht="15" hidden="false" customHeight="false" outlineLevel="0" collapsed="false">
      <c r="A2513" s="6" t="str">
        <f aca="false">TEXT(B2513,"0")&amp;"-"&amp;TEXT(C2513,"00")</f>
        <v>2025-02</v>
      </c>
      <c r="B2513" s="4" t="n">
        <v>2025</v>
      </c>
      <c r="C2513" s="4" t="n">
        <v>2</v>
      </c>
      <c r="D2513" s="9" t="s">
        <v>292</v>
      </c>
      <c r="E2513" s="9" t="s">
        <v>352</v>
      </c>
      <c r="F2513" s="12" t="str">
        <f aca="false">INDEX(品項主檔!$B$2:$B$11,MATCH($E2513,品項主檔!$A$2:$A$11,0))</f>
        <v>三杯雞定食</v>
      </c>
      <c r="G2513" s="12" t="str">
        <f aca="false">INDEX(品項主檔!$C$2:$C$11,MATCH($E2513,品項主檔!$A$2:$A$11,0))</f>
        <v>主食</v>
      </c>
      <c r="H2513" s="17" t="n">
        <f aca="false">SUMIFS(品項年度售價!$D$2:$D$31,品項年度售價!$A$2:$A$31,$B2513,品項年度售價!$B$2:$B$31,$E2513)</f>
        <v>260</v>
      </c>
      <c r="I2513" s="4" t="n">
        <v>353</v>
      </c>
      <c r="J2513" s="14" t="n">
        <f aca="false">H2513*I2513</f>
        <v>91780</v>
      </c>
    </row>
    <row r="2514" customFormat="false" ht="15" hidden="false" customHeight="false" outlineLevel="0" collapsed="false">
      <c r="A2514" s="6" t="str">
        <f aca="false">TEXT(B2514,"0")&amp;"-"&amp;TEXT(C2514,"00")</f>
        <v>2025-02</v>
      </c>
      <c r="B2514" s="4" t="n">
        <v>2025</v>
      </c>
      <c r="C2514" s="4" t="n">
        <v>2</v>
      </c>
      <c r="D2514" s="9" t="s">
        <v>292</v>
      </c>
      <c r="E2514" s="9" t="s">
        <v>354</v>
      </c>
      <c r="F2514" s="12" t="str">
        <f aca="false">INDEX(品項主檔!$B$2:$B$11,MATCH($E2514,品項主檔!$A$2:$A$11,0))</f>
        <v>蔥油雞腿飯</v>
      </c>
      <c r="G2514" s="12" t="str">
        <f aca="false">INDEX(品項主檔!$C$2:$C$11,MATCH($E2514,品項主檔!$A$2:$A$11,0))</f>
        <v>主食</v>
      </c>
      <c r="H2514" s="17" t="n">
        <f aca="false">SUMIFS(品項年度售價!$D$2:$D$31,品項年度售價!$A$2:$A$31,$B2514,品項年度售價!$B$2:$B$31,$E2514)</f>
        <v>230</v>
      </c>
      <c r="I2514" s="4" t="n">
        <v>434</v>
      </c>
      <c r="J2514" s="14" t="n">
        <f aca="false">H2514*I2514</f>
        <v>99820</v>
      </c>
    </row>
    <row r="2515" customFormat="false" ht="15" hidden="false" customHeight="false" outlineLevel="0" collapsed="false">
      <c r="A2515" s="6" t="str">
        <f aca="false">TEXT(B2515,"0")&amp;"-"&amp;TEXT(C2515,"00")</f>
        <v>2025-02</v>
      </c>
      <c r="B2515" s="4" t="n">
        <v>2025</v>
      </c>
      <c r="C2515" s="4" t="n">
        <v>2</v>
      </c>
      <c r="D2515" s="9" t="s">
        <v>292</v>
      </c>
      <c r="E2515" s="9" t="s">
        <v>356</v>
      </c>
      <c r="F2515" s="12" t="str">
        <f aca="false">INDEX(品項主檔!$B$2:$B$11,MATCH($E2515,品項主檔!$A$2:$A$11,0))</f>
        <v>黑胡椒豬排飯</v>
      </c>
      <c r="G2515" s="12" t="str">
        <f aca="false">INDEX(品項主檔!$C$2:$C$11,MATCH($E2515,品項主檔!$A$2:$A$11,0))</f>
        <v>主食</v>
      </c>
      <c r="H2515" s="17" t="n">
        <f aca="false">SUMIFS(品項年度售價!$D$2:$D$31,品項年度售價!$A$2:$A$31,$B2515,品項年度售價!$B$2:$B$31,$E2515)</f>
        <v>240</v>
      </c>
      <c r="I2515" s="4" t="n">
        <v>480</v>
      </c>
      <c r="J2515" s="14" t="n">
        <f aca="false">H2515*I2515</f>
        <v>115200</v>
      </c>
    </row>
    <row r="2516" customFormat="false" ht="15" hidden="false" customHeight="false" outlineLevel="0" collapsed="false">
      <c r="A2516" s="6" t="str">
        <f aca="false">TEXT(B2516,"0")&amp;"-"&amp;TEXT(C2516,"00")</f>
        <v>2025-02</v>
      </c>
      <c r="B2516" s="4" t="n">
        <v>2025</v>
      </c>
      <c r="C2516" s="4" t="n">
        <v>2</v>
      </c>
      <c r="D2516" s="9" t="s">
        <v>292</v>
      </c>
      <c r="E2516" s="9" t="s">
        <v>358</v>
      </c>
      <c r="F2516" s="12" t="str">
        <f aca="false">INDEX(品項主檔!$B$2:$B$11,MATCH($E2516,品項主檔!$A$2:$A$11,0))</f>
        <v>麻油雞湯麵</v>
      </c>
      <c r="G2516" s="12" t="str">
        <f aca="false">INDEX(品項主檔!$C$2:$C$11,MATCH($E2516,品項主檔!$A$2:$A$11,0))</f>
        <v>主食</v>
      </c>
      <c r="H2516" s="17" t="n">
        <f aca="false">SUMIFS(品項年度售價!$D$2:$D$31,品項年度售價!$A$2:$A$31,$B2516,品項年度售價!$B$2:$B$31,$E2516)</f>
        <v>305</v>
      </c>
      <c r="I2516" s="4" t="n">
        <v>574</v>
      </c>
      <c r="J2516" s="14" t="n">
        <f aca="false">H2516*I2516</f>
        <v>175070</v>
      </c>
    </row>
    <row r="2517" customFormat="false" ht="15" hidden="false" customHeight="false" outlineLevel="0" collapsed="false">
      <c r="A2517" s="6" t="str">
        <f aca="false">TEXT(B2517,"0")&amp;"-"&amp;TEXT(C2517,"00")</f>
        <v>2025-02</v>
      </c>
      <c r="B2517" s="4" t="n">
        <v>2025</v>
      </c>
      <c r="C2517" s="4" t="n">
        <v>2</v>
      </c>
      <c r="D2517" s="9" t="s">
        <v>292</v>
      </c>
      <c r="E2517" s="9" t="s">
        <v>360</v>
      </c>
      <c r="F2517" s="12" t="str">
        <f aca="false">INDEX(品項主檔!$B$2:$B$11,MATCH($E2517,品項主檔!$A$2:$A$11,0))</f>
        <v>塔香涼麵</v>
      </c>
      <c r="G2517" s="12" t="str">
        <f aca="false">INDEX(品項主檔!$C$2:$C$11,MATCH($E2517,品項主檔!$A$2:$A$11,0))</f>
        <v>主食</v>
      </c>
      <c r="H2517" s="17" t="n">
        <f aca="false">SUMIFS(品項年度售價!$D$2:$D$31,品項年度售價!$A$2:$A$31,$B2517,品項年度售價!$B$2:$B$31,$E2517)</f>
        <v>185</v>
      </c>
      <c r="I2517" s="4" t="n">
        <v>210</v>
      </c>
      <c r="J2517" s="14" t="n">
        <f aca="false">H2517*I2517</f>
        <v>38850</v>
      </c>
    </row>
    <row r="2518" customFormat="false" ht="15" hidden="false" customHeight="false" outlineLevel="0" collapsed="false">
      <c r="A2518" s="6" t="str">
        <f aca="false">TEXT(B2518,"0")&amp;"-"&amp;TEXT(C2518,"00")</f>
        <v>2025-02</v>
      </c>
      <c r="B2518" s="4" t="n">
        <v>2025</v>
      </c>
      <c r="C2518" s="4" t="n">
        <v>2</v>
      </c>
      <c r="D2518" s="9" t="s">
        <v>292</v>
      </c>
      <c r="E2518" s="9" t="s">
        <v>362</v>
      </c>
      <c r="F2518" s="12" t="str">
        <f aca="false">INDEX(品項主檔!$B$2:$B$11,MATCH($E2518,品項主檔!$A$2:$A$11,0))</f>
        <v>海鮮炒飯</v>
      </c>
      <c r="G2518" s="12" t="str">
        <f aca="false">INDEX(品項主檔!$C$2:$C$11,MATCH($E2518,品項主檔!$A$2:$A$11,0))</f>
        <v>主食</v>
      </c>
      <c r="H2518" s="17" t="n">
        <f aca="false">SUMIFS(品項年度售價!$D$2:$D$31,品項年度售價!$A$2:$A$31,$B2518,品項年度售價!$B$2:$B$31,$E2518)</f>
        <v>255</v>
      </c>
      <c r="I2518" s="4" t="n">
        <v>406</v>
      </c>
      <c r="J2518" s="14" t="n">
        <f aca="false">H2518*I2518</f>
        <v>103530</v>
      </c>
    </row>
    <row r="2519" customFormat="false" ht="15" hidden="false" customHeight="false" outlineLevel="0" collapsed="false">
      <c r="A2519" s="6" t="str">
        <f aca="false">TEXT(B2519,"0")&amp;"-"&amp;TEXT(C2519,"00")</f>
        <v>2025-02</v>
      </c>
      <c r="B2519" s="4" t="n">
        <v>2025</v>
      </c>
      <c r="C2519" s="4" t="n">
        <v>2</v>
      </c>
      <c r="D2519" s="9" t="s">
        <v>292</v>
      </c>
      <c r="E2519" s="9" t="s">
        <v>364</v>
      </c>
      <c r="F2519" s="12" t="str">
        <f aca="false">INDEX(品項主檔!$B$2:$B$11,MATCH($E2519,品項主檔!$A$2:$A$11,0))</f>
        <v>酸辣湯</v>
      </c>
      <c r="G2519" s="12" t="str">
        <f aca="false">INDEX(品項主檔!$C$2:$C$11,MATCH($E2519,品項主檔!$A$2:$A$11,0))</f>
        <v>湯品</v>
      </c>
      <c r="H2519" s="17" t="n">
        <f aca="false">SUMIFS(品項年度售價!$D$2:$D$31,品項年度售價!$A$2:$A$31,$B2519,品項年度售價!$B$2:$B$31,$E2519)</f>
        <v>60</v>
      </c>
      <c r="I2519" s="4" t="n">
        <v>2793</v>
      </c>
      <c r="J2519" s="14" t="n">
        <f aca="false">H2519*I2519</f>
        <v>167580</v>
      </c>
    </row>
    <row r="2520" customFormat="false" ht="15" hidden="false" customHeight="false" outlineLevel="0" collapsed="false">
      <c r="A2520" s="6" t="str">
        <f aca="false">TEXT(B2520,"0")&amp;"-"&amp;TEXT(C2520,"00")</f>
        <v>2025-02</v>
      </c>
      <c r="B2520" s="4" t="n">
        <v>2025</v>
      </c>
      <c r="C2520" s="4" t="n">
        <v>2</v>
      </c>
      <c r="D2520" s="9" t="s">
        <v>292</v>
      </c>
      <c r="E2520" s="9" t="s">
        <v>367</v>
      </c>
      <c r="F2520" s="12" t="str">
        <f aca="false">INDEX(品項主檔!$B$2:$B$11,MATCH($E2520,品項主檔!$A$2:$A$11,0))</f>
        <v>招牌滷味拼盤</v>
      </c>
      <c r="G2520" s="12" t="str">
        <f aca="false">INDEX(品項主檔!$C$2:$C$11,MATCH($E2520,品項主檔!$A$2:$A$11,0))</f>
        <v>小菜</v>
      </c>
      <c r="H2520" s="17" t="n">
        <f aca="false">SUMIFS(品項年度售價!$D$2:$D$31,品項年度售價!$A$2:$A$31,$B2520,品項年度售價!$B$2:$B$31,$E2520)</f>
        <v>125</v>
      </c>
      <c r="I2520" s="4" t="n">
        <v>1813</v>
      </c>
      <c r="J2520" s="14" t="n">
        <f aca="false">H2520*I2520</f>
        <v>226625</v>
      </c>
    </row>
    <row r="2521" customFormat="false" ht="15" hidden="false" customHeight="false" outlineLevel="0" collapsed="false">
      <c r="A2521" s="6" t="str">
        <f aca="false">TEXT(B2521,"0")&amp;"-"&amp;TEXT(C2521,"00")</f>
        <v>2025-02</v>
      </c>
      <c r="B2521" s="4" t="n">
        <v>2025</v>
      </c>
      <c r="C2521" s="4" t="n">
        <v>2</v>
      </c>
      <c r="D2521" s="9" t="s">
        <v>292</v>
      </c>
      <c r="E2521" s="9" t="s">
        <v>370</v>
      </c>
      <c r="F2521" s="12" t="str">
        <f aca="false">INDEX(品項主檔!$B$2:$B$11,MATCH($E2521,品項主檔!$A$2:$A$11,0))</f>
        <v>古早味紅茶</v>
      </c>
      <c r="G2521" s="12" t="str">
        <f aca="false">INDEX(品項主檔!$C$2:$C$11,MATCH($E2521,品項主檔!$A$2:$A$11,0))</f>
        <v>飲品</v>
      </c>
      <c r="H2521" s="17" t="n">
        <f aca="false">SUMIFS(品項年度售價!$D$2:$D$31,品項年度售價!$A$2:$A$31,$B2521,品項年度售價!$B$2:$B$31,$E2521)</f>
        <v>45</v>
      </c>
      <c r="I2521" s="4" t="n">
        <v>3647</v>
      </c>
      <c r="J2521" s="14" t="n">
        <f aca="false">H2521*I2521</f>
        <v>164115</v>
      </c>
    </row>
    <row r="2522" customFormat="false" ht="15" hidden="false" customHeight="false" outlineLevel="0" collapsed="false">
      <c r="A2522" s="6" t="str">
        <f aca="false">TEXT(B2522,"0")&amp;"-"&amp;TEXT(C2522,"00")</f>
        <v>2025-02</v>
      </c>
      <c r="B2522" s="4" t="n">
        <v>2025</v>
      </c>
      <c r="C2522" s="4" t="n">
        <v>2</v>
      </c>
      <c r="D2522" s="9" t="s">
        <v>315</v>
      </c>
      <c r="E2522" s="9" t="s">
        <v>349</v>
      </c>
      <c r="F2522" s="12" t="str">
        <f aca="false">INDEX(品項主檔!$B$2:$B$11,MATCH($E2522,品項主檔!$A$2:$A$11,0))</f>
        <v>招牌牛肉麵</v>
      </c>
      <c r="G2522" s="12" t="str">
        <f aca="false">INDEX(品項主檔!$C$2:$C$11,MATCH($E2522,品項主檔!$A$2:$A$11,0))</f>
        <v>主食</v>
      </c>
      <c r="H2522" s="17" t="n">
        <f aca="false">SUMIFS(品項年度售價!$D$2:$D$31,品項年度售價!$A$2:$A$31,$B2522,品項年度售價!$B$2:$B$31,$E2522)</f>
        <v>295</v>
      </c>
      <c r="I2522" s="4" t="n">
        <v>427</v>
      </c>
      <c r="J2522" s="14" t="n">
        <f aca="false">H2522*I2522</f>
        <v>125965</v>
      </c>
    </row>
    <row r="2523" customFormat="false" ht="15" hidden="false" customHeight="false" outlineLevel="0" collapsed="false">
      <c r="A2523" s="6" t="str">
        <f aca="false">TEXT(B2523,"0")&amp;"-"&amp;TEXT(C2523,"00")</f>
        <v>2025-02</v>
      </c>
      <c r="B2523" s="4" t="n">
        <v>2025</v>
      </c>
      <c r="C2523" s="4" t="n">
        <v>2</v>
      </c>
      <c r="D2523" s="9" t="s">
        <v>315</v>
      </c>
      <c r="E2523" s="9" t="s">
        <v>352</v>
      </c>
      <c r="F2523" s="12" t="str">
        <f aca="false">INDEX(品項主檔!$B$2:$B$11,MATCH($E2523,品項主檔!$A$2:$A$11,0))</f>
        <v>三杯雞定食</v>
      </c>
      <c r="G2523" s="12" t="str">
        <f aca="false">INDEX(品項主檔!$C$2:$C$11,MATCH($E2523,品項主檔!$A$2:$A$11,0))</f>
        <v>主食</v>
      </c>
      <c r="H2523" s="17" t="n">
        <f aca="false">SUMIFS(品項年度售價!$D$2:$D$31,品項年度售價!$A$2:$A$31,$B2523,品項年度售價!$B$2:$B$31,$E2523)</f>
        <v>260</v>
      </c>
      <c r="I2523" s="4" t="n">
        <v>328</v>
      </c>
      <c r="J2523" s="14" t="n">
        <f aca="false">H2523*I2523</f>
        <v>85280</v>
      </c>
    </row>
    <row r="2524" customFormat="false" ht="15" hidden="false" customHeight="false" outlineLevel="0" collapsed="false">
      <c r="A2524" s="6" t="str">
        <f aca="false">TEXT(B2524,"0")&amp;"-"&amp;TEXT(C2524,"00")</f>
        <v>2025-02</v>
      </c>
      <c r="B2524" s="4" t="n">
        <v>2025</v>
      </c>
      <c r="C2524" s="4" t="n">
        <v>2</v>
      </c>
      <c r="D2524" s="9" t="s">
        <v>315</v>
      </c>
      <c r="E2524" s="9" t="s">
        <v>354</v>
      </c>
      <c r="F2524" s="12" t="str">
        <f aca="false">INDEX(品項主檔!$B$2:$B$11,MATCH($E2524,品項主檔!$A$2:$A$11,0))</f>
        <v>蔥油雞腿飯</v>
      </c>
      <c r="G2524" s="12" t="str">
        <f aca="false">INDEX(品項主檔!$C$2:$C$11,MATCH($E2524,品項主檔!$A$2:$A$11,0))</f>
        <v>主食</v>
      </c>
      <c r="H2524" s="17" t="n">
        <f aca="false">SUMIFS(品項年度售價!$D$2:$D$31,品項年度售價!$A$2:$A$31,$B2524,品項年度售價!$B$2:$B$31,$E2524)</f>
        <v>230</v>
      </c>
      <c r="I2524" s="4" t="n">
        <v>263</v>
      </c>
      <c r="J2524" s="14" t="n">
        <f aca="false">H2524*I2524</f>
        <v>60490</v>
      </c>
    </row>
    <row r="2525" customFormat="false" ht="15" hidden="false" customHeight="false" outlineLevel="0" collapsed="false">
      <c r="A2525" s="6" t="str">
        <f aca="false">TEXT(B2525,"0")&amp;"-"&amp;TEXT(C2525,"00")</f>
        <v>2025-02</v>
      </c>
      <c r="B2525" s="4" t="n">
        <v>2025</v>
      </c>
      <c r="C2525" s="4" t="n">
        <v>2</v>
      </c>
      <c r="D2525" s="9" t="s">
        <v>315</v>
      </c>
      <c r="E2525" s="9" t="s">
        <v>356</v>
      </c>
      <c r="F2525" s="12" t="str">
        <f aca="false">INDEX(品項主檔!$B$2:$B$11,MATCH($E2525,品項主檔!$A$2:$A$11,0))</f>
        <v>黑胡椒豬排飯</v>
      </c>
      <c r="G2525" s="12" t="str">
        <f aca="false">INDEX(品項主檔!$C$2:$C$11,MATCH($E2525,品項主檔!$A$2:$A$11,0))</f>
        <v>主食</v>
      </c>
      <c r="H2525" s="17" t="n">
        <f aca="false">SUMIFS(品項年度售價!$D$2:$D$31,品項年度售價!$A$2:$A$31,$B2525,品項年度售價!$B$2:$B$31,$E2525)</f>
        <v>240</v>
      </c>
      <c r="I2525" s="4" t="n">
        <v>364</v>
      </c>
      <c r="J2525" s="14" t="n">
        <f aca="false">H2525*I2525</f>
        <v>87360</v>
      </c>
    </row>
    <row r="2526" customFormat="false" ht="15" hidden="false" customHeight="false" outlineLevel="0" collapsed="false">
      <c r="A2526" s="6" t="str">
        <f aca="false">TEXT(B2526,"0")&amp;"-"&amp;TEXT(C2526,"00")</f>
        <v>2025-02</v>
      </c>
      <c r="B2526" s="4" t="n">
        <v>2025</v>
      </c>
      <c r="C2526" s="4" t="n">
        <v>2</v>
      </c>
      <c r="D2526" s="9" t="s">
        <v>315</v>
      </c>
      <c r="E2526" s="9" t="s">
        <v>358</v>
      </c>
      <c r="F2526" s="12" t="str">
        <f aca="false">INDEX(品項主檔!$B$2:$B$11,MATCH($E2526,品項主檔!$A$2:$A$11,0))</f>
        <v>麻油雞湯麵</v>
      </c>
      <c r="G2526" s="12" t="str">
        <f aca="false">INDEX(品項主檔!$C$2:$C$11,MATCH($E2526,品項主檔!$A$2:$A$11,0))</f>
        <v>主食</v>
      </c>
      <c r="H2526" s="17" t="n">
        <f aca="false">SUMIFS(品項年度售價!$D$2:$D$31,品項年度售價!$A$2:$A$31,$B2526,品項年度售價!$B$2:$B$31,$E2526)</f>
        <v>305</v>
      </c>
      <c r="I2526" s="4" t="n">
        <v>339</v>
      </c>
      <c r="J2526" s="14" t="n">
        <f aca="false">H2526*I2526</f>
        <v>103395</v>
      </c>
    </row>
    <row r="2527" customFormat="false" ht="15" hidden="false" customHeight="false" outlineLevel="0" collapsed="false">
      <c r="A2527" s="6" t="str">
        <f aca="false">TEXT(B2527,"0")&amp;"-"&amp;TEXT(C2527,"00")</f>
        <v>2025-02</v>
      </c>
      <c r="B2527" s="4" t="n">
        <v>2025</v>
      </c>
      <c r="C2527" s="4" t="n">
        <v>2</v>
      </c>
      <c r="D2527" s="9" t="s">
        <v>315</v>
      </c>
      <c r="E2527" s="9" t="s">
        <v>360</v>
      </c>
      <c r="F2527" s="12" t="str">
        <f aca="false">INDEX(品項主檔!$B$2:$B$11,MATCH($E2527,品項主檔!$A$2:$A$11,0))</f>
        <v>塔香涼麵</v>
      </c>
      <c r="G2527" s="12" t="str">
        <f aca="false">INDEX(品項主檔!$C$2:$C$11,MATCH($E2527,品項主檔!$A$2:$A$11,0))</f>
        <v>主食</v>
      </c>
      <c r="H2527" s="17" t="n">
        <f aca="false">SUMIFS(品項年度售價!$D$2:$D$31,品項年度售價!$A$2:$A$31,$B2527,品項年度售價!$B$2:$B$31,$E2527)</f>
        <v>185</v>
      </c>
      <c r="I2527" s="4" t="n">
        <v>177</v>
      </c>
      <c r="J2527" s="14" t="n">
        <f aca="false">H2527*I2527</f>
        <v>32745</v>
      </c>
    </row>
    <row r="2528" customFormat="false" ht="15" hidden="false" customHeight="false" outlineLevel="0" collapsed="false">
      <c r="A2528" s="6" t="str">
        <f aca="false">TEXT(B2528,"0")&amp;"-"&amp;TEXT(C2528,"00")</f>
        <v>2025-02</v>
      </c>
      <c r="B2528" s="4" t="n">
        <v>2025</v>
      </c>
      <c r="C2528" s="4" t="n">
        <v>2</v>
      </c>
      <c r="D2528" s="9" t="s">
        <v>315</v>
      </c>
      <c r="E2528" s="9" t="s">
        <v>362</v>
      </c>
      <c r="F2528" s="12" t="str">
        <f aca="false">INDEX(品項主檔!$B$2:$B$11,MATCH($E2528,品項主檔!$A$2:$A$11,0))</f>
        <v>海鮮炒飯</v>
      </c>
      <c r="G2528" s="12" t="str">
        <f aca="false">INDEX(品項主檔!$C$2:$C$11,MATCH($E2528,品項主檔!$A$2:$A$11,0))</f>
        <v>主食</v>
      </c>
      <c r="H2528" s="17" t="n">
        <f aca="false">SUMIFS(品項年度售價!$D$2:$D$31,品項年度售價!$A$2:$A$31,$B2528,品項年度售價!$B$2:$B$31,$E2528)</f>
        <v>255</v>
      </c>
      <c r="I2528" s="4" t="n">
        <v>336</v>
      </c>
      <c r="J2528" s="14" t="n">
        <f aca="false">H2528*I2528</f>
        <v>85680</v>
      </c>
    </row>
    <row r="2529" customFormat="false" ht="15" hidden="false" customHeight="false" outlineLevel="0" collapsed="false">
      <c r="A2529" s="6" t="str">
        <f aca="false">TEXT(B2529,"0")&amp;"-"&amp;TEXT(C2529,"00")</f>
        <v>2025-02</v>
      </c>
      <c r="B2529" s="4" t="n">
        <v>2025</v>
      </c>
      <c r="C2529" s="4" t="n">
        <v>2</v>
      </c>
      <c r="D2529" s="9" t="s">
        <v>315</v>
      </c>
      <c r="E2529" s="9" t="s">
        <v>364</v>
      </c>
      <c r="F2529" s="12" t="str">
        <f aca="false">INDEX(品項主檔!$B$2:$B$11,MATCH($E2529,品項主檔!$A$2:$A$11,0))</f>
        <v>酸辣湯</v>
      </c>
      <c r="G2529" s="12" t="str">
        <f aca="false">INDEX(品項主檔!$C$2:$C$11,MATCH($E2529,品項主檔!$A$2:$A$11,0))</f>
        <v>湯品</v>
      </c>
      <c r="H2529" s="17" t="n">
        <f aca="false">SUMIFS(品項年度售價!$D$2:$D$31,品項年度售價!$A$2:$A$31,$B2529,品項年度售價!$B$2:$B$31,$E2529)</f>
        <v>60</v>
      </c>
      <c r="I2529" s="4" t="n">
        <v>1681</v>
      </c>
      <c r="J2529" s="14" t="n">
        <f aca="false">H2529*I2529</f>
        <v>100860</v>
      </c>
    </row>
    <row r="2530" customFormat="false" ht="15" hidden="false" customHeight="false" outlineLevel="0" collapsed="false">
      <c r="A2530" s="6" t="str">
        <f aca="false">TEXT(B2530,"0")&amp;"-"&amp;TEXT(C2530,"00")</f>
        <v>2025-02</v>
      </c>
      <c r="B2530" s="4" t="n">
        <v>2025</v>
      </c>
      <c r="C2530" s="4" t="n">
        <v>2</v>
      </c>
      <c r="D2530" s="9" t="s">
        <v>315</v>
      </c>
      <c r="E2530" s="9" t="s">
        <v>367</v>
      </c>
      <c r="F2530" s="12" t="str">
        <f aca="false">INDEX(品項主檔!$B$2:$B$11,MATCH($E2530,品項主檔!$A$2:$A$11,0))</f>
        <v>招牌滷味拼盤</v>
      </c>
      <c r="G2530" s="12" t="str">
        <f aca="false">INDEX(品項主檔!$C$2:$C$11,MATCH($E2530,品項主檔!$A$2:$A$11,0))</f>
        <v>小菜</v>
      </c>
      <c r="H2530" s="17" t="n">
        <f aca="false">SUMIFS(品項年度售價!$D$2:$D$31,品項年度售價!$A$2:$A$31,$B2530,品項年度售價!$B$2:$B$31,$E2530)</f>
        <v>125</v>
      </c>
      <c r="I2530" s="4" t="n">
        <v>1477</v>
      </c>
      <c r="J2530" s="14" t="n">
        <f aca="false">H2530*I2530</f>
        <v>184625</v>
      </c>
    </row>
    <row r="2531" customFormat="false" ht="15" hidden="false" customHeight="false" outlineLevel="0" collapsed="false">
      <c r="A2531" s="6" t="str">
        <f aca="false">TEXT(B2531,"0")&amp;"-"&amp;TEXT(C2531,"00")</f>
        <v>2025-02</v>
      </c>
      <c r="B2531" s="4" t="n">
        <v>2025</v>
      </c>
      <c r="C2531" s="4" t="n">
        <v>2</v>
      </c>
      <c r="D2531" s="9" t="s">
        <v>315</v>
      </c>
      <c r="E2531" s="9" t="s">
        <v>370</v>
      </c>
      <c r="F2531" s="12" t="str">
        <f aca="false">INDEX(品項主檔!$B$2:$B$11,MATCH($E2531,品項主檔!$A$2:$A$11,0))</f>
        <v>古早味紅茶</v>
      </c>
      <c r="G2531" s="12" t="str">
        <f aca="false">INDEX(品項主檔!$C$2:$C$11,MATCH($E2531,品項主檔!$A$2:$A$11,0))</f>
        <v>飲品</v>
      </c>
      <c r="H2531" s="17" t="n">
        <f aca="false">SUMIFS(品項年度售價!$D$2:$D$31,品項年度售價!$A$2:$A$31,$B2531,品項年度售價!$B$2:$B$31,$E2531)</f>
        <v>45</v>
      </c>
      <c r="I2531" s="4" t="n">
        <v>1875</v>
      </c>
      <c r="J2531" s="14" t="n">
        <f aca="false">H2531*I2531</f>
        <v>84375</v>
      </c>
    </row>
    <row r="2532" customFormat="false" ht="15" hidden="false" customHeight="false" outlineLevel="0" collapsed="false">
      <c r="A2532" s="6" t="str">
        <f aca="false">TEXT(B2532,"0")&amp;"-"&amp;TEXT(C2532,"00")</f>
        <v>2025-03</v>
      </c>
      <c r="B2532" s="4" t="n">
        <v>2025</v>
      </c>
      <c r="C2532" s="4" t="n">
        <v>3</v>
      </c>
      <c r="D2532" s="9" t="s">
        <v>294</v>
      </c>
      <c r="E2532" s="9" t="s">
        <v>349</v>
      </c>
      <c r="F2532" s="12" t="str">
        <f aca="false">INDEX(品項主檔!$B$2:$B$11,MATCH($E2532,品項主檔!$A$2:$A$11,0))</f>
        <v>招牌牛肉麵</v>
      </c>
      <c r="G2532" s="12" t="str">
        <f aca="false">INDEX(品項主檔!$C$2:$C$11,MATCH($E2532,品項主檔!$A$2:$A$11,0))</f>
        <v>主食</v>
      </c>
      <c r="H2532" s="17" t="n">
        <f aca="false">SUMIFS(品項年度售價!$D$2:$D$31,品項年度售價!$A$2:$A$31,$B2532,品項年度售價!$B$2:$B$31,$E2532)</f>
        <v>295</v>
      </c>
      <c r="I2532" s="4" t="n">
        <v>672</v>
      </c>
      <c r="J2532" s="14" t="n">
        <f aca="false">H2532*I2532</f>
        <v>198240</v>
      </c>
    </row>
    <row r="2533" customFormat="false" ht="15" hidden="false" customHeight="false" outlineLevel="0" collapsed="false">
      <c r="A2533" s="6" t="str">
        <f aca="false">TEXT(B2533,"0")&amp;"-"&amp;TEXT(C2533,"00")</f>
        <v>2025-03</v>
      </c>
      <c r="B2533" s="4" t="n">
        <v>2025</v>
      </c>
      <c r="C2533" s="4" t="n">
        <v>3</v>
      </c>
      <c r="D2533" s="9" t="s">
        <v>294</v>
      </c>
      <c r="E2533" s="9" t="s">
        <v>352</v>
      </c>
      <c r="F2533" s="12" t="str">
        <f aca="false">INDEX(品項主檔!$B$2:$B$11,MATCH($E2533,品項主檔!$A$2:$A$11,0))</f>
        <v>三杯雞定食</v>
      </c>
      <c r="G2533" s="12" t="str">
        <f aca="false">INDEX(品項主檔!$C$2:$C$11,MATCH($E2533,品項主檔!$A$2:$A$11,0))</f>
        <v>主食</v>
      </c>
      <c r="H2533" s="17" t="n">
        <f aca="false">SUMIFS(品項年度售價!$D$2:$D$31,品項年度售價!$A$2:$A$31,$B2533,品項年度售價!$B$2:$B$31,$E2533)</f>
        <v>260</v>
      </c>
      <c r="I2533" s="4" t="n">
        <v>619</v>
      </c>
      <c r="J2533" s="14" t="n">
        <f aca="false">H2533*I2533</f>
        <v>160940</v>
      </c>
    </row>
    <row r="2534" customFormat="false" ht="15" hidden="false" customHeight="false" outlineLevel="0" collapsed="false">
      <c r="A2534" s="6" t="str">
        <f aca="false">TEXT(B2534,"0")&amp;"-"&amp;TEXT(C2534,"00")</f>
        <v>2025-03</v>
      </c>
      <c r="B2534" s="4" t="n">
        <v>2025</v>
      </c>
      <c r="C2534" s="4" t="n">
        <v>3</v>
      </c>
      <c r="D2534" s="9" t="s">
        <v>294</v>
      </c>
      <c r="E2534" s="9" t="s">
        <v>354</v>
      </c>
      <c r="F2534" s="12" t="str">
        <f aca="false">INDEX(品項主檔!$B$2:$B$11,MATCH($E2534,品項主檔!$A$2:$A$11,0))</f>
        <v>蔥油雞腿飯</v>
      </c>
      <c r="G2534" s="12" t="str">
        <f aca="false">INDEX(品項主檔!$C$2:$C$11,MATCH($E2534,品項主檔!$A$2:$A$11,0))</f>
        <v>主食</v>
      </c>
      <c r="H2534" s="17" t="n">
        <f aca="false">SUMIFS(品項年度售價!$D$2:$D$31,品項年度售價!$A$2:$A$31,$B2534,品項年度售價!$B$2:$B$31,$E2534)</f>
        <v>230</v>
      </c>
      <c r="I2534" s="4" t="n">
        <v>482</v>
      </c>
      <c r="J2534" s="14" t="n">
        <f aca="false">H2534*I2534</f>
        <v>110860</v>
      </c>
    </row>
    <row r="2535" customFormat="false" ht="15" hidden="false" customHeight="false" outlineLevel="0" collapsed="false">
      <c r="A2535" s="6" t="str">
        <f aca="false">TEXT(B2535,"0")&amp;"-"&amp;TEXT(C2535,"00")</f>
        <v>2025-03</v>
      </c>
      <c r="B2535" s="4" t="n">
        <v>2025</v>
      </c>
      <c r="C2535" s="4" t="n">
        <v>3</v>
      </c>
      <c r="D2535" s="9" t="s">
        <v>294</v>
      </c>
      <c r="E2535" s="9" t="s">
        <v>356</v>
      </c>
      <c r="F2535" s="12" t="str">
        <f aca="false">INDEX(品項主檔!$B$2:$B$11,MATCH($E2535,品項主檔!$A$2:$A$11,0))</f>
        <v>黑胡椒豬排飯</v>
      </c>
      <c r="G2535" s="12" t="str">
        <f aca="false">INDEX(品項主檔!$C$2:$C$11,MATCH($E2535,品項主檔!$A$2:$A$11,0))</f>
        <v>主食</v>
      </c>
      <c r="H2535" s="17" t="n">
        <f aca="false">SUMIFS(品項年度售價!$D$2:$D$31,品項年度售價!$A$2:$A$31,$B2535,品項年度售價!$B$2:$B$31,$E2535)</f>
        <v>240</v>
      </c>
      <c r="I2535" s="4" t="n">
        <v>622</v>
      </c>
      <c r="J2535" s="14" t="n">
        <f aca="false">H2535*I2535</f>
        <v>149280</v>
      </c>
    </row>
    <row r="2536" customFormat="false" ht="15" hidden="false" customHeight="false" outlineLevel="0" collapsed="false">
      <c r="A2536" s="6" t="str">
        <f aca="false">TEXT(B2536,"0")&amp;"-"&amp;TEXT(C2536,"00")</f>
        <v>2025-03</v>
      </c>
      <c r="B2536" s="4" t="n">
        <v>2025</v>
      </c>
      <c r="C2536" s="4" t="n">
        <v>3</v>
      </c>
      <c r="D2536" s="9" t="s">
        <v>294</v>
      </c>
      <c r="E2536" s="9" t="s">
        <v>358</v>
      </c>
      <c r="F2536" s="12" t="str">
        <f aca="false">INDEX(品項主檔!$B$2:$B$11,MATCH($E2536,品項主檔!$A$2:$A$11,0))</f>
        <v>麻油雞湯麵</v>
      </c>
      <c r="G2536" s="12" t="str">
        <f aca="false">INDEX(品項主檔!$C$2:$C$11,MATCH($E2536,品項主檔!$A$2:$A$11,0))</f>
        <v>主食</v>
      </c>
      <c r="H2536" s="17" t="n">
        <f aca="false">SUMIFS(品項年度售價!$D$2:$D$31,品項年度售價!$A$2:$A$31,$B2536,品項年度售價!$B$2:$B$31,$E2536)</f>
        <v>305</v>
      </c>
      <c r="I2536" s="4" t="n">
        <v>506</v>
      </c>
      <c r="J2536" s="14" t="n">
        <f aca="false">H2536*I2536</f>
        <v>154330</v>
      </c>
    </row>
    <row r="2537" customFormat="false" ht="15" hidden="false" customHeight="false" outlineLevel="0" collapsed="false">
      <c r="A2537" s="6" t="str">
        <f aca="false">TEXT(B2537,"0")&amp;"-"&amp;TEXT(C2537,"00")</f>
        <v>2025-03</v>
      </c>
      <c r="B2537" s="4" t="n">
        <v>2025</v>
      </c>
      <c r="C2537" s="4" t="n">
        <v>3</v>
      </c>
      <c r="D2537" s="9" t="s">
        <v>294</v>
      </c>
      <c r="E2537" s="9" t="s">
        <v>360</v>
      </c>
      <c r="F2537" s="12" t="str">
        <f aca="false">INDEX(品項主檔!$B$2:$B$11,MATCH($E2537,品項主檔!$A$2:$A$11,0))</f>
        <v>塔香涼麵</v>
      </c>
      <c r="G2537" s="12" t="str">
        <f aca="false">INDEX(品項主檔!$C$2:$C$11,MATCH($E2537,品項主檔!$A$2:$A$11,0))</f>
        <v>主食</v>
      </c>
      <c r="H2537" s="17" t="n">
        <f aca="false">SUMIFS(品項年度售價!$D$2:$D$31,品項年度售價!$A$2:$A$31,$B2537,品項年度售價!$B$2:$B$31,$E2537)</f>
        <v>185</v>
      </c>
      <c r="I2537" s="4" t="n">
        <v>415</v>
      </c>
      <c r="J2537" s="14" t="n">
        <f aca="false">H2537*I2537</f>
        <v>76775</v>
      </c>
    </row>
    <row r="2538" customFormat="false" ht="15" hidden="false" customHeight="false" outlineLevel="0" collapsed="false">
      <c r="A2538" s="6" t="str">
        <f aca="false">TEXT(B2538,"0")&amp;"-"&amp;TEXT(C2538,"00")</f>
        <v>2025-03</v>
      </c>
      <c r="B2538" s="4" t="n">
        <v>2025</v>
      </c>
      <c r="C2538" s="4" t="n">
        <v>3</v>
      </c>
      <c r="D2538" s="9" t="s">
        <v>294</v>
      </c>
      <c r="E2538" s="9" t="s">
        <v>362</v>
      </c>
      <c r="F2538" s="12" t="str">
        <f aca="false">INDEX(品項主檔!$B$2:$B$11,MATCH($E2538,品項主檔!$A$2:$A$11,0))</f>
        <v>海鮮炒飯</v>
      </c>
      <c r="G2538" s="12" t="str">
        <f aca="false">INDEX(品項主檔!$C$2:$C$11,MATCH($E2538,品項主檔!$A$2:$A$11,0))</f>
        <v>主食</v>
      </c>
      <c r="H2538" s="17" t="n">
        <f aca="false">SUMIFS(品項年度售價!$D$2:$D$31,品項年度售價!$A$2:$A$31,$B2538,品項年度售價!$B$2:$B$31,$E2538)</f>
        <v>255</v>
      </c>
      <c r="I2538" s="4" t="n">
        <v>504</v>
      </c>
      <c r="J2538" s="14" t="n">
        <f aca="false">H2538*I2538</f>
        <v>128520</v>
      </c>
    </row>
    <row r="2539" customFormat="false" ht="15" hidden="false" customHeight="false" outlineLevel="0" collapsed="false">
      <c r="A2539" s="6" t="str">
        <f aca="false">TEXT(B2539,"0")&amp;"-"&amp;TEXT(C2539,"00")</f>
        <v>2025-03</v>
      </c>
      <c r="B2539" s="4" t="n">
        <v>2025</v>
      </c>
      <c r="C2539" s="4" t="n">
        <v>3</v>
      </c>
      <c r="D2539" s="9" t="s">
        <v>294</v>
      </c>
      <c r="E2539" s="9" t="s">
        <v>364</v>
      </c>
      <c r="F2539" s="12" t="str">
        <f aca="false">INDEX(品項主檔!$B$2:$B$11,MATCH($E2539,品項主檔!$A$2:$A$11,0))</f>
        <v>酸辣湯</v>
      </c>
      <c r="G2539" s="12" t="str">
        <f aca="false">INDEX(品項主檔!$C$2:$C$11,MATCH($E2539,品項主檔!$A$2:$A$11,0))</f>
        <v>湯品</v>
      </c>
      <c r="H2539" s="17" t="n">
        <f aca="false">SUMIFS(品項年度售價!$D$2:$D$31,品項年度售價!$A$2:$A$31,$B2539,品項年度售價!$B$2:$B$31,$E2539)</f>
        <v>60</v>
      </c>
      <c r="I2539" s="4" t="n">
        <v>2847</v>
      </c>
      <c r="J2539" s="14" t="n">
        <f aca="false">H2539*I2539</f>
        <v>170820</v>
      </c>
    </row>
    <row r="2540" customFormat="false" ht="15" hidden="false" customHeight="false" outlineLevel="0" collapsed="false">
      <c r="A2540" s="6" t="str">
        <f aca="false">TEXT(B2540,"0")&amp;"-"&amp;TEXT(C2540,"00")</f>
        <v>2025-03</v>
      </c>
      <c r="B2540" s="4" t="n">
        <v>2025</v>
      </c>
      <c r="C2540" s="4" t="n">
        <v>3</v>
      </c>
      <c r="D2540" s="9" t="s">
        <v>294</v>
      </c>
      <c r="E2540" s="9" t="s">
        <v>367</v>
      </c>
      <c r="F2540" s="12" t="str">
        <f aca="false">INDEX(品項主檔!$B$2:$B$11,MATCH($E2540,品項主檔!$A$2:$A$11,0))</f>
        <v>招牌滷味拼盤</v>
      </c>
      <c r="G2540" s="12" t="str">
        <f aca="false">INDEX(品項主檔!$C$2:$C$11,MATCH($E2540,品項主檔!$A$2:$A$11,0))</f>
        <v>小菜</v>
      </c>
      <c r="H2540" s="17" t="n">
        <f aca="false">SUMIFS(品項年度售價!$D$2:$D$31,品項年度售價!$A$2:$A$31,$B2540,品項年度售價!$B$2:$B$31,$E2540)</f>
        <v>125</v>
      </c>
      <c r="I2540" s="4" t="n">
        <v>1849</v>
      </c>
      <c r="J2540" s="14" t="n">
        <f aca="false">H2540*I2540</f>
        <v>231125</v>
      </c>
    </row>
    <row r="2541" customFormat="false" ht="15" hidden="false" customHeight="false" outlineLevel="0" collapsed="false">
      <c r="A2541" s="6" t="str">
        <f aca="false">TEXT(B2541,"0")&amp;"-"&amp;TEXT(C2541,"00")</f>
        <v>2025-03</v>
      </c>
      <c r="B2541" s="4" t="n">
        <v>2025</v>
      </c>
      <c r="C2541" s="4" t="n">
        <v>3</v>
      </c>
      <c r="D2541" s="9" t="s">
        <v>294</v>
      </c>
      <c r="E2541" s="9" t="s">
        <v>370</v>
      </c>
      <c r="F2541" s="12" t="str">
        <f aca="false">INDEX(品項主檔!$B$2:$B$11,MATCH($E2541,品項主檔!$A$2:$A$11,0))</f>
        <v>古早味紅茶</v>
      </c>
      <c r="G2541" s="12" t="str">
        <f aca="false">INDEX(品項主檔!$C$2:$C$11,MATCH($E2541,品項主檔!$A$2:$A$11,0))</f>
        <v>飲品</v>
      </c>
      <c r="H2541" s="17" t="n">
        <f aca="false">SUMIFS(品項年度售價!$D$2:$D$31,品項年度售價!$A$2:$A$31,$B2541,品項年度售價!$B$2:$B$31,$E2541)</f>
        <v>45</v>
      </c>
      <c r="I2541" s="4" t="n">
        <v>4102</v>
      </c>
      <c r="J2541" s="14" t="n">
        <f aca="false">H2541*I2541</f>
        <v>184590</v>
      </c>
    </row>
    <row r="2542" customFormat="false" ht="15" hidden="false" customHeight="false" outlineLevel="0" collapsed="false">
      <c r="A2542" s="6" t="str">
        <f aca="false">TEXT(B2542,"0")&amp;"-"&amp;TEXT(C2542,"00")</f>
        <v>2025-03</v>
      </c>
      <c r="B2542" s="4" t="n">
        <v>2025</v>
      </c>
      <c r="C2542" s="4" t="n">
        <v>3</v>
      </c>
      <c r="D2542" s="9" t="s">
        <v>325</v>
      </c>
      <c r="E2542" s="9" t="s">
        <v>349</v>
      </c>
      <c r="F2542" s="12" t="str">
        <f aca="false">INDEX(品項主檔!$B$2:$B$11,MATCH($E2542,品項主檔!$A$2:$A$11,0))</f>
        <v>招牌牛肉麵</v>
      </c>
      <c r="G2542" s="12" t="str">
        <f aca="false">INDEX(品項主檔!$C$2:$C$11,MATCH($E2542,品項主檔!$A$2:$A$11,0))</f>
        <v>主食</v>
      </c>
      <c r="H2542" s="17" t="n">
        <f aca="false">SUMIFS(品項年度售價!$D$2:$D$31,品項年度售價!$A$2:$A$31,$B2542,品項年度售價!$B$2:$B$31,$E2542)</f>
        <v>295</v>
      </c>
      <c r="I2542" s="4" t="n">
        <v>521</v>
      </c>
      <c r="J2542" s="14" t="n">
        <f aca="false">H2542*I2542</f>
        <v>153695</v>
      </c>
    </row>
    <row r="2543" customFormat="false" ht="15" hidden="false" customHeight="false" outlineLevel="0" collapsed="false">
      <c r="A2543" s="6" t="str">
        <f aca="false">TEXT(B2543,"0")&amp;"-"&amp;TEXT(C2543,"00")</f>
        <v>2025-03</v>
      </c>
      <c r="B2543" s="4" t="n">
        <v>2025</v>
      </c>
      <c r="C2543" s="4" t="n">
        <v>3</v>
      </c>
      <c r="D2543" s="9" t="s">
        <v>325</v>
      </c>
      <c r="E2543" s="9" t="s">
        <v>352</v>
      </c>
      <c r="F2543" s="12" t="str">
        <f aca="false">INDEX(品項主檔!$B$2:$B$11,MATCH($E2543,品項主檔!$A$2:$A$11,0))</f>
        <v>三杯雞定食</v>
      </c>
      <c r="G2543" s="12" t="str">
        <f aca="false">INDEX(品項主檔!$C$2:$C$11,MATCH($E2543,品項主檔!$A$2:$A$11,0))</f>
        <v>主食</v>
      </c>
      <c r="H2543" s="17" t="n">
        <f aca="false">SUMIFS(品項年度售價!$D$2:$D$31,品項年度售價!$A$2:$A$31,$B2543,品項年度售價!$B$2:$B$31,$E2543)</f>
        <v>260</v>
      </c>
      <c r="I2543" s="4" t="n">
        <v>573</v>
      </c>
      <c r="J2543" s="14" t="n">
        <f aca="false">H2543*I2543</f>
        <v>148980</v>
      </c>
    </row>
    <row r="2544" customFormat="false" ht="15" hidden="false" customHeight="false" outlineLevel="0" collapsed="false">
      <c r="A2544" s="6" t="str">
        <f aca="false">TEXT(B2544,"0")&amp;"-"&amp;TEXT(C2544,"00")</f>
        <v>2025-03</v>
      </c>
      <c r="B2544" s="4" t="n">
        <v>2025</v>
      </c>
      <c r="C2544" s="4" t="n">
        <v>3</v>
      </c>
      <c r="D2544" s="9" t="s">
        <v>325</v>
      </c>
      <c r="E2544" s="9" t="s">
        <v>354</v>
      </c>
      <c r="F2544" s="12" t="str">
        <f aca="false">INDEX(品項主檔!$B$2:$B$11,MATCH($E2544,品項主檔!$A$2:$A$11,0))</f>
        <v>蔥油雞腿飯</v>
      </c>
      <c r="G2544" s="12" t="str">
        <f aca="false">INDEX(品項主檔!$C$2:$C$11,MATCH($E2544,品項主檔!$A$2:$A$11,0))</f>
        <v>主食</v>
      </c>
      <c r="H2544" s="17" t="n">
        <f aca="false">SUMIFS(品項年度售價!$D$2:$D$31,品項年度售價!$A$2:$A$31,$B2544,品項年度售價!$B$2:$B$31,$E2544)</f>
        <v>230</v>
      </c>
      <c r="I2544" s="4" t="n">
        <v>583</v>
      </c>
      <c r="J2544" s="14" t="n">
        <f aca="false">H2544*I2544</f>
        <v>134090</v>
      </c>
    </row>
    <row r="2545" customFormat="false" ht="15" hidden="false" customHeight="false" outlineLevel="0" collapsed="false">
      <c r="A2545" s="6" t="str">
        <f aca="false">TEXT(B2545,"0")&amp;"-"&amp;TEXT(C2545,"00")</f>
        <v>2025-03</v>
      </c>
      <c r="B2545" s="4" t="n">
        <v>2025</v>
      </c>
      <c r="C2545" s="4" t="n">
        <v>3</v>
      </c>
      <c r="D2545" s="9" t="s">
        <v>325</v>
      </c>
      <c r="E2545" s="9" t="s">
        <v>356</v>
      </c>
      <c r="F2545" s="12" t="str">
        <f aca="false">INDEX(品項主檔!$B$2:$B$11,MATCH($E2545,品項主檔!$A$2:$A$11,0))</f>
        <v>黑胡椒豬排飯</v>
      </c>
      <c r="G2545" s="12" t="str">
        <f aca="false">INDEX(品項主檔!$C$2:$C$11,MATCH($E2545,品項主檔!$A$2:$A$11,0))</f>
        <v>主食</v>
      </c>
      <c r="H2545" s="17" t="n">
        <f aca="false">SUMIFS(品項年度售價!$D$2:$D$31,品項年度售價!$A$2:$A$31,$B2545,品項年度售價!$B$2:$B$31,$E2545)</f>
        <v>240</v>
      </c>
      <c r="I2545" s="4" t="n">
        <v>619</v>
      </c>
      <c r="J2545" s="14" t="n">
        <f aca="false">H2545*I2545</f>
        <v>148560</v>
      </c>
    </row>
    <row r="2546" customFormat="false" ht="15" hidden="false" customHeight="false" outlineLevel="0" collapsed="false">
      <c r="A2546" s="6" t="str">
        <f aca="false">TEXT(B2546,"0")&amp;"-"&amp;TEXT(C2546,"00")</f>
        <v>2025-03</v>
      </c>
      <c r="B2546" s="4" t="n">
        <v>2025</v>
      </c>
      <c r="C2546" s="4" t="n">
        <v>3</v>
      </c>
      <c r="D2546" s="9" t="s">
        <v>325</v>
      </c>
      <c r="E2546" s="9" t="s">
        <v>358</v>
      </c>
      <c r="F2546" s="12" t="str">
        <f aca="false">INDEX(品項主檔!$B$2:$B$11,MATCH($E2546,品項主檔!$A$2:$A$11,0))</f>
        <v>麻油雞湯麵</v>
      </c>
      <c r="G2546" s="12" t="str">
        <f aca="false">INDEX(品項主檔!$C$2:$C$11,MATCH($E2546,品項主檔!$A$2:$A$11,0))</f>
        <v>主食</v>
      </c>
      <c r="H2546" s="17" t="n">
        <f aca="false">SUMIFS(品項年度售價!$D$2:$D$31,品項年度售價!$A$2:$A$31,$B2546,品項年度售價!$B$2:$B$31,$E2546)</f>
        <v>305</v>
      </c>
      <c r="I2546" s="4" t="n">
        <v>547</v>
      </c>
      <c r="J2546" s="14" t="n">
        <f aca="false">H2546*I2546</f>
        <v>166835</v>
      </c>
    </row>
    <row r="2547" customFormat="false" ht="15" hidden="false" customHeight="false" outlineLevel="0" collapsed="false">
      <c r="A2547" s="6" t="str">
        <f aca="false">TEXT(B2547,"0")&amp;"-"&amp;TEXT(C2547,"00")</f>
        <v>2025-03</v>
      </c>
      <c r="B2547" s="4" t="n">
        <v>2025</v>
      </c>
      <c r="C2547" s="4" t="n">
        <v>3</v>
      </c>
      <c r="D2547" s="9" t="s">
        <v>325</v>
      </c>
      <c r="E2547" s="9" t="s">
        <v>360</v>
      </c>
      <c r="F2547" s="12" t="str">
        <f aca="false">INDEX(品項主檔!$B$2:$B$11,MATCH($E2547,品項主檔!$A$2:$A$11,0))</f>
        <v>塔香涼麵</v>
      </c>
      <c r="G2547" s="12" t="str">
        <f aca="false">INDEX(品項主檔!$C$2:$C$11,MATCH($E2547,品項主檔!$A$2:$A$11,0))</f>
        <v>主食</v>
      </c>
      <c r="H2547" s="17" t="n">
        <f aca="false">SUMIFS(品項年度售價!$D$2:$D$31,品項年度售價!$A$2:$A$31,$B2547,品項年度售價!$B$2:$B$31,$E2547)</f>
        <v>185</v>
      </c>
      <c r="I2547" s="4" t="n">
        <v>344</v>
      </c>
      <c r="J2547" s="14" t="n">
        <f aca="false">H2547*I2547</f>
        <v>63640</v>
      </c>
    </row>
    <row r="2548" customFormat="false" ht="15" hidden="false" customHeight="false" outlineLevel="0" collapsed="false">
      <c r="A2548" s="6" t="str">
        <f aca="false">TEXT(B2548,"0")&amp;"-"&amp;TEXT(C2548,"00")</f>
        <v>2025-03</v>
      </c>
      <c r="B2548" s="4" t="n">
        <v>2025</v>
      </c>
      <c r="C2548" s="4" t="n">
        <v>3</v>
      </c>
      <c r="D2548" s="9" t="s">
        <v>325</v>
      </c>
      <c r="E2548" s="9" t="s">
        <v>362</v>
      </c>
      <c r="F2548" s="12" t="str">
        <f aca="false">INDEX(品項主檔!$B$2:$B$11,MATCH($E2548,品項主檔!$A$2:$A$11,0))</f>
        <v>海鮮炒飯</v>
      </c>
      <c r="G2548" s="12" t="str">
        <f aca="false">INDEX(品項主檔!$C$2:$C$11,MATCH($E2548,品項主檔!$A$2:$A$11,0))</f>
        <v>主食</v>
      </c>
      <c r="H2548" s="17" t="n">
        <f aca="false">SUMIFS(品項年度售價!$D$2:$D$31,品項年度售價!$A$2:$A$31,$B2548,品項年度售價!$B$2:$B$31,$E2548)</f>
        <v>255</v>
      </c>
      <c r="I2548" s="4" t="n">
        <v>489</v>
      </c>
      <c r="J2548" s="14" t="n">
        <f aca="false">H2548*I2548</f>
        <v>124695</v>
      </c>
    </row>
    <row r="2549" customFormat="false" ht="15" hidden="false" customHeight="false" outlineLevel="0" collapsed="false">
      <c r="A2549" s="6" t="str">
        <f aca="false">TEXT(B2549,"0")&amp;"-"&amp;TEXT(C2549,"00")</f>
        <v>2025-03</v>
      </c>
      <c r="B2549" s="4" t="n">
        <v>2025</v>
      </c>
      <c r="C2549" s="4" t="n">
        <v>3</v>
      </c>
      <c r="D2549" s="9" t="s">
        <v>325</v>
      </c>
      <c r="E2549" s="9" t="s">
        <v>364</v>
      </c>
      <c r="F2549" s="12" t="str">
        <f aca="false">INDEX(品項主檔!$B$2:$B$11,MATCH($E2549,品項主檔!$A$2:$A$11,0))</f>
        <v>酸辣湯</v>
      </c>
      <c r="G2549" s="12" t="str">
        <f aca="false">INDEX(品項主檔!$C$2:$C$11,MATCH($E2549,品項主檔!$A$2:$A$11,0))</f>
        <v>湯品</v>
      </c>
      <c r="H2549" s="17" t="n">
        <f aca="false">SUMIFS(品項年度售價!$D$2:$D$31,品項年度售價!$A$2:$A$31,$B2549,品項年度售價!$B$2:$B$31,$E2549)</f>
        <v>60</v>
      </c>
      <c r="I2549" s="4" t="n">
        <v>2905</v>
      </c>
      <c r="J2549" s="14" t="n">
        <f aca="false">H2549*I2549</f>
        <v>174300</v>
      </c>
    </row>
    <row r="2550" customFormat="false" ht="15" hidden="false" customHeight="false" outlineLevel="0" collapsed="false">
      <c r="A2550" s="6" t="str">
        <f aca="false">TEXT(B2550,"0")&amp;"-"&amp;TEXT(C2550,"00")</f>
        <v>2025-03</v>
      </c>
      <c r="B2550" s="4" t="n">
        <v>2025</v>
      </c>
      <c r="C2550" s="4" t="n">
        <v>3</v>
      </c>
      <c r="D2550" s="9" t="s">
        <v>325</v>
      </c>
      <c r="E2550" s="9" t="s">
        <v>367</v>
      </c>
      <c r="F2550" s="12" t="str">
        <f aca="false">INDEX(品項主檔!$B$2:$B$11,MATCH($E2550,品項主檔!$A$2:$A$11,0))</f>
        <v>招牌滷味拼盤</v>
      </c>
      <c r="G2550" s="12" t="str">
        <f aca="false">INDEX(品項主檔!$C$2:$C$11,MATCH($E2550,品項主檔!$A$2:$A$11,0))</f>
        <v>小菜</v>
      </c>
      <c r="H2550" s="17" t="n">
        <f aca="false">SUMIFS(品項年度售價!$D$2:$D$31,品項年度售價!$A$2:$A$31,$B2550,品項年度售價!$B$2:$B$31,$E2550)</f>
        <v>125</v>
      </c>
      <c r="I2550" s="4" t="n">
        <v>2012</v>
      </c>
      <c r="J2550" s="14" t="n">
        <f aca="false">H2550*I2550</f>
        <v>251500</v>
      </c>
    </row>
    <row r="2551" customFormat="false" ht="15" hidden="false" customHeight="false" outlineLevel="0" collapsed="false">
      <c r="A2551" s="6" t="str">
        <f aca="false">TEXT(B2551,"0")&amp;"-"&amp;TEXT(C2551,"00")</f>
        <v>2025-03</v>
      </c>
      <c r="B2551" s="4" t="n">
        <v>2025</v>
      </c>
      <c r="C2551" s="4" t="n">
        <v>3</v>
      </c>
      <c r="D2551" s="9" t="s">
        <v>325</v>
      </c>
      <c r="E2551" s="9" t="s">
        <v>370</v>
      </c>
      <c r="F2551" s="12" t="str">
        <f aca="false">INDEX(品項主檔!$B$2:$B$11,MATCH($E2551,品項主檔!$A$2:$A$11,0))</f>
        <v>古早味紅茶</v>
      </c>
      <c r="G2551" s="12" t="str">
        <f aca="false">INDEX(品項主檔!$C$2:$C$11,MATCH($E2551,品項主檔!$A$2:$A$11,0))</f>
        <v>飲品</v>
      </c>
      <c r="H2551" s="17" t="n">
        <f aca="false">SUMIFS(品項年度售價!$D$2:$D$31,品項年度售價!$A$2:$A$31,$B2551,品項年度售價!$B$2:$B$31,$E2551)</f>
        <v>45</v>
      </c>
      <c r="I2551" s="4" t="n">
        <v>3959</v>
      </c>
      <c r="J2551" s="14" t="n">
        <f aca="false">H2551*I2551</f>
        <v>178155</v>
      </c>
    </row>
    <row r="2552" customFormat="false" ht="15" hidden="false" customHeight="false" outlineLevel="0" collapsed="false">
      <c r="A2552" s="6" t="str">
        <f aca="false">TEXT(B2552,"0")&amp;"-"&amp;TEXT(C2552,"00")</f>
        <v>2025-03</v>
      </c>
      <c r="B2552" s="4" t="n">
        <v>2025</v>
      </c>
      <c r="C2552" s="4" t="n">
        <v>3</v>
      </c>
      <c r="D2552" s="9" t="s">
        <v>328</v>
      </c>
      <c r="E2552" s="9" t="s">
        <v>349</v>
      </c>
      <c r="F2552" s="12" t="str">
        <f aca="false">INDEX(品項主檔!$B$2:$B$11,MATCH($E2552,品項主檔!$A$2:$A$11,0))</f>
        <v>招牌牛肉麵</v>
      </c>
      <c r="G2552" s="12" t="str">
        <f aca="false">INDEX(品項主檔!$C$2:$C$11,MATCH($E2552,品項主檔!$A$2:$A$11,0))</f>
        <v>主食</v>
      </c>
      <c r="H2552" s="17" t="n">
        <f aca="false">SUMIFS(品項年度售價!$D$2:$D$31,品項年度售價!$A$2:$A$31,$B2552,品項年度售價!$B$2:$B$31,$E2552)</f>
        <v>295</v>
      </c>
      <c r="I2552" s="4" t="n">
        <v>355</v>
      </c>
      <c r="J2552" s="14" t="n">
        <f aca="false">H2552*I2552</f>
        <v>104725</v>
      </c>
    </row>
    <row r="2553" customFormat="false" ht="15" hidden="false" customHeight="false" outlineLevel="0" collapsed="false">
      <c r="A2553" s="6" t="str">
        <f aca="false">TEXT(B2553,"0")&amp;"-"&amp;TEXT(C2553,"00")</f>
        <v>2025-03</v>
      </c>
      <c r="B2553" s="4" t="n">
        <v>2025</v>
      </c>
      <c r="C2553" s="4" t="n">
        <v>3</v>
      </c>
      <c r="D2553" s="9" t="s">
        <v>328</v>
      </c>
      <c r="E2553" s="9" t="s">
        <v>352</v>
      </c>
      <c r="F2553" s="12" t="str">
        <f aca="false">INDEX(品項主檔!$B$2:$B$11,MATCH($E2553,品項主檔!$A$2:$A$11,0))</f>
        <v>三杯雞定食</v>
      </c>
      <c r="G2553" s="12" t="str">
        <f aca="false">INDEX(品項主檔!$C$2:$C$11,MATCH($E2553,品項主檔!$A$2:$A$11,0))</f>
        <v>主食</v>
      </c>
      <c r="H2553" s="17" t="n">
        <f aca="false">SUMIFS(品項年度售價!$D$2:$D$31,品項年度售價!$A$2:$A$31,$B2553,品項年度售價!$B$2:$B$31,$E2553)</f>
        <v>260</v>
      </c>
      <c r="I2553" s="4" t="n">
        <v>435</v>
      </c>
      <c r="J2553" s="14" t="n">
        <f aca="false">H2553*I2553</f>
        <v>113100</v>
      </c>
    </row>
    <row r="2554" customFormat="false" ht="15" hidden="false" customHeight="false" outlineLevel="0" collapsed="false">
      <c r="A2554" s="6" t="str">
        <f aca="false">TEXT(B2554,"0")&amp;"-"&amp;TEXT(C2554,"00")</f>
        <v>2025-03</v>
      </c>
      <c r="B2554" s="4" t="n">
        <v>2025</v>
      </c>
      <c r="C2554" s="4" t="n">
        <v>3</v>
      </c>
      <c r="D2554" s="9" t="s">
        <v>328</v>
      </c>
      <c r="E2554" s="9" t="s">
        <v>354</v>
      </c>
      <c r="F2554" s="12" t="str">
        <f aca="false">INDEX(品項主檔!$B$2:$B$11,MATCH($E2554,品項主檔!$A$2:$A$11,0))</f>
        <v>蔥油雞腿飯</v>
      </c>
      <c r="G2554" s="12" t="str">
        <f aca="false">INDEX(品項主檔!$C$2:$C$11,MATCH($E2554,品項主檔!$A$2:$A$11,0))</f>
        <v>主食</v>
      </c>
      <c r="H2554" s="17" t="n">
        <f aca="false">SUMIFS(品項年度售價!$D$2:$D$31,品項年度售價!$A$2:$A$31,$B2554,品項年度售價!$B$2:$B$31,$E2554)</f>
        <v>230</v>
      </c>
      <c r="I2554" s="4" t="n">
        <v>382</v>
      </c>
      <c r="J2554" s="14" t="n">
        <f aca="false">H2554*I2554</f>
        <v>87860</v>
      </c>
    </row>
    <row r="2555" customFormat="false" ht="15" hidden="false" customHeight="false" outlineLevel="0" collapsed="false">
      <c r="A2555" s="6" t="str">
        <f aca="false">TEXT(B2555,"0")&amp;"-"&amp;TEXT(C2555,"00")</f>
        <v>2025-03</v>
      </c>
      <c r="B2555" s="4" t="n">
        <v>2025</v>
      </c>
      <c r="C2555" s="4" t="n">
        <v>3</v>
      </c>
      <c r="D2555" s="9" t="s">
        <v>328</v>
      </c>
      <c r="E2555" s="9" t="s">
        <v>356</v>
      </c>
      <c r="F2555" s="12" t="str">
        <f aca="false">INDEX(品項主檔!$B$2:$B$11,MATCH($E2555,品項主檔!$A$2:$A$11,0))</f>
        <v>黑胡椒豬排飯</v>
      </c>
      <c r="G2555" s="12" t="str">
        <f aca="false">INDEX(品項主檔!$C$2:$C$11,MATCH($E2555,品項主檔!$A$2:$A$11,0))</f>
        <v>主食</v>
      </c>
      <c r="H2555" s="17" t="n">
        <f aca="false">SUMIFS(品項年度售價!$D$2:$D$31,品項年度售價!$A$2:$A$31,$B2555,品項年度售價!$B$2:$B$31,$E2555)</f>
        <v>240</v>
      </c>
      <c r="I2555" s="4" t="n">
        <v>331</v>
      </c>
      <c r="J2555" s="14" t="n">
        <f aca="false">H2555*I2555</f>
        <v>79440</v>
      </c>
    </row>
    <row r="2556" customFormat="false" ht="15" hidden="false" customHeight="false" outlineLevel="0" collapsed="false">
      <c r="A2556" s="6" t="str">
        <f aca="false">TEXT(B2556,"0")&amp;"-"&amp;TEXT(C2556,"00")</f>
        <v>2025-03</v>
      </c>
      <c r="B2556" s="4" t="n">
        <v>2025</v>
      </c>
      <c r="C2556" s="4" t="n">
        <v>3</v>
      </c>
      <c r="D2556" s="9" t="s">
        <v>328</v>
      </c>
      <c r="E2556" s="9" t="s">
        <v>358</v>
      </c>
      <c r="F2556" s="12" t="str">
        <f aca="false">INDEX(品項主檔!$B$2:$B$11,MATCH($E2556,品項主檔!$A$2:$A$11,0))</f>
        <v>麻油雞湯麵</v>
      </c>
      <c r="G2556" s="12" t="str">
        <f aca="false">INDEX(品項主檔!$C$2:$C$11,MATCH($E2556,品項主檔!$A$2:$A$11,0))</f>
        <v>主食</v>
      </c>
      <c r="H2556" s="17" t="n">
        <f aca="false">SUMIFS(品項年度售價!$D$2:$D$31,品項年度售價!$A$2:$A$31,$B2556,品項年度售價!$B$2:$B$31,$E2556)</f>
        <v>305</v>
      </c>
      <c r="I2556" s="4" t="n">
        <v>308</v>
      </c>
      <c r="J2556" s="14" t="n">
        <f aca="false">H2556*I2556</f>
        <v>93940</v>
      </c>
    </row>
    <row r="2557" customFormat="false" ht="15" hidden="false" customHeight="false" outlineLevel="0" collapsed="false">
      <c r="A2557" s="6" t="str">
        <f aca="false">TEXT(B2557,"0")&amp;"-"&amp;TEXT(C2557,"00")</f>
        <v>2025-03</v>
      </c>
      <c r="B2557" s="4" t="n">
        <v>2025</v>
      </c>
      <c r="C2557" s="4" t="n">
        <v>3</v>
      </c>
      <c r="D2557" s="9" t="s">
        <v>328</v>
      </c>
      <c r="E2557" s="9" t="s">
        <v>360</v>
      </c>
      <c r="F2557" s="12" t="str">
        <f aca="false">INDEX(品項主檔!$B$2:$B$11,MATCH($E2557,品項主檔!$A$2:$A$11,0))</f>
        <v>塔香涼麵</v>
      </c>
      <c r="G2557" s="12" t="str">
        <f aca="false">INDEX(品項主檔!$C$2:$C$11,MATCH($E2557,品項主檔!$A$2:$A$11,0))</f>
        <v>主食</v>
      </c>
      <c r="H2557" s="17" t="n">
        <f aca="false">SUMIFS(品項年度售價!$D$2:$D$31,品項年度售價!$A$2:$A$31,$B2557,品項年度售價!$B$2:$B$31,$E2557)</f>
        <v>185</v>
      </c>
      <c r="I2557" s="4" t="n">
        <v>278</v>
      </c>
      <c r="J2557" s="14" t="n">
        <f aca="false">H2557*I2557</f>
        <v>51430</v>
      </c>
    </row>
    <row r="2558" customFormat="false" ht="15" hidden="false" customHeight="false" outlineLevel="0" collapsed="false">
      <c r="A2558" s="6" t="str">
        <f aca="false">TEXT(B2558,"0")&amp;"-"&amp;TEXT(C2558,"00")</f>
        <v>2025-03</v>
      </c>
      <c r="B2558" s="4" t="n">
        <v>2025</v>
      </c>
      <c r="C2558" s="4" t="n">
        <v>3</v>
      </c>
      <c r="D2558" s="9" t="s">
        <v>328</v>
      </c>
      <c r="E2558" s="9" t="s">
        <v>362</v>
      </c>
      <c r="F2558" s="12" t="str">
        <f aca="false">INDEX(品項主檔!$B$2:$B$11,MATCH($E2558,品項主檔!$A$2:$A$11,0))</f>
        <v>海鮮炒飯</v>
      </c>
      <c r="G2558" s="12" t="str">
        <f aca="false">INDEX(品項主檔!$C$2:$C$11,MATCH($E2558,品項主檔!$A$2:$A$11,0))</f>
        <v>主食</v>
      </c>
      <c r="H2558" s="17" t="n">
        <f aca="false">SUMIFS(品項年度售價!$D$2:$D$31,品項年度售價!$A$2:$A$31,$B2558,品項年度售價!$B$2:$B$31,$E2558)</f>
        <v>255</v>
      </c>
      <c r="I2558" s="4" t="n">
        <v>352</v>
      </c>
      <c r="J2558" s="14" t="n">
        <f aca="false">H2558*I2558</f>
        <v>89760</v>
      </c>
    </row>
    <row r="2559" customFormat="false" ht="15" hidden="false" customHeight="false" outlineLevel="0" collapsed="false">
      <c r="A2559" s="6" t="str">
        <f aca="false">TEXT(B2559,"0")&amp;"-"&amp;TEXT(C2559,"00")</f>
        <v>2025-03</v>
      </c>
      <c r="B2559" s="4" t="n">
        <v>2025</v>
      </c>
      <c r="C2559" s="4" t="n">
        <v>3</v>
      </c>
      <c r="D2559" s="9" t="s">
        <v>328</v>
      </c>
      <c r="E2559" s="9" t="s">
        <v>364</v>
      </c>
      <c r="F2559" s="12" t="str">
        <f aca="false">INDEX(品項主檔!$B$2:$B$11,MATCH($E2559,品項主檔!$A$2:$A$11,0))</f>
        <v>酸辣湯</v>
      </c>
      <c r="G2559" s="12" t="str">
        <f aca="false">INDEX(品項主檔!$C$2:$C$11,MATCH($E2559,品項主檔!$A$2:$A$11,0))</f>
        <v>湯品</v>
      </c>
      <c r="H2559" s="17" t="n">
        <f aca="false">SUMIFS(品項年度售價!$D$2:$D$31,品項年度售價!$A$2:$A$31,$B2559,品項年度售價!$B$2:$B$31,$E2559)</f>
        <v>60</v>
      </c>
      <c r="I2559" s="4" t="n">
        <v>1960</v>
      </c>
      <c r="J2559" s="14" t="n">
        <f aca="false">H2559*I2559</f>
        <v>117600</v>
      </c>
    </row>
    <row r="2560" customFormat="false" ht="15" hidden="false" customHeight="false" outlineLevel="0" collapsed="false">
      <c r="A2560" s="6" t="str">
        <f aca="false">TEXT(B2560,"0")&amp;"-"&amp;TEXT(C2560,"00")</f>
        <v>2025-03</v>
      </c>
      <c r="B2560" s="4" t="n">
        <v>2025</v>
      </c>
      <c r="C2560" s="4" t="n">
        <v>3</v>
      </c>
      <c r="D2560" s="9" t="s">
        <v>328</v>
      </c>
      <c r="E2560" s="9" t="s">
        <v>367</v>
      </c>
      <c r="F2560" s="12" t="str">
        <f aca="false">INDEX(品項主檔!$B$2:$B$11,MATCH($E2560,品項主檔!$A$2:$A$11,0))</f>
        <v>招牌滷味拼盤</v>
      </c>
      <c r="G2560" s="12" t="str">
        <f aca="false">INDEX(品項主檔!$C$2:$C$11,MATCH($E2560,品項主檔!$A$2:$A$11,0))</f>
        <v>小菜</v>
      </c>
      <c r="H2560" s="17" t="n">
        <f aca="false">SUMIFS(品項年度售價!$D$2:$D$31,品項年度售價!$A$2:$A$31,$B2560,品項年度售價!$B$2:$B$31,$E2560)</f>
        <v>125</v>
      </c>
      <c r="I2560" s="4" t="n">
        <v>1425</v>
      </c>
      <c r="J2560" s="14" t="n">
        <f aca="false">H2560*I2560</f>
        <v>178125</v>
      </c>
    </row>
    <row r="2561" customFormat="false" ht="15" hidden="false" customHeight="false" outlineLevel="0" collapsed="false">
      <c r="A2561" s="6" t="str">
        <f aca="false">TEXT(B2561,"0")&amp;"-"&amp;TEXT(C2561,"00")</f>
        <v>2025-03</v>
      </c>
      <c r="B2561" s="4" t="n">
        <v>2025</v>
      </c>
      <c r="C2561" s="4" t="n">
        <v>3</v>
      </c>
      <c r="D2561" s="9" t="s">
        <v>328</v>
      </c>
      <c r="E2561" s="9" t="s">
        <v>370</v>
      </c>
      <c r="F2561" s="12" t="str">
        <f aca="false">INDEX(品項主檔!$B$2:$B$11,MATCH($E2561,品項主檔!$A$2:$A$11,0))</f>
        <v>古早味紅茶</v>
      </c>
      <c r="G2561" s="12" t="str">
        <f aca="false">INDEX(品項主檔!$C$2:$C$11,MATCH($E2561,品項主檔!$A$2:$A$11,0))</f>
        <v>飲品</v>
      </c>
      <c r="H2561" s="17" t="n">
        <f aca="false">SUMIFS(品項年度售價!$D$2:$D$31,品項年度售價!$A$2:$A$31,$B2561,品項年度售價!$B$2:$B$31,$E2561)</f>
        <v>45</v>
      </c>
      <c r="I2561" s="4" t="n">
        <v>3028</v>
      </c>
      <c r="J2561" s="14" t="n">
        <f aca="false">H2561*I2561</f>
        <v>136260</v>
      </c>
    </row>
    <row r="2562" customFormat="false" ht="15" hidden="false" customHeight="false" outlineLevel="0" collapsed="false">
      <c r="A2562" s="6" t="str">
        <f aca="false">TEXT(B2562,"0")&amp;"-"&amp;TEXT(C2562,"00")</f>
        <v>2025-03</v>
      </c>
      <c r="B2562" s="4" t="n">
        <v>2025</v>
      </c>
      <c r="C2562" s="4" t="n">
        <v>3</v>
      </c>
      <c r="D2562" s="9" t="s">
        <v>280</v>
      </c>
      <c r="E2562" s="9" t="s">
        <v>349</v>
      </c>
      <c r="F2562" s="12" t="str">
        <f aca="false">INDEX(品項主檔!$B$2:$B$11,MATCH($E2562,品項主檔!$A$2:$A$11,0))</f>
        <v>招牌牛肉麵</v>
      </c>
      <c r="G2562" s="12" t="str">
        <f aca="false">INDEX(品項主檔!$C$2:$C$11,MATCH($E2562,品項主檔!$A$2:$A$11,0))</f>
        <v>主食</v>
      </c>
      <c r="H2562" s="17" t="n">
        <f aca="false">SUMIFS(品項年度售價!$D$2:$D$31,品項年度售價!$A$2:$A$31,$B2562,品項年度售價!$B$2:$B$31,$E2562)</f>
        <v>295</v>
      </c>
      <c r="I2562" s="4" t="n">
        <v>426</v>
      </c>
      <c r="J2562" s="14" t="n">
        <f aca="false">H2562*I2562</f>
        <v>125670</v>
      </c>
    </row>
    <row r="2563" customFormat="false" ht="15" hidden="false" customHeight="false" outlineLevel="0" collapsed="false">
      <c r="A2563" s="6" t="str">
        <f aca="false">TEXT(B2563,"0")&amp;"-"&amp;TEXT(C2563,"00")</f>
        <v>2025-03</v>
      </c>
      <c r="B2563" s="4" t="n">
        <v>2025</v>
      </c>
      <c r="C2563" s="4" t="n">
        <v>3</v>
      </c>
      <c r="D2563" s="9" t="s">
        <v>280</v>
      </c>
      <c r="E2563" s="9" t="s">
        <v>352</v>
      </c>
      <c r="F2563" s="12" t="str">
        <f aca="false">INDEX(品項主檔!$B$2:$B$11,MATCH($E2563,品項主檔!$A$2:$A$11,0))</f>
        <v>三杯雞定食</v>
      </c>
      <c r="G2563" s="12" t="str">
        <f aca="false">INDEX(品項主檔!$C$2:$C$11,MATCH($E2563,品項主檔!$A$2:$A$11,0))</f>
        <v>主食</v>
      </c>
      <c r="H2563" s="17" t="n">
        <f aca="false">SUMIFS(品項年度售價!$D$2:$D$31,品項年度售價!$A$2:$A$31,$B2563,品項年度售價!$B$2:$B$31,$E2563)</f>
        <v>260</v>
      </c>
      <c r="I2563" s="4" t="n">
        <v>567</v>
      </c>
      <c r="J2563" s="14" t="n">
        <f aca="false">H2563*I2563</f>
        <v>147420</v>
      </c>
    </row>
    <row r="2564" customFormat="false" ht="15" hidden="false" customHeight="false" outlineLevel="0" collapsed="false">
      <c r="A2564" s="6" t="str">
        <f aca="false">TEXT(B2564,"0")&amp;"-"&amp;TEXT(C2564,"00")</f>
        <v>2025-03</v>
      </c>
      <c r="B2564" s="4" t="n">
        <v>2025</v>
      </c>
      <c r="C2564" s="4" t="n">
        <v>3</v>
      </c>
      <c r="D2564" s="9" t="s">
        <v>280</v>
      </c>
      <c r="E2564" s="9" t="s">
        <v>354</v>
      </c>
      <c r="F2564" s="12" t="str">
        <f aca="false">INDEX(品項主檔!$B$2:$B$11,MATCH($E2564,品項主檔!$A$2:$A$11,0))</f>
        <v>蔥油雞腿飯</v>
      </c>
      <c r="G2564" s="12" t="str">
        <f aca="false">INDEX(品項主檔!$C$2:$C$11,MATCH($E2564,品項主檔!$A$2:$A$11,0))</f>
        <v>主食</v>
      </c>
      <c r="H2564" s="17" t="n">
        <f aca="false">SUMIFS(品項年度售價!$D$2:$D$31,品項年度售價!$A$2:$A$31,$B2564,品項年度售價!$B$2:$B$31,$E2564)</f>
        <v>230</v>
      </c>
      <c r="I2564" s="4" t="n">
        <v>521</v>
      </c>
      <c r="J2564" s="14" t="n">
        <f aca="false">H2564*I2564</f>
        <v>119830</v>
      </c>
    </row>
    <row r="2565" customFormat="false" ht="15" hidden="false" customHeight="false" outlineLevel="0" collapsed="false">
      <c r="A2565" s="6" t="str">
        <f aca="false">TEXT(B2565,"0")&amp;"-"&amp;TEXT(C2565,"00")</f>
        <v>2025-03</v>
      </c>
      <c r="B2565" s="4" t="n">
        <v>2025</v>
      </c>
      <c r="C2565" s="4" t="n">
        <v>3</v>
      </c>
      <c r="D2565" s="9" t="s">
        <v>280</v>
      </c>
      <c r="E2565" s="9" t="s">
        <v>356</v>
      </c>
      <c r="F2565" s="12" t="str">
        <f aca="false">INDEX(品項主檔!$B$2:$B$11,MATCH($E2565,品項主檔!$A$2:$A$11,0))</f>
        <v>黑胡椒豬排飯</v>
      </c>
      <c r="G2565" s="12" t="str">
        <f aca="false">INDEX(品項主檔!$C$2:$C$11,MATCH($E2565,品項主檔!$A$2:$A$11,0))</f>
        <v>主食</v>
      </c>
      <c r="H2565" s="17" t="n">
        <f aca="false">SUMIFS(品項年度售價!$D$2:$D$31,品項年度售價!$A$2:$A$31,$B2565,品項年度售價!$B$2:$B$31,$E2565)</f>
        <v>240</v>
      </c>
      <c r="I2565" s="4" t="n">
        <v>514</v>
      </c>
      <c r="J2565" s="14" t="n">
        <f aca="false">H2565*I2565</f>
        <v>123360</v>
      </c>
    </row>
    <row r="2566" customFormat="false" ht="15" hidden="false" customHeight="false" outlineLevel="0" collapsed="false">
      <c r="A2566" s="6" t="str">
        <f aca="false">TEXT(B2566,"0")&amp;"-"&amp;TEXT(C2566,"00")</f>
        <v>2025-03</v>
      </c>
      <c r="B2566" s="4" t="n">
        <v>2025</v>
      </c>
      <c r="C2566" s="4" t="n">
        <v>3</v>
      </c>
      <c r="D2566" s="9" t="s">
        <v>280</v>
      </c>
      <c r="E2566" s="9" t="s">
        <v>358</v>
      </c>
      <c r="F2566" s="12" t="str">
        <f aca="false">INDEX(品項主檔!$B$2:$B$11,MATCH($E2566,品項主檔!$A$2:$A$11,0))</f>
        <v>麻油雞湯麵</v>
      </c>
      <c r="G2566" s="12" t="str">
        <f aca="false">INDEX(品項主檔!$C$2:$C$11,MATCH($E2566,品項主檔!$A$2:$A$11,0))</f>
        <v>主食</v>
      </c>
      <c r="H2566" s="17" t="n">
        <f aca="false">SUMIFS(品項年度售價!$D$2:$D$31,品項年度售價!$A$2:$A$31,$B2566,品項年度售價!$B$2:$B$31,$E2566)</f>
        <v>305</v>
      </c>
      <c r="I2566" s="4" t="n">
        <v>532</v>
      </c>
      <c r="J2566" s="14" t="n">
        <f aca="false">H2566*I2566</f>
        <v>162260</v>
      </c>
    </row>
    <row r="2567" customFormat="false" ht="15" hidden="false" customHeight="false" outlineLevel="0" collapsed="false">
      <c r="A2567" s="6" t="str">
        <f aca="false">TEXT(B2567,"0")&amp;"-"&amp;TEXT(C2567,"00")</f>
        <v>2025-03</v>
      </c>
      <c r="B2567" s="4" t="n">
        <v>2025</v>
      </c>
      <c r="C2567" s="4" t="n">
        <v>3</v>
      </c>
      <c r="D2567" s="9" t="s">
        <v>280</v>
      </c>
      <c r="E2567" s="9" t="s">
        <v>360</v>
      </c>
      <c r="F2567" s="12" t="str">
        <f aca="false">INDEX(品項主檔!$B$2:$B$11,MATCH($E2567,品項主檔!$A$2:$A$11,0))</f>
        <v>塔香涼麵</v>
      </c>
      <c r="G2567" s="12" t="str">
        <f aca="false">INDEX(品項主檔!$C$2:$C$11,MATCH($E2567,品項主檔!$A$2:$A$11,0))</f>
        <v>主食</v>
      </c>
      <c r="H2567" s="17" t="n">
        <f aca="false">SUMIFS(品項年度售價!$D$2:$D$31,品項年度售價!$A$2:$A$31,$B2567,品項年度售價!$B$2:$B$31,$E2567)</f>
        <v>185</v>
      </c>
      <c r="I2567" s="4" t="n">
        <v>311</v>
      </c>
      <c r="J2567" s="14" t="n">
        <f aca="false">H2567*I2567</f>
        <v>57535</v>
      </c>
    </row>
    <row r="2568" customFormat="false" ht="15" hidden="false" customHeight="false" outlineLevel="0" collapsed="false">
      <c r="A2568" s="6" t="str">
        <f aca="false">TEXT(B2568,"0")&amp;"-"&amp;TEXT(C2568,"00")</f>
        <v>2025-03</v>
      </c>
      <c r="B2568" s="4" t="n">
        <v>2025</v>
      </c>
      <c r="C2568" s="4" t="n">
        <v>3</v>
      </c>
      <c r="D2568" s="9" t="s">
        <v>280</v>
      </c>
      <c r="E2568" s="9" t="s">
        <v>362</v>
      </c>
      <c r="F2568" s="12" t="str">
        <f aca="false">INDEX(品項主檔!$B$2:$B$11,MATCH($E2568,品項主檔!$A$2:$A$11,0))</f>
        <v>海鮮炒飯</v>
      </c>
      <c r="G2568" s="12" t="str">
        <f aca="false">INDEX(品項主檔!$C$2:$C$11,MATCH($E2568,品項主檔!$A$2:$A$11,0))</f>
        <v>主食</v>
      </c>
      <c r="H2568" s="17" t="n">
        <f aca="false">SUMIFS(品項年度售價!$D$2:$D$31,品項年度售價!$A$2:$A$31,$B2568,品項年度售價!$B$2:$B$31,$E2568)</f>
        <v>255</v>
      </c>
      <c r="I2568" s="4" t="n">
        <v>422</v>
      </c>
      <c r="J2568" s="14" t="n">
        <f aca="false">H2568*I2568</f>
        <v>107610</v>
      </c>
    </row>
    <row r="2569" customFormat="false" ht="15" hidden="false" customHeight="false" outlineLevel="0" collapsed="false">
      <c r="A2569" s="6" t="str">
        <f aca="false">TEXT(B2569,"0")&amp;"-"&amp;TEXT(C2569,"00")</f>
        <v>2025-03</v>
      </c>
      <c r="B2569" s="4" t="n">
        <v>2025</v>
      </c>
      <c r="C2569" s="4" t="n">
        <v>3</v>
      </c>
      <c r="D2569" s="9" t="s">
        <v>280</v>
      </c>
      <c r="E2569" s="9" t="s">
        <v>364</v>
      </c>
      <c r="F2569" s="12" t="str">
        <f aca="false">INDEX(品項主檔!$B$2:$B$11,MATCH($E2569,品項主檔!$A$2:$A$11,0))</f>
        <v>酸辣湯</v>
      </c>
      <c r="G2569" s="12" t="str">
        <f aca="false">INDEX(品項主檔!$C$2:$C$11,MATCH($E2569,品項主檔!$A$2:$A$11,0))</f>
        <v>湯品</v>
      </c>
      <c r="H2569" s="17" t="n">
        <f aca="false">SUMIFS(品項年度售價!$D$2:$D$31,品項年度售價!$A$2:$A$31,$B2569,品項年度售價!$B$2:$B$31,$E2569)</f>
        <v>60</v>
      </c>
      <c r="I2569" s="4" t="n">
        <v>2917</v>
      </c>
      <c r="J2569" s="14" t="n">
        <f aca="false">H2569*I2569</f>
        <v>175020</v>
      </c>
    </row>
    <row r="2570" customFormat="false" ht="15" hidden="false" customHeight="false" outlineLevel="0" collapsed="false">
      <c r="A2570" s="6" t="str">
        <f aca="false">TEXT(B2570,"0")&amp;"-"&amp;TEXT(C2570,"00")</f>
        <v>2025-03</v>
      </c>
      <c r="B2570" s="4" t="n">
        <v>2025</v>
      </c>
      <c r="C2570" s="4" t="n">
        <v>3</v>
      </c>
      <c r="D2570" s="9" t="s">
        <v>280</v>
      </c>
      <c r="E2570" s="9" t="s">
        <v>367</v>
      </c>
      <c r="F2570" s="12" t="str">
        <f aca="false">INDEX(品項主檔!$B$2:$B$11,MATCH($E2570,品項主檔!$A$2:$A$11,0))</f>
        <v>招牌滷味拼盤</v>
      </c>
      <c r="G2570" s="12" t="str">
        <f aca="false">INDEX(品項主檔!$C$2:$C$11,MATCH($E2570,品項主檔!$A$2:$A$11,0))</f>
        <v>小菜</v>
      </c>
      <c r="H2570" s="17" t="n">
        <f aca="false">SUMIFS(品項年度售價!$D$2:$D$31,品項年度售價!$A$2:$A$31,$B2570,品項年度售價!$B$2:$B$31,$E2570)</f>
        <v>125</v>
      </c>
      <c r="I2570" s="4" t="n">
        <v>2103</v>
      </c>
      <c r="J2570" s="14" t="n">
        <f aca="false">H2570*I2570</f>
        <v>262875</v>
      </c>
    </row>
    <row r="2571" customFormat="false" ht="15" hidden="false" customHeight="false" outlineLevel="0" collapsed="false">
      <c r="A2571" s="6" t="str">
        <f aca="false">TEXT(B2571,"0")&amp;"-"&amp;TEXT(C2571,"00")</f>
        <v>2025-03</v>
      </c>
      <c r="B2571" s="4" t="n">
        <v>2025</v>
      </c>
      <c r="C2571" s="4" t="n">
        <v>3</v>
      </c>
      <c r="D2571" s="9" t="s">
        <v>280</v>
      </c>
      <c r="E2571" s="9" t="s">
        <v>370</v>
      </c>
      <c r="F2571" s="12" t="str">
        <f aca="false">INDEX(品項主檔!$B$2:$B$11,MATCH($E2571,品項主檔!$A$2:$A$11,0))</f>
        <v>古早味紅茶</v>
      </c>
      <c r="G2571" s="12" t="str">
        <f aca="false">INDEX(品項主檔!$C$2:$C$11,MATCH($E2571,品項主檔!$A$2:$A$11,0))</f>
        <v>飲品</v>
      </c>
      <c r="H2571" s="17" t="n">
        <f aca="false">SUMIFS(品項年度售價!$D$2:$D$31,品項年度售價!$A$2:$A$31,$B2571,品項年度售價!$B$2:$B$31,$E2571)</f>
        <v>45</v>
      </c>
      <c r="I2571" s="4" t="n">
        <v>3285</v>
      </c>
      <c r="J2571" s="14" t="n">
        <f aca="false">H2571*I2571</f>
        <v>147825</v>
      </c>
    </row>
    <row r="2572" customFormat="false" ht="15" hidden="false" customHeight="false" outlineLevel="0" collapsed="false">
      <c r="A2572" s="6" t="str">
        <f aca="false">TEXT(B2572,"0")&amp;"-"&amp;TEXT(C2572,"00")</f>
        <v>2025-03</v>
      </c>
      <c r="B2572" s="4" t="n">
        <v>2025</v>
      </c>
      <c r="C2572" s="4" t="n">
        <v>3</v>
      </c>
      <c r="D2572" s="9" t="s">
        <v>283</v>
      </c>
      <c r="E2572" s="9" t="s">
        <v>349</v>
      </c>
      <c r="F2572" s="12" t="str">
        <f aca="false">INDEX(品項主檔!$B$2:$B$11,MATCH($E2572,品項主檔!$A$2:$A$11,0))</f>
        <v>招牌牛肉麵</v>
      </c>
      <c r="G2572" s="12" t="str">
        <f aca="false">INDEX(品項主檔!$C$2:$C$11,MATCH($E2572,品項主檔!$A$2:$A$11,0))</f>
        <v>主食</v>
      </c>
      <c r="H2572" s="17" t="n">
        <f aca="false">SUMIFS(品項年度售價!$D$2:$D$31,品項年度售價!$A$2:$A$31,$B2572,品項年度售價!$B$2:$B$31,$E2572)</f>
        <v>295</v>
      </c>
      <c r="I2572" s="4" t="n">
        <v>497</v>
      </c>
      <c r="J2572" s="14" t="n">
        <f aca="false">H2572*I2572</f>
        <v>146615</v>
      </c>
    </row>
    <row r="2573" customFormat="false" ht="15" hidden="false" customHeight="false" outlineLevel="0" collapsed="false">
      <c r="A2573" s="6" t="str">
        <f aca="false">TEXT(B2573,"0")&amp;"-"&amp;TEXT(C2573,"00")</f>
        <v>2025-03</v>
      </c>
      <c r="B2573" s="4" t="n">
        <v>2025</v>
      </c>
      <c r="C2573" s="4" t="n">
        <v>3</v>
      </c>
      <c r="D2573" s="9" t="s">
        <v>283</v>
      </c>
      <c r="E2573" s="9" t="s">
        <v>352</v>
      </c>
      <c r="F2573" s="12" t="str">
        <f aca="false">INDEX(品項主檔!$B$2:$B$11,MATCH($E2573,品項主檔!$A$2:$A$11,0))</f>
        <v>三杯雞定食</v>
      </c>
      <c r="G2573" s="12" t="str">
        <f aca="false">INDEX(品項主檔!$C$2:$C$11,MATCH($E2573,品項主檔!$A$2:$A$11,0))</f>
        <v>主食</v>
      </c>
      <c r="H2573" s="17" t="n">
        <f aca="false">SUMIFS(品項年度售價!$D$2:$D$31,品項年度售價!$A$2:$A$31,$B2573,品項年度售價!$B$2:$B$31,$E2573)</f>
        <v>260</v>
      </c>
      <c r="I2573" s="4" t="n">
        <v>365</v>
      </c>
      <c r="J2573" s="14" t="n">
        <f aca="false">H2573*I2573</f>
        <v>94900</v>
      </c>
    </row>
    <row r="2574" customFormat="false" ht="15" hidden="false" customHeight="false" outlineLevel="0" collapsed="false">
      <c r="A2574" s="6" t="str">
        <f aca="false">TEXT(B2574,"0")&amp;"-"&amp;TEXT(C2574,"00")</f>
        <v>2025-03</v>
      </c>
      <c r="B2574" s="4" t="n">
        <v>2025</v>
      </c>
      <c r="C2574" s="4" t="n">
        <v>3</v>
      </c>
      <c r="D2574" s="9" t="s">
        <v>283</v>
      </c>
      <c r="E2574" s="9" t="s">
        <v>354</v>
      </c>
      <c r="F2574" s="12" t="str">
        <f aca="false">INDEX(品項主檔!$B$2:$B$11,MATCH($E2574,品項主檔!$A$2:$A$11,0))</f>
        <v>蔥油雞腿飯</v>
      </c>
      <c r="G2574" s="12" t="str">
        <f aca="false">INDEX(品項主檔!$C$2:$C$11,MATCH($E2574,品項主檔!$A$2:$A$11,0))</f>
        <v>主食</v>
      </c>
      <c r="H2574" s="17" t="n">
        <f aca="false">SUMIFS(品項年度售價!$D$2:$D$31,品項年度售價!$A$2:$A$31,$B2574,品項年度售價!$B$2:$B$31,$E2574)</f>
        <v>230</v>
      </c>
      <c r="I2574" s="4" t="n">
        <v>445</v>
      </c>
      <c r="J2574" s="14" t="n">
        <f aca="false">H2574*I2574</f>
        <v>102350</v>
      </c>
    </row>
    <row r="2575" customFormat="false" ht="15" hidden="false" customHeight="false" outlineLevel="0" collapsed="false">
      <c r="A2575" s="6" t="str">
        <f aca="false">TEXT(B2575,"0")&amp;"-"&amp;TEXT(C2575,"00")</f>
        <v>2025-03</v>
      </c>
      <c r="B2575" s="4" t="n">
        <v>2025</v>
      </c>
      <c r="C2575" s="4" t="n">
        <v>3</v>
      </c>
      <c r="D2575" s="9" t="s">
        <v>283</v>
      </c>
      <c r="E2575" s="9" t="s">
        <v>356</v>
      </c>
      <c r="F2575" s="12" t="str">
        <f aca="false">INDEX(品項主檔!$B$2:$B$11,MATCH($E2575,品項主檔!$A$2:$A$11,0))</f>
        <v>黑胡椒豬排飯</v>
      </c>
      <c r="G2575" s="12" t="str">
        <f aca="false">INDEX(品項主檔!$C$2:$C$11,MATCH($E2575,品項主檔!$A$2:$A$11,0))</f>
        <v>主食</v>
      </c>
      <c r="H2575" s="17" t="n">
        <f aca="false">SUMIFS(品項年度售價!$D$2:$D$31,品項年度售價!$A$2:$A$31,$B2575,品項年度售價!$B$2:$B$31,$E2575)</f>
        <v>240</v>
      </c>
      <c r="I2575" s="4" t="n">
        <v>397</v>
      </c>
      <c r="J2575" s="14" t="n">
        <f aca="false">H2575*I2575</f>
        <v>95280</v>
      </c>
    </row>
    <row r="2576" customFormat="false" ht="15" hidden="false" customHeight="false" outlineLevel="0" collapsed="false">
      <c r="A2576" s="6" t="str">
        <f aca="false">TEXT(B2576,"0")&amp;"-"&amp;TEXT(C2576,"00")</f>
        <v>2025-03</v>
      </c>
      <c r="B2576" s="4" t="n">
        <v>2025</v>
      </c>
      <c r="C2576" s="4" t="n">
        <v>3</v>
      </c>
      <c r="D2576" s="9" t="s">
        <v>283</v>
      </c>
      <c r="E2576" s="9" t="s">
        <v>358</v>
      </c>
      <c r="F2576" s="12" t="str">
        <f aca="false">INDEX(品項主檔!$B$2:$B$11,MATCH($E2576,品項主檔!$A$2:$A$11,0))</f>
        <v>麻油雞湯麵</v>
      </c>
      <c r="G2576" s="12" t="str">
        <f aca="false">INDEX(品項主檔!$C$2:$C$11,MATCH($E2576,品項主檔!$A$2:$A$11,0))</f>
        <v>主食</v>
      </c>
      <c r="H2576" s="17" t="n">
        <f aca="false">SUMIFS(品項年度售價!$D$2:$D$31,品項年度售價!$A$2:$A$31,$B2576,品項年度售價!$B$2:$B$31,$E2576)</f>
        <v>305</v>
      </c>
      <c r="I2576" s="4" t="n">
        <v>529</v>
      </c>
      <c r="J2576" s="14" t="n">
        <f aca="false">H2576*I2576</f>
        <v>161345</v>
      </c>
    </row>
    <row r="2577" customFormat="false" ht="15" hidden="false" customHeight="false" outlineLevel="0" collapsed="false">
      <c r="A2577" s="6" t="str">
        <f aca="false">TEXT(B2577,"0")&amp;"-"&amp;TEXT(C2577,"00")</f>
        <v>2025-03</v>
      </c>
      <c r="B2577" s="4" t="n">
        <v>2025</v>
      </c>
      <c r="C2577" s="4" t="n">
        <v>3</v>
      </c>
      <c r="D2577" s="9" t="s">
        <v>283</v>
      </c>
      <c r="E2577" s="9" t="s">
        <v>360</v>
      </c>
      <c r="F2577" s="12" t="str">
        <f aca="false">INDEX(品項主檔!$B$2:$B$11,MATCH($E2577,品項主檔!$A$2:$A$11,0))</f>
        <v>塔香涼麵</v>
      </c>
      <c r="G2577" s="12" t="str">
        <f aca="false">INDEX(品項主檔!$C$2:$C$11,MATCH($E2577,品項主檔!$A$2:$A$11,0))</f>
        <v>主食</v>
      </c>
      <c r="H2577" s="17" t="n">
        <f aca="false">SUMIFS(品項年度售價!$D$2:$D$31,品項年度售價!$A$2:$A$31,$B2577,品項年度售價!$B$2:$B$31,$E2577)</f>
        <v>185</v>
      </c>
      <c r="I2577" s="4" t="n">
        <v>320</v>
      </c>
      <c r="J2577" s="14" t="n">
        <f aca="false">H2577*I2577</f>
        <v>59200</v>
      </c>
    </row>
    <row r="2578" customFormat="false" ht="15" hidden="false" customHeight="false" outlineLevel="0" collapsed="false">
      <c r="A2578" s="6" t="str">
        <f aca="false">TEXT(B2578,"0")&amp;"-"&amp;TEXT(C2578,"00")</f>
        <v>2025-03</v>
      </c>
      <c r="B2578" s="4" t="n">
        <v>2025</v>
      </c>
      <c r="C2578" s="4" t="n">
        <v>3</v>
      </c>
      <c r="D2578" s="9" t="s">
        <v>283</v>
      </c>
      <c r="E2578" s="9" t="s">
        <v>362</v>
      </c>
      <c r="F2578" s="12" t="str">
        <f aca="false">INDEX(品項主檔!$B$2:$B$11,MATCH($E2578,品項主檔!$A$2:$A$11,0))</f>
        <v>海鮮炒飯</v>
      </c>
      <c r="G2578" s="12" t="str">
        <f aca="false">INDEX(品項主檔!$C$2:$C$11,MATCH($E2578,品項主檔!$A$2:$A$11,0))</f>
        <v>主食</v>
      </c>
      <c r="H2578" s="17" t="n">
        <f aca="false">SUMIFS(品項年度售價!$D$2:$D$31,品項年度售價!$A$2:$A$31,$B2578,品項年度售價!$B$2:$B$31,$E2578)</f>
        <v>255</v>
      </c>
      <c r="I2578" s="4" t="n">
        <v>431</v>
      </c>
      <c r="J2578" s="14" t="n">
        <f aca="false">H2578*I2578</f>
        <v>109905</v>
      </c>
    </row>
    <row r="2579" customFormat="false" ht="15" hidden="false" customHeight="false" outlineLevel="0" collapsed="false">
      <c r="A2579" s="6" t="str">
        <f aca="false">TEXT(B2579,"0")&amp;"-"&amp;TEXT(C2579,"00")</f>
        <v>2025-03</v>
      </c>
      <c r="B2579" s="4" t="n">
        <v>2025</v>
      </c>
      <c r="C2579" s="4" t="n">
        <v>3</v>
      </c>
      <c r="D2579" s="9" t="s">
        <v>283</v>
      </c>
      <c r="E2579" s="9" t="s">
        <v>364</v>
      </c>
      <c r="F2579" s="12" t="str">
        <f aca="false">INDEX(品項主檔!$B$2:$B$11,MATCH($E2579,品項主檔!$A$2:$A$11,0))</f>
        <v>酸辣湯</v>
      </c>
      <c r="G2579" s="12" t="str">
        <f aca="false">INDEX(品項主檔!$C$2:$C$11,MATCH($E2579,品項主檔!$A$2:$A$11,0))</f>
        <v>湯品</v>
      </c>
      <c r="H2579" s="17" t="n">
        <f aca="false">SUMIFS(品項年度售價!$D$2:$D$31,品項年度售價!$A$2:$A$31,$B2579,品項年度售價!$B$2:$B$31,$E2579)</f>
        <v>60</v>
      </c>
      <c r="I2579" s="4" t="n">
        <v>2487</v>
      </c>
      <c r="J2579" s="14" t="n">
        <f aca="false">H2579*I2579</f>
        <v>149220</v>
      </c>
    </row>
    <row r="2580" customFormat="false" ht="15" hidden="false" customHeight="false" outlineLevel="0" collapsed="false">
      <c r="A2580" s="6" t="str">
        <f aca="false">TEXT(B2580,"0")&amp;"-"&amp;TEXT(C2580,"00")</f>
        <v>2025-03</v>
      </c>
      <c r="B2580" s="4" t="n">
        <v>2025</v>
      </c>
      <c r="C2580" s="4" t="n">
        <v>3</v>
      </c>
      <c r="D2580" s="9" t="s">
        <v>283</v>
      </c>
      <c r="E2580" s="9" t="s">
        <v>367</v>
      </c>
      <c r="F2580" s="12" t="str">
        <f aca="false">INDEX(品項主檔!$B$2:$B$11,MATCH($E2580,品項主檔!$A$2:$A$11,0))</f>
        <v>招牌滷味拼盤</v>
      </c>
      <c r="G2580" s="12" t="str">
        <f aca="false">INDEX(品項主檔!$C$2:$C$11,MATCH($E2580,品項主檔!$A$2:$A$11,0))</f>
        <v>小菜</v>
      </c>
      <c r="H2580" s="17" t="n">
        <f aca="false">SUMIFS(品項年度售價!$D$2:$D$31,品項年度售價!$A$2:$A$31,$B2580,品項年度售價!$B$2:$B$31,$E2580)</f>
        <v>125</v>
      </c>
      <c r="I2580" s="4" t="n">
        <v>1464</v>
      </c>
      <c r="J2580" s="14" t="n">
        <f aca="false">H2580*I2580</f>
        <v>183000</v>
      </c>
    </row>
    <row r="2581" customFormat="false" ht="15" hidden="false" customHeight="false" outlineLevel="0" collapsed="false">
      <c r="A2581" s="6" t="str">
        <f aca="false">TEXT(B2581,"0")&amp;"-"&amp;TEXT(C2581,"00")</f>
        <v>2025-03</v>
      </c>
      <c r="B2581" s="4" t="n">
        <v>2025</v>
      </c>
      <c r="C2581" s="4" t="n">
        <v>3</v>
      </c>
      <c r="D2581" s="9" t="s">
        <v>283</v>
      </c>
      <c r="E2581" s="9" t="s">
        <v>370</v>
      </c>
      <c r="F2581" s="12" t="str">
        <f aca="false">INDEX(品項主檔!$B$2:$B$11,MATCH($E2581,品項主檔!$A$2:$A$11,0))</f>
        <v>古早味紅茶</v>
      </c>
      <c r="G2581" s="12" t="str">
        <f aca="false">INDEX(品項主檔!$C$2:$C$11,MATCH($E2581,品項主檔!$A$2:$A$11,0))</f>
        <v>飲品</v>
      </c>
      <c r="H2581" s="17" t="n">
        <f aca="false">SUMIFS(品項年度售價!$D$2:$D$31,品項年度售價!$A$2:$A$31,$B2581,品項年度售價!$B$2:$B$31,$E2581)</f>
        <v>45</v>
      </c>
      <c r="I2581" s="4" t="n">
        <v>3876</v>
      </c>
      <c r="J2581" s="14" t="n">
        <f aca="false">H2581*I2581</f>
        <v>174420</v>
      </c>
    </row>
    <row r="2582" customFormat="false" ht="15" hidden="false" customHeight="false" outlineLevel="0" collapsed="false">
      <c r="A2582" s="6" t="str">
        <f aca="false">TEXT(B2582,"0")&amp;"-"&amp;TEXT(C2582,"00")</f>
        <v>2025-03</v>
      </c>
      <c r="B2582" s="4" t="n">
        <v>2025</v>
      </c>
      <c r="C2582" s="4" t="n">
        <v>3</v>
      </c>
      <c r="D2582" s="9" t="s">
        <v>285</v>
      </c>
      <c r="E2582" s="9" t="s">
        <v>349</v>
      </c>
      <c r="F2582" s="12" t="str">
        <f aca="false">INDEX(品項主檔!$B$2:$B$11,MATCH($E2582,品項主檔!$A$2:$A$11,0))</f>
        <v>招牌牛肉麵</v>
      </c>
      <c r="G2582" s="12" t="str">
        <f aca="false">INDEX(品項主檔!$C$2:$C$11,MATCH($E2582,品項主檔!$A$2:$A$11,0))</f>
        <v>主食</v>
      </c>
      <c r="H2582" s="17" t="n">
        <f aca="false">SUMIFS(品項年度售價!$D$2:$D$31,品項年度售價!$A$2:$A$31,$B2582,品項年度售價!$B$2:$B$31,$E2582)</f>
        <v>295</v>
      </c>
      <c r="I2582" s="4" t="n">
        <v>284</v>
      </c>
      <c r="J2582" s="14" t="n">
        <f aca="false">H2582*I2582</f>
        <v>83780</v>
      </c>
    </row>
    <row r="2583" customFormat="false" ht="15" hidden="false" customHeight="false" outlineLevel="0" collapsed="false">
      <c r="A2583" s="6" t="str">
        <f aca="false">TEXT(B2583,"0")&amp;"-"&amp;TEXT(C2583,"00")</f>
        <v>2025-03</v>
      </c>
      <c r="B2583" s="4" t="n">
        <v>2025</v>
      </c>
      <c r="C2583" s="4" t="n">
        <v>3</v>
      </c>
      <c r="D2583" s="9" t="s">
        <v>285</v>
      </c>
      <c r="E2583" s="9" t="s">
        <v>352</v>
      </c>
      <c r="F2583" s="12" t="str">
        <f aca="false">INDEX(品項主檔!$B$2:$B$11,MATCH($E2583,品項主檔!$A$2:$A$11,0))</f>
        <v>三杯雞定食</v>
      </c>
      <c r="G2583" s="12" t="str">
        <f aca="false">INDEX(品項主檔!$C$2:$C$11,MATCH($E2583,品項主檔!$A$2:$A$11,0))</f>
        <v>主食</v>
      </c>
      <c r="H2583" s="17" t="n">
        <f aca="false">SUMIFS(品項年度售價!$D$2:$D$31,品項年度售價!$A$2:$A$31,$B2583,品項年度售價!$B$2:$B$31,$E2583)</f>
        <v>260</v>
      </c>
      <c r="I2583" s="4" t="n">
        <v>334</v>
      </c>
      <c r="J2583" s="14" t="n">
        <f aca="false">H2583*I2583</f>
        <v>86840</v>
      </c>
    </row>
    <row r="2584" customFormat="false" ht="15" hidden="false" customHeight="false" outlineLevel="0" collapsed="false">
      <c r="A2584" s="6" t="str">
        <f aca="false">TEXT(B2584,"0")&amp;"-"&amp;TEXT(C2584,"00")</f>
        <v>2025-03</v>
      </c>
      <c r="B2584" s="4" t="n">
        <v>2025</v>
      </c>
      <c r="C2584" s="4" t="n">
        <v>3</v>
      </c>
      <c r="D2584" s="9" t="s">
        <v>285</v>
      </c>
      <c r="E2584" s="9" t="s">
        <v>354</v>
      </c>
      <c r="F2584" s="12" t="str">
        <f aca="false">INDEX(品項主檔!$B$2:$B$11,MATCH($E2584,品項主檔!$A$2:$A$11,0))</f>
        <v>蔥油雞腿飯</v>
      </c>
      <c r="G2584" s="12" t="str">
        <f aca="false">INDEX(品項主檔!$C$2:$C$11,MATCH($E2584,品項主檔!$A$2:$A$11,0))</f>
        <v>主食</v>
      </c>
      <c r="H2584" s="17" t="n">
        <f aca="false">SUMIFS(品項年度售價!$D$2:$D$31,品項年度售價!$A$2:$A$31,$B2584,品項年度售價!$B$2:$B$31,$E2584)</f>
        <v>230</v>
      </c>
      <c r="I2584" s="4" t="n">
        <v>257</v>
      </c>
      <c r="J2584" s="14" t="n">
        <f aca="false">H2584*I2584</f>
        <v>59110</v>
      </c>
    </row>
    <row r="2585" customFormat="false" ht="15" hidden="false" customHeight="false" outlineLevel="0" collapsed="false">
      <c r="A2585" s="6" t="str">
        <f aca="false">TEXT(B2585,"0")&amp;"-"&amp;TEXT(C2585,"00")</f>
        <v>2025-03</v>
      </c>
      <c r="B2585" s="4" t="n">
        <v>2025</v>
      </c>
      <c r="C2585" s="4" t="n">
        <v>3</v>
      </c>
      <c r="D2585" s="9" t="s">
        <v>285</v>
      </c>
      <c r="E2585" s="9" t="s">
        <v>356</v>
      </c>
      <c r="F2585" s="12" t="str">
        <f aca="false">INDEX(品項主檔!$B$2:$B$11,MATCH($E2585,品項主檔!$A$2:$A$11,0))</f>
        <v>黑胡椒豬排飯</v>
      </c>
      <c r="G2585" s="12" t="str">
        <f aca="false">INDEX(品項主檔!$C$2:$C$11,MATCH($E2585,品項主檔!$A$2:$A$11,0))</f>
        <v>主食</v>
      </c>
      <c r="H2585" s="17" t="n">
        <f aca="false">SUMIFS(品項年度售價!$D$2:$D$31,品項年度售價!$A$2:$A$31,$B2585,品項年度售價!$B$2:$B$31,$E2585)</f>
        <v>240</v>
      </c>
      <c r="I2585" s="4" t="n">
        <v>354</v>
      </c>
      <c r="J2585" s="14" t="n">
        <f aca="false">H2585*I2585</f>
        <v>84960</v>
      </c>
    </row>
    <row r="2586" customFormat="false" ht="15" hidden="false" customHeight="false" outlineLevel="0" collapsed="false">
      <c r="A2586" s="6" t="str">
        <f aca="false">TEXT(B2586,"0")&amp;"-"&amp;TEXT(C2586,"00")</f>
        <v>2025-03</v>
      </c>
      <c r="B2586" s="4" t="n">
        <v>2025</v>
      </c>
      <c r="C2586" s="4" t="n">
        <v>3</v>
      </c>
      <c r="D2586" s="9" t="s">
        <v>285</v>
      </c>
      <c r="E2586" s="9" t="s">
        <v>358</v>
      </c>
      <c r="F2586" s="12" t="str">
        <f aca="false">INDEX(品項主檔!$B$2:$B$11,MATCH($E2586,品項主檔!$A$2:$A$11,0))</f>
        <v>麻油雞湯麵</v>
      </c>
      <c r="G2586" s="12" t="str">
        <f aca="false">INDEX(品項主檔!$C$2:$C$11,MATCH($E2586,品項主檔!$A$2:$A$11,0))</f>
        <v>主食</v>
      </c>
      <c r="H2586" s="17" t="n">
        <f aca="false">SUMIFS(品項年度售價!$D$2:$D$31,品項年度售價!$A$2:$A$31,$B2586,品項年度售價!$B$2:$B$31,$E2586)</f>
        <v>305</v>
      </c>
      <c r="I2586" s="4" t="n">
        <v>281</v>
      </c>
      <c r="J2586" s="14" t="n">
        <f aca="false">H2586*I2586</f>
        <v>85705</v>
      </c>
    </row>
    <row r="2587" customFormat="false" ht="15" hidden="false" customHeight="false" outlineLevel="0" collapsed="false">
      <c r="A2587" s="6" t="str">
        <f aca="false">TEXT(B2587,"0")&amp;"-"&amp;TEXT(C2587,"00")</f>
        <v>2025-03</v>
      </c>
      <c r="B2587" s="4" t="n">
        <v>2025</v>
      </c>
      <c r="C2587" s="4" t="n">
        <v>3</v>
      </c>
      <c r="D2587" s="9" t="s">
        <v>285</v>
      </c>
      <c r="E2587" s="9" t="s">
        <v>360</v>
      </c>
      <c r="F2587" s="12" t="str">
        <f aca="false">INDEX(品項主檔!$B$2:$B$11,MATCH($E2587,品項主檔!$A$2:$A$11,0))</f>
        <v>塔香涼麵</v>
      </c>
      <c r="G2587" s="12" t="str">
        <f aca="false">INDEX(品項主檔!$C$2:$C$11,MATCH($E2587,品項主檔!$A$2:$A$11,0))</f>
        <v>主食</v>
      </c>
      <c r="H2587" s="17" t="n">
        <f aca="false">SUMIFS(品項年度售價!$D$2:$D$31,品項年度售價!$A$2:$A$31,$B2587,品項年度售價!$B$2:$B$31,$E2587)</f>
        <v>185</v>
      </c>
      <c r="I2587" s="4" t="n">
        <v>208</v>
      </c>
      <c r="J2587" s="14" t="n">
        <f aca="false">H2587*I2587</f>
        <v>38480</v>
      </c>
    </row>
    <row r="2588" customFormat="false" ht="15" hidden="false" customHeight="false" outlineLevel="0" collapsed="false">
      <c r="A2588" s="6" t="str">
        <f aca="false">TEXT(B2588,"0")&amp;"-"&amp;TEXT(C2588,"00")</f>
        <v>2025-03</v>
      </c>
      <c r="B2588" s="4" t="n">
        <v>2025</v>
      </c>
      <c r="C2588" s="4" t="n">
        <v>3</v>
      </c>
      <c r="D2588" s="9" t="s">
        <v>285</v>
      </c>
      <c r="E2588" s="9" t="s">
        <v>362</v>
      </c>
      <c r="F2588" s="12" t="str">
        <f aca="false">INDEX(品項主檔!$B$2:$B$11,MATCH($E2588,品項主檔!$A$2:$A$11,0))</f>
        <v>海鮮炒飯</v>
      </c>
      <c r="G2588" s="12" t="str">
        <f aca="false">INDEX(品項主檔!$C$2:$C$11,MATCH($E2588,品項主檔!$A$2:$A$11,0))</f>
        <v>主食</v>
      </c>
      <c r="H2588" s="17" t="n">
        <f aca="false">SUMIFS(品項年度售價!$D$2:$D$31,品項年度售價!$A$2:$A$31,$B2588,品項年度售價!$B$2:$B$31,$E2588)</f>
        <v>255</v>
      </c>
      <c r="I2588" s="4" t="n">
        <v>259</v>
      </c>
      <c r="J2588" s="14" t="n">
        <f aca="false">H2588*I2588</f>
        <v>66045</v>
      </c>
    </row>
    <row r="2589" customFormat="false" ht="15" hidden="false" customHeight="false" outlineLevel="0" collapsed="false">
      <c r="A2589" s="6" t="str">
        <f aca="false">TEXT(B2589,"0")&amp;"-"&amp;TEXT(C2589,"00")</f>
        <v>2025-03</v>
      </c>
      <c r="B2589" s="4" t="n">
        <v>2025</v>
      </c>
      <c r="C2589" s="4" t="n">
        <v>3</v>
      </c>
      <c r="D2589" s="9" t="s">
        <v>285</v>
      </c>
      <c r="E2589" s="9" t="s">
        <v>364</v>
      </c>
      <c r="F2589" s="12" t="str">
        <f aca="false">INDEX(品項主檔!$B$2:$B$11,MATCH($E2589,品項主檔!$A$2:$A$11,0))</f>
        <v>酸辣湯</v>
      </c>
      <c r="G2589" s="12" t="str">
        <f aca="false">INDEX(品項主檔!$C$2:$C$11,MATCH($E2589,品項主檔!$A$2:$A$11,0))</f>
        <v>湯品</v>
      </c>
      <c r="H2589" s="17" t="n">
        <f aca="false">SUMIFS(品項年度售價!$D$2:$D$31,品項年度售價!$A$2:$A$31,$B2589,品項年度售價!$B$2:$B$31,$E2589)</f>
        <v>60</v>
      </c>
      <c r="I2589" s="4" t="n">
        <v>1518</v>
      </c>
      <c r="J2589" s="14" t="n">
        <f aca="false">H2589*I2589</f>
        <v>91080</v>
      </c>
    </row>
    <row r="2590" customFormat="false" ht="15" hidden="false" customHeight="false" outlineLevel="0" collapsed="false">
      <c r="A2590" s="6" t="str">
        <f aca="false">TEXT(B2590,"0")&amp;"-"&amp;TEXT(C2590,"00")</f>
        <v>2025-03</v>
      </c>
      <c r="B2590" s="4" t="n">
        <v>2025</v>
      </c>
      <c r="C2590" s="4" t="n">
        <v>3</v>
      </c>
      <c r="D2590" s="9" t="s">
        <v>285</v>
      </c>
      <c r="E2590" s="9" t="s">
        <v>367</v>
      </c>
      <c r="F2590" s="12" t="str">
        <f aca="false">INDEX(品項主檔!$B$2:$B$11,MATCH($E2590,品項主檔!$A$2:$A$11,0))</f>
        <v>招牌滷味拼盤</v>
      </c>
      <c r="G2590" s="12" t="str">
        <f aca="false">INDEX(品項主檔!$C$2:$C$11,MATCH($E2590,品項主檔!$A$2:$A$11,0))</f>
        <v>小菜</v>
      </c>
      <c r="H2590" s="17" t="n">
        <f aca="false">SUMIFS(品項年度售價!$D$2:$D$31,品項年度售價!$A$2:$A$31,$B2590,品項年度售價!$B$2:$B$31,$E2590)</f>
        <v>125</v>
      </c>
      <c r="I2590" s="4" t="n">
        <v>1355</v>
      </c>
      <c r="J2590" s="14" t="n">
        <f aca="false">H2590*I2590</f>
        <v>169375</v>
      </c>
    </row>
    <row r="2591" customFormat="false" ht="15" hidden="false" customHeight="false" outlineLevel="0" collapsed="false">
      <c r="A2591" s="6" t="str">
        <f aca="false">TEXT(B2591,"0")&amp;"-"&amp;TEXT(C2591,"00")</f>
        <v>2025-03</v>
      </c>
      <c r="B2591" s="4" t="n">
        <v>2025</v>
      </c>
      <c r="C2591" s="4" t="n">
        <v>3</v>
      </c>
      <c r="D2591" s="9" t="s">
        <v>285</v>
      </c>
      <c r="E2591" s="9" t="s">
        <v>370</v>
      </c>
      <c r="F2591" s="12" t="str">
        <f aca="false">INDEX(品項主檔!$B$2:$B$11,MATCH($E2591,品項主檔!$A$2:$A$11,0))</f>
        <v>古早味紅茶</v>
      </c>
      <c r="G2591" s="12" t="str">
        <f aca="false">INDEX(品項主檔!$C$2:$C$11,MATCH($E2591,品項主檔!$A$2:$A$11,0))</f>
        <v>飲品</v>
      </c>
      <c r="H2591" s="17" t="n">
        <f aca="false">SUMIFS(品項年度售價!$D$2:$D$31,品項年度售價!$A$2:$A$31,$B2591,品項年度售價!$B$2:$B$31,$E2591)</f>
        <v>45</v>
      </c>
      <c r="I2591" s="4" t="n">
        <v>2202</v>
      </c>
      <c r="J2591" s="14" t="n">
        <f aca="false">H2591*I2591</f>
        <v>99090</v>
      </c>
    </row>
    <row r="2592" customFormat="false" ht="15" hidden="false" customHeight="false" outlineLevel="0" collapsed="false">
      <c r="A2592" s="6" t="str">
        <f aca="false">TEXT(B2592,"0")&amp;"-"&amp;TEXT(C2592,"00")</f>
        <v>2025-03</v>
      </c>
      <c r="B2592" s="4" t="n">
        <v>2025</v>
      </c>
      <c r="C2592" s="4" t="n">
        <v>3</v>
      </c>
      <c r="D2592" s="9" t="s">
        <v>300</v>
      </c>
      <c r="E2592" s="9" t="s">
        <v>349</v>
      </c>
      <c r="F2592" s="12" t="str">
        <f aca="false">INDEX(品項主檔!$B$2:$B$11,MATCH($E2592,品項主檔!$A$2:$A$11,0))</f>
        <v>招牌牛肉麵</v>
      </c>
      <c r="G2592" s="12" t="str">
        <f aca="false">INDEX(品項主檔!$C$2:$C$11,MATCH($E2592,品項主檔!$A$2:$A$11,0))</f>
        <v>主食</v>
      </c>
      <c r="H2592" s="17" t="n">
        <f aca="false">SUMIFS(品項年度售價!$D$2:$D$31,品項年度售價!$A$2:$A$31,$B2592,品項年度售價!$B$2:$B$31,$E2592)</f>
        <v>295</v>
      </c>
      <c r="I2592" s="4" t="n">
        <v>426</v>
      </c>
      <c r="J2592" s="14" t="n">
        <f aca="false">H2592*I2592</f>
        <v>125670</v>
      </c>
    </row>
    <row r="2593" customFormat="false" ht="15" hidden="false" customHeight="false" outlineLevel="0" collapsed="false">
      <c r="A2593" s="6" t="str">
        <f aca="false">TEXT(B2593,"0")&amp;"-"&amp;TEXT(C2593,"00")</f>
        <v>2025-03</v>
      </c>
      <c r="B2593" s="4" t="n">
        <v>2025</v>
      </c>
      <c r="C2593" s="4" t="n">
        <v>3</v>
      </c>
      <c r="D2593" s="9" t="s">
        <v>300</v>
      </c>
      <c r="E2593" s="9" t="s">
        <v>352</v>
      </c>
      <c r="F2593" s="12" t="str">
        <f aca="false">INDEX(品項主檔!$B$2:$B$11,MATCH($E2593,品項主檔!$A$2:$A$11,0))</f>
        <v>三杯雞定食</v>
      </c>
      <c r="G2593" s="12" t="str">
        <f aca="false">INDEX(品項主檔!$C$2:$C$11,MATCH($E2593,品項主檔!$A$2:$A$11,0))</f>
        <v>主食</v>
      </c>
      <c r="H2593" s="17" t="n">
        <f aca="false">SUMIFS(品項年度售價!$D$2:$D$31,品項年度售價!$A$2:$A$31,$B2593,品項年度售價!$B$2:$B$31,$E2593)</f>
        <v>260</v>
      </c>
      <c r="I2593" s="4" t="n">
        <v>430</v>
      </c>
      <c r="J2593" s="14" t="n">
        <f aca="false">H2593*I2593</f>
        <v>111800</v>
      </c>
    </row>
    <row r="2594" customFormat="false" ht="15" hidden="false" customHeight="false" outlineLevel="0" collapsed="false">
      <c r="A2594" s="6" t="str">
        <f aca="false">TEXT(B2594,"0")&amp;"-"&amp;TEXT(C2594,"00")</f>
        <v>2025-03</v>
      </c>
      <c r="B2594" s="4" t="n">
        <v>2025</v>
      </c>
      <c r="C2594" s="4" t="n">
        <v>3</v>
      </c>
      <c r="D2594" s="9" t="s">
        <v>300</v>
      </c>
      <c r="E2594" s="9" t="s">
        <v>354</v>
      </c>
      <c r="F2594" s="12" t="str">
        <f aca="false">INDEX(品項主檔!$B$2:$B$11,MATCH($E2594,品項主檔!$A$2:$A$11,0))</f>
        <v>蔥油雞腿飯</v>
      </c>
      <c r="G2594" s="12" t="str">
        <f aca="false">INDEX(品項主檔!$C$2:$C$11,MATCH($E2594,品項主檔!$A$2:$A$11,0))</f>
        <v>主食</v>
      </c>
      <c r="H2594" s="17" t="n">
        <f aca="false">SUMIFS(品項年度售價!$D$2:$D$31,品項年度售價!$A$2:$A$31,$B2594,品項年度售價!$B$2:$B$31,$E2594)</f>
        <v>230</v>
      </c>
      <c r="I2594" s="4" t="n">
        <v>423</v>
      </c>
      <c r="J2594" s="14" t="n">
        <f aca="false">H2594*I2594</f>
        <v>97290</v>
      </c>
    </row>
    <row r="2595" customFormat="false" ht="15" hidden="false" customHeight="false" outlineLevel="0" collapsed="false">
      <c r="A2595" s="6" t="str">
        <f aca="false">TEXT(B2595,"0")&amp;"-"&amp;TEXT(C2595,"00")</f>
        <v>2025-03</v>
      </c>
      <c r="B2595" s="4" t="n">
        <v>2025</v>
      </c>
      <c r="C2595" s="4" t="n">
        <v>3</v>
      </c>
      <c r="D2595" s="9" t="s">
        <v>300</v>
      </c>
      <c r="E2595" s="9" t="s">
        <v>356</v>
      </c>
      <c r="F2595" s="12" t="str">
        <f aca="false">INDEX(品項主檔!$B$2:$B$11,MATCH($E2595,品項主檔!$A$2:$A$11,0))</f>
        <v>黑胡椒豬排飯</v>
      </c>
      <c r="G2595" s="12" t="str">
        <f aca="false">INDEX(品項主檔!$C$2:$C$11,MATCH($E2595,品項主檔!$A$2:$A$11,0))</f>
        <v>主食</v>
      </c>
      <c r="H2595" s="17" t="n">
        <f aca="false">SUMIFS(品項年度售價!$D$2:$D$31,品項年度售價!$A$2:$A$31,$B2595,品項年度售價!$B$2:$B$31,$E2595)</f>
        <v>240</v>
      </c>
      <c r="I2595" s="4" t="n">
        <v>595</v>
      </c>
      <c r="J2595" s="14" t="n">
        <f aca="false">H2595*I2595</f>
        <v>142800</v>
      </c>
    </row>
    <row r="2596" customFormat="false" ht="15" hidden="false" customHeight="false" outlineLevel="0" collapsed="false">
      <c r="A2596" s="6" t="str">
        <f aca="false">TEXT(B2596,"0")&amp;"-"&amp;TEXT(C2596,"00")</f>
        <v>2025-03</v>
      </c>
      <c r="B2596" s="4" t="n">
        <v>2025</v>
      </c>
      <c r="C2596" s="4" t="n">
        <v>3</v>
      </c>
      <c r="D2596" s="9" t="s">
        <v>300</v>
      </c>
      <c r="E2596" s="9" t="s">
        <v>358</v>
      </c>
      <c r="F2596" s="12" t="str">
        <f aca="false">INDEX(品項主檔!$B$2:$B$11,MATCH($E2596,品項主檔!$A$2:$A$11,0))</f>
        <v>麻油雞湯麵</v>
      </c>
      <c r="G2596" s="12" t="str">
        <f aca="false">INDEX(品項主檔!$C$2:$C$11,MATCH($E2596,品項主檔!$A$2:$A$11,0))</f>
        <v>主食</v>
      </c>
      <c r="H2596" s="17" t="n">
        <f aca="false">SUMIFS(品項年度售價!$D$2:$D$31,品項年度售價!$A$2:$A$31,$B2596,品項年度售價!$B$2:$B$31,$E2596)</f>
        <v>305</v>
      </c>
      <c r="I2596" s="4" t="n">
        <v>450</v>
      </c>
      <c r="J2596" s="14" t="n">
        <f aca="false">H2596*I2596</f>
        <v>137250</v>
      </c>
    </row>
    <row r="2597" customFormat="false" ht="15" hidden="false" customHeight="false" outlineLevel="0" collapsed="false">
      <c r="A2597" s="6" t="str">
        <f aca="false">TEXT(B2597,"0")&amp;"-"&amp;TEXT(C2597,"00")</f>
        <v>2025-03</v>
      </c>
      <c r="B2597" s="4" t="n">
        <v>2025</v>
      </c>
      <c r="C2597" s="4" t="n">
        <v>3</v>
      </c>
      <c r="D2597" s="9" t="s">
        <v>300</v>
      </c>
      <c r="E2597" s="9" t="s">
        <v>360</v>
      </c>
      <c r="F2597" s="12" t="str">
        <f aca="false">INDEX(品項主檔!$B$2:$B$11,MATCH($E2597,品項主檔!$A$2:$A$11,0))</f>
        <v>塔香涼麵</v>
      </c>
      <c r="G2597" s="12" t="str">
        <f aca="false">INDEX(品項主檔!$C$2:$C$11,MATCH($E2597,品項主檔!$A$2:$A$11,0))</f>
        <v>主食</v>
      </c>
      <c r="H2597" s="17" t="n">
        <f aca="false">SUMIFS(品項年度售價!$D$2:$D$31,品項年度售價!$A$2:$A$31,$B2597,品項年度售價!$B$2:$B$31,$E2597)</f>
        <v>185</v>
      </c>
      <c r="I2597" s="4" t="n">
        <v>414</v>
      </c>
      <c r="J2597" s="14" t="n">
        <f aca="false">H2597*I2597</f>
        <v>76590</v>
      </c>
    </row>
    <row r="2598" customFormat="false" ht="15" hidden="false" customHeight="false" outlineLevel="0" collapsed="false">
      <c r="A2598" s="6" t="str">
        <f aca="false">TEXT(B2598,"0")&amp;"-"&amp;TEXT(C2598,"00")</f>
        <v>2025-03</v>
      </c>
      <c r="B2598" s="4" t="n">
        <v>2025</v>
      </c>
      <c r="C2598" s="4" t="n">
        <v>3</v>
      </c>
      <c r="D2598" s="9" t="s">
        <v>300</v>
      </c>
      <c r="E2598" s="9" t="s">
        <v>362</v>
      </c>
      <c r="F2598" s="12" t="str">
        <f aca="false">INDEX(品項主檔!$B$2:$B$11,MATCH($E2598,品項主檔!$A$2:$A$11,0))</f>
        <v>海鮮炒飯</v>
      </c>
      <c r="G2598" s="12" t="str">
        <f aca="false">INDEX(品項主檔!$C$2:$C$11,MATCH($E2598,品項主檔!$A$2:$A$11,0))</f>
        <v>主食</v>
      </c>
      <c r="H2598" s="17" t="n">
        <f aca="false">SUMIFS(品項年度售價!$D$2:$D$31,品項年度售價!$A$2:$A$31,$B2598,品項年度售價!$B$2:$B$31,$E2598)</f>
        <v>255</v>
      </c>
      <c r="I2598" s="4" t="n">
        <v>474</v>
      </c>
      <c r="J2598" s="14" t="n">
        <f aca="false">H2598*I2598</f>
        <v>120870</v>
      </c>
    </row>
    <row r="2599" customFormat="false" ht="15" hidden="false" customHeight="false" outlineLevel="0" collapsed="false">
      <c r="A2599" s="6" t="str">
        <f aca="false">TEXT(B2599,"0")&amp;"-"&amp;TEXT(C2599,"00")</f>
        <v>2025-03</v>
      </c>
      <c r="B2599" s="4" t="n">
        <v>2025</v>
      </c>
      <c r="C2599" s="4" t="n">
        <v>3</v>
      </c>
      <c r="D2599" s="9" t="s">
        <v>300</v>
      </c>
      <c r="E2599" s="9" t="s">
        <v>364</v>
      </c>
      <c r="F2599" s="12" t="str">
        <f aca="false">INDEX(品項主檔!$B$2:$B$11,MATCH($E2599,品項主檔!$A$2:$A$11,0))</f>
        <v>酸辣湯</v>
      </c>
      <c r="G2599" s="12" t="str">
        <f aca="false">INDEX(品項主檔!$C$2:$C$11,MATCH($E2599,品項主檔!$A$2:$A$11,0))</f>
        <v>湯品</v>
      </c>
      <c r="H2599" s="17" t="n">
        <f aca="false">SUMIFS(品項年度售價!$D$2:$D$31,品項年度售價!$A$2:$A$31,$B2599,品項年度售價!$B$2:$B$31,$E2599)</f>
        <v>60</v>
      </c>
      <c r="I2599" s="4" t="n">
        <v>2506</v>
      </c>
      <c r="J2599" s="14" t="n">
        <f aca="false">H2599*I2599</f>
        <v>150360</v>
      </c>
    </row>
    <row r="2600" customFormat="false" ht="15" hidden="false" customHeight="false" outlineLevel="0" collapsed="false">
      <c r="A2600" s="6" t="str">
        <f aca="false">TEXT(B2600,"0")&amp;"-"&amp;TEXT(C2600,"00")</f>
        <v>2025-03</v>
      </c>
      <c r="B2600" s="4" t="n">
        <v>2025</v>
      </c>
      <c r="C2600" s="4" t="n">
        <v>3</v>
      </c>
      <c r="D2600" s="9" t="s">
        <v>300</v>
      </c>
      <c r="E2600" s="9" t="s">
        <v>367</v>
      </c>
      <c r="F2600" s="12" t="str">
        <f aca="false">INDEX(品項主檔!$B$2:$B$11,MATCH($E2600,品項主檔!$A$2:$A$11,0))</f>
        <v>招牌滷味拼盤</v>
      </c>
      <c r="G2600" s="12" t="str">
        <f aca="false">INDEX(品項主檔!$C$2:$C$11,MATCH($E2600,品項主檔!$A$2:$A$11,0))</f>
        <v>小菜</v>
      </c>
      <c r="H2600" s="17" t="n">
        <f aca="false">SUMIFS(品項年度售價!$D$2:$D$31,品項年度售價!$A$2:$A$31,$B2600,品項年度售價!$B$2:$B$31,$E2600)</f>
        <v>125</v>
      </c>
      <c r="I2600" s="4" t="n">
        <v>1966</v>
      </c>
      <c r="J2600" s="14" t="n">
        <f aca="false">H2600*I2600</f>
        <v>245750</v>
      </c>
    </row>
    <row r="2601" customFormat="false" ht="15" hidden="false" customHeight="false" outlineLevel="0" collapsed="false">
      <c r="A2601" s="6" t="str">
        <f aca="false">TEXT(B2601,"0")&amp;"-"&amp;TEXT(C2601,"00")</f>
        <v>2025-03</v>
      </c>
      <c r="B2601" s="4" t="n">
        <v>2025</v>
      </c>
      <c r="C2601" s="4" t="n">
        <v>3</v>
      </c>
      <c r="D2601" s="9" t="s">
        <v>300</v>
      </c>
      <c r="E2601" s="9" t="s">
        <v>370</v>
      </c>
      <c r="F2601" s="12" t="str">
        <f aca="false">INDEX(品項主檔!$B$2:$B$11,MATCH($E2601,品項主檔!$A$2:$A$11,0))</f>
        <v>古早味紅茶</v>
      </c>
      <c r="G2601" s="12" t="str">
        <f aca="false">INDEX(品項主檔!$C$2:$C$11,MATCH($E2601,品項主檔!$A$2:$A$11,0))</f>
        <v>飲品</v>
      </c>
      <c r="H2601" s="17" t="n">
        <f aca="false">SUMIFS(品項年度售價!$D$2:$D$31,品項年度售價!$A$2:$A$31,$B2601,品項年度售價!$B$2:$B$31,$E2601)</f>
        <v>45</v>
      </c>
      <c r="I2601" s="4" t="n">
        <v>4681</v>
      </c>
      <c r="J2601" s="14" t="n">
        <f aca="false">H2601*I2601</f>
        <v>210645</v>
      </c>
    </row>
    <row r="2602" customFormat="false" ht="15" hidden="false" customHeight="false" outlineLevel="0" collapsed="false">
      <c r="A2602" s="6" t="str">
        <f aca="false">TEXT(B2602,"0")&amp;"-"&amp;TEXT(C2602,"00")</f>
        <v>2025-03</v>
      </c>
      <c r="B2602" s="4" t="n">
        <v>2025</v>
      </c>
      <c r="C2602" s="4" t="n">
        <v>3</v>
      </c>
      <c r="D2602" s="9" t="s">
        <v>305</v>
      </c>
      <c r="E2602" s="9" t="s">
        <v>349</v>
      </c>
      <c r="F2602" s="12" t="str">
        <f aca="false">INDEX(品項主檔!$B$2:$B$11,MATCH($E2602,品項主檔!$A$2:$A$11,0))</f>
        <v>招牌牛肉麵</v>
      </c>
      <c r="G2602" s="12" t="str">
        <f aca="false">INDEX(品項主檔!$C$2:$C$11,MATCH($E2602,品項主檔!$A$2:$A$11,0))</f>
        <v>主食</v>
      </c>
      <c r="H2602" s="17" t="n">
        <f aca="false">SUMIFS(品項年度售價!$D$2:$D$31,品項年度售價!$A$2:$A$31,$B2602,品項年度售價!$B$2:$B$31,$E2602)</f>
        <v>295</v>
      </c>
      <c r="I2602" s="4" t="n">
        <v>516</v>
      </c>
      <c r="J2602" s="14" t="n">
        <f aca="false">H2602*I2602</f>
        <v>152220</v>
      </c>
    </row>
    <row r="2603" customFormat="false" ht="15" hidden="false" customHeight="false" outlineLevel="0" collapsed="false">
      <c r="A2603" s="6" t="str">
        <f aca="false">TEXT(B2603,"0")&amp;"-"&amp;TEXT(C2603,"00")</f>
        <v>2025-03</v>
      </c>
      <c r="B2603" s="4" t="n">
        <v>2025</v>
      </c>
      <c r="C2603" s="4" t="n">
        <v>3</v>
      </c>
      <c r="D2603" s="9" t="s">
        <v>305</v>
      </c>
      <c r="E2603" s="9" t="s">
        <v>352</v>
      </c>
      <c r="F2603" s="12" t="str">
        <f aca="false">INDEX(品項主檔!$B$2:$B$11,MATCH($E2603,品項主檔!$A$2:$A$11,0))</f>
        <v>三杯雞定食</v>
      </c>
      <c r="G2603" s="12" t="str">
        <f aca="false">INDEX(品項主檔!$C$2:$C$11,MATCH($E2603,品項主檔!$A$2:$A$11,0))</f>
        <v>主食</v>
      </c>
      <c r="H2603" s="17" t="n">
        <f aca="false">SUMIFS(品項年度售價!$D$2:$D$31,品項年度售價!$A$2:$A$31,$B2603,品項年度售價!$B$2:$B$31,$E2603)</f>
        <v>260</v>
      </c>
      <c r="I2603" s="4" t="n">
        <v>582</v>
      </c>
      <c r="J2603" s="14" t="n">
        <f aca="false">H2603*I2603</f>
        <v>151320</v>
      </c>
    </row>
    <row r="2604" customFormat="false" ht="15" hidden="false" customHeight="false" outlineLevel="0" collapsed="false">
      <c r="A2604" s="6" t="str">
        <f aca="false">TEXT(B2604,"0")&amp;"-"&amp;TEXT(C2604,"00")</f>
        <v>2025-03</v>
      </c>
      <c r="B2604" s="4" t="n">
        <v>2025</v>
      </c>
      <c r="C2604" s="4" t="n">
        <v>3</v>
      </c>
      <c r="D2604" s="9" t="s">
        <v>305</v>
      </c>
      <c r="E2604" s="9" t="s">
        <v>354</v>
      </c>
      <c r="F2604" s="12" t="str">
        <f aca="false">INDEX(品項主檔!$B$2:$B$11,MATCH($E2604,品項主檔!$A$2:$A$11,0))</f>
        <v>蔥油雞腿飯</v>
      </c>
      <c r="G2604" s="12" t="str">
        <f aca="false">INDEX(品項主檔!$C$2:$C$11,MATCH($E2604,品項主檔!$A$2:$A$11,0))</f>
        <v>主食</v>
      </c>
      <c r="H2604" s="17" t="n">
        <f aca="false">SUMIFS(品項年度售價!$D$2:$D$31,品項年度售價!$A$2:$A$31,$B2604,品項年度售價!$B$2:$B$31,$E2604)</f>
        <v>230</v>
      </c>
      <c r="I2604" s="4" t="n">
        <v>544</v>
      </c>
      <c r="J2604" s="14" t="n">
        <f aca="false">H2604*I2604</f>
        <v>125120</v>
      </c>
    </row>
    <row r="2605" customFormat="false" ht="15" hidden="false" customHeight="false" outlineLevel="0" collapsed="false">
      <c r="A2605" s="6" t="str">
        <f aca="false">TEXT(B2605,"0")&amp;"-"&amp;TEXT(C2605,"00")</f>
        <v>2025-03</v>
      </c>
      <c r="B2605" s="4" t="n">
        <v>2025</v>
      </c>
      <c r="C2605" s="4" t="n">
        <v>3</v>
      </c>
      <c r="D2605" s="9" t="s">
        <v>305</v>
      </c>
      <c r="E2605" s="9" t="s">
        <v>356</v>
      </c>
      <c r="F2605" s="12" t="str">
        <f aca="false">INDEX(品項主檔!$B$2:$B$11,MATCH($E2605,品項主檔!$A$2:$A$11,0))</f>
        <v>黑胡椒豬排飯</v>
      </c>
      <c r="G2605" s="12" t="str">
        <f aca="false">INDEX(品項主檔!$C$2:$C$11,MATCH($E2605,品項主檔!$A$2:$A$11,0))</f>
        <v>主食</v>
      </c>
      <c r="H2605" s="17" t="n">
        <f aca="false">SUMIFS(品項年度售價!$D$2:$D$31,品項年度售價!$A$2:$A$31,$B2605,品項年度售價!$B$2:$B$31,$E2605)</f>
        <v>240</v>
      </c>
      <c r="I2605" s="4" t="n">
        <v>549</v>
      </c>
      <c r="J2605" s="14" t="n">
        <f aca="false">H2605*I2605</f>
        <v>131760</v>
      </c>
    </row>
    <row r="2606" customFormat="false" ht="15" hidden="false" customHeight="false" outlineLevel="0" collapsed="false">
      <c r="A2606" s="6" t="str">
        <f aca="false">TEXT(B2606,"0")&amp;"-"&amp;TEXT(C2606,"00")</f>
        <v>2025-03</v>
      </c>
      <c r="B2606" s="4" t="n">
        <v>2025</v>
      </c>
      <c r="C2606" s="4" t="n">
        <v>3</v>
      </c>
      <c r="D2606" s="9" t="s">
        <v>305</v>
      </c>
      <c r="E2606" s="9" t="s">
        <v>358</v>
      </c>
      <c r="F2606" s="12" t="str">
        <f aca="false">INDEX(品項主檔!$B$2:$B$11,MATCH($E2606,品項主檔!$A$2:$A$11,0))</f>
        <v>麻油雞湯麵</v>
      </c>
      <c r="G2606" s="12" t="str">
        <f aca="false">INDEX(品項主檔!$C$2:$C$11,MATCH($E2606,品項主檔!$A$2:$A$11,0))</f>
        <v>主食</v>
      </c>
      <c r="H2606" s="17" t="n">
        <f aca="false">SUMIFS(品項年度售價!$D$2:$D$31,品項年度售價!$A$2:$A$31,$B2606,品項年度售價!$B$2:$B$31,$E2606)</f>
        <v>305</v>
      </c>
      <c r="I2606" s="4" t="n">
        <v>453</v>
      </c>
      <c r="J2606" s="14" t="n">
        <f aca="false">H2606*I2606</f>
        <v>138165</v>
      </c>
    </row>
    <row r="2607" customFormat="false" ht="15" hidden="false" customHeight="false" outlineLevel="0" collapsed="false">
      <c r="A2607" s="6" t="str">
        <f aca="false">TEXT(B2607,"0")&amp;"-"&amp;TEXT(C2607,"00")</f>
        <v>2025-03</v>
      </c>
      <c r="B2607" s="4" t="n">
        <v>2025</v>
      </c>
      <c r="C2607" s="4" t="n">
        <v>3</v>
      </c>
      <c r="D2607" s="9" t="s">
        <v>305</v>
      </c>
      <c r="E2607" s="9" t="s">
        <v>360</v>
      </c>
      <c r="F2607" s="12" t="str">
        <f aca="false">INDEX(品項主檔!$B$2:$B$11,MATCH($E2607,品項主檔!$A$2:$A$11,0))</f>
        <v>塔香涼麵</v>
      </c>
      <c r="G2607" s="12" t="str">
        <f aca="false">INDEX(品項主檔!$C$2:$C$11,MATCH($E2607,品項主檔!$A$2:$A$11,0))</f>
        <v>主食</v>
      </c>
      <c r="H2607" s="17" t="n">
        <f aca="false">SUMIFS(品項年度售價!$D$2:$D$31,品項年度售價!$A$2:$A$31,$B2607,品項年度售價!$B$2:$B$31,$E2607)</f>
        <v>185</v>
      </c>
      <c r="I2607" s="4" t="n">
        <v>329</v>
      </c>
      <c r="J2607" s="14" t="n">
        <f aca="false">H2607*I2607</f>
        <v>60865</v>
      </c>
    </row>
    <row r="2608" customFormat="false" ht="15" hidden="false" customHeight="false" outlineLevel="0" collapsed="false">
      <c r="A2608" s="6" t="str">
        <f aca="false">TEXT(B2608,"0")&amp;"-"&amp;TEXT(C2608,"00")</f>
        <v>2025-03</v>
      </c>
      <c r="B2608" s="4" t="n">
        <v>2025</v>
      </c>
      <c r="C2608" s="4" t="n">
        <v>3</v>
      </c>
      <c r="D2608" s="9" t="s">
        <v>305</v>
      </c>
      <c r="E2608" s="9" t="s">
        <v>362</v>
      </c>
      <c r="F2608" s="12" t="str">
        <f aca="false">INDEX(品項主檔!$B$2:$B$11,MATCH($E2608,品項主檔!$A$2:$A$11,0))</f>
        <v>海鮮炒飯</v>
      </c>
      <c r="G2608" s="12" t="str">
        <f aca="false">INDEX(品項主檔!$C$2:$C$11,MATCH($E2608,品項主檔!$A$2:$A$11,0))</f>
        <v>主食</v>
      </c>
      <c r="H2608" s="17" t="n">
        <f aca="false">SUMIFS(品項年度售價!$D$2:$D$31,品項年度售價!$A$2:$A$31,$B2608,品項年度售價!$B$2:$B$31,$E2608)</f>
        <v>255</v>
      </c>
      <c r="I2608" s="4" t="n">
        <v>614</v>
      </c>
      <c r="J2608" s="14" t="n">
        <f aca="false">H2608*I2608</f>
        <v>156570</v>
      </c>
    </row>
    <row r="2609" customFormat="false" ht="15" hidden="false" customHeight="false" outlineLevel="0" collapsed="false">
      <c r="A2609" s="6" t="str">
        <f aca="false">TEXT(B2609,"0")&amp;"-"&amp;TEXT(C2609,"00")</f>
        <v>2025-03</v>
      </c>
      <c r="B2609" s="4" t="n">
        <v>2025</v>
      </c>
      <c r="C2609" s="4" t="n">
        <v>3</v>
      </c>
      <c r="D2609" s="9" t="s">
        <v>305</v>
      </c>
      <c r="E2609" s="9" t="s">
        <v>364</v>
      </c>
      <c r="F2609" s="12" t="str">
        <f aca="false">INDEX(品項主檔!$B$2:$B$11,MATCH($E2609,品項主檔!$A$2:$A$11,0))</f>
        <v>酸辣湯</v>
      </c>
      <c r="G2609" s="12" t="str">
        <f aca="false">INDEX(品項主檔!$C$2:$C$11,MATCH($E2609,品項主檔!$A$2:$A$11,0))</f>
        <v>湯品</v>
      </c>
      <c r="H2609" s="17" t="n">
        <f aca="false">SUMIFS(品項年度售價!$D$2:$D$31,品項年度售價!$A$2:$A$31,$B2609,品項年度售價!$B$2:$B$31,$E2609)</f>
        <v>60</v>
      </c>
      <c r="I2609" s="4" t="n">
        <v>3095</v>
      </c>
      <c r="J2609" s="14" t="n">
        <f aca="false">H2609*I2609</f>
        <v>185700</v>
      </c>
    </row>
    <row r="2610" customFormat="false" ht="15" hidden="false" customHeight="false" outlineLevel="0" collapsed="false">
      <c r="A2610" s="6" t="str">
        <f aca="false">TEXT(B2610,"0")&amp;"-"&amp;TEXT(C2610,"00")</f>
        <v>2025-03</v>
      </c>
      <c r="B2610" s="4" t="n">
        <v>2025</v>
      </c>
      <c r="C2610" s="4" t="n">
        <v>3</v>
      </c>
      <c r="D2610" s="9" t="s">
        <v>305</v>
      </c>
      <c r="E2610" s="9" t="s">
        <v>367</v>
      </c>
      <c r="F2610" s="12" t="str">
        <f aca="false">INDEX(品項主檔!$B$2:$B$11,MATCH($E2610,品項主檔!$A$2:$A$11,0))</f>
        <v>招牌滷味拼盤</v>
      </c>
      <c r="G2610" s="12" t="str">
        <f aca="false">INDEX(品項主檔!$C$2:$C$11,MATCH($E2610,品項主檔!$A$2:$A$11,0))</f>
        <v>小菜</v>
      </c>
      <c r="H2610" s="17" t="n">
        <f aca="false">SUMIFS(品項年度售價!$D$2:$D$31,品項年度售價!$A$2:$A$31,$B2610,品項年度售價!$B$2:$B$31,$E2610)</f>
        <v>125</v>
      </c>
      <c r="I2610" s="4" t="n">
        <v>1976</v>
      </c>
      <c r="J2610" s="14" t="n">
        <f aca="false">H2610*I2610</f>
        <v>247000</v>
      </c>
    </row>
    <row r="2611" customFormat="false" ht="15" hidden="false" customHeight="false" outlineLevel="0" collapsed="false">
      <c r="A2611" s="6" t="str">
        <f aca="false">TEXT(B2611,"0")&amp;"-"&amp;TEXT(C2611,"00")</f>
        <v>2025-03</v>
      </c>
      <c r="B2611" s="4" t="n">
        <v>2025</v>
      </c>
      <c r="C2611" s="4" t="n">
        <v>3</v>
      </c>
      <c r="D2611" s="9" t="s">
        <v>305</v>
      </c>
      <c r="E2611" s="9" t="s">
        <v>370</v>
      </c>
      <c r="F2611" s="12" t="str">
        <f aca="false">INDEX(品項主檔!$B$2:$B$11,MATCH($E2611,品項主檔!$A$2:$A$11,0))</f>
        <v>古早味紅茶</v>
      </c>
      <c r="G2611" s="12" t="str">
        <f aca="false">INDEX(品項主檔!$C$2:$C$11,MATCH($E2611,品項主檔!$A$2:$A$11,0))</f>
        <v>飲品</v>
      </c>
      <c r="H2611" s="17" t="n">
        <f aca="false">SUMIFS(品項年度售價!$D$2:$D$31,品項年度售價!$A$2:$A$31,$B2611,品項年度售價!$B$2:$B$31,$E2611)</f>
        <v>45</v>
      </c>
      <c r="I2611" s="4" t="n">
        <v>4253</v>
      </c>
      <c r="J2611" s="14" t="n">
        <f aca="false">H2611*I2611</f>
        <v>191385</v>
      </c>
    </row>
    <row r="2612" customFormat="false" ht="15" hidden="false" customHeight="false" outlineLevel="0" collapsed="false">
      <c r="A2612" s="6" t="str">
        <f aca="false">TEXT(B2612,"0")&amp;"-"&amp;TEXT(C2612,"00")</f>
        <v>2025-03</v>
      </c>
      <c r="B2612" s="4" t="n">
        <v>2025</v>
      </c>
      <c r="C2612" s="4" t="n">
        <v>3</v>
      </c>
      <c r="D2612" s="9" t="s">
        <v>307</v>
      </c>
      <c r="E2612" s="9" t="s">
        <v>349</v>
      </c>
      <c r="F2612" s="12" t="str">
        <f aca="false">INDEX(品項主檔!$B$2:$B$11,MATCH($E2612,品項主檔!$A$2:$A$11,0))</f>
        <v>招牌牛肉麵</v>
      </c>
      <c r="G2612" s="12" t="str">
        <f aca="false">INDEX(品項主檔!$C$2:$C$11,MATCH($E2612,品項主檔!$A$2:$A$11,0))</f>
        <v>主食</v>
      </c>
      <c r="H2612" s="17" t="n">
        <f aca="false">SUMIFS(品項年度售價!$D$2:$D$31,品項年度售價!$A$2:$A$31,$B2612,品項年度售價!$B$2:$B$31,$E2612)</f>
        <v>295</v>
      </c>
      <c r="I2612" s="4" t="n">
        <v>313</v>
      </c>
      <c r="J2612" s="14" t="n">
        <f aca="false">H2612*I2612</f>
        <v>92335</v>
      </c>
    </row>
    <row r="2613" customFormat="false" ht="15" hidden="false" customHeight="false" outlineLevel="0" collapsed="false">
      <c r="A2613" s="6" t="str">
        <f aca="false">TEXT(B2613,"0")&amp;"-"&amp;TEXT(C2613,"00")</f>
        <v>2025-03</v>
      </c>
      <c r="B2613" s="4" t="n">
        <v>2025</v>
      </c>
      <c r="C2613" s="4" t="n">
        <v>3</v>
      </c>
      <c r="D2613" s="9" t="s">
        <v>307</v>
      </c>
      <c r="E2613" s="9" t="s">
        <v>352</v>
      </c>
      <c r="F2613" s="12" t="str">
        <f aca="false">INDEX(品項主檔!$B$2:$B$11,MATCH($E2613,品項主檔!$A$2:$A$11,0))</f>
        <v>三杯雞定食</v>
      </c>
      <c r="G2613" s="12" t="str">
        <f aca="false">INDEX(品項主檔!$C$2:$C$11,MATCH($E2613,品項主檔!$A$2:$A$11,0))</f>
        <v>主食</v>
      </c>
      <c r="H2613" s="17" t="n">
        <f aca="false">SUMIFS(品項年度售價!$D$2:$D$31,品項年度售價!$A$2:$A$31,$B2613,品項年度售價!$B$2:$B$31,$E2613)</f>
        <v>260</v>
      </c>
      <c r="I2613" s="4" t="n">
        <v>445</v>
      </c>
      <c r="J2613" s="14" t="n">
        <f aca="false">H2613*I2613</f>
        <v>115700</v>
      </c>
    </row>
    <row r="2614" customFormat="false" ht="15" hidden="false" customHeight="false" outlineLevel="0" collapsed="false">
      <c r="A2614" s="6" t="str">
        <f aca="false">TEXT(B2614,"0")&amp;"-"&amp;TEXT(C2614,"00")</f>
        <v>2025-03</v>
      </c>
      <c r="B2614" s="4" t="n">
        <v>2025</v>
      </c>
      <c r="C2614" s="4" t="n">
        <v>3</v>
      </c>
      <c r="D2614" s="9" t="s">
        <v>307</v>
      </c>
      <c r="E2614" s="9" t="s">
        <v>354</v>
      </c>
      <c r="F2614" s="12" t="str">
        <f aca="false">INDEX(品項主檔!$B$2:$B$11,MATCH($E2614,品項主檔!$A$2:$A$11,0))</f>
        <v>蔥油雞腿飯</v>
      </c>
      <c r="G2614" s="12" t="str">
        <f aca="false">INDEX(品項主檔!$C$2:$C$11,MATCH($E2614,品項主檔!$A$2:$A$11,0))</f>
        <v>主食</v>
      </c>
      <c r="H2614" s="17" t="n">
        <f aca="false">SUMIFS(品項年度售價!$D$2:$D$31,品項年度售價!$A$2:$A$31,$B2614,品項年度售價!$B$2:$B$31,$E2614)</f>
        <v>230</v>
      </c>
      <c r="I2614" s="4" t="n">
        <v>373</v>
      </c>
      <c r="J2614" s="14" t="n">
        <f aca="false">H2614*I2614</f>
        <v>85790</v>
      </c>
    </row>
    <row r="2615" customFormat="false" ht="15" hidden="false" customHeight="false" outlineLevel="0" collapsed="false">
      <c r="A2615" s="6" t="str">
        <f aca="false">TEXT(B2615,"0")&amp;"-"&amp;TEXT(C2615,"00")</f>
        <v>2025-03</v>
      </c>
      <c r="B2615" s="4" t="n">
        <v>2025</v>
      </c>
      <c r="C2615" s="4" t="n">
        <v>3</v>
      </c>
      <c r="D2615" s="9" t="s">
        <v>307</v>
      </c>
      <c r="E2615" s="9" t="s">
        <v>356</v>
      </c>
      <c r="F2615" s="12" t="str">
        <f aca="false">INDEX(品項主檔!$B$2:$B$11,MATCH($E2615,品項主檔!$A$2:$A$11,0))</f>
        <v>黑胡椒豬排飯</v>
      </c>
      <c r="G2615" s="12" t="str">
        <f aca="false">INDEX(品項主檔!$C$2:$C$11,MATCH($E2615,品項主檔!$A$2:$A$11,0))</f>
        <v>主食</v>
      </c>
      <c r="H2615" s="17" t="n">
        <f aca="false">SUMIFS(品項年度售價!$D$2:$D$31,品項年度售價!$A$2:$A$31,$B2615,品項年度售價!$B$2:$B$31,$E2615)</f>
        <v>240</v>
      </c>
      <c r="I2615" s="4" t="n">
        <v>408</v>
      </c>
      <c r="J2615" s="14" t="n">
        <f aca="false">H2615*I2615</f>
        <v>97920</v>
      </c>
    </row>
    <row r="2616" customFormat="false" ht="15" hidden="false" customHeight="false" outlineLevel="0" collapsed="false">
      <c r="A2616" s="6" t="str">
        <f aca="false">TEXT(B2616,"0")&amp;"-"&amp;TEXT(C2616,"00")</f>
        <v>2025-03</v>
      </c>
      <c r="B2616" s="4" t="n">
        <v>2025</v>
      </c>
      <c r="C2616" s="4" t="n">
        <v>3</v>
      </c>
      <c r="D2616" s="9" t="s">
        <v>307</v>
      </c>
      <c r="E2616" s="9" t="s">
        <v>358</v>
      </c>
      <c r="F2616" s="12" t="str">
        <f aca="false">INDEX(品項主檔!$B$2:$B$11,MATCH($E2616,品項主檔!$A$2:$A$11,0))</f>
        <v>麻油雞湯麵</v>
      </c>
      <c r="G2616" s="12" t="str">
        <f aca="false">INDEX(品項主檔!$C$2:$C$11,MATCH($E2616,品項主檔!$A$2:$A$11,0))</f>
        <v>主食</v>
      </c>
      <c r="H2616" s="17" t="n">
        <f aca="false">SUMIFS(品項年度售價!$D$2:$D$31,品項年度售價!$A$2:$A$31,$B2616,品項年度售價!$B$2:$B$31,$E2616)</f>
        <v>305</v>
      </c>
      <c r="I2616" s="4" t="n">
        <v>381</v>
      </c>
      <c r="J2616" s="14" t="n">
        <f aca="false">H2616*I2616</f>
        <v>116205</v>
      </c>
    </row>
    <row r="2617" customFormat="false" ht="15" hidden="false" customHeight="false" outlineLevel="0" collapsed="false">
      <c r="A2617" s="6" t="str">
        <f aca="false">TEXT(B2617,"0")&amp;"-"&amp;TEXT(C2617,"00")</f>
        <v>2025-03</v>
      </c>
      <c r="B2617" s="4" t="n">
        <v>2025</v>
      </c>
      <c r="C2617" s="4" t="n">
        <v>3</v>
      </c>
      <c r="D2617" s="9" t="s">
        <v>307</v>
      </c>
      <c r="E2617" s="9" t="s">
        <v>360</v>
      </c>
      <c r="F2617" s="12" t="str">
        <f aca="false">INDEX(品項主檔!$B$2:$B$11,MATCH($E2617,品項主檔!$A$2:$A$11,0))</f>
        <v>塔香涼麵</v>
      </c>
      <c r="G2617" s="12" t="str">
        <f aca="false">INDEX(品項主檔!$C$2:$C$11,MATCH($E2617,品項主檔!$A$2:$A$11,0))</f>
        <v>主食</v>
      </c>
      <c r="H2617" s="17" t="n">
        <f aca="false">SUMIFS(品項年度售價!$D$2:$D$31,品項年度售價!$A$2:$A$31,$B2617,品項年度售價!$B$2:$B$31,$E2617)</f>
        <v>185</v>
      </c>
      <c r="I2617" s="4" t="n">
        <v>249</v>
      </c>
      <c r="J2617" s="14" t="n">
        <f aca="false">H2617*I2617</f>
        <v>46065</v>
      </c>
    </row>
    <row r="2618" customFormat="false" ht="15" hidden="false" customHeight="false" outlineLevel="0" collapsed="false">
      <c r="A2618" s="6" t="str">
        <f aca="false">TEXT(B2618,"0")&amp;"-"&amp;TEXT(C2618,"00")</f>
        <v>2025-03</v>
      </c>
      <c r="B2618" s="4" t="n">
        <v>2025</v>
      </c>
      <c r="C2618" s="4" t="n">
        <v>3</v>
      </c>
      <c r="D2618" s="9" t="s">
        <v>307</v>
      </c>
      <c r="E2618" s="9" t="s">
        <v>362</v>
      </c>
      <c r="F2618" s="12" t="str">
        <f aca="false">INDEX(品項主檔!$B$2:$B$11,MATCH($E2618,品項主檔!$A$2:$A$11,0))</f>
        <v>海鮮炒飯</v>
      </c>
      <c r="G2618" s="12" t="str">
        <f aca="false">INDEX(品項主檔!$C$2:$C$11,MATCH($E2618,品項主檔!$A$2:$A$11,0))</f>
        <v>主食</v>
      </c>
      <c r="H2618" s="17" t="n">
        <f aca="false">SUMIFS(品項年度售價!$D$2:$D$31,品項年度售價!$A$2:$A$31,$B2618,品項年度售價!$B$2:$B$31,$E2618)</f>
        <v>255</v>
      </c>
      <c r="I2618" s="4" t="n">
        <v>422</v>
      </c>
      <c r="J2618" s="14" t="n">
        <f aca="false">H2618*I2618</f>
        <v>107610</v>
      </c>
    </row>
    <row r="2619" customFormat="false" ht="15" hidden="false" customHeight="false" outlineLevel="0" collapsed="false">
      <c r="A2619" s="6" t="str">
        <f aca="false">TEXT(B2619,"0")&amp;"-"&amp;TEXT(C2619,"00")</f>
        <v>2025-03</v>
      </c>
      <c r="B2619" s="4" t="n">
        <v>2025</v>
      </c>
      <c r="C2619" s="4" t="n">
        <v>3</v>
      </c>
      <c r="D2619" s="9" t="s">
        <v>307</v>
      </c>
      <c r="E2619" s="9" t="s">
        <v>364</v>
      </c>
      <c r="F2619" s="12" t="str">
        <f aca="false">INDEX(品項主檔!$B$2:$B$11,MATCH($E2619,品項主檔!$A$2:$A$11,0))</f>
        <v>酸辣湯</v>
      </c>
      <c r="G2619" s="12" t="str">
        <f aca="false">INDEX(品項主檔!$C$2:$C$11,MATCH($E2619,品項主檔!$A$2:$A$11,0))</f>
        <v>湯品</v>
      </c>
      <c r="H2619" s="17" t="n">
        <f aca="false">SUMIFS(品項年度售價!$D$2:$D$31,品項年度售價!$A$2:$A$31,$B2619,品項年度售價!$B$2:$B$31,$E2619)</f>
        <v>60</v>
      </c>
      <c r="I2619" s="4" t="n">
        <v>1908</v>
      </c>
      <c r="J2619" s="14" t="n">
        <f aca="false">H2619*I2619</f>
        <v>114480</v>
      </c>
    </row>
    <row r="2620" customFormat="false" ht="15" hidden="false" customHeight="false" outlineLevel="0" collapsed="false">
      <c r="A2620" s="6" t="str">
        <f aca="false">TEXT(B2620,"0")&amp;"-"&amp;TEXT(C2620,"00")</f>
        <v>2025-03</v>
      </c>
      <c r="B2620" s="4" t="n">
        <v>2025</v>
      </c>
      <c r="C2620" s="4" t="n">
        <v>3</v>
      </c>
      <c r="D2620" s="9" t="s">
        <v>307</v>
      </c>
      <c r="E2620" s="9" t="s">
        <v>367</v>
      </c>
      <c r="F2620" s="12" t="str">
        <f aca="false">INDEX(品項主檔!$B$2:$B$11,MATCH($E2620,品項主檔!$A$2:$A$11,0))</f>
        <v>招牌滷味拼盤</v>
      </c>
      <c r="G2620" s="12" t="str">
        <f aca="false">INDEX(品項主檔!$C$2:$C$11,MATCH($E2620,品項主檔!$A$2:$A$11,0))</f>
        <v>小菜</v>
      </c>
      <c r="H2620" s="17" t="n">
        <f aca="false">SUMIFS(品項年度售價!$D$2:$D$31,品項年度售價!$A$2:$A$31,$B2620,品項年度售價!$B$2:$B$31,$E2620)</f>
        <v>125</v>
      </c>
      <c r="I2620" s="4" t="n">
        <v>1554</v>
      </c>
      <c r="J2620" s="14" t="n">
        <f aca="false">H2620*I2620</f>
        <v>194250</v>
      </c>
    </row>
    <row r="2621" customFormat="false" ht="15" hidden="false" customHeight="false" outlineLevel="0" collapsed="false">
      <c r="A2621" s="6" t="str">
        <f aca="false">TEXT(B2621,"0")&amp;"-"&amp;TEXT(C2621,"00")</f>
        <v>2025-03</v>
      </c>
      <c r="B2621" s="4" t="n">
        <v>2025</v>
      </c>
      <c r="C2621" s="4" t="n">
        <v>3</v>
      </c>
      <c r="D2621" s="9" t="s">
        <v>307</v>
      </c>
      <c r="E2621" s="9" t="s">
        <v>370</v>
      </c>
      <c r="F2621" s="12" t="str">
        <f aca="false">INDEX(品項主檔!$B$2:$B$11,MATCH($E2621,品項主檔!$A$2:$A$11,0))</f>
        <v>古早味紅茶</v>
      </c>
      <c r="G2621" s="12" t="str">
        <f aca="false">INDEX(品項主檔!$C$2:$C$11,MATCH($E2621,品項主檔!$A$2:$A$11,0))</f>
        <v>飲品</v>
      </c>
      <c r="H2621" s="17" t="n">
        <f aca="false">SUMIFS(品項年度售價!$D$2:$D$31,品項年度售價!$A$2:$A$31,$B2621,品項年度售價!$B$2:$B$31,$E2621)</f>
        <v>45</v>
      </c>
      <c r="I2621" s="4" t="n">
        <v>2662</v>
      </c>
      <c r="J2621" s="14" t="n">
        <f aca="false">H2621*I2621</f>
        <v>119790</v>
      </c>
    </row>
    <row r="2622" customFormat="false" ht="15" hidden="false" customHeight="false" outlineLevel="0" collapsed="false">
      <c r="A2622" s="6" t="str">
        <f aca="false">TEXT(B2622,"0")&amp;"-"&amp;TEXT(C2622,"00")</f>
        <v>2025-03</v>
      </c>
      <c r="B2622" s="4" t="n">
        <v>2025</v>
      </c>
      <c r="C2622" s="4" t="n">
        <v>3</v>
      </c>
      <c r="D2622" s="9" t="s">
        <v>310</v>
      </c>
      <c r="E2622" s="9" t="s">
        <v>349</v>
      </c>
      <c r="F2622" s="12" t="str">
        <f aca="false">INDEX(品項主檔!$B$2:$B$11,MATCH($E2622,品項主檔!$A$2:$A$11,0))</f>
        <v>招牌牛肉麵</v>
      </c>
      <c r="G2622" s="12" t="str">
        <f aca="false">INDEX(品項主檔!$C$2:$C$11,MATCH($E2622,品項主檔!$A$2:$A$11,0))</f>
        <v>主食</v>
      </c>
      <c r="H2622" s="17" t="n">
        <f aca="false">SUMIFS(品項年度售價!$D$2:$D$31,品項年度售價!$A$2:$A$31,$B2622,品項年度售價!$B$2:$B$31,$E2622)</f>
        <v>295</v>
      </c>
      <c r="I2622" s="4" t="n">
        <v>158</v>
      </c>
      <c r="J2622" s="14" t="n">
        <f aca="false">H2622*I2622</f>
        <v>46610</v>
      </c>
    </row>
    <row r="2623" customFormat="false" ht="15" hidden="false" customHeight="false" outlineLevel="0" collapsed="false">
      <c r="A2623" s="6" t="str">
        <f aca="false">TEXT(B2623,"0")&amp;"-"&amp;TEXT(C2623,"00")</f>
        <v>2025-03</v>
      </c>
      <c r="B2623" s="4" t="n">
        <v>2025</v>
      </c>
      <c r="C2623" s="4" t="n">
        <v>3</v>
      </c>
      <c r="D2623" s="9" t="s">
        <v>310</v>
      </c>
      <c r="E2623" s="9" t="s">
        <v>352</v>
      </c>
      <c r="F2623" s="12" t="str">
        <f aca="false">INDEX(品項主檔!$B$2:$B$11,MATCH($E2623,品項主檔!$A$2:$A$11,0))</f>
        <v>三杯雞定食</v>
      </c>
      <c r="G2623" s="12" t="str">
        <f aca="false">INDEX(品項主檔!$C$2:$C$11,MATCH($E2623,品項主檔!$A$2:$A$11,0))</f>
        <v>主食</v>
      </c>
      <c r="H2623" s="17" t="n">
        <f aca="false">SUMIFS(品項年度售價!$D$2:$D$31,品項年度售價!$A$2:$A$31,$B2623,品項年度售價!$B$2:$B$31,$E2623)</f>
        <v>260</v>
      </c>
      <c r="I2623" s="4" t="n">
        <v>169</v>
      </c>
      <c r="J2623" s="14" t="n">
        <f aca="false">H2623*I2623</f>
        <v>43940</v>
      </c>
    </row>
    <row r="2624" customFormat="false" ht="15" hidden="false" customHeight="false" outlineLevel="0" collapsed="false">
      <c r="A2624" s="6" t="str">
        <f aca="false">TEXT(B2624,"0")&amp;"-"&amp;TEXT(C2624,"00")</f>
        <v>2025-03</v>
      </c>
      <c r="B2624" s="4" t="n">
        <v>2025</v>
      </c>
      <c r="C2624" s="4" t="n">
        <v>3</v>
      </c>
      <c r="D2624" s="9" t="s">
        <v>310</v>
      </c>
      <c r="E2624" s="9" t="s">
        <v>354</v>
      </c>
      <c r="F2624" s="12" t="str">
        <f aca="false">INDEX(品項主檔!$B$2:$B$11,MATCH($E2624,品項主檔!$A$2:$A$11,0))</f>
        <v>蔥油雞腿飯</v>
      </c>
      <c r="G2624" s="12" t="str">
        <f aca="false">INDEX(品項主檔!$C$2:$C$11,MATCH($E2624,品項主檔!$A$2:$A$11,0))</f>
        <v>主食</v>
      </c>
      <c r="H2624" s="17" t="n">
        <f aca="false">SUMIFS(品項年度售價!$D$2:$D$31,品項年度售價!$A$2:$A$31,$B2624,品項年度售價!$B$2:$B$31,$E2624)</f>
        <v>230</v>
      </c>
      <c r="I2624" s="4" t="n">
        <v>151</v>
      </c>
      <c r="J2624" s="14" t="n">
        <f aca="false">H2624*I2624</f>
        <v>34730</v>
      </c>
    </row>
    <row r="2625" customFormat="false" ht="15" hidden="false" customHeight="false" outlineLevel="0" collapsed="false">
      <c r="A2625" s="6" t="str">
        <f aca="false">TEXT(B2625,"0")&amp;"-"&amp;TEXT(C2625,"00")</f>
        <v>2025-03</v>
      </c>
      <c r="B2625" s="4" t="n">
        <v>2025</v>
      </c>
      <c r="C2625" s="4" t="n">
        <v>3</v>
      </c>
      <c r="D2625" s="9" t="s">
        <v>310</v>
      </c>
      <c r="E2625" s="9" t="s">
        <v>356</v>
      </c>
      <c r="F2625" s="12" t="str">
        <f aca="false">INDEX(品項主檔!$B$2:$B$11,MATCH($E2625,品項主檔!$A$2:$A$11,0))</f>
        <v>黑胡椒豬排飯</v>
      </c>
      <c r="G2625" s="12" t="str">
        <f aca="false">INDEX(品項主檔!$C$2:$C$11,MATCH($E2625,品項主檔!$A$2:$A$11,0))</f>
        <v>主食</v>
      </c>
      <c r="H2625" s="17" t="n">
        <f aca="false">SUMIFS(品項年度售價!$D$2:$D$31,品項年度售價!$A$2:$A$31,$B2625,品項年度售價!$B$2:$B$31,$E2625)</f>
        <v>240</v>
      </c>
      <c r="I2625" s="4" t="n">
        <v>198</v>
      </c>
      <c r="J2625" s="14" t="n">
        <f aca="false">H2625*I2625</f>
        <v>47520</v>
      </c>
    </row>
    <row r="2626" customFormat="false" ht="15" hidden="false" customHeight="false" outlineLevel="0" collapsed="false">
      <c r="A2626" s="6" t="str">
        <f aca="false">TEXT(B2626,"0")&amp;"-"&amp;TEXT(C2626,"00")</f>
        <v>2025-03</v>
      </c>
      <c r="B2626" s="4" t="n">
        <v>2025</v>
      </c>
      <c r="C2626" s="4" t="n">
        <v>3</v>
      </c>
      <c r="D2626" s="9" t="s">
        <v>310</v>
      </c>
      <c r="E2626" s="9" t="s">
        <v>358</v>
      </c>
      <c r="F2626" s="12" t="str">
        <f aca="false">INDEX(品項主檔!$B$2:$B$11,MATCH($E2626,品項主檔!$A$2:$A$11,0))</f>
        <v>麻油雞湯麵</v>
      </c>
      <c r="G2626" s="12" t="str">
        <f aca="false">INDEX(品項主檔!$C$2:$C$11,MATCH($E2626,品項主檔!$A$2:$A$11,0))</f>
        <v>主食</v>
      </c>
      <c r="H2626" s="17" t="n">
        <f aca="false">SUMIFS(品項年度售價!$D$2:$D$31,品項年度售價!$A$2:$A$31,$B2626,品項年度售價!$B$2:$B$31,$E2626)</f>
        <v>305</v>
      </c>
      <c r="I2626" s="4" t="n">
        <v>161</v>
      </c>
      <c r="J2626" s="14" t="n">
        <f aca="false">H2626*I2626</f>
        <v>49105</v>
      </c>
    </row>
    <row r="2627" customFormat="false" ht="15" hidden="false" customHeight="false" outlineLevel="0" collapsed="false">
      <c r="A2627" s="6" t="str">
        <f aca="false">TEXT(B2627,"0")&amp;"-"&amp;TEXT(C2627,"00")</f>
        <v>2025-03</v>
      </c>
      <c r="B2627" s="4" t="n">
        <v>2025</v>
      </c>
      <c r="C2627" s="4" t="n">
        <v>3</v>
      </c>
      <c r="D2627" s="9" t="s">
        <v>310</v>
      </c>
      <c r="E2627" s="9" t="s">
        <v>360</v>
      </c>
      <c r="F2627" s="12" t="str">
        <f aca="false">INDEX(品項主檔!$B$2:$B$11,MATCH($E2627,品項主檔!$A$2:$A$11,0))</f>
        <v>塔香涼麵</v>
      </c>
      <c r="G2627" s="12" t="str">
        <f aca="false">INDEX(品項主檔!$C$2:$C$11,MATCH($E2627,品項主檔!$A$2:$A$11,0))</f>
        <v>主食</v>
      </c>
      <c r="H2627" s="17" t="n">
        <f aca="false">SUMIFS(品項年度售價!$D$2:$D$31,品項年度售價!$A$2:$A$31,$B2627,品項年度售價!$B$2:$B$31,$E2627)</f>
        <v>185</v>
      </c>
      <c r="I2627" s="4" t="n">
        <v>139</v>
      </c>
      <c r="J2627" s="14" t="n">
        <f aca="false">H2627*I2627</f>
        <v>25715</v>
      </c>
    </row>
    <row r="2628" customFormat="false" ht="15" hidden="false" customHeight="false" outlineLevel="0" collapsed="false">
      <c r="A2628" s="6" t="str">
        <f aca="false">TEXT(B2628,"0")&amp;"-"&amp;TEXT(C2628,"00")</f>
        <v>2025-03</v>
      </c>
      <c r="B2628" s="4" t="n">
        <v>2025</v>
      </c>
      <c r="C2628" s="4" t="n">
        <v>3</v>
      </c>
      <c r="D2628" s="9" t="s">
        <v>310</v>
      </c>
      <c r="E2628" s="9" t="s">
        <v>362</v>
      </c>
      <c r="F2628" s="12" t="str">
        <f aca="false">INDEX(品項主檔!$B$2:$B$11,MATCH($E2628,品項主檔!$A$2:$A$11,0))</f>
        <v>海鮮炒飯</v>
      </c>
      <c r="G2628" s="12" t="str">
        <f aca="false">INDEX(品項主檔!$C$2:$C$11,MATCH($E2628,品項主檔!$A$2:$A$11,0))</f>
        <v>主食</v>
      </c>
      <c r="H2628" s="17" t="n">
        <f aca="false">SUMIFS(品項年度售價!$D$2:$D$31,品項年度售價!$A$2:$A$31,$B2628,品項年度售價!$B$2:$B$31,$E2628)</f>
        <v>255</v>
      </c>
      <c r="I2628" s="4" t="n">
        <v>195</v>
      </c>
      <c r="J2628" s="14" t="n">
        <f aca="false">H2628*I2628</f>
        <v>49725</v>
      </c>
    </row>
    <row r="2629" customFormat="false" ht="15" hidden="false" customHeight="false" outlineLevel="0" collapsed="false">
      <c r="A2629" s="6" t="str">
        <f aca="false">TEXT(B2629,"0")&amp;"-"&amp;TEXT(C2629,"00")</f>
        <v>2025-03</v>
      </c>
      <c r="B2629" s="4" t="n">
        <v>2025</v>
      </c>
      <c r="C2629" s="4" t="n">
        <v>3</v>
      </c>
      <c r="D2629" s="9" t="s">
        <v>310</v>
      </c>
      <c r="E2629" s="9" t="s">
        <v>364</v>
      </c>
      <c r="F2629" s="12" t="str">
        <f aca="false">INDEX(品項主檔!$B$2:$B$11,MATCH($E2629,品項主檔!$A$2:$A$11,0))</f>
        <v>酸辣湯</v>
      </c>
      <c r="G2629" s="12" t="str">
        <f aca="false">INDEX(品項主檔!$C$2:$C$11,MATCH($E2629,品項主檔!$A$2:$A$11,0))</f>
        <v>湯品</v>
      </c>
      <c r="H2629" s="17" t="n">
        <f aca="false">SUMIFS(品項年度售價!$D$2:$D$31,品項年度售價!$A$2:$A$31,$B2629,品項年度售價!$B$2:$B$31,$E2629)</f>
        <v>60</v>
      </c>
      <c r="I2629" s="4" t="n">
        <v>1005</v>
      </c>
      <c r="J2629" s="14" t="n">
        <f aca="false">H2629*I2629</f>
        <v>60300</v>
      </c>
    </row>
    <row r="2630" customFormat="false" ht="15" hidden="false" customHeight="false" outlineLevel="0" collapsed="false">
      <c r="A2630" s="6" t="str">
        <f aca="false">TEXT(B2630,"0")&amp;"-"&amp;TEXT(C2630,"00")</f>
        <v>2025-03</v>
      </c>
      <c r="B2630" s="4" t="n">
        <v>2025</v>
      </c>
      <c r="C2630" s="4" t="n">
        <v>3</v>
      </c>
      <c r="D2630" s="9" t="s">
        <v>310</v>
      </c>
      <c r="E2630" s="9" t="s">
        <v>367</v>
      </c>
      <c r="F2630" s="12" t="str">
        <f aca="false">INDEX(品項主檔!$B$2:$B$11,MATCH($E2630,品項主檔!$A$2:$A$11,0))</f>
        <v>招牌滷味拼盤</v>
      </c>
      <c r="G2630" s="12" t="str">
        <f aca="false">INDEX(品項主檔!$C$2:$C$11,MATCH($E2630,品項主檔!$A$2:$A$11,0))</f>
        <v>小菜</v>
      </c>
      <c r="H2630" s="17" t="n">
        <f aca="false">SUMIFS(品項年度售價!$D$2:$D$31,品項年度售價!$A$2:$A$31,$B2630,品項年度售價!$B$2:$B$31,$E2630)</f>
        <v>125</v>
      </c>
      <c r="I2630" s="4" t="n">
        <v>592</v>
      </c>
      <c r="J2630" s="14" t="n">
        <f aca="false">H2630*I2630</f>
        <v>74000</v>
      </c>
    </row>
    <row r="2631" customFormat="false" ht="15" hidden="false" customHeight="false" outlineLevel="0" collapsed="false">
      <c r="A2631" s="6" t="str">
        <f aca="false">TEXT(B2631,"0")&amp;"-"&amp;TEXT(C2631,"00")</f>
        <v>2025-03</v>
      </c>
      <c r="B2631" s="4" t="n">
        <v>2025</v>
      </c>
      <c r="C2631" s="4" t="n">
        <v>3</v>
      </c>
      <c r="D2631" s="9" t="s">
        <v>310</v>
      </c>
      <c r="E2631" s="9" t="s">
        <v>370</v>
      </c>
      <c r="F2631" s="12" t="str">
        <f aca="false">INDEX(品項主檔!$B$2:$B$11,MATCH($E2631,品項主檔!$A$2:$A$11,0))</f>
        <v>古早味紅茶</v>
      </c>
      <c r="G2631" s="12" t="str">
        <f aca="false">INDEX(品項主檔!$C$2:$C$11,MATCH($E2631,品項主檔!$A$2:$A$11,0))</f>
        <v>飲品</v>
      </c>
      <c r="H2631" s="17" t="n">
        <f aca="false">SUMIFS(品項年度售價!$D$2:$D$31,品項年度售價!$A$2:$A$31,$B2631,品項年度售價!$B$2:$B$31,$E2631)</f>
        <v>45</v>
      </c>
      <c r="I2631" s="4" t="n">
        <v>1485</v>
      </c>
      <c r="J2631" s="14" t="n">
        <f aca="false">H2631*I2631</f>
        <v>66825</v>
      </c>
    </row>
    <row r="2632" customFormat="false" ht="15" hidden="false" customHeight="false" outlineLevel="0" collapsed="false">
      <c r="A2632" s="6" t="str">
        <f aca="false">TEXT(B2632,"0")&amp;"-"&amp;TEXT(C2632,"00")</f>
        <v>2025-03</v>
      </c>
      <c r="B2632" s="4" t="n">
        <v>2025</v>
      </c>
      <c r="C2632" s="4" t="n">
        <v>3</v>
      </c>
      <c r="D2632" s="9" t="s">
        <v>318</v>
      </c>
      <c r="E2632" s="9" t="s">
        <v>349</v>
      </c>
      <c r="F2632" s="12" t="str">
        <f aca="false">INDEX(品項主檔!$B$2:$B$11,MATCH($E2632,品項主檔!$A$2:$A$11,0))</f>
        <v>招牌牛肉麵</v>
      </c>
      <c r="G2632" s="12" t="str">
        <f aca="false">INDEX(品項主檔!$C$2:$C$11,MATCH($E2632,品項主檔!$A$2:$A$11,0))</f>
        <v>主食</v>
      </c>
      <c r="H2632" s="17" t="n">
        <f aca="false">SUMIFS(品項年度售價!$D$2:$D$31,品項年度售價!$A$2:$A$31,$B2632,品項年度售價!$B$2:$B$31,$E2632)</f>
        <v>295</v>
      </c>
      <c r="I2632" s="4" t="n">
        <v>305</v>
      </c>
      <c r="J2632" s="14" t="n">
        <f aca="false">H2632*I2632</f>
        <v>89975</v>
      </c>
    </row>
    <row r="2633" customFormat="false" ht="15" hidden="false" customHeight="false" outlineLevel="0" collapsed="false">
      <c r="A2633" s="6" t="str">
        <f aca="false">TEXT(B2633,"0")&amp;"-"&amp;TEXT(C2633,"00")</f>
        <v>2025-03</v>
      </c>
      <c r="B2633" s="4" t="n">
        <v>2025</v>
      </c>
      <c r="C2633" s="4" t="n">
        <v>3</v>
      </c>
      <c r="D2633" s="9" t="s">
        <v>318</v>
      </c>
      <c r="E2633" s="9" t="s">
        <v>352</v>
      </c>
      <c r="F2633" s="12" t="str">
        <f aca="false">INDEX(品項主檔!$B$2:$B$11,MATCH($E2633,品項主檔!$A$2:$A$11,0))</f>
        <v>三杯雞定食</v>
      </c>
      <c r="G2633" s="12" t="str">
        <f aca="false">INDEX(品項主檔!$C$2:$C$11,MATCH($E2633,品項主檔!$A$2:$A$11,0))</f>
        <v>主食</v>
      </c>
      <c r="H2633" s="17" t="n">
        <f aca="false">SUMIFS(品項年度售價!$D$2:$D$31,品項年度售價!$A$2:$A$31,$B2633,品項年度售價!$B$2:$B$31,$E2633)</f>
        <v>260</v>
      </c>
      <c r="I2633" s="4" t="n">
        <v>295</v>
      </c>
      <c r="J2633" s="14" t="n">
        <f aca="false">H2633*I2633</f>
        <v>76700</v>
      </c>
    </row>
    <row r="2634" customFormat="false" ht="15" hidden="false" customHeight="false" outlineLevel="0" collapsed="false">
      <c r="A2634" s="6" t="str">
        <f aca="false">TEXT(B2634,"0")&amp;"-"&amp;TEXT(C2634,"00")</f>
        <v>2025-03</v>
      </c>
      <c r="B2634" s="4" t="n">
        <v>2025</v>
      </c>
      <c r="C2634" s="4" t="n">
        <v>3</v>
      </c>
      <c r="D2634" s="9" t="s">
        <v>318</v>
      </c>
      <c r="E2634" s="9" t="s">
        <v>354</v>
      </c>
      <c r="F2634" s="12" t="str">
        <f aca="false">INDEX(品項主檔!$B$2:$B$11,MATCH($E2634,品項主檔!$A$2:$A$11,0))</f>
        <v>蔥油雞腿飯</v>
      </c>
      <c r="G2634" s="12" t="str">
        <f aca="false">INDEX(品項主檔!$C$2:$C$11,MATCH($E2634,品項主檔!$A$2:$A$11,0))</f>
        <v>主食</v>
      </c>
      <c r="H2634" s="17" t="n">
        <f aca="false">SUMIFS(品項年度售價!$D$2:$D$31,品項年度售價!$A$2:$A$31,$B2634,品項年度售價!$B$2:$B$31,$E2634)</f>
        <v>230</v>
      </c>
      <c r="I2634" s="4" t="n">
        <v>378</v>
      </c>
      <c r="J2634" s="14" t="n">
        <f aca="false">H2634*I2634</f>
        <v>86940</v>
      </c>
    </row>
    <row r="2635" customFormat="false" ht="15" hidden="false" customHeight="false" outlineLevel="0" collapsed="false">
      <c r="A2635" s="6" t="str">
        <f aca="false">TEXT(B2635,"0")&amp;"-"&amp;TEXT(C2635,"00")</f>
        <v>2025-03</v>
      </c>
      <c r="B2635" s="4" t="n">
        <v>2025</v>
      </c>
      <c r="C2635" s="4" t="n">
        <v>3</v>
      </c>
      <c r="D2635" s="9" t="s">
        <v>318</v>
      </c>
      <c r="E2635" s="9" t="s">
        <v>356</v>
      </c>
      <c r="F2635" s="12" t="str">
        <f aca="false">INDEX(品項主檔!$B$2:$B$11,MATCH($E2635,品項主檔!$A$2:$A$11,0))</f>
        <v>黑胡椒豬排飯</v>
      </c>
      <c r="G2635" s="12" t="str">
        <f aca="false">INDEX(品項主檔!$C$2:$C$11,MATCH($E2635,品項主檔!$A$2:$A$11,0))</f>
        <v>主食</v>
      </c>
      <c r="H2635" s="17" t="n">
        <f aca="false">SUMIFS(品項年度售價!$D$2:$D$31,品項年度售價!$A$2:$A$31,$B2635,品項年度售價!$B$2:$B$31,$E2635)</f>
        <v>240</v>
      </c>
      <c r="I2635" s="4" t="n">
        <v>385</v>
      </c>
      <c r="J2635" s="14" t="n">
        <f aca="false">H2635*I2635</f>
        <v>92400</v>
      </c>
    </row>
    <row r="2636" customFormat="false" ht="15" hidden="false" customHeight="false" outlineLevel="0" collapsed="false">
      <c r="A2636" s="6" t="str">
        <f aca="false">TEXT(B2636,"0")&amp;"-"&amp;TEXT(C2636,"00")</f>
        <v>2025-03</v>
      </c>
      <c r="B2636" s="4" t="n">
        <v>2025</v>
      </c>
      <c r="C2636" s="4" t="n">
        <v>3</v>
      </c>
      <c r="D2636" s="9" t="s">
        <v>318</v>
      </c>
      <c r="E2636" s="9" t="s">
        <v>358</v>
      </c>
      <c r="F2636" s="12" t="str">
        <f aca="false">INDEX(品項主檔!$B$2:$B$11,MATCH($E2636,品項主檔!$A$2:$A$11,0))</f>
        <v>麻油雞湯麵</v>
      </c>
      <c r="G2636" s="12" t="str">
        <f aca="false">INDEX(品項主檔!$C$2:$C$11,MATCH($E2636,品項主檔!$A$2:$A$11,0))</f>
        <v>主食</v>
      </c>
      <c r="H2636" s="17" t="n">
        <f aca="false">SUMIFS(品項年度售價!$D$2:$D$31,品項年度售價!$A$2:$A$31,$B2636,品項年度售價!$B$2:$B$31,$E2636)</f>
        <v>305</v>
      </c>
      <c r="I2636" s="4" t="n">
        <v>398</v>
      </c>
      <c r="J2636" s="14" t="n">
        <f aca="false">H2636*I2636</f>
        <v>121390</v>
      </c>
    </row>
    <row r="2637" customFormat="false" ht="15" hidden="false" customHeight="false" outlineLevel="0" collapsed="false">
      <c r="A2637" s="6" t="str">
        <f aca="false">TEXT(B2637,"0")&amp;"-"&amp;TEXT(C2637,"00")</f>
        <v>2025-03</v>
      </c>
      <c r="B2637" s="4" t="n">
        <v>2025</v>
      </c>
      <c r="C2637" s="4" t="n">
        <v>3</v>
      </c>
      <c r="D2637" s="9" t="s">
        <v>318</v>
      </c>
      <c r="E2637" s="9" t="s">
        <v>360</v>
      </c>
      <c r="F2637" s="12" t="str">
        <f aca="false">INDEX(品項主檔!$B$2:$B$11,MATCH($E2637,品項主檔!$A$2:$A$11,0))</f>
        <v>塔香涼麵</v>
      </c>
      <c r="G2637" s="12" t="str">
        <f aca="false">INDEX(品項主檔!$C$2:$C$11,MATCH($E2637,品項主檔!$A$2:$A$11,0))</f>
        <v>主食</v>
      </c>
      <c r="H2637" s="17" t="n">
        <f aca="false">SUMIFS(品項年度售價!$D$2:$D$31,品項年度售價!$A$2:$A$31,$B2637,品項年度售價!$B$2:$B$31,$E2637)</f>
        <v>185</v>
      </c>
      <c r="I2637" s="4" t="n">
        <v>254</v>
      </c>
      <c r="J2637" s="14" t="n">
        <f aca="false">H2637*I2637</f>
        <v>46990</v>
      </c>
    </row>
    <row r="2638" customFormat="false" ht="15" hidden="false" customHeight="false" outlineLevel="0" collapsed="false">
      <c r="A2638" s="6" t="str">
        <f aca="false">TEXT(B2638,"0")&amp;"-"&amp;TEXT(C2638,"00")</f>
        <v>2025-03</v>
      </c>
      <c r="B2638" s="4" t="n">
        <v>2025</v>
      </c>
      <c r="C2638" s="4" t="n">
        <v>3</v>
      </c>
      <c r="D2638" s="9" t="s">
        <v>318</v>
      </c>
      <c r="E2638" s="9" t="s">
        <v>362</v>
      </c>
      <c r="F2638" s="12" t="str">
        <f aca="false">INDEX(品項主檔!$B$2:$B$11,MATCH($E2638,品項主檔!$A$2:$A$11,0))</f>
        <v>海鮮炒飯</v>
      </c>
      <c r="G2638" s="12" t="str">
        <f aca="false">INDEX(品項主檔!$C$2:$C$11,MATCH($E2638,品項主檔!$A$2:$A$11,0))</f>
        <v>主食</v>
      </c>
      <c r="H2638" s="17" t="n">
        <f aca="false">SUMIFS(品項年度售價!$D$2:$D$31,品項年度售價!$A$2:$A$31,$B2638,品項年度售價!$B$2:$B$31,$E2638)</f>
        <v>255</v>
      </c>
      <c r="I2638" s="4" t="n">
        <v>379</v>
      </c>
      <c r="J2638" s="14" t="n">
        <f aca="false">H2638*I2638</f>
        <v>96645</v>
      </c>
    </row>
    <row r="2639" customFormat="false" ht="15" hidden="false" customHeight="false" outlineLevel="0" collapsed="false">
      <c r="A2639" s="6" t="str">
        <f aca="false">TEXT(B2639,"0")&amp;"-"&amp;TEXT(C2639,"00")</f>
        <v>2025-03</v>
      </c>
      <c r="B2639" s="4" t="n">
        <v>2025</v>
      </c>
      <c r="C2639" s="4" t="n">
        <v>3</v>
      </c>
      <c r="D2639" s="9" t="s">
        <v>318</v>
      </c>
      <c r="E2639" s="9" t="s">
        <v>364</v>
      </c>
      <c r="F2639" s="12" t="str">
        <f aca="false">INDEX(品項主檔!$B$2:$B$11,MATCH($E2639,品項主檔!$A$2:$A$11,0))</f>
        <v>酸辣湯</v>
      </c>
      <c r="G2639" s="12" t="str">
        <f aca="false">INDEX(品項主檔!$C$2:$C$11,MATCH($E2639,品項主檔!$A$2:$A$11,0))</f>
        <v>湯品</v>
      </c>
      <c r="H2639" s="17" t="n">
        <f aca="false">SUMIFS(品項年度售價!$D$2:$D$31,品項年度售價!$A$2:$A$31,$B2639,品項年度售價!$B$2:$B$31,$E2639)</f>
        <v>60</v>
      </c>
      <c r="I2639" s="4" t="n">
        <v>1602</v>
      </c>
      <c r="J2639" s="14" t="n">
        <f aca="false">H2639*I2639</f>
        <v>96120</v>
      </c>
    </row>
    <row r="2640" customFormat="false" ht="15" hidden="false" customHeight="false" outlineLevel="0" collapsed="false">
      <c r="A2640" s="6" t="str">
        <f aca="false">TEXT(B2640,"0")&amp;"-"&amp;TEXT(C2640,"00")</f>
        <v>2025-03</v>
      </c>
      <c r="B2640" s="4" t="n">
        <v>2025</v>
      </c>
      <c r="C2640" s="4" t="n">
        <v>3</v>
      </c>
      <c r="D2640" s="9" t="s">
        <v>318</v>
      </c>
      <c r="E2640" s="9" t="s">
        <v>367</v>
      </c>
      <c r="F2640" s="12" t="str">
        <f aca="false">INDEX(品項主檔!$B$2:$B$11,MATCH($E2640,品項主檔!$A$2:$A$11,0))</f>
        <v>招牌滷味拼盤</v>
      </c>
      <c r="G2640" s="12" t="str">
        <f aca="false">INDEX(品項主檔!$C$2:$C$11,MATCH($E2640,品項主檔!$A$2:$A$11,0))</f>
        <v>小菜</v>
      </c>
      <c r="H2640" s="17" t="n">
        <f aca="false">SUMIFS(品項年度售價!$D$2:$D$31,品項年度售價!$A$2:$A$31,$B2640,品項年度售價!$B$2:$B$31,$E2640)</f>
        <v>125</v>
      </c>
      <c r="I2640" s="4" t="n">
        <v>1489</v>
      </c>
      <c r="J2640" s="14" t="n">
        <f aca="false">H2640*I2640</f>
        <v>186125</v>
      </c>
    </row>
    <row r="2641" customFormat="false" ht="15" hidden="false" customHeight="false" outlineLevel="0" collapsed="false">
      <c r="A2641" s="6" t="str">
        <f aca="false">TEXT(B2641,"0")&amp;"-"&amp;TEXT(C2641,"00")</f>
        <v>2025-03</v>
      </c>
      <c r="B2641" s="4" t="n">
        <v>2025</v>
      </c>
      <c r="C2641" s="4" t="n">
        <v>3</v>
      </c>
      <c r="D2641" s="9" t="s">
        <v>318</v>
      </c>
      <c r="E2641" s="9" t="s">
        <v>370</v>
      </c>
      <c r="F2641" s="12" t="str">
        <f aca="false">INDEX(品項主檔!$B$2:$B$11,MATCH($E2641,品項主檔!$A$2:$A$11,0))</f>
        <v>古早味紅茶</v>
      </c>
      <c r="G2641" s="12" t="str">
        <f aca="false">INDEX(品項主檔!$C$2:$C$11,MATCH($E2641,品項主檔!$A$2:$A$11,0))</f>
        <v>飲品</v>
      </c>
      <c r="H2641" s="17" t="n">
        <f aca="false">SUMIFS(品項年度售價!$D$2:$D$31,品項年度售價!$A$2:$A$31,$B2641,品項年度售價!$B$2:$B$31,$E2641)</f>
        <v>45</v>
      </c>
      <c r="I2641" s="4" t="n">
        <v>3317</v>
      </c>
      <c r="J2641" s="14" t="n">
        <f aca="false">H2641*I2641</f>
        <v>149265</v>
      </c>
    </row>
    <row r="2642" customFormat="false" ht="15" hidden="false" customHeight="false" outlineLevel="0" collapsed="false">
      <c r="A2642" s="6" t="str">
        <f aca="false">TEXT(B2642,"0")&amp;"-"&amp;TEXT(C2642,"00")</f>
        <v>2025-03</v>
      </c>
      <c r="B2642" s="4" t="n">
        <v>2025</v>
      </c>
      <c r="C2642" s="4" t="n">
        <v>3</v>
      </c>
      <c r="D2642" s="9" t="s">
        <v>323</v>
      </c>
      <c r="E2642" s="9" t="s">
        <v>349</v>
      </c>
      <c r="F2642" s="12" t="str">
        <f aca="false">INDEX(品項主檔!$B$2:$B$11,MATCH($E2642,品項主檔!$A$2:$A$11,0))</f>
        <v>招牌牛肉麵</v>
      </c>
      <c r="G2642" s="12" t="str">
        <f aca="false">INDEX(品項主檔!$C$2:$C$11,MATCH($E2642,品項主檔!$A$2:$A$11,0))</f>
        <v>主食</v>
      </c>
      <c r="H2642" s="17" t="n">
        <f aca="false">SUMIFS(品項年度售價!$D$2:$D$31,品項年度售價!$A$2:$A$31,$B2642,品項年度售價!$B$2:$B$31,$E2642)</f>
        <v>295</v>
      </c>
      <c r="I2642" s="4" t="n">
        <v>254</v>
      </c>
      <c r="J2642" s="14" t="n">
        <f aca="false">H2642*I2642</f>
        <v>74930</v>
      </c>
    </row>
    <row r="2643" customFormat="false" ht="15" hidden="false" customHeight="false" outlineLevel="0" collapsed="false">
      <c r="A2643" s="6" t="str">
        <f aca="false">TEXT(B2643,"0")&amp;"-"&amp;TEXT(C2643,"00")</f>
        <v>2025-03</v>
      </c>
      <c r="B2643" s="4" t="n">
        <v>2025</v>
      </c>
      <c r="C2643" s="4" t="n">
        <v>3</v>
      </c>
      <c r="D2643" s="9" t="s">
        <v>323</v>
      </c>
      <c r="E2643" s="9" t="s">
        <v>352</v>
      </c>
      <c r="F2643" s="12" t="str">
        <f aca="false">INDEX(品項主檔!$B$2:$B$11,MATCH($E2643,品項主檔!$A$2:$A$11,0))</f>
        <v>三杯雞定食</v>
      </c>
      <c r="G2643" s="12" t="str">
        <f aca="false">INDEX(品項主檔!$C$2:$C$11,MATCH($E2643,品項主檔!$A$2:$A$11,0))</f>
        <v>主食</v>
      </c>
      <c r="H2643" s="17" t="n">
        <f aca="false">SUMIFS(品項年度售價!$D$2:$D$31,品項年度售價!$A$2:$A$31,$B2643,品項年度售價!$B$2:$B$31,$E2643)</f>
        <v>260</v>
      </c>
      <c r="I2643" s="4" t="n">
        <v>313</v>
      </c>
      <c r="J2643" s="14" t="n">
        <f aca="false">H2643*I2643</f>
        <v>81380</v>
      </c>
    </row>
    <row r="2644" customFormat="false" ht="15" hidden="false" customHeight="false" outlineLevel="0" collapsed="false">
      <c r="A2644" s="6" t="str">
        <f aca="false">TEXT(B2644,"0")&amp;"-"&amp;TEXT(C2644,"00")</f>
        <v>2025-03</v>
      </c>
      <c r="B2644" s="4" t="n">
        <v>2025</v>
      </c>
      <c r="C2644" s="4" t="n">
        <v>3</v>
      </c>
      <c r="D2644" s="9" t="s">
        <v>323</v>
      </c>
      <c r="E2644" s="9" t="s">
        <v>354</v>
      </c>
      <c r="F2644" s="12" t="str">
        <f aca="false">INDEX(品項主檔!$B$2:$B$11,MATCH($E2644,品項主檔!$A$2:$A$11,0))</f>
        <v>蔥油雞腿飯</v>
      </c>
      <c r="G2644" s="12" t="str">
        <f aca="false">INDEX(品項主檔!$C$2:$C$11,MATCH($E2644,品項主檔!$A$2:$A$11,0))</f>
        <v>主食</v>
      </c>
      <c r="H2644" s="17" t="n">
        <f aca="false">SUMIFS(品項年度售價!$D$2:$D$31,品項年度售價!$A$2:$A$31,$B2644,品項年度售價!$B$2:$B$31,$E2644)</f>
        <v>230</v>
      </c>
      <c r="I2644" s="4" t="n">
        <v>357</v>
      </c>
      <c r="J2644" s="14" t="n">
        <f aca="false">H2644*I2644</f>
        <v>82110</v>
      </c>
    </row>
    <row r="2645" customFormat="false" ht="15" hidden="false" customHeight="false" outlineLevel="0" collapsed="false">
      <c r="A2645" s="6" t="str">
        <f aca="false">TEXT(B2645,"0")&amp;"-"&amp;TEXT(C2645,"00")</f>
        <v>2025-03</v>
      </c>
      <c r="B2645" s="4" t="n">
        <v>2025</v>
      </c>
      <c r="C2645" s="4" t="n">
        <v>3</v>
      </c>
      <c r="D2645" s="9" t="s">
        <v>323</v>
      </c>
      <c r="E2645" s="9" t="s">
        <v>356</v>
      </c>
      <c r="F2645" s="12" t="str">
        <f aca="false">INDEX(品項主檔!$B$2:$B$11,MATCH($E2645,品項主檔!$A$2:$A$11,0))</f>
        <v>黑胡椒豬排飯</v>
      </c>
      <c r="G2645" s="12" t="str">
        <f aca="false">INDEX(品項主檔!$C$2:$C$11,MATCH($E2645,品項主檔!$A$2:$A$11,0))</f>
        <v>主食</v>
      </c>
      <c r="H2645" s="17" t="n">
        <f aca="false">SUMIFS(品項年度售價!$D$2:$D$31,品項年度售價!$A$2:$A$31,$B2645,品項年度售價!$B$2:$B$31,$E2645)</f>
        <v>240</v>
      </c>
      <c r="I2645" s="4" t="n">
        <v>280</v>
      </c>
      <c r="J2645" s="14" t="n">
        <f aca="false">H2645*I2645</f>
        <v>67200</v>
      </c>
    </row>
    <row r="2646" customFormat="false" ht="15" hidden="false" customHeight="false" outlineLevel="0" collapsed="false">
      <c r="A2646" s="6" t="str">
        <f aca="false">TEXT(B2646,"0")&amp;"-"&amp;TEXT(C2646,"00")</f>
        <v>2025-03</v>
      </c>
      <c r="B2646" s="4" t="n">
        <v>2025</v>
      </c>
      <c r="C2646" s="4" t="n">
        <v>3</v>
      </c>
      <c r="D2646" s="9" t="s">
        <v>323</v>
      </c>
      <c r="E2646" s="9" t="s">
        <v>358</v>
      </c>
      <c r="F2646" s="12" t="str">
        <f aca="false">INDEX(品項主檔!$B$2:$B$11,MATCH($E2646,品項主檔!$A$2:$A$11,0))</f>
        <v>麻油雞湯麵</v>
      </c>
      <c r="G2646" s="12" t="str">
        <f aca="false">INDEX(品項主檔!$C$2:$C$11,MATCH($E2646,品項主檔!$A$2:$A$11,0))</f>
        <v>主食</v>
      </c>
      <c r="H2646" s="17" t="n">
        <f aca="false">SUMIFS(品項年度售價!$D$2:$D$31,品項年度售價!$A$2:$A$31,$B2646,品項年度售價!$B$2:$B$31,$E2646)</f>
        <v>305</v>
      </c>
      <c r="I2646" s="4" t="n">
        <v>360</v>
      </c>
      <c r="J2646" s="14" t="n">
        <f aca="false">H2646*I2646</f>
        <v>109800</v>
      </c>
    </row>
    <row r="2647" customFormat="false" ht="15" hidden="false" customHeight="false" outlineLevel="0" collapsed="false">
      <c r="A2647" s="6" t="str">
        <f aca="false">TEXT(B2647,"0")&amp;"-"&amp;TEXT(C2647,"00")</f>
        <v>2025-03</v>
      </c>
      <c r="B2647" s="4" t="n">
        <v>2025</v>
      </c>
      <c r="C2647" s="4" t="n">
        <v>3</v>
      </c>
      <c r="D2647" s="9" t="s">
        <v>323</v>
      </c>
      <c r="E2647" s="9" t="s">
        <v>360</v>
      </c>
      <c r="F2647" s="12" t="str">
        <f aca="false">INDEX(品項主檔!$B$2:$B$11,MATCH($E2647,品項主檔!$A$2:$A$11,0))</f>
        <v>塔香涼麵</v>
      </c>
      <c r="G2647" s="12" t="str">
        <f aca="false">INDEX(品項主檔!$C$2:$C$11,MATCH($E2647,品項主檔!$A$2:$A$11,0))</f>
        <v>主食</v>
      </c>
      <c r="H2647" s="17" t="n">
        <f aca="false">SUMIFS(品項年度售價!$D$2:$D$31,品項年度售價!$A$2:$A$31,$B2647,品項年度售價!$B$2:$B$31,$E2647)</f>
        <v>185</v>
      </c>
      <c r="I2647" s="4" t="n">
        <v>170</v>
      </c>
      <c r="J2647" s="14" t="n">
        <f aca="false">H2647*I2647</f>
        <v>31450</v>
      </c>
    </row>
    <row r="2648" customFormat="false" ht="15" hidden="false" customHeight="false" outlineLevel="0" collapsed="false">
      <c r="A2648" s="6" t="str">
        <f aca="false">TEXT(B2648,"0")&amp;"-"&amp;TEXT(C2648,"00")</f>
        <v>2025-03</v>
      </c>
      <c r="B2648" s="4" t="n">
        <v>2025</v>
      </c>
      <c r="C2648" s="4" t="n">
        <v>3</v>
      </c>
      <c r="D2648" s="9" t="s">
        <v>323</v>
      </c>
      <c r="E2648" s="9" t="s">
        <v>362</v>
      </c>
      <c r="F2648" s="12" t="str">
        <f aca="false">INDEX(品項主檔!$B$2:$B$11,MATCH($E2648,品項主檔!$A$2:$A$11,0))</f>
        <v>海鮮炒飯</v>
      </c>
      <c r="G2648" s="12" t="str">
        <f aca="false">INDEX(品項主檔!$C$2:$C$11,MATCH($E2648,品項主檔!$A$2:$A$11,0))</f>
        <v>主食</v>
      </c>
      <c r="H2648" s="17" t="n">
        <f aca="false">SUMIFS(品項年度售價!$D$2:$D$31,品項年度售價!$A$2:$A$31,$B2648,品項年度售價!$B$2:$B$31,$E2648)</f>
        <v>255</v>
      </c>
      <c r="I2648" s="4" t="n">
        <v>296</v>
      </c>
      <c r="J2648" s="14" t="n">
        <f aca="false">H2648*I2648</f>
        <v>75480</v>
      </c>
    </row>
    <row r="2649" customFormat="false" ht="15" hidden="false" customHeight="false" outlineLevel="0" collapsed="false">
      <c r="A2649" s="6" t="str">
        <f aca="false">TEXT(B2649,"0")&amp;"-"&amp;TEXT(C2649,"00")</f>
        <v>2025-03</v>
      </c>
      <c r="B2649" s="4" t="n">
        <v>2025</v>
      </c>
      <c r="C2649" s="4" t="n">
        <v>3</v>
      </c>
      <c r="D2649" s="9" t="s">
        <v>323</v>
      </c>
      <c r="E2649" s="9" t="s">
        <v>364</v>
      </c>
      <c r="F2649" s="12" t="str">
        <f aca="false">INDEX(品項主檔!$B$2:$B$11,MATCH($E2649,品項主檔!$A$2:$A$11,0))</f>
        <v>酸辣湯</v>
      </c>
      <c r="G2649" s="12" t="str">
        <f aca="false">INDEX(品項主檔!$C$2:$C$11,MATCH($E2649,品項主檔!$A$2:$A$11,0))</f>
        <v>湯品</v>
      </c>
      <c r="H2649" s="17" t="n">
        <f aca="false">SUMIFS(品項年度售價!$D$2:$D$31,品項年度售價!$A$2:$A$31,$B2649,品項年度售價!$B$2:$B$31,$E2649)</f>
        <v>60</v>
      </c>
      <c r="I2649" s="4" t="n">
        <v>1296</v>
      </c>
      <c r="J2649" s="14" t="n">
        <f aca="false">H2649*I2649</f>
        <v>77760</v>
      </c>
    </row>
    <row r="2650" customFormat="false" ht="15" hidden="false" customHeight="false" outlineLevel="0" collapsed="false">
      <c r="A2650" s="6" t="str">
        <f aca="false">TEXT(B2650,"0")&amp;"-"&amp;TEXT(C2650,"00")</f>
        <v>2025-03</v>
      </c>
      <c r="B2650" s="4" t="n">
        <v>2025</v>
      </c>
      <c r="C2650" s="4" t="n">
        <v>3</v>
      </c>
      <c r="D2650" s="9" t="s">
        <v>323</v>
      </c>
      <c r="E2650" s="9" t="s">
        <v>367</v>
      </c>
      <c r="F2650" s="12" t="str">
        <f aca="false">INDEX(品項主檔!$B$2:$B$11,MATCH($E2650,品項主檔!$A$2:$A$11,0))</f>
        <v>招牌滷味拼盤</v>
      </c>
      <c r="G2650" s="12" t="str">
        <f aca="false">INDEX(品項主檔!$C$2:$C$11,MATCH($E2650,品項主檔!$A$2:$A$11,0))</f>
        <v>小菜</v>
      </c>
      <c r="H2650" s="17" t="n">
        <f aca="false">SUMIFS(品項年度售價!$D$2:$D$31,品項年度售價!$A$2:$A$31,$B2650,品項年度售價!$B$2:$B$31,$E2650)</f>
        <v>125</v>
      </c>
      <c r="I2650" s="4" t="n">
        <v>1209</v>
      </c>
      <c r="J2650" s="14" t="n">
        <f aca="false">H2650*I2650</f>
        <v>151125</v>
      </c>
    </row>
    <row r="2651" customFormat="false" ht="15" hidden="false" customHeight="false" outlineLevel="0" collapsed="false">
      <c r="A2651" s="6" t="str">
        <f aca="false">TEXT(B2651,"0")&amp;"-"&amp;TEXT(C2651,"00")</f>
        <v>2025-03</v>
      </c>
      <c r="B2651" s="4" t="n">
        <v>2025</v>
      </c>
      <c r="C2651" s="4" t="n">
        <v>3</v>
      </c>
      <c r="D2651" s="9" t="s">
        <v>323</v>
      </c>
      <c r="E2651" s="9" t="s">
        <v>370</v>
      </c>
      <c r="F2651" s="12" t="str">
        <f aca="false">INDEX(品項主檔!$B$2:$B$11,MATCH($E2651,品項主檔!$A$2:$A$11,0))</f>
        <v>古早味紅茶</v>
      </c>
      <c r="G2651" s="12" t="str">
        <f aca="false">INDEX(品項主檔!$C$2:$C$11,MATCH($E2651,品項主檔!$A$2:$A$11,0))</f>
        <v>飲品</v>
      </c>
      <c r="H2651" s="17" t="n">
        <f aca="false">SUMIFS(品項年度售價!$D$2:$D$31,品項年度售價!$A$2:$A$31,$B2651,品項年度售價!$B$2:$B$31,$E2651)</f>
        <v>45</v>
      </c>
      <c r="I2651" s="4" t="n">
        <v>2424</v>
      </c>
      <c r="J2651" s="14" t="n">
        <f aca="false">H2651*I2651</f>
        <v>109080</v>
      </c>
    </row>
    <row r="2652" customFormat="false" ht="15" hidden="false" customHeight="false" outlineLevel="0" collapsed="false">
      <c r="A2652" s="6" t="str">
        <f aca="false">TEXT(B2652,"0")&amp;"-"&amp;TEXT(C2652,"00")</f>
        <v>2025-03</v>
      </c>
      <c r="B2652" s="4" t="n">
        <v>2025</v>
      </c>
      <c r="C2652" s="4" t="n">
        <v>3</v>
      </c>
      <c r="D2652" s="9" t="s">
        <v>262</v>
      </c>
      <c r="E2652" s="9" t="s">
        <v>349</v>
      </c>
      <c r="F2652" s="12" t="str">
        <f aca="false">INDEX(品項主檔!$B$2:$B$11,MATCH($E2652,品項主檔!$A$2:$A$11,0))</f>
        <v>招牌牛肉麵</v>
      </c>
      <c r="G2652" s="12" t="str">
        <f aca="false">INDEX(品項主檔!$C$2:$C$11,MATCH($E2652,品項主檔!$A$2:$A$11,0))</f>
        <v>主食</v>
      </c>
      <c r="H2652" s="17" t="n">
        <f aca="false">SUMIFS(品項年度售價!$D$2:$D$31,品項年度售價!$A$2:$A$31,$B2652,品項年度售價!$B$2:$B$31,$E2652)</f>
        <v>295</v>
      </c>
      <c r="I2652" s="4" t="n">
        <v>773</v>
      </c>
      <c r="J2652" s="14" t="n">
        <f aca="false">H2652*I2652</f>
        <v>228035</v>
      </c>
    </row>
    <row r="2653" customFormat="false" ht="15" hidden="false" customHeight="false" outlineLevel="0" collapsed="false">
      <c r="A2653" s="6" t="str">
        <f aca="false">TEXT(B2653,"0")&amp;"-"&amp;TEXT(C2653,"00")</f>
        <v>2025-03</v>
      </c>
      <c r="B2653" s="4" t="n">
        <v>2025</v>
      </c>
      <c r="C2653" s="4" t="n">
        <v>3</v>
      </c>
      <c r="D2653" s="9" t="s">
        <v>262</v>
      </c>
      <c r="E2653" s="9" t="s">
        <v>352</v>
      </c>
      <c r="F2653" s="12" t="str">
        <f aca="false">INDEX(品項主檔!$B$2:$B$11,MATCH($E2653,品項主檔!$A$2:$A$11,0))</f>
        <v>三杯雞定食</v>
      </c>
      <c r="G2653" s="12" t="str">
        <f aca="false">INDEX(品項主檔!$C$2:$C$11,MATCH($E2653,品項主檔!$A$2:$A$11,0))</f>
        <v>主食</v>
      </c>
      <c r="H2653" s="17" t="n">
        <f aca="false">SUMIFS(品項年度售價!$D$2:$D$31,品項年度售價!$A$2:$A$31,$B2653,品項年度售價!$B$2:$B$31,$E2653)</f>
        <v>260</v>
      </c>
      <c r="I2653" s="4" t="n">
        <v>680</v>
      </c>
      <c r="J2653" s="14" t="n">
        <f aca="false">H2653*I2653</f>
        <v>176800</v>
      </c>
    </row>
    <row r="2654" customFormat="false" ht="15" hidden="false" customHeight="false" outlineLevel="0" collapsed="false">
      <c r="A2654" s="6" t="str">
        <f aca="false">TEXT(B2654,"0")&amp;"-"&amp;TEXT(C2654,"00")</f>
        <v>2025-03</v>
      </c>
      <c r="B2654" s="4" t="n">
        <v>2025</v>
      </c>
      <c r="C2654" s="4" t="n">
        <v>3</v>
      </c>
      <c r="D2654" s="9" t="s">
        <v>262</v>
      </c>
      <c r="E2654" s="9" t="s">
        <v>354</v>
      </c>
      <c r="F2654" s="12" t="str">
        <f aca="false">INDEX(品項主檔!$B$2:$B$11,MATCH($E2654,品項主檔!$A$2:$A$11,0))</f>
        <v>蔥油雞腿飯</v>
      </c>
      <c r="G2654" s="12" t="str">
        <f aca="false">INDEX(品項主檔!$C$2:$C$11,MATCH($E2654,品項主檔!$A$2:$A$11,0))</f>
        <v>主食</v>
      </c>
      <c r="H2654" s="17" t="n">
        <f aca="false">SUMIFS(品項年度售價!$D$2:$D$31,品項年度售價!$A$2:$A$31,$B2654,品項年度售價!$B$2:$B$31,$E2654)</f>
        <v>230</v>
      </c>
      <c r="I2654" s="4" t="n">
        <v>790</v>
      </c>
      <c r="J2654" s="14" t="n">
        <f aca="false">H2654*I2654</f>
        <v>181700</v>
      </c>
    </row>
    <row r="2655" customFormat="false" ht="15" hidden="false" customHeight="false" outlineLevel="0" collapsed="false">
      <c r="A2655" s="6" t="str">
        <f aca="false">TEXT(B2655,"0")&amp;"-"&amp;TEXT(C2655,"00")</f>
        <v>2025-03</v>
      </c>
      <c r="B2655" s="4" t="n">
        <v>2025</v>
      </c>
      <c r="C2655" s="4" t="n">
        <v>3</v>
      </c>
      <c r="D2655" s="9" t="s">
        <v>262</v>
      </c>
      <c r="E2655" s="9" t="s">
        <v>356</v>
      </c>
      <c r="F2655" s="12" t="str">
        <f aca="false">INDEX(品項主檔!$B$2:$B$11,MATCH($E2655,品項主檔!$A$2:$A$11,0))</f>
        <v>黑胡椒豬排飯</v>
      </c>
      <c r="G2655" s="12" t="str">
        <f aca="false">INDEX(品項主檔!$C$2:$C$11,MATCH($E2655,品項主檔!$A$2:$A$11,0))</f>
        <v>主食</v>
      </c>
      <c r="H2655" s="17" t="n">
        <f aca="false">SUMIFS(品項年度售價!$D$2:$D$31,品項年度售價!$A$2:$A$31,$B2655,品項年度售價!$B$2:$B$31,$E2655)</f>
        <v>240</v>
      </c>
      <c r="I2655" s="4" t="n">
        <v>560</v>
      </c>
      <c r="J2655" s="14" t="n">
        <f aca="false">H2655*I2655</f>
        <v>134400</v>
      </c>
    </row>
    <row r="2656" customFormat="false" ht="15" hidden="false" customHeight="false" outlineLevel="0" collapsed="false">
      <c r="A2656" s="6" t="str">
        <f aca="false">TEXT(B2656,"0")&amp;"-"&amp;TEXT(C2656,"00")</f>
        <v>2025-03</v>
      </c>
      <c r="B2656" s="4" t="n">
        <v>2025</v>
      </c>
      <c r="C2656" s="4" t="n">
        <v>3</v>
      </c>
      <c r="D2656" s="9" t="s">
        <v>262</v>
      </c>
      <c r="E2656" s="9" t="s">
        <v>358</v>
      </c>
      <c r="F2656" s="12" t="str">
        <f aca="false">INDEX(品項主檔!$B$2:$B$11,MATCH($E2656,品項主檔!$A$2:$A$11,0))</f>
        <v>麻油雞湯麵</v>
      </c>
      <c r="G2656" s="12" t="str">
        <f aca="false">INDEX(品項主檔!$C$2:$C$11,MATCH($E2656,品項主檔!$A$2:$A$11,0))</f>
        <v>主食</v>
      </c>
      <c r="H2656" s="17" t="n">
        <f aca="false">SUMIFS(品項年度售價!$D$2:$D$31,品項年度售價!$A$2:$A$31,$B2656,品項年度售價!$B$2:$B$31,$E2656)</f>
        <v>305</v>
      </c>
      <c r="I2656" s="4" t="n">
        <v>790</v>
      </c>
      <c r="J2656" s="14" t="n">
        <f aca="false">H2656*I2656</f>
        <v>240950</v>
      </c>
    </row>
    <row r="2657" customFormat="false" ht="15" hidden="false" customHeight="false" outlineLevel="0" collapsed="false">
      <c r="A2657" s="6" t="str">
        <f aca="false">TEXT(B2657,"0")&amp;"-"&amp;TEXT(C2657,"00")</f>
        <v>2025-03</v>
      </c>
      <c r="B2657" s="4" t="n">
        <v>2025</v>
      </c>
      <c r="C2657" s="4" t="n">
        <v>3</v>
      </c>
      <c r="D2657" s="9" t="s">
        <v>262</v>
      </c>
      <c r="E2657" s="9" t="s">
        <v>360</v>
      </c>
      <c r="F2657" s="12" t="str">
        <f aca="false">INDEX(品項主檔!$B$2:$B$11,MATCH($E2657,品項主檔!$A$2:$A$11,0))</f>
        <v>塔香涼麵</v>
      </c>
      <c r="G2657" s="12" t="str">
        <f aca="false">INDEX(品項主檔!$C$2:$C$11,MATCH($E2657,品項主檔!$A$2:$A$11,0))</f>
        <v>主食</v>
      </c>
      <c r="H2657" s="17" t="n">
        <f aca="false">SUMIFS(品項年度售價!$D$2:$D$31,品項年度售價!$A$2:$A$31,$B2657,品項年度售價!$B$2:$B$31,$E2657)</f>
        <v>185</v>
      </c>
      <c r="I2657" s="4" t="n">
        <v>484</v>
      </c>
      <c r="J2657" s="14" t="n">
        <f aca="false">H2657*I2657</f>
        <v>89540</v>
      </c>
    </row>
    <row r="2658" customFormat="false" ht="15" hidden="false" customHeight="false" outlineLevel="0" collapsed="false">
      <c r="A2658" s="6" t="str">
        <f aca="false">TEXT(B2658,"0")&amp;"-"&amp;TEXT(C2658,"00")</f>
        <v>2025-03</v>
      </c>
      <c r="B2658" s="4" t="n">
        <v>2025</v>
      </c>
      <c r="C2658" s="4" t="n">
        <v>3</v>
      </c>
      <c r="D2658" s="9" t="s">
        <v>262</v>
      </c>
      <c r="E2658" s="9" t="s">
        <v>362</v>
      </c>
      <c r="F2658" s="12" t="str">
        <f aca="false">INDEX(品項主檔!$B$2:$B$11,MATCH($E2658,品項主檔!$A$2:$A$11,0))</f>
        <v>海鮮炒飯</v>
      </c>
      <c r="G2658" s="12" t="str">
        <f aca="false">INDEX(品項主檔!$C$2:$C$11,MATCH($E2658,品項主檔!$A$2:$A$11,0))</f>
        <v>主食</v>
      </c>
      <c r="H2658" s="17" t="n">
        <f aca="false">SUMIFS(品項年度售價!$D$2:$D$31,品項年度售價!$A$2:$A$31,$B2658,品項年度售價!$B$2:$B$31,$E2658)</f>
        <v>255</v>
      </c>
      <c r="I2658" s="4" t="n">
        <v>793</v>
      </c>
      <c r="J2658" s="14" t="n">
        <f aca="false">H2658*I2658</f>
        <v>202215</v>
      </c>
    </row>
    <row r="2659" customFormat="false" ht="15" hidden="false" customHeight="false" outlineLevel="0" collapsed="false">
      <c r="A2659" s="6" t="str">
        <f aca="false">TEXT(B2659,"0")&amp;"-"&amp;TEXT(C2659,"00")</f>
        <v>2025-03</v>
      </c>
      <c r="B2659" s="4" t="n">
        <v>2025</v>
      </c>
      <c r="C2659" s="4" t="n">
        <v>3</v>
      </c>
      <c r="D2659" s="9" t="s">
        <v>262</v>
      </c>
      <c r="E2659" s="9" t="s">
        <v>364</v>
      </c>
      <c r="F2659" s="12" t="str">
        <f aca="false">INDEX(品項主檔!$B$2:$B$11,MATCH($E2659,品項主檔!$A$2:$A$11,0))</f>
        <v>酸辣湯</v>
      </c>
      <c r="G2659" s="12" t="str">
        <f aca="false">INDEX(品項主檔!$C$2:$C$11,MATCH($E2659,品項主檔!$A$2:$A$11,0))</f>
        <v>湯品</v>
      </c>
      <c r="H2659" s="17" t="n">
        <f aca="false">SUMIFS(品項年度售價!$D$2:$D$31,品項年度售價!$A$2:$A$31,$B2659,品項年度售價!$B$2:$B$31,$E2659)</f>
        <v>60</v>
      </c>
      <c r="I2659" s="4" t="n">
        <v>3879</v>
      </c>
      <c r="J2659" s="14" t="n">
        <f aca="false">H2659*I2659</f>
        <v>232740</v>
      </c>
    </row>
    <row r="2660" customFormat="false" ht="15" hidden="false" customHeight="false" outlineLevel="0" collapsed="false">
      <c r="A2660" s="6" t="str">
        <f aca="false">TEXT(B2660,"0")&amp;"-"&amp;TEXT(C2660,"00")</f>
        <v>2025-03</v>
      </c>
      <c r="B2660" s="4" t="n">
        <v>2025</v>
      </c>
      <c r="C2660" s="4" t="n">
        <v>3</v>
      </c>
      <c r="D2660" s="9" t="s">
        <v>262</v>
      </c>
      <c r="E2660" s="9" t="s">
        <v>367</v>
      </c>
      <c r="F2660" s="12" t="str">
        <f aca="false">INDEX(品項主檔!$B$2:$B$11,MATCH($E2660,品項主檔!$A$2:$A$11,0))</f>
        <v>招牌滷味拼盤</v>
      </c>
      <c r="G2660" s="12" t="str">
        <f aca="false">INDEX(品項主檔!$C$2:$C$11,MATCH($E2660,品項主檔!$A$2:$A$11,0))</f>
        <v>小菜</v>
      </c>
      <c r="H2660" s="17" t="n">
        <f aca="false">SUMIFS(品項年度售價!$D$2:$D$31,品項年度售價!$A$2:$A$31,$B2660,品項年度售價!$B$2:$B$31,$E2660)</f>
        <v>125</v>
      </c>
      <c r="I2660" s="4" t="n">
        <v>2908</v>
      </c>
      <c r="J2660" s="14" t="n">
        <f aca="false">H2660*I2660</f>
        <v>363500</v>
      </c>
    </row>
    <row r="2661" customFormat="false" ht="15" hidden="false" customHeight="false" outlineLevel="0" collapsed="false">
      <c r="A2661" s="6" t="str">
        <f aca="false">TEXT(B2661,"0")&amp;"-"&amp;TEXT(C2661,"00")</f>
        <v>2025-03</v>
      </c>
      <c r="B2661" s="4" t="n">
        <v>2025</v>
      </c>
      <c r="C2661" s="4" t="n">
        <v>3</v>
      </c>
      <c r="D2661" s="9" t="s">
        <v>262</v>
      </c>
      <c r="E2661" s="9" t="s">
        <v>370</v>
      </c>
      <c r="F2661" s="12" t="str">
        <f aca="false">INDEX(品項主檔!$B$2:$B$11,MATCH($E2661,品項主檔!$A$2:$A$11,0))</f>
        <v>古早味紅茶</v>
      </c>
      <c r="G2661" s="12" t="str">
        <f aca="false">INDEX(品項主檔!$C$2:$C$11,MATCH($E2661,品項主檔!$A$2:$A$11,0))</f>
        <v>飲品</v>
      </c>
      <c r="H2661" s="17" t="n">
        <f aca="false">SUMIFS(品項年度售價!$D$2:$D$31,品項年度售價!$A$2:$A$31,$B2661,品項年度售價!$B$2:$B$31,$E2661)</f>
        <v>45</v>
      </c>
      <c r="I2661" s="4" t="n">
        <v>5338</v>
      </c>
      <c r="J2661" s="14" t="n">
        <f aca="false">H2661*I2661</f>
        <v>240210</v>
      </c>
    </row>
    <row r="2662" customFormat="false" ht="15" hidden="false" customHeight="false" outlineLevel="0" collapsed="false">
      <c r="A2662" s="6" t="str">
        <f aca="false">TEXT(B2662,"0")&amp;"-"&amp;TEXT(C2662,"00")</f>
        <v>2025-03</v>
      </c>
      <c r="B2662" s="4" t="n">
        <v>2025</v>
      </c>
      <c r="C2662" s="4" t="n">
        <v>3</v>
      </c>
      <c r="D2662" s="9" t="s">
        <v>269</v>
      </c>
      <c r="E2662" s="9" t="s">
        <v>349</v>
      </c>
      <c r="F2662" s="12" t="str">
        <f aca="false">INDEX(品項主檔!$B$2:$B$11,MATCH($E2662,品項主檔!$A$2:$A$11,0))</f>
        <v>招牌牛肉麵</v>
      </c>
      <c r="G2662" s="12" t="str">
        <f aca="false">INDEX(品項主檔!$C$2:$C$11,MATCH($E2662,品項主檔!$A$2:$A$11,0))</f>
        <v>主食</v>
      </c>
      <c r="H2662" s="17" t="n">
        <f aca="false">SUMIFS(品項年度售價!$D$2:$D$31,品項年度售價!$A$2:$A$31,$B2662,品項年度售價!$B$2:$B$31,$E2662)</f>
        <v>295</v>
      </c>
      <c r="I2662" s="4" t="n">
        <v>624</v>
      </c>
      <c r="J2662" s="14" t="n">
        <f aca="false">H2662*I2662</f>
        <v>184080</v>
      </c>
    </row>
    <row r="2663" customFormat="false" ht="15" hidden="false" customHeight="false" outlineLevel="0" collapsed="false">
      <c r="A2663" s="6" t="str">
        <f aca="false">TEXT(B2663,"0")&amp;"-"&amp;TEXT(C2663,"00")</f>
        <v>2025-03</v>
      </c>
      <c r="B2663" s="4" t="n">
        <v>2025</v>
      </c>
      <c r="C2663" s="4" t="n">
        <v>3</v>
      </c>
      <c r="D2663" s="9" t="s">
        <v>269</v>
      </c>
      <c r="E2663" s="9" t="s">
        <v>352</v>
      </c>
      <c r="F2663" s="12" t="str">
        <f aca="false">INDEX(品項主檔!$B$2:$B$11,MATCH($E2663,品項主檔!$A$2:$A$11,0))</f>
        <v>三杯雞定食</v>
      </c>
      <c r="G2663" s="12" t="str">
        <f aca="false">INDEX(品項主檔!$C$2:$C$11,MATCH($E2663,品項主檔!$A$2:$A$11,0))</f>
        <v>主食</v>
      </c>
      <c r="H2663" s="17" t="n">
        <f aca="false">SUMIFS(品項年度售價!$D$2:$D$31,品項年度售價!$A$2:$A$31,$B2663,品項年度售價!$B$2:$B$31,$E2663)</f>
        <v>260</v>
      </c>
      <c r="I2663" s="4" t="n">
        <v>608</v>
      </c>
      <c r="J2663" s="14" t="n">
        <f aca="false">H2663*I2663</f>
        <v>158080</v>
      </c>
    </row>
    <row r="2664" customFormat="false" ht="15" hidden="false" customHeight="false" outlineLevel="0" collapsed="false">
      <c r="A2664" s="6" t="str">
        <f aca="false">TEXT(B2664,"0")&amp;"-"&amp;TEXT(C2664,"00")</f>
        <v>2025-03</v>
      </c>
      <c r="B2664" s="4" t="n">
        <v>2025</v>
      </c>
      <c r="C2664" s="4" t="n">
        <v>3</v>
      </c>
      <c r="D2664" s="9" t="s">
        <v>269</v>
      </c>
      <c r="E2664" s="9" t="s">
        <v>354</v>
      </c>
      <c r="F2664" s="12" t="str">
        <f aca="false">INDEX(品項主檔!$B$2:$B$11,MATCH($E2664,品項主檔!$A$2:$A$11,0))</f>
        <v>蔥油雞腿飯</v>
      </c>
      <c r="G2664" s="12" t="str">
        <f aca="false">INDEX(品項主檔!$C$2:$C$11,MATCH($E2664,品項主檔!$A$2:$A$11,0))</f>
        <v>主食</v>
      </c>
      <c r="H2664" s="17" t="n">
        <f aca="false">SUMIFS(品項年度售價!$D$2:$D$31,品項年度售價!$A$2:$A$31,$B2664,品項年度售價!$B$2:$B$31,$E2664)</f>
        <v>230</v>
      </c>
      <c r="I2664" s="4" t="n">
        <v>611</v>
      </c>
      <c r="J2664" s="14" t="n">
        <f aca="false">H2664*I2664</f>
        <v>140530</v>
      </c>
    </row>
    <row r="2665" customFormat="false" ht="15" hidden="false" customHeight="false" outlineLevel="0" collapsed="false">
      <c r="A2665" s="6" t="str">
        <f aca="false">TEXT(B2665,"0")&amp;"-"&amp;TEXT(C2665,"00")</f>
        <v>2025-03</v>
      </c>
      <c r="B2665" s="4" t="n">
        <v>2025</v>
      </c>
      <c r="C2665" s="4" t="n">
        <v>3</v>
      </c>
      <c r="D2665" s="9" t="s">
        <v>269</v>
      </c>
      <c r="E2665" s="9" t="s">
        <v>356</v>
      </c>
      <c r="F2665" s="12" t="str">
        <f aca="false">INDEX(品項主檔!$B$2:$B$11,MATCH($E2665,品項主檔!$A$2:$A$11,0))</f>
        <v>黑胡椒豬排飯</v>
      </c>
      <c r="G2665" s="12" t="str">
        <f aca="false">INDEX(品項主檔!$C$2:$C$11,MATCH($E2665,品項主檔!$A$2:$A$11,0))</f>
        <v>主食</v>
      </c>
      <c r="H2665" s="17" t="n">
        <f aca="false">SUMIFS(品項年度售價!$D$2:$D$31,品項年度售價!$A$2:$A$31,$B2665,品項年度售價!$B$2:$B$31,$E2665)</f>
        <v>240</v>
      </c>
      <c r="I2665" s="4" t="n">
        <v>496</v>
      </c>
      <c r="J2665" s="14" t="n">
        <f aca="false">H2665*I2665</f>
        <v>119040</v>
      </c>
    </row>
    <row r="2666" customFormat="false" ht="15" hidden="false" customHeight="false" outlineLevel="0" collapsed="false">
      <c r="A2666" s="6" t="str">
        <f aca="false">TEXT(B2666,"0")&amp;"-"&amp;TEXT(C2666,"00")</f>
        <v>2025-03</v>
      </c>
      <c r="B2666" s="4" t="n">
        <v>2025</v>
      </c>
      <c r="C2666" s="4" t="n">
        <v>3</v>
      </c>
      <c r="D2666" s="9" t="s">
        <v>269</v>
      </c>
      <c r="E2666" s="9" t="s">
        <v>358</v>
      </c>
      <c r="F2666" s="12" t="str">
        <f aca="false">INDEX(品項主檔!$B$2:$B$11,MATCH($E2666,品項主檔!$A$2:$A$11,0))</f>
        <v>麻油雞湯麵</v>
      </c>
      <c r="G2666" s="12" t="str">
        <f aca="false">INDEX(品項主檔!$C$2:$C$11,MATCH($E2666,品項主檔!$A$2:$A$11,0))</f>
        <v>主食</v>
      </c>
      <c r="H2666" s="17" t="n">
        <f aca="false">SUMIFS(品項年度售價!$D$2:$D$31,品項年度售價!$A$2:$A$31,$B2666,品項年度售價!$B$2:$B$31,$E2666)</f>
        <v>305</v>
      </c>
      <c r="I2666" s="4" t="n">
        <v>515</v>
      </c>
      <c r="J2666" s="14" t="n">
        <f aca="false">H2666*I2666</f>
        <v>157075</v>
      </c>
    </row>
    <row r="2667" customFormat="false" ht="15" hidden="false" customHeight="false" outlineLevel="0" collapsed="false">
      <c r="A2667" s="6" t="str">
        <f aca="false">TEXT(B2667,"0")&amp;"-"&amp;TEXT(C2667,"00")</f>
        <v>2025-03</v>
      </c>
      <c r="B2667" s="4" t="n">
        <v>2025</v>
      </c>
      <c r="C2667" s="4" t="n">
        <v>3</v>
      </c>
      <c r="D2667" s="9" t="s">
        <v>269</v>
      </c>
      <c r="E2667" s="9" t="s">
        <v>360</v>
      </c>
      <c r="F2667" s="12" t="str">
        <f aca="false">INDEX(品項主檔!$B$2:$B$11,MATCH($E2667,品項主檔!$A$2:$A$11,0))</f>
        <v>塔香涼麵</v>
      </c>
      <c r="G2667" s="12" t="str">
        <f aca="false">INDEX(品項主檔!$C$2:$C$11,MATCH($E2667,品項主檔!$A$2:$A$11,0))</f>
        <v>主食</v>
      </c>
      <c r="H2667" s="17" t="n">
        <f aca="false">SUMIFS(品項年度售價!$D$2:$D$31,品項年度售價!$A$2:$A$31,$B2667,品項年度售價!$B$2:$B$31,$E2667)</f>
        <v>185</v>
      </c>
      <c r="I2667" s="4" t="n">
        <v>428</v>
      </c>
      <c r="J2667" s="14" t="n">
        <f aca="false">H2667*I2667</f>
        <v>79180</v>
      </c>
    </row>
    <row r="2668" customFormat="false" ht="15" hidden="false" customHeight="false" outlineLevel="0" collapsed="false">
      <c r="A2668" s="6" t="str">
        <f aca="false">TEXT(B2668,"0")&amp;"-"&amp;TEXT(C2668,"00")</f>
        <v>2025-03</v>
      </c>
      <c r="B2668" s="4" t="n">
        <v>2025</v>
      </c>
      <c r="C2668" s="4" t="n">
        <v>3</v>
      </c>
      <c r="D2668" s="9" t="s">
        <v>269</v>
      </c>
      <c r="E2668" s="9" t="s">
        <v>362</v>
      </c>
      <c r="F2668" s="12" t="str">
        <f aca="false">INDEX(品項主檔!$B$2:$B$11,MATCH($E2668,品項主檔!$A$2:$A$11,0))</f>
        <v>海鮮炒飯</v>
      </c>
      <c r="G2668" s="12" t="str">
        <f aca="false">INDEX(品項主檔!$C$2:$C$11,MATCH($E2668,品項主檔!$A$2:$A$11,0))</f>
        <v>主食</v>
      </c>
      <c r="H2668" s="17" t="n">
        <f aca="false">SUMIFS(品項年度售價!$D$2:$D$31,品項年度售價!$A$2:$A$31,$B2668,品項年度售價!$B$2:$B$31,$E2668)</f>
        <v>255</v>
      </c>
      <c r="I2668" s="4" t="n">
        <v>595</v>
      </c>
      <c r="J2668" s="14" t="n">
        <f aca="false">H2668*I2668</f>
        <v>151725</v>
      </c>
    </row>
    <row r="2669" customFormat="false" ht="15" hidden="false" customHeight="false" outlineLevel="0" collapsed="false">
      <c r="A2669" s="6" t="str">
        <f aca="false">TEXT(B2669,"0")&amp;"-"&amp;TEXT(C2669,"00")</f>
        <v>2025-03</v>
      </c>
      <c r="B2669" s="4" t="n">
        <v>2025</v>
      </c>
      <c r="C2669" s="4" t="n">
        <v>3</v>
      </c>
      <c r="D2669" s="9" t="s">
        <v>269</v>
      </c>
      <c r="E2669" s="9" t="s">
        <v>364</v>
      </c>
      <c r="F2669" s="12" t="str">
        <f aca="false">INDEX(品項主檔!$B$2:$B$11,MATCH($E2669,品項主檔!$A$2:$A$11,0))</f>
        <v>酸辣湯</v>
      </c>
      <c r="G2669" s="12" t="str">
        <f aca="false">INDEX(品項主檔!$C$2:$C$11,MATCH($E2669,品項主檔!$A$2:$A$11,0))</f>
        <v>湯品</v>
      </c>
      <c r="H2669" s="17" t="n">
        <f aca="false">SUMIFS(品項年度售價!$D$2:$D$31,品項年度售價!$A$2:$A$31,$B2669,品項年度售價!$B$2:$B$31,$E2669)</f>
        <v>60</v>
      </c>
      <c r="I2669" s="4" t="n">
        <v>2328</v>
      </c>
      <c r="J2669" s="14" t="n">
        <f aca="false">H2669*I2669</f>
        <v>139680</v>
      </c>
    </row>
    <row r="2670" customFormat="false" ht="15" hidden="false" customHeight="false" outlineLevel="0" collapsed="false">
      <c r="A2670" s="6" t="str">
        <f aca="false">TEXT(B2670,"0")&amp;"-"&amp;TEXT(C2670,"00")</f>
        <v>2025-03</v>
      </c>
      <c r="B2670" s="4" t="n">
        <v>2025</v>
      </c>
      <c r="C2670" s="4" t="n">
        <v>3</v>
      </c>
      <c r="D2670" s="9" t="s">
        <v>269</v>
      </c>
      <c r="E2670" s="9" t="s">
        <v>367</v>
      </c>
      <c r="F2670" s="12" t="str">
        <f aca="false">INDEX(品項主檔!$B$2:$B$11,MATCH($E2670,品項主檔!$A$2:$A$11,0))</f>
        <v>招牌滷味拼盤</v>
      </c>
      <c r="G2670" s="12" t="str">
        <f aca="false">INDEX(品項主檔!$C$2:$C$11,MATCH($E2670,品項主檔!$A$2:$A$11,0))</f>
        <v>小菜</v>
      </c>
      <c r="H2670" s="17" t="n">
        <f aca="false">SUMIFS(品項年度售價!$D$2:$D$31,品項年度售價!$A$2:$A$31,$B2670,品項年度售價!$B$2:$B$31,$E2670)</f>
        <v>125</v>
      </c>
      <c r="I2670" s="4" t="n">
        <v>1902</v>
      </c>
      <c r="J2670" s="14" t="n">
        <f aca="false">H2670*I2670</f>
        <v>237750</v>
      </c>
    </row>
    <row r="2671" customFormat="false" ht="15" hidden="false" customHeight="false" outlineLevel="0" collapsed="false">
      <c r="A2671" s="6" t="str">
        <f aca="false">TEXT(B2671,"0")&amp;"-"&amp;TEXT(C2671,"00")</f>
        <v>2025-03</v>
      </c>
      <c r="B2671" s="4" t="n">
        <v>2025</v>
      </c>
      <c r="C2671" s="4" t="n">
        <v>3</v>
      </c>
      <c r="D2671" s="9" t="s">
        <v>269</v>
      </c>
      <c r="E2671" s="9" t="s">
        <v>370</v>
      </c>
      <c r="F2671" s="12" t="str">
        <f aca="false">INDEX(品項主檔!$B$2:$B$11,MATCH($E2671,品項主檔!$A$2:$A$11,0))</f>
        <v>古早味紅茶</v>
      </c>
      <c r="G2671" s="12" t="str">
        <f aca="false">INDEX(品項主檔!$C$2:$C$11,MATCH($E2671,品項主檔!$A$2:$A$11,0))</f>
        <v>飲品</v>
      </c>
      <c r="H2671" s="17" t="n">
        <f aca="false">SUMIFS(品項年度售價!$D$2:$D$31,品項年度售價!$A$2:$A$31,$B2671,品項年度售價!$B$2:$B$31,$E2671)</f>
        <v>45</v>
      </c>
      <c r="I2671" s="4" t="n">
        <v>3499</v>
      </c>
      <c r="J2671" s="14" t="n">
        <f aca="false">H2671*I2671</f>
        <v>157455</v>
      </c>
    </row>
    <row r="2672" customFormat="false" ht="15" hidden="false" customHeight="false" outlineLevel="0" collapsed="false">
      <c r="A2672" s="6" t="str">
        <f aca="false">TEXT(B2672,"0")&amp;"-"&amp;TEXT(C2672,"00")</f>
        <v>2025-03</v>
      </c>
      <c r="B2672" s="4" t="n">
        <v>2025</v>
      </c>
      <c r="C2672" s="4" t="n">
        <v>3</v>
      </c>
      <c r="D2672" s="9" t="s">
        <v>273</v>
      </c>
      <c r="E2672" s="9" t="s">
        <v>349</v>
      </c>
      <c r="F2672" s="12" t="str">
        <f aca="false">INDEX(品項主檔!$B$2:$B$11,MATCH($E2672,品項主檔!$A$2:$A$11,0))</f>
        <v>招牌牛肉麵</v>
      </c>
      <c r="G2672" s="12" t="str">
        <f aca="false">INDEX(品項主檔!$C$2:$C$11,MATCH($E2672,品項主檔!$A$2:$A$11,0))</f>
        <v>主食</v>
      </c>
      <c r="H2672" s="17" t="n">
        <f aca="false">SUMIFS(品項年度售價!$D$2:$D$31,品項年度售價!$A$2:$A$31,$B2672,品項年度售價!$B$2:$B$31,$E2672)</f>
        <v>295</v>
      </c>
      <c r="I2672" s="4" t="n">
        <v>305</v>
      </c>
      <c r="J2672" s="14" t="n">
        <f aca="false">H2672*I2672</f>
        <v>89975</v>
      </c>
    </row>
    <row r="2673" customFormat="false" ht="15" hidden="false" customHeight="false" outlineLevel="0" collapsed="false">
      <c r="A2673" s="6" t="str">
        <f aca="false">TEXT(B2673,"0")&amp;"-"&amp;TEXT(C2673,"00")</f>
        <v>2025-03</v>
      </c>
      <c r="B2673" s="4" t="n">
        <v>2025</v>
      </c>
      <c r="C2673" s="4" t="n">
        <v>3</v>
      </c>
      <c r="D2673" s="9" t="s">
        <v>273</v>
      </c>
      <c r="E2673" s="9" t="s">
        <v>352</v>
      </c>
      <c r="F2673" s="12" t="str">
        <f aca="false">INDEX(品項主檔!$B$2:$B$11,MATCH($E2673,品項主檔!$A$2:$A$11,0))</f>
        <v>三杯雞定食</v>
      </c>
      <c r="G2673" s="12" t="str">
        <f aca="false">INDEX(品項主檔!$C$2:$C$11,MATCH($E2673,品項主檔!$A$2:$A$11,0))</f>
        <v>主食</v>
      </c>
      <c r="H2673" s="17" t="n">
        <f aca="false">SUMIFS(品項年度售價!$D$2:$D$31,品項年度售價!$A$2:$A$31,$B2673,品項年度售價!$B$2:$B$31,$E2673)</f>
        <v>260</v>
      </c>
      <c r="I2673" s="4" t="n">
        <v>343</v>
      </c>
      <c r="J2673" s="14" t="n">
        <f aca="false">H2673*I2673</f>
        <v>89180</v>
      </c>
    </row>
    <row r="2674" customFormat="false" ht="15" hidden="false" customHeight="false" outlineLevel="0" collapsed="false">
      <c r="A2674" s="6" t="str">
        <f aca="false">TEXT(B2674,"0")&amp;"-"&amp;TEXT(C2674,"00")</f>
        <v>2025-03</v>
      </c>
      <c r="B2674" s="4" t="n">
        <v>2025</v>
      </c>
      <c r="C2674" s="4" t="n">
        <v>3</v>
      </c>
      <c r="D2674" s="9" t="s">
        <v>273</v>
      </c>
      <c r="E2674" s="9" t="s">
        <v>354</v>
      </c>
      <c r="F2674" s="12" t="str">
        <f aca="false">INDEX(品項主檔!$B$2:$B$11,MATCH($E2674,品項主檔!$A$2:$A$11,0))</f>
        <v>蔥油雞腿飯</v>
      </c>
      <c r="G2674" s="12" t="str">
        <f aca="false">INDEX(品項主檔!$C$2:$C$11,MATCH($E2674,品項主檔!$A$2:$A$11,0))</f>
        <v>主食</v>
      </c>
      <c r="H2674" s="17" t="n">
        <f aca="false">SUMIFS(品項年度售價!$D$2:$D$31,品項年度售價!$A$2:$A$31,$B2674,品項年度售價!$B$2:$B$31,$E2674)</f>
        <v>230</v>
      </c>
      <c r="I2674" s="4" t="n">
        <v>343</v>
      </c>
      <c r="J2674" s="14" t="n">
        <f aca="false">H2674*I2674</f>
        <v>78890</v>
      </c>
    </row>
    <row r="2675" customFormat="false" ht="15" hidden="false" customHeight="false" outlineLevel="0" collapsed="false">
      <c r="A2675" s="6" t="str">
        <f aca="false">TEXT(B2675,"0")&amp;"-"&amp;TEXT(C2675,"00")</f>
        <v>2025-03</v>
      </c>
      <c r="B2675" s="4" t="n">
        <v>2025</v>
      </c>
      <c r="C2675" s="4" t="n">
        <v>3</v>
      </c>
      <c r="D2675" s="9" t="s">
        <v>273</v>
      </c>
      <c r="E2675" s="9" t="s">
        <v>356</v>
      </c>
      <c r="F2675" s="12" t="str">
        <f aca="false">INDEX(品項主檔!$B$2:$B$11,MATCH($E2675,品項主檔!$A$2:$A$11,0))</f>
        <v>黑胡椒豬排飯</v>
      </c>
      <c r="G2675" s="12" t="str">
        <f aca="false">INDEX(品項主檔!$C$2:$C$11,MATCH($E2675,品項主檔!$A$2:$A$11,0))</f>
        <v>主食</v>
      </c>
      <c r="H2675" s="17" t="n">
        <f aca="false">SUMIFS(品項年度售價!$D$2:$D$31,品項年度售價!$A$2:$A$31,$B2675,品項年度售價!$B$2:$B$31,$E2675)</f>
        <v>240</v>
      </c>
      <c r="I2675" s="4" t="n">
        <v>298</v>
      </c>
      <c r="J2675" s="14" t="n">
        <f aca="false">H2675*I2675</f>
        <v>71520</v>
      </c>
    </row>
    <row r="2676" customFormat="false" ht="15" hidden="false" customHeight="false" outlineLevel="0" collapsed="false">
      <c r="A2676" s="6" t="str">
        <f aca="false">TEXT(B2676,"0")&amp;"-"&amp;TEXT(C2676,"00")</f>
        <v>2025-03</v>
      </c>
      <c r="B2676" s="4" t="n">
        <v>2025</v>
      </c>
      <c r="C2676" s="4" t="n">
        <v>3</v>
      </c>
      <c r="D2676" s="9" t="s">
        <v>273</v>
      </c>
      <c r="E2676" s="9" t="s">
        <v>358</v>
      </c>
      <c r="F2676" s="12" t="str">
        <f aca="false">INDEX(品項主檔!$B$2:$B$11,MATCH($E2676,品項主檔!$A$2:$A$11,0))</f>
        <v>麻油雞湯麵</v>
      </c>
      <c r="G2676" s="12" t="str">
        <f aca="false">INDEX(品項主檔!$C$2:$C$11,MATCH($E2676,品項主檔!$A$2:$A$11,0))</f>
        <v>主食</v>
      </c>
      <c r="H2676" s="17" t="n">
        <f aca="false">SUMIFS(品項年度售價!$D$2:$D$31,品項年度售價!$A$2:$A$31,$B2676,品項年度售價!$B$2:$B$31,$E2676)</f>
        <v>305</v>
      </c>
      <c r="I2676" s="4" t="n">
        <v>288</v>
      </c>
      <c r="J2676" s="14" t="n">
        <f aca="false">H2676*I2676</f>
        <v>87840</v>
      </c>
    </row>
    <row r="2677" customFormat="false" ht="15" hidden="false" customHeight="false" outlineLevel="0" collapsed="false">
      <c r="A2677" s="6" t="str">
        <f aca="false">TEXT(B2677,"0")&amp;"-"&amp;TEXT(C2677,"00")</f>
        <v>2025-03</v>
      </c>
      <c r="B2677" s="4" t="n">
        <v>2025</v>
      </c>
      <c r="C2677" s="4" t="n">
        <v>3</v>
      </c>
      <c r="D2677" s="9" t="s">
        <v>273</v>
      </c>
      <c r="E2677" s="9" t="s">
        <v>360</v>
      </c>
      <c r="F2677" s="12" t="str">
        <f aca="false">INDEX(品項主檔!$B$2:$B$11,MATCH($E2677,品項主檔!$A$2:$A$11,0))</f>
        <v>塔香涼麵</v>
      </c>
      <c r="G2677" s="12" t="str">
        <f aca="false">INDEX(品項主檔!$C$2:$C$11,MATCH($E2677,品項主檔!$A$2:$A$11,0))</f>
        <v>主食</v>
      </c>
      <c r="H2677" s="17" t="n">
        <f aca="false">SUMIFS(品項年度售價!$D$2:$D$31,品項年度售價!$A$2:$A$31,$B2677,品項年度售價!$B$2:$B$31,$E2677)</f>
        <v>185</v>
      </c>
      <c r="I2677" s="4" t="n">
        <v>192</v>
      </c>
      <c r="J2677" s="14" t="n">
        <f aca="false">H2677*I2677</f>
        <v>35520</v>
      </c>
    </row>
    <row r="2678" customFormat="false" ht="15" hidden="false" customHeight="false" outlineLevel="0" collapsed="false">
      <c r="A2678" s="6" t="str">
        <f aca="false">TEXT(B2678,"0")&amp;"-"&amp;TEXT(C2678,"00")</f>
        <v>2025-03</v>
      </c>
      <c r="B2678" s="4" t="n">
        <v>2025</v>
      </c>
      <c r="C2678" s="4" t="n">
        <v>3</v>
      </c>
      <c r="D2678" s="9" t="s">
        <v>273</v>
      </c>
      <c r="E2678" s="9" t="s">
        <v>362</v>
      </c>
      <c r="F2678" s="12" t="str">
        <f aca="false">INDEX(品項主檔!$B$2:$B$11,MATCH($E2678,品項主檔!$A$2:$A$11,0))</f>
        <v>海鮮炒飯</v>
      </c>
      <c r="G2678" s="12" t="str">
        <f aca="false">INDEX(品項主檔!$C$2:$C$11,MATCH($E2678,品項主檔!$A$2:$A$11,0))</f>
        <v>主食</v>
      </c>
      <c r="H2678" s="17" t="n">
        <f aca="false">SUMIFS(品項年度售價!$D$2:$D$31,品項年度售價!$A$2:$A$31,$B2678,品項年度售價!$B$2:$B$31,$E2678)</f>
        <v>255</v>
      </c>
      <c r="I2678" s="4" t="n">
        <v>307</v>
      </c>
      <c r="J2678" s="14" t="n">
        <f aca="false">H2678*I2678</f>
        <v>78285</v>
      </c>
    </row>
    <row r="2679" customFormat="false" ht="15" hidden="false" customHeight="false" outlineLevel="0" collapsed="false">
      <c r="A2679" s="6" t="str">
        <f aca="false">TEXT(B2679,"0")&amp;"-"&amp;TEXT(C2679,"00")</f>
        <v>2025-03</v>
      </c>
      <c r="B2679" s="4" t="n">
        <v>2025</v>
      </c>
      <c r="C2679" s="4" t="n">
        <v>3</v>
      </c>
      <c r="D2679" s="9" t="s">
        <v>273</v>
      </c>
      <c r="E2679" s="9" t="s">
        <v>364</v>
      </c>
      <c r="F2679" s="12" t="str">
        <f aca="false">INDEX(品項主檔!$B$2:$B$11,MATCH($E2679,品項主檔!$A$2:$A$11,0))</f>
        <v>酸辣湯</v>
      </c>
      <c r="G2679" s="12" t="str">
        <f aca="false">INDEX(品項主檔!$C$2:$C$11,MATCH($E2679,品項主檔!$A$2:$A$11,0))</f>
        <v>湯品</v>
      </c>
      <c r="H2679" s="17" t="n">
        <f aca="false">SUMIFS(品項年度售價!$D$2:$D$31,品項年度售價!$A$2:$A$31,$B2679,品項年度售價!$B$2:$B$31,$E2679)</f>
        <v>60</v>
      </c>
      <c r="I2679" s="4" t="n">
        <v>1287</v>
      </c>
      <c r="J2679" s="14" t="n">
        <f aca="false">H2679*I2679</f>
        <v>77220</v>
      </c>
    </row>
    <row r="2680" customFormat="false" ht="15" hidden="false" customHeight="false" outlineLevel="0" collapsed="false">
      <c r="A2680" s="6" t="str">
        <f aca="false">TEXT(B2680,"0")&amp;"-"&amp;TEXT(C2680,"00")</f>
        <v>2025-03</v>
      </c>
      <c r="B2680" s="4" t="n">
        <v>2025</v>
      </c>
      <c r="C2680" s="4" t="n">
        <v>3</v>
      </c>
      <c r="D2680" s="9" t="s">
        <v>273</v>
      </c>
      <c r="E2680" s="9" t="s">
        <v>367</v>
      </c>
      <c r="F2680" s="12" t="str">
        <f aca="false">INDEX(品項主檔!$B$2:$B$11,MATCH($E2680,品項主檔!$A$2:$A$11,0))</f>
        <v>招牌滷味拼盤</v>
      </c>
      <c r="G2680" s="12" t="str">
        <f aca="false">INDEX(品項主檔!$C$2:$C$11,MATCH($E2680,品項主檔!$A$2:$A$11,0))</f>
        <v>小菜</v>
      </c>
      <c r="H2680" s="17" t="n">
        <f aca="false">SUMIFS(品項年度售價!$D$2:$D$31,品項年度售價!$A$2:$A$31,$B2680,品項年度售價!$B$2:$B$31,$E2680)</f>
        <v>125</v>
      </c>
      <c r="I2680" s="4" t="n">
        <v>1293</v>
      </c>
      <c r="J2680" s="14" t="n">
        <f aca="false">H2680*I2680</f>
        <v>161625</v>
      </c>
    </row>
    <row r="2681" customFormat="false" ht="15" hidden="false" customHeight="false" outlineLevel="0" collapsed="false">
      <c r="A2681" s="6" t="str">
        <f aca="false">TEXT(B2681,"0")&amp;"-"&amp;TEXT(C2681,"00")</f>
        <v>2025-03</v>
      </c>
      <c r="B2681" s="4" t="n">
        <v>2025</v>
      </c>
      <c r="C2681" s="4" t="n">
        <v>3</v>
      </c>
      <c r="D2681" s="9" t="s">
        <v>273</v>
      </c>
      <c r="E2681" s="9" t="s">
        <v>370</v>
      </c>
      <c r="F2681" s="12" t="str">
        <f aca="false">INDEX(品項主檔!$B$2:$B$11,MATCH($E2681,品項主檔!$A$2:$A$11,0))</f>
        <v>古早味紅茶</v>
      </c>
      <c r="G2681" s="12" t="str">
        <f aca="false">INDEX(品項主檔!$C$2:$C$11,MATCH($E2681,品項主檔!$A$2:$A$11,0))</f>
        <v>飲品</v>
      </c>
      <c r="H2681" s="17" t="n">
        <f aca="false">SUMIFS(品項年度售價!$D$2:$D$31,品項年度售價!$A$2:$A$31,$B2681,品項年度售價!$B$2:$B$31,$E2681)</f>
        <v>45</v>
      </c>
      <c r="I2681" s="4" t="n">
        <v>3012</v>
      </c>
      <c r="J2681" s="14" t="n">
        <f aca="false">H2681*I2681</f>
        <v>135540</v>
      </c>
    </row>
    <row r="2682" customFormat="false" ht="15" hidden="false" customHeight="false" outlineLevel="0" collapsed="false">
      <c r="A2682" s="6" t="str">
        <f aca="false">TEXT(B2682,"0")&amp;"-"&amp;TEXT(C2682,"00")</f>
        <v>2025-03</v>
      </c>
      <c r="B2682" s="4" t="n">
        <v>2025</v>
      </c>
      <c r="C2682" s="4" t="n">
        <v>3</v>
      </c>
      <c r="D2682" s="9" t="s">
        <v>277</v>
      </c>
      <c r="E2682" s="9" t="s">
        <v>349</v>
      </c>
      <c r="F2682" s="12" t="str">
        <f aca="false">INDEX(品項主檔!$B$2:$B$11,MATCH($E2682,品項主檔!$A$2:$A$11,0))</f>
        <v>招牌牛肉麵</v>
      </c>
      <c r="G2682" s="12" t="str">
        <f aca="false">INDEX(品項主檔!$C$2:$C$11,MATCH($E2682,品項主檔!$A$2:$A$11,0))</f>
        <v>主食</v>
      </c>
      <c r="H2682" s="17" t="n">
        <f aca="false">SUMIFS(品項年度售價!$D$2:$D$31,品項年度售價!$A$2:$A$31,$B2682,品項年度售價!$B$2:$B$31,$E2682)</f>
        <v>295</v>
      </c>
      <c r="I2682" s="4" t="n">
        <v>211</v>
      </c>
      <c r="J2682" s="14" t="n">
        <f aca="false">H2682*I2682</f>
        <v>62245</v>
      </c>
    </row>
    <row r="2683" customFormat="false" ht="15" hidden="false" customHeight="false" outlineLevel="0" collapsed="false">
      <c r="A2683" s="6" t="str">
        <f aca="false">TEXT(B2683,"0")&amp;"-"&amp;TEXT(C2683,"00")</f>
        <v>2025-03</v>
      </c>
      <c r="B2683" s="4" t="n">
        <v>2025</v>
      </c>
      <c r="C2683" s="4" t="n">
        <v>3</v>
      </c>
      <c r="D2683" s="9" t="s">
        <v>277</v>
      </c>
      <c r="E2683" s="9" t="s">
        <v>352</v>
      </c>
      <c r="F2683" s="12" t="str">
        <f aca="false">INDEX(品項主檔!$B$2:$B$11,MATCH($E2683,品項主檔!$A$2:$A$11,0))</f>
        <v>三杯雞定食</v>
      </c>
      <c r="G2683" s="12" t="str">
        <f aca="false">INDEX(品項主檔!$C$2:$C$11,MATCH($E2683,品項主檔!$A$2:$A$11,0))</f>
        <v>主食</v>
      </c>
      <c r="H2683" s="17" t="n">
        <f aca="false">SUMIFS(品項年度售價!$D$2:$D$31,品項年度售價!$A$2:$A$31,$B2683,品項年度售價!$B$2:$B$31,$E2683)</f>
        <v>260</v>
      </c>
      <c r="I2683" s="4" t="n">
        <v>236</v>
      </c>
      <c r="J2683" s="14" t="n">
        <f aca="false">H2683*I2683</f>
        <v>61360</v>
      </c>
    </row>
    <row r="2684" customFormat="false" ht="15" hidden="false" customHeight="false" outlineLevel="0" collapsed="false">
      <c r="A2684" s="6" t="str">
        <f aca="false">TEXT(B2684,"0")&amp;"-"&amp;TEXT(C2684,"00")</f>
        <v>2025-03</v>
      </c>
      <c r="B2684" s="4" t="n">
        <v>2025</v>
      </c>
      <c r="C2684" s="4" t="n">
        <v>3</v>
      </c>
      <c r="D2684" s="9" t="s">
        <v>277</v>
      </c>
      <c r="E2684" s="9" t="s">
        <v>354</v>
      </c>
      <c r="F2684" s="12" t="str">
        <f aca="false">INDEX(品項主檔!$B$2:$B$11,MATCH($E2684,品項主檔!$A$2:$A$11,0))</f>
        <v>蔥油雞腿飯</v>
      </c>
      <c r="G2684" s="12" t="str">
        <f aca="false">INDEX(品項主檔!$C$2:$C$11,MATCH($E2684,品項主檔!$A$2:$A$11,0))</f>
        <v>主食</v>
      </c>
      <c r="H2684" s="17" t="n">
        <f aca="false">SUMIFS(品項年度售價!$D$2:$D$31,品項年度售價!$A$2:$A$31,$B2684,品項年度售價!$B$2:$B$31,$E2684)</f>
        <v>230</v>
      </c>
      <c r="I2684" s="4" t="n">
        <v>242</v>
      </c>
      <c r="J2684" s="14" t="n">
        <f aca="false">H2684*I2684</f>
        <v>55660</v>
      </c>
    </row>
    <row r="2685" customFormat="false" ht="15" hidden="false" customHeight="false" outlineLevel="0" collapsed="false">
      <c r="A2685" s="6" t="str">
        <f aca="false">TEXT(B2685,"0")&amp;"-"&amp;TEXT(C2685,"00")</f>
        <v>2025-03</v>
      </c>
      <c r="B2685" s="4" t="n">
        <v>2025</v>
      </c>
      <c r="C2685" s="4" t="n">
        <v>3</v>
      </c>
      <c r="D2685" s="9" t="s">
        <v>277</v>
      </c>
      <c r="E2685" s="9" t="s">
        <v>356</v>
      </c>
      <c r="F2685" s="12" t="str">
        <f aca="false">INDEX(品項主檔!$B$2:$B$11,MATCH($E2685,品項主檔!$A$2:$A$11,0))</f>
        <v>黑胡椒豬排飯</v>
      </c>
      <c r="G2685" s="12" t="str">
        <f aca="false">INDEX(品項主檔!$C$2:$C$11,MATCH($E2685,品項主檔!$A$2:$A$11,0))</f>
        <v>主食</v>
      </c>
      <c r="H2685" s="17" t="n">
        <f aca="false">SUMIFS(品項年度售價!$D$2:$D$31,品項年度售價!$A$2:$A$31,$B2685,品項年度售價!$B$2:$B$31,$E2685)</f>
        <v>240</v>
      </c>
      <c r="I2685" s="4" t="n">
        <v>214</v>
      </c>
      <c r="J2685" s="14" t="n">
        <f aca="false">H2685*I2685</f>
        <v>51360</v>
      </c>
    </row>
    <row r="2686" customFormat="false" ht="15" hidden="false" customHeight="false" outlineLevel="0" collapsed="false">
      <c r="A2686" s="6" t="str">
        <f aca="false">TEXT(B2686,"0")&amp;"-"&amp;TEXT(C2686,"00")</f>
        <v>2025-03</v>
      </c>
      <c r="B2686" s="4" t="n">
        <v>2025</v>
      </c>
      <c r="C2686" s="4" t="n">
        <v>3</v>
      </c>
      <c r="D2686" s="9" t="s">
        <v>277</v>
      </c>
      <c r="E2686" s="9" t="s">
        <v>358</v>
      </c>
      <c r="F2686" s="12" t="str">
        <f aca="false">INDEX(品項主檔!$B$2:$B$11,MATCH($E2686,品項主檔!$A$2:$A$11,0))</f>
        <v>麻油雞湯麵</v>
      </c>
      <c r="G2686" s="12" t="str">
        <f aca="false">INDEX(品項主檔!$C$2:$C$11,MATCH($E2686,品項主檔!$A$2:$A$11,0))</f>
        <v>主食</v>
      </c>
      <c r="H2686" s="17" t="n">
        <f aca="false">SUMIFS(品項年度售價!$D$2:$D$31,品項年度售價!$A$2:$A$31,$B2686,品項年度售價!$B$2:$B$31,$E2686)</f>
        <v>305</v>
      </c>
      <c r="I2686" s="4" t="n">
        <v>249</v>
      </c>
      <c r="J2686" s="14" t="n">
        <f aca="false">H2686*I2686</f>
        <v>75945</v>
      </c>
    </row>
    <row r="2687" customFormat="false" ht="15" hidden="false" customHeight="false" outlineLevel="0" collapsed="false">
      <c r="A2687" s="6" t="str">
        <f aca="false">TEXT(B2687,"0")&amp;"-"&amp;TEXT(C2687,"00")</f>
        <v>2025-03</v>
      </c>
      <c r="B2687" s="4" t="n">
        <v>2025</v>
      </c>
      <c r="C2687" s="4" t="n">
        <v>3</v>
      </c>
      <c r="D2687" s="9" t="s">
        <v>277</v>
      </c>
      <c r="E2687" s="9" t="s">
        <v>360</v>
      </c>
      <c r="F2687" s="12" t="str">
        <f aca="false">INDEX(品項主檔!$B$2:$B$11,MATCH($E2687,品項主檔!$A$2:$A$11,0))</f>
        <v>塔香涼麵</v>
      </c>
      <c r="G2687" s="12" t="str">
        <f aca="false">INDEX(品項主檔!$C$2:$C$11,MATCH($E2687,品項主檔!$A$2:$A$11,0))</f>
        <v>主食</v>
      </c>
      <c r="H2687" s="17" t="n">
        <f aca="false">SUMIFS(品項年度售價!$D$2:$D$31,品項年度售價!$A$2:$A$31,$B2687,品項年度售價!$B$2:$B$31,$E2687)</f>
        <v>185</v>
      </c>
      <c r="I2687" s="4" t="n">
        <v>207</v>
      </c>
      <c r="J2687" s="14" t="n">
        <f aca="false">H2687*I2687</f>
        <v>38295</v>
      </c>
    </row>
    <row r="2688" customFormat="false" ht="15" hidden="false" customHeight="false" outlineLevel="0" collapsed="false">
      <c r="A2688" s="6" t="str">
        <f aca="false">TEXT(B2688,"0")&amp;"-"&amp;TEXT(C2688,"00")</f>
        <v>2025-03</v>
      </c>
      <c r="B2688" s="4" t="n">
        <v>2025</v>
      </c>
      <c r="C2688" s="4" t="n">
        <v>3</v>
      </c>
      <c r="D2688" s="9" t="s">
        <v>277</v>
      </c>
      <c r="E2688" s="9" t="s">
        <v>362</v>
      </c>
      <c r="F2688" s="12" t="str">
        <f aca="false">INDEX(品項主檔!$B$2:$B$11,MATCH($E2688,品項主檔!$A$2:$A$11,0))</f>
        <v>海鮮炒飯</v>
      </c>
      <c r="G2688" s="12" t="str">
        <f aca="false">INDEX(品項主檔!$C$2:$C$11,MATCH($E2688,品項主檔!$A$2:$A$11,0))</f>
        <v>主食</v>
      </c>
      <c r="H2688" s="17" t="n">
        <f aca="false">SUMIFS(品項年度售價!$D$2:$D$31,品項年度售價!$A$2:$A$31,$B2688,品項年度售價!$B$2:$B$31,$E2688)</f>
        <v>255</v>
      </c>
      <c r="I2688" s="4" t="n">
        <v>213</v>
      </c>
      <c r="J2688" s="14" t="n">
        <f aca="false">H2688*I2688</f>
        <v>54315</v>
      </c>
    </row>
    <row r="2689" customFormat="false" ht="15" hidden="false" customHeight="false" outlineLevel="0" collapsed="false">
      <c r="A2689" s="6" t="str">
        <f aca="false">TEXT(B2689,"0")&amp;"-"&amp;TEXT(C2689,"00")</f>
        <v>2025-03</v>
      </c>
      <c r="B2689" s="4" t="n">
        <v>2025</v>
      </c>
      <c r="C2689" s="4" t="n">
        <v>3</v>
      </c>
      <c r="D2689" s="9" t="s">
        <v>277</v>
      </c>
      <c r="E2689" s="9" t="s">
        <v>364</v>
      </c>
      <c r="F2689" s="12" t="str">
        <f aca="false">INDEX(品項主檔!$B$2:$B$11,MATCH($E2689,品項主檔!$A$2:$A$11,0))</f>
        <v>酸辣湯</v>
      </c>
      <c r="G2689" s="12" t="str">
        <f aca="false">INDEX(品項主檔!$C$2:$C$11,MATCH($E2689,品項主檔!$A$2:$A$11,0))</f>
        <v>湯品</v>
      </c>
      <c r="H2689" s="17" t="n">
        <f aca="false">SUMIFS(品項年度售價!$D$2:$D$31,品項年度售價!$A$2:$A$31,$B2689,品項年度售價!$B$2:$B$31,$E2689)</f>
        <v>60</v>
      </c>
      <c r="I2689" s="4" t="n">
        <v>1607</v>
      </c>
      <c r="J2689" s="14" t="n">
        <f aca="false">H2689*I2689</f>
        <v>96420</v>
      </c>
    </row>
    <row r="2690" customFormat="false" ht="15" hidden="false" customHeight="false" outlineLevel="0" collapsed="false">
      <c r="A2690" s="6" t="str">
        <f aca="false">TEXT(B2690,"0")&amp;"-"&amp;TEXT(C2690,"00")</f>
        <v>2025-03</v>
      </c>
      <c r="B2690" s="4" t="n">
        <v>2025</v>
      </c>
      <c r="C2690" s="4" t="n">
        <v>3</v>
      </c>
      <c r="D2690" s="9" t="s">
        <v>277</v>
      </c>
      <c r="E2690" s="9" t="s">
        <v>367</v>
      </c>
      <c r="F2690" s="12" t="str">
        <f aca="false">INDEX(品項主檔!$B$2:$B$11,MATCH($E2690,品項主檔!$A$2:$A$11,0))</f>
        <v>招牌滷味拼盤</v>
      </c>
      <c r="G2690" s="12" t="str">
        <f aca="false">INDEX(品項主檔!$C$2:$C$11,MATCH($E2690,品項主檔!$A$2:$A$11,0))</f>
        <v>小菜</v>
      </c>
      <c r="H2690" s="17" t="n">
        <f aca="false">SUMIFS(品項年度售價!$D$2:$D$31,品項年度售價!$A$2:$A$31,$B2690,品項年度售價!$B$2:$B$31,$E2690)</f>
        <v>125</v>
      </c>
      <c r="I2690" s="4" t="n">
        <v>1035</v>
      </c>
      <c r="J2690" s="14" t="n">
        <f aca="false">H2690*I2690</f>
        <v>129375</v>
      </c>
    </row>
    <row r="2691" customFormat="false" ht="15" hidden="false" customHeight="false" outlineLevel="0" collapsed="false">
      <c r="A2691" s="6" t="str">
        <f aca="false">TEXT(B2691,"0")&amp;"-"&amp;TEXT(C2691,"00")</f>
        <v>2025-03</v>
      </c>
      <c r="B2691" s="4" t="n">
        <v>2025</v>
      </c>
      <c r="C2691" s="4" t="n">
        <v>3</v>
      </c>
      <c r="D2691" s="9" t="s">
        <v>277</v>
      </c>
      <c r="E2691" s="9" t="s">
        <v>370</v>
      </c>
      <c r="F2691" s="12" t="str">
        <f aca="false">INDEX(品項主檔!$B$2:$B$11,MATCH($E2691,品項主檔!$A$2:$A$11,0))</f>
        <v>古早味紅茶</v>
      </c>
      <c r="G2691" s="12" t="str">
        <f aca="false">INDEX(品項主檔!$C$2:$C$11,MATCH($E2691,品項主檔!$A$2:$A$11,0))</f>
        <v>飲品</v>
      </c>
      <c r="H2691" s="17" t="n">
        <f aca="false">SUMIFS(品項年度售價!$D$2:$D$31,品項年度售價!$A$2:$A$31,$B2691,品項年度售價!$B$2:$B$31,$E2691)</f>
        <v>45</v>
      </c>
      <c r="I2691" s="4" t="n">
        <v>2071</v>
      </c>
      <c r="J2691" s="14" t="n">
        <f aca="false">H2691*I2691</f>
        <v>93195</v>
      </c>
    </row>
    <row r="2692" customFormat="false" ht="15" hidden="false" customHeight="false" outlineLevel="0" collapsed="false">
      <c r="A2692" s="6" t="str">
        <f aca="false">TEXT(B2692,"0")&amp;"-"&amp;TEXT(C2692,"00")</f>
        <v>2025-03</v>
      </c>
      <c r="B2692" s="4" t="n">
        <v>2025</v>
      </c>
      <c r="C2692" s="4" t="n">
        <v>3</v>
      </c>
      <c r="D2692" s="9" t="s">
        <v>288</v>
      </c>
      <c r="E2692" s="9" t="s">
        <v>349</v>
      </c>
      <c r="F2692" s="12" t="str">
        <f aca="false">INDEX(品項主檔!$B$2:$B$11,MATCH($E2692,品項主檔!$A$2:$A$11,0))</f>
        <v>招牌牛肉麵</v>
      </c>
      <c r="G2692" s="12" t="str">
        <f aca="false">INDEX(品項主檔!$C$2:$C$11,MATCH($E2692,品項主檔!$A$2:$A$11,0))</f>
        <v>主食</v>
      </c>
      <c r="H2692" s="17" t="n">
        <f aca="false">SUMIFS(品項年度售價!$D$2:$D$31,品項年度售價!$A$2:$A$31,$B2692,品項年度售價!$B$2:$B$31,$E2692)</f>
        <v>295</v>
      </c>
      <c r="I2692" s="4" t="n">
        <v>441</v>
      </c>
      <c r="J2692" s="14" t="n">
        <f aca="false">H2692*I2692</f>
        <v>130095</v>
      </c>
    </row>
    <row r="2693" customFormat="false" ht="15" hidden="false" customHeight="false" outlineLevel="0" collapsed="false">
      <c r="A2693" s="6" t="str">
        <f aca="false">TEXT(B2693,"0")&amp;"-"&amp;TEXT(C2693,"00")</f>
        <v>2025-03</v>
      </c>
      <c r="B2693" s="4" t="n">
        <v>2025</v>
      </c>
      <c r="C2693" s="4" t="n">
        <v>3</v>
      </c>
      <c r="D2693" s="9" t="s">
        <v>288</v>
      </c>
      <c r="E2693" s="9" t="s">
        <v>352</v>
      </c>
      <c r="F2693" s="12" t="str">
        <f aca="false">INDEX(品項主檔!$B$2:$B$11,MATCH($E2693,品項主檔!$A$2:$A$11,0))</f>
        <v>三杯雞定食</v>
      </c>
      <c r="G2693" s="12" t="str">
        <f aca="false">INDEX(品項主檔!$C$2:$C$11,MATCH($E2693,品項主檔!$A$2:$A$11,0))</f>
        <v>主食</v>
      </c>
      <c r="H2693" s="17" t="n">
        <f aca="false">SUMIFS(品項年度售價!$D$2:$D$31,品項年度售價!$A$2:$A$31,$B2693,品項年度售價!$B$2:$B$31,$E2693)</f>
        <v>260</v>
      </c>
      <c r="I2693" s="4" t="n">
        <v>449</v>
      </c>
      <c r="J2693" s="14" t="n">
        <f aca="false">H2693*I2693</f>
        <v>116740</v>
      </c>
    </row>
    <row r="2694" customFormat="false" ht="15" hidden="false" customHeight="false" outlineLevel="0" collapsed="false">
      <c r="A2694" s="6" t="str">
        <f aca="false">TEXT(B2694,"0")&amp;"-"&amp;TEXT(C2694,"00")</f>
        <v>2025-03</v>
      </c>
      <c r="B2694" s="4" t="n">
        <v>2025</v>
      </c>
      <c r="C2694" s="4" t="n">
        <v>3</v>
      </c>
      <c r="D2694" s="9" t="s">
        <v>288</v>
      </c>
      <c r="E2694" s="9" t="s">
        <v>354</v>
      </c>
      <c r="F2694" s="12" t="str">
        <f aca="false">INDEX(品項主檔!$B$2:$B$11,MATCH($E2694,品項主檔!$A$2:$A$11,0))</f>
        <v>蔥油雞腿飯</v>
      </c>
      <c r="G2694" s="12" t="str">
        <f aca="false">INDEX(品項主檔!$C$2:$C$11,MATCH($E2694,品項主檔!$A$2:$A$11,0))</f>
        <v>主食</v>
      </c>
      <c r="H2694" s="17" t="n">
        <f aca="false">SUMIFS(品項年度售價!$D$2:$D$31,品項年度售價!$A$2:$A$31,$B2694,品項年度售價!$B$2:$B$31,$E2694)</f>
        <v>230</v>
      </c>
      <c r="I2694" s="4" t="n">
        <v>428</v>
      </c>
      <c r="J2694" s="14" t="n">
        <f aca="false">H2694*I2694</f>
        <v>98440</v>
      </c>
    </row>
    <row r="2695" customFormat="false" ht="15" hidden="false" customHeight="false" outlineLevel="0" collapsed="false">
      <c r="A2695" s="6" t="str">
        <f aca="false">TEXT(B2695,"0")&amp;"-"&amp;TEXT(C2695,"00")</f>
        <v>2025-03</v>
      </c>
      <c r="B2695" s="4" t="n">
        <v>2025</v>
      </c>
      <c r="C2695" s="4" t="n">
        <v>3</v>
      </c>
      <c r="D2695" s="9" t="s">
        <v>288</v>
      </c>
      <c r="E2695" s="9" t="s">
        <v>356</v>
      </c>
      <c r="F2695" s="12" t="str">
        <f aca="false">INDEX(品項主檔!$B$2:$B$11,MATCH($E2695,品項主檔!$A$2:$A$11,0))</f>
        <v>黑胡椒豬排飯</v>
      </c>
      <c r="G2695" s="12" t="str">
        <f aca="false">INDEX(品項主檔!$C$2:$C$11,MATCH($E2695,品項主檔!$A$2:$A$11,0))</f>
        <v>主食</v>
      </c>
      <c r="H2695" s="17" t="n">
        <f aca="false">SUMIFS(品項年度售價!$D$2:$D$31,品項年度售價!$A$2:$A$31,$B2695,品項年度售價!$B$2:$B$31,$E2695)</f>
        <v>240</v>
      </c>
      <c r="I2695" s="4" t="n">
        <v>453</v>
      </c>
      <c r="J2695" s="14" t="n">
        <f aca="false">H2695*I2695</f>
        <v>108720</v>
      </c>
    </row>
    <row r="2696" customFormat="false" ht="15" hidden="false" customHeight="false" outlineLevel="0" collapsed="false">
      <c r="A2696" s="6" t="str">
        <f aca="false">TEXT(B2696,"0")&amp;"-"&amp;TEXT(C2696,"00")</f>
        <v>2025-03</v>
      </c>
      <c r="B2696" s="4" t="n">
        <v>2025</v>
      </c>
      <c r="C2696" s="4" t="n">
        <v>3</v>
      </c>
      <c r="D2696" s="9" t="s">
        <v>288</v>
      </c>
      <c r="E2696" s="9" t="s">
        <v>358</v>
      </c>
      <c r="F2696" s="12" t="str">
        <f aca="false">INDEX(品項主檔!$B$2:$B$11,MATCH($E2696,品項主檔!$A$2:$A$11,0))</f>
        <v>麻油雞湯麵</v>
      </c>
      <c r="G2696" s="12" t="str">
        <f aca="false">INDEX(品項主檔!$C$2:$C$11,MATCH($E2696,品項主檔!$A$2:$A$11,0))</f>
        <v>主食</v>
      </c>
      <c r="H2696" s="17" t="n">
        <f aca="false">SUMIFS(品項年度售價!$D$2:$D$31,品項年度售價!$A$2:$A$31,$B2696,品項年度售價!$B$2:$B$31,$E2696)</f>
        <v>305</v>
      </c>
      <c r="I2696" s="4" t="n">
        <v>403</v>
      </c>
      <c r="J2696" s="14" t="n">
        <f aca="false">H2696*I2696</f>
        <v>122915</v>
      </c>
    </row>
    <row r="2697" customFormat="false" ht="15" hidden="false" customHeight="false" outlineLevel="0" collapsed="false">
      <c r="A2697" s="6" t="str">
        <f aca="false">TEXT(B2697,"0")&amp;"-"&amp;TEXT(C2697,"00")</f>
        <v>2025-03</v>
      </c>
      <c r="B2697" s="4" t="n">
        <v>2025</v>
      </c>
      <c r="C2697" s="4" t="n">
        <v>3</v>
      </c>
      <c r="D2697" s="9" t="s">
        <v>288</v>
      </c>
      <c r="E2697" s="9" t="s">
        <v>360</v>
      </c>
      <c r="F2697" s="12" t="str">
        <f aca="false">INDEX(品項主檔!$B$2:$B$11,MATCH($E2697,品項主檔!$A$2:$A$11,0))</f>
        <v>塔香涼麵</v>
      </c>
      <c r="G2697" s="12" t="str">
        <f aca="false">INDEX(品項主檔!$C$2:$C$11,MATCH($E2697,品項主檔!$A$2:$A$11,0))</f>
        <v>主食</v>
      </c>
      <c r="H2697" s="17" t="n">
        <f aca="false">SUMIFS(品項年度售價!$D$2:$D$31,品項年度售價!$A$2:$A$31,$B2697,品項年度售價!$B$2:$B$31,$E2697)</f>
        <v>185</v>
      </c>
      <c r="I2697" s="4" t="n">
        <v>343</v>
      </c>
      <c r="J2697" s="14" t="n">
        <f aca="false">H2697*I2697</f>
        <v>63455</v>
      </c>
    </row>
    <row r="2698" customFormat="false" ht="15" hidden="false" customHeight="false" outlineLevel="0" collapsed="false">
      <c r="A2698" s="6" t="str">
        <f aca="false">TEXT(B2698,"0")&amp;"-"&amp;TEXT(C2698,"00")</f>
        <v>2025-03</v>
      </c>
      <c r="B2698" s="4" t="n">
        <v>2025</v>
      </c>
      <c r="C2698" s="4" t="n">
        <v>3</v>
      </c>
      <c r="D2698" s="9" t="s">
        <v>288</v>
      </c>
      <c r="E2698" s="9" t="s">
        <v>362</v>
      </c>
      <c r="F2698" s="12" t="str">
        <f aca="false">INDEX(品項主檔!$B$2:$B$11,MATCH($E2698,品項主檔!$A$2:$A$11,0))</f>
        <v>海鮮炒飯</v>
      </c>
      <c r="G2698" s="12" t="str">
        <f aca="false">INDEX(品項主檔!$C$2:$C$11,MATCH($E2698,品項主檔!$A$2:$A$11,0))</f>
        <v>主食</v>
      </c>
      <c r="H2698" s="17" t="n">
        <f aca="false">SUMIFS(品項年度售價!$D$2:$D$31,品項年度售價!$A$2:$A$31,$B2698,品項年度售價!$B$2:$B$31,$E2698)</f>
        <v>255</v>
      </c>
      <c r="I2698" s="4" t="n">
        <v>460</v>
      </c>
      <c r="J2698" s="14" t="n">
        <f aca="false">H2698*I2698</f>
        <v>117300</v>
      </c>
    </row>
    <row r="2699" customFormat="false" ht="15" hidden="false" customHeight="false" outlineLevel="0" collapsed="false">
      <c r="A2699" s="6" t="str">
        <f aca="false">TEXT(B2699,"0")&amp;"-"&amp;TEXT(C2699,"00")</f>
        <v>2025-03</v>
      </c>
      <c r="B2699" s="4" t="n">
        <v>2025</v>
      </c>
      <c r="C2699" s="4" t="n">
        <v>3</v>
      </c>
      <c r="D2699" s="9" t="s">
        <v>288</v>
      </c>
      <c r="E2699" s="9" t="s">
        <v>364</v>
      </c>
      <c r="F2699" s="12" t="str">
        <f aca="false">INDEX(品項主檔!$B$2:$B$11,MATCH($E2699,品項主檔!$A$2:$A$11,0))</f>
        <v>酸辣湯</v>
      </c>
      <c r="G2699" s="12" t="str">
        <f aca="false">INDEX(品項主檔!$C$2:$C$11,MATCH($E2699,品項主檔!$A$2:$A$11,0))</f>
        <v>湯品</v>
      </c>
      <c r="H2699" s="17" t="n">
        <f aca="false">SUMIFS(品項年度售價!$D$2:$D$31,品項年度售價!$A$2:$A$31,$B2699,品項年度售價!$B$2:$B$31,$E2699)</f>
        <v>60</v>
      </c>
      <c r="I2699" s="4" t="n">
        <v>1929</v>
      </c>
      <c r="J2699" s="14" t="n">
        <f aca="false">H2699*I2699</f>
        <v>115740</v>
      </c>
    </row>
    <row r="2700" customFormat="false" ht="15" hidden="false" customHeight="false" outlineLevel="0" collapsed="false">
      <c r="A2700" s="6" t="str">
        <f aca="false">TEXT(B2700,"0")&amp;"-"&amp;TEXT(C2700,"00")</f>
        <v>2025-03</v>
      </c>
      <c r="B2700" s="4" t="n">
        <v>2025</v>
      </c>
      <c r="C2700" s="4" t="n">
        <v>3</v>
      </c>
      <c r="D2700" s="9" t="s">
        <v>288</v>
      </c>
      <c r="E2700" s="9" t="s">
        <v>367</v>
      </c>
      <c r="F2700" s="12" t="str">
        <f aca="false">INDEX(品項主檔!$B$2:$B$11,MATCH($E2700,品項主檔!$A$2:$A$11,0))</f>
        <v>招牌滷味拼盤</v>
      </c>
      <c r="G2700" s="12" t="str">
        <f aca="false">INDEX(品項主檔!$C$2:$C$11,MATCH($E2700,品項主檔!$A$2:$A$11,0))</f>
        <v>小菜</v>
      </c>
      <c r="H2700" s="17" t="n">
        <f aca="false">SUMIFS(品項年度售價!$D$2:$D$31,品項年度售價!$A$2:$A$31,$B2700,品項年度售價!$B$2:$B$31,$E2700)</f>
        <v>125</v>
      </c>
      <c r="I2700" s="4" t="n">
        <v>1323</v>
      </c>
      <c r="J2700" s="14" t="n">
        <f aca="false">H2700*I2700</f>
        <v>165375</v>
      </c>
    </row>
    <row r="2701" customFormat="false" ht="15" hidden="false" customHeight="false" outlineLevel="0" collapsed="false">
      <c r="A2701" s="6" t="str">
        <f aca="false">TEXT(B2701,"0")&amp;"-"&amp;TEXT(C2701,"00")</f>
        <v>2025-03</v>
      </c>
      <c r="B2701" s="4" t="n">
        <v>2025</v>
      </c>
      <c r="C2701" s="4" t="n">
        <v>3</v>
      </c>
      <c r="D2701" s="9" t="s">
        <v>288</v>
      </c>
      <c r="E2701" s="9" t="s">
        <v>370</v>
      </c>
      <c r="F2701" s="12" t="str">
        <f aca="false">INDEX(品項主檔!$B$2:$B$11,MATCH($E2701,品項主檔!$A$2:$A$11,0))</f>
        <v>古早味紅茶</v>
      </c>
      <c r="G2701" s="12" t="str">
        <f aca="false">INDEX(品項主檔!$C$2:$C$11,MATCH($E2701,品項主檔!$A$2:$A$11,0))</f>
        <v>飲品</v>
      </c>
      <c r="H2701" s="17" t="n">
        <f aca="false">SUMIFS(品項年度售價!$D$2:$D$31,品項年度售價!$A$2:$A$31,$B2701,品項年度售價!$B$2:$B$31,$E2701)</f>
        <v>45</v>
      </c>
      <c r="I2701" s="4" t="n">
        <v>4126</v>
      </c>
      <c r="J2701" s="14" t="n">
        <f aca="false">H2701*I2701</f>
        <v>185670</v>
      </c>
    </row>
    <row r="2702" customFormat="false" ht="15" hidden="false" customHeight="false" outlineLevel="0" collapsed="false">
      <c r="A2702" s="6" t="str">
        <f aca="false">TEXT(B2702,"0")&amp;"-"&amp;TEXT(C2702,"00")</f>
        <v>2025-03</v>
      </c>
      <c r="B2702" s="4" t="n">
        <v>2025</v>
      </c>
      <c r="C2702" s="4" t="n">
        <v>3</v>
      </c>
      <c r="D2702" s="9" t="s">
        <v>292</v>
      </c>
      <c r="E2702" s="9" t="s">
        <v>349</v>
      </c>
      <c r="F2702" s="12" t="str">
        <f aca="false">INDEX(品項主檔!$B$2:$B$11,MATCH($E2702,品項主檔!$A$2:$A$11,0))</f>
        <v>招牌牛肉麵</v>
      </c>
      <c r="G2702" s="12" t="str">
        <f aca="false">INDEX(品項主檔!$C$2:$C$11,MATCH($E2702,品項主檔!$A$2:$A$11,0))</f>
        <v>主食</v>
      </c>
      <c r="H2702" s="17" t="n">
        <f aca="false">SUMIFS(品項年度售價!$D$2:$D$31,品項年度售價!$A$2:$A$31,$B2702,品項年度售價!$B$2:$B$31,$E2702)</f>
        <v>295</v>
      </c>
      <c r="I2702" s="4" t="n">
        <v>440</v>
      </c>
      <c r="J2702" s="14" t="n">
        <f aca="false">H2702*I2702</f>
        <v>129800</v>
      </c>
    </row>
    <row r="2703" customFormat="false" ht="15" hidden="false" customHeight="false" outlineLevel="0" collapsed="false">
      <c r="A2703" s="6" t="str">
        <f aca="false">TEXT(B2703,"0")&amp;"-"&amp;TEXT(C2703,"00")</f>
        <v>2025-03</v>
      </c>
      <c r="B2703" s="4" t="n">
        <v>2025</v>
      </c>
      <c r="C2703" s="4" t="n">
        <v>3</v>
      </c>
      <c r="D2703" s="9" t="s">
        <v>292</v>
      </c>
      <c r="E2703" s="9" t="s">
        <v>352</v>
      </c>
      <c r="F2703" s="12" t="str">
        <f aca="false">INDEX(品項主檔!$B$2:$B$11,MATCH($E2703,品項主檔!$A$2:$A$11,0))</f>
        <v>三杯雞定食</v>
      </c>
      <c r="G2703" s="12" t="str">
        <f aca="false">INDEX(品項主檔!$C$2:$C$11,MATCH($E2703,品項主檔!$A$2:$A$11,0))</f>
        <v>主食</v>
      </c>
      <c r="H2703" s="17" t="n">
        <f aca="false">SUMIFS(品項年度售價!$D$2:$D$31,品項年度售價!$A$2:$A$31,$B2703,品項年度售價!$B$2:$B$31,$E2703)</f>
        <v>260</v>
      </c>
      <c r="I2703" s="4" t="n">
        <v>349</v>
      </c>
      <c r="J2703" s="14" t="n">
        <f aca="false">H2703*I2703</f>
        <v>90740</v>
      </c>
    </row>
    <row r="2704" customFormat="false" ht="15" hidden="false" customHeight="false" outlineLevel="0" collapsed="false">
      <c r="A2704" s="6" t="str">
        <f aca="false">TEXT(B2704,"0")&amp;"-"&amp;TEXT(C2704,"00")</f>
        <v>2025-03</v>
      </c>
      <c r="B2704" s="4" t="n">
        <v>2025</v>
      </c>
      <c r="C2704" s="4" t="n">
        <v>3</v>
      </c>
      <c r="D2704" s="9" t="s">
        <v>292</v>
      </c>
      <c r="E2704" s="9" t="s">
        <v>354</v>
      </c>
      <c r="F2704" s="12" t="str">
        <f aca="false">INDEX(品項主檔!$B$2:$B$11,MATCH($E2704,品項主檔!$A$2:$A$11,0))</f>
        <v>蔥油雞腿飯</v>
      </c>
      <c r="G2704" s="12" t="str">
        <f aca="false">INDEX(品項主檔!$C$2:$C$11,MATCH($E2704,品項主檔!$A$2:$A$11,0))</f>
        <v>主食</v>
      </c>
      <c r="H2704" s="17" t="n">
        <f aca="false">SUMIFS(品項年度售價!$D$2:$D$31,品項年度售價!$A$2:$A$31,$B2704,品項年度售價!$B$2:$B$31,$E2704)</f>
        <v>230</v>
      </c>
      <c r="I2704" s="4" t="n">
        <v>416</v>
      </c>
      <c r="J2704" s="14" t="n">
        <f aca="false">H2704*I2704</f>
        <v>95680</v>
      </c>
    </row>
    <row r="2705" customFormat="false" ht="15" hidden="false" customHeight="false" outlineLevel="0" collapsed="false">
      <c r="A2705" s="6" t="str">
        <f aca="false">TEXT(B2705,"0")&amp;"-"&amp;TEXT(C2705,"00")</f>
        <v>2025-03</v>
      </c>
      <c r="B2705" s="4" t="n">
        <v>2025</v>
      </c>
      <c r="C2705" s="4" t="n">
        <v>3</v>
      </c>
      <c r="D2705" s="9" t="s">
        <v>292</v>
      </c>
      <c r="E2705" s="9" t="s">
        <v>356</v>
      </c>
      <c r="F2705" s="12" t="str">
        <f aca="false">INDEX(品項主檔!$B$2:$B$11,MATCH($E2705,品項主檔!$A$2:$A$11,0))</f>
        <v>黑胡椒豬排飯</v>
      </c>
      <c r="G2705" s="12" t="str">
        <f aca="false">INDEX(品項主檔!$C$2:$C$11,MATCH($E2705,品項主檔!$A$2:$A$11,0))</f>
        <v>主食</v>
      </c>
      <c r="H2705" s="17" t="n">
        <f aca="false">SUMIFS(品項年度售價!$D$2:$D$31,品項年度售價!$A$2:$A$31,$B2705,品項年度售價!$B$2:$B$31,$E2705)</f>
        <v>240</v>
      </c>
      <c r="I2705" s="4" t="n">
        <v>432</v>
      </c>
      <c r="J2705" s="14" t="n">
        <f aca="false">H2705*I2705</f>
        <v>103680</v>
      </c>
    </row>
    <row r="2706" customFormat="false" ht="15" hidden="false" customHeight="false" outlineLevel="0" collapsed="false">
      <c r="A2706" s="6" t="str">
        <f aca="false">TEXT(B2706,"0")&amp;"-"&amp;TEXT(C2706,"00")</f>
        <v>2025-03</v>
      </c>
      <c r="B2706" s="4" t="n">
        <v>2025</v>
      </c>
      <c r="C2706" s="4" t="n">
        <v>3</v>
      </c>
      <c r="D2706" s="9" t="s">
        <v>292</v>
      </c>
      <c r="E2706" s="9" t="s">
        <v>358</v>
      </c>
      <c r="F2706" s="12" t="str">
        <f aca="false">INDEX(品項主檔!$B$2:$B$11,MATCH($E2706,品項主檔!$A$2:$A$11,0))</f>
        <v>麻油雞湯麵</v>
      </c>
      <c r="G2706" s="12" t="str">
        <f aca="false">INDEX(品項主檔!$C$2:$C$11,MATCH($E2706,品項主檔!$A$2:$A$11,0))</f>
        <v>主食</v>
      </c>
      <c r="H2706" s="17" t="n">
        <f aca="false">SUMIFS(品項年度售價!$D$2:$D$31,品項年度售價!$A$2:$A$31,$B2706,品項年度售價!$B$2:$B$31,$E2706)</f>
        <v>305</v>
      </c>
      <c r="I2706" s="4" t="n">
        <v>427</v>
      </c>
      <c r="J2706" s="14" t="n">
        <f aca="false">H2706*I2706</f>
        <v>130235</v>
      </c>
    </row>
    <row r="2707" customFormat="false" ht="15" hidden="false" customHeight="false" outlineLevel="0" collapsed="false">
      <c r="A2707" s="6" t="str">
        <f aca="false">TEXT(B2707,"0")&amp;"-"&amp;TEXT(C2707,"00")</f>
        <v>2025-03</v>
      </c>
      <c r="B2707" s="4" t="n">
        <v>2025</v>
      </c>
      <c r="C2707" s="4" t="n">
        <v>3</v>
      </c>
      <c r="D2707" s="9" t="s">
        <v>292</v>
      </c>
      <c r="E2707" s="9" t="s">
        <v>360</v>
      </c>
      <c r="F2707" s="12" t="str">
        <f aca="false">INDEX(品項主檔!$B$2:$B$11,MATCH($E2707,品項主檔!$A$2:$A$11,0))</f>
        <v>塔香涼麵</v>
      </c>
      <c r="G2707" s="12" t="str">
        <f aca="false">INDEX(品項主檔!$C$2:$C$11,MATCH($E2707,品項主檔!$A$2:$A$11,0))</f>
        <v>主食</v>
      </c>
      <c r="H2707" s="17" t="n">
        <f aca="false">SUMIFS(品項年度售價!$D$2:$D$31,品項年度售價!$A$2:$A$31,$B2707,品項年度售價!$B$2:$B$31,$E2707)</f>
        <v>185</v>
      </c>
      <c r="I2707" s="4" t="n">
        <v>223</v>
      </c>
      <c r="J2707" s="14" t="n">
        <f aca="false">H2707*I2707</f>
        <v>41255</v>
      </c>
    </row>
    <row r="2708" customFormat="false" ht="15" hidden="false" customHeight="false" outlineLevel="0" collapsed="false">
      <c r="A2708" s="6" t="str">
        <f aca="false">TEXT(B2708,"0")&amp;"-"&amp;TEXT(C2708,"00")</f>
        <v>2025-03</v>
      </c>
      <c r="B2708" s="4" t="n">
        <v>2025</v>
      </c>
      <c r="C2708" s="4" t="n">
        <v>3</v>
      </c>
      <c r="D2708" s="9" t="s">
        <v>292</v>
      </c>
      <c r="E2708" s="9" t="s">
        <v>362</v>
      </c>
      <c r="F2708" s="12" t="str">
        <f aca="false">INDEX(品項主檔!$B$2:$B$11,MATCH($E2708,品項主檔!$A$2:$A$11,0))</f>
        <v>海鮮炒飯</v>
      </c>
      <c r="G2708" s="12" t="str">
        <f aca="false">INDEX(品項主檔!$C$2:$C$11,MATCH($E2708,品項主檔!$A$2:$A$11,0))</f>
        <v>主食</v>
      </c>
      <c r="H2708" s="17" t="n">
        <f aca="false">SUMIFS(品項年度售價!$D$2:$D$31,品項年度售價!$A$2:$A$31,$B2708,品項年度售價!$B$2:$B$31,$E2708)</f>
        <v>255</v>
      </c>
      <c r="I2708" s="4" t="n">
        <v>362</v>
      </c>
      <c r="J2708" s="14" t="n">
        <f aca="false">H2708*I2708</f>
        <v>92310</v>
      </c>
    </row>
    <row r="2709" customFormat="false" ht="15" hidden="false" customHeight="false" outlineLevel="0" collapsed="false">
      <c r="A2709" s="6" t="str">
        <f aca="false">TEXT(B2709,"0")&amp;"-"&amp;TEXT(C2709,"00")</f>
        <v>2025-03</v>
      </c>
      <c r="B2709" s="4" t="n">
        <v>2025</v>
      </c>
      <c r="C2709" s="4" t="n">
        <v>3</v>
      </c>
      <c r="D2709" s="9" t="s">
        <v>292</v>
      </c>
      <c r="E2709" s="9" t="s">
        <v>364</v>
      </c>
      <c r="F2709" s="12" t="str">
        <f aca="false">INDEX(品項主檔!$B$2:$B$11,MATCH($E2709,品項主檔!$A$2:$A$11,0))</f>
        <v>酸辣湯</v>
      </c>
      <c r="G2709" s="12" t="str">
        <f aca="false">INDEX(品項主檔!$C$2:$C$11,MATCH($E2709,品項主檔!$A$2:$A$11,0))</f>
        <v>湯品</v>
      </c>
      <c r="H2709" s="17" t="n">
        <f aca="false">SUMIFS(品項年度售價!$D$2:$D$31,品項年度售價!$A$2:$A$31,$B2709,品項年度售價!$B$2:$B$31,$E2709)</f>
        <v>60</v>
      </c>
      <c r="I2709" s="4" t="n">
        <v>1749</v>
      </c>
      <c r="J2709" s="14" t="n">
        <f aca="false">H2709*I2709</f>
        <v>104940</v>
      </c>
    </row>
    <row r="2710" customFormat="false" ht="15" hidden="false" customHeight="false" outlineLevel="0" collapsed="false">
      <c r="A2710" s="6" t="str">
        <f aca="false">TEXT(B2710,"0")&amp;"-"&amp;TEXT(C2710,"00")</f>
        <v>2025-03</v>
      </c>
      <c r="B2710" s="4" t="n">
        <v>2025</v>
      </c>
      <c r="C2710" s="4" t="n">
        <v>3</v>
      </c>
      <c r="D2710" s="9" t="s">
        <v>292</v>
      </c>
      <c r="E2710" s="9" t="s">
        <v>367</v>
      </c>
      <c r="F2710" s="12" t="str">
        <f aca="false">INDEX(品項主檔!$B$2:$B$11,MATCH($E2710,品項主檔!$A$2:$A$11,0))</f>
        <v>招牌滷味拼盤</v>
      </c>
      <c r="G2710" s="12" t="str">
        <f aca="false">INDEX(品項主檔!$C$2:$C$11,MATCH($E2710,品項主檔!$A$2:$A$11,0))</f>
        <v>小菜</v>
      </c>
      <c r="H2710" s="17" t="n">
        <f aca="false">SUMIFS(品項年度售價!$D$2:$D$31,品項年度售價!$A$2:$A$31,$B2710,品項年度售價!$B$2:$B$31,$E2710)</f>
        <v>125</v>
      </c>
      <c r="I2710" s="4" t="n">
        <v>1611</v>
      </c>
      <c r="J2710" s="14" t="n">
        <f aca="false">H2710*I2710</f>
        <v>201375</v>
      </c>
    </row>
    <row r="2711" customFormat="false" ht="15" hidden="false" customHeight="false" outlineLevel="0" collapsed="false">
      <c r="A2711" s="6" t="str">
        <f aca="false">TEXT(B2711,"0")&amp;"-"&amp;TEXT(C2711,"00")</f>
        <v>2025-03</v>
      </c>
      <c r="B2711" s="4" t="n">
        <v>2025</v>
      </c>
      <c r="C2711" s="4" t="n">
        <v>3</v>
      </c>
      <c r="D2711" s="9" t="s">
        <v>292</v>
      </c>
      <c r="E2711" s="9" t="s">
        <v>370</v>
      </c>
      <c r="F2711" s="12" t="str">
        <f aca="false">INDEX(品項主檔!$B$2:$B$11,MATCH($E2711,品項主檔!$A$2:$A$11,0))</f>
        <v>古早味紅茶</v>
      </c>
      <c r="G2711" s="12" t="str">
        <f aca="false">INDEX(品項主檔!$C$2:$C$11,MATCH($E2711,品項主檔!$A$2:$A$11,0))</f>
        <v>飲品</v>
      </c>
      <c r="H2711" s="17" t="n">
        <f aca="false">SUMIFS(品項年度售價!$D$2:$D$31,品項年度售價!$A$2:$A$31,$B2711,品項年度售價!$B$2:$B$31,$E2711)</f>
        <v>45</v>
      </c>
      <c r="I2711" s="4" t="n">
        <v>2698</v>
      </c>
      <c r="J2711" s="14" t="n">
        <f aca="false">H2711*I2711</f>
        <v>121410</v>
      </c>
    </row>
    <row r="2712" customFormat="false" ht="15" hidden="false" customHeight="false" outlineLevel="0" collapsed="false">
      <c r="A2712" s="6" t="str">
        <f aca="false">TEXT(B2712,"0")&amp;"-"&amp;TEXT(C2712,"00")</f>
        <v>2025-03</v>
      </c>
      <c r="B2712" s="4" t="n">
        <v>2025</v>
      </c>
      <c r="C2712" s="4" t="n">
        <v>3</v>
      </c>
      <c r="D2712" s="9" t="s">
        <v>315</v>
      </c>
      <c r="E2712" s="9" t="s">
        <v>349</v>
      </c>
      <c r="F2712" s="12" t="str">
        <f aca="false">INDEX(品項主檔!$B$2:$B$11,MATCH($E2712,品項主檔!$A$2:$A$11,0))</f>
        <v>招牌牛肉麵</v>
      </c>
      <c r="G2712" s="12" t="str">
        <f aca="false">INDEX(品項主檔!$C$2:$C$11,MATCH($E2712,品項主檔!$A$2:$A$11,0))</f>
        <v>主食</v>
      </c>
      <c r="H2712" s="17" t="n">
        <f aca="false">SUMIFS(品項年度售價!$D$2:$D$31,品項年度售價!$A$2:$A$31,$B2712,品項年度售價!$B$2:$B$31,$E2712)</f>
        <v>295</v>
      </c>
      <c r="I2712" s="4" t="n">
        <v>292</v>
      </c>
      <c r="J2712" s="14" t="n">
        <f aca="false">H2712*I2712</f>
        <v>86140</v>
      </c>
    </row>
    <row r="2713" customFormat="false" ht="15" hidden="false" customHeight="false" outlineLevel="0" collapsed="false">
      <c r="A2713" s="6" t="str">
        <f aca="false">TEXT(B2713,"0")&amp;"-"&amp;TEXT(C2713,"00")</f>
        <v>2025-03</v>
      </c>
      <c r="B2713" s="4" t="n">
        <v>2025</v>
      </c>
      <c r="C2713" s="4" t="n">
        <v>3</v>
      </c>
      <c r="D2713" s="9" t="s">
        <v>315</v>
      </c>
      <c r="E2713" s="9" t="s">
        <v>352</v>
      </c>
      <c r="F2713" s="12" t="str">
        <f aca="false">INDEX(品項主檔!$B$2:$B$11,MATCH($E2713,品項主檔!$A$2:$A$11,0))</f>
        <v>三杯雞定食</v>
      </c>
      <c r="G2713" s="12" t="str">
        <f aca="false">INDEX(品項主檔!$C$2:$C$11,MATCH($E2713,品項主檔!$A$2:$A$11,0))</f>
        <v>主食</v>
      </c>
      <c r="H2713" s="17" t="n">
        <f aca="false">SUMIFS(品項年度售價!$D$2:$D$31,品項年度售價!$A$2:$A$31,$B2713,品項年度售價!$B$2:$B$31,$E2713)</f>
        <v>260</v>
      </c>
      <c r="I2713" s="4" t="n">
        <v>382</v>
      </c>
      <c r="J2713" s="14" t="n">
        <f aca="false">H2713*I2713</f>
        <v>99320</v>
      </c>
    </row>
    <row r="2714" customFormat="false" ht="15" hidden="false" customHeight="false" outlineLevel="0" collapsed="false">
      <c r="A2714" s="6" t="str">
        <f aca="false">TEXT(B2714,"0")&amp;"-"&amp;TEXT(C2714,"00")</f>
        <v>2025-03</v>
      </c>
      <c r="B2714" s="4" t="n">
        <v>2025</v>
      </c>
      <c r="C2714" s="4" t="n">
        <v>3</v>
      </c>
      <c r="D2714" s="9" t="s">
        <v>315</v>
      </c>
      <c r="E2714" s="9" t="s">
        <v>354</v>
      </c>
      <c r="F2714" s="12" t="str">
        <f aca="false">INDEX(品項主檔!$B$2:$B$11,MATCH($E2714,品項主檔!$A$2:$A$11,0))</f>
        <v>蔥油雞腿飯</v>
      </c>
      <c r="G2714" s="12" t="str">
        <f aca="false">INDEX(品項主檔!$C$2:$C$11,MATCH($E2714,品項主檔!$A$2:$A$11,0))</f>
        <v>主食</v>
      </c>
      <c r="H2714" s="17" t="n">
        <f aca="false">SUMIFS(品項年度售價!$D$2:$D$31,品項年度售價!$A$2:$A$31,$B2714,品項年度售價!$B$2:$B$31,$E2714)</f>
        <v>230</v>
      </c>
      <c r="I2714" s="4" t="n">
        <v>272</v>
      </c>
      <c r="J2714" s="14" t="n">
        <f aca="false">H2714*I2714</f>
        <v>62560</v>
      </c>
    </row>
    <row r="2715" customFormat="false" ht="15" hidden="false" customHeight="false" outlineLevel="0" collapsed="false">
      <c r="A2715" s="6" t="str">
        <f aca="false">TEXT(B2715,"0")&amp;"-"&amp;TEXT(C2715,"00")</f>
        <v>2025-03</v>
      </c>
      <c r="B2715" s="4" t="n">
        <v>2025</v>
      </c>
      <c r="C2715" s="4" t="n">
        <v>3</v>
      </c>
      <c r="D2715" s="9" t="s">
        <v>315</v>
      </c>
      <c r="E2715" s="9" t="s">
        <v>356</v>
      </c>
      <c r="F2715" s="12" t="str">
        <f aca="false">INDEX(品項主檔!$B$2:$B$11,MATCH($E2715,品項主檔!$A$2:$A$11,0))</f>
        <v>黑胡椒豬排飯</v>
      </c>
      <c r="G2715" s="12" t="str">
        <f aca="false">INDEX(品項主檔!$C$2:$C$11,MATCH($E2715,品項主檔!$A$2:$A$11,0))</f>
        <v>主食</v>
      </c>
      <c r="H2715" s="17" t="n">
        <f aca="false">SUMIFS(品項年度售價!$D$2:$D$31,品項年度售價!$A$2:$A$31,$B2715,品項年度售價!$B$2:$B$31,$E2715)</f>
        <v>240</v>
      </c>
      <c r="I2715" s="4" t="n">
        <v>284</v>
      </c>
      <c r="J2715" s="14" t="n">
        <f aca="false">H2715*I2715</f>
        <v>68160</v>
      </c>
    </row>
    <row r="2716" customFormat="false" ht="15" hidden="false" customHeight="false" outlineLevel="0" collapsed="false">
      <c r="A2716" s="6" t="str">
        <f aca="false">TEXT(B2716,"0")&amp;"-"&amp;TEXT(C2716,"00")</f>
        <v>2025-03</v>
      </c>
      <c r="B2716" s="4" t="n">
        <v>2025</v>
      </c>
      <c r="C2716" s="4" t="n">
        <v>3</v>
      </c>
      <c r="D2716" s="9" t="s">
        <v>315</v>
      </c>
      <c r="E2716" s="9" t="s">
        <v>358</v>
      </c>
      <c r="F2716" s="12" t="str">
        <f aca="false">INDEX(品項主檔!$B$2:$B$11,MATCH($E2716,品項主檔!$A$2:$A$11,0))</f>
        <v>麻油雞湯麵</v>
      </c>
      <c r="G2716" s="12" t="str">
        <f aca="false">INDEX(品項主檔!$C$2:$C$11,MATCH($E2716,品項主檔!$A$2:$A$11,0))</f>
        <v>主食</v>
      </c>
      <c r="H2716" s="17" t="n">
        <f aca="false">SUMIFS(品項年度售價!$D$2:$D$31,品項年度售價!$A$2:$A$31,$B2716,品項年度售價!$B$2:$B$31,$E2716)</f>
        <v>305</v>
      </c>
      <c r="I2716" s="4" t="n">
        <v>386</v>
      </c>
      <c r="J2716" s="14" t="n">
        <f aca="false">H2716*I2716</f>
        <v>117730</v>
      </c>
    </row>
    <row r="2717" customFormat="false" ht="15" hidden="false" customHeight="false" outlineLevel="0" collapsed="false">
      <c r="A2717" s="6" t="str">
        <f aca="false">TEXT(B2717,"0")&amp;"-"&amp;TEXT(C2717,"00")</f>
        <v>2025-03</v>
      </c>
      <c r="B2717" s="4" t="n">
        <v>2025</v>
      </c>
      <c r="C2717" s="4" t="n">
        <v>3</v>
      </c>
      <c r="D2717" s="9" t="s">
        <v>315</v>
      </c>
      <c r="E2717" s="9" t="s">
        <v>360</v>
      </c>
      <c r="F2717" s="12" t="str">
        <f aca="false">INDEX(品項主檔!$B$2:$B$11,MATCH($E2717,品項主檔!$A$2:$A$11,0))</f>
        <v>塔香涼麵</v>
      </c>
      <c r="G2717" s="12" t="str">
        <f aca="false">INDEX(品項主檔!$C$2:$C$11,MATCH($E2717,品項主檔!$A$2:$A$11,0))</f>
        <v>主食</v>
      </c>
      <c r="H2717" s="17" t="n">
        <f aca="false">SUMIFS(品項年度售價!$D$2:$D$31,品項年度售價!$A$2:$A$31,$B2717,品項年度售價!$B$2:$B$31,$E2717)</f>
        <v>185</v>
      </c>
      <c r="I2717" s="4" t="n">
        <v>186</v>
      </c>
      <c r="J2717" s="14" t="n">
        <f aca="false">H2717*I2717</f>
        <v>34410</v>
      </c>
    </row>
    <row r="2718" customFormat="false" ht="15" hidden="false" customHeight="false" outlineLevel="0" collapsed="false">
      <c r="A2718" s="6" t="str">
        <f aca="false">TEXT(B2718,"0")&amp;"-"&amp;TEXT(C2718,"00")</f>
        <v>2025-03</v>
      </c>
      <c r="B2718" s="4" t="n">
        <v>2025</v>
      </c>
      <c r="C2718" s="4" t="n">
        <v>3</v>
      </c>
      <c r="D2718" s="9" t="s">
        <v>315</v>
      </c>
      <c r="E2718" s="9" t="s">
        <v>362</v>
      </c>
      <c r="F2718" s="12" t="str">
        <f aca="false">INDEX(品項主檔!$B$2:$B$11,MATCH($E2718,品項主檔!$A$2:$A$11,0))</f>
        <v>海鮮炒飯</v>
      </c>
      <c r="G2718" s="12" t="str">
        <f aca="false">INDEX(品項主檔!$C$2:$C$11,MATCH($E2718,品項主檔!$A$2:$A$11,0))</f>
        <v>主食</v>
      </c>
      <c r="H2718" s="17" t="n">
        <f aca="false">SUMIFS(品項年度售價!$D$2:$D$31,品項年度售價!$A$2:$A$31,$B2718,品項年度售價!$B$2:$B$31,$E2718)</f>
        <v>255</v>
      </c>
      <c r="I2718" s="4" t="n">
        <v>286</v>
      </c>
      <c r="J2718" s="14" t="n">
        <f aca="false">H2718*I2718</f>
        <v>72930</v>
      </c>
    </row>
    <row r="2719" customFormat="false" ht="15" hidden="false" customHeight="false" outlineLevel="0" collapsed="false">
      <c r="A2719" s="6" t="str">
        <f aca="false">TEXT(B2719,"0")&amp;"-"&amp;TEXT(C2719,"00")</f>
        <v>2025-03</v>
      </c>
      <c r="B2719" s="4" t="n">
        <v>2025</v>
      </c>
      <c r="C2719" s="4" t="n">
        <v>3</v>
      </c>
      <c r="D2719" s="9" t="s">
        <v>315</v>
      </c>
      <c r="E2719" s="9" t="s">
        <v>364</v>
      </c>
      <c r="F2719" s="12" t="str">
        <f aca="false">INDEX(品項主檔!$B$2:$B$11,MATCH($E2719,品項主檔!$A$2:$A$11,0))</f>
        <v>酸辣湯</v>
      </c>
      <c r="G2719" s="12" t="str">
        <f aca="false">INDEX(品項主檔!$C$2:$C$11,MATCH($E2719,品項主檔!$A$2:$A$11,0))</f>
        <v>湯品</v>
      </c>
      <c r="H2719" s="17" t="n">
        <f aca="false">SUMIFS(品項年度售價!$D$2:$D$31,品項年度售價!$A$2:$A$31,$B2719,品項年度售價!$B$2:$B$31,$E2719)</f>
        <v>60</v>
      </c>
      <c r="I2719" s="4" t="n">
        <v>1803</v>
      </c>
      <c r="J2719" s="14" t="n">
        <f aca="false">H2719*I2719</f>
        <v>108180</v>
      </c>
    </row>
    <row r="2720" customFormat="false" ht="15" hidden="false" customHeight="false" outlineLevel="0" collapsed="false">
      <c r="A2720" s="6" t="str">
        <f aca="false">TEXT(B2720,"0")&amp;"-"&amp;TEXT(C2720,"00")</f>
        <v>2025-03</v>
      </c>
      <c r="B2720" s="4" t="n">
        <v>2025</v>
      </c>
      <c r="C2720" s="4" t="n">
        <v>3</v>
      </c>
      <c r="D2720" s="9" t="s">
        <v>315</v>
      </c>
      <c r="E2720" s="9" t="s">
        <v>367</v>
      </c>
      <c r="F2720" s="12" t="str">
        <f aca="false">INDEX(品項主檔!$B$2:$B$11,MATCH($E2720,品項主檔!$A$2:$A$11,0))</f>
        <v>招牌滷味拼盤</v>
      </c>
      <c r="G2720" s="12" t="str">
        <f aca="false">INDEX(品項主檔!$C$2:$C$11,MATCH($E2720,品項主檔!$A$2:$A$11,0))</f>
        <v>小菜</v>
      </c>
      <c r="H2720" s="17" t="n">
        <f aca="false">SUMIFS(品項年度售價!$D$2:$D$31,品項年度售價!$A$2:$A$31,$B2720,品項年度售價!$B$2:$B$31,$E2720)</f>
        <v>125</v>
      </c>
      <c r="I2720" s="4" t="n">
        <v>1201</v>
      </c>
      <c r="J2720" s="14" t="n">
        <f aca="false">H2720*I2720</f>
        <v>150125</v>
      </c>
    </row>
    <row r="2721" customFormat="false" ht="15" hidden="false" customHeight="false" outlineLevel="0" collapsed="false">
      <c r="A2721" s="6" t="str">
        <f aca="false">TEXT(B2721,"0")&amp;"-"&amp;TEXT(C2721,"00")</f>
        <v>2025-03</v>
      </c>
      <c r="B2721" s="4" t="n">
        <v>2025</v>
      </c>
      <c r="C2721" s="4" t="n">
        <v>3</v>
      </c>
      <c r="D2721" s="9" t="s">
        <v>315</v>
      </c>
      <c r="E2721" s="9" t="s">
        <v>370</v>
      </c>
      <c r="F2721" s="12" t="str">
        <f aca="false">INDEX(品項主檔!$B$2:$B$11,MATCH($E2721,品項主檔!$A$2:$A$11,0))</f>
        <v>古早味紅茶</v>
      </c>
      <c r="G2721" s="12" t="str">
        <f aca="false">INDEX(品項主檔!$C$2:$C$11,MATCH($E2721,品項主檔!$A$2:$A$11,0))</f>
        <v>飲品</v>
      </c>
      <c r="H2721" s="17" t="n">
        <f aca="false">SUMIFS(品項年度售價!$D$2:$D$31,品項年度售價!$A$2:$A$31,$B2721,品項年度售價!$B$2:$B$31,$E2721)</f>
        <v>45</v>
      </c>
      <c r="I2721" s="4" t="n">
        <v>2843</v>
      </c>
      <c r="J2721" s="14" t="n">
        <f aca="false">H2721*I2721</f>
        <v>127935</v>
      </c>
    </row>
    <row r="2722" customFormat="false" ht="15" hidden="false" customHeight="false" outlineLevel="0" collapsed="false">
      <c r="A2722" s="6" t="str">
        <f aca="false">TEXT(B2722,"0")&amp;"-"&amp;TEXT(C2722,"00")</f>
        <v>2025-04</v>
      </c>
      <c r="B2722" s="4" t="n">
        <v>2025</v>
      </c>
      <c r="C2722" s="4" t="n">
        <v>4</v>
      </c>
      <c r="D2722" s="9" t="s">
        <v>294</v>
      </c>
      <c r="E2722" s="9" t="s">
        <v>349</v>
      </c>
      <c r="F2722" s="12" t="str">
        <f aca="false">INDEX(品項主檔!$B$2:$B$11,MATCH($E2722,品項主檔!$A$2:$A$11,0))</f>
        <v>招牌牛肉麵</v>
      </c>
      <c r="G2722" s="12" t="str">
        <f aca="false">INDEX(品項主檔!$C$2:$C$11,MATCH($E2722,品項主檔!$A$2:$A$11,0))</f>
        <v>主食</v>
      </c>
      <c r="H2722" s="17" t="n">
        <f aca="false">SUMIFS(品項年度售價!$D$2:$D$31,品項年度售價!$A$2:$A$31,$B2722,品項年度售價!$B$2:$B$31,$E2722)</f>
        <v>295</v>
      </c>
      <c r="I2722" s="4" t="n">
        <v>488</v>
      </c>
      <c r="J2722" s="14" t="n">
        <f aca="false">H2722*I2722</f>
        <v>143960</v>
      </c>
    </row>
    <row r="2723" customFormat="false" ht="15" hidden="false" customHeight="false" outlineLevel="0" collapsed="false">
      <c r="A2723" s="6" t="str">
        <f aca="false">TEXT(B2723,"0")&amp;"-"&amp;TEXT(C2723,"00")</f>
        <v>2025-04</v>
      </c>
      <c r="B2723" s="4" t="n">
        <v>2025</v>
      </c>
      <c r="C2723" s="4" t="n">
        <v>4</v>
      </c>
      <c r="D2723" s="9" t="s">
        <v>294</v>
      </c>
      <c r="E2723" s="9" t="s">
        <v>352</v>
      </c>
      <c r="F2723" s="12" t="str">
        <f aca="false">INDEX(品項主檔!$B$2:$B$11,MATCH($E2723,品項主檔!$A$2:$A$11,0))</f>
        <v>三杯雞定食</v>
      </c>
      <c r="G2723" s="12" t="str">
        <f aca="false">INDEX(品項主檔!$C$2:$C$11,MATCH($E2723,品項主檔!$A$2:$A$11,0))</f>
        <v>主食</v>
      </c>
      <c r="H2723" s="17" t="n">
        <f aca="false">SUMIFS(品項年度售價!$D$2:$D$31,品項年度售價!$A$2:$A$31,$B2723,品項年度售價!$B$2:$B$31,$E2723)</f>
        <v>260</v>
      </c>
      <c r="I2723" s="4" t="n">
        <v>544</v>
      </c>
      <c r="J2723" s="14" t="n">
        <f aca="false">H2723*I2723</f>
        <v>141440</v>
      </c>
    </row>
    <row r="2724" customFormat="false" ht="15" hidden="false" customHeight="false" outlineLevel="0" collapsed="false">
      <c r="A2724" s="6" t="str">
        <f aca="false">TEXT(B2724,"0")&amp;"-"&amp;TEXT(C2724,"00")</f>
        <v>2025-04</v>
      </c>
      <c r="B2724" s="4" t="n">
        <v>2025</v>
      </c>
      <c r="C2724" s="4" t="n">
        <v>4</v>
      </c>
      <c r="D2724" s="9" t="s">
        <v>294</v>
      </c>
      <c r="E2724" s="9" t="s">
        <v>354</v>
      </c>
      <c r="F2724" s="12" t="str">
        <f aca="false">INDEX(品項主檔!$B$2:$B$11,MATCH($E2724,品項主檔!$A$2:$A$11,0))</f>
        <v>蔥油雞腿飯</v>
      </c>
      <c r="G2724" s="12" t="str">
        <f aca="false">INDEX(品項主檔!$C$2:$C$11,MATCH($E2724,品項主檔!$A$2:$A$11,0))</f>
        <v>主食</v>
      </c>
      <c r="H2724" s="17" t="n">
        <f aca="false">SUMIFS(品項年度售價!$D$2:$D$31,品項年度售價!$A$2:$A$31,$B2724,品項年度售價!$B$2:$B$31,$E2724)</f>
        <v>230</v>
      </c>
      <c r="I2724" s="4" t="n">
        <v>459</v>
      </c>
      <c r="J2724" s="14" t="n">
        <f aca="false">H2724*I2724</f>
        <v>105570</v>
      </c>
    </row>
    <row r="2725" customFormat="false" ht="15" hidden="false" customHeight="false" outlineLevel="0" collapsed="false">
      <c r="A2725" s="6" t="str">
        <f aca="false">TEXT(B2725,"0")&amp;"-"&amp;TEXT(C2725,"00")</f>
        <v>2025-04</v>
      </c>
      <c r="B2725" s="4" t="n">
        <v>2025</v>
      </c>
      <c r="C2725" s="4" t="n">
        <v>4</v>
      </c>
      <c r="D2725" s="9" t="s">
        <v>294</v>
      </c>
      <c r="E2725" s="9" t="s">
        <v>356</v>
      </c>
      <c r="F2725" s="12" t="str">
        <f aca="false">INDEX(品項主檔!$B$2:$B$11,MATCH($E2725,品項主檔!$A$2:$A$11,0))</f>
        <v>黑胡椒豬排飯</v>
      </c>
      <c r="G2725" s="12" t="str">
        <f aca="false">INDEX(品項主檔!$C$2:$C$11,MATCH($E2725,品項主檔!$A$2:$A$11,0))</f>
        <v>主食</v>
      </c>
      <c r="H2725" s="17" t="n">
        <f aca="false">SUMIFS(品項年度售價!$D$2:$D$31,品項年度售價!$A$2:$A$31,$B2725,品項年度售價!$B$2:$B$31,$E2725)</f>
        <v>240</v>
      </c>
      <c r="I2725" s="4" t="n">
        <v>591</v>
      </c>
      <c r="J2725" s="14" t="n">
        <f aca="false">H2725*I2725</f>
        <v>141840</v>
      </c>
    </row>
    <row r="2726" customFormat="false" ht="15" hidden="false" customHeight="false" outlineLevel="0" collapsed="false">
      <c r="A2726" s="6" t="str">
        <f aca="false">TEXT(B2726,"0")&amp;"-"&amp;TEXT(C2726,"00")</f>
        <v>2025-04</v>
      </c>
      <c r="B2726" s="4" t="n">
        <v>2025</v>
      </c>
      <c r="C2726" s="4" t="n">
        <v>4</v>
      </c>
      <c r="D2726" s="9" t="s">
        <v>294</v>
      </c>
      <c r="E2726" s="9" t="s">
        <v>358</v>
      </c>
      <c r="F2726" s="12" t="str">
        <f aca="false">INDEX(品項主檔!$B$2:$B$11,MATCH($E2726,品項主檔!$A$2:$A$11,0))</f>
        <v>麻油雞湯麵</v>
      </c>
      <c r="G2726" s="12" t="str">
        <f aca="false">INDEX(品項主檔!$C$2:$C$11,MATCH($E2726,品項主檔!$A$2:$A$11,0))</f>
        <v>主食</v>
      </c>
      <c r="H2726" s="17" t="n">
        <f aca="false">SUMIFS(品項年度售價!$D$2:$D$31,品項年度售價!$A$2:$A$31,$B2726,品項年度售價!$B$2:$B$31,$E2726)</f>
        <v>305</v>
      </c>
      <c r="I2726" s="4" t="n">
        <v>453</v>
      </c>
      <c r="J2726" s="14" t="n">
        <f aca="false">H2726*I2726</f>
        <v>138165</v>
      </c>
    </row>
    <row r="2727" customFormat="false" ht="15" hidden="false" customHeight="false" outlineLevel="0" collapsed="false">
      <c r="A2727" s="6" t="str">
        <f aca="false">TEXT(B2727,"0")&amp;"-"&amp;TEXT(C2727,"00")</f>
        <v>2025-04</v>
      </c>
      <c r="B2727" s="4" t="n">
        <v>2025</v>
      </c>
      <c r="C2727" s="4" t="n">
        <v>4</v>
      </c>
      <c r="D2727" s="9" t="s">
        <v>294</v>
      </c>
      <c r="E2727" s="9" t="s">
        <v>360</v>
      </c>
      <c r="F2727" s="12" t="str">
        <f aca="false">INDEX(品項主檔!$B$2:$B$11,MATCH($E2727,品項主檔!$A$2:$A$11,0))</f>
        <v>塔香涼麵</v>
      </c>
      <c r="G2727" s="12" t="str">
        <f aca="false">INDEX(品項主檔!$C$2:$C$11,MATCH($E2727,品項主檔!$A$2:$A$11,0))</f>
        <v>主食</v>
      </c>
      <c r="H2727" s="17" t="n">
        <f aca="false">SUMIFS(品項年度售價!$D$2:$D$31,品項年度售價!$A$2:$A$31,$B2727,品項年度售價!$B$2:$B$31,$E2727)</f>
        <v>185</v>
      </c>
      <c r="I2727" s="4" t="n">
        <v>519</v>
      </c>
      <c r="J2727" s="14" t="n">
        <f aca="false">H2727*I2727</f>
        <v>96015</v>
      </c>
    </row>
    <row r="2728" customFormat="false" ht="15" hidden="false" customHeight="false" outlineLevel="0" collapsed="false">
      <c r="A2728" s="6" t="str">
        <f aca="false">TEXT(B2728,"0")&amp;"-"&amp;TEXT(C2728,"00")</f>
        <v>2025-04</v>
      </c>
      <c r="B2728" s="4" t="n">
        <v>2025</v>
      </c>
      <c r="C2728" s="4" t="n">
        <v>4</v>
      </c>
      <c r="D2728" s="9" t="s">
        <v>294</v>
      </c>
      <c r="E2728" s="9" t="s">
        <v>362</v>
      </c>
      <c r="F2728" s="12" t="str">
        <f aca="false">INDEX(品項主檔!$B$2:$B$11,MATCH($E2728,品項主檔!$A$2:$A$11,0))</f>
        <v>海鮮炒飯</v>
      </c>
      <c r="G2728" s="12" t="str">
        <f aca="false">INDEX(品項主檔!$C$2:$C$11,MATCH($E2728,品項主檔!$A$2:$A$11,0))</f>
        <v>主食</v>
      </c>
      <c r="H2728" s="17" t="n">
        <f aca="false">SUMIFS(品項年度售價!$D$2:$D$31,品項年度售價!$A$2:$A$31,$B2728,品項年度售價!$B$2:$B$31,$E2728)</f>
        <v>255</v>
      </c>
      <c r="I2728" s="4" t="n">
        <v>442</v>
      </c>
      <c r="J2728" s="14" t="n">
        <f aca="false">H2728*I2728</f>
        <v>112710</v>
      </c>
    </row>
    <row r="2729" customFormat="false" ht="15" hidden="false" customHeight="false" outlineLevel="0" collapsed="false">
      <c r="A2729" s="6" t="str">
        <f aca="false">TEXT(B2729,"0")&amp;"-"&amp;TEXT(C2729,"00")</f>
        <v>2025-04</v>
      </c>
      <c r="B2729" s="4" t="n">
        <v>2025</v>
      </c>
      <c r="C2729" s="4" t="n">
        <v>4</v>
      </c>
      <c r="D2729" s="9" t="s">
        <v>294</v>
      </c>
      <c r="E2729" s="9" t="s">
        <v>364</v>
      </c>
      <c r="F2729" s="12" t="str">
        <f aca="false">INDEX(品項主檔!$B$2:$B$11,MATCH($E2729,品項主檔!$A$2:$A$11,0))</f>
        <v>酸辣湯</v>
      </c>
      <c r="G2729" s="12" t="str">
        <f aca="false">INDEX(品項主檔!$C$2:$C$11,MATCH($E2729,品項主檔!$A$2:$A$11,0))</f>
        <v>湯品</v>
      </c>
      <c r="H2729" s="17" t="n">
        <f aca="false">SUMIFS(品項年度售價!$D$2:$D$31,品項年度售價!$A$2:$A$31,$B2729,品項年度售價!$B$2:$B$31,$E2729)</f>
        <v>60</v>
      </c>
      <c r="I2729" s="4" t="n">
        <v>2817</v>
      </c>
      <c r="J2729" s="14" t="n">
        <f aca="false">H2729*I2729</f>
        <v>169020</v>
      </c>
    </row>
    <row r="2730" customFormat="false" ht="15" hidden="false" customHeight="false" outlineLevel="0" collapsed="false">
      <c r="A2730" s="6" t="str">
        <f aca="false">TEXT(B2730,"0")&amp;"-"&amp;TEXT(C2730,"00")</f>
        <v>2025-04</v>
      </c>
      <c r="B2730" s="4" t="n">
        <v>2025</v>
      </c>
      <c r="C2730" s="4" t="n">
        <v>4</v>
      </c>
      <c r="D2730" s="9" t="s">
        <v>294</v>
      </c>
      <c r="E2730" s="9" t="s">
        <v>367</v>
      </c>
      <c r="F2730" s="12" t="str">
        <f aca="false">INDEX(品項主檔!$B$2:$B$11,MATCH($E2730,品項主檔!$A$2:$A$11,0))</f>
        <v>招牌滷味拼盤</v>
      </c>
      <c r="G2730" s="12" t="str">
        <f aca="false">INDEX(品項主檔!$C$2:$C$11,MATCH($E2730,品項主檔!$A$2:$A$11,0))</f>
        <v>小菜</v>
      </c>
      <c r="H2730" s="17" t="n">
        <f aca="false">SUMIFS(品項年度售價!$D$2:$D$31,品項年度售價!$A$2:$A$31,$B2730,品項年度售價!$B$2:$B$31,$E2730)</f>
        <v>125</v>
      </c>
      <c r="I2730" s="4" t="n">
        <v>2084</v>
      </c>
      <c r="J2730" s="14" t="n">
        <f aca="false">H2730*I2730</f>
        <v>260500</v>
      </c>
    </row>
    <row r="2731" customFormat="false" ht="15" hidden="false" customHeight="false" outlineLevel="0" collapsed="false">
      <c r="A2731" s="6" t="str">
        <f aca="false">TEXT(B2731,"0")&amp;"-"&amp;TEXT(C2731,"00")</f>
        <v>2025-04</v>
      </c>
      <c r="B2731" s="4" t="n">
        <v>2025</v>
      </c>
      <c r="C2731" s="4" t="n">
        <v>4</v>
      </c>
      <c r="D2731" s="9" t="s">
        <v>294</v>
      </c>
      <c r="E2731" s="9" t="s">
        <v>370</v>
      </c>
      <c r="F2731" s="12" t="str">
        <f aca="false">INDEX(品項主檔!$B$2:$B$11,MATCH($E2731,品項主檔!$A$2:$A$11,0))</f>
        <v>古早味紅茶</v>
      </c>
      <c r="G2731" s="12" t="str">
        <f aca="false">INDEX(品項主檔!$C$2:$C$11,MATCH($E2731,品項主檔!$A$2:$A$11,0))</f>
        <v>飲品</v>
      </c>
      <c r="H2731" s="17" t="n">
        <f aca="false">SUMIFS(品項年度售價!$D$2:$D$31,品項年度售價!$A$2:$A$31,$B2731,品項年度售價!$B$2:$B$31,$E2731)</f>
        <v>45</v>
      </c>
      <c r="I2731" s="4" t="n">
        <v>4793</v>
      </c>
      <c r="J2731" s="14" t="n">
        <f aca="false">H2731*I2731</f>
        <v>215685</v>
      </c>
    </row>
    <row r="2732" customFormat="false" ht="15" hidden="false" customHeight="false" outlineLevel="0" collapsed="false">
      <c r="A2732" s="6" t="str">
        <f aca="false">TEXT(B2732,"0")&amp;"-"&amp;TEXT(C2732,"00")</f>
        <v>2025-04</v>
      </c>
      <c r="B2732" s="4" t="n">
        <v>2025</v>
      </c>
      <c r="C2732" s="4" t="n">
        <v>4</v>
      </c>
      <c r="D2732" s="9" t="s">
        <v>325</v>
      </c>
      <c r="E2732" s="9" t="s">
        <v>349</v>
      </c>
      <c r="F2732" s="12" t="str">
        <f aca="false">INDEX(品項主檔!$B$2:$B$11,MATCH($E2732,品項主檔!$A$2:$A$11,0))</f>
        <v>招牌牛肉麵</v>
      </c>
      <c r="G2732" s="12" t="str">
        <f aca="false">INDEX(品項主檔!$C$2:$C$11,MATCH($E2732,品項主檔!$A$2:$A$11,0))</f>
        <v>主食</v>
      </c>
      <c r="H2732" s="17" t="n">
        <f aca="false">SUMIFS(品項年度售價!$D$2:$D$31,品項年度售價!$A$2:$A$31,$B2732,品項年度售價!$B$2:$B$31,$E2732)</f>
        <v>295</v>
      </c>
      <c r="I2732" s="4" t="n">
        <v>359</v>
      </c>
      <c r="J2732" s="14" t="n">
        <f aca="false">H2732*I2732</f>
        <v>105905</v>
      </c>
    </row>
    <row r="2733" customFormat="false" ht="15" hidden="false" customHeight="false" outlineLevel="0" collapsed="false">
      <c r="A2733" s="6" t="str">
        <f aca="false">TEXT(B2733,"0")&amp;"-"&amp;TEXT(C2733,"00")</f>
        <v>2025-04</v>
      </c>
      <c r="B2733" s="4" t="n">
        <v>2025</v>
      </c>
      <c r="C2733" s="4" t="n">
        <v>4</v>
      </c>
      <c r="D2733" s="9" t="s">
        <v>325</v>
      </c>
      <c r="E2733" s="9" t="s">
        <v>352</v>
      </c>
      <c r="F2733" s="12" t="str">
        <f aca="false">INDEX(品項主檔!$B$2:$B$11,MATCH($E2733,品項主檔!$A$2:$A$11,0))</f>
        <v>三杯雞定食</v>
      </c>
      <c r="G2733" s="12" t="str">
        <f aca="false">INDEX(品項主檔!$C$2:$C$11,MATCH($E2733,品項主檔!$A$2:$A$11,0))</f>
        <v>主食</v>
      </c>
      <c r="H2733" s="17" t="n">
        <f aca="false">SUMIFS(品項年度售價!$D$2:$D$31,品項年度售價!$A$2:$A$31,$B2733,品項年度售價!$B$2:$B$31,$E2733)</f>
        <v>260</v>
      </c>
      <c r="I2733" s="4" t="n">
        <v>471</v>
      </c>
      <c r="J2733" s="14" t="n">
        <f aca="false">H2733*I2733</f>
        <v>122460</v>
      </c>
    </row>
    <row r="2734" customFormat="false" ht="15" hidden="false" customHeight="false" outlineLevel="0" collapsed="false">
      <c r="A2734" s="6" t="str">
        <f aca="false">TEXT(B2734,"0")&amp;"-"&amp;TEXT(C2734,"00")</f>
        <v>2025-04</v>
      </c>
      <c r="B2734" s="4" t="n">
        <v>2025</v>
      </c>
      <c r="C2734" s="4" t="n">
        <v>4</v>
      </c>
      <c r="D2734" s="9" t="s">
        <v>325</v>
      </c>
      <c r="E2734" s="9" t="s">
        <v>354</v>
      </c>
      <c r="F2734" s="12" t="str">
        <f aca="false">INDEX(品項主檔!$B$2:$B$11,MATCH($E2734,品項主檔!$A$2:$A$11,0))</f>
        <v>蔥油雞腿飯</v>
      </c>
      <c r="G2734" s="12" t="str">
        <f aca="false">INDEX(品項主檔!$C$2:$C$11,MATCH($E2734,品項主檔!$A$2:$A$11,0))</f>
        <v>主食</v>
      </c>
      <c r="H2734" s="17" t="n">
        <f aca="false">SUMIFS(品項年度售價!$D$2:$D$31,品項年度售價!$A$2:$A$31,$B2734,品項年度售價!$B$2:$B$31,$E2734)</f>
        <v>230</v>
      </c>
      <c r="I2734" s="4" t="n">
        <v>511</v>
      </c>
      <c r="J2734" s="14" t="n">
        <f aca="false">H2734*I2734</f>
        <v>117530</v>
      </c>
    </row>
    <row r="2735" customFormat="false" ht="15" hidden="false" customHeight="false" outlineLevel="0" collapsed="false">
      <c r="A2735" s="6" t="str">
        <f aca="false">TEXT(B2735,"0")&amp;"-"&amp;TEXT(C2735,"00")</f>
        <v>2025-04</v>
      </c>
      <c r="B2735" s="4" t="n">
        <v>2025</v>
      </c>
      <c r="C2735" s="4" t="n">
        <v>4</v>
      </c>
      <c r="D2735" s="9" t="s">
        <v>325</v>
      </c>
      <c r="E2735" s="9" t="s">
        <v>356</v>
      </c>
      <c r="F2735" s="12" t="str">
        <f aca="false">INDEX(品項主檔!$B$2:$B$11,MATCH($E2735,品項主檔!$A$2:$A$11,0))</f>
        <v>黑胡椒豬排飯</v>
      </c>
      <c r="G2735" s="12" t="str">
        <f aca="false">INDEX(品項主檔!$C$2:$C$11,MATCH($E2735,品項主檔!$A$2:$A$11,0))</f>
        <v>主食</v>
      </c>
      <c r="H2735" s="17" t="n">
        <f aca="false">SUMIFS(品項年度售價!$D$2:$D$31,品項年度售價!$A$2:$A$31,$B2735,品項年度售價!$B$2:$B$31,$E2735)</f>
        <v>240</v>
      </c>
      <c r="I2735" s="4" t="n">
        <v>497</v>
      </c>
      <c r="J2735" s="14" t="n">
        <f aca="false">H2735*I2735</f>
        <v>119280</v>
      </c>
    </row>
    <row r="2736" customFormat="false" ht="15" hidden="false" customHeight="false" outlineLevel="0" collapsed="false">
      <c r="A2736" s="6" t="str">
        <f aca="false">TEXT(B2736,"0")&amp;"-"&amp;TEXT(C2736,"00")</f>
        <v>2025-04</v>
      </c>
      <c r="B2736" s="4" t="n">
        <v>2025</v>
      </c>
      <c r="C2736" s="4" t="n">
        <v>4</v>
      </c>
      <c r="D2736" s="9" t="s">
        <v>325</v>
      </c>
      <c r="E2736" s="9" t="s">
        <v>358</v>
      </c>
      <c r="F2736" s="12" t="str">
        <f aca="false">INDEX(品項主檔!$B$2:$B$11,MATCH($E2736,品項主檔!$A$2:$A$11,0))</f>
        <v>麻油雞湯麵</v>
      </c>
      <c r="G2736" s="12" t="str">
        <f aca="false">INDEX(品項主檔!$C$2:$C$11,MATCH($E2736,品項主檔!$A$2:$A$11,0))</f>
        <v>主食</v>
      </c>
      <c r="H2736" s="17" t="n">
        <f aca="false">SUMIFS(品項年度售價!$D$2:$D$31,品項年度售價!$A$2:$A$31,$B2736,品項年度售價!$B$2:$B$31,$E2736)</f>
        <v>305</v>
      </c>
      <c r="I2736" s="4" t="n">
        <v>320</v>
      </c>
      <c r="J2736" s="14" t="n">
        <f aca="false">H2736*I2736</f>
        <v>97600</v>
      </c>
    </row>
    <row r="2737" customFormat="false" ht="15" hidden="false" customHeight="false" outlineLevel="0" collapsed="false">
      <c r="A2737" s="6" t="str">
        <f aca="false">TEXT(B2737,"0")&amp;"-"&amp;TEXT(C2737,"00")</f>
        <v>2025-04</v>
      </c>
      <c r="B2737" s="4" t="n">
        <v>2025</v>
      </c>
      <c r="C2737" s="4" t="n">
        <v>4</v>
      </c>
      <c r="D2737" s="9" t="s">
        <v>325</v>
      </c>
      <c r="E2737" s="9" t="s">
        <v>360</v>
      </c>
      <c r="F2737" s="12" t="str">
        <f aca="false">INDEX(品項主檔!$B$2:$B$11,MATCH($E2737,品項主檔!$A$2:$A$11,0))</f>
        <v>塔香涼麵</v>
      </c>
      <c r="G2737" s="12" t="str">
        <f aca="false">INDEX(品項主檔!$C$2:$C$11,MATCH($E2737,品項主檔!$A$2:$A$11,0))</f>
        <v>主食</v>
      </c>
      <c r="H2737" s="17" t="n">
        <f aca="false">SUMIFS(品項年度售價!$D$2:$D$31,品項年度售價!$A$2:$A$31,$B2737,品項年度售價!$B$2:$B$31,$E2737)</f>
        <v>185</v>
      </c>
      <c r="I2737" s="4" t="n">
        <v>381</v>
      </c>
      <c r="J2737" s="14" t="n">
        <f aca="false">H2737*I2737</f>
        <v>70485</v>
      </c>
    </row>
    <row r="2738" customFormat="false" ht="15" hidden="false" customHeight="false" outlineLevel="0" collapsed="false">
      <c r="A2738" s="6" t="str">
        <f aca="false">TEXT(B2738,"0")&amp;"-"&amp;TEXT(C2738,"00")</f>
        <v>2025-04</v>
      </c>
      <c r="B2738" s="4" t="n">
        <v>2025</v>
      </c>
      <c r="C2738" s="4" t="n">
        <v>4</v>
      </c>
      <c r="D2738" s="9" t="s">
        <v>325</v>
      </c>
      <c r="E2738" s="9" t="s">
        <v>362</v>
      </c>
      <c r="F2738" s="12" t="str">
        <f aca="false">INDEX(品項主檔!$B$2:$B$11,MATCH($E2738,品項主檔!$A$2:$A$11,0))</f>
        <v>海鮮炒飯</v>
      </c>
      <c r="G2738" s="12" t="str">
        <f aca="false">INDEX(品項主檔!$C$2:$C$11,MATCH($E2738,品項主檔!$A$2:$A$11,0))</f>
        <v>主食</v>
      </c>
      <c r="H2738" s="17" t="n">
        <f aca="false">SUMIFS(品項年度售價!$D$2:$D$31,品項年度售價!$A$2:$A$31,$B2738,品項年度售價!$B$2:$B$31,$E2738)</f>
        <v>255</v>
      </c>
      <c r="I2738" s="4" t="n">
        <v>475</v>
      </c>
      <c r="J2738" s="14" t="n">
        <f aca="false">H2738*I2738</f>
        <v>121125</v>
      </c>
    </row>
    <row r="2739" customFormat="false" ht="15" hidden="false" customHeight="false" outlineLevel="0" collapsed="false">
      <c r="A2739" s="6" t="str">
        <f aca="false">TEXT(B2739,"0")&amp;"-"&amp;TEXT(C2739,"00")</f>
        <v>2025-04</v>
      </c>
      <c r="B2739" s="4" t="n">
        <v>2025</v>
      </c>
      <c r="C2739" s="4" t="n">
        <v>4</v>
      </c>
      <c r="D2739" s="9" t="s">
        <v>325</v>
      </c>
      <c r="E2739" s="9" t="s">
        <v>364</v>
      </c>
      <c r="F2739" s="12" t="str">
        <f aca="false">INDEX(品項主檔!$B$2:$B$11,MATCH($E2739,品項主檔!$A$2:$A$11,0))</f>
        <v>酸辣湯</v>
      </c>
      <c r="G2739" s="12" t="str">
        <f aca="false">INDEX(品項主檔!$C$2:$C$11,MATCH($E2739,品項主檔!$A$2:$A$11,0))</f>
        <v>湯品</v>
      </c>
      <c r="H2739" s="17" t="n">
        <f aca="false">SUMIFS(品項年度售價!$D$2:$D$31,品項年度售價!$A$2:$A$31,$B2739,品項年度售價!$B$2:$B$31,$E2739)</f>
        <v>60</v>
      </c>
      <c r="I2739" s="4" t="n">
        <v>2333</v>
      </c>
      <c r="J2739" s="14" t="n">
        <f aca="false">H2739*I2739</f>
        <v>139980</v>
      </c>
    </row>
    <row r="2740" customFormat="false" ht="15" hidden="false" customHeight="false" outlineLevel="0" collapsed="false">
      <c r="A2740" s="6" t="str">
        <f aca="false">TEXT(B2740,"0")&amp;"-"&amp;TEXT(C2740,"00")</f>
        <v>2025-04</v>
      </c>
      <c r="B2740" s="4" t="n">
        <v>2025</v>
      </c>
      <c r="C2740" s="4" t="n">
        <v>4</v>
      </c>
      <c r="D2740" s="9" t="s">
        <v>325</v>
      </c>
      <c r="E2740" s="9" t="s">
        <v>367</v>
      </c>
      <c r="F2740" s="12" t="str">
        <f aca="false">INDEX(品項主檔!$B$2:$B$11,MATCH($E2740,品項主檔!$A$2:$A$11,0))</f>
        <v>招牌滷味拼盤</v>
      </c>
      <c r="G2740" s="12" t="str">
        <f aca="false">INDEX(品項主檔!$C$2:$C$11,MATCH($E2740,品項主檔!$A$2:$A$11,0))</f>
        <v>小菜</v>
      </c>
      <c r="H2740" s="17" t="n">
        <f aca="false">SUMIFS(品項年度售價!$D$2:$D$31,品項年度售價!$A$2:$A$31,$B2740,品項年度售價!$B$2:$B$31,$E2740)</f>
        <v>125</v>
      </c>
      <c r="I2740" s="4" t="n">
        <v>1467</v>
      </c>
      <c r="J2740" s="14" t="n">
        <f aca="false">H2740*I2740</f>
        <v>183375</v>
      </c>
    </row>
    <row r="2741" customFormat="false" ht="15" hidden="false" customHeight="false" outlineLevel="0" collapsed="false">
      <c r="A2741" s="6" t="str">
        <f aca="false">TEXT(B2741,"0")&amp;"-"&amp;TEXT(C2741,"00")</f>
        <v>2025-04</v>
      </c>
      <c r="B2741" s="4" t="n">
        <v>2025</v>
      </c>
      <c r="C2741" s="4" t="n">
        <v>4</v>
      </c>
      <c r="D2741" s="9" t="s">
        <v>325</v>
      </c>
      <c r="E2741" s="9" t="s">
        <v>370</v>
      </c>
      <c r="F2741" s="12" t="str">
        <f aca="false">INDEX(品項主檔!$B$2:$B$11,MATCH($E2741,品項主檔!$A$2:$A$11,0))</f>
        <v>古早味紅茶</v>
      </c>
      <c r="G2741" s="12" t="str">
        <f aca="false">INDEX(品項主檔!$C$2:$C$11,MATCH($E2741,品項主檔!$A$2:$A$11,0))</f>
        <v>飲品</v>
      </c>
      <c r="H2741" s="17" t="n">
        <f aca="false">SUMIFS(品項年度售價!$D$2:$D$31,品項年度售價!$A$2:$A$31,$B2741,品項年度售價!$B$2:$B$31,$E2741)</f>
        <v>45</v>
      </c>
      <c r="I2741" s="4" t="n">
        <v>4804</v>
      </c>
      <c r="J2741" s="14" t="n">
        <f aca="false">H2741*I2741</f>
        <v>216180</v>
      </c>
    </row>
    <row r="2742" customFormat="false" ht="15" hidden="false" customHeight="false" outlineLevel="0" collapsed="false">
      <c r="A2742" s="6" t="str">
        <f aca="false">TEXT(B2742,"0")&amp;"-"&amp;TEXT(C2742,"00")</f>
        <v>2025-04</v>
      </c>
      <c r="B2742" s="4" t="n">
        <v>2025</v>
      </c>
      <c r="C2742" s="4" t="n">
        <v>4</v>
      </c>
      <c r="D2742" s="9" t="s">
        <v>328</v>
      </c>
      <c r="E2742" s="9" t="s">
        <v>349</v>
      </c>
      <c r="F2742" s="12" t="str">
        <f aca="false">INDEX(品項主檔!$B$2:$B$11,MATCH($E2742,品項主檔!$A$2:$A$11,0))</f>
        <v>招牌牛肉麵</v>
      </c>
      <c r="G2742" s="12" t="str">
        <f aca="false">INDEX(品項主檔!$C$2:$C$11,MATCH($E2742,品項主檔!$A$2:$A$11,0))</f>
        <v>主食</v>
      </c>
      <c r="H2742" s="17" t="n">
        <f aca="false">SUMIFS(品項年度售價!$D$2:$D$31,品項年度售價!$A$2:$A$31,$B2742,品項年度售價!$B$2:$B$31,$E2742)</f>
        <v>295</v>
      </c>
      <c r="I2742" s="4" t="n">
        <v>374</v>
      </c>
      <c r="J2742" s="14" t="n">
        <f aca="false">H2742*I2742</f>
        <v>110330</v>
      </c>
    </row>
    <row r="2743" customFormat="false" ht="15" hidden="false" customHeight="false" outlineLevel="0" collapsed="false">
      <c r="A2743" s="6" t="str">
        <f aca="false">TEXT(B2743,"0")&amp;"-"&amp;TEXT(C2743,"00")</f>
        <v>2025-04</v>
      </c>
      <c r="B2743" s="4" t="n">
        <v>2025</v>
      </c>
      <c r="C2743" s="4" t="n">
        <v>4</v>
      </c>
      <c r="D2743" s="9" t="s">
        <v>328</v>
      </c>
      <c r="E2743" s="9" t="s">
        <v>352</v>
      </c>
      <c r="F2743" s="12" t="str">
        <f aca="false">INDEX(品項主檔!$B$2:$B$11,MATCH($E2743,品項主檔!$A$2:$A$11,0))</f>
        <v>三杯雞定食</v>
      </c>
      <c r="G2743" s="12" t="str">
        <f aca="false">INDEX(品項主檔!$C$2:$C$11,MATCH($E2743,品項主檔!$A$2:$A$11,0))</f>
        <v>主食</v>
      </c>
      <c r="H2743" s="17" t="n">
        <f aca="false">SUMIFS(品項年度售價!$D$2:$D$31,品項年度售價!$A$2:$A$31,$B2743,品項年度售價!$B$2:$B$31,$E2743)</f>
        <v>260</v>
      </c>
      <c r="I2743" s="4" t="n">
        <v>440</v>
      </c>
      <c r="J2743" s="14" t="n">
        <f aca="false">H2743*I2743</f>
        <v>114400</v>
      </c>
    </row>
    <row r="2744" customFormat="false" ht="15" hidden="false" customHeight="false" outlineLevel="0" collapsed="false">
      <c r="A2744" s="6" t="str">
        <f aca="false">TEXT(B2744,"0")&amp;"-"&amp;TEXT(C2744,"00")</f>
        <v>2025-04</v>
      </c>
      <c r="B2744" s="4" t="n">
        <v>2025</v>
      </c>
      <c r="C2744" s="4" t="n">
        <v>4</v>
      </c>
      <c r="D2744" s="9" t="s">
        <v>328</v>
      </c>
      <c r="E2744" s="9" t="s">
        <v>354</v>
      </c>
      <c r="F2744" s="12" t="str">
        <f aca="false">INDEX(品項主檔!$B$2:$B$11,MATCH($E2744,品項主檔!$A$2:$A$11,0))</f>
        <v>蔥油雞腿飯</v>
      </c>
      <c r="G2744" s="12" t="str">
        <f aca="false">INDEX(品項主檔!$C$2:$C$11,MATCH($E2744,品項主檔!$A$2:$A$11,0))</f>
        <v>主食</v>
      </c>
      <c r="H2744" s="17" t="n">
        <f aca="false">SUMIFS(品項年度售價!$D$2:$D$31,品項年度售價!$A$2:$A$31,$B2744,品項年度售價!$B$2:$B$31,$E2744)</f>
        <v>230</v>
      </c>
      <c r="I2744" s="4" t="n">
        <v>437</v>
      </c>
      <c r="J2744" s="14" t="n">
        <f aca="false">H2744*I2744</f>
        <v>100510</v>
      </c>
    </row>
    <row r="2745" customFormat="false" ht="15" hidden="false" customHeight="false" outlineLevel="0" collapsed="false">
      <c r="A2745" s="6" t="str">
        <f aca="false">TEXT(B2745,"0")&amp;"-"&amp;TEXT(C2745,"00")</f>
        <v>2025-04</v>
      </c>
      <c r="B2745" s="4" t="n">
        <v>2025</v>
      </c>
      <c r="C2745" s="4" t="n">
        <v>4</v>
      </c>
      <c r="D2745" s="9" t="s">
        <v>328</v>
      </c>
      <c r="E2745" s="9" t="s">
        <v>356</v>
      </c>
      <c r="F2745" s="12" t="str">
        <f aca="false">INDEX(品項主檔!$B$2:$B$11,MATCH($E2745,品項主檔!$A$2:$A$11,0))</f>
        <v>黑胡椒豬排飯</v>
      </c>
      <c r="G2745" s="12" t="str">
        <f aca="false">INDEX(品項主檔!$C$2:$C$11,MATCH($E2745,品項主檔!$A$2:$A$11,0))</f>
        <v>主食</v>
      </c>
      <c r="H2745" s="17" t="n">
        <f aca="false">SUMIFS(品項年度售價!$D$2:$D$31,品項年度售價!$A$2:$A$31,$B2745,品項年度售價!$B$2:$B$31,$E2745)</f>
        <v>240</v>
      </c>
      <c r="I2745" s="4" t="n">
        <v>366</v>
      </c>
      <c r="J2745" s="14" t="n">
        <f aca="false">H2745*I2745</f>
        <v>87840</v>
      </c>
    </row>
    <row r="2746" customFormat="false" ht="15" hidden="false" customHeight="false" outlineLevel="0" collapsed="false">
      <c r="A2746" s="6" t="str">
        <f aca="false">TEXT(B2746,"0")&amp;"-"&amp;TEXT(C2746,"00")</f>
        <v>2025-04</v>
      </c>
      <c r="B2746" s="4" t="n">
        <v>2025</v>
      </c>
      <c r="C2746" s="4" t="n">
        <v>4</v>
      </c>
      <c r="D2746" s="9" t="s">
        <v>328</v>
      </c>
      <c r="E2746" s="9" t="s">
        <v>358</v>
      </c>
      <c r="F2746" s="12" t="str">
        <f aca="false">INDEX(品項主檔!$B$2:$B$11,MATCH($E2746,品項主檔!$A$2:$A$11,0))</f>
        <v>麻油雞湯麵</v>
      </c>
      <c r="G2746" s="12" t="str">
        <f aca="false">INDEX(品項主檔!$C$2:$C$11,MATCH($E2746,品項主檔!$A$2:$A$11,0))</f>
        <v>主食</v>
      </c>
      <c r="H2746" s="17" t="n">
        <f aca="false">SUMIFS(品項年度售價!$D$2:$D$31,品項年度售價!$A$2:$A$31,$B2746,品項年度售價!$B$2:$B$31,$E2746)</f>
        <v>305</v>
      </c>
      <c r="I2746" s="4" t="n">
        <v>237</v>
      </c>
      <c r="J2746" s="14" t="n">
        <f aca="false">H2746*I2746</f>
        <v>72285</v>
      </c>
    </row>
    <row r="2747" customFormat="false" ht="15" hidden="false" customHeight="false" outlineLevel="0" collapsed="false">
      <c r="A2747" s="6" t="str">
        <f aca="false">TEXT(B2747,"0")&amp;"-"&amp;TEXT(C2747,"00")</f>
        <v>2025-04</v>
      </c>
      <c r="B2747" s="4" t="n">
        <v>2025</v>
      </c>
      <c r="C2747" s="4" t="n">
        <v>4</v>
      </c>
      <c r="D2747" s="9" t="s">
        <v>328</v>
      </c>
      <c r="E2747" s="9" t="s">
        <v>360</v>
      </c>
      <c r="F2747" s="12" t="str">
        <f aca="false">INDEX(品項主檔!$B$2:$B$11,MATCH($E2747,品項主檔!$A$2:$A$11,0))</f>
        <v>塔香涼麵</v>
      </c>
      <c r="G2747" s="12" t="str">
        <f aca="false">INDEX(品項主檔!$C$2:$C$11,MATCH($E2747,品項主檔!$A$2:$A$11,0))</f>
        <v>主食</v>
      </c>
      <c r="H2747" s="17" t="n">
        <f aca="false">SUMIFS(品項年度售價!$D$2:$D$31,品項年度售價!$A$2:$A$31,$B2747,品項年度售價!$B$2:$B$31,$E2747)</f>
        <v>185</v>
      </c>
      <c r="I2747" s="4" t="n">
        <v>377</v>
      </c>
      <c r="J2747" s="14" t="n">
        <f aca="false">H2747*I2747</f>
        <v>69745</v>
      </c>
    </row>
    <row r="2748" customFormat="false" ht="15" hidden="false" customHeight="false" outlineLevel="0" collapsed="false">
      <c r="A2748" s="6" t="str">
        <f aca="false">TEXT(B2748,"0")&amp;"-"&amp;TEXT(C2748,"00")</f>
        <v>2025-04</v>
      </c>
      <c r="B2748" s="4" t="n">
        <v>2025</v>
      </c>
      <c r="C2748" s="4" t="n">
        <v>4</v>
      </c>
      <c r="D2748" s="9" t="s">
        <v>328</v>
      </c>
      <c r="E2748" s="9" t="s">
        <v>362</v>
      </c>
      <c r="F2748" s="12" t="str">
        <f aca="false">INDEX(品項主檔!$B$2:$B$11,MATCH($E2748,品項主檔!$A$2:$A$11,0))</f>
        <v>海鮮炒飯</v>
      </c>
      <c r="G2748" s="12" t="str">
        <f aca="false">INDEX(品項主檔!$C$2:$C$11,MATCH($E2748,品項主檔!$A$2:$A$11,0))</f>
        <v>主食</v>
      </c>
      <c r="H2748" s="17" t="n">
        <f aca="false">SUMIFS(品項年度售價!$D$2:$D$31,品項年度售價!$A$2:$A$31,$B2748,品項年度售價!$B$2:$B$31,$E2748)</f>
        <v>255</v>
      </c>
      <c r="I2748" s="4" t="n">
        <v>313</v>
      </c>
      <c r="J2748" s="14" t="n">
        <f aca="false">H2748*I2748</f>
        <v>79815</v>
      </c>
    </row>
    <row r="2749" customFormat="false" ht="15" hidden="false" customHeight="false" outlineLevel="0" collapsed="false">
      <c r="A2749" s="6" t="str">
        <f aca="false">TEXT(B2749,"0")&amp;"-"&amp;TEXT(C2749,"00")</f>
        <v>2025-04</v>
      </c>
      <c r="B2749" s="4" t="n">
        <v>2025</v>
      </c>
      <c r="C2749" s="4" t="n">
        <v>4</v>
      </c>
      <c r="D2749" s="9" t="s">
        <v>328</v>
      </c>
      <c r="E2749" s="9" t="s">
        <v>364</v>
      </c>
      <c r="F2749" s="12" t="str">
        <f aca="false">INDEX(品項主檔!$B$2:$B$11,MATCH($E2749,品項主檔!$A$2:$A$11,0))</f>
        <v>酸辣湯</v>
      </c>
      <c r="G2749" s="12" t="str">
        <f aca="false">INDEX(品項主檔!$C$2:$C$11,MATCH($E2749,品項主檔!$A$2:$A$11,0))</f>
        <v>湯品</v>
      </c>
      <c r="H2749" s="17" t="n">
        <f aca="false">SUMIFS(品項年度售價!$D$2:$D$31,品項年度售價!$A$2:$A$31,$B2749,品項年度售價!$B$2:$B$31,$E2749)</f>
        <v>60</v>
      </c>
      <c r="I2749" s="4" t="n">
        <v>1670</v>
      </c>
      <c r="J2749" s="14" t="n">
        <f aca="false">H2749*I2749</f>
        <v>100200</v>
      </c>
    </row>
    <row r="2750" customFormat="false" ht="15" hidden="false" customHeight="false" outlineLevel="0" collapsed="false">
      <c r="A2750" s="6" t="str">
        <f aca="false">TEXT(B2750,"0")&amp;"-"&amp;TEXT(C2750,"00")</f>
        <v>2025-04</v>
      </c>
      <c r="B2750" s="4" t="n">
        <v>2025</v>
      </c>
      <c r="C2750" s="4" t="n">
        <v>4</v>
      </c>
      <c r="D2750" s="9" t="s">
        <v>328</v>
      </c>
      <c r="E2750" s="9" t="s">
        <v>367</v>
      </c>
      <c r="F2750" s="12" t="str">
        <f aca="false">INDEX(品項主檔!$B$2:$B$11,MATCH($E2750,品項主檔!$A$2:$A$11,0))</f>
        <v>招牌滷味拼盤</v>
      </c>
      <c r="G2750" s="12" t="str">
        <f aca="false">INDEX(品項主檔!$C$2:$C$11,MATCH($E2750,品項主檔!$A$2:$A$11,0))</f>
        <v>小菜</v>
      </c>
      <c r="H2750" s="17" t="n">
        <f aca="false">SUMIFS(品項年度售價!$D$2:$D$31,品項年度售價!$A$2:$A$31,$B2750,品項年度售價!$B$2:$B$31,$E2750)</f>
        <v>125</v>
      </c>
      <c r="I2750" s="4" t="n">
        <v>1633</v>
      </c>
      <c r="J2750" s="14" t="n">
        <f aca="false">H2750*I2750</f>
        <v>204125</v>
      </c>
    </row>
    <row r="2751" customFormat="false" ht="15" hidden="false" customHeight="false" outlineLevel="0" collapsed="false">
      <c r="A2751" s="6" t="str">
        <f aca="false">TEXT(B2751,"0")&amp;"-"&amp;TEXT(C2751,"00")</f>
        <v>2025-04</v>
      </c>
      <c r="B2751" s="4" t="n">
        <v>2025</v>
      </c>
      <c r="C2751" s="4" t="n">
        <v>4</v>
      </c>
      <c r="D2751" s="9" t="s">
        <v>328</v>
      </c>
      <c r="E2751" s="9" t="s">
        <v>370</v>
      </c>
      <c r="F2751" s="12" t="str">
        <f aca="false">INDEX(品項主檔!$B$2:$B$11,MATCH($E2751,品項主檔!$A$2:$A$11,0))</f>
        <v>古早味紅茶</v>
      </c>
      <c r="G2751" s="12" t="str">
        <f aca="false">INDEX(品項主檔!$C$2:$C$11,MATCH($E2751,品項主檔!$A$2:$A$11,0))</f>
        <v>飲品</v>
      </c>
      <c r="H2751" s="17" t="n">
        <f aca="false">SUMIFS(品項年度售價!$D$2:$D$31,品項年度售價!$A$2:$A$31,$B2751,品項年度售價!$B$2:$B$31,$E2751)</f>
        <v>45</v>
      </c>
      <c r="I2751" s="4" t="n">
        <v>4324</v>
      </c>
      <c r="J2751" s="14" t="n">
        <f aca="false">H2751*I2751</f>
        <v>194580</v>
      </c>
    </row>
    <row r="2752" customFormat="false" ht="15" hidden="false" customHeight="false" outlineLevel="0" collapsed="false">
      <c r="A2752" s="6" t="str">
        <f aca="false">TEXT(B2752,"0")&amp;"-"&amp;TEXT(C2752,"00")</f>
        <v>2025-04</v>
      </c>
      <c r="B2752" s="4" t="n">
        <v>2025</v>
      </c>
      <c r="C2752" s="4" t="n">
        <v>4</v>
      </c>
      <c r="D2752" s="9" t="s">
        <v>280</v>
      </c>
      <c r="E2752" s="9" t="s">
        <v>349</v>
      </c>
      <c r="F2752" s="12" t="str">
        <f aca="false">INDEX(品項主檔!$B$2:$B$11,MATCH($E2752,品項主檔!$A$2:$A$11,0))</f>
        <v>招牌牛肉麵</v>
      </c>
      <c r="G2752" s="12" t="str">
        <f aca="false">INDEX(品項主檔!$C$2:$C$11,MATCH($E2752,品項主檔!$A$2:$A$11,0))</f>
        <v>主食</v>
      </c>
      <c r="H2752" s="17" t="n">
        <f aca="false">SUMIFS(品項年度售價!$D$2:$D$31,品項年度售價!$A$2:$A$31,$B2752,品項年度售價!$B$2:$B$31,$E2752)</f>
        <v>295</v>
      </c>
      <c r="I2752" s="4" t="n">
        <v>579</v>
      </c>
      <c r="J2752" s="14" t="n">
        <f aca="false">H2752*I2752</f>
        <v>170805</v>
      </c>
    </row>
    <row r="2753" customFormat="false" ht="15" hidden="false" customHeight="false" outlineLevel="0" collapsed="false">
      <c r="A2753" s="6" t="str">
        <f aca="false">TEXT(B2753,"0")&amp;"-"&amp;TEXT(C2753,"00")</f>
        <v>2025-04</v>
      </c>
      <c r="B2753" s="4" t="n">
        <v>2025</v>
      </c>
      <c r="C2753" s="4" t="n">
        <v>4</v>
      </c>
      <c r="D2753" s="9" t="s">
        <v>280</v>
      </c>
      <c r="E2753" s="9" t="s">
        <v>352</v>
      </c>
      <c r="F2753" s="12" t="str">
        <f aca="false">INDEX(品項主檔!$B$2:$B$11,MATCH($E2753,品項主檔!$A$2:$A$11,0))</f>
        <v>三杯雞定食</v>
      </c>
      <c r="G2753" s="12" t="str">
        <f aca="false">INDEX(品項主檔!$C$2:$C$11,MATCH($E2753,品項主檔!$A$2:$A$11,0))</f>
        <v>主食</v>
      </c>
      <c r="H2753" s="17" t="n">
        <f aca="false">SUMIFS(品項年度售價!$D$2:$D$31,品項年度售價!$A$2:$A$31,$B2753,品項年度售價!$B$2:$B$31,$E2753)</f>
        <v>260</v>
      </c>
      <c r="I2753" s="4" t="n">
        <v>555</v>
      </c>
      <c r="J2753" s="14" t="n">
        <f aca="false">H2753*I2753</f>
        <v>144300</v>
      </c>
    </row>
    <row r="2754" customFormat="false" ht="15" hidden="false" customHeight="false" outlineLevel="0" collapsed="false">
      <c r="A2754" s="6" t="str">
        <f aca="false">TEXT(B2754,"0")&amp;"-"&amp;TEXT(C2754,"00")</f>
        <v>2025-04</v>
      </c>
      <c r="B2754" s="4" t="n">
        <v>2025</v>
      </c>
      <c r="C2754" s="4" t="n">
        <v>4</v>
      </c>
      <c r="D2754" s="9" t="s">
        <v>280</v>
      </c>
      <c r="E2754" s="9" t="s">
        <v>354</v>
      </c>
      <c r="F2754" s="12" t="str">
        <f aca="false">INDEX(品項主檔!$B$2:$B$11,MATCH($E2754,品項主檔!$A$2:$A$11,0))</f>
        <v>蔥油雞腿飯</v>
      </c>
      <c r="G2754" s="12" t="str">
        <f aca="false">INDEX(品項主檔!$C$2:$C$11,MATCH($E2754,品項主檔!$A$2:$A$11,0))</f>
        <v>主食</v>
      </c>
      <c r="H2754" s="17" t="n">
        <f aca="false">SUMIFS(品項年度售價!$D$2:$D$31,品項年度售價!$A$2:$A$31,$B2754,品項年度售價!$B$2:$B$31,$E2754)</f>
        <v>230</v>
      </c>
      <c r="I2754" s="4" t="n">
        <v>483</v>
      </c>
      <c r="J2754" s="14" t="n">
        <f aca="false">H2754*I2754</f>
        <v>111090</v>
      </c>
    </row>
    <row r="2755" customFormat="false" ht="15" hidden="false" customHeight="false" outlineLevel="0" collapsed="false">
      <c r="A2755" s="6" t="str">
        <f aca="false">TEXT(B2755,"0")&amp;"-"&amp;TEXT(C2755,"00")</f>
        <v>2025-04</v>
      </c>
      <c r="B2755" s="4" t="n">
        <v>2025</v>
      </c>
      <c r="C2755" s="4" t="n">
        <v>4</v>
      </c>
      <c r="D2755" s="9" t="s">
        <v>280</v>
      </c>
      <c r="E2755" s="9" t="s">
        <v>356</v>
      </c>
      <c r="F2755" s="12" t="str">
        <f aca="false">INDEX(品項主檔!$B$2:$B$11,MATCH($E2755,品項主檔!$A$2:$A$11,0))</f>
        <v>黑胡椒豬排飯</v>
      </c>
      <c r="G2755" s="12" t="str">
        <f aca="false">INDEX(品項主檔!$C$2:$C$11,MATCH($E2755,品項主檔!$A$2:$A$11,0))</f>
        <v>主食</v>
      </c>
      <c r="H2755" s="17" t="n">
        <f aca="false">SUMIFS(品項年度售價!$D$2:$D$31,品項年度售價!$A$2:$A$31,$B2755,品項年度售價!$B$2:$B$31,$E2755)</f>
        <v>240</v>
      </c>
      <c r="I2755" s="4" t="n">
        <v>409</v>
      </c>
      <c r="J2755" s="14" t="n">
        <f aca="false">H2755*I2755</f>
        <v>98160</v>
      </c>
    </row>
    <row r="2756" customFormat="false" ht="15" hidden="false" customHeight="false" outlineLevel="0" collapsed="false">
      <c r="A2756" s="6" t="str">
        <f aca="false">TEXT(B2756,"0")&amp;"-"&amp;TEXT(C2756,"00")</f>
        <v>2025-04</v>
      </c>
      <c r="B2756" s="4" t="n">
        <v>2025</v>
      </c>
      <c r="C2756" s="4" t="n">
        <v>4</v>
      </c>
      <c r="D2756" s="9" t="s">
        <v>280</v>
      </c>
      <c r="E2756" s="9" t="s">
        <v>358</v>
      </c>
      <c r="F2756" s="12" t="str">
        <f aca="false">INDEX(品項主檔!$B$2:$B$11,MATCH($E2756,品項主檔!$A$2:$A$11,0))</f>
        <v>麻油雞湯麵</v>
      </c>
      <c r="G2756" s="12" t="str">
        <f aca="false">INDEX(品項主檔!$C$2:$C$11,MATCH($E2756,品項主檔!$A$2:$A$11,0))</f>
        <v>主食</v>
      </c>
      <c r="H2756" s="17" t="n">
        <f aca="false">SUMIFS(品項年度售價!$D$2:$D$31,品項年度售價!$A$2:$A$31,$B2756,品項年度售價!$B$2:$B$31,$E2756)</f>
        <v>305</v>
      </c>
      <c r="I2756" s="4" t="n">
        <v>373</v>
      </c>
      <c r="J2756" s="14" t="n">
        <f aca="false">H2756*I2756</f>
        <v>113765</v>
      </c>
    </row>
    <row r="2757" customFormat="false" ht="15" hidden="false" customHeight="false" outlineLevel="0" collapsed="false">
      <c r="A2757" s="6" t="str">
        <f aca="false">TEXT(B2757,"0")&amp;"-"&amp;TEXT(C2757,"00")</f>
        <v>2025-04</v>
      </c>
      <c r="B2757" s="4" t="n">
        <v>2025</v>
      </c>
      <c r="C2757" s="4" t="n">
        <v>4</v>
      </c>
      <c r="D2757" s="9" t="s">
        <v>280</v>
      </c>
      <c r="E2757" s="9" t="s">
        <v>360</v>
      </c>
      <c r="F2757" s="12" t="str">
        <f aca="false">INDEX(品項主檔!$B$2:$B$11,MATCH($E2757,品項主檔!$A$2:$A$11,0))</f>
        <v>塔香涼麵</v>
      </c>
      <c r="G2757" s="12" t="str">
        <f aca="false">INDEX(品項主檔!$C$2:$C$11,MATCH($E2757,品項主檔!$A$2:$A$11,0))</f>
        <v>主食</v>
      </c>
      <c r="H2757" s="17" t="n">
        <f aca="false">SUMIFS(品項年度售價!$D$2:$D$31,品項年度售價!$A$2:$A$31,$B2757,品項年度售價!$B$2:$B$31,$E2757)</f>
        <v>185</v>
      </c>
      <c r="I2757" s="4" t="n">
        <v>507</v>
      </c>
      <c r="J2757" s="14" t="n">
        <f aca="false">H2757*I2757</f>
        <v>93795</v>
      </c>
    </row>
    <row r="2758" customFormat="false" ht="15" hidden="false" customHeight="false" outlineLevel="0" collapsed="false">
      <c r="A2758" s="6" t="str">
        <f aca="false">TEXT(B2758,"0")&amp;"-"&amp;TEXT(C2758,"00")</f>
        <v>2025-04</v>
      </c>
      <c r="B2758" s="4" t="n">
        <v>2025</v>
      </c>
      <c r="C2758" s="4" t="n">
        <v>4</v>
      </c>
      <c r="D2758" s="9" t="s">
        <v>280</v>
      </c>
      <c r="E2758" s="9" t="s">
        <v>362</v>
      </c>
      <c r="F2758" s="12" t="str">
        <f aca="false">INDEX(品項主檔!$B$2:$B$11,MATCH($E2758,品項主檔!$A$2:$A$11,0))</f>
        <v>海鮮炒飯</v>
      </c>
      <c r="G2758" s="12" t="str">
        <f aca="false">INDEX(品項主檔!$C$2:$C$11,MATCH($E2758,品項主檔!$A$2:$A$11,0))</f>
        <v>主食</v>
      </c>
      <c r="H2758" s="17" t="n">
        <f aca="false">SUMIFS(品項年度售價!$D$2:$D$31,品項年度售價!$A$2:$A$31,$B2758,品項年度售價!$B$2:$B$31,$E2758)</f>
        <v>255</v>
      </c>
      <c r="I2758" s="4" t="n">
        <v>444</v>
      </c>
      <c r="J2758" s="14" t="n">
        <f aca="false">H2758*I2758</f>
        <v>113220</v>
      </c>
    </row>
    <row r="2759" customFormat="false" ht="15" hidden="false" customHeight="false" outlineLevel="0" collapsed="false">
      <c r="A2759" s="6" t="str">
        <f aca="false">TEXT(B2759,"0")&amp;"-"&amp;TEXT(C2759,"00")</f>
        <v>2025-04</v>
      </c>
      <c r="B2759" s="4" t="n">
        <v>2025</v>
      </c>
      <c r="C2759" s="4" t="n">
        <v>4</v>
      </c>
      <c r="D2759" s="9" t="s">
        <v>280</v>
      </c>
      <c r="E2759" s="9" t="s">
        <v>364</v>
      </c>
      <c r="F2759" s="12" t="str">
        <f aca="false">INDEX(品項主檔!$B$2:$B$11,MATCH($E2759,品項主檔!$A$2:$A$11,0))</f>
        <v>酸辣湯</v>
      </c>
      <c r="G2759" s="12" t="str">
        <f aca="false">INDEX(品項主檔!$C$2:$C$11,MATCH($E2759,品項主檔!$A$2:$A$11,0))</f>
        <v>湯品</v>
      </c>
      <c r="H2759" s="17" t="n">
        <f aca="false">SUMIFS(品項年度售價!$D$2:$D$31,品項年度售價!$A$2:$A$31,$B2759,品項年度售價!$B$2:$B$31,$E2759)</f>
        <v>60</v>
      </c>
      <c r="I2759" s="4" t="n">
        <v>2330</v>
      </c>
      <c r="J2759" s="14" t="n">
        <f aca="false">H2759*I2759</f>
        <v>139800</v>
      </c>
    </row>
    <row r="2760" customFormat="false" ht="15" hidden="false" customHeight="false" outlineLevel="0" collapsed="false">
      <c r="A2760" s="6" t="str">
        <f aca="false">TEXT(B2760,"0")&amp;"-"&amp;TEXT(C2760,"00")</f>
        <v>2025-04</v>
      </c>
      <c r="B2760" s="4" t="n">
        <v>2025</v>
      </c>
      <c r="C2760" s="4" t="n">
        <v>4</v>
      </c>
      <c r="D2760" s="9" t="s">
        <v>280</v>
      </c>
      <c r="E2760" s="9" t="s">
        <v>367</v>
      </c>
      <c r="F2760" s="12" t="str">
        <f aca="false">INDEX(品項主檔!$B$2:$B$11,MATCH($E2760,品項主檔!$A$2:$A$11,0))</f>
        <v>招牌滷味拼盤</v>
      </c>
      <c r="G2760" s="12" t="str">
        <f aca="false">INDEX(品項主檔!$C$2:$C$11,MATCH($E2760,品項主檔!$A$2:$A$11,0))</f>
        <v>小菜</v>
      </c>
      <c r="H2760" s="17" t="n">
        <f aca="false">SUMIFS(品項年度售價!$D$2:$D$31,品項年度售價!$A$2:$A$31,$B2760,品項年度售價!$B$2:$B$31,$E2760)</f>
        <v>125</v>
      </c>
      <c r="I2760" s="4" t="n">
        <v>2152</v>
      </c>
      <c r="J2760" s="14" t="n">
        <f aca="false">H2760*I2760</f>
        <v>269000</v>
      </c>
    </row>
    <row r="2761" customFormat="false" ht="15" hidden="false" customHeight="false" outlineLevel="0" collapsed="false">
      <c r="A2761" s="6" t="str">
        <f aca="false">TEXT(B2761,"0")&amp;"-"&amp;TEXT(C2761,"00")</f>
        <v>2025-04</v>
      </c>
      <c r="B2761" s="4" t="n">
        <v>2025</v>
      </c>
      <c r="C2761" s="4" t="n">
        <v>4</v>
      </c>
      <c r="D2761" s="9" t="s">
        <v>280</v>
      </c>
      <c r="E2761" s="9" t="s">
        <v>370</v>
      </c>
      <c r="F2761" s="12" t="str">
        <f aca="false">INDEX(品項主檔!$B$2:$B$11,MATCH($E2761,品項主檔!$A$2:$A$11,0))</f>
        <v>古早味紅茶</v>
      </c>
      <c r="G2761" s="12" t="str">
        <f aca="false">INDEX(品項主檔!$C$2:$C$11,MATCH($E2761,品項主檔!$A$2:$A$11,0))</f>
        <v>飲品</v>
      </c>
      <c r="H2761" s="17" t="n">
        <f aca="false">SUMIFS(品項年度售價!$D$2:$D$31,品項年度售價!$A$2:$A$31,$B2761,品項年度售價!$B$2:$B$31,$E2761)</f>
        <v>45</v>
      </c>
      <c r="I2761" s="4" t="n">
        <v>5458</v>
      </c>
      <c r="J2761" s="14" t="n">
        <f aca="false">H2761*I2761</f>
        <v>245610</v>
      </c>
    </row>
    <row r="2762" customFormat="false" ht="15" hidden="false" customHeight="false" outlineLevel="0" collapsed="false">
      <c r="A2762" s="6" t="str">
        <f aca="false">TEXT(B2762,"0")&amp;"-"&amp;TEXT(C2762,"00")</f>
        <v>2025-04</v>
      </c>
      <c r="B2762" s="4" t="n">
        <v>2025</v>
      </c>
      <c r="C2762" s="4" t="n">
        <v>4</v>
      </c>
      <c r="D2762" s="9" t="s">
        <v>283</v>
      </c>
      <c r="E2762" s="9" t="s">
        <v>349</v>
      </c>
      <c r="F2762" s="12" t="str">
        <f aca="false">INDEX(品項主檔!$B$2:$B$11,MATCH($E2762,品項主檔!$A$2:$A$11,0))</f>
        <v>招牌牛肉麵</v>
      </c>
      <c r="G2762" s="12" t="str">
        <f aca="false">INDEX(品項主檔!$C$2:$C$11,MATCH($E2762,品項主檔!$A$2:$A$11,0))</f>
        <v>主食</v>
      </c>
      <c r="H2762" s="17" t="n">
        <f aca="false">SUMIFS(品項年度售價!$D$2:$D$31,品項年度售價!$A$2:$A$31,$B2762,品項年度售價!$B$2:$B$31,$E2762)</f>
        <v>295</v>
      </c>
      <c r="I2762" s="4" t="n">
        <v>353</v>
      </c>
      <c r="J2762" s="14" t="n">
        <f aca="false">H2762*I2762</f>
        <v>104135</v>
      </c>
    </row>
    <row r="2763" customFormat="false" ht="15" hidden="false" customHeight="false" outlineLevel="0" collapsed="false">
      <c r="A2763" s="6" t="str">
        <f aca="false">TEXT(B2763,"0")&amp;"-"&amp;TEXT(C2763,"00")</f>
        <v>2025-04</v>
      </c>
      <c r="B2763" s="4" t="n">
        <v>2025</v>
      </c>
      <c r="C2763" s="4" t="n">
        <v>4</v>
      </c>
      <c r="D2763" s="9" t="s">
        <v>283</v>
      </c>
      <c r="E2763" s="9" t="s">
        <v>352</v>
      </c>
      <c r="F2763" s="12" t="str">
        <f aca="false">INDEX(品項主檔!$B$2:$B$11,MATCH($E2763,品項主檔!$A$2:$A$11,0))</f>
        <v>三杯雞定食</v>
      </c>
      <c r="G2763" s="12" t="str">
        <f aca="false">INDEX(品項主檔!$C$2:$C$11,MATCH($E2763,品項主檔!$A$2:$A$11,0))</f>
        <v>主食</v>
      </c>
      <c r="H2763" s="17" t="n">
        <f aca="false">SUMIFS(品項年度售價!$D$2:$D$31,品項年度售價!$A$2:$A$31,$B2763,品項年度售價!$B$2:$B$31,$E2763)</f>
        <v>260</v>
      </c>
      <c r="I2763" s="4" t="n">
        <v>359</v>
      </c>
      <c r="J2763" s="14" t="n">
        <f aca="false">H2763*I2763</f>
        <v>93340</v>
      </c>
    </row>
    <row r="2764" customFormat="false" ht="15" hidden="false" customHeight="false" outlineLevel="0" collapsed="false">
      <c r="A2764" s="6" t="str">
        <f aca="false">TEXT(B2764,"0")&amp;"-"&amp;TEXT(C2764,"00")</f>
        <v>2025-04</v>
      </c>
      <c r="B2764" s="4" t="n">
        <v>2025</v>
      </c>
      <c r="C2764" s="4" t="n">
        <v>4</v>
      </c>
      <c r="D2764" s="9" t="s">
        <v>283</v>
      </c>
      <c r="E2764" s="9" t="s">
        <v>354</v>
      </c>
      <c r="F2764" s="12" t="str">
        <f aca="false">INDEX(品項主檔!$B$2:$B$11,MATCH($E2764,品項主檔!$A$2:$A$11,0))</f>
        <v>蔥油雞腿飯</v>
      </c>
      <c r="G2764" s="12" t="str">
        <f aca="false">INDEX(品項主檔!$C$2:$C$11,MATCH($E2764,品項主檔!$A$2:$A$11,0))</f>
        <v>主食</v>
      </c>
      <c r="H2764" s="17" t="n">
        <f aca="false">SUMIFS(品項年度售價!$D$2:$D$31,品項年度售價!$A$2:$A$31,$B2764,品項年度售價!$B$2:$B$31,$E2764)</f>
        <v>230</v>
      </c>
      <c r="I2764" s="4" t="n">
        <v>355</v>
      </c>
      <c r="J2764" s="14" t="n">
        <f aca="false">H2764*I2764</f>
        <v>81650</v>
      </c>
    </row>
    <row r="2765" customFormat="false" ht="15" hidden="false" customHeight="false" outlineLevel="0" collapsed="false">
      <c r="A2765" s="6" t="str">
        <f aca="false">TEXT(B2765,"0")&amp;"-"&amp;TEXT(C2765,"00")</f>
        <v>2025-04</v>
      </c>
      <c r="B2765" s="4" t="n">
        <v>2025</v>
      </c>
      <c r="C2765" s="4" t="n">
        <v>4</v>
      </c>
      <c r="D2765" s="9" t="s">
        <v>283</v>
      </c>
      <c r="E2765" s="9" t="s">
        <v>356</v>
      </c>
      <c r="F2765" s="12" t="str">
        <f aca="false">INDEX(品項主檔!$B$2:$B$11,MATCH($E2765,品項主檔!$A$2:$A$11,0))</f>
        <v>黑胡椒豬排飯</v>
      </c>
      <c r="G2765" s="12" t="str">
        <f aca="false">INDEX(品項主檔!$C$2:$C$11,MATCH($E2765,品項主檔!$A$2:$A$11,0))</f>
        <v>主食</v>
      </c>
      <c r="H2765" s="17" t="n">
        <f aca="false">SUMIFS(品項年度售價!$D$2:$D$31,品項年度售價!$A$2:$A$31,$B2765,品項年度售價!$B$2:$B$31,$E2765)</f>
        <v>240</v>
      </c>
      <c r="I2765" s="4" t="n">
        <v>359</v>
      </c>
      <c r="J2765" s="14" t="n">
        <f aca="false">H2765*I2765</f>
        <v>86160</v>
      </c>
    </row>
    <row r="2766" customFormat="false" ht="15" hidden="false" customHeight="false" outlineLevel="0" collapsed="false">
      <c r="A2766" s="6" t="str">
        <f aca="false">TEXT(B2766,"0")&amp;"-"&amp;TEXT(C2766,"00")</f>
        <v>2025-04</v>
      </c>
      <c r="B2766" s="4" t="n">
        <v>2025</v>
      </c>
      <c r="C2766" s="4" t="n">
        <v>4</v>
      </c>
      <c r="D2766" s="9" t="s">
        <v>283</v>
      </c>
      <c r="E2766" s="9" t="s">
        <v>358</v>
      </c>
      <c r="F2766" s="12" t="str">
        <f aca="false">INDEX(品項主檔!$B$2:$B$11,MATCH($E2766,品項主檔!$A$2:$A$11,0))</f>
        <v>麻油雞湯麵</v>
      </c>
      <c r="G2766" s="12" t="str">
        <f aca="false">INDEX(品項主檔!$C$2:$C$11,MATCH($E2766,品項主檔!$A$2:$A$11,0))</f>
        <v>主食</v>
      </c>
      <c r="H2766" s="17" t="n">
        <f aca="false">SUMIFS(品項年度售價!$D$2:$D$31,品項年度售價!$A$2:$A$31,$B2766,品項年度售價!$B$2:$B$31,$E2766)</f>
        <v>305</v>
      </c>
      <c r="I2766" s="4" t="n">
        <v>305</v>
      </c>
      <c r="J2766" s="14" t="n">
        <f aca="false">H2766*I2766</f>
        <v>93025</v>
      </c>
    </row>
    <row r="2767" customFormat="false" ht="15" hidden="false" customHeight="false" outlineLevel="0" collapsed="false">
      <c r="A2767" s="6" t="str">
        <f aca="false">TEXT(B2767,"0")&amp;"-"&amp;TEXT(C2767,"00")</f>
        <v>2025-04</v>
      </c>
      <c r="B2767" s="4" t="n">
        <v>2025</v>
      </c>
      <c r="C2767" s="4" t="n">
        <v>4</v>
      </c>
      <c r="D2767" s="9" t="s">
        <v>283</v>
      </c>
      <c r="E2767" s="9" t="s">
        <v>360</v>
      </c>
      <c r="F2767" s="12" t="str">
        <f aca="false">INDEX(品項主檔!$B$2:$B$11,MATCH($E2767,品項主檔!$A$2:$A$11,0))</f>
        <v>塔香涼麵</v>
      </c>
      <c r="G2767" s="12" t="str">
        <f aca="false">INDEX(品項主檔!$C$2:$C$11,MATCH($E2767,品項主檔!$A$2:$A$11,0))</f>
        <v>主食</v>
      </c>
      <c r="H2767" s="17" t="n">
        <f aca="false">SUMIFS(品項年度售價!$D$2:$D$31,品項年度售價!$A$2:$A$31,$B2767,品項年度售價!$B$2:$B$31,$E2767)</f>
        <v>185</v>
      </c>
      <c r="I2767" s="4" t="n">
        <v>346</v>
      </c>
      <c r="J2767" s="14" t="n">
        <f aca="false">H2767*I2767</f>
        <v>64010</v>
      </c>
    </row>
    <row r="2768" customFormat="false" ht="15" hidden="false" customHeight="false" outlineLevel="0" collapsed="false">
      <c r="A2768" s="6" t="str">
        <f aca="false">TEXT(B2768,"0")&amp;"-"&amp;TEXT(C2768,"00")</f>
        <v>2025-04</v>
      </c>
      <c r="B2768" s="4" t="n">
        <v>2025</v>
      </c>
      <c r="C2768" s="4" t="n">
        <v>4</v>
      </c>
      <c r="D2768" s="9" t="s">
        <v>283</v>
      </c>
      <c r="E2768" s="9" t="s">
        <v>362</v>
      </c>
      <c r="F2768" s="12" t="str">
        <f aca="false">INDEX(品項主檔!$B$2:$B$11,MATCH($E2768,品項主檔!$A$2:$A$11,0))</f>
        <v>海鮮炒飯</v>
      </c>
      <c r="G2768" s="12" t="str">
        <f aca="false">INDEX(品項主檔!$C$2:$C$11,MATCH($E2768,品項主檔!$A$2:$A$11,0))</f>
        <v>主食</v>
      </c>
      <c r="H2768" s="17" t="n">
        <f aca="false">SUMIFS(品項年度售價!$D$2:$D$31,品項年度售價!$A$2:$A$31,$B2768,品項年度售價!$B$2:$B$31,$E2768)</f>
        <v>255</v>
      </c>
      <c r="I2768" s="4" t="n">
        <v>342</v>
      </c>
      <c r="J2768" s="14" t="n">
        <f aca="false">H2768*I2768</f>
        <v>87210</v>
      </c>
    </row>
    <row r="2769" customFormat="false" ht="15" hidden="false" customHeight="false" outlineLevel="0" collapsed="false">
      <c r="A2769" s="6" t="str">
        <f aca="false">TEXT(B2769,"0")&amp;"-"&amp;TEXT(C2769,"00")</f>
        <v>2025-04</v>
      </c>
      <c r="B2769" s="4" t="n">
        <v>2025</v>
      </c>
      <c r="C2769" s="4" t="n">
        <v>4</v>
      </c>
      <c r="D2769" s="9" t="s">
        <v>283</v>
      </c>
      <c r="E2769" s="9" t="s">
        <v>364</v>
      </c>
      <c r="F2769" s="12" t="str">
        <f aca="false">INDEX(品項主檔!$B$2:$B$11,MATCH($E2769,品項主檔!$A$2:$A$11,0))</f>
        <v>酸辣湯</v>
      </c>
      <c r="G2769" s="12" t="str">
        <f aca="false">INDEX(品項主檔!$C$2:$C$11,MATCH($E2769,品項主檔!$A$2:$A$11,0))</f>
        <v>湯品</v>
      </c>
      <c r="H2769" s="17" t="n">
        <f aca="false">SUMIFS(品項年度售價!$D$2:$D$31,品項年度售價!$A$2:$A$31,$B2769,品項年度售價!$B$2:$B$31,$E2769)</f>
        <v>60</v>
      </c>
      <c r="I2769" s="4" t="n">
        <v>1837</v>
      </c>
      <c r="J2769" s="14" t="n">
        <f aca="false">H2769*I2769</f>
        <v>110220</v>
      </c>
    </row>
    <row r="2770" customFormat="false" ht="15" hidden="false" customHeight="false" outlineLevel="0" collapsed="false">
      <c r="A2770" s="6" t="str">
        <f aca="false">TEXT(B2770,"0")&amp;"-"&amp;TEXT(C2770,"00")</f>
        <v>2025-04</v>
      </c>
      <c r="B2770" s="4" t="n">
        <v>2025</v>
      </c>
      <c r="C2770" s="4" t="n">
        <v>4</v>
      </c>
      <c r="D2770" s="9" t="s">
        <v>283</v>
      </c>
      <c r="E2770" s="9" t="s">
        <v>367</v>
      </c>
      <c r="F2770" s="12" t="str">
        <f aca="false">INDEX(品項主檔!$B$2:$B$11,MATCH($E2770,品項主檔!$A$2:$A$11,0))</f>
        <v>招牌滷味拼盤</v>
      </c>
      <c r="G2770" s="12" t="str">
        <f aca="false">INDEX(品項主檔!$C$2:$C$11,MATCH($E2770,品項主檔!$A$2:$A$11,0))</f>
        <v>小菜</v>
      </c>
      <c r="H2770" s="17" t="n">
        <f aca="false">SUMIFS(品項年度售價!$D$2:$D$31,品項年度售價!$A$2:$A$31,$B2770,品項年度售價!$B$2:$B$31,$E2770)</f>
        <v>125</v>
      </c>
      <c r="I2770" s="4" t="n">
        <v>1696</v>
      </c>
      <c r="J2770" s="14" t="n">
        <f aca="false">H2770*I2770</f>
        <v>212000</v>
      </c>
    </row>
    <row r="2771" customFormat="false" ht="15" hidden="false" customHeight="false" outlineLevel="0" collapsed="false">
      <c r="A2771" s="6" t="str">
        <f aca="false">TEXT(B2771,"0")&amp;"-"&amp;TEXT(C2771,"00")</f>
        <v>2025-04</v>
      </c>
      <c r="B2771" s="4" t="n">
        <v>2025</v>
      </c>
      <c r="C2771" s="4" t="n">
        <v>4</v>
      </c>
      <c r="D2771" s="9" t="s">
        <v>283</v>
      </c>
      <c r="E2771" s="9" t="s">
        <v>370</v>
      </c>
      <c r="F2771" s="12" t="str">
        <f aca="false">INDEX(品項主檔!$B$2:$B$11,MATCH($E2771,品項主檔!$A$2:$A$11,0))</f>
        <v>古早味紅茶</v>
      </c>
      <c r="G2771" s="12" t="str">
        <f aca="false">INDEX(品項主檔!$C$2:$C$11,MATCH($E2771,品項主檔!$A$2:$A$11,0))</f>
        <v>飲品</v>
      </c>
      <c r="H2771" s="17" t="n">
        <f aca="false">SUMIFS(品項年度售價!$D$2:$D$31,品項年度售價!$A$2:$A$31,$B2771,品項年度售價!$B$2:$B$31,$E2771)</f>
        <v>45</v>
      </c>
      <c r="I2771" s="4" t="n">
        <v>4250</v>
      </c>
      <c r="J2771" s="14" t="n">
        <f aca="false">H2771*I2771</f>
        <v>191250</v>
      </c>
    </row>
    <row r="2772" customFormat="false" ht="15" hidden="false" customHeight="false" outlineLevel="0" collapsed="false">
      <c r="A2772" s="6" t="str">
        <f aca="false">TEXT(B2772,"0")&amp;"-"&amp;TEXT(C2772,"00")</f>
        <v>2025-04</v>
      </c>
      <c r="B2772" s="4" t="n">
        <v>2025</v>
      </c>
      <c r="C2772" s="4" t="n">
        <v>4</v>
      </c>
      <c r="D2772" s="9" t="s">
        <v>285</v>
      </c>
      <c r="E2772" s="9" t="s">
        <v>349</v>
      </c>
      <c r="F2772" s="12" t="str">
        <f aca="false">INDEX(品項主檔!$B$2:$B$11,MATCH($E2772,品項主檔!$A$2:$A$11,0))</f>
        <v>招牌牛肉麵</v>
      </c>
      <c r="G2772" s="12" t="str">
        <f aca="false">INDEX(品項主檔!$C$2:$C$11,MATCH($E2772,品項主檔!$A$2:$A$11,0))</f>
        <v>主食</v>
      </c>
      <c r="H2772" s="17" t="n">
        <f aca="false">SUMIFS(品項年度售價!$D$2:$D$31,品項年度售價!$A$2:$A$31,$B2772,品項年度售價!$B$2:$B$31,$E2772)</f>
        <v>295</v>
      </c>
      <c r="I2772" s="4" t="n">
        <v>298</v>
      </c>
      <c r="J2772" s="14" t="n">
        <f aca="false">H2772*I2772</f>
        <v>87910</v>
      </c>
    </row>
    <row r="2773" customFormat="false" ht="15" hidden="false" customHeight="false" outlineLevel="0" collapsed="false">
      <c r="A2773" s="6" t="str">
        <f aca="false">TEXT(B2773,"0")&amp;"-"&amp;TEXT(C2773,"00")</f>
        <v>2025-04</v>
      </c>
      <c r="B2773" s="4" t="n">
        <v>2025</v>
      </c>
      <c r="C2773" s="4" t="n">
        <v>4</v>
      </c>
      <c r="D2773" s="9" t="s">
        <v>285</v>
      </c>
      <c r="E2773" s="9" t="s">
        <v>352</v>
      </c>
      <c r="F2773" s="12" t="str">
        <f aca="false">INDEX(品項主檔!$B$2:$B$11,MATCH($E2773,品項主檔!$A$2:$A$11,0))</f>
        <v>三杯雞定食</v>
      </c>
      <c r="G2773" s="12" t="str">
        <f aca="false">INDEX(品項主檔!$C$2:$C$11,MATCH($E2773,品項主檔!$A$2:$A$11,0))</f>
        <v>主食</v>
      </c>
      <c r="H2773" s="17" t="n">
        <f aca="false">SUMIFS(品項年度售價!$D$2:$D$31,品項年度售價!$A$2:$A$31,$B2773,品項年度售價!$B$2:$B$31,$E2773)</f>
        <v>260</v>
      </c>
      <c r="I2773" s="4" t="n">
        <v>312</v>
      </c>
      <c r="J2773" s="14" t="n">
        <f aca="false">H2773*I2773</f>
        <v>81120</v>
      </c>
    </row>
    <row r="2774" customFormat="false" ht="15" hidden="false" customHeight="false" outlineLevel="0" collapsed="false">
      <c r="A2774" s="6" t="str">
        <f aca="false">TEXT(B2774,"0")&amp;"-"&amp;TEXT(C2774,"00")</f>
        <v>2025-04</v>
      </c>
      <c r="B2774" s="4" t="n">
        <v>2025</v>
      </c>
      <c r="C2774" s="4" t="n">
        <v>4</v>
      </c>
      <c r="D2774" s="9" t="s">
        <v>285</v>
      </c>
      <c r="E2774" s="9" t="s">
        <v>354</v>
      </c>
      <c r="F2774" s="12" t="str">
        <f aca="false">INDEX(品項主檔!$B$2:$B$11,MATCH($E2774,品項主檔!$A$2:$A$11,0))</f>
        <v>蔥油雞腿飯</v>
      </c>
      <c r="G2774" s="12" t="str">
        <f aca="false">INDEX(品項主檔!$C$2:$C$11,MATCH($E2774,品項主檔!$A$2:$A$11,0))</f>
        <v>主食</v>
      </c>
      <c r="H2774" s="17" t="n">
        <f aca="false">SUMIFS(品項年度售價!$D$2:$D$31,品項年度售價!$A$2:$A$31,$B2774,品項年度售價!$B$2:$B$31,$E2774)</f>
        <v>230</v>
      </c>
      <c r="I2774" s="4" t="n">
        <v>294</v>
      </c>
      <c r="J2774" s="14" t="n">
        <f aca="false">H2774*I2774</f>
        <v>67620</v>
      </c>
    </row>
    <row r="2775" customFormat="false" ht="15" hidden="false" customHeight="false" outlineLevel="0" collapsed="false">
      <c r="A2775" s="6" t="str">
        <f aca="false">TEXT(B2775,"0")&amp;"-"&amp;TEXT(C2775,"00")</f>
        <v>2025-04</v>
      </c>
      <c r="B2775" s="4" t="n">
        <v>2025</v>
      </c>
      <c r="C2775" s="4" t="n">
        <v>4</v>
      </c>
      <c r="D2775" s="9" t="s">
        <v>285</v>
      </c>
      <c r="E2775" s="9" t="s">
        <v>356</v>
      </c>
      <c r="F2775" s="12" t="str">
        <f aca="false">INDEX(品項主檔!$B$2:$B$11,MATCH($E2775,品項主檔!$A$2:$A$11,0))</f>
        <v>黑胡椒豬排飯</v>
      </c>
      <c r="G2775" s="12" t="str">
        <f aca="false">INDEX(品項主檔!$C$2:$C$11,MATCH($E2775,品項主檔!$A$2:$A$11,0))</f>
        <v>主食</v>
      </c>
      <c r="H2775" s="17" t="n">
        <f aca="false">SUMIFS(品項年度售價!$D$2:$D$31,品項年度售價!$A$2:$A$31,$B2775,品項年度售價!$B$2:$B$31,$E2775)</f>
        <v>240</v>
      </c>
      <c r="I2775" s="4" t="n">
        <v>271</v>
      </c>
      <c r="J2775" s="14" t="n">
        <f aca="false">H2775*I2775</f>
        <v>65040</v>
      </c>
    </row>
    <row r="2776" customFormat="false" ht="15" hidden="false" customHeight="false" outlineLevel="0" collapsed="false">
      <c r="A2776" s="6" t="str">
        <f aca="false">TEXT(B2776,"0")&amp;"-"&amp;TEXT(C2776,"00")</f>
        <v>2025-04</v>
      </c>
      <c r="B2776" s="4" t="n">
        <v>2025</v>
      </c>
      <c r="C2776" s="4" t="n">
        <v>4</v>
      </c>
      <c r="D2776" s="9" t="s">
        <v>285</v>
      </c>
      <c r="E2776" s="9" t="s">
        <v>358</v>
      </c>
      <c r="F2776" s="12" t="str">
        <f aca="false">INDEX(品項主檔!$B$2:$B$11,MATCH($E2776,品項主檔!$A$2:$A$11,0))</f>
        <v>麻油雞湯麵</v>
      </c>
      <c r="G2776" s="12" t="str">
        <f aca="false">INDEX(品項主檔!$C$2:$C$11,MATCH($E2776,品項主檔!$A$2:$A$11,0))</f>
        <v>主食</v>
      </c>
      <c r="H2776" s="17" t="n">
        <f aca="false">SUMIFS(品項年度售價!$D$2:$D$31,品項年度售價!$A$2:$A$31,$B2776,品項年度售價!$B$2:$B$31,$E2776)</f>
        <v>305</v>
      </c>
      <c r="I2776" s="4" t="n">
        <v>200</v>
      </c>
      <c r="J2776" s="14" t="n">
        <f aca="false">H2776*I2776</f>
        <v>61000</v>
      </c>
    </row>
    <row r="2777" customFormat="false" ht="15" hidden="false" customHeight="false" outlineLevel="0" collapsed="false">
      <c r="A2777" s="6" t="str">
        <f aca="false">TEXT(B2777,"0")&amp;"-"&amp;TEXT(C2777,"00")</f>
        <v>2025-04</v>
      </c>
      <c r="B2777" s="4" t="n">
        <v>2025</v>
      </c>
      <c r="C2777" s="4" t="n">
        <v>4</v>
      </c>
      <c r="D2777" s="9" t="s">
        <v>285</v>
      </c>
      <c r="E2777" s="9" t="s">
        <v>360</v>
      </c>
      <c r="F2777" s="12" t="str">
        <f aca="false">INDEX(品項主檔!$B$2:$B$11,MATCH($E2777,品項主檔!$A$2:$A$11,0))</f>
        <v>塔香涼麵</v>
      </c>
      <c r="G2777" s="12" t="str">
        <f aca="false">INDEX(品項主檔!$C$2:$C$11,MATCH($E2777,品項主檔!$A$2:$A$11,0))</f>
        <v>主食</v>
      </c>
      <c r="H2777" s="17" t="n">
        <f aca="false">SUMIFS(品項年度售價!$D$2:$D$31,品項年度售價!$A$2:$A$31,$B2777,品項年度售價!$B$2:$B$31,$E2777)</f>
        <v>185</v>
      </c>
      <c r="I2777" s="4" t="n">
        <v>224</v>
      </c>
      <c r="J2777" s="14" t="n">
        <f aca="false">H2777*I2777</f>
        <v>41440</v>
      </c>
    </row>
    <row r="2778" customFormat="false" ht="15" hidden="false" customHeight="false" outlineLevel="0" collapsed="false">
      <c r="A2778" s="6" t="str">
        <f aca="false">TEXT(B2778,"0")&amp;"-"&amp;TEXT(C2778,"00")</f>
        <v>2025-04</v>
      </c>
      <c r="B2778" s="4" t="n">
        <v>2025</v>
      </c>
      <c r="C2778" s="4" t="n">
        <v>4</v>
      </c>
      <c r="D2778" s="9" t="s">
        <v>285</v>
      </c>
      <c r="E2778" s="9" t="s">
        <v>362</v>
      </c>
      <c r="F2778" s="12" t="str">
        <f aca="false">INDEX(品項主檔!$B$2:$B$11,MATCH($E2778,品項主檔!$A$2:$A$11,0))</f>
        <v>海鮮炒飯</v>
      </c>
      <c r="G2778" s="12" t="str">
        <f aca="false">INDEX(品項主檔!$C$2:$C$11,MATCH($E2778,品項主檔!$A$2:$A$11,0))</f>
        <v>主食</v>
      </c>
      <c r="H2778" s="17" t="n">
        <f aca="false">SUMIFS(品項年度售價!$D$2:$D$31,品項年度售價!$A$2:$A$31,$B2778,品項年度售價!$B$2:$B$31,$E2778)</f>
        <v>255</v>
      </c>
      <c r="I2778" s="4" t="n">
        <v>306</v>
      </c>
      <c r="J2778" s="14" t="n">
        <f aca="false">H2778*I2778</f>
        <v>78030</v>
      </c>
    </row>
    <row r="2779" customFormat="false" ht="15" hidden="false" customHeight="false" outlineLevel="0" collapsed="false">
      <c r="A2779" s="6" t="str">
        <f aca="false">TEXT(B2779,"0")&amp;"-"&amp;TEXT(C2779,"00")</f>
        <v>2025-04</v>
      </c>
      <c r="B2779" s="4" t="n">
        <v>2025</v>
      </c>
      <c r="C2779" s="4" t="n">
        <v>4</v>
      </c>
      <c r="D2779" s="9" t="s">
        <v>285</v>
      </c>
      <c r="E2779" s="9" t="s">
        <v>364</v>
      </c>
      <c r="F2779" s="12" t="str">
        <f aca="false">INDEX(品項主檔!$B$2:$B$11,MATCH($E2779,品項主檔!$A$2:$A$11,0))</f>
        <v>酸辣湯</v>
      </c>
      <c r="G2779" s="12" t="str">
        <f aca="false">INDEX(品項主檔!$C$2:$C$11,MATCH($E2779,品項主檔!$A$2:$A$11,0))</f>
        <v>湯品</v>
      </c>
      <c r="H2779" s="17" t="n">
        <f aca="false">SUMIFS(品項年度售價!$D$2:$D$31,品項年度售價!$A$2:$A$31,$B2779,品項年度售價!$B$2:$B$31,$E2779)</f>
        <v>60</v>
      </c>
      <c r="I2779" s="4" t="n">
        <v>1192</v>
      </c>
      <c r="J2779" s="14" t="n">
        <f aca="false">H2779*I2779</f>
        <v>71520</v>
      </c>
    </row>
    <row r="2780" customFormat="false" ht="15" hidden="false" customHeight="false" outlineLevel="0" collapsed="false">
      <c r="A2780" s="6" t="str">
        <f aca="false">TEXT(B2780,"0")&amp;"-"&amp;TEXT(C2780,"00")</f>
        <v>2025-04</v>
      </c>
      <c r="B2780" s="4" t="n">
        <v>2025</v>
      </c>
      <c r="C2780" s="4" t="n">
        <v>4</v>
      </c>
      <c r="D2780" s="9" t="s">
        <v>285</v>
      </c>
      <c r="E2780" s="9" t="s">
        <v>367</v>
      </c>
      <c r="F2780" s="12" t="str">
        <f aca="false">INDEX(品項主檔!$B$2:$B$11,MATCH($E2780,品項主檔!$A$2:$A$11,0))</f>
        <v>招牌滷味拼盤</v>
      </c>
      <c r="G2780" s="12" t="str">
        <f aca="false">INDEX(品項主檔!$C$2:$C$11,MATCH($E2780,品項主檔!$A$2:$A$11,0))</f>
        <v>小菜</v>
      </c>
      <c r="H2780" s="17" t="n">
        <f aca="false">SUMIFS(品項年度售價!$D$2:$D$31,品項年度售價!$A$2:$A$31,$B2780,品項年度售價!$B$2:$B$31,$E2780)</f>
        <v>125</v>
      </c>
      <c r="I2780" s="4" t="n">
        <v>1165</v>
      </c>
      <c r="J2780" s="14" t="n">
        <f aca="false">H2780*I2780</f>
        <v>145625</v>
      </c>
    </row>
    <row r="2781" customFormat="false" ht="15" hidden="false" customHeight="false" outlineLevel="0" collapsed="false">
      <c r="A2781" s="6" t="str">
        <f aca="false">TEXT(B2781,"0")&amp;"-"&amp;TEXT(C2781,"00")</f>
        <v>2025-04</v>
      </c>
      <c r="B2781" s="4" t="n">
        <v>2025</v>
      </c>
      <c r="C2781" s="4" t="n">
        <v>4</v>
      </c>
      <c r="D2781" s="9" t="s">
        <v>285</v>
      </c>
      <c r="E2781" s="9" t="s">
        <v>370</v>
      </c>
      <c r="F2781" s="12" t="str">
        <f aca="false">INDEX(品項主檔!$B$2:$B$11,MATCH($E2781,品項主檔!$A$2:$A$11,0))</f>
        <v>古早味紅茶</v>
      </c>
      <c r="G2781" s="12" t="str">
        <f aca="false">INDEX(品項主檔!$C$2:$C$11,MATCH($E2781,品項主檔!$A$2:$A$11,0))</f>
        <v>飲品</v>
      </c>
      <c r="H2781" s="17" t="n">
        <f aca="false">SUMIFS(品項年度售價!$D$2:$D$31,品項年度售價!$A$2:$A$31,$B2781,品項年度售價!$B$2:$B$31,$E2781)</f>
        <v>45</v>
      </c>
      <c r="I2781" s="4" t="n">
        <v>2906</v>
      </c>
      <c r="J2781" s="14" t="n">
        <f aca="false">H2781*I2781</f>
        <v>130770</v>
      </c>
    </row>
    <row r="2782" customFormat="false" ht="15" hidden="false" customHeight="false" outlineLevel="0" collapsed="false">
      <c r="A2782" s="6" t="str">
        <f aca="false">TEXT(B2782,"0")&amp;"-"&amp;TEXT(C2782,"00")</f>
        <v>2025-04</v>
      </c>
      <c r="B2782" s="4" t="n">
        <v>2025</v>
      </c>
      <c r="C2782" s="4" t="n">
        <v>4</v>
      </c>
      <c r="D2782" s="9" t="s">
        <v>300</v>
      </c>
      <c r="E2782" s="9" t="s">
        <v>349</v>
      </c>
      <c r="F2782" s="12" t="str">
        <f aca="false">INDEX(品項主檔!$B$2:$B$11,MATCH($E2782,品項主檔!$A$2:$A$11,0))</f>
        <v>招牌牛肉麵</v>
      </c>
      <c r="G2782" s="12" t="str">
        <f aca="false">INDEX(品項主檔!$C$2:$C$11,MATCH($E2782,品項主檔!$A$2:$A$11,0))</f>
        <v>主食</v>
      </c>
      <c r="H2782" s="17" t="n">
        <f aca="false">SUMIFS(品項年度售價!$D$2:$D$31,品項年度售價!$A$2:$A$31,$B2782,品項年度售價!$B$2:$B$31,$E2782)</f>
        <v>295</v>
      </c>
      <c r="I2782" s="4" t="n">
        <v>495</v>
      </c>
      <c r="J2782" s="14" t="n">
        <f aca="false">H2782*I2782</f>
        <v>146025</v>
      </c>
    </row>
    <row r="2783" customFormat="false" ht="15" hidden="false" customHeight="false" outlineLevel="0" collapsed="false">
      <c r="A2783" s="6" t="str">
        <f aca="false">TEXT(B2783,"0")&amp;"-"&amp;TEXT(C2783,"00")</f>
        <v>2025-04</v>
      </c>
      <c r="B2783" s="4" t="n">
        <v>2025</v>
      </c>
      <c r="C2783" s="4" t="n">
        <v>4</v>
      </c>
      <c r="D2783" s="9" t="s">
        <v>300</v>
      </c>
      <c r="E2783" s="9" t="s">
        <v>352</v>
      </c>
      <c r="F2783" s="12" t="str">
        <f aca="false">INDEX(品項主檔!$B$2:$B$11,MATCH($E2783,品項主檔!$A$2:$A$11,0))</f>
        <v>三杯雞定食</v>
      </c>
      <c r="G2783" s="12" t="str">
        <f aca="false">INDEX(品項主檔!$C$2:$C$11,MATCH($E2783,品項主檔!$A$2:$A$11,0))</f>
        <v>主食</v>
      </c>
      <c r="H2783" s="17" t="n">
        <f aca="false">SUMIFS(品項年度售價!$D$2:$D$31,品項年度售價!$A$2:$A$31,$B2783,品項年度售價!$B$2:$B$31,$E2783)</f>
        <v>260</v>
      </c>
      <c r="I2783" s="4" t="n">
        <v>541</v>
      </c>
      <c r="J2783" s="14" t="n">
        <f aca="false">H2783*I2783</f>
        <v>140660</v>
      </c>
    </row>
    <row r="2784" customFormat="false" ht="15" hidden="false" customHeight="false" outlineLevel="0" collapsed="false">
      <c r="A2784" s="6" t="str">
        <f aca="false">TEXT(B2784,"0")&amp;"-"&amp;TEXT(C2784,"00")</f>
        <v>2025-04</v>
      </c>
      <c r="B2784" s="4" t="n">
        <v>2025</v>
      </c>
      <c r="C2784" s="4" t="n">
        <v>4</v>
      </c>
      <c r="D2784" s="9" t="s">
        <v>300</v>
      </c>
      <c r="E2784" s="9" t="s">
        <v>354</v>
      </c>
      <c r="F2784" s="12" t="str">
        <f aca="false">INDEX(品項主檔!$B$2:$B$11,MATCH($E2784,品項主檔!$A$2:$A$11,0))</f>
        <v>蔥油雞腿飯</v>
      </c>
      <c r="G2784" s="12" t="str">
        <f aca="false">INDEX(品項主檔!$C$2:$C$11,MATCH($E2784,品項主檔!$A$2:$A$11,0))</f>
        <v>主食</v>
      </c>
      <c r="H2784" s="17" t="n">
        <f aca="false">SUMIFS(品項年度售價!$D$2:$D$31,品項年度售價!$A$2:$A$31,$B2784,品項年度售價!$B$2:$B$31,$E2784)</f>
        <v>230</v>
      </c>
      <c r="I2784" s="4" t="n">
        <v>600</v>
      </c>
      <c r="J2784" s="14" t="n">
        <f aca="false">H2784*I2784</f>
        <v>138000</v>
      </c>
    </row>
    <row r="2785" customFormat="false" ht="15" hidden="false" customHeight="false" outlineLevel="0" collapsed="false">
      <c r="A2785" s="6" t="str">
        <f aca="false">TEXT(B2785,"0")&amp;"-"&amp;TEXT(C2785,"00")</f>
        <v>2025-04</v>
      </c>
      <c r="B2785" s="4" t="n">
        <v>2025</v>
      </c>
      <c r="C2785" s="4" t="n">
        <v>4</v>
      </c>
      <c r="D2785" s="9" t="s">
        <v>300</v>
      </c>
      <c r="E2785" s="9" t="s">
        <v>356</v>
      </c>
      <c r="F2785" s="12" t="str">
        <f aca="false">INDEX(品項主檔!$B$2:$B$11,MATCH($E2785,品項主檔!$A$2:$A$11,0))</f>
        <v>黑胡椒豬排飯</v>
      </c>
      <c r="G2785" s="12" t="str">
        <f aca="false">INDEX(品項主檔!$C$2:$C$11,MATCH($E2785,品項主檔!$A$2:$A$11,0))</f>
        <v>主食</v>
      </c>
      <c r="H2785" s="17" t="n">
        <f aca="false">SUMIFS(品項年度售價!$D$2:$D$31,品項年度售價!$A$2:$A$31,$B2785,品項年度售價!$B$2:$B$31,$E2785)</f>
        <v>240</v>
      </c>
      <c r="I2785" s="4" t="n">
        <v>641</v>
      </c>
      <c r="J2785" s="14" t="n">
        <f aca="false">H2785*I2785</f>
        <v>153840</v>
      </c>
    </row>
    <row r="2786" customFormat="false" ht="15" hidden="false" customHeight="false" outlineLevel="0" collapsed="false">
      <c r="A2786" s="6" t="str">
        <f aca="false">TEXT(B2786,"0")&amp;"-"&amp;TEXT(C2786,"00")</f>
        <v>2025-04</v>
      </c>
      <c r="B2786" s="4" t="n">
        <v>2025</v>
      </c>
      <c r="C2786" s="4" t="n">
        <v>4</v>
      </c>
      <c r="D2786" s="9" t="s">
        <v>300</v>
      </c>
      <c r="E2786" s="9" t="s">
        <v>358</v>
      </c>
      <c r="F2786" s="12" t="str">
        <f aca="false">INDEX(品項主檔!$B$2:$B$11,MATCH($E2786,品項主檔!$A$2:$A$11,0))</f>
        <v>麻油雞湯麵</v>
      </c>
      <c r="G2786" s="12" t="str">
        <f aca="false">INDEX(品項主檔!$C$2:$C$11,MATCH($E2786,品項主檔!$A$2:$A$11,0))</f>
        <v>主食</v>
      </c>
      <c r="H2786" s="17" t="n">
        <f aca="false">SUMIFS(品項年度售價!$D$2:$D$31,品項年度售價!$A$2:$A$31,$B2786,品項年度售價!$B$2:$B$31,$E2786)</f>
        <v>305</v>
      </c>
      <c r="I2786" s="4" t="n">
        <v>514</v>
      </c>
      <c r="J2786" s="14" t="n">
        <f aca="false">H2786*I2786</f>
        <v>156770</v>
      </c>
    </row>
    <row r="2787" customFormat="false" ht="15" hidden="false" customHeight="false" outlineLevel="0" collapsed="false">
      <c r="A2787" s="6" t="str">
        <f aca="false">TEXT(B2787,"0")&amp;"-"&amp;TEXT(C2787,"00")</f>
        <v>2025-04</v>
      </c>
      <c r="B2787" s="4" t="n">
        <v>2025</v>
      </c>
      <c r="C2787" s="4" t="n">
        <v>4</v>
      </c>
      <c r="D2787" s="9" t="s">
        <v>300</v>
      </c>
      <c r="E2787" s="9" t="s">
        <v>360</v>
      </c>
      <c r="F2787" s="12" t="str">
        <f aca="false">INDEX(品項主檔!$B$2:$B$11,MATCH($E2787,品項主檔!$A$2:$A$11,0))</f>
        <v>塔香涼麵</v>
      </c>
      <c r="G2787" s="12" t="str">
        <f aca="false">INDEX(品項主檔!$C$2:$C$11,MATCH($E2787,品項主檔!$A$2:$A$11,0))</f>
        <v>主食</v>
      </c>
      <c r="H2787" s="17" t="n">
        <f aca="false">SUMIFS(品項年度售價!$D$2:$D$31,品項年度售價!$A$2:$A$31,$B2787,品項年度售價!$B$2:$B$31,$E2787)</f>
        <v>185</v>
      </c>
      <c r="I2787" s="4" t="n">
        <v>468</v>
      </c>
      <c r="J2787" s="14" t="n">
        <f aca="false">H2787*I2787</f>
        <v>86580</v>
      </c>
    </row>
    <row r="2788" customFormat="false" ht="15" hidden="false" customHeight="false" outlineLevel="0" collapsed="false">
      <c r="A2788" s="6" t="str">
        <f aca="false">TEXT(B2788,"0")&amp;"-"&amp;TEXT(C2788,"00")</f>
        <v>2025-04</v>
      </c>
      <c r="B2788" s="4" t="n">
        <v>2025</v>
      </c>
      <c r="C2788" s="4" t="n">
        <v>4</v>
      </c>
      <c r="D2788" s="9" t="s">
        <v>300</v>
      </c>
      <c r="E2788" s="9" t="s">
        <v>362</v>
      </c>
      <c r="F2788" s="12" t="str">
        <f aca="false">INDEX(品項主檔!$B$2:$B$11,MATCH($E2788,品項主檔!$A$2:$A$11,0))</f>
        <v>海鮮炒飯</v>
      </c>
      <c r="G2788" s="12" t="str">
        <f aca="false">INDEX(品項主檔!$C$2:$C$11,MATCH($E2788,品項主檔!$A$2:$A$11,0))</f>
        <v>主食</v>
      </c>
      <c r="H2788" s="17" t="n">
        <f aca="false">SUMIFS(品項年度售價!$D$2:$D$31,品項年度售價!$A$2:$A$31,$B2788,品項年度售價!$B$2:$B$31,$E2788)</f>
        <v>255</v>
      </c>
      <c r="I2788" s="4" t="n">
        <v>547</v>
      </c>
      <c r="J2788" s="14" t="n">
        <f aca="false">H2788*I2788</f>
        <v>139485</v>
      </c>
    </row>
    <row r="2789" customFormat="false" ht="15" hidden="false" customHeight="false" outlineLevel="0" collapsed="false">
      <c r="A2789" s="6" t="str">
        <f aca="false">TEXT(B2789,"0")&amp;"-"&amp;TEXT(C2789,"00")</f>
        <v>2025-04</v>
      </c>
      <c r="B2789" s="4" t="n">
        <v>2025</v>
      </c>
      <c r="C2789" s="4" t="n">
        <v>4</v>
      </c>
      <c r="D2789" s="9" t="s">
        <v>300</v>
      </c>
      <c r="E2789" s="9" t="s">
        <v>364</v>
      </c>
      <c r="F2789" s="12" t="str">
        <f aca="false">INDEX(品項主檔!$B$2:$B$11,MATCH($E2789,品項主檔!$A$2:$A$11,0))</f>
        <v>酸辣湯</v>
      </c>
      <c r="G2789" s="12" t="str">
        <f aca="false">INDEX(品項主檔!$C$2:$C$11,MATCH($E2789,品項主檔!$A$2:$A$11,0))</f>
        <v>湯品</v>
      </c>
      <c r="H2789" s="17" t="n">
        <f aca="false">SUMIFS(品項年度售價!$D$2:$D$31,品項年度售價!$A$2:$A$31,$B2789,品項年度售價!$B$2:$B$31,$E2789)</f>
        <v>60</v>
      </c>
      <c r="I2789" s="4" t="n">
        <v>2455</v>
      </c>
      <c r="J2789" s="14" t="n">
        <f aca="false">H2789*I2789</f>
        <v>147300</v>
      </c>
    </row>
    <row r="2790" customFormat="false" ht="15" hidden="false" customHeight="false" outlineLevel="0" collapsed="false">
      <c r="A2790" s="6" t="str">
        <f aca="false">TEXT(B2790,"0")&amp;"-"&amp;TEXT(C2790,"00")</f>
        <v>2025-04</v>
      </c>
      <c r="B2790" s="4" t="n">
        <v>2025</v>
      </c>
      <c r="C2790" s="4" t="n">
        <v>4</v>
      </c>
      <c r="D2790" s="9" t="s">
        <v>300</v>
      </c>
      <c r="E2790" s="9" t="s">
        <v>367</v>
      </c>
      <c r="F2790" s="12" t="str">
        <f aca="false">INDEX(品項主檔!$B$2:$B$11,MATCH($E2790,品項主檔!$A$2:$A$11,0))</f>
        <v>招牌滷味拼盤</v>
      </c>
      <c r="G2790" s="12" t="str">
        <f aca="false">INDEX(品項主檔!$C$2:$C$11,MATCH($E2790,品項主檔!$A$2:$A$11,0))</f>
        <v>小菜</v>
      </c>
      <c r="H2790" s="17" t="n">
        <f aca="false">SUMIFS(品項年度售價!$D$2:$D$31,品項年度售價!$A$2:$A$31,$B2790,品項年度售價!$B$2:$B$31,$E2790)</f>
        <v>125</v>
      </c>
      <c r="I2790" s="4" t="n">
        <v>2219</v>
      </c>
      <c r="J2790" s="14" t="n">
        <f aca="false">H2790*I2790</f>
        <v>277375</v>
      </c>
    </row>
    <row r="2791" customFormat="false" ht="15" hidden="false" customHeight="false" outlineLevel="0" collapsed="false">
      <c r="A2791" s="6" t="str">
        <f aca="false">TEXT(B2791,"0")&amp;"-"&amp;TEXT(C2791,"00")</f>
        <v>2025-04</v>
      </c>
      <c r="B2791" s="4" t="n">
        <v>2025</v>
      </c>
      <c r="C2791" s="4" t="n">
        <v>4</v>
      </c>
      <c r="D2791" s="9" t="s">
        <v>300</v>
      </c>
      <c r="E2791" s="9" t="s">
        <v>370</v>
      </c>
      <c r="F2791" s="12" t="str">
        <f aca="false">INDEX(品項主檔!$B$2:$B$11,MATCH($E2791,品項主檔!$A$2:$A$11,0))</f>
        <v>古早味紅茶</v>
      </c>
      <c r="G2791" s="12" t="str">
        <f aca="false">INDEX(品項主檔!$C$2:$C$11,MATCH($E2791,品項主檔!$A$2:$A$11,0))</f>
        <v>飲品</v>
      </c>
      <c r="H2791" s="17" t="n">
        <f aca="false">SUMIFS(品項年度售價!$D$2:$D$31,品項年度售價!$A$2:$A$31,$B2791,品項年度售價!$B$2:$B$31,$E2791)</f>
        <v>45</v>
      </c>
      <c r="I2791" s="4" t="n">
        <v>5136</v>
      </c>
      <c r="J2791" s="14" t="n">
        <f aca="false">H2791*I2791</f>
        <v>231120</v>
      </c>
    </row>
    <row r="2792" customFormat="false" ht="15" hidden="false" customHeight="false" outlineLevel="0" collapsed="false">
      <c r="A2792" s="6" t="str">
        <f aca="false">TEXT(B2792,"0")&amp;"-"&amp;TEXT(C2792,"00")</f>
        <v>2025-04</v>
      </c>
      <c r="B2792" s="4" t="n">
        <v>2025</v>
      </c>
      <c r="C2792" s="4" t="n">
        <v>4</v>
      </c>
      <c r="D2792" s="9" t="s">
        <v>305</v>
      </c>
      <c r="E2792" s="9" t="s">
        <v>349</v>
      </c>
      <c r="F2792" s="12" t="str">
        <f aca="false">INDEX(品項主檔!$B$2:$B$11,MATCH($E2792,品項主檔!$A$2:$A$11,0))</f>
        <v>招牌牛肉麵</v>
      </c>
      <c r="G2792" s="12" t="str">
        <f aca="false">INDEX(品項主檔!$C$2:$C$11,MATCH($E2792,品項主檔!$A$2:$A$11,0))</f>
        <v>主食</v>
      </c>
      <c r="H2792" s="17" t="n">
        <f aca="false">SUMIFS(品項年度售價!$D$2:$D$31,品項年度售價!$A$2:$A$31,$B2792,品項年度售價!$B$2:$B$31,$E2792)</f>
        <v>295</v>
      </c>
      <c r="I2792" s="4" t="n">
        <v>481</v>
      </c>
      <c r="J2792" s="14" t="n">
        <f aca="false">H2792*I2792</f>
        <v>141895</v>
      </c>
    </row>
    <row r="2793" customFormat="false" ht="15" hidden="false" customHeight="false" outlineLevel="0" collapsed="false">
      <c r="A2793" s="6" t="str">
        <f aca="false">TEXT(B2793,"0")&amp;"-"&amp;TEXT(C2793,"00")</f>
        <v>2025-04</v>
      </c>
      <c r="B2793" s="4" t="n">
        <v>2025</v>
      </c>
      <c r="C2793" s="4" t="n">
        <v>4</v>
      </c>
      <c r="D2793" s="9" t="s">
        <v>305</v>
      </c>
      <c r="E2793" s="9" t="s">
        <v>352</v>
      </c>
      <c r="F2793" s="12" t="str">
        <f aca="false">INDEX(品項主檔!$B$2:$B$11,MATCH($E2793,品項主檔!$A$2:$A$11,0))</f>
        <v>三杯雞定食</v>
      </c>
      <c r="G2793" s="12" t="str">
        <f aca="false">INDEX(品項主檔!$C$2:$C$11,MATCH($E2793,品項主檔!$A$2:$A$11,0))</f>
        <v>主食</v>
      </c>
      <c r="H2793" s="17" t="n">
        <f aca="false">SUMIFS(品項年度售價!$D$2:$D$31,品項年度售價!$A$2:$A$31,$B2793,品項年度售價!$B$2:$B$31,$E2793)</f>
        <v>260</v>
      </c>
      <c r="I2793" s="4" t="n">
        <v>443</v>
      </c>
      <c r="J2793" s="14" t="n">
        <f aca="false">H2793*I2793</f>
        <v>115180</v>
      </c>
    </row>
    <row r="2794" customFormat="false" ht="15" hidden="false" customHeight="false" outlineLevel="0" collapsed="false">
      <c r="A2794" s="6" t="str">
        <f aca="false">TEXT(B2794,"0")&amp;"-"&amp;TEXT(C2794,"00")</f>
        <v>2025-04</v>
      </c>
      <c r="B2794" s="4" t="n">
        <v>2025</v>
      </c>
      <c r="C2794" s="4" t="n">
        <v>4</v>
      </c>
      <c r="D2794" s="9" t="s">
        <v>305</v>
      </c>
      <c r="E2794" s="9" t="s">
        <v>354</v>
      </c>
      <c r="F2794" s="12" t="str">
        <f aca="false">INDEX(品項主檔!$B$2:$B$11,MATCH($E2794,品項主檔!$A$2:$A$11,0))</f>
        <v>蔥油雞腿飯</v>
      </c>
      <c r="G2794" s="12" t="str">
        <f aca="false">INDEX(品項主檔!$C$2:$C$11,MATCH($E2794,品項主檔!$A$2:$A$11,0))</f>
        <v>主食</v>
      </c>
      <c r="H2794" s="17" t="n">
        <f aca="false">SUMIFS(品項年度售價!$D$2:$D$31,品項年度售價!$A$2:$A$31,$B2794,品項年度售價!$B$2:$B$31,$E2794)</f>
        <v>230</v>
      </c>
      <c r="I2794" s="4" t="n">
        <v>457</v>
      </c>
      <c r="J2794" s="14" t="n">
        <f aca="false">H2794*I2794</f>
        <v>105110</v>
      </c>
    </row>
    <row r="2795" customFormat="false" ht="15" hidden="false" customHeight="false" outlineLevel="0" collapsed="false">
      <c r="A2795" s="6" t="str">
        <f aca="false">TEXT(B2795,"0")&amp;"-"&amp;TEXT(C2795,"00")</f>
        <v>2025-04</v>
      </c>
      <c r="B2795" s="4" t="n">
        <v>2025</v>
      </c>
      <c r="C2795" s="4" t="n">
        <v>4</v>
      </c>
      <c r="D2795" s="9" t="s">
        <v>305</v>
      </c>
      <c r="E2795" s="9" t="s">
        <v>356</v>
      </c>
      <c r="F2795" s="12" t="str">
        <f aca="false">INDEX(品項主檔!$B$2:$B$11,MATCH($E2795,品項主檔!$A$2:$A$11,0))</f>
        <v>黑胡椒豬排飯</v>
      </c>
      <c r="G2795" s="12" t="str">
        <f aca="false">INDEX(品項主檔!$C$2:$C$11,MATCH($E2795,品項主檔!$A$2:$A$11,0))</f>
        <v>主食</v>
      </c>
      <c r="H2795" s="17" t="n">
        <f aca="false">SUMIFS(品項年度售價!$D$2:$D$31,品項年度售價!$A$2:$A$31,$B2795,品項年度售價!$B$2:$B$31,$E2795)</f>
        <v>240</v>
      </c>
      <c r="I2795" s="4" t="n">
        <v>431</v>
      </c>
      <c r="J2795" s="14" t="n">
        <f aca="false">H2795*I2795</f>
        <v>103440</v>
      </c>
    </row>
    <row r="2796" customFormat="false" ht="15" hidden="false" customHeight="false" outlineLevel="0" collapsed="false">
      <c r="A2796" s="6" t="str">
        <f aca="false">TEXT(B2796,"0")&amp;"-"&amp;TEXT(C2796,"00")</f>
        <v>2025-04</v>
      </c>
      <c r="B2796" s="4" t="n">
        <v>2025</v>
      </c>
      <c r="C2796" s="4" t="n">
        <v>4</v>
      </c>
      <c r="D2796" s="9" t="s">
        <v>305</v>
      </c>
      <c r="E2796" s="9" t="s">
        <v>358</v>
      </c>
      <c r="F2796" s="12" t="str">
        <f aca="false">INDEX(品項主檔!$B$2:$B$11,MATCH($E2796,品項主檔!$A$2:$A$11,0))</f>
        <v>麻油雞湯麵</v>
      </c>
      <c r="G2796" s="12" t="str">
        <f aca="false">INDEX(品項主檔!$C$2:$C$11,MATCH($E2796,品項主檔!$A$2:$A$11,0))</f>
        <v>主食</v>
      </c>
      <c r="H2796" s="17" t="n">
        <f aca="false">SUMIFS(品項年度售價!$D$2:$D$31,品項年度售價!$A$2:$A$31,$B2796,品項年度售價!$B$2:$B$31,$E2796)</f>
        <v>305</v>
      </c>
      <c r="I2796" s="4" t="n">
        <v>293</v>
      </c>
      <c r="J2796" s="14" t="n">
        <f aca="false">H2796*I2796</f>
        <v>89365</v>
      </c>
    </row>
    <row r="2797" customFormat="false" ht="15" hidden="false" customHeight="false" outlineLevel="0" collapsed="false">
      <c r="A2797" s="6" t="str">
        <f aca="false">TEXT(B2797,"0")&amp;"-"&amp;TEXT(C2797,"00")</f>
        <v>2025-04</v>
      </c>
      <c r="B2797" s="4" t="n">
        <v>2025</v>
      </c>
      <c r="C2797" s="4" t="n">
        <v>4</v>
      </c>
      <c r="D2797" s="9" t="s">
        <v>305</v>
      </c>
      <c r="E2797" s="9" t="s">
        <v>360</v>
      </c>
      <c r="F2797" s="12" t="str">
        <f aca="false">INDEX(品項主檔!$B$2:$B$11,MATCH($E2797,品項主檔!$A$2:$A$11,0))</f>
        <v>塔香涼麵</v>
      </c>
      <c r="G2797" s="12" t="str">
        <f aca="false">INDEX(品項主檔!$C$2:$C$11,MATCH($E2797,品項主檔!$A$2:$A$11,0))</f>
        <v>主食</v>
      </c>
      <c r="H2797" s="17" t="n">
        <f aca="false">SUMIFS(品項年度售價!$D$2:$D$31,品項年度售價!$A$2:$A$31,$B2797,品項年度售價!$B$2:$B$31,$E2797)</f>
        <v>185</v>
      </c>
      <c r="I2797" s="4" t="n">
        <v>503</v>
      </c>
      <c r="J2797" s="14" t="n">
        <f aca="false">H2797*I2797</f>
        <v>93055</v>
      </c>
    </row>
    <row r="2798" customFormat="false" ht="15" hidden="false" customHeight="false" outlineLevel="0" collapsed="false">
      <c r="A2798" s="6" t="str">
        <f aca="false">TEXT(B2798,"0")&amp;"-"&amp;TEXT(C2798,"00")</f>
        <v>2025-04</v>
      </c>
      <c r="B2798" s="4" t="n">
        <v>2025</v>
      </c>
      <c r="C2798" s="4" t="n">
        <v>4</v>
      </c>
      <c r="D2798" s="9" t="s">
        <v>305</v>
      </c>
      <c r="E2798" s="9" t="s">
        <v>362</v>
      </c>
      <c r="F2798" s="12" t="str">
        <f aca="false">INDEX(品項主檔!$B$2:$B$11,MATCH($E2798,品項主檔!$A$2:$A$11,0))</f>
        <v>海鮮炒飯</v>
      </c>
      <c r="G2798" s="12" t="str">
        <f aca="false">INDEX(品項主檔!$C$2:$C$11,MATCH($E2798,品項主檔!$A$2:$A$11,0))</f>
        <v>主食</v>
      </c>
      <c r="H2798" s="17" t="n">
        <f aca="false">SUMIFS(品項年度售價!$D$2:$D$31,品項年度售價!$A$2:$A$31,$B2798,品項年度售價!$B$2:$B$31,$E2798)</f>
        <v>255</v>
      </c>
      <c r="I2798" s="4" t="n">
        <v>565</v>
      </c>
      <c r="J2798" s="14" t="n">
        <f aca="false">H2798*I2798</f>
        <v>144075</v>
      </c>
    </row>
    <row r="2799" customFormat="false" ht="15" hidden="false" customHeight="false" outlineLevel="0" collapsed="false">
      <c r="A2799" s="6" t="str">
        <f aca="false">TEXT(B2799,"0")&amp;"-"&amp;TEXT(C2799,"00")</f>
        <v>2025-04</v>
      </c>
      <c r="B2799" s="4" t="n">
        <v>2025</v>
      </c>
      <c r="C2799" s="4" t="n">
        <v>4</v>
      </c>
      <c r="D2799" s="9" t="s">
        <v>305</v>
      </c>
      <c r="E2799" s="9" t="s">
        <v>364</v>
      </c>
      <c r="F2799" s="12" t="str">
        <f aca="false">INDEX(品項主檔!$B$2:$B$11,MATCH($E2799,品項主檔!$A$2:$A$11,0))</f>
        <v>酸辣湯</v>
      </c>
      <c r="G2799" s="12" t="str">
        <f aca="false">INDEX(品項主檔!$C$2:$C$11,MATCH($E2799,品項主檔!$A$2:$A$11,0))</f>
        <v>湯品</v>
      </c>
      <c r="H2799" s="17" t="n">
        <f aca="false">SUMIFS(品項年度售價!$D$2:$D$31,品項年度售價!$A$2:$A$31,$B2799,品項年度售價!$B$2:$B$31,$E2799)</f>
        <v>60</v>
      </c>
      <c r="I2799" s="4" t="n">
        <v>1959</v>
      </c>
      <c r="J2799" s="14" t="n">
        <f aca="false">H2799*I2799</f>
        <v>117540</v>
      </c>
    </row>
    <row r="2800" customFormat="false" ht="15" hidden="false" customHeight="false" outlineLevel="0" collapsed="false">
      <c r="A2800" s="6" t="str">
        <f aca="false">TEXT(B2800,"0")&amp;"-"&amp;TEXT(C2800,"00")</f>
        <v>2025-04</v>
      </c>
      <c r="B2800" s="4" t="n">
        <v>2025</v>
      </c>
      <c r="C2800" s="4" t="n">
        <v>4</v>
      </c>
      <c r="D2800" s="9" t="s">
        <v>305</v>
      </c>
      <c r="E2800" s="9" t="s">
        <v>367</v>
      </c>
      <c r="F2800" s="12" t="str">
        <f aca="false">INDEX(品項主檔!$B$2:$B$11,MATCH($E2800,品項主檔!$A$2:$A$11,0))</f>
        <v>招牌滷味拼盤</v>
      </c>
      <c r="G2800" s="12" t="str">
        <f aca="false">INDEX(品項主檔!$C$2:$C$11,MATCH($E2800,品項主檔!$A$2:$A$11,0))</f>
        <v>小菜</v>
      </c>
      <c r="H2800" s="17" t="n">
        <f aca="false">SUMIFS(品項年度售價!$D$2:$D$31,品項年度售價!$A$2:$A$31,$B2800,品項年度售價!$B$2:$B$31,$E2800)</f>
        <v>125</v>
      </c>
      <c r="I2800" s="4" t="n">
        <v>1521</v>
      </c>
      <c r="J2800" s="14" t="n">
        <f aca="false">H2800*I2800</f>
        <v>190125</v>
      </c>
    </row>
    <row r="2801" customFormat="false" ht="15" hidden="false" customHeight="false" outlineLevel="0" collapsed="false">
      <c r="A2801" s="6" t="str">
        <f aca="false">TEXT(B2801,"0")&amp;"-"&amp;TEXT(C2801,"00")</f>
        <v>2025-04</v>
      </c>
      <c r="B2801" s="4" t="n">
        <v>2025</v>
      </c>
      <c r="C2801" s="4" t="n">
        <v>4</v>
      </c>
      <c r="D2801" s="9" t="s">
        <v>305</v>
      </c>
      <c r="E2801" s="9" t="s">
        <v>370</v>
      </c>
      <c r="F2801" s="12" t="str">
        <f aca="false">INDEX(品項主檔!$B$2:$B$11,MATCH($E2801,品項主檔!$A$2:$A$11,0))</f>
        <v>古早味紅茶</v>
      </c>
      <c r="G2801" s="12" t="str">
        <f aca="false">INDEX(品項主檔!$C$2:$C$11,MATCH($E2801,品項主檔!$A$2:$A$11,0))</f>
        <v>飲品</v>
      </c>
      <c r="H2801" s="17" t="n">
        <f aca="false">SUMIFS(品項年度售價!$D$2:$D$31,品項年度售價!$A$2:$A$31,$B2801,品項年度售價!$B$2:$B$31,$E2801)</f>
        <v>45</v>
      </c>
      <c r="I2801" s="4" t="n">
        <v>3971</v>
      </c>
      <c r="J2801" s="14" t="n">
        <f aca="false">H2801*I2801</f>
        <v>178695</v>
      </c>
    </row>
    <row r="2802" customFormat="false" ht="15" hidden="false" customHeight="false" outlineLevel="0" collapsed="false">
      <c r="A2802" s="6" t="str">
        <f aca="false">TEXT(B2802,"0")&amp;"-"&amp;TEXT(C2802,"00")</f>
        <v>2025-04</v>
      </c>
      <c r="B2802" s="4" t="n">
        <v>2025</v>
      </c>
      <c r="C2802" s="4" t="n">
        <v>4</v>
      </c>
      <c r="D2802" s="9" t="s">
        <v>307</v>
      </c>
      <c r="E2802" s="9" t="s">
        <v>349</v>
      </c>
      <c r="F2802" s="12" t="str">
        <f aca="false">INDEX(品項主檔!$B$2:$B$11,MATCH($E2802,品項主檔!$A$2:$A$11,0))</f>
        <v>招牌牛肉麵</v>
      </c>
      <c r="G2802" s="12" t="str">
        <f aca="false">INDEX(品項主檔!$C$2:$C$11,MATCH($E2802,品項主檔!$A$2:$A$11,0))</f>
        <v>主食</v>
      </c>
      <c r="H2802" s="17" t="n">
        <f aca="false">SUMIFS(品項年度售價!$D$2:$D$31,品項年度售價!$A$2:$A$31,$B2802,品項年度售價!$B$2:$B$31,$E2802)</f>
        <v>295</v>
      </c>
      <c r="I2802" s="4" t="n">
        <v>408</v>
      </c>
      <c r="J2802" s="14" t="n">
        <f aca="false">H2802*I2802</f>
        <v>120360</v>
      </c>
    </row>
    <row r="2803" customFormat="false" ht="15" hidden="false" customHeight="false" outlineLevel="0" collapsed="false">
      <c r="A2803" s="6" t="str">
        <f aca="false">TEXT(B2803,"0")&amp;"-"&amp;TEXT(C2803,"00")</f>
        <v>2025-04</v>
      </c>
      <c r="B2803" s="4" t="n">
        <v>2025</v>
      </c>
      <c r="C2803" s="4" t="n">
        <v>4</v>
      </c>
      <c r="D2803" s="9" t="s">
        <v>307</v>
      </c>
      <c r="E2803" s="9" t="s">
        <v>352</v>
      </c>
      <c r="F2803" s="12" t="str">
        <f aca="false">INDEX(品項主檔!$B$2:$B$11,MATCH($E2803,品項主檔!$A$2:$A$11,0))</f>
        <v>三杯雞定食</v>
      </c>
      <c r="G2803" s="12" t="str">
        <f aca="false">INDEX(品項主檔!$C$2:$C$11,MATCH($E2803,品項主檔!$A$2:$A$11,0))</f>
        <v>主食</v>
      </c>
      <c r="H2803" s="17" t="n">
        <f aca="false">SUMIFS(品項年度售價!$D$2:$D$31,品項年度售價!$A$2:$A$31,$B2803,品項年度售價!$B$2:$B$31,$E2803)</f>
        <v>260</v>
      </c>
      <c r="I2803" s="4" t="n">
        <v>343</v>
      </c>
      <c r="J2803" s="14" t="n">
        <f aca="false">H2803*I2803</f>
        <v>89180</v>
      </c>
    </row>
    <row r="2804" customFormat="false" ht="15" hidden="false" customHeight="false" outlineLevel="0" collapsed="false">
      <c r="A2804" s="6" t="str">
        <f aca="false">TEXT(B2804,"0")&amp;"-"&amp;TEXT(C2804,"00")</f>
        <v>2025-04</v>
      </c>
      <c r="B2804" s="4" t="n">
        <v>2025</v>
      </c>
      <c r="C2804" s="4" t="n">
        <v>4</v>
      </c>
      <c r="D2804" s="9" t="s">
        <v>307</v>
      </c>
      <c r="E2804" s="9" t="s">
        <v>354</v>
      </c>
      <c r="F2804" s="12" t="str">
        <f aca="false">INDEX(品項主檔!$B$2:$B$11,MATCH($E2804,品項主檔!$A$2:$A$11,0))</f>
        <v>蔥油雞腿飯</v>
      </c>
      <c r="G2804" s="12" t="str">
        <f aca="false">INDEX(品項主檔!$C$2:$C$11,MATCH($E2804,品項主檔!$A$2:$A$11,0))</f>
        <v>主食</v>
      </c>
      <c r="H2804" s="17" t="n">
        <f aca="false">SUMIFS(品項年度售價!$D$2:$D$31,品項年度售價!$A$2:$A$31,$B2804,品項年度售價!$B$2:$B$31,$E2804)</f>
        <v>230</v>
      </c>
      <c r="I2804" s="4" t="n">
        <v>472</v>
      </c>
      <c r="J2804" s="14" t="n">
        <f aca="false">H2804*I2804</f>
        <v>108560</v>
      </c>
    </row>
    <row r="2805" customFormat="false" ht="15" hidden="false" customHeight="false" outlineLevel="0" collapsed="false">
      <c r="A2805" s="6" t="str">
        <f aca="false">TEXT(B2805,"0")&amp;"-"&amp;TEXT(C2805,"00")</f>
        <v>2025-04</v>
      </c>
      <c r="B2805" s="4" t="n">
        <v>2025</v>
      </c>
      <c r="C2805" s="4" t="n">
        <v>4</v>
      </c>
      <c r="D2805" s="9" t="s">
        <v>307</v>
      </c>
      <c r="E2805" s="9" t="s">
        <v>356</v>
      </c>
      <c r="F2805" s="12" t="str">
        <f aca="false">INDEX(品項主檔!$B$2:$B$11,MATCH($E2805,品項主檔!$A$2:$A$11,0))</f>
        <v>黑胡椒豬排飯</v>
      </c>
      <c r="G2805" s="12" t="str">
        <f aca="false">INDEX(品項主檔!$C$2:$C$11,MATCH($E2805,品項主檔!$A$2:$A$11,0))</f>
        <v>主食</v>
      </c>
      <c r="H2805" s="17" t="n">
        <f aca="false">SUMIFS(品項年度售價!$D$2:$D$31,品項年度售價!$A$2:$A$31,$B2805,品項年度售價!$B$2:$B$31,$E2805)</f>
        <v>240</v>
      </c>
      <c r="I2805" s="4" t="n">
        <v>451</v>
      </c>
      <c r="J2805" s="14" t="n">
        <f aca="false">H2805*I2805</f>
        <v>108240</v>
      </c>
    </row>
    <row r="2806" customFormat="false" ht="15" hidden="false" customHeight="false" outlineLevel="0" collapsed="false">
      <c r="A2806" s="6" t="str">
        <f aca="false">TEXT(B2806,"0")&amp;"-"&amp;TEXT(C2806,"00")</f>
        <v>2025-04</v>
      </c>
      <c r="B2806" s="4" t="n">
        <v>2025</v>
      </c>
      <c r="C2806" s="4" t="n">
        <v>4</v>
      </c>
      <c r="D2806" s="9" t="s">
        <v>307</v>
      </c>
      <c r="E2806" s="9" t="s">
        <v>358</v>
      </c>
      <c r="F2806" s="12" t="str">
        <f aca="false">INDEX(品項主檔!$B$2:$B$11,MATCH($E2806,品項主檔!$A$2:$A$11,0))</f>
        <v>麻油雞湯麵</v>
      </c>
      <c r="G2806" s="12" t="str">
        <f aca="false">INDEX(品項主檔!$C$2:$C$11,MATCH($E2806,品項主檔!$A$2:$A$11,0))</f>
        <v>主食</v>
      </c>
      <c r="H2806" s="17" t="n">
        <f aca="false">SUMIFS(品項年度售價!$D$2:$D$31,品項年度售價!$A$2:$A$31,$B2806,品項年度售價!$B$2:$B$31,$E2806)</f>
        <v>305</v>
      </c>
      <c r="I2806" s="4" t="n">
        <v>268</v>
      </c>
      <c r="J2806" s="14" t="n">
        <f aca="false">H2806*I2806</f>
        <v>81740</v>
      </c>
    </row>
    <row r="2807" customFormat="false" ht="15" hidden="false" customHeight="false" outlineLevel="0" collapsed="false">
      <c r="A2807" s="6" t="str">
        <f aca="false">TEXT(B2807,"0")&amp;"-"&amp;TEXT(C2807,"00")</f>
        <v>2025-04</v>
      </c>
      <c r="B2807" s="4" t="n">
        <v>2025</v>
      </c>
      <c r="C2807" s="4" t="n">
        <v>4</v>
      </c>
      <c r="D2807" s="9" t="s">
        <v>307</v>
      </c>
      <c r="E2807" s="9" t="s">
        <v>360</v>
      </c>
      <c r="F2807" s="12" t="str">
        <f aca="false">INDEX(品項主檔!$B$2:$B$11,MATCH($E2807,品項主檔!$A$2:$A$11,0))</f>
        <v>塔香涼麵</v>
      </c>
      <c r="G2807" s="12" t="str">
        <f aca="false">INDEX(品項主檔!$C$2:$C$11,MATCH($E2807,品項主檔!$A$2:$A$11,0))</f>
        <v>主食</v>
      </c>
      <c r="H2807" s="17" t="n">
        <f aca="false">SUMIFS(品項年度售價!$D$2:$D$31,品項年度售價!$A$2:$A$31,$B2807,品項年度售價!$B$2:$B$31,$E2807)</f>
        <v>185</v>
      </c>
      <c r="I2807" s="4" t="n">
        <v>315</v>
      </c>
      <c r="J2807" s="14" t="n">
        <f aca="false">H2807*I2807</f>
        <v>58275</v>
      </c>
    </row>
    <row r="2808" customFormat="false" ht="15" hidden="false" customHeight="false" outlineLevel="0" collapsed="false">
      <c r="A2808" s="6" t="str">
        <f aca="false">TEXT(B2808,"0")&amp;"-"&amp;TEXT(C2808,"00")</f>
        <v>2025-04</v>
      </c>
      <c r="B2808" s="4" t="n">
        <v>2025</v>
      </c>
      <c r="C2808" s="4" t="n">
        <v>4</v>
      </c>
      <c r="D2808" s="9" t="s">
        <v>307</v>
      </c>
      <c r="E2808" s="9" t="s">
        <v>362</v>
      </c>
      <c r="F2808" s="12" t="str">
        <f aca="false">INDEX(品項主檔!$B$2:$B$11,MATCH($E2808,品項主檔!$A$2:$A$11,0))</f>
        <v>海鮮炒飯</v>
      </c>
      <c r="G2808" s="12" t="str">
        <f aca="false">INDEX(品項主檔!$C$2:$C$11,MATCH($E2808,品項主檔!$A$2:$A$11,0))</f>
        <v>主食</v>
      </c>
      <c r="H2808" s="17" t="n">
        <f aca="false">SUMIFS(品項年度售價!$D$2:$D$31,品項年度售價!$A$2:$A$31,$B2808,品項年度售價!$B$2:$B$31,$E2808)</f>
        <v>255</v>
      </c>
      <c r="I2808" s="4" t="n">
        <v>443</v>
      </c>
      <c r="J2808" s="14" t="n">
        <f aca="false">H2808*I2808</f>
        <v>112965</v>
      </c>
    </row>
    <row r="2809" customFormat="false" ht="15" hidden="false" customHeight="false" outlineLevel="0" collapsed="false">
      <c r="A2809" s="6" t="str">
        <f aca="false">TEXT(B2809,"0")&amp;"-"&amp;TEXT(C2809,"00")</f>
        <v>2025-04</v>
      </c>
      <c r="B2809" s="4" t="n">
        <v>2025</v>
      </c>
      <c r="C2809" s="4" t="n">
        <v>4</v>
      </c>
      <c r="D2809" s="9" t="s">
        <v>307</v>
      </c>
      <c r="E2809" s="9" t="s">
        <v>364</v>
      </c>
      <c r="F2809" s="12" t="str">
        <f aca="false">INDEX(品項主檔!$B$2:$B$11,MATCH($E2809,品項主檔!$A$2:$A$11,0))</f>
        <v>酸辣湯</v>
      </c>
      <c r="G2809" s="12" t="str">
        <f aca="false">INDEX(品項主檔!$C$2:$C$11,MATCH($E2809,品項主檔!$A$2:$A$11,0))</f>
        <v>湯品</v>
      </c>
      <c r="H2809" s="17" t="n">
        <f aca="false">SUMIFS(品項年度售價!$D$2:$D$31,品項年度售價!$A$2:$A$31,$B2809,品項年度售價!$B$2:$B$31,$E2809)</f>
        <v>60</v>
      </c>
      <c r="I2809" s="4" t="n">
        <v>1583</v>
      </c>
      <c r="J2809" s="14" t="n">
        <f aca="false">H2809*I2809</f>
        <v>94980</v>
      </c>
    </row>
    <row r="2810" customFormat="false" ht="15" hidden="false" customHeight="false" outlineLevel="0" collapsed="false">
      <c r="A2810" s="6" t="str">
        <f aca="false">TEXT(B2810,"0")&amp;"-"&amp;TEXT(C2810,"00")</f>
        <v>2025-04</v>
      </c>
      <c r="B2810" s="4" t="n">
        <v>2025</v>
      </c>
      <c r="C2810" s="4" t="n">
        <v>4</v>
      </c>
      <c r="D2810" s="9" t="s">
        <v>307</v>
      </c>
      <c r="E2810" s="9" t="s">
        <v>367</v>
      </c>
      <c r="F2810" s="12" t="str">
        <f aca="false">INDEX(品項主檔!$B$2:$B$11,MATCH($E2810,品項主檔!$A$2:$A$11,0))</f>
        <v>招牌滷味拼盤</v>
      </c>
      <c r="G2810" s="12" t="str">
        <f aca="false">INDEX(品項主檔!$C$2:$C$11,MATCH($E2810,品項主檔!$A$2:$A$11,0))</f>
        <v>小菜</v>
      </c>
      <c r="H2810" s="17" t="n">
        <f aca="false">SUMIFS(品項年度售價!$D$2:$D$31,品項年度售價!$A$2:$A$31,$B2810,品項年度售價!$B$2:$B$31,$E2810)</f>
        <v>125</v>
      </c>
      <c r="I2810" s="4" t="n">
        <v>1453</v>
      </c>
      <c r="J2810" s="14" t="n">
        <f aca="false">H2810*I2810</f>
        <v>181625</v>
      </c>
    </row>
    <row r="2811" customFormat="false" ht="15" hidden="false" customHeight="false" outlineLevel="0" collapsed="false">
      <c r="A2811" s="6" t="str">
        <f aca="false">TEXT(B2811,"0")&amp;"-"&amp;TEXT(C2811,"00")</f>
        <v>2025-04</v>
      </c>
      <c r="B2811" s="4" t="n">
        <v>2025</v>
      </c>
      <c r="C2811" s="4" t="n">
        <v>4</v>
      </c>
      <c r="D2811" s="9" t="s">
        <v>307</v>
      </c>
      <c r="E2811" s="9" t="s">
        <v>370</v>
      </c>
      <c r="F2811" s="12" t="str">
        <f aca="false">INDEX(品項主檔!$B$2:$B$11,MATCH($E2811,品項主檔!$A$2:$A$11,0))</f>
        <v>古早味紅茶</v>
      </c>
      <c r="G2811" s="12" t="str">
        <f aca="false">INDEX(品項主檔!$C$2:$C$11,MATCH($E2811,品項主檔!$A$2:$A$11,0))</f>
        <v>飲品</v>
      </c>
      <c r="H2811" s="17" t="n">
        <f aca="false">SUMIFS(品項年度售價!$D$2:$D$31,品項年度售價!$A$2:$A$31,$B2811,品項年度售價!$B$2:$B$31,$E2811)</f>
        <v>45</v>
      </c>
      <c r="I2811" s="4" t="n">
        <v>3066</v>
      </c>
      <c r="J2811" s="14" t="n">
        <f aca="false">H2811*I2811</f>
        <v>137970</v>
      </c>
    </row>
    <row r="2812" customFormat="false" ht="15" hidden="false" customHeight="false" outlineLevel="0" collapsed="false">
      <c r="A2812" s="6" t="str">
        <f aca="false">TEXT(B2812,"0")&amp;"-"&amp;TEXT(C2812,"00")</f>
        <v>2025-04</v>
      </c>
      <c r="B2812" s="4" t="n">
        <v>2025</v>
      </c>
      <c r="C2812" s="4" t="n">
        <v>4</v>
      </c>
      <c r="D2812" s="9" t="s">
        <v>310</v>
      </c>
      <c r="E2812" s="9" t="s">
        <v>349</v>
      </c>
      <c r="F2812" s="12" t="str">
        <f aca="false">INDEX(品項主檔!$B$2:$B$11,MATCH($E2812,品項主檔!$A$2:$A$11,0))</f>
        <v>招牌牛肉麵</v>
      </c>
      <c r="G2812" s="12" t="str">
        <f aca="false">INDEX(品項主檔!$C$2:$C$11,MATCH($E2812,品項主檔!$A$2:$A$11,0))</f>
        <v>主食</v>
      </c>
      <c r="H2812" s="17" t="n">
        <f aca="false">SUMIFS(品項年度售價!$D$2:$D$31,品項年度售價!$A$2:$A$31,$B2812,品項年度售價!$B$2:$B$31,$E2812)</f>
        <v>295</v>
      </c>
      <c r="I2812" s="4" t="n">
        <v>167</v>
      </c>
      <c r="J2812" s="14" t="n">
        <f aca="false">H2812*I2812</f>
        <v>49265</v>
      </c>
    </row>
    <row r="2813" customFormat="false" ht="15" hidden="false" customHeight="false" outlineLevel="0" collapsed="false">
      <c r="A2813" s="6" t="str">
        <f aca="false">TEXT(B2813,"0")&amp;"-"&amp;TEXT(C2813,"00")</f>
        <v>2025-04</v>
      </c>
      <c r="B2813" s="4" t="n">
        <v>2025</v>
      </c>
      <c r="C2813" s="4" t="n">
        <v>4</v>
      </c>
      <c r="D2813" s="9" t="s">
        <v>310</v>
      </c>
      <c r="E2813" s="9" t="s">
        <v>352</v>
      </c>
      <c r="F2813" s="12" t="str">
        <f aca="false">INDEX(品項主檔!$B$2:$B$11,MATCH($E2813,品項主檔!$A$2:$A$11,0))</f>
        <v>三杯雞定食</v>
      </c>
      <c r="G2813" s="12" t="str">
        <f aca="false">INDEX(品項主檔!$C$2:$C$11,MATCH($E2813,品項主檔!$A$2:$A$11,0))</f>
        <v>主食</v>
      </c>
      <c r="H2813" s="17" t="n">
        <f aca="false">SUMIFS(品項年度售價!$D$2:$D$31,品項年度售價!$A$2:$A$31,$B2813,品項年度售價!$B$2:$B$31,$E2813)</f>
        <v>260</v>
      </c>
      <c r="I2813" s="4" t="n">
        <v>184</v>
      </c>
      <c r="J2813" s="14" t="n">
        <f aca="false">H2813*I2813</f>
        <v>47840</v>
      </c>
    </row>
    <row r="2814" customFormat="false" ht="15" hidden="false" customHeight="false" outlineLevel="0" collapsed="false">
      <c r="A2814" s="6" t="str">
        <f aca="false">TEXT(B2814,"0")&amp;"-"&amp;TEXT(C2814,"00")</f>
        <v>2025-04</v>
      </c>
      <c r="B2814" s="4" t="n">
        <v>2025</v>
      </c>
      <c r="C2814" s="4" t="n">
        <v>4</v>
      </c>
      <c r="D2814" s="9" t="s">
        <v>310</v>
      </c>
      <c r="E2814" s="9" t="s">
        <v>354</v>
      </c>
      <c r="F2814" s="12" t="str">
        <f aca="false">INDEX(品項主檔!$B$2:$B$11,MATCH($E2814,品項主檔!$A$2:$A$11,0))</f>
        <v>蔥油雞腿飯</v>
      </c>
      <c r="G2814" s="12" t="str">
        <f aca="false">INDEX(品項主檔!$C$2:$C$11,MATCH($E2814,品項主檔!$A$2:$A$11,0))</f>
        <v>主食</v>
      </c>
      <c r="H2814" s="17" t="n">
        <f aca="false">SUMIFS(品項年度售價!$D$2:$D$31,品項年度售價!$A$2:$A$31,$B2814,品項年度售價!$B$2:$B$31,$E2814)</f>
        <v>230</v>
      </c>
      <c r="I2814" s="4" t="n">
        <v>204</v>
      </c>
      <c r="J2814" s="14" t="n">
        <f aca="false">H2814*I2814</f>
        <v>46920</v>
      </c>
    </row>
    <row r="2815" customFormat="false" ht="15" hidden="false" customHeight="false" outlineLevel="0" collapsed="false">
      <c r="A2815" s="6" t="str">
        <f aca="false">TEXT(B2815,"0")&amp;"-"&amp;TEXT(C2815,"00")</f>
        <v>2025-04</v>
      </c>
      <c r="B2815" s="4" t="n">
        <v>2025</v>
      </c>
      <c r="C2815" s="4" t="n">
        <v>4</v>
      </c>
      <c r="D2815" s="9" t="s">
        <v>310</v>
      </c>
      <c r="E2815" s="9" t="s">
        <v>356</v>
      </c>
      <c r="F2815" s="12" t="str">
        <f aca="false">INDEX(品項主檔!$B$2:$B$11,MATCH($E2815,品項主檔!$A$2:$A$11,0))</f>
        <v>黑胡椒豬排飯</v>
      </c>
      <c r="G2815" s="12" t="str">
        <f aca="false">INDEX(品項主檔!$C$2:$C$11,MATCH($E2815,品項主檔!$A$2:$A$11,0))</f>
        <v>主食</v>
      </c>
      <c r="H2815" s="17" t="n">
        <f aca="false">SUMIFS(品項年度售價!$D$2:$D$31,品項年度售價!$A$2:$A$31,$B2815,品項年度售價!$B$2:$B$31,$E2815)</f>
        <v>240</v>
      </c>
      <c r="I2815" s="4" t="n">
        <v>212</v>
      </c>
      <c r="J2815" s="14" t="n">
        <f aca="false">H2815*I2815</f>
        <v>50880</v>
      </c>
    </row>
    <row r="2816" customFormat="false" ht="15" hidden="false" customHeight="false" outlineLevel="0" collapsed="false">
      <c r="A2816" s="6" t="str">
        <f aca="false">TEXT(B2816,"0")&amp;"-"&amp;TEXT(C2816,"00")</f>
        <v>2025-04</v>
      </c>
      <c r="B2816" s="4" t="n">
        <v>2025</v>
      </c>
      <c r="C2816" s="4" t="n">
        <v>4</v>
      </c>
      <c r="D2816" s="9" t="s">
        <v>310</v>
      </c>
      <c r="E2816" s="9" t="s">
        <v>358</v>
      </c>
      <c r="F2816" s="12" t="str">
        <f aca="false">INDEX(品項主檔!$B$2:$B$11,MATCH($E2816,品項主檔!$A$2:$A$11,0))</f>
        <v>麻油雞湯麵</v>
      </c>
      <c r="G2816" s="12" t="str">
        <f aca="false">INDEX(品項主檔!$C$2:$C$11,MATCH($E2816,品項主檔!$A$2:$A$11,0))</f>
        <v>主食</v>
      </c>
      <c r="H2816" s="17" t="n">
        <f aca="false">SUMIFS(品項年度售價!$D$2:$D$31,品項年度售價!$A$2:$A$31,$B2816,品項年度售價!$B$2:$B$31,$E2816)</f>
        <v>305</v>
      </c>
      <c r="I2816" s="4" t="n">
        <v>147</v>
      </c>
      <c r="J2816" s="14" t="n">
        <f aca="false">H2816*I2816</f>
        <v>44835</v>
      </c>
    </row>
    <row r="2817" customFormat="false" ht="15" hidden="false" customHeight="false" outlineLevel="0" collapsed="false">
      <c r="A2817" s="6" t="str">
        <f aca="false">TEXT(B2817,"0")&amp;"-"&amp;TEXT(C2817,"00")</f>
        <v>2025-04</v>
      </c>
      <c r="B2817" s="4" t="n">
        <v>2025</v>
      </c>
      <c r="C2817" s="4" t="n">
        <v>4</v>
      </c>
      <c r="D2817" s="9" t="s">
        <v>310</v>
      </c>
      <c r="E2817" s="9" t="s">
        <v>360</v>
      </c>
      <c r="F2817" s="12" t="str">
        <f aca="false">INDEX(品項主檔!$B$2:$B$11,MATCH($E2817,品項主檔!$A$2:$A$11,0))</f>
        <v>塔香涼麵</v>
      </c>
      <c r="G2817" s="12" t="str">
        <f aca="false">INDEX(品項主檔!$C$2:$C$11,MATCH($E2817,品項主檔!$A$2:$A$11,0))</f>
        <v>主食</v>
      </c>
      <c r="H2817" s="17" t="n">
        <f aca="false">SUMIFS(品項年度售價!$D$2:$D$31,品項年度售價!$A$2:$A$31,$B2817,品項年度售價!$B$2:$B$31,$E2817)</f>
        <v>185</v>
      </c>
      <c r="I2817" s="4" t="n">
        <v>161</v>
      </c>
      <c r="J2817" s="14" t="n">
        <f aca="false">H2817*I2817</f>
        <v>29785</v>
      </c>
    </row>
    <row r="2818" customFormat="false" ht="15" hidden="false" customHeight="false" outlineLevel="0" collapsed="false">
      <c r="A2818" s="6" t="str">
        <f aca="false">TEXT(B2818,"0")&amp;"-"&amp;TEXT(C2818,"00")</f>
        <v>2025-04</v>
      </c>
      <c r="B2818" s="4" t="n">
        <v>2025</v>
      </c>
      <c r="C2818" s="4" t="n">
        <v>4</v>
      </c>
      <c r="D2818" s="9" t="s">
        <v>310</v>
      </c>
      <c r="E2818" s="9" t="s">
        <v>362</v>
      </c>
      <c r="F2818" s="12" t="str">
        <f aca="false">INDEX(品項主檔!$B$2:$B$11,MATCH($E2818,品項主檔!$A$2:$A$11,0))</f>
        <v>海鮮炒飯</v>
      </c>
      <c r="G2818" s="12" t="str">
        <f aca="false">INDEX(品項主檔!$C$2:$C$11,MATCH($E2818,品項主檔!$A$2:$A$11,0))</f>
        <v>主食</v>
      </c>
      <c r="H2818" s="17" t="n">
        <f aca="false">SUMIFS(品項年度售價!$D$2:$D$31,品項年度售價!$A$2:$A$31,$B2818,品項年度售價!$B$2:$B$31,$E2818)</f>
        <v>255</v>
      </c>
      <c r="I2818" s="4" t="n">
        <v>171</v>
      </c>
      <c r="J2818" s="14" t="n">
        <f aca="false">H2818*I2818</f>
        <v>43605</v>
      </c>
    </row>
    <row r="2819" customFormat="false" ht="15" hidden="false" customHeight="false" outlineLevel="0" collapsed="false">
      <c r="A2819" s="6" t="str">
        <f aca="false">TEXT(B2819,"0")&amp;"-"&amp;TEXT(C2819,"00")</f>
        <v>2025-04</v>
      </c>
      <c r="B2819" s="4" t="n">
        <v>2025</v>
      </c>
      <c r="C2819" s="4" t="n">
        <v>4</v>
      </c>
      <c r="D2819" s="9" t="s">
        <v>310</v>
      </c>
      <c r="E2819" s="9" t="s">
        <v>364</v>
      </c>
      <c r="F2819" s="12" t="str">
        <f aca="false">INDEX(品項主檔!$B$2:$B$11,MATCH($E2819,品項主檔!$A$2:$A$11,0))</f>
        <v>酸辣湯</v>
      </c>
      <c r="G2819" s="12" t="str">
        <f aca="false">INDEX(品項主檔!$C$2:$C$11,MATCH($E2819,品項主檔!$A$2:$A$11,0))</f>
        <v>湯品</v>
      </c>
      <c r="H2819" s="17" t="n">
        <f aca="false">SUMIFS(品項年度售價!$D$2:$D$31,品項年度售價!$A$2:$A$31,$B2819,品項年度售價!$B$2:$B$31,$E2819)</f>
        <v>60</v>
      </c>
      <c r="I2819" s="4" t="n">
        <v>1103</v>
      </c>
      <c r="J2819" s="14" t="n">
        <f aca="false">H2819*I2819</f>
        <v>66180</v>
      </c>
    </row>
    <row r="2820" customFormat="false" ht="15" hidden="false" customHeight="false" outlineLevel="0" collapsed="false">
      <c r="A2820" s="6" t="str">
        <f aca="false">TEXT(B2820,"0")&amp;"-"&amp;TEXT(C2820,"00")</f>
        <v>2025-04</v>
      </c>
      <c r="B2820" s="4" t="n">
        <v>2025</v>
      </c>
      <c r="C2820" s="4" t="n">
        <v>4</v>
      </c>
      <c r="D2820" s="9" t="s">
        <v>310</v>
      </c>
      <c r="E2820" s="9" t="s">
        <v>367</v>
      </c>
      <c r="F2820" s="12" t="str">
        <f aca="false">INDEX(品項主檔!$B$2:$B$11,MATCH($E2820,品項主檔!$A$2:$A$11,0))</f>
        <v>招牌滷味拼盤</v>
      </c>
      <c r="G2820" s="12" t="str">
        <f aca="false">INDEX(品項主檔!$C$2:$C$11,MATCH($E2820,品項主檔!$A$2:$A$11,0))</f>
        <v>小菜</v>
      </c>
      <c r="H2820" s="17" t="n">
        <f aca="false">SUMIFS(品項年度售價!$D$2:$D$31,品項年度售價!$A$2:$A$31,$B2820,品項年度售價!$B$2:$B$31,$E2820)</f>
        <v>125</v>
      </c>
      <c r="I2820" s="4" t="n">
        <v>890</v>
      </c>
      <c r="J2820" s="14" t="n">
        <f aca="false">H2820*I2820</f>
        <v>111250</v>
      </c>
    </row>
    <row r="2821" customFormat="false" ht="15" hidden="false" customHeight="false" outlineLevel="0" collapsed="false">
      <c r="A2821" s="6" t="str">
        <f aca="false">TEXT(B2821,"0")&amp;"-"&amp;TEXT(C2821,"00")</f>
        <v>2025-04</v>
      </c>
      <c r="B2821" s="4" t="n">
        <v>2025</v>
      </c>
      <c r="C2821" s="4" t="n">
        <v>4</v>
      </c>
      <c r="D2821" s="9" t="s">
        <v>310</v>
      </c>
      <c r="E2821" s="9" t="s">
        <v>370</v>
      </c>
      <c r="F2821" s="12" t="str">
        <f aca="false">INDEX(品項主檔!$B$2:$B$11,MATCH($E2821,品項主檔!$A$2:$A$11,0))</f>
        <v>古早味紅茶</v>
      </c>
      <c r="G2821" s="12" t="str">
        <f aca="false">INDEX(品項主檔!$C$2:$C$11,MATCH($E2821,品項主檔!$A$2:$A$11,0))</f>
        <v>飲品</v>
      </c>
      <c r="H2821" s="17" t="n">
        <f aca="false">SUMIFS(品項年度售價!$D$2:$D$31,品項年度售價!$A$2:$A$31,$B2821,品項年度售價!$B$2:$B$31,$E2821)</f>
        <v>45</v>
      </c>
      <c r="I2821" s="4" t="n">
        <v>1881</v>
      </c>
      <c r="J2821" s="14" t="n">
        <f aca="false">H2821*I2821</f>
        <v>84645</v>
      </c>
    </row>
    <row r="2822" customFormat="false" ht="15" hidden="false" customHeight="false" outlineLevel="0" collapsed="false">
      <c r="A2822" s="6" t="str">
        <f aca="false">TEXT(B2822,"0")&amp;"-"&amp;TEXT(C2822,"00")</f>
        <v>2025-04</v>
      </c>
      <c r="B2822" s="4" t="n">
        <v>2025</v>
      </c>
      <c r="C2822" s="4" t="n">
        <v>4</v>
      </c>
      <c r="D2822" s="9" t="s">
        <v>318</v>
      </c>
      <c r="E2822" s="9" t="s">
        <v>349</v>
      </c>
      <c r="F2822" s="12" t="str">
        <f aca="false">INDEX(品項主檔!$B$2:$B$11,MATCH($E2822,品項主檔!$A$2:$A$11,0))</f>
        <v>招牌牛肉麵</v>
      </c>
      <c r="G2822" s="12" t="str">
        <f aca="false">INDEX(品項主檔!$C$2:$C$11,MATCH($E2822,品項主檔!$A$2:$A$11,0))</f>
        <v>主食</v>
      </c>
      <c r="H2822" s="17" t="n">
        <f aca="false">SUMIFS(品項年度售價!$D$2:$D$31,品項年度售價!$A$2:$A$31,$B2822,品項年度售價!$B$2:$B$31,$E2822)</f>
        <v>295</v>
      </c>
      <c r="I2822" s="4" t="n">
        <v>265</v>
      </c>
      <c r="J2822" s="14" t="n">
        <f aca="false">H2822*I2822</f>
        <v>78175</v>
      </c>
    </row>
    <row r="2823" customFormat="false" ht="15" hidden="false" customHeight="false" outlineLevel="0" collapsed="false">
      <c r="A2823" s="6" t="str">
        <f aca="false">TEXT(B2823,"0")&amp;"-"&amp;TEXT(C2823,"00")</f>
        <v>2025-04</v>
      </c>
      <c r="B2823" s="4" t="n">
        <v>2025</v>
      </c>
      <c r="C2823" s="4" t="n">
        <v>4</v>
      </c>
      <c r="D2823" s="9" t="s">
        <v>318</v>
      </c>
      <c r="E2823" s="9" t="s">
        <v>352</v>
      </c>
      <c r="F2823" s="12" t="str">
        <f aca="false">INDEX(品項主檔!$B$2:$B$11,MATCH($E2823,品項主檔!$A$2:$A$11,0))</f>
        <v>三杯雞定食</v>
      </c>
      <c r="G2823" s="12" t="str">
        <f aca="false">INDEX(品項主檔!$C$2:$C$11,MATCH($E2823,品項主檔!$A$2:$A$11,0))</f>
        <v>主食</v>
      </c>
      <c r="H2823" s="17" t="n">
        <f aca="false">SUMIFS(品項年度售價!$D$2:$D$31,品項年度售價!$A$2:$A$31,$B2823,品項年度售價!$B$2:$B$31,$E2823)</f>
        <v>260</v>
      </c>
      <c r="I2823" s="4" t="n">
        <v>320</v>
      </c>
      <c r="J2823" s="14" t="n">
        <f aca="false">H2823*I2823</f>
        <v>83200</v>
      </c>
    </row>
    <row r="2824" customFormat="false" ht="15" hidden="false" customHeight="false" outlineLevel="0" collapsed="false">
      <c r="A2824" s="6" t="str">
        <f aca="false">TEXT(B2824,"0")&amp;"-"&amp;TEXT(C2824,"00")</f>
        <v>2025-04</v>
      </c>
      <c r="B2824" s="4" t="n">
        <v>2025</v>
      </c>
      <c r="C2824" s="4" t="n">
        <v>4</v>
      </c>
      <c r="D2824" s="9" t="s">
        <v>318</v>
      </c>
      <c r="E2824" s="9" t="s">
        <v>354</v>
      </c>
      <c r="F2824" s="12" t="str">
        <f aca="false">INDEX(品項主檔!$B$2:$B$11,MATCH($E2824,品項主檔!$A$2:$A$11,0))</f>
        <v>蔥油雞腿飯</v>
      </c>
      <c r="G2824" s="12" t="str">
        <f aca="false">INDEX(品項主檔!$C$2:$C$11,MATCH($E2824,品項主檔!$A$2:$A$11,0))</f>
        <v>主食</v>
      </c>
      <c r="H2824" s="17" t="n">
        <f aca="false">SUMIFS(品項年度售價!$D$2:$D$31,品項年度售價!$A$2:$A$31,$B2824,品項年度售價!$B$2:$B$31,$E2824)</f>
        <v>230</v>
      </c>
      <c r="I2824" s="4" t="n">
        <v>325</v>
      </c>
      <c r="J2824" s="14" t="n">
        <f aca="false">H2824*I2824</f>
        <v>74750</v>
      </c>
    </row>
    <row r="2825" customFormat="false" ht="15" hidden="false" customHeight="false" outlineLevel="0" collapsed="false">
      <c r="A2825" s="6" t="str">
        <f aca="false">TEXT(B2825,"0")&amp;"-"&amp;TEXT(C2825,"00")</f>
        <v>2025-04</v>
      </c>
      <c r="B2825" s="4" t="n">
        <v>2025</v>
      </c>
      <c r="C2825" s="4" t="n">
        <v>4</v>
      </c>
      <c r="D2825" s="9" t="s">
        <v>318</v>
      </c>
      <c r="E2825" s="9" t="s">
        <v>356</v>
      </c>
      <c r="F2825" s="12" t="str">
        <f aca="false">INDEX(品項主檔!$B$2:$B$11,MATCH($E2825,品項主檔!$A$2:$A$11,0))</f>
        <v>黑胡椒豬排飯</v>
      </c>
      <c r="G2825" s="12" t="str">
        <f aca="false">INDEX(品項主檔!$C$2:$C$11,MATCH($E2825,品項主檔!$A$2:$A$11,0))</f>
        <v>主食</v>
      </c>
      <c r="H2825" s="17" t="n">
        <f aca="false">SUMIFS(品項年度售價!$D$2:$D$31,品項年度售價!$A$2:$A$31,$B2825,品項年度售價!$B$2:$B$31,$E2825)</f>
        <v>240</v>
      </c>
      <c r="I2825" s="4" t="n">
        <v>320</v>
      </c>
      <c r="J2825" s="14" t="n">
        <f aca="false">H2825*I2825</f>
        <v>76800</v>
      </c>
    </row>
    <row r="2826" customFormat="false" ht="15" hidden="false" customHeight="false" outlineLevel="0" collapsed="false">
      <c r="A2826" s="6" t="str">
        <f aca="false">TEXT(B2826,"0")&amp;"-"&amp;TEXT(C2826,"00")</f>
        <v>2025-04</v>
      </c>
      <c r="B2826" s="4" t="n">
        <v>2025</v>
      </c>
      <c r="C2826" s="4" t="n">
        <v>4</v>
      </c>
      <c r="D2826" s="9" t="s">
        <v>318</v>
      </c>
      <c r="E2826" s="9" t="s">
        <v>358</v>
      </c>
      <c r="F2826" s="12" t="str">
        <f aca="false">INDEX(品項主檔!$B$2:$B$11,MATCH($E2826,品項主檔!$A$2:$A$11,0))</f>
        <v>麻油雞湯麵</v>
      </c>
      <c r="G2826" s="12" t="str">
        <f aca="false">INDEX(品項主檔!$C$2:$C$11,MATCH($E2826,品項主檔!$A$2:$A$11,0))</f>
        <v>主食</v>
      </c>
      <c r="H2826" s="17" t="n">
        <f aca="false">SUMIFS(品項年度售價!$D$2:$D$31,品項年度售價!$A$2:$A$31,$B2826,品項年度售價!$B$2:$B$31,$E2826)</f>
        <v>305</v>
      </c>
      <c r="I2826" s="4" t="n">
        <v>319</v>
      </c>
      <c r="J2826" s="14" t="n">
        <f aca="false">H2826*I2826</f>
        <v>97295</v>
      </c>
    </row>
    <row r="2827" customFormat="false" ht="15" hidden="false" customHeight="false" outlineLevel="0" collapsed="false">
      <c r="A2827" s="6" t="str">
        <f aca="false">TEXT(B2827,"0")&amp;"-"&amp;TEXT(C2827,"00")</f>
        <v>2025-04</v>
      </c>
      <c r="B2827" s="4" t="n">
        <v>2025</v>
      </c>
      <c r="C2827" s="4" t="n">
        <v>4</v>
      </c>
      <c r="D2827" s="9" t="s">
        <v>318</v>
      </c>
      <c r="E2827" s="9" t="s">
        <v>360</v>
      </c>
      <c r="F2827" s="12" t="str">
        <f aca="false">INDEX(品項主檔!$B$2:$B$11,MATCH($E2827,品項主檔!$A$2:$A$11,0))</f>
        <v>塔香涼麵</v>
      </c>
      <c r="G2827" s="12" t="str">
        <f aca="false">INDEX(品項主檔!$C$2:$C$11,MATCH($E2827,品項主檔!$A$2:$A$11,0))</f>
        <v>主食</v>
      </c>
      <c r="H2827" s="17" t="n">
        <f aca="false">SUMIFS(品項年度售價!$D$2:$D$31,品項年度售價!$A$2:$A$31,$B2827,品項年度售價!$B$2:$B$31,$E2827)</f>
        <v>185</v>
      </c>
      <c r="I2827" s="4" t="n">
        <v>353</v>
      </c>
      <c r="J2827" s="14" t="n">
        <f aca="false">H2827*I2827</f>
        <v>65305</v>
      </c>
    </row>
    <row r="2828" customFormat="false" ht="15" hidden="false" customHeight="false" outlineLevel="0" collapsed="false">
      <c r="A2828" s="6" t="str">
        <f aca="false">TEXT(B2828,"0")&amp;"-"&amp;TEXT(C2828,"00")</f>
        <v>2025-04</v>
      </c>
      <c r="B2828" s="4" t="n">
        <v>2025</v>
      </c>
      <c r="C2828" s="4" t="n">
        <v>4</v>
      </c>
      <c r="D2828" s="9" t="s">
        <v>318</v>
      </c>
      <c r="E2828" s="9" t="s">
        <v>362</v>
      </c>
      <c r="F2828" s="12" t="str">
        <f aca="false">INDEX(品項主檔!$B$2:$B$11,MATCH($E2828,品項主檔!$A$2:$A$11,0))</f>
        <v>海鮮炒飯</v>
      </c>
      <c r="G2828" s="12" t="str">
        <f aca="false">INDEX(品項主檔!$C$2:$C$11,MATCH($E2828,品項主檔!$A$2:$A$11,0))</f>
        <v>主食</v>
      </c>
      <c r="H2828" s="17" t="n">
        <f aca="false">SUMIFS(品項年度售價!$D$2:$D$31,品項年度售價!$A$2:$A$31,$B2828,品項年度售價!$B$2:$B$31,$E2828)</f>
        <v>255</v>
      </c>
      <c r="I2828" s="4" t="n">
        <v>381</v>
      </c>
      <c r="J2828" s="14" t="n">
        <f aca="false">H2828*I2828</f>
        <v>97155</v>
      </c>
    </row>
    <row r="2829" customFormat="false" ht="15" hidden="false" customHeight="false" outlineLevel="0" collapsed="false">
      <c r="A2829" s="6" t="str">
        <f aca="false">TEXT(B2829,"0")&amp;"-"&amp;TEXT(C2829,"00")</f>
        <v>2025-04</v>
      </c>
      <c r="B2829" s="4" t="n">
        <v>2025</v>
      </c>
      <c r="C2829" s="4" t="n">
        <v>4</v>
      </c>
      <c r="D2829" s="9" t="s">
        <v>318</v>
      </c>
      <c r="E2829" s="9" t="s">
        <v>364</v>
      </c>
      <c r="F2829" s="12" t="str">
        <f aca="false">INDEX(品項主檔!$B$2:$B$11,MATCH($E2829,品項主檔!$A$2:$A$11,0))</f>
        <v>酸辣湯</v>
      </c>
      <c r="G2829" s="12" t="str">
        <f aca="false">INDEX(品項主檔!$C$2:$C$11,MATCH($E2829,品項主檔!$A$2:$A$11,0))</f>
        <v>湯品</v>
      </c>
      <c r="H2829" s="17" t="n">
        <f aca="false">SUMIFS(品項年度售價!$D$2:$D$31,品項年度售價!$A$2:$A$31,$B2829,品項年度售價!$B$2:$B$31,$E2829)</f>
        <v>60</v>
      </c>
      <c r="I2829" s="4" t="n">
        <v>1850</v>
      </c>
      <c r="J2829" s="14" t="n">
        <f aca="false">H2829*I2829</f>
        <v>111000</v>
      </c>
    </row>
    <row r="2830" customFormat="false" ht="15" hidden="false" customHeight="false" outlineLevel="0" collapsed="false">
      <c r="A2830" s="6" t="str">
        <f aca="false">TEXT(B2830,"0")&amp;"-"&amp;TEXT(C2830,"00")</f>
        <v>2025-04</v>
      </c>
      <c r="B2830" s="4" t="n">
        <v>2025</v>
      </c>
      <c r="C2830" s="4" t="n">
        <v>4</v>
      </c>
      <c r="D2830" s="9" t="s">
        <v>318</v>
      </c>
      <c r="E2830" s="9" t="s">
        <v>367</v>
      </c>
      <c r="F2830" s="12" t="str">
        <f aca="false">INDEX(品項主檔!$B$2:$B$11,MATCH($E2830,品項主檔!$A$2:$A$11,0))</f>
        <v>招牌滷味拼盤</v>
      </c>
      <c r="G2830" s="12" t="str">
        <f aca="false">INDEX(品項主檔!$C$2:$C$11,MATCH($E2830,品項主檔!$A$2:$A$11,0))</f>
        <v>小菜</v>
      </c>
      <c r="H2830" s="17" t="n">
        <f aca="false">SUMIFS(品項年度售價!$D$2:$D$31,品項年度售價!$A$2:$A$31,$B2830,品項年度售價!$B$2:$B$31,$E2830)</f>
        <v>125</v>
      </c>
      <c r="I2830" s="4" t="n">
        <v>1393</v>
      </c>
      <c r="J2830" s="14" t="n">
        <f aca="false">H2830*I2830</f>
        <v>174125</v>
      </c>
    </row>
    <row r="2831" customFormat="false" ht="15" hidden="false" customHeight="false" outlineLevel="0" collapsed="false">
      <c r="A2831" s="6" t="str">
        <f aca="false">TEXT(B2831,"0")&amp;"-"&amp;TEXT(C2831,"00")</f>
        <v>2025-04</v>
      </c>
      <c r="B2831" s="4" t="n">
        <v>2025</v>
      </c>
      <c r="C2831" s="4" t="n">
        <v>4</v>
      </c>
      <c r="D2831" s="9" t="s">
        <v>318</v>
      </c>
      <c r="E2831" s="9" t="s">
        <v>370</v>
      </c>
      <c r="F2831" s="12" t="str">
        <f aca="false">INDEX(品項主檔!$B$2:$B$11,MATCH($E2831,品項主檔!$A$2:$A$11,0))</f>
        <v>古早味紅茶</v>
      </c>
      <c r="G2831" s="12" t="str">
        <f aca="false">INDEX(品項主檔!$C$2:$C$11,MATCH($E2831,品項主檔!$A$2:$A$11,0))</f>
        <v>飲品</v>
      </c>
      <c r="H2831" s="17" t="n">
        <f aca="false">SUMIFS(品項年度售價!$D$2:$D$31,品項年度售價!$A$2:$A$31,$B2831,品項年度售價!$B$2:$B$31,$E2831)</f>
        <v>45</v>
      </c>
      <c r="I2831" s="4" t="n">
        <v>2695</v>
      </c>
      <c r="J2831" s="14" t="n">
        <f aca="false">H2831*I2831</f>
        <v>121275</v>
      </c>
    </row>
    <row r="2832" customFormat="false" ht="15" hidden="false" customHeight="false" outlineLevel="0" collapsed="false">
      <c r="A2832" s="6" t="str">
        <f aca="false">TEXT(B2832,"0")&amp;"-"&amp;TEXT(C2832,"00")</f>
        <v>2025-04</v>
      </c>
      <c r="B2832" s="4" t="n">
        <v>2025</v>
      </c>
      <c r="C2832" s="4" t="n">
        <v>4</v>
      </c>
      <c r="D2832" s="9" t="s">
        <v>323</v>
      </c>
      <c r="E2832" s="9" t="s">
        <v>349</v>
      </c>
      <c r="F2832" s="12" t="str">
        <f aca="false">INDEX(品項主檔!$B$2:$B$11,MATCH($E2832,品項主檔!$A$2:$A$11,0))</f>
        <v>招牌牛肉麵</v>
      </c>
      <c r="G2832" s="12" t="str">
        <f aca="false">INDEX(品項主檔!$C$2:$C$11,MATCH($E2832,品項主檔!$A$2:$A$11,0))</f>
        <v>主食</v>
      </c>
      <c r="H2832" s="17" t="n">
        <f aca="false">SUMIFS(品項年度售價!$D$2:$D$31,品項年度售價!$A$2:$A$31,$B2832,品項年度售價!$B$2:$B$31,$E2832)</f>
        <v>295</v>
      </c>
      <c r="I2832" s="4" t="n">
        <v>318</v>
      </c>
      <c r="J2832" s="14" t="n">
        <f aca="false">H2832*I2832</f>
        <v>93810</v>
      </c>
    </row>
    <row r="2833" customFormat="false" ht="15" hidden="false" customHeight="false" outlineLevel="0" collapsed="false">
      <c r="A2833" s="6" t="str">
        <f aca="false">TEXT(B2833,"0")&amp;"-"&amp;TEXT(C2833,"00")</f>
        <v>2025-04</v>
      </c>
      <c r="B2833" s="4" t="n">
        <v>2025</v>
      </c>
      <c r="C2833" s="4" t="n">
        <v>4</v>
      </c>
      <c r="D2833" s="9" t="s">
        <v>323</v>
      </c>
      <c r="E2833" s="9" t="s">
        <v>352</v>
      </c>
      <c r="F2833" s="12" t="str">
        <f aca="false">INDEX(品項主檔!$B$2:$B$11,MATCH($E2833,品項主檔!$A$2:$A$11,0))</f>
        <v>三杯雞定食</v>
      </c>
      <c r="G2833" s="12" t="str">
        <f aca="false">INDEX(品項主檔!$C$2:$C$11,MATCH($E2833,品項主檔!$A$2:$A$11,0))</f>
        <v>主食</v>
      </c>
      <c r="H2833" s="17" t="n">
        <f aca="false">SUMIFS(品項年度售價!$D$2:$D$31,品項年度售價!$A$2:$A$31,$B2833,品項年度售價!$B$2:$B$31,$E2833)</f>
        <v>260</v>
      </c>
      <c r="I2833" s="4" t="n">
        <v>258</v>
      </c>
      <c r="J2833" s="14" t="n">
        <f aca="false">H2833*I2833</f>
        <v>67080</v>
      </c>
    </row>
    <row r="2834" customFormat="false" ht="15" hidden="false" customHeight="false" outlineLevel="0" collapsed="false">
      <c r="A2834" s="6" t="str">
        <f aca="false">TEXT(B2834,"0")&amp;"-"&amp;TEXT(C2834,"00")</f>
        <v>2025-04</v>
      </c>
      <c r="B2834" s="4" t="n">
        <v>2025</v>
      </c>
      <c r="C2834" s="4" t="n">
        <v>4</v>
      </c>
      <c r="D2834" s="9" t="s">
        <v>323</v>
      </c>
      <c r="E2834" s="9" t="s">
        <v>354</v>
      </c>
      <c r="F2834" s="12" t="str">
        <f aca="false">INDEX(品項主檔!$B$2:$B$11,MATCH($E2834,品項主檔!$A$2:$A$11,0))</f>
        <v>蔥油雞腿飯</v>
      </c>
      <c r="G2834" s="12" t="str">
        <f aca="false">INDEX(品項主檔!$C$2:$C$11,MATCH($E2834,品項主檔!$A$2:$A$11,0))</f>
        <v>主食</v>
      </c>
      <c r="H2834" s="17" t="n">
        <f aca="false">SUMIFS(品項年度售價!$D$2:$D$31,品項年度售價!$A$2:$A$31,$B2834,品項年度售價!$B$2:$B$31,$E2834)</f>
        <v>230</v>
      </c>
      <c r="I2834" s="4" t="n">
        <v>286</v>
      </c>
      <c r="J2834" s="14" t="n">
        <f aca="false">H2834*I2834</f>
        <v>65780</v>
      </c>
    </row>
    <row r="2835" customFormat="false" ht="15" hidden="false" customHeight="false" outlineLevel="0" collapsed="false">
      <c r="A2835" s="6" t="str">
        <f aca="false">TEXT(B2835,"0")&amp;"-"&amp;TEXT(C2835,"00")</f>
        <v>2025-04</v>
      </c>
      <c r="B2835" s="4" t="n">
        <v>2025</v>
      </c>
      <c r="C2835" s="4" t="n">
        <v>4</v>
      </c>
      <c r="D2835" s="9" t="s">
        <v>323</v>
      </c>
      <c r="E2835" s="9" t="s">
        <v>356</v>
      </c>
      <c r="F2835" s="12" t="str">
        <f aca="false">INDEX(品項主檔!$B$2:$B$11,MATCH($E2835,品項主檔!$A$2:$A$11,0))</f>
        <v>黑胡椒豬排飯</v>
      </c>
      <c r="G2835" s="12" t="str">
        <f aca="false">INDEX(品項主檔!$C$2:$C$11,MATCH($E2835,品項主檔!$A$2:$A$11,0))</f>
        <v>主食</v>
      </c>
      <c r="H2835" s="17" t="n">
        <f aca="false">SUMIFS(品項年度售價!$D$2:$D$31,品項年度售價!$A$2:$A$31,$B2835,品項年度售價!$B$2:$B$31,$E2835)</f>
        <v>240</v>
      </c>
      <c r="I2835" s="4" t="n">
        <v>252</v>
      </c>
      <c r="J2835" s="14" t="n">
        <f aca="false">H2835*I2835</f>
        <v>60480</v>
      </c>
    </row>
    <row r="2836" customFormat="false" ht="15" hidden="false" customHeight="false" outlineLevel="0" collapsed="false">
      <c r="A2836" s="6" t="str">
        <f aca="false">TEXT(B2836,"0")&amp;"-"&amp;TEXT(C2836,"00")</f>
        <v>2025-04</v>
      </c>
      <c r="B2836" s="4" t="n">
        <v>2025</v>
      </c>
      <c r="C2836" s="4" t="n">
        <v>4</v>
      </c>
      <c r="D2836" s="9" t="s">
        <v>323</v>
      </c>
      <c r="E2836" s="9" t="s">
        <v>358</v>
      </c>
      <c r="F2836" s="12" t="str">
        <f aca="false">INDEX(品項主檔!$B$2:$B$11,MATCH($E2836,品項主檔!$A$2:$A$11,0))</f>
        <v>麻油雞湯麵</v>
      </c>
      <c r="G2836" s="12" t="str">
        <f aca="false">INDEX(品項主檔!$C$2:$C$11,MATCH($E2836,品項主檔!$A$2:$A$11,0))</f>
        <v>主食</v>
      </c>
      <c r="H2836" s="17" t="n">
        <f aca="false">SUMIFS(品項年度售價!$D$2:$D$31,品項年度售價!$A$2:$A$31,$B2836,品項年度售價!$B$2:$B$31,$E2836)</f>
        <v>305</v>
      </c>
      <c r="I2836" s="4" t="n">
        <v>258</v>
      </c>
      <c r="J2836" s="14" t="n">
        <f aca="false">H2836*I2836</f>
        <v>78690</v>
      </c>
    </row>
    <row r="2837" customFormat="false" ht="15" hidden="false" customHeight="false" outlineLevel="0" collapsed="false">
      <c r="A2837" s="6" t="str">
        <f aca="false">TEXT(B2837,"0")&amp;"-"&amp;TEXT(C2837,"00")</f>
        <v>2025-04</v>
      </c>
      <c r="B2837" s="4" t="n">
        <v>2025</v>
      </c>
      <c r="C2837" s="4" t="n">
        <v>4</v>
      </c>
      <c r="D2837" s="9" t="s">
        <v>323</v>
      </c>
      <c r="E2837" s="9" t="s">
        <v>360</v>
      </c>
      <c r="F2837" s="12" t="str">
        <f aca="false">INDEX(品項主檔!$B$2:$B$11,MATCH($E2837,品項主檔!$A$2:$A$11,0))</f>
        <v>塔香涼麵</v>
      </c>
      <c r="G2837" s="12" t="str">
        <f aca="false">INDEX(品項主檔!$C$2:$C$11,MATCH($E2837,品項主檔!$A$2:$A$11,0))</f>
        <v>主食</v>
      </c>
      <c r="H2837" s="17" t="n">
        <f aca="false">SUMIFS(品項年度售價!$D$2:$D$31,品項年度售價!$A$2:$A$31,$B2837,品項年度售價!$B$2:$B$31,$E2837)</f>
        <v>185</v>
      </c>
      <c r="I2837" s="4" t="n">
        <v>284</v>
      </c>
      <c r="J2837" s="14" t="n">
        <f aca="false">H2837*I2837</f>
        <v>52540</v>
      </c>
    </row>
    <row r="2838" customFormat="false" ht="15" hidden="false" customHeight="false" outlineLevel="0" collapsed="false">
      <c r="A2838" s="6" t="str">
        <f aca="false">TEXT(B2838,"0")&amp;"-"&amp;TEXT(C2838,"00")</f>
        <v>2025-04</v>
      </c>
      <c r="B2838" s="4" t="n">
        <v>2025</v>
      </c>
      <c r="C2838" s="4" t="n">
        <v>4</v>
      </c>
      <c r="D2838" s="9" t="s">
        <v>323</v>
      </c>
      <c r="E2838" s="9" t="s">
        <v>362</v>
      </c>
      <c r="F2838" s="12" t="str">
        <f aca="false">INDEX(品項主檔!$B$2:$B$11,MATCH($E2838,品項主檔!$A$2:$A$11,0))</f>
        <v>海鮮炒飯</v>
      </c>
      <c r="G2838" s="12" t="str">
        <f aca="false">INDEX(品項主檔!$C$2:$C$11,MATCH($E2838,品項主檔!$A$2:$A$11,0))</f>
        <v>主食</v>
      </c>
      <c r="H2838" s="17" t="n">
        <f aca="false">SUMIFS(品項年度售價!$D$2:$D$31,品項年度售價!$A$2:$A$31,$B2838,品項年度售價!$B$2:$B$31,$E2838)</f>
        <v>255</v>
      </c>
      <c r="I2838" s="4" t="n">
        <v>383</v>
      </c>
      <c r="J2838" s="14" t="n">
        <f aca="false">H2838*I2838</f>
        <v>97665</v>
      </c>
    </row>
    <row r="2839" customFormat="false" ht="15" hidden="false" customHeight="false" outlineLevel="0" collapsed="false">
      <c r="A2839" s="6" t="str">
        <f aca="false">TEXT(B2839,"0")&amp;"-"&amp;TEXT(C2839,"00")</f>
        <v>2025-04</v>
      </c>
      <c r="B2839" s="4" t="n">
        <v>2025</v>
      </c>
      <c r="C2839" s="4" t="n">
        <v>4</v>
      </c>
      <c r="D2839" s="9" t="s">
        <v>323</v>
      </c>
      <c r="E2839" s="9" t="s">
        <v>364</v>
      </c>
      <c r="F2839" s="12" t="str">
        <f aca="false">INDEX(品項主檔!$B$2:$B$11,MATCH($E2839,品項主檔!$A$2:$A$11,0))</f>
        <v>酸辣湯</v>
      </c>
      <c r="G2839" s="12" t="str">
        <f aca="false">INDEX(品項主檔!$C$2:$C$11,MATCH($E2839,品項主檔!$A$2:$A$11,0))</f>
        <v>湯品</v>
      </c>
      <c r="H2839" s="17" t="n">
        <f aca="false">SUMIFS(品項年度售價!$D$2:$D$31,品項年度售價!$A$2:$A$31,$B2839,品項年度售價!$B$2:$B$31,$E2839)</f>
        <v>60</v>
      </c>
      <c r="I2839" s="4" t="n">
        <v>1478</v>
      </c>
      <c r="J2839" s="14" t="n">
        <f aca="false">H2839*I2839</f>
        <v>88680</v>
      </c>
    </row>
    <row r="2840" customFormat="false" ht="15" hidden="false" customHeight="false" outlineLevel="0" collapsed="false">
      <c r="A2840" s="6" t="str">
        <f aca="false">TEXT(B2840,"0")&amp;"-"&amp;TEXT(C2840,"00")</f>
        <v>2025-04</v>
      </c>
      <c r="B2840" s="4" t="n">
        <v>2025</v>
      </c>
      <c r="C2840" s="4" t="n">
        <v>4</v>
      </c>
      <c r="D2840" s="9" t="s">
        <v>323</v>
      </c>
      <c r="E2840" s="9" t="s">
        <v>367</v>
      </c>
      <c r="F2840" s="12" t="str">
        <f aca="false">INDEX(品項主檔!$B$2:$B$11,MATCH($E2840,品項主檔!$A$2:$A$11,0))</f>
        <v>招牌滷味拼盤</v>
      </c>
      <c r="G2840" s="12" t="str">
        <f aca="false">INDEX(品項主檔!$C$2:$C$11,MATCH($E2840,品項主檔!$A$2:$A$11,0))</f>
        <v>小菜</v>
      </c>
      <c r="H2840" s="17" t="n">
        <f aca="false">SUMIFS(品項年度售價!$D$2:$D$31,品項年度售價!$A$2:$A$31,$B2840,品項年度售價!$B$2:$B$31,$E2840)</f>
        <v>125</v>
      </c>
      <c r="I2840" s="4" t="n">
        <v>1291</v>
      </c>
      <c r="J2840" s="14" t="n">
        <f aca="false">H2840*I2840</f>
        <v>161375</v>
      </c>
    </row>
    <row r="2841" customFormat="false" ht="15" hidden="false" customHeight="false" outlineLevel="0" collapsed="false">
      <c r="A2841" s="6" t="str">
        <f aca="false">TEXT(B2841,"0")&amp;"-"&amp;TEXT(C2841,"00")</f>
        <v>2025-04</v>
      </c>
      <c r="B2841" s="4" t="n">
        <v>2025</v>
      </c>
      <c r="C2841" s="4" t="n">
        <v>4</v>
      </c>
      <c r="D2841" s="9" t="s">
        <v>323</v>
      </c>
      <c r="E2841" s="9" t="s">
        <v>370</v>
      </c>
      <c r="F2841" s="12" t="str">
        <f aca="false">INDEX(品項主檔!$B$2:$B$11,MATCH($E2841,品項主檔!$A$2:$A$11,0))</f>
        <v>古早味紅茶</v>
      </c>
      <c r="G2841" s="12" t="str">
        <f aca="false">INDEX(品項主檔!$C$2:$C$11,MATCH($E2841,品項主檔!$A$2:$A$11,0))</f>
        <v>飲品</v>
      </c>
      <c r="H2841" s="17" t="n">
        <f aca="false">SUMIFS(品項年度售價!$D$2:$D$31,品項年度售價!$A$2:$A$31,$B2841,品項年度售價!$B$2:$B$31,$E2841)</f>
        <v>45</v>
      </c>
      <c r="I2841" s="4" t="n">
        <v>3362</v>
      </c>
      <c r="J2841" s="14" t="n">
        <f aca="false">H2841*I2841</f>
        <v>151290</v>
      </c>
    </row>
    <row r="2842" customFormat="false" ht="15" hidden="false" customHeight="false" outlineLevel="0" collapsed="false">
      <c r="A2842" s="6" t="str">
        <f aca="false">TEXT(B2842,"0")&amp;"-"&amp;TEXT(C2842,"00")</f>
        <v>2025-04</v>
      </c>
      <c r="B2842" s="4" t="n">
        <v>2025</v>
      </c>
      <c r="C2842" s="4" t="n">
        <v>4</v>
      </c>
      <c r="D2842" s="9" t="s">
        <v>262</v>
      </c>
      <c r="E2842" s="9" t="s">
        <v>349</v>
      </c>
      <c r="F2842" s="12" t="str">
        <f aca="false">INDEX(品項主檔!$B$2:$B$11,MATCH($E2842,品項主檔!$A$2:$A$11,0))</f>
        <v>招牌牛肉麵</v>
      </c>
      <c r="G2842" s="12" t="str">
        <f aca="false">INDEX(品項主檔!$C$2:$C$11,MATCH($E2842,品項主檔!$A$2:$A$11,0))</f>
        <v>主食</v>
      </c>
      <c r="H2842" s="17" t="n">
        <f aca="false">SUMIFS(品項年度售價!$D$2:$D$31,品項年度售價!$A$2:$A$31,$B2842,品項年度售價!$B$2:$B$31,$E2842)</f>
        <v>295</v>
      </c>
      <c r="I2842" s="4" t="n">
        <v>610</v>
      </c>
      <c r="J2842" s="14" t="n">
        <f aca="false">H2842*I2842</f>
        <v>179950</v>
      </c>
    </row>
    <row r="2843" customFormat="false" ht="15" hidden="false" customHeight="false" outlineLevel="0" collapsed="false">
      <c r="A2843" s="6" t="str">
        <f aca="false">TEXT(B2843,"0")&amp;"-"&amp;TEXT(C2843,"00")</f>
        <v>2025-04</v>
      </c>
      <c r="B2843" s="4" t="n">
        <v>2025</v>
      </c>
      <c r="C2843" s="4" t="n">
        <v>4</v>
      </c>
      <c r="D2843" s="9" t="s">
        <v>262</v>
      </c>
      <c r="E2843" s="9" t="s">
        <v>352</v>
      </c>
      <c r="F2843" s="12" t="str">
        <f aca="false">INDEX(品項主檔!$B$2:$B$11,MATCH($E2843,品項主檔!$A$2:$A$11,0))</f>
        <v>三杯雞定食</v>
      </c>
      <c r="G2843" s="12" t="str">
        <f aca="false">INDEX(品項主檔!$C$2:$C$11,MATCH($E2843,品項主檔!$A$2:$A$11,0))</f>
        <v>主食</v>
      </c>
      <c r="H2843" s="17" t="n">
        <f aca="false">SUMIFS(品項年度售價!$D$2:$D$31,品項年度售價!$A$2:$A$31,$B2843,品項年度售價!$B$2:$B$31,$E2843)</f>
        <v>260</v>
      </c>
      <c r="I2843" s="4" t="n">
        <v>735</v>
      </c>
      <c r="J2843" s="14" t="n">
        <f aca="false">H2843*I2843</f>
        <v>191100</v>
      </c>
    </row>
    <row r="2844" customFormat="false" ht="15" hidden="false" customHeight="false" outlineLevel="0" collapsed="false">
      <c r="A2844" s="6" t="str">
        <f aca="false">TEXT(B2844,"0")&amp;"-"&amp;TEXT(C2844,"00")</f>
        <v>2025-04</v>
      </c>
      <c r="B2844" s="4" t="n">
        <v>2025</v>
      </c>
      <c r="C2844" s="4" t="n">
        <v>4</v>
      </c>
      <c r="D2844" s="9" t="s">
        <v>262</v>
      </c>
      <c r="E2844" s="9" t="s">
        <v>354</v>
      </c>
      <c r="F2844" s="12" t="str">
        <f aca="false">INDEX(品項主檔!$B$2:$B$11,MATCH($E2844,品項主檔!$A$2:$A$11,0))</f>
        <v>蔥油雞腿飯</v>
      </c>
      <c r="G2844" s="12" t="str">
        <f aca="false">INDEX(品項主檔!$C$2:$C$11,MATCH($E2844,品項主檔!$A$2:$A$11,0))</f>
        <v>主食</v>
      </c>
      <c r="H2844" s="17" t="n">
        <f aca="false">SUMIFS(品項年度售價!$D$2:$D$31,品項年度售價!$A$2:$A$31,$B2844,品項年度售價!$B$2:$B$31,$E2844)</f>
        <v>230</v>
      </c>
      <c r="I2844" s="4" t="n">
        <v>747</v>
      </c>
      <c r="J2844" s="14" t="n">
        <f aca="false">H2844*I2844</f>
        <v>171810</v>
      </c>
    </row>
    <row r="2845" customFormat="false" ht="15" hidden="false" customHeight="false" outlineLevel="0" collapsed="false">
      <c r="A2845" s="6" t="str">
        <f aca="false">TEXT(B2845,"0")&amp;"-"&amp;TEXT(C2845,"00")</f>
        <v>2025-04</v>
      </c>
      <c r="B2845" s="4" t="n">
        <v>2025</v>
      </c>
      <c r="C2845" s="4" t="n">
        <v>4</v>
      </c>
      <c r="D2845" s="9" t="s">
        <v>262</v>
      </c>
      <c r="E2845" s="9" t="s">
        <v>356</v>
      </c>
      <c r="F2845" s="12" t="str">
        <f aca="false">INDEX(品項主檔!$B$2:$B$11,MATCH($E2845,品項主檔!$A$2:$A$11,0))</f>
        <v>黑胡椒豬排飯</v>
      </c>
      <c r="G2845" s="12" t="str">
        <f aca="false">INDEX(品項主檔!$C$2:$C$11,MATCH($E2845,品項主檔!$A$2:$A$11,0))</f>
        <v>主食</v>
      </c>
      <c r="H2845" s="17" t="n">
        <f aca="false">SUMIFS(品項年度售價!$D$2:$D$31,品項年度售價!$A$2:$A$31,$B2845,品項年度售價!$B$2:$B$31,$E2845)</f>
        <v>240</v>
      </c>
      <c r="I2845" s="4" t="n">
        <v>567</v>
      </c>
      <c r="J2845" s="14" t="n">
        <f aca="false">H2845*I2845</f>
        <v>136080</v>
      </c>
    </row>
    <row r="2846" customFormat="false" ht="15" hidden="false" customHeight="false" outlineLevel="0" collapsed="false">
      <c r="A2846" s="6" t="str">
        <f aca="false">TEXT(B2846,"0")&amp;"-"&amp;TEXT(C2846,"00")</f>
        <v>2025-04</v>
      </c>
      <c r="B2846" s="4" t="n">
        <v>2025</v>
      </c>
      <c r="C2846" s="4" t="n">
        <v>4</v>
      </c>
      <c r="D2846" s="9" t="s">
        <v>262</v>
      </c>
      <c r="E2846" s="9" t="s">
        <v>358</v>
      </c>
      <c r="F2846" s="12" t="str">
        <f aca="false">INDEX(品項主檔!$B$2:$B$11,MATCH($E2846,品項主檔!$A$2:$A$11,0))</f>
        <v>麻油雞湯麵</v>
      </c>
      <c r="G2846" s="12" t="str">
        <f aca="false">INDEX(品項主檔!$C$2:$C$11,MATCH($E2846,品項主檔!$A$2:$A$11,0))</f>
        <v>主食</v>
      </c>
      <c r="H2846" s="17" t="n">
        <f aca="false">SUMIFS(品項年度售價!$D$2:$D$31,品項年度售價!$A$2:$A$31,$B2846,品項年度售價!$B$2:$B$31,$E2846)</f>
        <v>305</v>
      </c>
      <c r="I2846" s="4" t="n">
        <v>572</v>
      </c>
      <c r="J2846" s="14" t="n">
        <f aca="false">H2846*I2846</f>
        <v>174460</v>
      </c>
    </row>
    <row r="2847" customFormat="false" ht="15" hidden="false" customHeight="false" outlineLevel="0" collapsed="false">
      <c r="A2847" s="6" t="str">
        <f aca="false">TEXT(B2847,"0")&amp;"-"&amp;TEXT(C2847,"00")</f>
        <v>2025-04</v>
      </c>
      <c r="B2847" s="4" t="n">
        <v>2025</v>
      </c>
      <c r="C2847" s="4" t="n">
        <v>4</v>
      </c>
      <c r="D2847" s="9" t="s">
        <v>262</v>
      </c>
      <c r="E2847" s="9" t="s">
        <v>360</v>
      </c>
      <c r="F2847" s="12" t="str">
        <f aca="false">INDEX(品項主檔!$B$2:$B$11,MATCH($E2847,品項主檔!$A$2:$A$11,0))</f>
        <v>塔香涼麵</v>
      </c>
      <c r="G2847" s="12" t="str">
        <f aca="false">INDEX(品項主檔!$C$2:$C$11,MATCH($E2847,品項主檔!$A$2:$A$11,0))</f>
        <v>主食</v>
      </c>
      <c r="H2847" s="17" t="n">
        <f aca="false">SUMIFS(品項年度售價!$D$2:$D$31,品項年度售價!$A$2:$A$31,$B2847,品項年度售價!$B$2:$B$31,$E2847)</f>
        <v>185</v>
      </c>
      <c r="I2847" s="4" t="n">
        <v>734</v>
      </c>
      <c r="J2847" s="14" t="n">
        <f aca="false">H2847*I2847</f>
        <v>135790</v>
      </c>
    </row>
    <row r="2848" customFormat="false" ht="15" hidden="false" customHeight="false" outlineLevel="0" collapsed="false">
      <c r="A2848" s="6" t="str">
        <f aca="false">TEXT(B2848,"0")&amp;"-"&amp;TEXT(C2848,"00")</f>
        <v>2025-04</v>
      </c>
      <c r="B2848" s="4" t="n">
        <v>2025</v>
      </c>
      <c r="C2848" s="4" t="n">
        <v>4</v>
      </c>
      <c r="D2848" s="9" t="s">
        <v>262</v>
      </c>
      <c r="E2848" s="9" t="s">
        <v>362</v>
      </c>
      <c r="F2848" s="12" t="str">
        <f aca="false">INDEX(品項主檔!$B$2:$B$11,MATCH($E2848,品項主檔!$A$2:$A$11,0))</f>
        <v>海鮮炒飯</v>
      </c>
      <c r="G2848" s="12" t="str">
        <f aca="false">INDEX(品項主檔!$C$2:$C$11,MATCH($E2848,品項主檔!$A$2:$A$11,0))</f>
        <v>主食</v>
      </c>
      <c r="H2848" s="17" t="n">
        <f aca="false">SUMIFS(品項年度售價!$D$2:$D$31,品項年度售價!$A$2:$A$31,$B2848,品項年度售價!$B$2:$B$31,$E2848)</f>
        <v>255</v>
      </c>
      <c r="I2848" s="4" t="n">
        <v>635</v>
      </c>
      <c r="J2848" s="14" t="n">
        <f aca="false">H2848*I2848</f>
        <v>161925</v>
      </c>
    </row>
    <row r="2849" customFormat="false" ht="15" hidden="false" customHeight="false" outlineLevel="0" collapsed="false">
      <c r="A2849" s="6" t="str">
        <f aca="false">TEXT(B2849,"0")&amp;"-"&amp;TEXT(C2849,"00")</f>
        <v>2025-04</v>
      </c>
      <c r="B2849" s="4" t="n">
        <v>2025</v>
      </c>
      <c r="C2849" s="4" t="n">
        <v>4</v>
      </c>
      <c r="D2849" s="9" t="s">
        <v>262</v>
      </c>
      <c r="E2849" s="9" t="s">
        <v>364</v>
      </c>
      <c r="F2849" s="12" t="str">
        <f aca="false">INDEX(品項主檔!$B$2:$B$11,MATCH($E2849,品項主檔!$A$2:$A$11,0))</f>
        <v>酸辣湯</v>
      </c>
      <c r="G2849" s="12" t="str">
        <f aca="false">INDEX(品項主檔!$C$2:$C$11,MATCH($E2849,品項主檔!$A$2:$A$11,0))</f>
        <v>湯品</v>
      </c>
      <c r="H2849" s="17" t="n">
        <f aca="false">SUMIFS(品項年度售價!$D$2:$D$31,品項年度售價!$A$2:$A$31,$B2849,品項年度售價!$B$2:$B$31,$E2849)</f>
        <v>60</v>
      </c>
      <c r="I2849" s="4" t="n">
        <v>3359</v>
      </c>
      <c r="J2849" s="14" t="n">
        <f aca="false">H2849*I2849</f>
        <v>201540</v>
      </c>
    </row>
    <row r="2850" customFormat="false" ht="15" hidden="false" customHeight="false" outlineLevel="0" collapsed="false">
      <c r="A2850" s="6" t="str">
        <f aca="false">TEXT(B2850,"0")&amp;"-"&amp;TEXT(C2850,"00")</f>
        <v>2025-04</v>
      </c>
      <c r="B2850" s="4" t="n">
        <v>2025</v>
      </c>
      <c r="C2850" s="4" t="n">
        <v>4</v>
      </c>
      <c r="D2850" s="9" t="s">
        <v>262</v>
      </c>
      <c r="E2850" s="9" t="s">
        <v>367</v>
      </c>
      <c r="F2850" s="12" t="str">
        <f aca="false">INDEX(品項主檔!$B$2:$B$11,MATCH($E2850,品項主檔!$A$2:$A$11,0))</f>
        <v>招牌滷味拼盤</v>
      </c>
      <c r="G2850" s="12" t="str">
        <f aca="false">INDEX(品項主檔!$C$2:$C$11,MATCH($E2850,品項主檔!$A$2:$A$11,0))</f>
        <v>小菜</v>
      </c>
      <c r="H2850" s="17" t="n">
        <f aca="false">SUMIFS(品項年度售價!$D$2:$D$31,品項年度售價!$A$2:$A$31,$B2850,品項年度售價!$B$2:$B$31,$E2850)</f>
        <v>125</v>
      </c>
      <c r="I2850" s="4" t="n">
        <v>2201</v>
      </c>
      <c r="J2850" s="14" t="n">
        <f aca="false">H2850*I2850</f>
        <v>275125</v>
      </c>
    </row>
    <row r="2851" customFormat="false" ht="15" hidden="false" customHeight="false" outlineLevel="0" collapsed="false">
      <c r="A2851" s="6" t="str">
        <f aca="false">TEXT(B2851,"0")&amp;"-"&amp;TEXT(C2851,"00")</f>
        <v>2025-04</v>
      </c>
      <c r="B2851" s="4" t="n">
        <v>2025</v>
      </c>
      <c r="C2851" s="4" t="n">
        <v>4</v>
      </c>
      <c r="D2851" s="9" t="s">
        <v>262</v>
      </c>
      <c r="E2851" s="9" t="s">
        <v>370</v>
      </c>
      <c r="F2851" s="12" t="str">
        <f aca="false">INDEX(品項主檔!$B$2:$B$11,MATCH($E2851,品項主檔!$A$2:$A$11,0))</f>
        <v>古早味紅茶</v>
      </c>
      <c r="G2851" s="12" t="str">
        <f aca="false">INDEX(品項主檔!$C$2:$C$11,MATCH($E2851,品項主檔!$A$2:$A$11,0))</f>
        <v>飲品</v>
      </c>
      <c r="H2851" s="17" t="n">
        <f aca="false">SUMIFS(品項年度售價!$D$2:$D$31,品項年度售價!$A$2:$A$31,$B2851,品項年度售價!$B$2:$B$31,$E2851)</f>
        <v>45</v>
      </c>
      <c r="I2851" s="4" t="n">
        <v>6715</v>
      </c>
      <c r="J2851" s="14" t="n">
        <f aca="false">H2851*I2851</f>
        <v>302175</v>
      </c>
    </row>
    <row r="2852" customFormat="false" ht="15" hidden="false" customHeight="false" outlineLevel="0" collapsed="false">
      <c r="A2852" s="6" t="str">
        <f aca="false">TEXT(B2852,"0")&amp;"-"&amp;TEXT(C2852,"00")</f>
        <v>2025-04</v>
      </c>
      <c r="B2852" s="4" t="n">
        <v>2025</v>
      </c>
      <c r="C2852" s="4" t="n">
        <v>4</v>
      </c>
      <c r="D2852" s="9" t="s">
        <v>269</v>
      </c>
      <c r="E2852" s="9" t="s">
        <v>349</v>
      </c>
      <c r="F2852" s="12" t="str">
        <f aca="false">INDEX(品項主檔!$B$2:$B$11,MATCH($E2852,品項主檔!$A$2:$A$11,0))</f>
        <v>招牌牛肉麵</v>
      </c>
      <c r="G2852" s="12" t="str">
        <f aca="false">INDEX(品項主檔!$C$2:$C$11,MATCH($E2852,品項主檔!$A$2:$A$11,0))</f>
        <v>主食</v>
      </c>
      <c r="H2852" s="17" t="n">
        <f aca="false">SUMIFS(品項年度售價!$D$2:$D$31,品項年度售價!$A$2:$A$31,$B2852,品項年度售價!$B$2:$B$31,$E2852)</f>
        <v>295</v>
      </c>
      <c r="I2852" s="4" t="n">
        <v>380</v>
      </c>
      <c r="J2852" s="14" t="n">
        <f aca="false">H2852*I2852</f>
        <v>112100</v>
      </c>
    </row>
    <row r="2853" customFormat="false" ht="15" hidden="false" customHeight="false" outlineLevel="0" collapsed="false">
      <c r="A2853" s="6" t="str">
        <f aca="false">TEXT(B2853,"0")&amp;"-"&amp;TEXT(C2853,"00")</f>
        <v>2025-04</v>
      </c>
      <c r="B2853" s="4" t="n">
        <v>2025</v>
      </c>
      <c r="C2853" s="4" t="n">
        <v>4</v>
      </c>
      <c r="D2853" s="9" t="s">
        <v>269</v>
      </c>
      <c r="E2853" s="9" t="s">
        <v>352</v>
      </c>
      <c r="F2853" s="12" t="str">
        <f aca="false">INDEX(品項主檔!$B$2:$B$11,MATCH($E2853,品項主檔!$A$2:$A$11,0))</f>
        <v>三杯雞定食</v>
      </c>
      <c r="G2853" s="12" t="str">
        <f aca="false">INDEX(品項主檔!$C$2:$C$11,MATCH($E2853,品項主檔!$A$2:$A$11,0))</f>
        <v>主食</v>
      </c>
      <c r="H2853" s="17" t="n">
        <f aca="false">SUMIFS(品項年度售價!$D$2:$D$31,品項年度售價!$A$2:$A$31,$B2853,品項年度售價!$B$2:$B$31,$E2853)</f>
        <v>260</v>
      </c>
      <c r="I2853" s="4" t="n">
        <v>365</v>
      </c>
      <c r="J2853" s="14" t="n">
        <f aca="false">H2853*I2853</f>
        <v>94900</v>
      </c>
    </row>
    <row r="2854" customFormat="false" ht="15" hidden="false" customHeight="false" outlineLevel="0" collapsed="false">
      <c r="A2854" s="6" t="str">
        <f aca="false">TEXT(B2854,"0")&amp;"-"&amp;TEXT(C2854,"00")</f>
        <v>2025-04</v>
      </c>
      <c r="B2854" s="4" t="n">
        <v>2025</v>
      </c>
      <c r="C2854" s="4" t="n">
        <v>4</v>
      </c>
      <c r="D2854" s="9" t="s">
        <v>269</v>
      </c>
      <c r="E2854" s="9" t="s">
        <v>354</v>
      </c>
      <c r="F2854" s="12" t="str">
        <f aca="false">INDEX(品項主檔!$B$2:$B$11,MATCH($E2854,品項主檔!$A$2:$A$11,0))</f>
        <v>蔥油雞腿飯</v>
      </c>
      <c r="G2854" s="12" t="str">
        <f aca="false">INDEX(品項主檔!$C$2:$C$11,MATCH($E2854,品項主檔!$A$2:$A$11,0))</f>
        <v>主食</v>
      </c>
      <c r="H2854" s="17" t="n">
        <f aca="false">SUMIFS(品項年度售價!$D$2:$D$31,品項年度售價!$A$2:$A$31,$B2854,品項年度售價!$B$2:$B$31,$E2854)</f>
        <v>230</v>
      </c>
      <c r="I2854" s="4" t="n">
        <v>510</v>
      </c>
      <c r="J2854" s="14" t="n">
        <f aca="false">H2854*I2854</f>
        <v>117300</v>
      </c>
    </row>
    <row r="2855" customFormat="false" ht="15" hidden="false" customHeight="false" outlineLevel="0" collapsed="false">
      <c r="A2855" s="6" t="str">
        <f aca="false">TEXT(B2855,"0")&amp;"-"&amp;TEXT(C2855,"00")</f>
        <v>2025-04</v>
      </c>
      <c r="B2855" s="4" t="n">
        <v>2025</v>
      </c>
      <c r="C2855" s="4" t="n">
        <v>4</v>
      </c>
      <c r="D2855" s="9" t="s">
        <v>269</v>
      </c>
      <c r="E2855" s="9" t="s">
        <v>356</v>
      </c>
      <c r="F2855" s="12" t="str">
        <f aca="false">INDEX(品項主檔!$B$2:$B$11,MATCH($E2855,品項主檔!$A$2:$A$11,0))</f>
        <v>黑胡椒豬排飯</v>
      </c>
      <c r="G2855" s="12" t="str">
        <f aca="false">INDEX(品項主檔!$C$2:$C$11,MATCH($E2855,品項主檔!$A$2:$A$11,0))</f>
        <v>主食</v>
      </c>
      <c r="H2855" s="17" t="n">
        <f aca="false">SUMIFS(品項年度售價!$D$2:$D$31,品項年度售價!$A$2:$A$31,$B2855,品項年度售價!$B$2:$B$31,$E2855)</f>
        <v>240</v>
      </c>
      <c r="I2855" s="4" t="n">
        <v>347</v>
      </c>
      <c r="J2855" s="14" t="n">
        <f aca="false">H2855*I2855</f>
        <v>83280</v>
      </c>
    </row>
    <row r="2856" customFormat="false" ht="15" hidden="false" customHeight="false" outlineLevel="0" collapsed="false">
      <c r="A2856" s="6" t="str">
        <f aca="false">TEXT(B2856,"0")&amp;"-"&amp;TEXT(C2856,"00")</f>
        <v>2025-04</v>
      </c>
      <c r="B2856" s="4" t="n">
        <v>2025</v>
      </c>
      <c r="C2856" s="4" t="n">
        <v>4</v>
      </c>
      <c r="D2856" s="9" t="s">
        <v>269</v>
      </c>
      <c r="E2856" s="9" t="s">
        <v>358</v>
      </c>
      <c r="F2856" s="12" t="str">
        <f aca="false">INDEX(品項主檔!$B$2:$B$11,MATCH($E2856,品項主檔!$A$2:$A$11,0))</f>
        <v>麻油雞湯麵</v>
      </c>
      <c r="G2856" s="12" t="str">
        <f aca="false">INDEX(品項主檔!$C$2:$C$11,MATCH($E2856,品項主檔!$A$2:$A$11,0))</f>
        <v>主食</v>
      </c>
      <c r="H2856" s="17" t="n">
        <f aca="false">SUMIFS(品項年度售價!$D$2:$D$31,品項年度售價!$A$2:$A$31,$B2856,品項年度售價!$B$2:$B$31,$E2856)</f>
        <v>305</v>
      </c>
      <c r="I2856" s="4" t="n">
        <v>391</v>
      </c>
      <c r="J2856" s="14" t="n">
        <f aca="false">H2856*I2856</f>
        <v>119255</v>
      </c>
    </row>
    <row r="2857" customFormat="false" ht="15" hidden="false" customHeight="false" outlineLevel="0" collapsed="false">
      <c r="A2857" s="6" t="str">
        <f aca="false">TEXT(B2857,"0")&amp;"-"&amp;TEXT(C2857,"00")</f>
        <v>2025-04</v>
      </c>
      <c r="B2857" s="4" t="n">
        <v>2025</v>
      </c>
      <c r="C2857" s="4" t="n">
        <v>4</v>
      </c>
      <c r="D2857" s="9" t="s">
        <v>269</v>
      </c>
      <c r="E2857" s="9" t="s">
        <v>360</v>
      </c>
      <c r="F2857" s="12" t="str">
        <f aca="false">INDEX(品項主檔!$B$2:$B$11,MATCH($E2857,品項主檔!$A$2:$A$11,0))</f>
        <v>塔香涼麵</v>
      </c>
      <c r="G2857" s="12" t="str">
        <f aca="false">INDEX(品項主檔!$C$2:$C$11,MATCH($E2857,品項主檔!$A$2:$A$11,0))</f>
        <v>主食</v>
      </c>
      <c r="H2857" s="17" t="n">
        <f aca="false">SUMIFS(品項年度售價!$D$2:$D$31,品項年度售價!$A$2:$A$31,$B2857,品項年度售價!$B$2:$B$31,$E2857)</f>
        <v>185</v>
      </c>
      <c r="I2857" s="4" t="n">
        <v>474</v>
      </c>
      <c r="J2857" s="14" t="n">
        <f aca="false">H2857*I2857</f>
        <v>87690</v>
      </c>
    </row>
    <row r="2858" customFormat="false" ht="15" hidden="false" customHeight="false" outlineLevel="0" collapsed="false">
      <c r="A2858" s="6" t="str">
        <f aca="false">TEXT(B2858,"0")&amp;"-"&amp;TEXT(C2858,"00")</f>
        <v>2025-04</v>
      </c>
      <c r="B2858" s="4" t="n">
        <v>2025</v>
      </c>
      <c r="C2858" s="4" t="n">
        <v>4</v>
      </c>
      <c r="D2858" s="9" t="s">
        <v>269</v>
      </c>
      <c r="E2858" s="9" t="s">
        <v>362</v>
      </c>
      <c r="F2858" s="12" t="str">
        <f aca="false">INDEX(品項主檔!$B$2:$B$11,MATCH($E2858,品項主檔!$A$2:$A$11,0))</f>
        <v>海鮮炒飯</v>
      </c>
      <c r="G2858" s="12" t="str">
        <f aca="false">INDEX(品項主檔!$C$2:$C$11,MATCH($E2858,品項主檔!$A$2:$A$11,0))</f>
        <v>主食</v>
      </c>
      <c r="H2858" s="17" t="n">
        <f aca="false">SUMIFS(品項年度售價!$D$2:$D$31,品項年度售價!$A$2:$A$31,$B2858,品項年度售價!$B$2:$B$31,$E2858)</f>
        <v>255</v>
      </c>
      <c r="I2858" s="4" t="n">
        <v>382</v>
      </c>
      <c r="J2858" s="14" t="n">
        <f aca="false">H2858*I2858</f>
        <v>97410</v>
      </c>
    </row>
    <row r="2859" customFormat="false" ht="15" hidden="false" customHeight="false" outlineLevel="0" collapsed="false">
      <c r="A2859" s="6" t="str">
        <f aca="false">TEXT(B2859,"0")&amp;"-"&amp;TEXT(C2859,"00")</f>
        <v>2025-04</v>
      </c>
      <c r="B2859" s="4" t="n">
        <v>2025</v>
      </c>
      <c r="C2859" s="4" t="n">
        <v>4</v>
      </c>
      <c r="D2859" s="9" t="s">
        <v>269</v>
      </c>
      <c r="E2859" s="9" t="s">
        <v>364</v>
      </c>
      <c r="F2859" s="12" t="str">
        <f aca="false">INDEX(品項主檔!$B$2:$B$11,MATCH($E2859,品項主檔!$A$2:$A$11,0))</f>
        <v>酸辣湯</v>
      </c>
      <c r="G2859" s="12" t="str">
        <f aca="false">INDEX(品項主檔!$C$2:$C$11,MATCH($E2859,品項主檔!$A$2:$A$11,0))</f>
        <v>湯品</v>
      </c>
      <c r="H2859" s="17" t="n">
        <f aca="false">SUMIFS(品項年度售價!$D$2:$D$31,品項年度售價!$A$2:$A$31,$B2859,品項年度售價!$B$2:$B$31,$E2859)</f>
        <v>60</v>
      </c>
      <c r="I2859" s="4" t="n">
        <v>2242</v>
      </c>
      <c r="J2859" s="14" t="n">
        <f aca="false">H2859*I2859</f>
        <v>134520</v>
      </c>
    </row>
    <row r="2860" customFormat="false" ht="15" hidden="false" customHeight="false" outlineLevel="0" collapsed="false">
      <c r="A2860" s="6" t="str">
        <f aca="false">TEXT(B2860,"0")&amp;"-"&amp;TEXT(C2860,"00")</f>
        <v>2025-04</v>
      </c>
      <c r="B2860" s="4" t="n">
        <v>2025</v>
      </c>
      <c r="C2860" s="4" t="n">
        <v>4</v>
      </c>
      <c r="D2860" s="9" t="s">
        <v>269</v>
      </c>
      <c r="E2860" s="9" t="s">
        <v>367</v>
      </c>
      <c r="F2860" s="12" t="str">
        <f aca="false">INDEX(品項主檔!$B$2:$B$11,MATCH($E2860,品項主檔!$A$2:$A$11,0))</f>
        <v>招牌滷味拼盤</v>
      </c>
      <c r="G2860" s="12" t="str">
        <f aca="false">INDEX(品項主檔!$C$2:$C$11,MATCH($E2860,品項主檔!$A$2:$A$11,0))</f>
        <v>小菜</v>
      </c>
      <c r="H2860" s="17" t="n">
        <f aca="false">SUMIFS(品項年度售價!$D$2:$D$31,品項年度售價!$A$2:$A$31,$B2860,品項年度售價!$B$2:$B$31,$E2860)</f>
        <v>125</v>
      </c>
      <c r="I2860" s="4" t="n">
        <v>1780</v>
      </c>
      <c r="J2860" s="14" t="n">
        <f aca="false">H2860*I2860</f>
        <v>222500</v>
      </c>
    </row>
    <row r="2861" customFormat="false" ht="15" hidden="false" customHeight="false" outlineLevel="0" collapsed="false">
      <c r="A2861" s="6" t="str">
        <f aca="false">TEXT(B2861,"0")&amp;"-"&amp;TEXT(C2861,"00")</f>
        <v>2025-04</v>
      </c>
      <c r="B2861" s="4" t="n">
        <v>2025</v>
      </c>
      <c r="C2861" s="4" t="n">
        <v>4</v>
      </c>
      <c r="D2861" s="9" t="s">
        <v>269</v>
      </c>
      <c r="E2861" s="9" t="s">
        <v>370</v>
      </c>
      <c r="F2861" s="12" t="str">
        <f aca="false">INDEX(品項主檔!$B$2:$B$11,MATCH($E2861,品項主檔!$A$2:$A$11,0))</f>
        <v>古早味紅茶</v>
      </c>
      <c r="G2861" s="12" t="str">
        <f aca="false">INDEX(品項主檔!$C$2:$C$11,MATCH($E2861,品項主檔!$A$2:$A$11,0))</f>
        <v>飲品</v>
      </c>
      <c r="H2861" s="17" t="n">
        <f aca="false">SUMIFS(品項年度售價!$D$2:$D$31,品項年度售價!$A$2:$A$31,$B2861,品項年度售價!$B$2:$B$31,$E2861)</f>
        <v>45</v>
      </c>
      <c r="I2861" s="4" t="n">
        <v>4934</v>
      </c>
      <c r="J2861" s="14" t="n">
        <f aca="false">H2861*I2861</f>
        <v>222030</v>
      </c>
    </row>
    <row r="2862" customFormat="false" ht="15" hidden="false" customHeight="false" outlineLevel="0" collapsed="false">
      <c r="A2862" s="6" t="str">
        <f aca="false">TEXT(B2862,"0")&amp;"-"&amp;TEXT(C2862,"00")</f>
        <v>2025-04</v>
      </c>
      <c r="B2862" s="4" t="n">
        <v>2025</v>
      </c>
      <c r="C2862" s="4" t="n">
        <v>4</v>
      </c>
      <c r="D2862" s="9" t="s">
        <v>273</v>
      </c>
      <c r="E2862" s="9" t="s">
        <v>349</v>
      </c>
      <c r="F2862" s="12" t="str">
        <f aca="false">INDEX(品項主檔!$B$2:$B$11,MATCH($E2862,品項主檔!$A$2:$A$11,0))</f>
        <v>招牌牛肉麵</v>
      </c>
      <c r="G2862" s="12" t="str">
        <f aca="false">INDEX(品項主檔!$C$2:$C$11,MATCH($E2862,品項主檔!$A$2:$A$11,0))</f>
        <v>主食</v>
      </c>
      <c r="H2862" s="17" t="n">
        <f aca="false">SUMIFS(品項年度售價!$D$2:$D$31,品項年度售價!$A$2:$A$31,$B2862,品項年度售價!$B$2:$B$31,$E2862)</f>
        <v>295</v>
      </c>
      <c r="I2862" s="4" t="n">
        <v>234</v>
      </c>
      <c r="J2862" s="14" t="n">
        <f aca="false">H2862*I2862</f>
        <v>69030</v>
      </c>
    </row>
    <row r="2863" customFormat="false" ht="15" hidden="false" customHeight="false" outlineLevel="0" collapsed="false">
      <c r="A2863" s="6" t="str">
        <f aca="false">TEXT(B2863,"0")&amp;"-"&amp;TEXT(C2863,"00")</f>
        <v>2025-04</v>
      </c>
      <c r="B2863" s="4" t="n">
        <v>2025</v>
      </c>
      <c r="C2863" s="4" t="n">
        <v>4</v>
      </c>
      <c r="D2863" s="9" t="s">
        <v>273</v>
      </c>
      <c r="E2863" s="9" t="s">
        <v>352</v>
      </c>
      <c r="F2863" s="12" t="str">
        <f aca="false">INDEX(品項主檔!$B$2:$B$11,MATCH($E2863,品項主檔!$A$2:$A$11,0))</f>
        <v>三杯雞定食</v>
      </c>
      <c r="G2863" s="12" t="str">
        <f aca="false">INDEX(品項主檔!$C$2:$C$11,MATCH($E2863,品項主檔!$A$2:$A$11,0))</f>
        <v>主食</v>
      </c>
      <c r="H2863" s="17" t="n">
        <f aca="false">SUMIFS(品項年度售價!$D$2:$D$31,品項年度售價!$A$2:$A$31,$B2863,品項年度售價!$B$2:$B$31,$E2863)</f>
        <v>260</v>
      </c>
      <c r="I2863" s="4" t="n">
        <v>282</v>
      </c>
      <c r="J2863" s="14" t="n">
        <f aca="false">H2863*I2863</f>
        <v>73320</v>
      </c>
    </row>
    <row r="2864" customFormat="false" ht="15" hidden="false" customHeight="false" outlineLevel="0" collapsed="false">
      <c r="A2864" s="6" t="str">
        <f aca="false">TEXT(B2864,"0")&amp;"-"&amp;TEXT(C2864,"00")</f>
        <v>2025-04</v>
      </c>
      <c r="B2864" s="4" t="n">
        <v>2025</v>
      </c>
      <c r="C2864" s="4" t="n">
        <v>4</v>
      </c>
      <c r="D2864" s="9" t="s">
        <v>273</v>
      </c>
      <c r="E2864" s="9" t="s">
        <v>354</v>
      </c>
      <c r="F2864" s="12" t="str">
        <f aca="false">INDEX(品項主檔!$B$2:$B$11,MATCH($E2864,品項主檔!$A$2:$A$11,0))</f>
        <v>蔥油雞腿飯</v>
      </c>
      <c r="G2864" s="12" t="str">
        <f aca="false">INDEX(品項主檔!$C$2:$C$11,MATCH($E2864,品項主檔!$A$2:$A$11,0))</f>
        <v>主食</v>
      </c>
      <c r="H2864" s="17" t="n">
        <f aca="false">SUMIFS(品項年度售價!$D$2:$D$31,品項年度售價!$A$2:$A$31,$B2864,品項年度售價!$B$2:$B$31,$E2864)</f>
        <v>230</v>
      </c>
      <c r="I2864" s="4" t="n">
        <v>270</v>
      </c>
      <c r="J2864" s="14" t="n">
        <f aca="false">H2864*I2864</f>
        <v>62100</v>
      </c>
    </row>
    <row r="2865" customFormat="false" ht="15" hidden="false" customHeight="false" outlineLevel="0" collapsed="false">
      <c r="A2865" s="6" t="str">
        <f aca="false">TEXT(B2865,"0")&amp;"-"&amp;TEXT(C2865,"00")</f>
        <v>2025-04</v>
      </c>
      <c r="B2865" s="4" t="n">
        <v>2025</v>
      </c>
      <c r="C2865" s="4" t="n">
        <v>4</v>
      </c>
      <c r="D2865" s="9" t="s">
        <v>273</v>
      </c>
      <c r="E2865" s="9" t="s">
        <v>356</v>
      </c>
      <c r="F2865" s="12" t="str">
        <f aca="false">INDEX(品項主檔!$B$2:$B$11,MATCH($E2865,品項主檔!$A$2:$A$11,0))</f>
        <v>黑胡椒豬排飯</v>
      </c>
      <c r="G2865" s="12" t="str">
        <f aca="false">INDEX(品項主檔!$C$2:$C$11,MATCH($E2865,品項主檔!$A$2:$A$11,0))</f>
        <v>主食</v>
      </c>
      <c r="H2865" s="17" t="n">
        <f aca="false">SUMIFS(品項年度售價!$D$2:$D$31,品項年度售價!$A$2:$A$31,$B2865,品項年度售價!$B$2:$B$31,$E2865)</f>
        <v>240</v>
      </c>
      <c r="I2865" s="4" t="n">
        <v>340</v>
      </c>
      <c r="J2865" s="14" t="n">
        <f aca="false">H2865*I2865</f>
        <v>81600</v>
      </c>
    </row>
    <row r="2866" customFormat="false" ht="15" hidden="false" customHeight="false" outlineLevel="0" collapsed="false">
      <c r="A2866" s="6" t="str">
        <f aca="false">TEXT(B2866,"0")&amp;"-"&amp;TEXT(C2866,"00")</f>
        <v>2025-04</v>
      </c>
      <c r="B2866" s="4" t="n">
        <v>2025</v>
      </c>
      <c r="C2866" s="4" t="n">
        <v>4</v>
      </c>
      <c r="D2866" s="9" t="s">
        <v>273</v>
      </c>
      <c r="E2866" s="9" t="s">
        <v>358</v>
      </c>
      <c r="F2866" s="12" t="str">
        <f aca="false">INDEX(品項主檔!$B$2:$B$11,MATCH($E2866,品項主檔!$A$2:$A$11,0))</f>
        <v>麻油雞湯麵</v>
      </c>
      <c r="G2866" s="12" t="str">
        <f aca="false">INDEX(品項主檔!$C$2:$C$11,MATCH($E2866,品項主檔!$A$2:$A$11,0))</f>
        <v>主食</v>
      </c>
      <c r="H2866" s="17" t="n">
        <f aca="false">SUMIFS(品項年度售價!$D$2:$D$31,品項年度售價!$A$2:$A$31,$B2866,品項年度售價!$B$2:$B$31,$E2866)</f>
        <v>305</v>
      </c>
      <c r="I2866" s="4" t="n">
        <v>254</v>
      </c>
      <c r="J2866" s="14" t="n">
        <f aca="false">H2866*I2866</f>
        <v>77470</v>
      </c>
    </row>
    <row r="2867" customFormat="false" ht="15" hidden="false" customHeight="false" outlineLevel="0" collapsed="false">
      <c r="A2867" s="6" t="str">
        <f aca="false">TEXT(B2867,"0")&amp;"-"&amp;TEXT(C2867,"00")</f>
        <v>2025-04</v>
      </c>
      <c r="B2867" s="4" t="n">
        <v>2025</v>
      </c>
      <c r="C2867" s="4" t="n">
        <v>4</v>
      </c>
      <c r="D2867" s="9" t="s">
        <v>273</v>
      </c>
      <c r="E2867" s="9" t="s">
        <v>360</v>
      </c>
      <c r="F2867" s="12" t="str">
        <f aca="false">INDEX(品項主檔!$B$2:$B$11,MATCH($E2867,品項主檔!$A$2:$A$11,0))</f>
        <v>塔香涼麵</v>
      </c>
      <c r="G2867" s="12" t="str">
        <f aca="false">INDEX(品項主檔!$C$2:$C$11,MATCH($E2867,品項主檔!$A$2:$A$11,0))</f>
        <v>主食</v>
      </c>
      <c r="H2867" s="17" t="n">
        <f aca="false">SUMIFS(品項年度售價!$D$2:$D$31,品項年度售價!$A$2:$A$31,$B2867,品項年度售價!$B$2:$B$31,$E2867)</f>
        <v>185</v>
      </c>
      <c r="I2867" s="4" t="n">
        <v>341</v>
      </c>
      <c r="J2867" s="14" t="n">
        <f aca="false">H2867*I2867</f>
        <v>63085</v>
      </c>
    </row>
    <row r="2868" customFormat="false" ht="15" hidden="false" customHeight="false" outlineLevel="0" collapsed="false">
      <c r="A2868" s="6" t="str">
        <f aca="false">TEXT(B2868,"0")&amp;"-"&amp;TEXT(C2868,"00")</f>
        <v>2025-04</v>
      </c>
      <c r="B2868" s="4" t="n">
        <v>2025</v>
      </c>
      <c r="C2868" s="4" t="n">
        <v>4</v>
      </c>
      <c r="D2868" s="9" t="s">
        <v>273</v>
      </c>
      <c r="E2868" s="9" t="s">
        <v>362</v>
      </c>
      <c r="F2868" s="12" t="str">
        <f aca="false">INDEX(品項主檔!$B$2:$B$11,MATCH($E2868,品項主檔!$A$2:$A$11,0))</f>
        <v>海鮮炒飯</v>
      </c>
      <c r="G2868" s="12" t="str">
        <f aca="false">INDEX(品項主檔!$C$2:$C$11,MATCH($E2868,品項主檔!$A$2:$A$11,0))</f>
        <v>主食</v>
      </c>
      <c r="H2868" s="17" t="n">
        <f aca="false">SUMIFS(品項年度售價!$D$2:$D$31,品項年度售價!$A$2:$A$31,$B2868,品項年度售價!$B$2:$B$31,$E2868)</f>
        <v>255</v>
      </c>
      <c r="I2868" s="4" t="n">
        <v>363</v>
      </c>
      <c r="J2868" s="14" t="n">
        <f aca="false">H2868*I2868</f>
        <v>92565</v>
      </c>
    </row>
    <row r="2869" customFormat="false" ht="15" hidden="false" customHeight="false" outlineLevel="0" collapsed="false">
      <c r="A2869" s="6" t="str">
        <f aca="false">TEXT(B2869,"0")&amp;"-"&amp;TEXT(C2869,"00")</f>
        <v>2025-04</v>
      </c>
      <c r="B2869" s="4" t="n">
        <v>2025</v>
      </c>
      <c r="C2869" s="4" t="n">
        <v>4</v>
      </c>
      <c r="D2869" s="9" t="s">
        <v>273</v>
      </c>
      <c r="E2869" s="9" t="s">
        <v>364</v>
      </c>
      <c r="F2869" s="12" t="str">
        <f aca="false">INDEX(品項主檔!$B$2:$B$11,MATCH($E2869,品項主檔!$A$2:$A$11,0))</f>
        <v>酸辣湯</v>
      </c>
      <c r="G2869" s="12" t="str">
        <f aca="false">INDEX(品項主檔!$C$2:$C$11,MATCH($E2869,品項主檔!$A$2:$A$11,0))</f>
        <v>湯品</v>
      </c>
      <c r="H2869" s="17" t="n">
        <f aca="false">SUMIFS(品項年度售價!$D$2:$D$31,品項年度售價!$A$2:$A$31,$B2869,品項年度售價!$B$2:$B$31,$E2869)</f>
        <v>60</v>
      </c>
      <c r="I2869" s="4" t="n">
        <v>1485</v>
      </c>
      <c r="J2869" s="14" t="n">
        <f aca="false">H2869*I2869</f>
        <v>89100</v>
      </c>
    </row>
    <row r="2870" customFormat="false" ht="15" hidden="false" customHeight="false" outlineLevel="0" collapsed="false">
      <c r="A2870" s="6" t="str">
        <f aca="false">TEXT(B2870,"0")&amp;"-"&amp;TEXT(C2870,"00")</f>
        <v>2025-04</v>
      </c>
      <c r="B2870" s="4" t="n">
        <v>2025</v>
      </c>
      <c r="C2870" s="4" t="n">
        <v>4</v>
      </c>
      <c r="D2870" s="9" t="s">
        <v>273</v>
      </c>
      <c r="E2870" s="9" t="s">
        <v>367</v>
      </c>
      <c r="F2870" s="12" t="str">
        <f aca="false">INDEX(品項主檔!$B$2:$B$11,MATCH($E2870,品項主檔!$A$2:$A$11,0))</f>
        <v>招牌滷味拼盤</v>
      </c>
      <c r="G2870" s="12" t="str">
        <f aca="false">INDEX(品項主檔!$C$2:$C$11,MATCH($E2870,品項主檔!$A$2:$A$11,0))</f>
        <v>小菜</v>
      </c>
      <c r="H2870" s="17" t="n">
        <f aca="false">SUMIFS(品項年度售價!$D$2:$D$31,品項年度售價!$A$2:$A$31,$B2870,品項年度售價!$B$2:$B$31,$E2870)</f>
        <v>125</v>
      </c>
      <c r="I2870" s="4" t="n">
        <v>1242</v>
      </c>
      <c r="J2870" s="14" t="n">
        <f aca="false">H2870*I2870</f>
        <v>155250</v>
      </c>
    </row>
    <row r="2871" customFormat="false" ht="15" hidden="false" customHeight="false" outlineLevel="0" collapsed="false">
      <c r="A2871" s="6" t="str">
        <f aca="false">TEXT(B2871,"0")&amp;"-"&amp;TEXT(C2871,"00")</f>
        <v>2025-04</v>
      </c>
      <c r="B2871" s="4" t="n">
        <v>2025</v>
      </c>
      <c r="C2871" s="4" t="n">
        <v>4</v>
      </c>
      <c r="D2871" s="9" t="s">
        <v>273</v>
      </c>
      <c r="E2871" s="9" t="s">
        <v>370</v>
      </c>
      <c r="F2871" s="12" t="str">
        <f aca="false">INDEX(品項主檔!$B$2:$B$11,MATCH($E2871,品項主檔!$A$2:$A$11,0))</f>
        <v>古早味紅茶</v>
      </c>
      <c r="G2871" s="12" t="str">
        <f aca="false">INDEX(品項主檔!$C$2:$C$11,MATCH($E2871,品項主檔!$A$2:$A$11,0))</f>
        <v>飲品</v>
      </c>
      <c r="H2871" s="17" t="n">
        <f aca="false">SUMIFS(品項年度售價!$D$2:$D$31,品項年度售價!$A$2:$A$31,$B2871,品項年度售價!$B$2:$B$31,$E2871)</f>
        <v>45</v>
      </c>
      <c r="I2871" s="4" t="n">
        <v>2482</v>
      </c>
      <c r="J2871" s="14" t="n">
        <f aca="false">H2871*I2871</f>
        <v>111690</v>
      </c>
    </row>
    <row r="2872" customFormat="false" ht="15" hidden="false" customHeight="false" outlineLevel="0" collapsed="false">
      <c r="A2872" s="6" t="str">
        <f aca="false">TEXT(B2872,"0")&amp;"-"&amp;TEXT(C2872,"00")</f>
        <v>2025-04</v>
      </c>
      <c r="B2872" s="4" t="n">
        <v>2025</v>
      </c>
      <c r="C2872" s="4" t="n">
        <v>4</v>
      </c>
      <c r="D2872" s="9" t="s">
        <v>277</v>
      </c>
      <c r="E2872" s="9" t="s">
        <v>349</v>
      </c>
      <c r="F2872" s="12" t="str">
        <f aca="false">INDEX(品項主檔!$B$2:$B$11,MATCH($E2872,品項主檔!$A$2:$A$11,0))</f>
        <v>招牌牛肉麵</v>
      </c>
      <c r="G2872" s="12" t="str">
        <f aca="false">INDEX(品項主檔!$C$2:$C$11,MATCH($E2872,品項主檔!$A$2:$A$11,0))</f>
        <v>主食</v>
      </c>
      <c r="H2872" s="17" t="n">
        <f aca="false">SUMIFS(品項年度售價!$D$2:$D$31,品項年度售價!$A$2:$A$31,$B2872,品項年度售價!$B$2:$B$31,$E2872)</f>
        <v>295</v>
      </c>
      <c r="I2872" s="4" t="n">
        <v>212</v>
      </c>
      <c r="J2872" s="14" t="n">
        <f aca="false">H2872*I2872</f>
        <v>62540</v>
      </c>
    </row>
    <row r="2873" customFormat="false" ht="15" hidden="false" customHeight="false" outlineLevel="0" collapsed="false">
      <c r="A2873" s="6" t="str">
        <f aca="false">TEXT(B2873,"0")&amp;"-"&amp;TEXT(C2873,"00")</f>
        <v>2025-04</v>
      </c>
      <c r="B2873" s="4" t="n">
        <v>2025</v>
      </c>
      <c r="C2873" s="4" t="n">
        <v>4</v>
      </c>
      <c r="D2873" s="9" t="s">
        <v>277</v>
      </c>
      <c r="E2873" s="9" t="s">
        <v>352</v>
      </c>
      <c r="F2873" s="12" t="str">
        <f aca="false">INDEX(品項主檔!$B$2:$B$11,MATCH($E2873,品項主檔!$A$2:$A$11,0))</f>
        <v>三杯雞定食</v>
      </c>
      <c r="G2873" s="12" t="str">
        <f aca="false">INDEX(品項主檔!$C$2:$C$11,MATCH($E2873,品項主檔!$A$2:$A$11,0))</f>
        <v>主食</v>
      </c>
      <c r="H2873" s="17" t="n">
        <f aca="false">SUMIFS(品項年度售價!$D$2:$D$31,品項年度售價!$A$2:$A$31,$B2873,品項年度售價!$B$2:$B$31,$E2873)</f>
        <v>260</v>
      </c>
      <c r="I2873" s="4" t="n">
        <v>232</v>
      </c>
      <c r="J2873" s="14" t="n">
        <f aca="false">H2873*I2873</f>
        <v>60320</v>
      </c>
    </row>
    <row r="2874" customFormat="false" ht="15" hidden="false" customHeight="false" outlineLevel="0" collapsed="false">
      <c r="A2874" s="6" t="str">
        <f aca="false">TEXT(B2874,"0")&amp;"-"&amp;TEXT(C2874,"00")</f>
        <v>2025-04</v>
      </c>
      <c r="B2874" s="4" t="n">
        <v>2025</v>
      </c>
      <c r="C2874" s="4" t="n">
        <v>4</v>
      </c>
      <c r="D2874" s="9" t="s">
        <v>277</v>
      </c>
      <c r="E2874" s="9" t="s">
        <v>354</v>
      </c>
      <c r="F2874" s="12" t="str">
        <f aca="false">INDEX(品項主檔!$B$2:$B$11,MATCH($E2874,品項主檔!$A$2:$A$11,0))</f>
        <v>蔥油雞腿飯</v>
      </c>
      <c r="G2874" s="12" t="str">
        <f aca="false">INDEX(品項主檔!$C$2:$C$11,MATCH($E2874,品項主檔!$A$2:$A$11,0))</f>
        <v>主食</v>
      </c>
      <c r="H2874" s="17" t="n">
        <f aca="false">SUMIFS(品項年度售價!$D$2:$D$31,品項年度售價!$A$2:$A$31,$B2874,品項年度售價!$B$2:$B$31,$E2874)</f>
        <v>230</v>
      </c>
      <c r="I2874" s="4" t="n">
        <v>237</v>
      </c>
      <c r="J2874" s="14" t="n">
        <f aca="false">H2874*I2874</f>
        <v>54510</v>
      </c>
    </row>
    <row r="2875" customFormat="false" ht="15" hidden="false" customHeight="false" outlineLevel="0" collapsed="false">
      <c r="A2875" s="6" t="str">
        <f aca="false">TEXT(B2875,"0")&amp;"-"&amp;TEXT(C2875,"00")</f>
        <v>2025-04</v>
      </c>
      <c r="B2875" s="4" t="n">
        <v>2025</v>
      </c>
      <c r="C2875" s="4" t="n">
        <v>4</v>
      </c>
      <c r="D2875" s="9" t="s">
        <v>277</v>
      </c>
      <c r="E2875" s="9" t="s">
        <v>356</v>
      </c>
      <c r="F2875" s="12" t="str">
        <f aca="false">INDEX(品項主檔!$B$2:$B$11,MATCH($E2875,品項主檔!$A$2:$A$11,0))</f>
        <v>黑胡椒豬排飯</v>
      </c>
      <c r="G2875" s="12" t="str">
        <f aca="false">INDEX(品項主檔!$C$2:$C$11,MATCH($E2875,品項主檔!$A$2:$A$11,0))</f>
        <v>主食</v>
      </c>
      <c r="H2875" s="17" t="n">
        <f aca="false">SUMIFS(品項年度售價!$D$2:$D$31,品項年度售價!$A$2:$A$31,$B2875,品項年度售價!$B$2:$B$31,$E2875)</f>
        <v>240</v>
      </c>
      <c r="I2875" s="4" t="n">
        <v>292</v>
      </c>
      <c r="J2875" s="14" t="n">
        <f aca="false">H2875*I2875</f>
        <v>70080</v>
      </c>
    </row>
    <row r="2876" customFormat="false" ht="15" hidden="false" customHeight="false" outlineLevel="0" collapsed="false">
      <c r="A2876" s="6" t="str">
        <f aca="false">TEXT(B2876,"0")&amp;"-"&amp;TEXT(C2876,"00")</f>
        <v>2025-04</v>
      </c>
      <c r="B2876" s="4" t="n">
        <v>2025</v>
      </c>
      <c r="C2876" s="4" t="n">
        <v>4</v>
      </c>
      <c r="D2876" s="9" t="s">
        <v>277</v>
      </c>
      <c r="E2876" s="9" t="s">
        <v>358</v>
      </c>
      <c r="F2876" s="12" t="str">
        <f aca="false">INDEX(品項主檔!$B$2:$B$11,MATCH($E2876,品項主檔!$A$2:$A$11,0))</f>
        <v>麻油雞湯麵</v>
      </c>
      <c r="G2876" s="12" t="str">
        <f aca="false">INDEX(品項主檔!$C$2:$C$11,MATCH($E2876,品項主檔!$A$2:$A$11,0))</f>
        <v>主食</v>
      </c>
      <c r="H2876" s="17" t="n">
        <f aca="false">SUMIFS(品項年度售價!$D$2:$D$31,品項年度售價!$A$2:$A$31,$B2876,品項年度售價!$B$2:$B$31,$E2876)</f>
        <v>305</v>
      </c>
      <c r="I2876" s="4" t="n">
        <v>198</v>
      </c>
      <c r="J2876" s="14" t="n">
        <f aca="false">H2876*I2876</f>
        <v>60390</v>
      </c>
    </row>
    <row r="2877" customFormat="false" ht="15" hidden="false" customHeight="false" outlineLevel="0" collapsed="false">
      <c r="A2877" s="6" t="str">
        <f aca="false">TEXT(B2877,"0")&amp;"-"&amp;TEXT(C2877,"00")</f>
        <v>2025-04</v>
      </c>
      <c r="B2877" s="4" t="n">
        <v>2025</v>
      </c>
      <c r="C2877" s="4" t="n">
        <v>4</v>
      </c>
      <c r="D2877" s="9" t="s">
        <v>277</v>
      </c>
      <c r="E2877" s="9" t="s">
        <v>360</v>
      </c>
      <c r="F2877" s="12" t="str">
        <f aca="false">INDEX(品項主檔!$B$2:$B$11,MATCH($E2877,品項主檔!$A$2:$A$11,0))</f>
        <v>塔香涼麵</v>
      </c>
      <c r="G2877" s="12" t="str">
        <f aca="false">INDEX(品項主檔!$C$2:$C$11,MATCH($E2877,品項主檔!$A$2:$A$11,0))</f>
        <v>主食</v>
      </c>
      <c r="H2877" s="17" t="n">
        <f aca="false">SUMIFS(品項年度售價!$D$2:$D$31,品項年度售價!$A$2:$A$31,$B2877,品項年度售價!$B$2:$B$31,$E2877)</f>
        <v>185</v>
      </c>
      <c r="I2877" s="4" t="n">
        <v>288</v>
      </c>
      <c r="J2877" s="14" t="n">
        <f aca="false">H2877*I2877</f>
        <v>53280</v>
      </c>
    </row>
    <row r="2878" customFormat="false" ht="15" hidden="false" customHeight="false" outlineLevel="0" collapsed="false">
      <c r="A2878" s="6" t="str">
        <f aca="false">TEXT(B2878,"0")&amp;"-"&amp;TEXT(C2878,"00")</f>
        <v>2025-04</v>
      </c>
      <c r="B2878" s="4" t="n">
        <v>2025</v>
      </c>
      <c r="C2878" s="4" t="n">
        <v>4</v>
      </c>
      <c r="D2878" s="9" t="s">
        <v>277</v>
      </c>
      <c r="E2878" s="9" t="s">
        <v>362</v>
      </c>
      <c r="F2878" s="12" t="str">
        <f aca="false">INDEX(品項主檔!$B$2:$B$11,MATCH($E2878,品項主檔!$A$2:$A$11,0))</f>
        <v>海鮮炒飯</v>
      </c>
      <c r="G2878" s="12" t="str">
        <f aca="false">INDEX(品項主檔!$C$2:$C$11,MATCH($E2878,品項主檔!$A$2:$A$11,0))</f>
        <v>主食</v>
      </c>
      <c r="H2878" s="17" t="n">
        <f aca="false">SUMIFS(品項年度售價!$D$2:$D$31,品項年度售價!$A$2:$A$31,$B2878,品項年度售價!$B$2:$B$31,$E2878)</f>
        <v>255</v>
      </c>
      <c r="I2878" s="4" t="n">
        <v>319</v>
      </c>
      <c r="J2878" s="14" t="n">
        <f aca="false">H2878*I2878</f>
        <v>81345</v>
      </c>
    </row>
    <row r="2879" customFormat="false" ht="15" hidden="false" customHeight="false" outlineLevel="0" collapsed="false">
      <c r="A2879" s="6" t="str">
        <f aca="false">TEXT(B2879,"0")&amp;"-"&amp;TEXT(C2879,"00")</f>
        <v>2025-04</v>
      </c>
      <c r="B2879" s="4" t="n">
        <v>2025</v>
      </c>
      <c r="C2879" s="4" t="n">
        <v>4</v>
      </c>
      <c r="D2879" s="9" t="s">
        <v>277</v>
      </c>
      <c r="E2879" s="9" t="s">
        <v>364</v>
      </c>
      <c r="F2879" s="12" t="str">
        <f aca="false">INDEX(品項主檔!$B$2:$B$11,MATCH($E2879,品項主檔!$A$2:$A$11,0))</f>
        <v>酸辣湯</v>
      </c>
      <c r="G2879" s="12" t="str">
        <f aca="false">INDEX(品項主檔!$C$2:$C$11,MATCH($E2879,品項主檔!$A$2:$A$11,0))</f>
        <v>湯品</v>
      </c>
      <c r="H2879" s="17" t="n">
        <f aca="false">SUMIFS(品項年度售價!$D$2:$D$31,品項年度售價!$A$2:$A$31,$B2879,品項年度售價!$B$2:$B$31,$E2879)</f>
        <v>60</v>
      </c>
      <c r="I2879" s="4" t="n">
        <v>1265</v>
      </c>
      <c r="J2879" s="14" t="n">
        <f aca="false">H2879*I2879</f>
        <v>75900</v>
      </c>
    </row>
    <row r="2880" customFormat="false" ht="15" hidden="false" customHeight="false" outlineLevel="0" collapsed="false">
      <c r="A2880" s="6" t="str">
        <f aca="false">TEXT(B2880,"0")&amp;"-"&amp;TEXT(C2880,"00")</f>
        <v>2025-04</v>
      </c>
      <c r="B2880" s="4" t="n">
        <v>2025</v>
      </c>
      <c r="C2880" s="4" t="n">
        <v>4</v>
      </c>
      <c r="D2880" s="9" t="s">
        <v>277</v>
      </c>
      <c r="E2880" s="9" t="s">
        <v>367</v>
      </c>
      <c r="F2880" s="12" t="str">
        <f aca="false">INDEX(品項主檔!$B$2:$B$11,MATCH($E2880,品項主檔!$A$2:$A$11,0))</f>
        <v>招牌滷味拼盤</v>
      </c>
      <c r="G2880" s="12" t="str">
        <f aca="false">INDEX(品項主檔!$C$2:$C$11,MATCH($E2880,品項主檔!$A$2:$A$11,0))</f>
        <v>小菜</v>
      </c>
      <c r="H2880" s="17" t="n">
        <f aca="false">SUMIFS(品項年度售價!$D$2:$D$31,品項年度售價!$A$2:$A$31,$B2880,品項年度售價!$B$2:$B$31,$E2880)</f>
        <v>125</v>
      </c>
      <c r="I2880" s="4" t="n">
        <v>1021</v>
      </c>
      <c r="J2880" s="14" t="n">
        <f aca="false">H2880*I2880</f>
        <v>127625</v>
      </c>
    </row>
    <row r="2881" customFormat="false" ht="15" hidden="false" customHeight="false" outlineLevel="0" collapsed="false">
      <c r="A2881" s="6" t="str">
        <f aca="false">TEXT(B2881,"0")&amp;"-"&amp;TEXT(C2881,"00")</f>
        <v>2025-04</v>
      </c>
      <c r="B2881" s="4" t="n">
        <v>2025</v>
      </c>
      <c r="C2881" s="4" t="n">
        <v>4</v>
      </c>
      <c r="D2881" s="9" t="s">
        <v>277</v>
      </c>
      <c r="E2881" s="9" t="s">
        <v>370</v>
      </c>
      <c r="F2881" s="12" t="str">
        <f aca="false">INDEX(品項主檔!$B$2:$B$11,MATCH($E2881,品項主檔!$A$2:$A$11,0))</f>
        <v>古早味紅茶</v>
      </c>
      <c r="G2881" s="12" t="str">
        <f aca="false">INDEX(品項主檔!$C$2:$C$11,MATCH($E2881,品項主檔!$A$2:$A$11,0))</f>
        <v>飲品</v>
      </c>
      <c r="H2881" s="17" t="n">
        <f aca="false">SUMIFS(品項年度售價!$D$2:$D$31,品項年度售價!$A$2:$A$31,$B2881,品項年度售價!$B$2:$B$31,$E2881)</f>
        <v>45</v>
      </c>
      <c r="I2881" s="4" t="n">
        <v>2273</v>
      </c>
      <c r="J2881" s="14" t="n">
        <f aca="false">H2881*I2881</f>
        <v>102285</v>
      </c>
    </row>
    <row r="2882" customFormat="false" ht="15" hidden="false" customHeight="false" outlineLevel="0" collapsed="false">
      <c r="A2882" s="6" t="str">
        <f aca="false">TEXT(B2882,"0")&amp;"-"&amp;TEXT(C2882,"00")</f>
        <v>2025-04</v>
      </c>
      <c r="B2882" s="4" t="n">
        <v>2025</v>
      </c>
      <c r="C2882" s="4" t="n">
        <v>4</v>
      </c>
      <c r="D2882" s="9" t="s">
        <v>288</v>
      </c>
      <c r="E2882" s="9" t="s">
        <v>349</v>
      </c>
      <c r="F2882" s="12" t="str">
        <f aca="false">INDEX(品項主檔!$B$2:$B$11,MATCH($E2882,品項主檔!$A$2:$A$11,0))</f>
        <v>招牌牛肉麵</v>
      </c>
      <c r="G2882" s="12" t="str">
        <f aca="false">INDEX(品項主檔!$C$2:$C$11,MATCH($E2882,品項主檔!$A$2:$A$11,0))</f>
        <v>主食</v>
      </c>
      <c r="H2882" s="17" t="n">
        <f aca="false">SUMIFS(品項年度售價!$D$2:$D$31,品項年度售價!$A$2:$A$31,$B2882,品項年度售價!$B$2:$B$31,$E2882)</f>
        <v>295</v>
      </c>
      <c r="I2882" s="4" t="n">
        <v>455</v>
      </c>
      <c r="J2882" s="14" t="n">
        <f aca="false">H2882*I2882</f>
        <v>134225</v>
      </c>
    </row>
    <row r="2883" customFormat="false" ht="15" hidden="false" customHeight="false" outlineLevel="0" collapsed="false">
      <c r="A2883" s="6" t="str">
        <f aca="false">TEXT(B2883,"0")&amp;"-"&amp;TEXT(C2883,"00")</f>
        <v>2025-04</v>
      </c>
      <c r="B2883" s="4" t="n">
        <v>2025</v>
      </c>
      <c r="C2883" s="4" t="n">
        <v>4</v>
      </c>
      <c r="D2883" s="9" t="s">
        <v>288</v>
      </c>
      <c r="E2883" s="9" t="s">
        <v>352</v>
      </c>
      <c r="F2883" s="12" t="str">
        <f aca="false">INDEX(品項主檔!$B$2:$B$11,MATCH($E2883,品項主檔!$A$2:$A$11,0))</f>
        <v>三杯雞定食</v>
      </c>
      <c r="G2883" s="12" t="str">
        <f aca="false">INDEX(品項主檔!$C$2:$C$11,MATCH($E2883,品項主檔!$A$2:$A$11,0))</f>
        <v>主食</v>
      </c>
      <c r="H2883" s="17" t="n">
        <f aca="false">SUMIFS(品項年度售價!$D$2:$D$31,品項年度售價!$A$2:$A$31,$B2883,品項年度售價!$B$2:$B$31,$E2883)</f>
        <v>260</v>
      </c>
      <c r="I2883" s="4" t="n">
        <v>322</v>
      </c>
      <c r="J2883" s="14" t="n">
        <f aca="false">H2883*I2883</f>
        <v>83720</v>
      </c>
    </row>
    <row r="2884" customFormat="false" ht="15" hidden="false" customHeight="false" outlineLevel="0" collapsed="false">
      <c r="A2884" s="6" t="str">
        <f aca="false">TEXT(B2884,"0")&amp;"-"&amp;TEXT(C2884,"00")</f>
        <v>2025-04</v>
      </c>
      <c r="B2884" s="4" t="n">
        <v>2025</v>
      </c>
      <c r="C2884" s="4" t="n">
        <v>4</v>
      </c>
      <c r="D2884" s="9" t="s">
        <v>288</v>
      </c>
      <c r="E2884" s="9" t="s">
        <v>354</v>
      </c>
      <c r="F2884" s="12" t="str">
        <f aca="false">INDEX(品項主檔!$B$2:$B$11,MATCH($E2884,品項主檔!$A$2:$A$11,0))</f>
        <v>蔥油雞腿飯</v>
      </c>
      <c r="G2884" s="12" t="str">
        <f aca="false">INDEX(品項主檔!$C$2:$C$11,MATCH($E2884,品項主檔!$A$2:$A$11,0))</f>
        <v>主食</v>
      </c>
      <c r="H2884" s="17" t="n">
        <f aca="false">SUMIFS(品項年度售價!$D$2:$D$31,品項年度售價!$A$2:$A$31,$B2884,品項年度售價!$B$2:$B$31,$E2884)</f>
        <v>230</v>
      </c>
      <c r="I2884" s="4" t="n">
        <v>453</v>
      </c>
      <c r="J2884" s="14" t="n">
        <f aca="false">H2884*I2884</f>
        <v>104190</v>
      </c>
    </row>
    <row r="2885" customFormat="false" ht="15" hidden="false" customHeight="false" outlineLevel="0" collapsed="false">
      <c r="A2885" s="6" t="str">
        <f aca="false">TEXT(B2885,"0")&amp;"-"&amp;TEXT(C2885,"00")</f>
        <v>2025-04</v>
      </c>
      <c r="B2885" s="4" t="n">
        <v>2025</v>
      </c>
      <c r="C2885" s="4" t="n">
        <v>4</v>
      </c>
      <c r="D2885" s="9" t="s">
        <v>288</v>
      </c>
      <c r="E2885" s="9" t="s">
        <v>356</v>
      </c>
      <c r="F2885" s="12" t="str">
        <f aca="false">INDEX(品項主檔!$B$2:$B$11,MATCH($E2885,品項主檔!$A$2:$A$11,0))</f>
        <v>黑胡椒豬排飯</v>
      </c>
      <c r="G2885" s="12" t="str">
        <f aca="false">INDEX(品項主檔!$C$2:$C$11,MATCH($E2885,品項主檔!$A$2:$A$11,0))</f>
        <v>主食</v>
      </c>
      <c r="H2885" s="17" t="n">
        <f aca="false">SUMIFS(品項年度售價!$D$2:$D$31,品項年度售價!$A$2:$A$31,$B2885,品項年度售價!$B$2:$B$31,$E2885)</f>
        <v>240</v>
      </c>
      <c r="I2885" s="4" t="n">
        <v>376</v>
      </c>
      <c r="J2885" s="14" t="n">
        <f aca="false">H2885*I2885</f>
        <v>90240</v>
      </c>
    </row>
    <row r="2886" customFormat="false" ht="15" hidden="false" customHeight="false" outlineLevel="0" collapsed="false">
      <c r="A2886" s="6" t="str">
        <f aca="false">TEXT(B2886,"0")&amp;"-"&amp;TEXT(C2886,"00")</f>
        <v>2025-04</v>
      </c>
      <c r="B2886" s="4" t="n">
        <v>2025</v>
      </c>
      <c r="C2886" s="4" t="n">
        <v>4</v>
      </c>
      <c r="D2886" s="9" t="s">
        <v>288</v>
      </c>
      <c r="E2886" s="9" t="s">
        <v>358</v>
      </c>
      <c r="F2886" s="12" t="str">
        <f aca="false">INDEX(品項主檔!$B$2:$B$11,MATCH($E2886,品項主檔!$A$2:$A$11,0))</f>
        <v>麻油雞湯麵</v>
      </c>
      <c r="G2886" s="12" t="str">
        <f aca="false">INDEX(品項主檔!$C$2:$C$11,MATCH($E2886,品項主檔!$A$2:$A$11,0))</f>
        <v>主食</v>
      </c>
      <c r="H2886" s="17" t="n">
        <f aca="false">SUMIFS(品項年度售價!$D$2:$D$31,品項年度售價!$A$2:$A$31,$B2886,品項年度售價!$B$2:$B$31,$E2886)</f>
        <v>305</v>
      </c>
      <c r="I2886" s="4" t="n">
        <v>301</v>
      </c>
      <c r="J2886" s="14" t="n">
        <f aca="false">H2886*I2886</f>
        <v>91805</v>
      </c>
    </row>
    <row r="2887" customFormat="false" ht="15" hidden="false" customHeight="false" outlineLevel="0" collapsed="false">
      <c r="A2887" s="6" t="str">
        <f aca="false">TEXT(B2887,"0")&amp;"-"&amp;TEXT(C2887,"00")</f>
        <v>2025-04</v>
      </c>
      <c r="B2887" s="4" t="n">
        <v>2025</v>
      </c>
      <c r="C2887" s="4" t="n">
        <v>4</v>
      </c>
      <c r="D2887" s="9" t="s">
        <v>288</v>
      </c>
      <c r="E2887" s="9" t="s">
        <v>360</v>
      </c>
      <c r="F2887" s="12" t="str">
        <f aca="false">INDEX(品項主檔!$B$2:$B$11,MATCH($E2887,品項主檔!$A$2:$A$11,0))</f>
        <v>塔香涼麵</v>
      </c>
      <c r="G2887" s="12" t="str">
        <f aca="false">INDEX(品項主檔!$C$2:$C$11,MATCH($E2887,品項主檔!$A$2:$A$11,0))</f>
        <v>主食</v>
      </c>
      <c r="H2887" s="17" t="n">
        <f aca="false">SUMIFS(品項年度售價!$D$2:$D$31,品項年度售價!$A$2:$A$31,$B2887,品項年度售價!$B$2:$B$31,$E2887)</f>
        <v>185</v>
      </c>
      <c r="I2887" s="4" t="n">
        <v>317</v>
      </c>
      <c r="J2887" s="14" t="n">
        <f aca="false">H2887*I2887</f>
        <v>58645</v>
      </c>
    </row>
    <row r="2888" customFormat="false" ht="15" hidden="false" customHeight="false" outlineLevel="0" collapsed="false">
      <c r="A2888" s="6" t="str">
        <f aca="false">TEXT(B2888,"0")&amp;"-"&amp;TEXT(C2888,"00")</f>
        <v>2025-04</v>
      </c>
      <c r="B2888" s="4" t="n">
        <v>2025</v>
      </c>
      <c r="C2888" s="4" t="n">
        <v>4</v>
      </c>
      <c r="D2888" s="9" t="s">
        <v>288</v>
      </c>
      <c r="E2888" s="9" t="s">
        <v>362</v>
      </c>
      <c r="F2888" s="12" t="str">
        <f aca="false">INDEX(品項主檔!$B$2:$B$11,MATCH($E2888,品項主檔!$A$2:$A$11,0))</f>
        <v>海鮮炒飯</v>
      </c>
      <c r="G2888" s="12" t="str">
        <f aca="false">INDEX(品項主檔!$C$2:$C$11,MATCH($E2888,品項主檔!$A$2:$A$11,0))</f>
        <v>主食</v>
      </c>
      <c r="H2888" s="17" t="n">
        <f aca="false">SUMIFS(品項年度售價!$D$2:$D$31,品項年度售價!$A$2:$A$31,$B2888,品項年度售價!$B$2:$B$31,$E2888)</f>
        <v>255</v>
      </c>
      <c r="I2888" s="4" t="n">
        <v>490</v>
      </c>
      <c r="J2888" s="14" t="n">
        <f aca="false">H2888*I2888</f>
        <v>124950</v>
      </c>
    </row>
    <row r="2889" customFormat="false" ht="15" hidden="false" customHeight="false" outlineLevel="0" collapsed="false">
      <c r="A2889" s="6" t="str">
        <f aca="false">TEXT(B2889,"0")&amp;"-"&amp;TEXT(C2889,"00")</f>
        <v>2025-04</v>
      </c>
      <c r="B2889" s="4" t="n">
        <v>2025</v>
      </c>
      <c r="C2889" s="4" t="n">
        <v>4</v>
      </c>
      <c r="D2889" s="9" t="s">
        <v>288</v>
      </c>
      <c r="E2889" s="9" t="s">
        <v>364</v>
      </c>
      <c r="F2889" s="12" t="str">
        <f aca="false">INDEX(品項主檔!$B$2:$B$11,MATCH($E2889,品項主檔!$A$2:$A$11,0))</f>
        <v>酸辣湯</v>
      </c>
      <c r="G2889" s="12" t="str">
        <f aca="false">INDEX(品項主檔!$C$2:$C$11,MATCH($E2889,品項主檔!$A$2:$A$11,0))</f>
        <v>湯品</v>
      </c>
      <c r="H2889" s="17" t="n">
        <f aca="false">SUMIFS(品項年度售價!$D$2:$D$31,品項年度售價!$A$2:$A$31,$B2889,品項年度售價!$B$2:$B$31,$E2889)</f>
        <v>60</v>
      </c>
      <c r="I2889" s="4" t="n">
        <v>2200</v>
      </c>
      <c r="J2889" s="14" t="n">
        <f aca="false">H2889*I2889</f>
        <v>132000</v>
      </c>
    </row>
    <row r="2890" customFormat="false" ht="15" hidden="false" customHeight="false" outlineLevel="0" collapsed="false">
      <c r="A2890" s="6" t="str">
        <f aca="false">TEXT(B2890,"0")&amp;"-"&amp;TEXT(C2890,"00")</f>
        <v>2025-04</v>
      </c>
      <c r="B2890" s="4" t="n">
        <v>2025</v>
      </c>
      <c r="C2890" s="4" t="n">
        <v>4</v>
      </c>
      <c r="D2890" s="9" t="s">
        <v>288</v>
      </c>
      <c r="E2890" s="9" t="s">
        <v>367</v>
      </c>
      <c r="F2890" s="12" t="str">
        <f aca="false">INDEX(品項主檔!$B$2:$B$11,MATCH($E2890,品項主檔!$A$2:$A$11,0))</f>
        <v>招牌滷味拼盤</v>
      </c>
      <c r="G2890" s="12" t="str">
        <f aca="false">INDEX(品項主檔!$C$2:$C$11,MATCH($E2890,品項主檔!$A$2:$A$11,0))</f>
        <v>小菜</v>
      </c>
      <c r="H2890" s="17" t="n">
        <f aca="false">SUMIFS(品項年度售價!$D$2:$D$31,品項年度售價!$A$2:$A$31,$B2890,品項年度售價!$B$2:$B$31,$E2890)</f>
        <v>125</v>
      </c>
      <c r="I2890" s="4" t="n">
        <v>1365</v>
      </c>
      <c r="J2890" s="14" t="n">
        <f aca="false">H2890*I2890</f>
        <v>170625</v>
      </c>
    </row>
    <row r="2891" customFormat="false" ht="15" hidden="false" customHeight="false" outlineLevel="0" collapsed="false">
      <c r="A2891" s="6" t="str">
        <f aca="false">TEXT(B2891,"0")&amp;"-"&amp;TEXT(C2891,"00")</f>
        <v>2025-04</v>
      </c>
      <c r="B2891" s="4" t="n">
        <v>2025</v>
      </c>
      <c r="C2891" s="4" t="n">
        <v>4</v>
      </c>
      <c r="D2891" s="9" t="s">
        <v>288</v>
      </c>
      <c r="E2891" s="9" t="s">
        <v>370</v>
      </c>
      <c r="F2891" s="12" t="str">
        <f aca="false">INDEX(品項主檔!$B$2:$B$11,MATCH($E2891,品項主檔!$A$2:$A$11,0))</f>
        <v>古早味紅茶</v>
      </c>
      <c r="G2891" s="12" t="str">
        <f aca="false">INDEX(品項主檔!$C$2:$C$11,MATCH($E2891,品項主檔!$A$2:$A$11,0))</f>
        <v>飲品</v>
      </c>
      <c r="H2891" s="17" t="n">
        <f aca="false">SUMIFS(品項年度售價!$D$2:$D$31,品項年度售價!$A$2:$A$31,$B2891,品項年度售價!$B$2:$B$31,$E2891)</f>
        <v>45</v>
      </c>
      <c r="I2891" s="4" t="n">
        <v>4605</v>
      </c>
      <c r="J2891" s="14" t="n">
        <f aca="false">H2891*I2891</f>
        <v>207225</v>
      </c>
    </row>
    <row r="2892" customFormat="false" ht="15" hidden="false" customHeight="false" outlineLevel="0" collapsed="false">
      <c r="A2892" s="6" t="str">
        <f aca="false">TEXT(B2892,"0")&amp;"-"&amp;TEXT(C2892,"00")</f>
        <v>2025-04</v>
      </c>
      <c r="B2892" s="4" t="n">
        <v>2025</v>
      </c>
      <c r="C2892" s="4" t="n">
        <v>4</v>
      </c>
      <c r="D2892" s="9" t="s">
        <v>292</v>
      </c>
      <c r="E2892" s="9" t="s">
        <v>349</v>
      </c>
      <c r="F2892" s="12" t="str">
        <f aca="false">INDEX(品項主檔!$B$2:$B$11,MATCH($E2892,品項主檔!$A$2:$A$11,0))</f>
        <v>招牌牛肉麵</v>
      </c>
      <c r="G2892" s="12" t="str">
        <f aca="false">INDEX(品項主檔!$C$2:$C$11,MATCH($E2892,品項主檔!$A$2:$A$11,0))</f>
        <v>主食</v>
      </c>
      <c r="H2892" s="17" t="n">
        <f aca="false">SUMIFS(品項年度售價!$D$2:$D$31,品項年度售價!$A$2:$A$31,$B2892,品項年度售價!$B$2:$B$31,$E2892)</f>
        <v>295</v>
      </c>
      <c r="I2892" s="4" t="n">
        <v>351</v>
      </c>
      <c r="J2892" s="14" t="n">
        <f aca="false">H2892*I2892</f>
        <v>103545</v>
      </c>
    </row>
    <row r="2893" customFormat="false" ht="15" hidden="false" customHeight="false" outlineLevel="0" collapsed="false">
      <c r="A2893" s="6" t="str">
        <f aca="false">TEXT(B2893,"0")&amp;"-"&amp;TEXT(C2893,"00")</f>
        <v>2025-04</v>
      </c>
      <c r="B2893" s="4" t="n">
        <v>2025</v>
      </c>
      <c r="C2893" s="4" t="n">
        <v>4</v>
      </c>
      <c r="D2893" s="9" t="s">
        <v>292</v>
      </c>
      <c r="E2893" s="9" t="s">
        <v>352</v>
      </c>
      <c r="F2893" s="12" t="str">
        <f aca="false">INDEX(品項主檔!$B$2:$B$11,MATCH($E2893,品項主檔!$A$2:$A$11,0))</f>
        <v>三杯雞定食</v>
      </c>
      <c r="G2893" s="12" t="str">
        <f aca="false">INDEX(品項主檔!$C$2:$C$11,MATCH($E2893,品項主檔!$A$2:$A$11,0))</f>
        <v>主食</v>
      </c>
      <c r="H2893" s="17" t="n">
        <f aca="false">SUMIFS(品項年度售價!$D$2:$D$31,品項年度售價!$A$2:$A$31,$B2893,品項年度售價!$B$2:$B$31,$E2893)</f>
        <v>260</v>
      </c>
      <c r="I2893" s="4" t="n">
        <v>319</v>
      </c>
      <c r="J2893" s="14" t="n">
        <f aca="false">H2893*I2893</f>
        <v>82940</v>
      </c>
    </row>
    <row r="2894" customFormat="false" ht="15" hidden="false" customHeight="false" outlineLevel="0" collapsed="false">
      <c r="A2894" s="6" t="str">
        <f aca="false">TEXT(B2894,"0")&amp;"-"&amp;TEXT(C2894,"00")</f>
        <v>2025-04</v>
      </c>
      <c r="B2894" s="4" t="n">
        <v>2025</v>
      </c>
      <c r="C2894" s="4" t="n">
        <v>4</v>
      </c>
      <c r="D2894" s="9" t="s">
        <v>292</v>
      </c>
      <c r="E2894" s="9" t="s">
        <v>354</v>
      </c>
      <c r="F2894" s="12" t="str">
        <f aca="false">INDEX(品項主檔!$B$2:$B$11,MATCH($E2894,品項主檔!$A$2:$A$11,0))</f>
        <v>蔥油雞腿飯</v>
      </c>
      <c r="G2894" s="12" t="str">
        <f aca="false">INDEX(品項主檔!$C$2:$C$11,MATCH($E2894,品項主檔!$A$2:$A$11,0))</f>
        <v>主食</v>
      </c>
      <c r="H2894" s="17" t="n">
        <f aca="false">SUMIFS(品項年度售價!$D$2:$D$31,品項年度售價!$A$2:$A$31,$B2894,品項年度售價!$B$2:$B$31,$E2894)</f>
        <v>230</v>
      </c>
      <c r="I2894" s="4" t="n">
        <v>302</v>
      </c>
      <c r="J2894" s="14" t="n">
        <f aca="false">H2894*I2894</f>
        <v>69460</v>
      </c>
    </row>
    <row r="2895" customFormat="false" ht="15" hidden="false" customHeight="false" outlineLevel="0" collapsed="false">
      <c r="A2895" s="6" t="str">
        <f aca="false">TEXT(B2895,"0")&amp;"-"&amp;TEXT(C2895,"00")</f>
        <v>2025-04</v>
      </c>
      <c r="B2895" s="4" t="n">
        <v>2025</v>
      </c>
      <c r="C2895" s="4" t="n">
        <v>4</v>
      </c>
      <c r="D2895" s="9" t="s">
        <v>292</v>
      </c>
      <c r="E2895" s="9" t="s">
        <v>356</v>
      </c>
      <c r="F2895" s="12" t="str">
        <f aca="false">INDEX(品項主檔!$B$2:$B$11,MATCH($E2895,品項主檔!$A$2:$A$11,0))</f>
        <v>黑胡椒豬排飯</v>
      </c>
      <c r="G2895" s="12" t="str">
        <f aca="false">INDEX(品項主檔!$C$2:$C$11,MATCH($E2895,品項主檔!$A$2:$A$11,0))</f>
        <v>主食</v>
      </c>
      <c r="H2895" s="17" t="n">
        <f aca="false">SUMIFS(品項年度售價!$D$2:$D$31,品項年度售價!$A$2:$A$31,$B2895,品項年度售價!$B$2:$B$31,$E2895)</f>
        <v>240</v>
      </c>
      <c r="I2895" s="4" t="n">
        <v>371</v>
      </c>
      <c r="J2895" s="14" t="n">
        <f aca="false">H2895*I2895</f>
        <v>89040</v>
      </c>
    </row>
    <row r="2896" customFormat="false" ht="15" hidden="false" customHeight="false" outlineLevel="0" collapsed="false">
      <c r="A2896" s="6" t="str">
        <f aca="false">TEXT(B2896,"0")&amp;"-"&amp;TEXT(C2896,"00")</f>
        <v>2025-04</v>
      </c>
      <c r="B2896" s="4" t="n">
        <v>2025</v>
      </c>
      <c r="C2896" s="4" t="n">
        <v>4</v>
      </c>
      <c r="D2896" s="9" t="s">
        <v>292</v>
      </c>
      <c r="E2896" s="9" t="s">
        <v>358</v>
      </c>
      <c r="F2896" s="12" t="str">
        <f aca="false">INDEX(品項主檔!$B$2:$B$11,MATCH($E2896,品項主檔!$A$2:$A$11,0))</f>
        <v>麻油雞湯麵</v>
      </c>
      <c r="G2896" s="12" t="str">
        <f aca="false">INDEX(品項主檔!$C$2:$C$11,MATCH($E2896,品項主檔!$A$2:$A$11,0))</f>
        <v>主食</v>
      </c>
      <c r="H2896" s="17" t="n">
        <f aca="false">SUMIFS(品項年度售價!$D$2:$D$31,品項年度售價!$A$2:$A$31,$B2896,品項年度售價!$B$2:$B$31,$E2896)</f>
        <v>305</v>
      </c>
      <c r="I2896" s="4" t="n">
        <v>272</v>
      </c>
      <c r="J2896" s="14" t="n">
        <f aca="false">H2896*I2896</f>
        <v>82960</v>
      </c>
    </row>
    <row r="2897" customFormat="false" ht="15" hidden="false" customHeight="false" outlineLevel="0" collapsed="false">
      <c r="A2897" s="6" t="str">
        <f aca="false">TEXT(B2897,"0")&amp;"-"&amp;TEXT(C2897,"00")</f>
        <v>2025-04</v>
      </c>
      <c r="B2897" s="4" t="n">
        <v>2025</v>
      </c>
      <c r="C2897" s="4" t="n">
        <v>4</v>
      </c>
      <c r="D2897" s="9" t="s">
        <v>292</v>
      </c>
      <c r="E2897" s="9" t="s">
        <v>360</v>
      </c>
      <c r="F2897" s="12" t="str">
        <f aca="false">INDEX(品項主檔!$B$2:$B$11,MATCH($E2897,品項主檔!$A$2:$A$11,0))</f>
        <v>塔香涼麵</v>
      </c>
      <c r="G2897" s="12" t="str">
        <f aca="false">INDEX(品項主檔!$C$2:$C$11,MATCH($E2897,品項主檔!$A$2:$A$11,0))</f>
        <v>主食</v>
      </c>
      <c r="H2897" s="17" t="n">
        <f aca="false">SUMIFS(品項年度售價!$D$2:$D$31,品項年度售價!$A$2:$A$31,$B2897,品項年度售價!$B$2:$B$31,$E2897)</f>
        <v>185</v>
      </c>
      <c r="I2897" s="4" t="n">
        <v>271</v>
      </c>
      <c r="J2897" s="14" t="n">
        <f aca="false">H2897*I2897</f>
        <v>50135</v>
      </c>
    </row>
    <row r="2898" customFormat="false" ht="15" hidden="false" customHeight="false" outlineLevel="0" collapsed="false">
      <c r="A2898" s="6" t="str">
        <f aca="false">TEXT(B2898,"0")&amp;"-"&amp;TEXT(C2898,"00")</f>
        <v>2025-04</v>
      </c>
      <c r="B2898" s="4" t="n">
        <v>2025</v>
      </c>
      <c r="C2898" s="4" t="n">
        <v>4</v>
      </c>
      <c r="D2898" s="9" t="s">
        <v>292</v>
      </c>
      <c r="E2898" s="9" t="s">
        <v>362</v>
      </c>
      <c r="F2898" s="12" t="str">
        <f aca="false">INDEX(品項主檔!$B$2:$B$11,MATCH($E2898,品項主檔!$A$2:$A$11,0))</f>
        <v>海鮮炒飯</v>
      </c>
      <c r="G2898" s="12" t="str">
        <f aca="false">INDEX(品項主檔!$C$2:$C$11,MATCH($E2898,品項主檔!$A$2:$A$11,0))</f>
        <v>主食</v>
      </c>
      <c r="H2898" s="17" t="n">
        <f aca="false">SUMIFS(品項年度售價!$D$2:$D$31,品項年度售價!$A$2:$A$31,$B2898,品項年度售價!$B$2:$B$31,$E2898)</f>
        <v>255</v>
      </c>
      <c r="I2898" s="4" t="n">
        <v>363</v>
      </c>
      <c r="J2898" s="14" t="n">
        <f aca="false">H2898*I2898</f>
        <v>92565</v>
      </c>
    </row>
    <row r="2899" customFormat="false" ht="15" hidden="false" customHeight="false" outlineLevel="0" collapsed="false">
      <c r="A2899" s="6" t="str">
        <f aca="false">TEXT(B2899,"0")&amp;"-"&amp;TEXT(C2899,"00")</f>
        <v>2025-04</v>
      </c>
      <c r="B2899" s="4" t="n">
        <v>2025</v>
      </c>
      <c r="C2899" s="4" t="n">
        <v>4</v>
      </c>
      <c r="D2899" s="9" t="s">
        <v>292</v>
      </c>
      <c r="E2899" s="9" t="s">
        <v>364</v>
      </c>
      <c r="F2899" s="12" t="str">
        <f aca="false">INDEX(品項主檔!$B$2:$B$11,MATCH($E2899,品項主檔!$A$2:$A$11,0))</f>
        <v>酸辣湯</v>
      </c>
      <c r="G2899" s="12" t="str">
        <f aca="false">INDEX(品項主檔!$C$2:$C$11,MATCH($E2899,品項主檔!$A$2:$A$11,0))</f>
        <v>湯品</v>
      </c>
      <c r="H2899" s="17" t="n">
        <f aca="false">SUMIFS(品項年度售價!$D$2:$D$31,品項年度售價!$A$2:$A$31,$B2899,品項年度售價!$B$2:$B$31,$E2899)</f>
        <v>60</v>
      </c>
      <c r="I2899" s="4" t="n">
        <v>1696</v>
      </c>
      <c r="J2899" s="14" t="n">
        <f aca="false">H2899*I2899</f>
        <v>101760</v>
      </c>
    </row>
    <row r="2900" customFormat="false" ht="15" hidden="false" customHeight="false" outlineLevel="0" collapsed="false">
      <c r="A2900" s="6" t="str">
        <f aca="false">TEXT(B2900,"0")&amp;"-"&amp;TEXT(C2900,"00")</f>
        <v>2025-04</v>
      </c>
      <c r="B2900" s="4" t="n">
        <v>2025</v>
      </c>
      <c r="C2900" s="4" t="n">
        <v>4</v>
      </c>
      <c r="D2900" s="9" t="s">
        <v>292</v>
      </c>
      <c r="E2900" s="9" t="s">
        <v>367</v>
      </c>
      <c r="F2900" s="12" t="str">
        <f aca="false">INDEX(品項主檔!$B$2:$B$11,MATCH($E2900,品項主檔!$A$2:$A$11,0))</f>
        <v>招牌滷味拼盤</v>
      </c>
      <c r="G2900" s="12" t="str">
        <f aca="false">INDEX(品項主檔!$C$2:$C$11,MATCH($E2900,品項主檔!$A$2:$A$11,0))</f>
        <v>小菜</v>
      </c>
      <c r="H2900" s="17" t="n">
        <f aca="false">SUMIFS(品項年度售價!$D$2:$D$31,品項年度售價!$A$2:$A$31,$B2900,品項年度售價!$B$2:$B$31,$E2900)</f>
        <v>125</v>
      </c>
      <c r="I2900" s="4" t="n">
        <v>1362</v>
      </c>
      <c r="J2900" s="14" t="n">
        <f aca="false">H2900*I2900</f>
        <v>170250</v>
      </c>
    </row>
    <row r="2901" customFormat="false" ht="15" hidden="false" customHeight="false" outlineLevel="0" collapsed="false">
      <c r="A2901" s="6" t="str">
        <f aca="false">TEXT(B2901,"0")&amp;"-"&amp;TEXT(C2901,"00")</f>
        <v>2025-04</v>
      </c>
      <c r="B2901" s="4" t="n">
        <v>2025</v>
      </c>
      <c r="C2901" s="4" t="n">
        <v>4</v>
      </c>
      <c r="D2901" s="9" t="s">
        <v>292</v>
      </c>
      <c r="E2901" s="9" t="s">
        <v>370</v>
      </c>
      <c r="F2901" s="12" t="str">
        <f aca="false">INDEX(品項主檔!$B$2:$B$11,MATCH($E2901,品項主檔!$A$2:$A$11,0))</f>
        <v>古早味紅茶</v>
      </c>
      <c r="G2901" s="12" t="str">
        <f aca="false">INDEX(品項主檔!$C$2:$C$11,MATCH($E2901,品項主檔!$A$2:$A$11,0))</f>
        <v>飲品</v>
      </c>
      <c r="H2901" s="17" t="n">
        <f aca="false">SUMIFS(品項年度售價!$D$2:$D$31,品項年度售價!$A$2:$A$31,$B2901,品項年度售價!$B$2:$B$31,$E2901)</f>
        <v>45</v>
      </c>
      <c r="I2901" s="4" t="n">
        <v>2587</v>
      </c>
      <c r="J2901" s="14" t="n">
        <f aca="false">H2901*I2901</f>
        <v>116415</v>
      </c>
    </row>
    <row r="2902" customFormat="false" ht="15" hidden="false" customHeight="false" outlineLevel="0" collapsed="false">
      <c r="A2902" s="6" t="str">
        <f aca="false">TEXT(B2902,"0")&amp;"-"&amp;TEXT(C2902,"00")</f>
        <v>2025-04</v>
      </c>
      <c r="B2902" s="4" t="n">
        <v>2025</v>
      </c>
      <c r="C2902" s="4" t="n">
        <v>4</v>
      </c>
      <c r="D2902" s="9" t="s">
        <v>315</v>
      </c>
      <c r="E2902" s="9" t="s">
        <v>349</v>
      </c>
      <c r="F2902" s="12" t="str">
        <f aca="false">INDEX(品項主檔!$B$2:$B$11,MATCH($E2902,品項主檔!$A$2:$A$11,0))</f>
        <v>招牌牛肉麵</v>
      </c>
      <c r="G2902" s="12" t="str">
        <f aca="false">INDEX(品項主檔!$C$2:$C$11,MATCH($E2902,品項主檔!$A$2:$A$11,0))</f>
        <v>主食</v>
      </c>
      <c r="H2902" s="17" t="n">
        <f aca="false">SUMIFS(品項年度售價!$D$2:$D$31,品項年度售價!$A$2:$A$31,$B2902,品項年度售價!$B$2:$B$31,$E2902)</f>
        <v>295</v>
      </c>
      <c r="I2902" s="4" t="n">
        <v>333</v>
      </c>
      <c r="J2902" s="14" t="n">
        <f aca="false">H2902*I2902</f>
        <v>98235</v>
      </c>
    </row>
    <row r="2903" customFormat="false" ht="15" hidden="false" customHeight="false" outlineLevel="0" collapsed="false">
      <c r="A2903" s="6" t="str">
        <f aca="false">TEXT(B2903,"0")&amp;"-"&amp;TEXT(C2903,"00")</f>
        <v>2025-04</v>
      </c>
      <c r="B2903" s="4" t="n">
        <v>2025</v>
      </c>
      <c r="C2903" s="4" t="n">
        <v>4</v>
      </c>
      <c r="D2903" s="9" t="s">
        <v>315</v>
      </c>
      <c r="E2903" s="9" t="s">
        <v>352</v>
      </c>
      <c r="F2903" s="12" t="str">
        <f aca="false">INDEX(品項主檔!$B$2:$B$11,MATCH($E2903,品項主檔!$A$2:$A$11,0))</f>
        <v>三杯雞定食</v>
      </c>
      <c r="G2903" s="12" t="str">
        <f aca="false">INDEX(品項主檔!$C$2:$C$11,MATCH($E2903,品項主檔!$A$2:$A$11,0))</f>
        <v>主食</v>
      </c>
      <c r="H2903" s="17" t="n">
        <f aca="false">SUMIFS(品項年度售價!$D$2:$D$31,品項年度售價!$A$2:$A$31,$B2903,品項年度售價!$B$2:$B$31,$E2903)</f>
        <v>260</v>
      </c>
      <c r="I2903" s="4" t="n">
        <v>356</v>
      </c>
      <c r="J2903" s="14" t="n">
        <f aca="false">H2903*I2903</f>
        <v>92560</v>
      </c>
    </row>
    <row r="2904" customFormat="false" ht="15" hidden="false" customHeight="false" outlineLevel="0" collapsed="false">
      <c r="A2904" s="6" t="str">
        <f aca="false">TEXT(B2904,"0")&amp;"-"&amp;TEXT(C2904,"00")</f>
        <v>2025-04</v>
      </c>
      <c r="B2904" s="4" t="n">
        <v>2025</v>
      </c>
      <c r="C2904" s="4" t="n">
        <v>4</v>
      </c>
      <c r="D2904" s="9" t="s">
        <v>315</v>
      </c>
      <c r="E2904" s="9" t="s">
        <v>354</v>
      </c>
      <c r="F2904" s="12" t="str">
        <f aca="false">INDEX(品項主檔!$B$2:$B$11,MATCH($E2904,品項主檔!$A$2:$A$11,0))</f>
        <v>蔥油雞腿飯</v>
      </c>
      <c r="G2904" s="12" t="str">
        <f aca="false">INDEX(品項主檔!$C$2:$C$11,MATCH($E2904,品項主檔!$A$2:$A$11,0))</f>
        <v>主食</v>
      </c>
      <c r="H2904" s="17" t="n">
        <f aca="false">SUMIFS(品項年度售價!$D$2:$D$31,品項年度售價!$A$2:$A$31,$B2904,品項年度售價!$B$2:$B$31,$E2904)</f>
        <v>230</v>
      </c>
      <c r="I2904" s="4" t="n">
        <v>272</v>
      </c>
      <c r="J2904" s="14" t="n">
        <f aca="false">H2904*I2904</f>
        <v>62560</v>
      </c>
    </row>
    <row r="2905" customFormat="false" ht="15" hidden="false" customHeight="false" outlineLevel="0" collapsed="false">
      <c r="A2905" s="6" t="str">
        <f aca="false">TEXT(B2905,"0")&amp;"-"&amp;TEXT(C2905,"00")</f>
        <v>2025-04</v>
      </c>
      <c r="B2905" s="4" t="n">
        <v>2025</v>
      </c>
      <c r="C2905" s="4" t="n">
        <v>4</v>
      </c>
      <c r="D2905" s="9" t="s">
        <v>315</v>
      </c>
      <c r="E2905" s="9" t="s">
        <v>356</v>
      </c>
      <c r="F2905" s="12" t="str">
        <f aca="false">INDEX(品項主檔!$B$2:$B$11,MATCH($E2905,品項主檔!$A$2:$A$11,0))</f>
        <v>黑胡椒豬排飯</v>
      </c>
      <c r="G2905" s="12" t="str">
        <f aca="false">INDEX(品項主檔!$C$2:$C$11,MATCH($E2905,品項主檔!$A$2:$A$11,0))</f>
        <v>主食</v>
      </c>
      <c r="H2905" s="17" t="n">
        <f aca="false">SUMIFS(品項年度售價!$D$2:$D$31,品項年度售價!$A$2:$A$31,$B2905,品項年度售價!$B$2:$B$31,$E2905)</f>
        <v>240</v>
      </c>
      <c r="I2905" s="4" t="n">
        <v>378</v>
      </c>
      <c r="J2905" s="14" t="n">
        <f aca="false">H2905*I2905</f>
        <v>90720</v>
      </c>
    </row>
    <row r="2906" customFormat="false" ht="15" hidden="false" customHeight="false" outlineLevel="0" collapsed="false">
      <c r="A2906" s="6" t="str">
        <f aca="false">TEXT(B2906,"0")&amp;"-"&amp;TEXT(C2906,"00")</f>
        <v>2025-04</v>
      </c>
      <c r="B2906" s="4" t="n">
        <v>2025</v>
      </c>
      <c r="C2906" s="4" t="n">
        <v>4</v>
      </c>
      <c r="D2906" s="9" t="s">
        <v>315</v>
      </c>
      <c r="E2906" s="9" t="s">
        <v>358</v>
      </c>
      <c r="F2906" s="12" t="str">
        <f aca="false">INDEX(品項主檔!$B$2:$B$11,MATCH($E2906,品項主檔!$A$2:$A$11,0))</f>
        <v>麻油雞湯麵</v>
      </c>
      <c r="G2906" s="12" t="str">
        <f aca="false">INDEX(品項主檔!$C$2:$C$11,MATCH($E2906,品項主檔!$A$2:$A$11,0))</f>
        <v>主食</v>
      </c>
      <c r="H2906" s="17" t="n">
        <f aca="false">SUMIFS(品項年度售價!$D$2:$D$31,品項年度售價!$A$2:$A$31,$B2906,品項年度售價!$B$2:$B$31,$E2906)</f>
        <v>305</v>
      </c>
      <c r="I2906" s="4" t="n">
        <v>253</v>
      </c>
      <c r="J2906" s="14" t="n">
        <f aca="false">H2906*I2906</f>
        <v>77165</v>
      </c>
    </row>
    <row r="2907" customFormat="false" ht="15" hidden="false" customHeight="false" outlineLevel="0" collapsed="false">
      <c r="A2907" s="6" t="str">
        <f aca="false">TEXT(B2907,"0")&amp;"-"&amp;TEXT(C2907,"00")</f>
        <v>2025-04</v>
      </c>
      <c r="B2907" s="4" t="n">
        <v>2025</v>
      </c>
      <c r="C2907" s="4" t="n">
        <v>4</v>
      </c>
      <c r="D2907" s="9" t="s">
        <v>315</v>
      </c>
      <c r="E2907" s="9" t="s">
        <v>360</v>
      </c>
      <c r="F2907" s="12" t="str">
        <f aca="false">INDEX(品項主檔!$B$2:$B$11,MATCH($E2907,品項主檔!$A$2:$A$11,0))</f>
        <v>塔香涼麵</v>
      </c>
      <c r="G2907" s="12" t="str">
        <f aca="false">INDEX(品項主檔!$C$2:$C$11,MATCH($E2907,品項主檔!$A$2:$A$11,0))</f>
        <v>主食</v>
      </c>
      <c r="H2907" s="17" t="n">
        <f aca="false">SUMIFS(品項年度售價!$D$2:$D$31,品項年度售價!$A$2:$A$31,$B2907,品項年度售價!$B$2:$B$31,$E2907)</f>
        <v>185</v>
      </c>
      <c r="I2907" s="4" t="n">
        <v>248</v>
      </c>
      <c r="J2907" s="14" t="n">
        <f aca="false">H2907*I2907</f>
        <v>45880</v>
      </c>
    </row>
    <row r="2908" customFormat="false" ht="15" hidden="false" customHeight="false" outlineLevel="0" collapsed="false">
      <c r="A2908" s="6" t="str">
        <f aca="false">TEXT(B2908,"0")&amp;"-"&amp;TEXT(C2908,"00")</f>
        <v>2025-04</v>
      </c>
      <c r="B2908" s="4" t="n">
        <v>2025</v>
      </c>
      <c r="C2908" s="4" t="n">
        <v>4</v>
      </c>
      <c r="D2908" s="9" t="s">
        <v>315</v>
      </c>
      <c r="E2908" s="9" t="s">
        <v>362</v>
      </c>
      <c r="F2908" s="12" t="str">
        <f aca="false">INDEX(品項主檔!$B$2:$B$11,MATCH($E2908,品項主檔!$A$2:$A$11,0))</f>
        <v>海鮮炒飯</v>
      </c>
      <c r="G2908" s="12" t="str">
        <f aca="false">INDEX(品項主檔!$C$2:$C$11,MATCH($E2908,品項主檔!$A$2:$A$11,0))</f>
        <v>主食</v>
      </c>
      <c r="H2908" s="17" t="n">
        <f aca="false">SUMIFS(品項年度售價!$D$2:$D$31,品項年度售價!$A$2:$A$31,$B2908,品項年度售價!$B$2:$B$31,$E2908)</f>
        <v>255</v>
      </c>
      <c r="I2908" s="4" t="n">
        <v>381</v>
      </c>
      <c r="J2908" s="14" t="n">
        <f aca="false">H2908*I2908</f>
        <v>97155</v>
      </c>
    </row>
    <row r="2909" customFormat="false" ht="15" hidden="false" customHeight="false" outlineLevel="0" collapsed="false">
      <c r="A2909" s="6" t="str">
        <f aca="false">TEXT(B2909,"0")&amp;"-"&amp;TEXT(C2909,"00")</f>
        <v>2025-04</v>
      </c>
      <c r="B2909" s="4" t="n">
        <v>2025</v>
      </c>
      <c r="C2909" s="4" t="n">
        <v>4</v>
      </c>
      <c r="D2909" s="9" t="s">
        <v>315</v>
      </c>
      <c r="E2909" s="9" t="s">
        <v>364</v>
      </c>
      <c r="F2909" s="12" t="str">
        <f aca="false">INDEX(品項主檔!$B$2:$B$11,MATCH($E2909,品項主檔!$A$2:$A$11,0))</f>
        <v>酸辣湯</v>
      </c>
      <c r="G2909" s="12" t="str">
        <f aca="false">INDEX(品項主檔!$C$2:$C$11,MATCH($E2909,品項主檔!$A$2:$A$11,0))</f>
        <v>湯品</v>
      </c>
      <c r="H2909" s="17" t="n">
        <f aca="false">SUMIFS(品項年度售價!$D$2:$D$31,品項年度售價!$A$2:$A$31,$B2909,品項年度售價!$B$2:$B$31,$E2909)</f>
        <v>60</v>
      </c>
      <c r="I2909" s="4" t="n">
        <v>1319</v>
      </c>
      <c r="J2909" s="14" t="n">
        <f aca="false">H2909*I2909</f>
        <v>79140</v>
      </c>
    </row>
    <row r="2910" customFormat="false" ht="15" hidden="false" customHeight="false" outlineLevel="0" collapsed="false">
      <c r="A2910" s="6" t="str">
        <f aca="false">TEXT(B2910,"0")&amp;"-"&amp;TEXT(C2910,"00")</f>
        <v>2025-04</v>
      </c>
      <c r="B2910" s="4" t="n">
        <v>2025</v>
      </c>
      <c r="C2910" s="4" t="n">
        <v>4</v>
      </c>
      <c r="D2910" s="9" t="s">
        <v>315</v>
      </c>
      <c r="E2910" s="9" t="s">
        <v>367</v>
      </c>
      <c r="F2910" s="12" t="str">
        <f aca="false">INDEX(品項主檔!$B$2:$B$11,MATCH($E2910,品項主檔!$A$2:$A$11,0))</f>
        <v>招牌滷味拼盤</v>
      </c>
      <c r="G2910" s="12" t="str">
        <f aca="false">INDEX(品項主檔!$C$2:$C$11,MATCH($E2910,品項主檔!$A$2:$A$11,0))</f>
        <v>小菜</v>
      </c>
      <c r="H2910" s="17" t="n">
        <f aca="false">SUMIFS(品項年度售價!$D$2:$D$31,品項年度售價!$A$2:$A$31,$B2910,品項年度售價!$B$2:$B$31,$E2910)</f>
        <v>125</v>
      </c>
      <c r="I2910" s="4" t="n">
        <v>1116</v>
      </c>
      <c r="J2910" s="14" t="n">
        <f aca="false">H2910*I2910</f>
        <v>139500</v>
      </c>
    </row>
    <row r="2911" customFormat="false" ht="15" hidden="false" customHeight="false" outlineLevel="0" collapsed="false">
      <c r="A2911" s="6" t="str">
        <f aca="false">TEXT(B2911,"0")&amp;"-"&amp;TEXT(C2911,"00")</f>
        <v>2025-04</v>
      </c>
      <c r="B2911" s="4" t="n">
        <v>2025</v>
      </c>
      <c r="C2911" s="4" t="n">
        <v>4</v>
      </c>
      <c r="D2911" s="9" t="s">
        <v>315</v>
      </c>
      <c r="E2911" s="9" t="s">
        <v>370</v>
      </c>
      <c r="F2911" s="12" t="str">
        <f aca="false">INDEX(品項主檔!$B$2:$B$11,MATCH($E2911,品項主檔!$A$2:$A$11,0))</f>
        <v>古早味紅茶</v>
      </c>
      <c r="G2911" s="12" t="str">
        <f aca="false">INDEX(品項主檔!$C$2:$C$11,MATCH($E2911,品項主檔!$A$2:$A$11,0))</f>
        <v>飲品</v>
      </c>
      <c r="H2911" s="17" t="n">
        <f aca="false">SUMIFS(品項年度售價!$D$2:$D$31,品項年度售價!$A$2:$A$31,$B2911,品項年度售價!$B$2:$B$31,$E2911)</f>
        <v>45</v>
      </c>
      <c r="I2911" s="4" t="n">
        <v>3325</v>
      </c>
      <c r="J2911" s="14" t="n">
        <f aca="false">H2911*I2911</f>
        <v>149625</v>
      </c>
    </row>
    <row r="2912" customFormat="false" ht="15" hidden="false" customHeight="false" outlineLevel="0" collapsed="false">
      <c r="A2912" s="6" t="str">
        <f aca="false">TEXT(B2912,"0")&amp;"-"&amp;TEXT(C2912,"00")</f>
        <v>2025-05</v>
      </c>
      <c r="B2912" s="4" t="n">
        <v>2025</v>
      </c>
      <c r="C2912" s="4" t="n">
        <v>5</v>
      </c>
      <c r="D2912" s="9" t="s">
        <v>294</v>
      </c>
      <c r="E2912" s="9" t="s">
        <v>349</v>
      </c>
      <c r="F2912" s="12" t="str">
        <f aca="false">INDEX(品項主檔!$B$2:$B$11,MATCH($E2912,品項主檔!$A$2:$A$11,0))</f>
        <v>招牌牛肉麵</v>
      </c>
      <c r="G2912" s="12" t="str">
        <f aca="false">INDEX(品項主檔!$C$2:$C$11,MATCH($E2912,品項主檔!$A$2:$A$11,0))</f>
        <v>主食</v>
      </c>
      <c r="H2912" s="17" t="n">
        <f aca="false">SUMIFS(品項年度售價!$D$2:$D$31,品項年度售價!$A$2:$A$31,$B2912,品項年度售價!$B$2:$B$31,$E2912)</f>
        <v>295</v>
      </c>
      <c r="I2912" s="4" t="n">
        <v>497</v>
      </c>
      <c r="J2912" s="14" t="n">
        <f aca="false">H2912*I2912</f>
        <v>146615</v>
      </c>
    </row>
    <row r="2913" customFormat="false" ht="15" hidden="false" customHeight="false" outlineLevel="0" collapsed="false">
      <c r="A2913" s="6" t="str">
        <f aca="false">TEXT(B2913,"0")&amp;"-"&amp;TEXT(C2913,"00")</f>
        <v>2025-05</v>
      </c>
      <c r="B2913" s="4" t="n">
        <v>2025</v>
      </c>
      <c r="C2913" s="4" t="n">
        <v>5</v>
      </c>
      <c r="D2913" s="9" t="s">
        <v>294</v>
      </c>
      <c r="E2913" s="9" t="s">
        <v>352</v>
      </c>
      <c r="F2913" s="12" t="str">
        <f aca="false">INDEX(品項主檔!$B$2:$B$11,MATCH($E2913,品項主檔!$A$2:$A$11,0))</f>
        <v>三杯雞定食</v>
      </c>
      <c r="G2913" s="12" t="str">
        <f aca="false">INDEX(品項主檔!$C$2:$C$11,MATCH($E2913,品項主檔!$A$2:$A$11,0))</f>
        <v>主食</v>
      </c>
      <c r="H2913" s="17" t="n">
        <f aca="false">SUMIFS(品項年度售價!$D$2:$D$31,品項年度售價!$A$2:$A$31,$B2913,品項年度售價!$B$2:$B$31,$E2913)</f>
        <v>260</v>
      </c>
      <c r="I2913" s="4" t="n">
        <v>656</v>
      </c>
      <c r="J2913" s="14" t="n">
        <f aca="false">H2913*I2913</f>
        <v>170560</v>
      </c>
    </row>
    <row r="2914" customFormat="false" ht="15" hidden="false" customHeight="false" outlineLevel="0" collapsed="false">
      <c r="A2914" s="6" t="str">
        <f aca="false">TEXT(B2914,"0")&amp;"-"&amp;TEXT(C2914,"00")</f>
        <v>2025-05</v>
      </c>
      <c r="B2914" s="4" t="n">
        <v>2025</v>
      </c>
      <c r="C2914" s="4" t="n">
        <v>5</v>
      </c>
      <c r="D2914" s="9" t="s">
        <v>294</v>
      </c>
      <c r="E2914" s="9" t="s">
        <v>354</v>
      </c>
      <c r="F2914" s="12" t="str">
        <f aca="false">INDEX(品項主檔!$B$2:$B$11,MATCH($E2914,品項主檔!$A$2:$A$11,0))</f>
        <v>蔥油雞腿飯</v>
      </c>
      <c r="G2914" s="12" t="str">
        <f aca="false">INDEX(品項主檔!$C$2:$C$11,MATCH($E2914,品項主檔!$A$2:$A$11,0))</f>
        <v>主食</v>
      </c>
      <c r="H2914" s="17" t="n">
        <f aca="false">SUMIFS(品項年度售價!$D$2:$D$31,品項年度售價!$A$2:$A$31,$B2914,品項年度售價!$B$2:$B$31,$E2914)</f>
        <v>230</v>
      </c>
      <c r="I2914" s="4" t="n">
        <v>692</v>
      </c>
      <c r="J2914" s="14" t="n">
        <f aca="false">H2914*I2914</f>
        <v>159160</v>
      </c>
    </row>
    <row r="2915" customFormat="false" ht="15" hidden="false" customHeight="false" outlineLevel="0" collapsed="false">
      <c r="A2915" s="6" t="str">
        <f aca="false">TEXT(B2915,"0")&amp;"-"&amp;TEXT(C2915,"00")</f>
        <v>2025-05</v>
      </c>
      <c r="B2915" s="4" t="n">
        <v>2025</v>
      </c>
      <c r="C2915" s="4" t="n">
        <v>5</v>
      </c>
      <c r="D2915" s="9" t="s">
        <v>294</v>
      </c>
      <c r="E2915" s="9" t="s">
        <v>356</v>
      </c>
      <c r="F2915" s="12" t="str">
        <f aca="false">INDEX(品項主檔!$B$2:$B$11,MATCH($E2915,品項主檔!$A$2:$A$11,0))</f>
        <v>黑胡椒豬排飯</v>
      </c>
      <c r="G2915" s="12" t="str">
        <f aca="false">INDEX(品項主檔!$C$2:$C$11,MATCH($E2915,品項主檔!$A$2:$A$11,0))</f>
        <v>主食</v>
      </c>
      <c r="H2915" s="17" t="n">
        <f aca="false">SUMIFS(品項年度售價!$D$2:$D$31,品項年度售價!$A$2:$A$31,$B2915,品項年度售價!$B$2:$B$31,$E2915)</f>
        <v>240</v>
      </c>
      <c r="I2915" s="4" t="n">
        <v>704</v>
      </c>
      <c r="J2915" s="14" t="n">
        <f aca="false">H2915*I2915</f>
        <v>168960</v>
      </c>
    </row>
    <row r="2916" customFormat="false" ht="15" hidden="false" customHeight="false" outlineLevel="0" collapsed="false">
      <c r="A2916" s="6" t="str">
        <f aca="false">TEXT(B2916,"0")&amp;"-"&amp;TEXT(C2916,"00")</f>
        <v>2025-05</v>
      </c>
      <c r="B2916" s="4" t="n">
        <v>2025</v>
      </c>
      <c r="C2916" s="4" t="n">
        <v>5</v>
      </c>
      <c r="D2916" s="9" t="s">
        <v>294</v>
      </c>
      <c r="E2916" s="9" t="s">
        <v>358</v>
      </c>
      <c r="F2916" s="12" t="str">
        <f aca="false">INDEX(品項主檔!$B$2:$B$11,MATCH($E2916,品項主檔!$A$2:$A$11,0))</f>
        <v>麻油雞湯麵</v>
      </c>
      <c r="G2916" s="12" t="str">
        <f aca="false">INDEX(品項主檔!$C$2:$C$11,MATCH($E2916,品項主檔!$A$2:$A$11,0))</f>
        <v>主食</v>
      </c>
      <c r="H2916" s="17" t="n">
        <f aca="false">SUMIFS(品項年度售價!$D$2:$D$31,品項年度售價!$A$2:$A$31,$B2916,品項年度售價!$B$2:$B$31,$E2916)</f>
        <v>305</v>
      </c>
      <c r="I2916" s="4" t="n">
        <v>313</v>
      </c>
      <c r="J2916" s="14" t="n">
        <f aca="false">H2916*I2916</f>
        <v>95465</v>
      </c>
    </row>
    <row r="2917" customFormat="false" ht="15" hidden="false" customHeight="false" outlineLevel="0" collapsed="false">
      <c r="A2917" s="6" t="str">
        <f aca="false">TEXT(B2917,"0")&amp;"-"&amp;TEXT(C2917,"00")</f>
        <v>2025-05</v>
      </c>
      <c r="B2917" s="4" t="n">
        <v>2025</v>
      </c>
      <c r="C2917" s="4" t="n">
        <v>5</v>
      </c>
      <c r="D2917" s="9" t="s">
        <v>294</v>
      </c>
      <c r="E2917" s="9" t="s">
        <v>360</v>
      </c>
      <c r="F2917" s="12" t="str">
        <f aca="false">INDEX(品項主檔!$B$2:$B$11,MATCH($E2917,品項主檔!$A$2:$A$11,0))</f>
        <v>塔香涼麵</v>
      </c>
      <c r="G2917" s="12" t="str">
        <f aca="false">INDEX(品項主檔!$C$2:$C$11,MATCH($E2917,品項主檔!$A$2:$A$11,0))</f>
        <v>主食</v>
      </c>
      <c r="H2917" s="17" t="n">
        <f aca="false">SUMIFS(品項年度售價!$D$2:$D$31,品項年度售價!$A$2:$A$31,$B2917,品項年度售價!$B$2:$B$31,$E2917)</f>
        <v>185</v>
      </c>
      <c r="I2917" s="4" t="n">
        <v>855</v>
      </c>
      <c r="J2917" s="14" t="n">
        <f aca="false">H2917*I2917</f>
        <v>158175</v>
      </c>
    </row>
    <row r="2918" customFormat="false" ht="15" hidden="false" customHeight="false" outlineLevel="0" collapsed="false">
      <c r="A2918" s="6" t="str">
        <f aca="false">TEXT(B2918,"0")&amp;"-"&amp;TEXT(C2918,"00")</f>
        <v>2025-05</v>
      </c>
      <c r="B2918" s="4" t="n">
        <v>2025</v>
      </c>
      <c r="C2918" s="4" t="n">
        <v>5</v>
      </c>
      <c r="D2918" s="9" t="s">
        <v>294</v>
      </c>
      <c r="E2918" s="9" t="s">
        <v>362</v>
      </c>
      <c r="F2918" s="12" t="str">
        <f aca="false">INDEX(品項主檔!$B$2:$B$11,MATCH($E2918,品項主檔!$A$2:$A$11,0))</f>
        <v>海鮮炒飯</v>
      </c>
      <c r="G2918" s="12" t="str">
        <f aca="false">INDEX(品項主檔!$C$2:$C$11,MATCH($E2918,品項主檔!$A$2:$A$11,0))</f>
        <v>主食</v>
      </c>
      <c r="H2918" s="17" t="n">
        <f aca="false">SUMIFS(品項年度售價!$D$2:$D$31,品項年度售價!$A$2:$A$31,$B2918,品項年度售價!$B$2:$B$31,$E2918)</f>
        <v>255</v>
      </c>
      <c r="I2918" s="4" t="n">
        <v>626</v>
      </c>
      <c r="J2918" s="14" t="n">
        <f aca="false">H2918*I2918</f>
        <v>159630</v>
      </c>
    </row>
    <row r="2919" customFormat="false" ht="15" hidden="false" customHeight="false" outlineLevel="0" collapsed="false">
      <c r="A2919" s="6" t="str">
        <f aca="false">TEXT(B2919,"0")&amp;"-"&amp;TEXT(C2919,"00")</f>
        <v>2025-05</v>
      </c>
      <c r="B2919" s="4" t="n">
        <v>2025</v>
      </c>
      <c r="C2919" s="4" t="n">
        <v>5</v>
      </c>
      <c r="D2919" s="9" t="s">
        <v>294</v>
      </c>
      <c r="E2919" s="9" t="s">
        <v>364</v>
      </c>
      <c r="F2919" s="12" t="str">
        <f aca="false">INDEX(品項主檔!$B$2:$B$11,MATCH($E2919,品項主檔!$A$2:$A$11,0))</f>
        <v>酸辣湯</v>
      </c>
      <c r="G2919" s="12" t="str">
        <f aca="false">INDEX(品項主檔!$C$2:$C$11,MATCH($E2919,品項主檔!$A$2:$A$11,0))</f>
        <v>湯品</v>
      </c>
      <c r="H2919" s="17" t="n">
        <f aca="false">SUMIFS(品項年度售價!$D$2:$D$31,品項年度售價!$A$2:$A$31,$B2919,品項年度售價!$B$2:$B$31,$E2919)</f>
        <v>60</v>
      </c>
      <c r="I2919" s="4" t="n">
        <v>2060</v>
      </c>
      <c r="J2919" s="14" t="n">
        <f aca="false">H2919*I2919</f>
        <v>123600</v>
      </c>
    </row>
    <row r="2920" customFormat="false" ht="15" hidden="false" customHeight="false" outlineLevel="0" collapsed="false">
      <c r="A2920" s="6" t="str">
        <f aca="false">TEXT(B2920,"0")&amp;"-"&amp;TEXT(C2920,"00")</f>
        <v>2025-05</v>
      </c>
      <c r="B2920" s="4" t="n">
        <v>2025</v>
      </c>
      <c r="C2920" s="4" t="n">
        <v>5</v>
      </c>
      <c r="D2920" s="9" t="s">
        <v>294</v>
      </c>
      <c r="E2920" s="9" t="s">
        <v>367</v>
      </c>
      <c r="F2920" s="12" t="str">
        <f aca="false">INDEX(品項主檔!$B$2:$B$11,MATCH($E2920,品項主檔!$A$2:$A$11,0))</f>
        <v>招牌滷味拼盤</v>
      </c>
      <c r="G2920" s="12" t="str">
        <f aca="false">INDEX(品項主檔!$C$2:$C$11,MATCH($E2920,品項主檔!$A$2:$A$11,0))</f>
        <v>小菜</v>
      </c>
      <c r="H2920" s="17" t="n">
        <f aca="false">SUMIFS(品項年度售價!$D$2:$D$31,品項年度售價!$A$2:$A$31,$B2920,品項年度售價!$B$2:$B$31,$E2920)</f>
        <v>125</v>
      </c>
      <c r="I2920" s="4" t="n">
        <v>2446</v>
      </c>
      <c r="J2920" s="14" t="n">
        <f aca="false">H2920*I2920</f>
        <v>305750</v>
      </c>
    </row>
    <row r="2921" customFormat="false" ht="15" hidden="false" customHeight="false" outlineLevel="0" collapsed="false">
      <c r="A2921" s="6" t="str">
        <f aca="false">TEXT(B2921,"0")&amp;"-"&amp;TEXT(C2921,"00")</f>
        <v>2025-05</v>
      </c>
      <c r="B2921" s="4" t="n">
        <v>2025</v>
      </c>
      <c r="C2921" s="4" t="n">
        <v>5</v>
      </c>
      <c r="D2921" s="9" t="s">
        <v>294</v>
      </c>
      <c r="E2921" s="9" t="s">
        <v>370</v>
      </c>
      <c r="F2921" s="12" t="str">
        <f aca="false">INDEX(品項主檔!$B$2:$B$11,MATCH($E2921,品項主檔!$A$2:$A$11,0))</f>
        <v>古早味紅茶</v>
      </c>
      <c r="G2921" s="12" t="str">
        <f aca="false">INDEX(品項主檔!$C$2:$C$11,MATCH($E2921,品項主檔!$A$2:$A$11,0))</f>
        <v>飲品</v>
      </c>
      <c r="H2921" s="17" t="n">
        <f aca="false">SUMIFS(品項年度售價!$D$2:$D$31,品項年度售價!$A$2:$A$31,$B2921,品項年度售價!$B$2:$B$31,$E2921)</f>
        <v>45</v>
      </c>
      <c r="I2921" s="4" t="n">
        <v>6792</v>
      </c>
      <c r="J2921" s="14" t="n">
        <f aca="false">H2921*I2921</f>
        <v>305640</v>
      </c>
    </row>
    <row r="2922" customFormat="false" ht="15" hidden="false" customHeight="false" outlineLevel="0" collapsed="false">
      <c r="A2922" s="6" t="str">
        <f aca="false">TEXT(B2922,"0")&amp;"-"&amp;TEXT(C2922,"00")</f>
        <v>2025-05</v>
      </c>
      <c r="B2922" s="4" t="n">
        <v>2025</v>
      </c>
      <c r="C2922" s="4" t="n">
        <v>5</v>
      </c>
      <c r="D2922" s="9" t="s">
        <v>325</v>
      </c>
      <c r="E2922" s="9" t="s">
        <v>349</v>
      </c>
      <c r="F2922" s="12" t="str">
        <f aca="false">INDEX(品項主檔!$B$2:$B$11,MATCH($E2922,品項主檔!$A$2:$A$11,0))</f>
        <v>招牌牛肉麵</v>
      </c>
      <c r="G2922" s="12" t="str">
        <f aca="false">INDEX(品項主檔!$C$2:$C$11,MATCH($E2922,品項主檔!$A$2:$A$11,0))</f>
        <v>主食</v>
      </c>
      <c r="H2922" s="17" t="n">
        <f aca="false">SUMIFS(品項年度售價!$D$2:$D$31,品項年度售價!$A$2:$A$31,$B2922,品項年度售價!$B$2:$B$31,$E2922)</f>
        <v>295</v>
      </c>
      <c r="I2922" s="4" t="n">
        <v>399</v>
      </c>
      <c r="J2922" s="14" t="n">
        <f aca="false">H2922*I2922</f>
        <v>117705</v>
      </c>
    </row>
    <row r="2923" customFormat="false" ht="15" hidden="false" customHeight="false" outlineLevel="0" collapsed="false">
      <c r="A2923" s="6" t="str">
        <f aca="false">TEXT(B2923,"0")&amp;"-"&amp;TEXT(C2923,"00")</f>
        <v>2025-05</v>
      </c>
      <c r="B2923" s="4" t="n">
        <v>2025</v>
      </c>
      <c r="C2923" s="4" t="n">
        <v>5</v>
      </c>
      <c r="D2923" s="9" t="s">
        <v>325</v>
      </c>
      <c r="E2923" s="9" t="s">
        <v>352</v>
      </c>
      <c r="F2923" s="12" t="str">
        <f aca="false">INDEX(品項主檔!$B$2:$B$11,MATCH($E2923,品項主檔!$A$2:$A$11,0))</f>
        <v>三杯雞定食</v>
      </c>
      <c r="G2923" s="12" t="str">
        <f aca="false">INDEX(品項主檔!$C$2:$C$11,MATCH($E2923,品項主檔!$A$2:$A$11,0))</f>
        <v>主食</v>
      </c>
      <c r="H2923" s="17" t="n">
        <f aca="false">SUMIFS(品項年度售價!$D$2:$D$31,品項年度售價!$A$2:$A$31,$B2923,品項年度售價!$B$2:$B$31,$E2923)</f>
        <v>260</v>
      </c>
      <c r="I2923" s="4" t="n">
        <v>523</v>
      </c>
      <c r="J2923" s="14" t="n">
        <f aca="false">H2923*I2923</f>
        <v>135980</v>
      </c>
    </row>
    <row r="2924" customFormat="false" ht="15" hidden="false" customHeight="false" outlineLevel="0" collapsed="false">
      <c r="A2924" s="6" t="str">
        <f aca="false">TEXT(B2924,"0")&amp;"-"&amp;TEXT(C2924,"00")</f>
        <v>2025-05</v>
      </c>
      <c r="B2924" s="4" t="n">
        <v>2025</v>
      </c>
      <c r="C2924" s="4" t="n">
        <v>5</v>
      </c>
      <c r="D2924" s="9" t="s">
        <v>325</v>
      </c>
      <c r="E2924" s="9" t="s">
        <v>354</v>
      </c>
      <c r="F2924" s="12" t="str">
        <f aca="false">INDEX(品項主檔!$B$2:$B$11,MATCH($E2924,品項主檔!$A$2:$A$11,0))</f>
        <v>蔥油雞腿飯</v>
      </c>
      <c r="G2924" s="12" t="str">
        <f aca="false">INDEX(品項主檔!$C$2:$C$11,MATCH($E2924,品項主檔!$A$2:$A$11,0))</f>
        <v>主食</v>
      </c>
      <c r="H2924" s="17" t="n">
        <f aca="false">SUMIFS(品項年度售價!$D$2:$D$31,品項年度售價!$A$2:$A$31,$B2924,品項年度售價!$B$2:$B$31,$E2924)</f>
        <v>230</v>
      </c>
      <c r="I2924" s="4" t="n">
        <v>588</v>
      </c>
      <c r="J2924" s="14" t="n">
        <f aca="false">H2924*I2924</f>
        <v>135240</v>
      </c>
    </row>
    <row r="2925" customFormat="false" ht="15" hidden="false" customHeight="false" outlineLevel="0" collapsed="false">
      <c r="A2925" s="6" t="str">
        <f aca="false">TEXT(B2925,"0")&amp;"-"&amp;TEXT(C2925,"00")</f>
        <v>2025-05</v>
      </c>
      <c r="B2925" s="4" t="n">
        <v>2025</v>
      </c>
      <c r="C2925" s="4" t="n">
        <v>5</v>
      </c>
      <c r="D2925" s="9" t="s">
        <v>325</v>
      </c>
      <c r="E2925" s="9" t="s">
        <v>356</v>
      </c>
      <c r="F2925" s="12" t="str">
        <f aca="false">INDEX(品項主檔!$B$2:$B$11,MATCH($E2925,品項主檔!$A$2:$A$11,0))</f>
        <v>黑胡椒豬排飯</v>
      </c>
      <c r="G2925" s="12" t="str">
        <f aca="false">INDEX(品項主檔!$C$2:$C$11,MATCH($E2925,品項主檔!$A$2:$A$11,0))</f>
        <v>主食</v>
      </c>
      <c r="H2925" s="17" t="n">
        <f aca="false">SUMIFS(品項年度售價!$D$2:$D$31,品項年度售價!$A$2:$A$31,$B2925,品項年度售價!$B$2:$B$31,$E2925)</f>
        <v>240</v>
      </c>
      <c r="I2925" s="4" t="n">
        <v>612</v>
      </c>
      <c r="J2925" s="14" t="n">
        <f aca="false">H2925*I2925</f>
        <v>146880</v>
      </c>
    </row>
    <row r="2926" customFormat="false" ht="15" hidden="false" customHeight="false" outlineLevel="0" collapsed="false">
      <c r="A2926" s="6" t="str">
        <f aca="false">TEXT(B2926,"0")&amp;"-"&amp;TEXT(C2926,"00")</f>
        <v>2025-05</v>
      </c>
      <c r="B2926" s="4" t="n">
        <v>2025</v>
      </c>
      <c r="C2926" s="4" t="n">
        <v>5</v>
      </c>
      <c r="D2926" s="9" t="s">
        <v>325</v>
      </c>
      <c r="E2926" s="9" t="s">
        <v>358</v>
      </c>
      <c r="F2926" s="12" t="str">
        <f aca="false">INDEX(品項主檔!$B$2:$B$11,MATCH($E2926,品項主檔!$A$2:$A$11,0))</f>
        <v>麻油雞湯麵</v>
      </c>
      <c r="G2926" s="12" t="str">
        <f aca="false">INDEX(品項主檔!$C$2:$C$11,MATCH($E2926,品項主檔!$A$2:$A$11,0))</f>
        <v>主食</v>
      </c>
      <c r="H2926" s="17" t="n">
        <f aca="false">SUMIFS(品項年度售價!$D$2:$D$31,品項年度售價!$A$2:$A$31,$B2926,品項年度售價!$B$2:$B$31,$E2926)</f>
        <v>305</v>
      </c>
      <c r="I2926" s="4" t="n">
        <v>288</v>
      </c>
      <c r="J2926" s="14" t="n">
        <f aca="false">H2926*I2926</f>
        <v>87840</v>
      </c>
    </row>
    <row r="2927" customFormat="false" ht="15" hidden="false" customHeight="false" outlineLevel="0" collapsed="false">
      <c r="A2927" s="6" t="str">
        <f aca="false">TEXT(B2927,"0")&amp;"-"&amp;TEXT(C2927,"00")</f>
        <v>2025-05</v>
      </c>
      <c r="B2927" s="4" t="n">
        <v>2025</v>
      </c>
      <c r="C2927" s="4" t="n">
        <v>5</v>
      </c>
      <c r="D2927" s="9" t="s">
        <v>325</v>
      </c>
      <c r="E2927" s="9" t="s">
        <v>360</v>
      </c>
      <c r="F2927" s="12" t="str">
        <f aca="false">INDEX(品項主檔!$B$2:$B$11,MATCH($E2927,品項主檔!$A$2:$A$11,0))</f>
        <v>塔香涼麵</v>
      </c>
      <c r="G2927" s="12" t="str">
        <f aca="false">INDEX(品項主檔!$C$2:$C$11,MATCH($E2927,品項主檔!$A$2:$A$11,0))</f>
        <v>主食</v>
      </c>
      <c r="H2927" s="17" t="n">
        <f aca="false">SUMIFS(品項年度售價!$D$2:$D$31,品項年度售價!$A$2:$A$31,$B2927,品項年度售價!$B$2:$B$31,$E2927)</f>
        <v>185</v>
      </c>
      <c r="I2927" s="4" t="n">
        <v>648</v>
      </c>
      <c r="J2927" s="14" t="n">
        <f aca="false">H2927*I2927</f>
        <v>119880</v>
      </c>
    </row>
    <row r="2928" customFormat="false" ht="15" hidden="false" customHeight="false" outlineLevel="0" collapsed="false">
      <c r="A2928" s="6" t="str">
        <f aca="false">TEXT(B2928,"0")&amp;"-"&amp;TEXT(C2928,"00")</f>
        <v>2025-05</v>
      </c>
      <c r="B2928" s="4" t="n">
        <v>2025</v>
      </c>
      <c r="C2928" s="4" t="n">
        <v>5</v>
      </c>
      <c r="D2928" s="9" t="s">
        <v>325</v>
      </c>
      <c r="E2928" s="9" t="s">
        <v>362</v>
      </c>
      <c r="F2928" s="12" t="str">
        <f aca="false">INDEX(品項主檔!$B$2:$B$11,MATCH($E2928,品項主檔!$A$2:$A$11,0))</f>
        <v>海鮮炒飯</v>
      </c>
      <c r="G2928" s="12" t="str">
        <f aca="false">INDEX(品項主檔!$C$2:$C$11,MATCH($E2928,品項主檔!$A$2:$A$11,0))</f>
        <v>主食</v>
      </c>
      <c r="H2928" s="17" t="n">
        <f aca="false">SUMIFS(品項年度售價!$D$2:$D$31,品項年度售價!$A$2:$A$31,$B2928,品項年度售價!$B$2:$B$31,$E2928)</f>
        <v>255</v>
      </c>
      <c r="I2928" s="4" t="n">
        <v>614</v>
      </c>
      <c r="J2928" s="14" t="n">
        <f aca="false">H2928*I2928</f>
        <v>156570</v>
      </c>
    </row>
    <row r="2929" customFormat="false" ht="15" hidden="false" customHeight="false" outlineLevel="0" collapsed="false">
      <c r="A2929" s="6" t="str">
        <f aca="false">TEXT(B2929,"0")&amp;"-"&amp;TEXT(C2929,"00")</f>
        <v>2025-05</v>
      </c>
      <c r="B2929" s="4" t="n">
        <v>2025</v>
      </c>
      <c r="C2929" s="4" t="n">
        <v>5</v>
      </c>
      <c r="D2929" s="9" t="s">
        <v>325</v>
      </c>
      <c r="E2929" s="9" t="s">
        <v>364</v>
      </c>
      <c r="F2929" s="12" t="str">
        <f aca="false">INDEX(品項主檔!$B$2:$B$11,MATCH($E2929,品項主檔!$A$2:$A$11,0))</f>
        <v>酸辣湯</v>
      </c>
      <c r="G2929" s="12" t="str">
        <f aca="false">INDEX(品項主檔!$C$2:$C$11,MATCH($E2929,品項主檔!$A$2:$A$11,0))</f>
        <v>湯品</v>
      </c>
      <c r="H2929" s="17" t="n">
        <f aca="false">SUMIFS(品項年度售價!$D$2:$D$31,品項年度售價!$A$2:$A$31,$B2929,品項年度售價!$B$2:$B$31,$E2929)</f>
        <v>60</v>
      </c>
      <c r="I2929" s="4" t="n">
        <v>1973</v>
      </c>
      <c r="J2929" s="14" t="n">
        <f aca="false">H2929*I2929</f>
        <v>118380</v>
      </c>
    </row>
    <row r="2930" customFormat="false" ht="15" hidden="false" customHeight="false" outlineLevel="0" collapsed="false">
      <c r="A2930" s="6" t="str">
        <f aca="false">TEXT(B2930,"0")&amp;"-"&amp;TEXT(C2930,"00")</f>
        <v>2025-05</v>
      </c>
      <c r="B2930" s="4" t="n">
        <v>2025</v>
      </c>
      <c r="C2930" s="4" t="n">
        <v>5</v>
      </c>
      <c r="D2930" s="9" t="s">
        <v>325</v>
      </c>
      <c r="E2930" s="9" t="s">
        <v>367</v>
      </c>
      <c r="F2930" s="12" t="str">
        <f aca="false">INDEX(品項主檔!$B$2:$B$11,MATCH($E2930,品項主檔!$A$2:$A$11,0))</f>
        <v>招牌滷味拼盤</v>
      </c>
      <c r="G2930" s="12" t="str">
        <f aca="false">INDEX(品項主檔!$C$2:$C$11,MATCH($E2930,品項主檔!$A$2:$A$11,0))</f>
        <v>小菜</v>
      </c>
      <c r="H2930" s="17" t="n">
        <f aca="false">SUMIFS(品項年度售價!$D$2:$D$31,品項年度售價!$A$2:$A$31,$B2930,品項年度售價!$B$2:$B$31,$E2930)</f>
        <v>125</v>
      </c>
      <c r="I2930" s="4" t="n">
        <v>1802</v>
      </c>
      <c r="J2930" s="14" t="n">
        <f aca="false">H2930*I2930</f>
        <v>225250</v>
      </c>
    </row>
    <row r="2931" customFormat="false" ht="15" hidden="false" customHeight="false" outlineLevel="0" collapsed="false">
      <c r="A2931" s="6" t="str">
        <f aca="false">TEXT(B2931,"0")&amp;"-"&amp;TEXT(C2931,"00")</f>
        <v>2025-05</v>
      </c>
      <c r="B2931" s="4" t="n">
        <v>2025</v>
      </c>
      <c r="C2931" s="4" t="n">
        <v>5</v>
      </c>
      <c r="D2931" s="9" t="s">
        <v>325</v>
      </c>
      <c r="E2931" s="9" t="s">
        <v>370</v>
      </c>
      <c r="F2931" s="12" t="str">
        <f aca="false">INDEX(品項主檔!$B$2:$B$11,MATCH($E2931,品項主檔!$A$2:$A$11,0))</f>
        <v>古早味紅茶</v>
      </c>
      <c r="G2931" s="12" t="str">
        <f aca="false">INDEX(品項主檔!$C$2:$C$11,MATCH($E2931,品項主檔!$A$2:$A$11,0))</f>
        <v>飲品</v>
      </c>
      <c r="H2931" s="17" t="n">
        <f aca="false">SUMIFS(品項年度售價!$D$2:$D$31,品項年度售價!$A$2:$A$31,$B2931,品項年度售價!$B$2:$B$31,$E2931)</f>
        <v>45</v>
      </c>
      <c r="I2931" s="4" t="n">
        <v>6474</v>
      </c>
      <c r="J2931" s="14" t="n">
        <f aca="false">H2931*I2931</f>
        <v>291330</v>
      </c>
    </row>
    <row r="2932" customFormat="false" ht="15" hidden="false" customHeight="false" outlineLevel="0" collapsed="false">
      <c r="A2932" s="6" t="str">
        <f aca="false">TEXT(B2932,"0")&amp;"-"&amp;TEXT(C2932,"00")</f>
        <v>2025-05</v>
      </c>
      <c r="B2932" s="4" t="n">
        <v>2025</v>
      </c>
      <c r="C2932" s="4" t="n">
        <v>5</v>
      </c>
      <c r="D2932" s="9" t="s">
        <v>328</v>
      </c>
      <c r="E2932" s="9" t="s">
        <v>349</v>
      </c>
      <c r="F2932" s="12" t="str">
        <f aca="false">INDEX(品項主檔!$B$2:$B$11,MATCH($E2932,品項主檔!$A$2:$A$11,0))</f>
        <v>招牌牛肉麵</v>
      </c>
      <c r="G2932" s="12" t="str">
        <f aca="false">INDEX(品項主檔!$C$2:$C$11,MATCH($E2932,品項主檔!$A$2:$A$11,0))</f>
        <v>主食</v>
      </c>
      <c r="H2932" s="17" t="n">
        <f aca="false">SUMIFS(品項年度售價!$D$2:$D$31,品項年度售價!$A$2:$A$31,$B2932,品項年度售價!$B$2:$B$31,$E2932)</f>
        <v>295</v>
      </c>
      <c r="I2932" s="4" t="n">
        <v>371</v>
      </c>
      <c r="J2932" s="14" t="n">
        <f aca="false">H2932*I2932</f>
        <v>109445</v>
      </c>
    </row>
    <row r="2933" customFormat="false" ht="15" hidden="false" customHeight="false" outlineLevel="0" collapsed="false">
      <c r="A2933" s="6" t="str">
        <f aca="false">TEXT(B2933,"0")&amp;"-"&amp;TEXT(C2933,"00")</f>
        <v>2025-05</v>
      </c>
      <c r="B2933" s="4" t="n">
        <v>2025</v>
      </c>
      <c r="C2933" s="4" t="n">
        <v>5</v>
      </c>
      <c r="D2933" s="9" t="s">
        <v>328</v>
      </c>
      <c r="E2933" s="9" t="s">
        <v>352</v>
      </c>
      <c r="F2933" s="12" t="str">
        <f aca="false">INDEX(品項主檔!$B$2:$B$11,MATCH($E2933,品項主檔!$A$2:$A$11,0))</f>
        <v>三杯雞定食</v>
      </c>
      <c r="G2933" s="12" t="str">
        <f aca="false">INDEX(品項主檔!$C$2:$C$11,MATCH($E2933,品項主檔!$A$2:$A$11,0))</f>
        <v>主食</v>
      </c>
      <c r="H2933" s="17" t="n">
        <f aca="false">SUMIFS(品項年度售價!$D$2:$D$31,品項年度售價!$A$2:$A$31,$B2933,品項年度售價!$B$2:$B$31,$E2933)</f>
        <v>260</v>
      </c>
      <c r="I2933" s="4" t="n">
        <v>396</v>
      </c>
      <c r="J2933" s="14" t="n">
        <f aca="false">H2933*I2933</f>
        <v>102960</v>
      </c>
    </row>
    <row r="2934" customFormat="false" ht="15" hidden="false" customHeight="false" outlineLevel="0" collapsed="false">
      <c r="A2934" s="6" t="str">
        <f aca="false">TEXT(B2934,"0")&amp;"-"&amp;TEXT(C2934,"00")</f>
        <v>2025-05</v>
      </c>
      <c r="B2934" s="4" t="n">
        <v>2025</v>
      </c>
      <c r="C2934" s="4" t="n">
        <v>5</v>
      </c>
      <c r="D2934" s="9" t="s">
        <v>328</v>
      </c>
      <c r="E2934" s="9" t="s">
        <v>354</v>
      </c>
      <c r="F2934" s="12" t="str">
        <f aca="false">INDEX(品項主檔!$B$2:$B$11,MATCH($E2934,品項主檔!$A$2:$A$11,0))</f>
        <v>蔥油雞腿飯</v>
      </c>
      <c r="G2934" s="12" t="str">
        <f aca="false">INDEX(品項主檔!$C$2:$C$11,MATCH($E2934,品項主檔!$A$2:$A$11,0))</f>
        <v>主食</v>
      </c>
      <c r="H2934" s="17" t="n">
        <f aca="false">SUMIFS(品項年度售價!$D$2:$D$31,品項年度售價!$A$2:$A$31,$B2934,品項年度售價!$B$2:$B$31,$E2934)</f>
        <v>230</v>
      </c>
      <c r="I2934" s="4" t="n">
        <v>446</v>
      </c>
      <c r="J2934" s="14" t="n">
        <f aca="false">H2934*I2934</f>
        <v>102580</v>
      </c>
    </row>
    <row r="2935" customFormat="false" ht="15" hidden="false" customHeight="false" outlineLevel="0" collapsed="false">
      <c r="A2935" s="6" t="str">
        <f aca="false">TEXT(B2935,"0")&amp;"-"&amp;TEXT(C2935,"00")</f>
        <v>2025-05</v>
      </c>
      <c r="B2935" s="4" t="n">
        <v>2025</v>
      </c>
      <c r="C2935" s="4" t="n">
        <v>5</v>
      </c>
      <c r="D2935" s="9" t="s">
        <v>328</v>
      </c>
      <c r="E2935" s="9" t="s">
        <v>356</v>
      </c>
      <c r="F2935" s="12" t="str">
        <f aca="false">INDEX(品項主檔!$B$2:$B$11,MATCH($E2935,品項主檔!$A$2:$A$11,0))</f>
        <v>黑胡椒豬排飯</v>
      </c>
      <c r="G2935" s="12" t="str">
        <f aca="false">INDEX(品項主檔!$C$2:$C$11,MATCH($E2935,品項主檔!$A$2:$A$11,0))</f>
        <v>主食</v>
      </c>
      <c r="H2935" s="17" t="n">
        <f aca="false">SUMIFS(品項年度售價!$D$2:$D$31,品項年度售價!$A$2:$A$31,$B2935,品項年度售價!$B$2:$B$31,$E2935)</f>
        <v>240</v>
      </c>
      <c r="I2935" s="4" t="n">
        <v>422</v>
      </c>
      <c r="J2935" s="14" t="n">
        <f aca="false">H2935*I2935</f>
        <v>101280</v>
      </c>
    </row>
    <row r="2936" customFormat="false" ht="15" hidden="false" customHeight="false" outlineLevel="0" collapsed="false">
      <c r="A2936" s="6" t="str">
        <f aca="false">TEXT(B2936,"0")&amp;"-"&amp;TEXT(C2936,"00")</f>
        <v>2025-05</v>
      </c>
      <c r="B2936" s="4" t="n">
        <v>2025</v>
      </c>
      <c r="C2936" s="4" t="n">
        <v>5</v>
      </c>
      <c r="D2936" s="9" t="s">
        <v>328</v>
      </c>
      <c r="E2936" s="9" t="s">
        <v>358</v>
      </c>
      <c r="F2936" s="12" t="str">
        <f aca="false">INDEX(品項主檔!$B$2:$B$11,MATCH($E2936,品項主檔!$A$2:$A$11,0))</f>
        <v>麻油雞湯麵</v>
      </c>
      <c r="G2936" s="12" t="str">
        <f aca="false">INDEX(品項主檔!$C$2:$C$11,MATCH($E2936,品項主檔!$A$2:$A$11,0))</f>
        <v>主食</v>
      </c>
      <c r="H2936" s="17" t="n">
        <f aca="false">SUMIFS(品項年度售價!$D$2:$D$31,品項年度售價!$A$2:$A$31,$B2936,品項年度售價!$B$2:$B$31,$E2936)</f>
        <v>305</v>
      </c>
      <c r="I2936" s="4" t="n">
        <v>262</v>
      </c>
      <c r="J2936" s="14" t="n">
        <f aca="false">H2936*I2936</f>
        <v>79910</v>
      </c>
    </row>
    <row r="2937" customFormat="false" ht="15" hidden="false" customHeight="false" outlineLevel="0" collapsed="false">
      <c r="A2937" s="6" t="str">
        <f aca="false">TEXT(B2937,"0")&amp;"-"&amp;TEXT(C2937,"00")</f>
        <v>2025-05</v>
      </c>
      <c r="B2937" s="4" t="n">
        <v>2025</v>
      </c>
      <c r="C2937" s="4" t="n">
        <v>5</v>
      </c>
      <c r="D2937" s="9" t="s">
        <v>328</v>
      </c>
      <c r="E2937" s="9" t="s">
        <v>360</v>
      </c>
      <c r="F2937" s="12" t="str">
        <f aca="false">INDEX(品項主檔!$B$2:$B$11,MATCH($E2937,品項主檔!$A$2:$A$11,0))</f>
        <v>塔香涼麵</v>
      </c>
      <c r="G2937" s="12" t="str">
        <f aca="false">INDEX(品項主檔!$C$2:$C$11,MATCH($E2937,品項主檔!$A$2:$A$11,0))</f>
        <v>主食</v>
      </c>
      <c r="H2937" s="17" t="n">
        <f aca="false">SUMIFS(品項年度售價!$D$2:$D$31,品項年度售價!$A$2:$A$31,$B2937,品項年度售價!$B$2:$B$31,$E2937)</f>
        <v>185</v>
      </c>
      <c r="I2937" s="4" t="n">
        <v>568</v>
      </c>
      <c r="J2937" s="14" t="n">
        <f aca="false">H2937*I2937</f>
        <v>105080</v>
      </c>
    </row>
    <row r="2938" customFormat="false" ht="15" hidden="false" customHeight="false" outlineLevel="0" collapsed="false">
      <c r="A2938" s="6" t="str">
        <f aca="false">TEXT(B2938,"0")&amp;"-"&amp;TEXT(C2938,"00")</f>
        <v>2025-05</v>
      </c>
      <c r="B2938" s="4" t="n">
        <v>2025</v>
      </c>
      <c r="C2938" s="4" t="n">
        <v>5</v>
      </c>
      <c r="D2938" s="9" t="s">
        <v>328</v>
      </c>
      <c r="E2938" s="9" t="s">
        <v>362</v>
      </c>
      <c r="F2938" s="12" t="str">
        <f aca="false">INDEX(品項主檔!$B$2:$B$11,MATCH($E2938,品項主檔!$A$2:$A$11,0))</f>
        <v>海鮮炒飯</v>
      </c>
      <c r="G2938" s="12" t="str">
        <f aca="false">INDEX(品項主檔!$C$2:$C$11,MATCH($E2938,品項主檔!$A$2:$A$11,0))</f>
        <v>主食</v>
      </c>
      <c r="H2938" s="17" t="n">
        <f aca="false">SUMIFS(品項年度售價!$D$2:$D$31,品項年度售價!$A$2:$A$31,$B2938,品項年度售價!$B$2:$B$31,$E2938)</f>
        <v>255</v>
      </c>
      <c r="I2938" s="4" t="n">
        <v>333</v>
      </c>
      <c r="J2938" s="14" t="n">
        <f aca="false">H2938*I2938</f>
        <v>84915</v>
      </c>
    </row>
    <row r="2939" customFormat="false" ht="15" hidden="false" customHeight="false" outlineLevel="0" collapsed="false">
      <c r="A2939" s="6" t="str">
        <f aca="false">TEXT(B2939,"0")&amp;"-"&amp;TEXT(C2939,"00")</f>
        <v>2025-05</v>
      </c>
      <c r="B2939" s="4" t="n">
        <v>2025</v>
      </c>
      <c r="C2939" s="4" t="n">
        <v>5</v>
      </c>
      <c r="D2939" s="9" t="s">
        <v>328</v>
      </c>
      <c r="E2939" s="9" t="s">
        <v>364</v>
      </c>
      <c r="F2939" s="12" t="str">
        <f aca="false">INDEX(品項主檔!$B$2:$B$11,MATCH($E2939,品項主檔!$A$2:$A$11,0))</f>
        <v>酸辣湯</v>
      </c>
      <c r="G2939" s="12" t="str">
        <f aca="false">INDEX(品項主檔!$C$2:$C$11,MATCH($E2939,品項主檔!$A$2:$A$11,0))</f>
        <v>湯品</v>
      </c>
      <c r="H2939" s="17" t="n">
        <f aca="false">SUMIFS(品項年度售價!$D$2:$D$31,品項年度售價!$A$2:$A$31,$B2939,品項年度售價!$B$2:$B$31,$E2939)</f>
        <v>60</v>
      </c>
      <c r="I2939" s="4" t="n">
        <v>1359</v>
      </c>
      <c r="J2939" s="14" t="n">
        <f aca="false">H2939*I2939</f>
        <v>81540</v>
      </c>
    </row>
    <row r="2940" customFormat="false" ht="15" hidden="false" customHeight="false" outlineLevel="0" collapsed="false">
      <c r="A2940" s="6" t="str">
        <f aca="false">TEXT(B2940,"0")&amp;"-"&amp;TEXT(C2940,"00")</f>
        <v>2025-05</v>
      </c>
      <c r="B2940" s="4" t="n">
        <v>2025</v>
      </c>
      <c r="C2940" s="4" t="n">
        <v>5</v>
      </c>
      <c r="D2940" s="9" t="s">
        <v>328</v>
      </c>
      <c r="E2940" s="9" t="s">
        <v>367</v>
      </c>
      <c r="F2940" s="12" t="str">
        <f aca="false">INDEX(品項主檔!$B$2:$B$11,MATCH($E2940,品項主檔!$A$2:$A$11,0))</f>
        <v>招牌滷味拼盤</v>
      </c>
      <c r="G2940" s="12" t="str">
        <f aca="false">INDEX(品項主檔!$C$2:$C$11,MATCH($E2940,品項主檔!$A$2:$A$11,0))</f>
        <v>小菜</v>
      </c>
      <c r="H2940" s="17" t="n">
        <f aca="false">SUMIFS(品項年度售價!$D$2:$D$31,品項年度售價!$A$2:$A$31,$B2940,品項年度售價!$B$2:$B$31,$E2940)</f>
        <v>125</v>
      </c>
      <c r="I2940" s="4" t="n">
        <v>1323</v>
      </c>
      <c r="J2940" s="14" t="n">
        <f aca="false">H2940*I2940</f>
        <v>165375</v>
      </c>
    </row>
    <row r="2941" customFormat="false" ht="15" hidden="false" customHeight="false" outlineLevel="0" collapsed="false">
      <c r="A2941" s="6" t="str">
        <f aca="false">TEXT(B2941,"0")&amp;"-"&amp;TEXT(C2941,"00")</f>
        <v>2025-05</v>
      </c>
      <c r="B2941" s="4" t="n">
        <v>2025</v>
      </c>
      <c r="C2941" s="4" t="n">
        <v>5</v>
      </c>
      <c r="D2941" s="9" t="s">
        <v>328</v>
      </c>
      <c r="E2941" s="9" t="s">
        <v>370</v>
      </c>
      <c r="F2941" s="12" t="str">
        <f aca="false">INDEX(品項主檔!$B$2:$B$11,MATCH($E2941,品項主檔!$A$2:$A$11,0))</f>
        <v>古早味紅茶</v>
      </c>
      <c r="G2941" s="12" t="str">
        <f aca="false">INDEX(品項主檔!$C$2:$C$11,MATCH($E2941,品項主檔!$A$2:$A$11,0))</f>
        <v>飲品</v>
      </c>
      <c r="H2941" s="17" t="n">
        <f aca="false">SUMIFS(品項年度售價!$D$2:$D$31,品項年度售價!$A$2:$A$31,$B2941,品項年度售價!$B$2:$B$31,$E2941)</f>
        <v>45</v>
      </c>
      <c r="I2941" s="4" t="n">
        <v>3569</v>
      </c>
      <c r="J2941" s="14" t="n">
        <f aca="false">H2941*I2941</f>
        <v>160605</v>
      </c>
    </row>
    <row r="2942" customFormat="false" ht="15" hidden="false" customHeight="false" outlineLevel="0" collapsed="false">
      <c r="A2942" s="6" t="str">
        <f aca="false">TEXT(B2942,"0")&amp;"-"&amp;TEXT(C2942,"00")</f>
        <v>2025-05</v>
      </c>
      <c r="B2942" s="4" t="n">
        <v>2025</v>
      </c>
      <c r="C2942" s="4" t="n">
        <v>5</v>
      </c>
      <c r="D2942" s="9" t="s">
        <v>280</v>
      </c>
      <c r="E2942" s="9" t="s">
        <v>349</v>
      </c>
      <c r="F2942" s="12" t="str">
        <f aca="false">INDEX(品項主檔!$B$2:$B$11,MATCH($E2942,品項主檔!$A$2:$A$11,0))</f>
        <v>招牌牛肉麵</v>
      </c>
      <c r="G2942" s="12" t="str">
        <f aca="false">INDEX(品項主檔!$C$2:$C$11,MATCH($E2942,品項主檔!$A$2:$A$11,0))</f>
        <v>主食</v>
      </c>
      <c r="H2942" s="17" t="n">
        <f aca="false">SUMIFS(品項年度售價!$D$2:$D$31,品項年度售價!$A$2:$A$31,$B2942,品項年度售價!$B$2:$B$31,$E2942)</f>
        <v>295</v>
      </c>
      <c r="I2942" s="4" t="n">
        <v>514</v>
      </c>
      <c r="J2942" s="14" t="n">
        <f aca="false">H2942*I2942</f>
        <v>151630</v>
      </c>
    </row>
    <row r="2943" customFormat="false" ht="15" hidden="false" customHeight="false" outlineLevel="0" collapsed="false">
      <c r="A2943" s="6" t="str">
        <f aca="false">TEXT(B2943,"0")&amp;"-"&amp;TEXT(C2943,"00")</f>
        <v>2025-05</v>
      </c>
      <c r="B2943" s="4" t="n">
        <v>2025</v>
      </c>
      <c r="C2943" s="4" t="n">
        <v>5</v>
      </c>
      <c r="D2943" s="9" t="s">
        <v>280</v>
      </c>
      <c r="E2943" s="9" t="s">
        <v>352</v>
      </c>
      <c r="F2943" s="12" t="str">
        <f aca="false">INDEX(品項主檔!$B$2:$B$11,MATCH($E2943,品項主檔!$A$2:$A$11,0))</f>
        <v>三杯雞定食</v>
      </c>
      <c r="G2943" s="12" t="str">
        <f aca="false">INDEX(品項主檔!$C$2:$C$11,MATCH($E2943,品項主檔!$A$2:$A$11,0))</f>
        <v>主食</v>
      </c>
      <c r="H2943" s="17" t="n">
        <f aca="false">SUMIFS(品項年度售價!$D$2:$D$31,品項年度售價!$A$2:$A$31,$B2943,品項年度售價!$B$2:$B$31,$E2943)</f>
        <v>260</v>
      </c>
      <c r="I2943" s="4" t="n">
        <v>481</v>
      </c>
      <c r="J2943" s="14" t="n">
        <f aca="false">H2943*I2943</f>
        <v>125060</v>
      </c>
    </row>
    <row r="2944" customFormat="false" ht="15" hidden="false" customHeight="false" outlineLevel="0" collapsed="false">
      <c r="A2944" s="6" t="str">
        <f aca="false">TEXT(B2944,"0")&amp;"-"&amp;TEXT(C2944,"00")</f>
        <v>2025-05</v>
      </c>
      <c r="B2944" s="4" t="n">
        <v>2025</v>
      </c>
      <c r="C2944" s="4" t="n">
        <v>5</v>
      </c>
      <c r="D2944" s="9" t="s">
        <v>280</v>
      </c>
      <c r="E2944" s="9" t="s">
        <v>354</v>
      </c>
      <c r="F2944" s="12" t="str">
        <f aca="false">INDEX(品項主檔!$B$2:$B$11,MATCH($E2944,品項主檔!$A$2:$A$11,0))</f>
        <v>蔥油雞腿飯</v>
      </c>
      <c r="G2944" s="12" t="str">
        <f aca="false">INDEX(品項主檔!$C$2:$C$11,MATCH($E2944,品項主檔!$A$2:$A$11,0))</f>
        <v>主食</v>
      </c>
      <c r="H2944" s="17" t="n">
        <f aca="false">SUMIFS(品項年度售價!$D$2:$D$31,品項年度售價!$A$2:$A$31,$B2944,品項年度售價!$B$2:$B$31,$E2944)</f>
        <v>230</v>
      </c>
      <c r="I2944" s="4" t="n">
        <v>388</v>
      </c>
      <c r="J2944" s="14" t="n">
        <f aca="false">H2944*I2944</f>
        <v>89240</v>
      </c>
    </row>
    <row r="2945" customFormat="false" ht="15" hidden="false" customHeight="false" outlineLevel="0" collapsed="false">
      <c r="A2945" s="6" t="str">
        <f aca="false">TEXT(B2945,"0")&amp;"-"&amp;TEXT(C2945,"00")</f>
        <v>2025-05</v>
      </c>
      <c r="B2945" s="4" t="n">
        <v>2025</v>
      </c>
      <c r="C2945" s="4" t="n">
        <v>5</v>
      </c>
      <c r="D2945" s="9" t="s">
        <v>280</v>
      </c>
      <c r="E2945" s="9" t="s">
        <v>356</v>
      </c>
      <c r="F2945" s="12" t="str">
        <f aca="false">INDEX(品項主檔!$B$2:$B$11,MATCH($E2945,品項主檔!$A$2:$A$11,0))</f>
        <v>黑胡椒豬排飯</v>
      </c>
      <c r="G2945" s="12" t="str">
        <f aca="false">INDEX(品項主檔!$C$2:$C$11,MATCH($E2945,品項主檔!$A$2:$A$11,0))</f>
        <v>主食</v>
      </c>
      <c r="H2945" s="17" t="n">
        <f aca="false">SUMIFS(品項年度售價!$D$2:$D$31,品項年度售價!$A$2:$A$31,$B2945,品項年度售價!$B$2:$B$31,$E2945)</f>
        <v>240</v>
      </c>
      <c r="I2945" s="4" t="n">
        <v>549</v>
      </c>
      <c r="J2945" s="14" t="n">
        <f aca="false">H2945*I2945</f>
        <v>131760</v>
      </c>
    </row>
    <row r="2946" customFormat="false" ht="15" hidden="false" customHeight="false" outlineLevel="0" collapsed="false">
      <c r="A2946" s="6" t="str">
        <f aca="false">TEXT(B2946,"0")&amp;"-"&amp;TEXT(C2946,"00")</f>
        <v>2025-05</v>
      </c>
      <c r="B2946" s="4" t="n">
        <v>2025</v>
      </c>
      <c r="C2946" s="4" t="n">
        <v>5</v>
      </c>
      <c r="D2946" s="9" t="s">
        <v>280</v>
      </c>
      <c r="E2946" s="9" t="s">
        <v>358</v>
      </c>
      <c r="F2946" s="12" t="str">
        <f aca="false">INDEX(品項主檔!$B$2:$B$11,MATCH($E2946,品項主檔!$A$2:$A$11,0))</f>
        <v>麻油雞湯麵</v>
      </c>
      <c r="G2946" s="12" t="str">
        <f aca="false">INDEX(品項主檔!$C$2:$C$11,MATCH($E2946,品項主檔!$A$2:$A$11,0))</f>
        <v>主食</v>
      </c>
      <c r="H2946" s="17" t="n">
        <f aca="false">SUMIFS(品項年度售價!$D$2:$D$31,品項年度售價!$A$2:$A$31,$B2946,品項年度售價!$B$2:$B$31,$E2946)</f>
        <v>305</v>
      </c>
      <c r="I2946" s="4" t="n">
        <v>264</v>
      </c>
      <c r="J2946" s="14" t="n">
        <f aca="false">H2946*I2946</f>
        <v>80520</v>
      </c>
    </row>
    <row r="2947" customFormat="false" ht="15" hidden="false" customHeight="false" outlineLevel="0" collapsed="false">
      <c r="A2947" s="6" t="str">
        <f aca="false">TEXT(B2947,"0")&amp;"-"&amp;TEXT(C2947,"00")</f>
        <v>2025-05</v>
      </c>
      <c r="B2947" s="4" t="n">
        <v>2025</v>
      </c>
      <c r="C2947" s="4" t="n">
        <v>5</v>
      </c>
      <c r="D2947" s="9" t="s">
        <v>280</v>
      </c>
      <c r="E2947" s="9" t="s">
        <v>360</v>
      </c>
      <c r="F2947" s="12" t="str">
        <f aca="false">INDEX(品項主檔!$B$2:$B$11,MATCH($E2947,品項主檔!$A$2:$A$11,0))</f>
        <v>塔香涼麵</v>
      </c>
      <c r="G2947" s="12" t="str">
        <f aca="false">INDEX(品項主檔!$C$2:$C$11,MATCH($E2947,品項主檔!$A$2:$A$11,0))</f>
        <v>主食</v>
      </c>
      <c r="H2947" s="17" t="n">
        <f aca="false">SUMIFS(品項年度售價!$D$2:$D$31,品項年度售價!$A$2:$A$31,$B2947,品項年度售價!$B$2:$B$31,$E2947)</f>
        <v>185</v>
      </c>
      <c r="I2947" s="4" t="n">
        <v>473</v>
      </c>
      <c r="J2947" s="14" t="n">
        <f aca="false">H2947*I2947</f>
        <v>87505</v>
      </c>
    </row>
    <row r="2948" customFormat="false" ht="15" hidden="false" customHeight="false" outlineLevel="0" collapsed="false">
      <c r="A2948" s="6" t="str">
        <f aca="false">TEXT(B2948,"0")&amp;"-"&amp;TEXT(C2948,"00")</f>
        <v>2025-05</v>
      </c>
      <c r="B2948" s="4" t="n">
        <v>2025</v>
      </c>
      <c r="C2948" s="4" t="n">
        <v>5</v>
      </c>
      <c r="D2948" s="9" t="s">
        <v>280</v>
      </c>
      <c r="E2948" s="9" t="s">
        <v>362</v>
      </c>
      <c r="F2948" s="12" t="str">
        <f aca="false">INDEX(品項主檔!$B$2:$B$11,MATCH($E2948,品項主檔!$A$2:$A$11,0))</f>
        <v>海鮮炒飯</v>
      </c>
      <c r="G2948" s="12" t="str">
        <f aca="false">INDEX(品項主檔!$C$2:$C$11,MATCH($E2948,品項主檔!$A$2:$A$11,0))</f>
        <v>主食</v>
      </c>
      <c r="H2948" s="17" t="n">
        <f aca="false">SUMIFS(品項年度售價!$D$2:$D$31,品項年度售價!$A$2:$A$31,$B2948,品項年度售價!$B$2:$B$31,$E2948)</f>
        <v>255</v>
      </c>
      <c r="I2948" s="4" t="n">
        <v>517</v>
      </c>
      <c r="J2948" s="14" t="n">
        <f aca="false">H2948*I2948</f>
        <v>131835</v>
      </c>
    </row>
    <row r="2949" customFormat="false" ht="15" hidden="false" customHeight="false" outlineLevel="0" collapsed="false">
      <c r="A2949" s="6" t="str">
        <f aca="false">TEXT(B2949,"0")&amp;"-"&amp;TEXT(C2949,"00")</f>
        <v>2025-05</v>
      </c>
      <c r="B2949" s="4" t="n">
        <v>2025</v>
      </c>
      <c r="C2949" s="4" t="n">
        <v>5</v>
      </c>
      <c r="D2949" s="9" t="s">
        <v>280</v>
      </c>
      <c r="E2949" s="9" t="s">
        <v>364</v>
      </c>
      <c r="F2949" s="12" t="str">
        <f aca="false">INDEX(品項主檔!$B$2:$B$11,MATCH($E2949,品項主檔!$A$2:$A$11,0))</f>
        <v>酸辣湯</v>
      </c>
      <c r="G2949" s="12" t="str">
        <f aca="false">INDEX(品項主檔!$C$2:$C$11,MATCH($E2949,品項主檔!$A$2:$A$11,0))</f>
        <v>湯品</v>
      </c>
      <c r="H2949" s="17" t="n">
        <f aca="false">SUMIFS(品項年度售價!$D$2:$D$31,品項年度售價!$A$2:$A$31,$B2949,品項年度售價!$B$2:$B$31,$E2949)</f>
        <v>60</v>
      </c>
      <c r="I2949" s="4" t="n">
        <v>2121</v>
      </c>
      <c r="J2949" s="14" t="n">
        <f aca="false">H2949*I2949</f>
        <v>127260</v>
      </c>
    </row>
    <row r="2950" customFormat="false" ht="15" hidden="false" customHeight="false" outlineLevel="0" collapsed="false">
      <c r="A2950" s="6" t="str">
        <f aca="false">TEXT(B2950,"0")&amp;"-"&amp;TEXT(C2950,"00")</f>
        <v>2025-05</v>
      </c>
      <c r="B2950" s="4" t="n">
        <v>2025</v>
      </c>
      <c r="C2950" s="4" t="n">
        <v>5</v>
      </c>
      <c r="D2950" s="9" t="s">
        <v>280</v>
      </c>
      <c r="E2950" s="9" t="s">
        <v>367</v>
      </c>
      <c r="F2950" s="12" t="str">
        <f aca="false">INDEX(品項主檔!$B$2:$B$11,MATCH($E2950,品項主檔!$A$2:$A$11,0))</f>
        <v>招牌滷味拼盤</v>
      </c>
      <c r="G2950" s="12" t="str">
        <f aca="false">INDEX(品項主檔!$C$2:$C$11,MATCH($E2950,品項主檔!$A$2:$A$11,0))</f>
        <v>小菜</v>
      </c>
      <c r="H2950" s="17" t="n">
        <f aca="false">SUMIFS(品項年度售價!$D$2:$D$31,品項年度售價!$A$2:$A$31,$B2950,品項年度售價!$B$2:$B$31,$E2950)</f>
        <v>125</v>
      </c>
      <c r="I2950" s="4" t="n">
        <v>1896</v>
      </c>
      <c r="J2950" s="14" t="n">
        <f aca="false">H2950*I2950</f>
        <v>237000</v>
      </c>
    </row>
    <row r="2951" customFormat="false" ht="15" hidden="false" customHeight="false" outlineLevel="0" collapsed="false">
      <c r="A2951" s="6" t="str">
        <f aca="false">TEXT(B2951,"0")&amp;"-"&amp;TEXT(C2951,"00")</f>
        <v>2025-05</v>
      </c>
      <c r="B2951" s="4" t="n">
        <v>2025</v>
      </c>
      <c r="C2951" s="4" t="n">
        <v>5</v>
      </c>
      <c r="D2951" s="9" t="s">
        <v>280</v>
      </c>
      <c r="E2951" s="9" t="s">
        <v>370</v>
      </c>
      <c r="F2951" s="12" t="str">
        <f aca="false">INDEX(品項主檔!$B$2:$B$11,MATCH($E2951,品項主檔!$A$2:$A$11,0))</f>
        <v>古早味紅茶</v>
      </c>
      <c r="G2951" s="12" t="str">
        <f aca="false">INDEX(品項主檔!$C$2:$C$11,MATCH($E2951,品項主檔!$A$2:$A$11,0))</f>
        <v>飲品</v>
      </c>
      <c r="H2951" s="17" t="n">
        <f aca="false">SUMIFS(品項年度售價!$D$2:$D$31,品項年度售價!$A$2:$A$31,$B2951,品項年度售價!$B$2:$B$31,$E2951)</f>
        <v>45</v>
      </c>
      <c r="I2951" s="4" t="n">
        <v>5065</v>
      </c>
      <c r="J2951" s="14" t="n">
        <f aca="false">H2951*I2951</f>
        <v>227925</v>
      </c>
    </row>
    <row r="2952" customFormat="false" ht="15" hidden="false" customHeight="false" outlineLevel="0" collapsed="false">
      <c r="A2952" s="6" t="str">
        <f aca="false">TEXT(B2952,"0")&amp;"-"&amp;TEXT(C2952,"00")</f>
        <v>2025-05</v>
      </c>
      <c r="B2952" s="4" t="n">
        <v>2025</v>
      </c>
      <c r="C2952" s="4" t="n">
        <v>5</v>
      </c>
      <c r="D2952" s="9" t="s">
        <v>283</v>
      </c>
      <c r="E2952" s="9" t="s">
        <v>349</v>
      </c>
      <c r="F2952" s="12" t="str">
        <f aca="false">INDEX(品項主檔!$B$2:$B$11,MATCH($E2952,品項主檔!$A$2:$A$11,0))</f>
        <v>招牌牛肉麵</v>
      </c>
      <c r="G2952" s="12" t="str">
        <f aca="false">INDEX(品項主檔!$C$2:$C$11,MATCH($E2952,品項主檔!$A$2:$A$11,0))</f>
        <v>主食</v>
      </c>
      <c r="H2952" s="17" t="n">
        <f aca="false">SUMIFS(品項年度售價!$D$2:$D$31,品項年度售價!$A$2:$A$31,$B2952,品項年度售價!$B$2:$B$31,$E2952)</f>
        <v>295</v>
      </c>
      <c r="I2952" s="4" t="n">
        <v>433</v>
      </c>
      <c r="J2952" s="14" t="n">
        <f aca="false">H2952*I2952</f>
        <v>127735</v>
      </c>
    </row>
    <row r="2953" customFormat="false" ht="15" hidden="false" customHeight="false" outlineLevel="0" collapsed="false">
      <c r="A2953" s="6" t="str">
        <f aca="false">TEXT(B2953,"0")&amp;"-"&amp;TEXT(C2953,"00")</f>
        <v>2025-05</v>
      </c>
      <c r="B2953" s="4" t="n">
        <v>2025</v>
      </c>
      <c r="C2953" s="4" t="n">
        <v>5</v>
      </c>
      <c r="D2953" s="9" t="s">
        <v>283</v>
      </c>
      <c r="E2953" s="9" t="s">
        <v>352</v>
      </c>
      <c r="F2953" s="12" t="str">
        <f aca="false">INDEX(品項主檔!$B$2:$B$11,MATCH($E2953,品項主檔!$A$2:$A$11,0))</f>
        <v>三杯雞定食</v>
      </c>
      <c r="G2953" s="12" t="str">
        <f aca="false">INDEX(品項主檔!$C$2:$C$11,MATCH($E2953,品項主檔!$A$2:$A$11,0))</f>
        <v>主食</v>
      </c>
      <c r="H2953" s="17" t="n">
        <f aca="false">SUMIFS(品項年度售價!$D$2:$D$31,品項年度售價!$A$2:$A$31,$B2953,品項年度售價!$B$2:$B$31,$E2953)</f>
        <v>260</v>
      </c>
      <c r="I2953" s="4" t="n">
        <v>464</v>
      </c>
      <c r="J2953" s="14" t="n">
        <f aca="false">H2953*I2953</f>
        <v>120640</v>
      </c>
    </row>
    <row r="2954" customFormat="false" ht="15" hidden="false" customHeight="false" outlineLevel="0" collapsed="false">
      <c r="A2954" s="6" t="str">
        <f aca="false">TEXT(B2954,"0")&amp;"-"&amp;TEXT(C2954,"00")</f>
        <v>2025-05</v>
      </c>
      <c r="B2954" s="4" t="n">
        <v>2025</v>
      </c>
      <c r="C2954" s="4" t="n">
        <v>5</v>
      </c>
      <c r="D2954" s="9" t="s">
        <v>283</v>
      </c>
      <c r="E2954" s="9" t="s">
        <v>354</v>
      </c>
      <c r="F2954" s="12" t="str">
        <f aca="false">INDEX(品項主檔!$B$2:$B$11,MATCH($E2954,品項主檔!$A$2:$A$11,0))</f>
        <v>蔥油雞腿飯</v>
      </c>
      <c r="G2954" s="12" t="str">
        <f aca="false">INDEX(品項主檔!$C$2:$C$11,MATCH($E2954,品項主檔!$A$2:$A$11,0))</f>
        <v>主食</v>
      </c>
      <c r="H2954" s="17" t="n">
        <f aca="false">SUMIFS(品項年度售價!$D$2:$D$31,品項年度售價!$A$2:$A$31,$B2954,品項年度售價!$B$2:$B$31,$E2954)</f>
        <v>230</v>
      </c>
      <c r="I2954" s="4" t="n">
        <v>449</v>
      </c>
      <c r="J2954" s="14" t="n">
        <f aca="false">H2954*I2954</f>
        <v>103270</v>
      </c>
    </row>
    <row r="2955" customFormat="false" ht="15" hidden="false" customHeight="false" outlineLevel="0" collapsed="false">
      <c r="A2955" s="6" t="str">
        <f aca="false">TEXT(B2955,"0")&amp;"-"&amp;TEXT(C2955,"00")</f>
        <v>2025-05</v>
      </c>
      <c r="B2955" s="4" t="n">
        <v>2025</v>
      </c>
      <c r="C2955" s="4" t="n">
        <v>5</v>
      </c>
      <c r="D2955" s="9" t="s">
        <v>283</v>
      </c>
      <c r="E2955" s="9" t="s">
        <v>356</v>
      </c>
      <c r="F2955" s="12" t="str">
        <f aca="false">INDEX(品項主檔!$B$2:$B$11,MATCH($E2955,品項主檔!$A$2:$A$11,0))</f>
        <v>黑胡椒豬排飯</v>
      </c>
      <c r="G2955" s="12" t="str">
        <f aca="false">INDEX(品項主檔!$C$2:$C$11,MATCH($E2955,品項主檔!$A$2:$A$11,0))</f>
        <v>主食</v>
      </c>
      <c r="H2955" s="17" t="n">
        <f aca="false">SUMIFS(品項年度售價!$D$2:$D$31,品項年度售價!$A$2:$A$31,$B2955,品項年度售價!$B$2:$B$31,$E2955)</f>
        <v>240</v>
      </c>
      <c r="I2955" s="4" t="n">
        <v>505</v>
      </c>
      <c r="J2955" s="14" t="n">
        <f aca="false">H2955*I2955</f>
        <v>121200</v>
      </c>
    </row>
    <row r="2956" customFormat="false" ht="15" hidden="false" customHeight="false" outlineLevel="0" collapsed="false">
      <c r="A2956" s="6" t="str">
        <f aca="false">TEXT(B2956,"0")&amp;"-"&amp;TEXT(C2956,"00")</f>
        <v>2025-05</v>
      </c>
      <c r="B2956" s="4" t="n">
        <v>2025</v>
      </c>
      <c r="C2956" s="4" t="n">
        <v>5</v>
      </c>
      <c r="D2956" s="9" t="s">
        <v>283</v>
      </c>
      <c r="E2956" s="9" t="s">
        <v>358</v>
      </c>
      <c r="F2956" s="12" t="str">
        <f aca="false">INDEX(品項主檔!$B$2:$B$11,MATCH($E2956,品項主檔!$A$2:$A$11,0))</f>
        <v>麻油雞湯麵</v>
      </c>
      <c r="G2956" s="12" t="str">
        <f aca="false">INDEX(品項主檔!$C$2:$C$11,MATCH($E2956,品項主檔!$A$2:$A$11,0))</f>
        <v>主食</v>
      </c>
      <c r="H2956" s="17" t="n">
        <f aca="false">SUMIFS(品項年度售價!$D$2:$D$31,品項年度售價!$A$2:$A$31,$B2956,品項年度售價!$B$2:$B$31,$E2956)</f>
        <v>305</v>
      </c>
      <c r="I2956" s="4" t="n">
        <v>212</v>
      </c>
      <c r="J2956" s="14" t="n">
        <f aca="false">H2956*I2956</f>
        <v>64660</v>
      </c>
    </row>
    <row r="2957" customFormat="false" ht="15" hidden="false" customHeight="false" outlineLevel="0" collapsed="false">
      <c r="A2957" s="6" t="str">
        <f aca="false">TEXT(B2957,"0")&amp;"-"&amp;TEXT(C2957,"00")</f>
        <v>2025-05</v>
      </c>
      <c r="B2957" s="4" t="n">
        <v>2025</v>
      </c>
      <c r="C2957" s="4" t="n">
        <v>5</v>
      </c>
      <c r="D2957" s="9" t="s">
        <v>283</v>
      </c>
      <c r="E2957" s="9" t="s">
        <v>360</v>
      </c>
      <c r="F2957" s="12" t="str">
        <f aca="false">INDEX(品項主檔!$B$2:$B$11,MATCH($E2957,品項主檔!$A$2:$A$11,0))</f>
        <v>塔香涼麵</v>
      </c>
      <c r="G2957" s="12" t="str">
        <f aca="false">INDEX(品項主檔!$C$2:$C$11,MATCH($E2957,品項主檔!$A$2:$A$11,0))</f>
        <v>主食</v>
      </c>
      <c r="H2957" s="17" t="n">
        <f aca="false">SUMIFS(品項年度售價!$D$2:$D$31,品項年度售價!$A$2:$A$31,$B2957,品項年度售價!$B$2:$B$31,$E2957)</f>
        <v>185</v>
      </c>
      <c r="I2957" s="4" t="n">
        <v>610</v>
      </c>
      <c r="J2957" s="14" t="n">
        <f aca="false">H2957*I2957</f>
        <v>112850</v>
      </c>
    </row>
    <row r="2958" customFormat="false" ht="15" hidden="false" customHeight="false" outlineLevel="0" collapsed="false">
      <c r="A2958" s="6" t="str">
        <f aca="false">TEXT(B2958,"0")&amp;"-"&amp;TEXT(C2958,"00")</f>
        <v>2025-05</v>
      </c>
      <c r="B2958" s="4" t="n">
        <v>2025</v>
      </c>
      <c r="C2958" s="4" t="n">
        <v>5</v>
      </c>
      <c r="D2958" s="9" t="s">
        <v>283</v>
      </c>
      <c r="E2958" s="9" t="s">
        <v>362</v>
      </c>
      <c r="F2958" s="12" t="str">
        <f aca="false">INDEX(品項主檔!$B$2:$B$11,MATCH($E2958,品項主檔!$A$2:$A$11,0))</f>
        <v>海鮮炒飯</v>
      </c>
      <c r="G2958" s="12" t="str">
        <f aca="false">INDEX(品項主檔!$C$2:$C$11,MATCH($E2958,品項主檔!$A$2:$A$11,0))</f>
        <v>主食</v>
      </c>
      <c r="H2958" s="17" t="n">
        <f aca="false">SUMIFS(品項年度售價!$D$2:$D$31,品項年度售價!$A$2:$A$31,$B2958,品項年度售價!$B$2:$B$31,$E2958)</f>
        <v>255</v>
      </c>
      <c r="I2958" s="4" t="n">
        <v>413</v>
      </c>
      <c r="J2958" s="14" t="n">
        <f aca="false">H2958*I2958</f>
        <v>105315</v>
      </c>
    </row>
    <row r="2959" customFormat="false" ht="15" hidden="false" customHeight="false" outlineLevel="0" collapsed="false">
      <c r="A2959" s="6" t="str">
        <f aca="false">TEXT(B2959,"0")&amp;"-"&amp;TEXT(C2959,"00")</f>
        <v>2025-05</v>
      </c>
      <c r="B2959" s="4" t="n">
        <v>2025</v>
      </c>
      <c r="C2959" s="4" t="n">
        <v>5</v>
      </c>
      <c r="D2959" s="9" t="s">
        <v>283</v>
      </c>
      <c r="E2959" s="9" t="s">
        <v>364</v>
      </c>
      <c r="F2959" s="12" t="str">
        <f aca="false">INDEX(品項主檔!$B$2:$B$11,MATCH($E2959,品項主檔!$A$2:$A$11,0))</f>
        <v>酸辣湯</v>
      </c>
      <c r="G2959" s="12" t="str">
        <f aca="false">INDEX(品項主檔!$C$2:$C$11,MATCH($E2959,品項主檔!$A$2:$A$11,0))</f>
        <v>湯品</v>
      </c>
      <c r="H2959" s="17" t="n">
        <f aca="false">SUMIFS(品項年度售價!$D$2:$D$31,品項年度售價!$A$2:$A$31,$B2959,品項年度售價!$B$2:$B$31,$E2959)</f>
        <v>60</v>
      </c>
      <c r="I2959" s="4" t="n">
        <v>1702</v>
      </c>
      <c r="J2959" s="14" t="n">
        <f aca="false">H2959*I2959</f>
        <v>102120</v>
      </c>
    </row>
    <row r="2960" customFormat="false" ht="15" hidden="false" customHeight="false" outlineLevel="0" collapsed="false">
      <c r="A2960" s="6" t="str">
        <f aca="false">TEXT(B2960,"0")&amp;"-"&amp;TEXT(C2960,"00")</f>
        <v>2025-05</v>
      </c>
      <c r="B2960" s="4" t="n">
        <v>2025</v>
      </c>
      <c r="C2960" s="4" t="n">
        <v>5</v>
      </c>
      <c r="D2960" s="9" t="s">
        <v>283</v>
      </c>
      <c r="E2960" s="9" t="s">
        <v>367</v>
      </c>
      <c r="F2960" s="12" t="str">
        <f aca="false">INDEX(品項主檔!$B$2:$B$11,MATCH($E2960,品項主檔!$A$2:$A$11,0))</f>
        <v>招牌滷味拼盤</v>
      </c>
      <c r="G2960" s="12" t="str">
        <f aca="false">INDEX(品項主檔!$C$2:$C$11,MATCH($E2960,品項主檔!$A$2:$A$11,0))</f>
        <v>小菜</v>
      </c>
      <c r="H2960" s="17" t="n">
        <f aca="false">SUMIFS(品項年度售價!$D$2:$D$31,品項年度售價!$A$2:$A$31,$B2960,品項年度售價!$B$2:$B$31,$E2960)</f>
        <v>125</v>
      </c>
      <c r="I2960" s="4" t="n">
        <v>1861</v>
      </c>
      <c r="J2960" s="14" t="n">
        <f aca="false">H2960*I2960</f>
        <v>232625</v>
      </c>
    </row>
    <row r="2961" customFormat="false" ht="15" hidden="false" customHeight="false" outlineLevel="0" collapsed="false">
      <c r="A2961" s="6" t="str">
        <f aca="false">TEXT(B2961,"0")&amp;"-"&amp;TEXT(C2961,"00")</f>
        <v>2025-05</v>
      </c>
      <c r="B2961" s="4" t="n">
        <v>2025</v>
      </c>
      <c r="C2961" s="4" t="n">
        <v>5</v>
      </c>
      <c r="D2961" s="9" t="s">
        <v>283</v>
      </c>
      <c r="E2961" s="9" t="s">
        <v>370</v>
      </c>
      <c r="F2961" s="12" t="str">
        <f aca="false">INDEX(品項主檔!$B$2:$B$11,MATCH($E2961,品項主檔!$A$2:$A$11,0))</f>
        <v>古早味紅茶</v>
      </c>
      <c r="G2961" s="12" t="str">
        <f aca="false">INDEX(品項主檔!$C$2:$C$11,MATCH($E2961,品項主檔!$A$2:$A$11,0))</f>
        <v>飲品</v>
      </c>
      <c r="H2961" s="17" t="n">
        <f aca="false">SUMIFS(品項年度售價!$D$2:$D$31,品項年度售價!$A$2:$A$31,$B2961,品項年度售價!$B$2:$B$31,$E2961)</f>
        <v>45</v>
      </c>
      <c r="I2961" s="4" t="n">
        <v>5069</v>
      </c>
      <c r="J2961" s="14" t="n">
        <f aca="false">H2961*I2961</f>
        <v>228105</v>
      </c>
    </row>
    <row r="2962" customFormat="false" ht="15" hidden="false" customHeight="false" outlineLevel="0" collapsed="false">
      <c r="A2962" s="6" t="str">
        <f aca="false">TEXT(B2962,"0")&amp;"-"&amp;TEXT(C2962,"00")</f>
        <v>2025-05</v>
      </c>
      <c r="B2962" s="4" t="n">
        <v>2025</v>
      </c>
      <c r="C2962" s="4" t="n">
        <v>5</v>
      </c>
      <c r="D2962" s="9" t="s">
        <v>285</v>
      </c>
      <c r="E2962" s="9" t="s">
        <v>349</v>
      </c>
      <c r="F2962" s="12" t="str">
        <f aca="false">INDEX(品項主檔!$B$2:$B$11,MATCH($E2962,品項主檔!$A$2:$A$11,0))</f>
        <v>招牌牛肉麵</v>
      </c>
      <c r="G2962" s="12" t="str">
        <f aca="false">INDEX(品項主檔!$C$2:$C$11,MATCH($E2962,品項主檔!$A$2:$A$11,0))</f>
        <v>主食</v>
      </c>
      <c r="H2962" s="17" t="n">
        <f aca="false">SUMIFS(品項年度售價!$D$2:$D$31,品項年度售價!$A$2:$A$31,$B2962,品項年度售價!$B$2:$B$31,$E2962)</f>
        <v>295</v>
      </c>
      <c r="I2962" s="4" t="n">
        <v>338</v>
      </c>
      <c r="J2962" s="14" t="n">
        <f aca="false">H2962*I2962</f>
        <v>99710</v>
      </c>
    </row>
    <row r="2963" customFormat="false" ht="15" hidden="false" customHeight="false" outlineLevel="0" collapsed="false">
      <c r="A2963" s="6" t="str">
        <f aca="false">TEXT(B2963,"0")&amp;"-"&amp;TEXT(C2963,"00")</f>
        <v>2025-05</v>
      </c>
      <c r="B2963" s="4" t="n">
        <v>2025</v>
      </c>
      <c r="C2963" s="4" t="n">
        <v>5</v>
      </c>
      <c r="D2963" s="9" t="s">
        <v>285</v>
      </c>
      <c r="E2963" s="9" t="s">
        <v>352</v>
      </c>
      <c r="F2963" s="12" t="str">
        <f aca="false">INDEX(品項主檔!$B$2:$B$11,MATCH($E2963,品項主檔!$A$2:$A$11,0))</f>
        <v>三杯雞定食</v>
      </c>
      <c r="G2963" s="12" t="str">
        <f aca="false">INDEX(品項主檔!$C$2:$C$11,MATCH($E2963,品項主檔!$A$2:$A$11,0))</f>
        <v>主食</v>
      </c>
      <c r="H2963" s="17" t="n">
        <f aca="false">SUMIFS(品項年度售價!$D$2:$D$31,品項年度售價!$A$2:$A$31,$B2963,品項年度售價!$B$2:$B$31,$E2963)</f>
        <v>260</v>
      </c>
      <c r="I2963" s="4" t="n">
        <v>345</v>
      </c>
      <c r="J2963" s="14" t="n">
        <f aca="false">H2963*I2963</f>
        <v>89700</v>
      </c>
    </row>
    <row r="2964" customFormat="false" ht="15" hidden="false" customHeight="false" outlineLevel="0" collapsed="false">
      <c r="A2964" s="6" t="str">
        <f aca="false">TEXT(B2964,"0")&amp;"-"&amp;TEXT(C2964,"00")</f>
        <v>2025-05</v>
      </c>
      <c r="B2964" s="4" t="n">
        <v>2025</v>
      </c>
      <c r="C2964" s="4" t="n">
        <v>5</v>
      </c>
      <c r="D2964" s="9" t="s">
        <v>285</v>
      </c>
      <c r="E2964" s="9" t="s">
        <v>354</v>
      </c>
      <c r="F2964" s="12" t="str">
        <f aca="false">INDEX(品項主檔!$B$2:$B$11,MATCH($E2964,品項主檔!$A$2:$A$11,0))</f>
        <v>蔥油雞腿飯</v>
      </c>
      <c r="G2964" s="12" t="str">
        <f aca="false">INDEX(品項主檔!$C$2:$C$11,MATCH($E2964,品項主檔!$A$2:$A$11,0))</f>
        <v>主食</v>
      </c>
      <c r="H2964" s="17" t="n">
        <f aca="false">SUMIFS(品項年度售價!$D$2:$D$31,品項年度售價!$A$2:$A$31,$B2964,品項年度售價!$B$2:$B$31,$E2964)</f>
        <v>230</v>
      </c>
      <c r="I2964" s="4" t="n">
        <v>319</v>
      </c>
      <c r="J2964" s="14" t="n">
        <f aca="false">H2964*I2964</f>
        <v>73370</v>
      </c>
    </row>
    <row r="2965" customFormat="false" ht="15" hidden="false" customHeight="false" outlineLevel="0" collapsed="false">
      <c r="A2965" s="6" t="str">
        <f aca="false">TEXT(B2965,"0")&amp;"-"&amp;TEXT(C2965,"00")</f>
        <v>2025-05</v>
      </c>
      <c r="B2965" s="4" t="n">
        <v>2025</v>
      </c>
      <c r="C2965" s="4" t="n">
        <v>5</v>
      </c>
      <c r="D2965" s="9" t="s">
        <v>285</v>
      </c>
      <c r="E2965" s="9" t="s">
        <v>356</v>
      </c>
      <c r="F2965" s="12" t="str">
        <f aca="false">INDEX(品項主檔!$B$2:$B$11,MATCH($E2965,品項主檔!$A$2:$A$11,0))</f>
        <v>黑胡椒豬排飯</v>
      </c>
      <c r="G2965" s="12" t="str">
        <f aca="false">INDEX(品項主檔!$C$2:$C$11,MATCH($E2965,品項主檔!$A$2:$A$11,0))</f>
        <v>主食</v>
      </c>
      <c r="H2965" s="17" t="n">
        <f aca="false">SUMIFS(品項年度售價!$D$2:$D$31,品項年度售價!$A$2:$A$31,$B2965,品項年度售價!$B$2:$B$31,$E2965)</f>
        <v>240</v>
      </c>
      <c r="I2965" s="4" t="n">
        <v>348</v>
      </c>
      <c r="J2965" s="14" t="n">
        <f aca="false">H2965*I2965</f>
        <v>83520</v>
      </c>
    </row>
    <row r="2966" customFormat="false" ht="15" hidden="false" customHeight="false" outlineLevel="0" collapsed="false">
      <c r="A2966" s="6" t="str">
        <f aca="false">TEXT(B2966,"0")&amp;"-"&amp;TEXT(C2966,"00")</f>
        <v>2025-05</v>
      </c>
      <c r="B2966" s="4" t="n">
        <v>2025</v>
      </c>
      <c r="C2966" s="4" t="n">
        <v>5</v>
      </c>
      <c r="D2966" s="9" t="s">
        <v>285</v>
      </c>
      <c r="E2966" s="9" t="s">
        <v>358</v>
      </c>
      <c r="F2966" s="12" t="str">
        <f aca="false">INDEX(品項主檔!$B$2:$B$11,MATCH($E2966,品項主檔!$A$2:$A$11,0))</f>
        <v>麻油雞湯麵</v>
      </c>
      <c r="G2966" s="12" t="str">
        <f aca="false">INDEX(品項主檔!$C$2:$C$11,MATCH($E2966,品項主檔!$A$2:$A$11,0))</f>
        <v>主食</v>
      </c>
      <c r="H2966" s="17" t="n">
        <f aca="false">SUMIFS(品項年度售價!$D$2:$D$31,品項年度售價!$A$2:$A$31,$B2966,品項年度售價!$B$2:$B$31,$E2966)</f>
        <v>305</v>
      </c>
      <c r="I2966" s="4" t="n">
        <v>221</v>
      </c>
      <c r="J2966" s="14" t="n">
        <f aca="false">H2966*I2966</f>
        <v>67405</v>
      </c>
    </row>
    <row r="2967" customFormat="false" ht="15" hidden="false" customHeight="false" outlineLevel="0" collapsed="false">
      <c r="A2967" s="6" t="str">
        <f aca="false">TEXT(B2967,"0")&amp;"-"&amp;TEXT(C2967,"00")</f>
        <v>2025-05</v>
      </c>
      <c r="B2967" s="4" t="n">
        <v>2025</v>
      </c>
      <c r="C2967" s="4" t="n">
        <v>5</v>
      </c>
      <c r="D2967" s="9" t="s">
        <v>285</v>
      </c>
      <c r="E2967" s="9" t="s">
        <v>360</v>
      </c>
      <c r="F2967" s="12" t="str">
        <f aca="false">INDEX(品項主檔!$B$2:$B$11,MATCH($E2967,品項主檔!$A$2:$A$11,0))</f>
        <v>塔香涼麵</v>
      </c>
      <c r="G2967" s="12" t="str">
        <f aca="false">INDEX(品項主檔!$C$2:$C$11,MATCH($E2967,品項主檔!$A$2:$A$11,0))</f>
        <v>主食</v>
      </c>
      <c r="H2967" s="17" t="n">
        <f aca="false">SUMIFS(品項年度售價!$D$2:$D$31,品項年度售價!$A$2:$A$31,$B2967,品項年度售價!$B$2:$B$31,$E2967)</f>
        <v>185</v>
      </c>
      <c r="I2967" s="4" t="n">
        <v>336</v>
      </c>
      <c r="J2967" s="14" t="n">
        <f aca="false">H2967*I2967</f>
        <v>62160</v>
      </c>
    </row>
    <row r="2968" customFormat="false" ht="15" hidden="false" customHeight="false" outlineLevel="0" collapsed="false">
      <c r="A2968" s="6" t="str">
        <f aca="false">TEXT(B2968,"0")&amp;"-"&amp;TEXT(C2968,"00")</f>
        <v>2025-05</v>
      </c>
      <c r="B2968" s="4" t="n">
        <v>2025</v>
      </c>
      <c r="C2968" s="4" t="n">
        <v>5</v>
      </c>
      <c r="D2968" s="9" t="s">
        <v>285</v>
      </c>
      <c r="E2968" s="9" t="s">
        <v>362</v>
      </c>
      <c r="F2968" s="12" t="str">
        <f aca="false">INDEX(品項主檔!$B$2:$B$11,MATCH($E2968,品項主檔!$A$2:$A$11,0))</f>
        <v>海鮮炒飯</v>
      </c>
      <c r="G2968" s="12" t="str">
        <f aca="false">INDEX(品項主檔!$C$2:$C$11,MATCH($E2968,品項主檔!$A$2:$A$11,0))</f>
        <v>主食</v>
      </c>
      <c r="H2968" s="17" t="n">
        <f aca="false">SUMIFS(品項年度售價!$D$2:$D$31,品項年度售價!$A$2:$A$31,$B2968,品項年度售價!$B$2:$B$31,$E2968)</f>
        <v>255</v>
      </c>
      <c r="I2968" s="4" t="n">
        <v>372</v>
      </c>
      <c r="J2968" s="14" t="n">
        <f aca="false">H2968*I2968</f>
        <v>94860</v>
      </c>
    </row>
    <row r="2969" customFormat="false" ht="15" hidden="false" customHeight="false" outlineLevel="0" collapsed="false">
      <c r="A2969" s="6" t="str">
        <f aca="false">TEXT(B2969,"0")&amp;"-"&amp;TEXT(C2969,"00")</f>
        <v>2025-05</v>
      </c>
      <c r="B2969" s="4" t="n">
        <v>2025</v>
      </c>
      <c r="C2969" s="4" t="n">
        <v>5</v>
      </c>
      <c r="D2969" s="9" t="s">
        <v>285</v>
      </c>
      <c r="E2969" s="9" t="s">
        <v>364</v>
      </c>
      <c r="F2969" s="12" t="str">
        <f aca="false">INDEX(品項主檔!$B$2:$B$11,MATCH($E2969,品項主檔!$A$2:$A$11,0))</f>
        <v>酸辣湯</v>
      </c>
      <c r="G2969" s="12" t="str">
        <f aca="false">INDEX(品項主檔!$C$2:$C$11,MATCH($E2969,品項主檔!$A$2:$A$11,0))</f>
        <v>湯品</v>
      </c>
      <c r="H2969" s="17" t="n">
        <f aca="false">SUMIFS(品項年度售價!$D$2:$D$31,品項年度售價!$A$2:$A$31,$B2969,品項年度售價!$B$2:$B$31,$E2969)</f>
        <v>60</v>
      </c>
      <c r="I2969" s="4" t="n">
        <v>1277</v>
      </c>
      <c r="J2969" s="14" t="n">
        <f aca="false">H2969*I2969</f>
        <v>76620</v>
      </c>
    </row>
    <row r="2970" customFormat="false" ht="15" hidden="false" customHeight="false" outlineLevel="0" collapsed="false">
      <c r="A2970" s="6" t="str">
        <f aca="false">TEXT(B2970,"0")&amp;"-"&amp;TEXT(C2970,"00")</f>
        <v>2025-05</v>
      </c>
      <c r="B2970" s="4" t="n">
        <v>2025</v>
      </c>
      <c r="C2970" s="4" t="n">
        <v>5</v>
      </c>
      <c r="D2970" s="9" t="s">
        <v>285</v>
      </c>
      <c r="E2970" s="9" t="s">
        <v>367</v>
      </c>
      <c r="F2970" s="12" t="str">
        <f aca="false">INDEX(品項主檔!$B$2:$B$11,MATCH($E2970,品項主檔!$A$2:$A$11,0))</f>
        <v>招牌滷味拼盤</v>
      </c>
      <c r="G2970" s="12" t="str">
        <f aca="false">INDEX(品項主檔!$C$2:$C$11,MATCH($E2970,品項主檔!$A$2:$A$11,0))</f>
        <v>小菜</v>
      </c>
      <c r="H2970" s="17" t="n">
        <f aca="false">SUMIFS(品項年度售價!$D$2:$D$31,品項年度售價!$A$2:$A$31,$B2970,品項年度售價!$B$2:$B$31,$E2970)</f>
        <v>125</v>
      </c>
      <c r="I2970" s="4" t="n">
        <v>1248</v>
      </c>
      <c r="J2970" s="14" t="n">
        <f aca="false">H2970*I2970</f>
        <v>156000</v>
      </c>
    </row>
    <row r="2971" customFormat="false" ht="15" hidden="false" customHeight="false" outlineLevel="0" collapsed="false">
      <c r="A2971" s="6" t="str">
        <f aca="false">TEXT(B2971,"0")&amp;"-"&amp;TEXT(C2971,"00")</f>
        <v>2025-05</v>
      </c>
      <c r="B2971" s="4" t="n">
        <v>2025</v>
      </c>
      <c r="C2971" s="4" t="n">
        <v>5</v>
      </c>
      <c r="D2971" s="9" t="s">
        <v>285</v>
      </c>
      <c r="E2971" s="9" t="s">
        <v>370</v>
      </c>
      <c r="F2971" s="12" t="str">
        <f aca="false">INDEX(品項主檔!$B$2:$B$11,MATCH($E2971,品項主檔!$A$2:$A$11,0))</f>
        <v>古早味紅茶</v>
      </c>
      <c r="G2971" s="12" t="str">
        <f aca="false">INDEX(品項主檔!$C$2:$C$11,MATCH($E2971,品項主檔!$A$2:$A$11,0))</f>
        <v>飲品</v>
      </c>
      <c r="H2971" s="17" t="n">
        <f aca="false">SUMIFS(品項年度售價!$D$2:$D$31,品項年度售價!$A$2:$A$31,$B2971,品項年度售價!$B$2:$B$31,$E2971)</f>
        <v>45</v>
      </c>
      <c r="I2971" s="4" t="n">
        <v>3377</v>
      </c>
      <c r="J2971" s="14" t="n">
        <f aca="false">H2971*I2971</f>
        <v>151965</v>
      </c>
    </row>
    <row r="2972" customFormat="false" ht="15" hidden="false" customHeight="false" outlineLevel="0" collapsed="false">
      <c r="A2972" s="6" t="str">
        <f aca="false">TEXT(B2972,"0")&amp;"-"&amp;TEXT(C2972,"00")</f>
        <v>2025-05</v>
      </c>
      <c r="B2972" s="4" t="n">
        <v>2025</v>
      </c>
      <c r="C2972" s="4" t="n">
        <v>5</v>
      </c>
      <c r="D2972" s="9" t="s">
        <v>300</v>
      </c>
      <c r="E2972" s="9" t="s">
        <v>349</v>
      </c>
      <c r="F2972" s="12" t="str">
        <f aca="false">INDEX(品項主檔!$B$2:$B$11,MATCH($E2972,品項主檔!$A$2:$A$11,0))</f>
        <v>招牌牛肉麵</v>
      </c>
      <c r="G2972" s="12" t="str">
        <f aca="false">INDEX(品項主檔!$C$2:$C$11,MATCH($E2972,品項主檔!$A$2:$A$11,0))</f>
        <v>主食</v>
      </c>
      <c r="H2972" s="17" t="n">
        <f aca="false">SUMIFS(品項年度售價!$D$2:$D$31,品項年度售價!$A$2:$A$31,$B2972,品項年度售價!$B$2:$B$31,$E2972)</f>
        <v>295</v>
      </c>
      <c r="I2972" s="4" t="n">
        <v>403</v>
      </c>
      <c r="J2972" s="14" t="n">
        <f aca="false">H2972*I2972</f>
        <v>118885</v>
      </c>
    </row>
    <row r="2973" customFormat="false" ht="15" hidden="false" customHeight="false" outlineLevel="0" collapsed="false">
      <c r="A2973" s="6" t="str">
        <f aca="false">TEXT(B2973,"0")&amp;"-"&amp;TEXT(C2973,"00")</f>
        <v>2025-05</v>
      </c>
      <c r="B2973" s="4" t="n">
        <v>2025</v>
      </c>
      <c r="C2973" s="4" t="n">
        <v>5</v>
      </c>
      <c r="D2973" s="9" t="s">
        <v>300</v>
      </c>
      <c r="E2973" s="9" t="s">
        <v>352</v>
      </c>
      <c r="F2973" s="12" t="str">
        <f aca="false">INDEX(品項主檔!$B$2:$B$11,MATCH($E2973,品項主檔!$A$2:$A$11,0))</f>
        <v>三杯雞定食</v>
      </c>
      <c r="G2973" s="12" t="str">
        <f aca="false">INDEX(品項主檔!$C$2:$C$11,MATCH($E2973,品項主檔!$A$2:$A$11,0))</f>
        <v>主食</v>
      </c>
      <c r="H2973" s="17" t="n">
        <f aca="false">SUMIFS(品項年度售價!$D$2:$D$31,品項年度售價!$A$2:$A$31,$B2973,品項年度售價!$B$2:$B$31,$E2973)</f>
        <v>260</v>
      </c>
      <c r="I2973" s="4" t="n">
        <v>436</v>
      </c>
      <c r="J2973" s="14" t="n">
        <f aca="false">H2973*I2973</f>
        <v>113360</v>
      </c>
    </row>
    <row r="2974" customFormat="false" ht="15" hidden="false" customHeight="false" outlineLevel="0" collapsed="false">
      <c r="A2974" s="6" t="str">
        <f aca="false">TEXT(B2974,"0")&amp;"-"&amp;TEXT(C2974,"00")</f>
        <v>2025-05</v>
      </c>
      <c r="B2974" s="4" t="n">
        <v>2025</v>
      </c>
      <c r="C2974" s="4" t="n">
        <v>5</v>
      </c>
      <c r="D2974" s="9" t="s">
        <v>300</v>
      </c>
      <c r="E2974" s="9" t="s">
        <v>354</v>
      </c>
      <c r="F2974" s="12" t="str">
        <f aca="false">INDEX(品項主檔!$B$2:$B$11,MATCH($E2974,品項主檔!$A$2:$A$11,0))</f>
        <v>蔥油雞腿飯</v>
      </c>
      <c r="G2974" s="12" t="str">
        <f aca="false">INDEX(品項主檔!$C$2:$C$11,MATCH($E2974,品項主檔!$A$2:$A$11,0))</f>
        <v>主食</v>
      </c>
      <c r="H2974" s="17" t="n">
        <f aca="false">SUMIFS(品項年度售價!$D$2:$D$31,品項年度售價!$A$2:$A$31,$B2974,品項年度售價!$B$2:$B$31,$E2974)</f>
        <v>230</v>
      </c>
      <c r="I2974" s="4" t="n">
        <v>455</v>
      </c>
      <c r="J2974" s="14" t="n">
        <f aca="false">H2974*I2974</f>
        <v>104650</v>
      </c>
    </row>
    <row r="2975" customFormat="false" ht="15" hidden="false" customHeight="false" outlineLevel="0" collapsed="false">
      <c r="A2975" s="6" t="str">
        <f aca="false">TEXT(B2975,"0")&amp;"-"&amp;TEXT(C2975,"00")</f>
        <v>2025-05</v>
      </c>
      <c r="B2975" s="4" t="n">
        <v>2025</v>
      </c>
      <c r="C2975" s="4" t="n">
        <v>5</v>
      </c>
      <c r="D2975" s="9" t="s">
        <v>300</v>
      </c>
      <c r="E2975" s="9" t="s">
        <v>356</v>
      </c>
      <c r="F2975" s="12" t="str">
        <f aca="false">INDEX(品項主檔!$B$2:$B$11,MATCH($E2975,品項主檔!$A$2:$A$11,0))</f>
        <v>黑胡椒豬排飯</v>
      </c>
      <c r="G2975" s="12" t="str">
        <f aca="false">INDEX(品項主檔!$C$2:$C$11,MATCH($E2975,品項主檔!$A$2:$A$11,0))</f>
        <v>主食</v>
      </c>
      <c r="H2975" s="17" t="n">
        <f aca="false">SUMIFS(品項年度售價!$D$2:$D$31,品項年度售價!$A$2:$A$31,$B2975,品項年度售價!$B$2:$B$31,$E2975)</f>
        <v>240</v>
      </c>
      <c r="I2975" s="4" t="n">
        <v>487</v>
      </c>
      <c r="J2975" s="14" t="n">
        <f aca="false">H2975*I2975</f>
        <v>116880</v>
      </c>
    </row>
    <row r="2976" customFormat="false" ht="15" hidden="false" customHeight="false" outlineLevel="0" collapsed="false">
      <c r="A2976" s="6" t="str">
        <f aca="false">TEXT(B2976,"0")&amp;"-"&amp;TEXT(C2976,"00")</f>
        <v>2025-05</v>
      </c>
      <c r="B2976" s="4" t="n">
        <v>2025</v>
      </c>
      <c r="C2976" s="4" t="n">
        <v>5</v>
      </c>
      <c r="D2976" s="9" t="s">
        <v>300</v>
      </c>
      <c r="E2976" s="9" t="s">
        <v>358</v>
      </c>
      <c r="F2976" s="12" t="str">
        <f aca="false">INDEX(品項主檔!$B$2:$B$11,MATCH($E2976,品項主檔!$A$2:$A$11,0))</f>
        <v>麻油雞湯麵</v>
      </c>
      <c r="G2976" s="12" t="str">
        <f aca="false">INDEX(品項主檔!$C$2:$C$11,MATCH($E2976,品項主檔!$A$2:$A$11,0))</f>
        <v>主食</v>
      </c>
      <c r="H2976" s="17" t="n">
        <f aca="false">SUMIFS(品項年度售價!$D$2:$D$31,品項年度售價!$A$2:$A$31,$B2976,品項年度售價!$B$2:$B$31,$E2976)</f>
        <v>305</v>
      </c>
      <c r="I2976" s="4" t="n">
        <v>348</v>
      </c>
      <c r="J2976" s="14" t="n">
        <f aca="false">H2976*I2976</f>
        <v>106140</v>
      </c>
    </row>
    <row r="2977" customFormat="false" ht="15" hidden="false" customHeight="false" outlineLevel="0" collapsed="false">
      <c r="A2977" s="6" t="str">
        <f aca="false">TEXT(B2977,"0")&amp;"-"&amp;TEXT(C2977,"00")</f>
        <v>2025-05</v>
      </c>
      <c r="B2977" s="4" t="n">
        <v>2025</v>
      </c>
      <c r="C2977" s="4" t="n">
        <v>5</v>
      </c>
      <c r="D2977" s="9" t="s">
        <v>300</v>
      </c>
      <c r="E2977" s="9" t="s">
        <v>360</v>
      </c>
      <c r="F2977" s="12" t="str">
        <f aca="false">INDEX(品項主檔!$B$2:$B$11,MATCH($E2977,品項主檔!$A$2:$A$11,0))</f>
        <v>塔香涼麵</v>
      </c>
      <c r="G2977" s="12" t="str">
        <f aca="false">INDEX(品項主檔!$C$2:$C$11,MATCH($E2977,品項主檔!$A$2:$A$11,0))</f>
        <v>主食</v>
      </c>
      <c r="H2977" s="17" t="n">
        <f aca="false">SUMIFS(品項年度售價!$D$2:$D$31,品項年度售價!$A$2:$A$31,$B2977,品項年度售價!$B$2:$B$31,$E2977)</f>
        <v>185</v>
      </c>
      <c r="I2977" s="4" t="n">
        <v>583</v>
      </c>
      <c r="J2977" s="14" t="n">
        <f aca="false">H2977*I2977</f>
        <v>107855</v>
      </c>
    </row>
    <row r="2978" customFormat="false" ht="15" hidden="false" customHeight="false" outlineLevel="0" collapsed="false">
      <c r="A2978" s="6" t="str">
        <f aca="false">TEXT(B2978,"0")&amp;"-"&amp;TEXT(C2978,"00")</f>
        <v>2025-05</v>
      </c>
      <c r="B2978" s="4" t="n">
        <v>2025</v>
      </c>
      <c r="C2978" s="4" t="n">
        <v>5</v>
      </c>
      <c r="D2978" s="9" t="s">
        <v>300</v>
      </c>
      <c r="E2978" s="9" t="s">
        <v>362</v>
      </c>
      <c r="F2978" s="12" t="str">
        <f aca="false">INDEX(品項主檔!$B$2:$B$11,MATCH($E2978,品項主檔!$A$2:$A$11,0))</f>
        <v>海鮮炒飯</v>
      </c>
      <c r="G2978" s="12" t="str">
        <f aca="false">INDEX(品項主檔!$C$2:$C$11,MATCH($E2978,品項主檔!$A$2:$A$11,0))</f>
        <v>主食</v>
      </c>
      <c r="H2978" s="17" t="n">
        <f aca="false">SUMIFS(品項年度售價!$D$2:$D$31,品項年度售價!$A$2:$A$31,$B2978,品項年度售價!$B$2:$B$31,$E2978)</f>
        <v>255</v>
      </c>
      <c r="I2978" s="4" t="n">
        <v>518</v>
      </c>
      <c r="J2978" s="14" t="n">
        <f aca="false">H2978*I2978</f>
        <v>132090</v>
      </c>
    </row>
    <row r="2979" customFormat="false" ht="15" hidden="false" customHeight="false" outlineLevel="0" collapsed="false">
      <c r="A2979" s="6" t="str">
        <f aca="false">TEXT(B2979,"0")&amp;"-"&amp;TEXT(C2979,"00")</f>
        <v>2025-05</v>
      </c>
      <c r="B2979" s="4" t="n">
        <v>2025</v>
      </c>
      <c r="C2979" s="4" t="n">
        <v>5</v>
      </c>
      <c r="D2979" s="9" t="s">
        <v>300</v>
      </c>
      <c r="E2979" s="9" t="s">
        <v>364</v>
      </c>
      <c r="F2979" s="12" t="str">
        <f aca="false">INDEX(品項主檔!$B$2:$B$11,MATCH($E2979,品項主檔!$A$2:$A$11,0))</f>
        <v>酸辣湯</v>
      </c>
      <c r="G2979" s="12" t="str">
        <f aca="false">INDEX(品項主檔!$C$2:$C$11,MATCH($E2979,品項主檔!$A$2:$A$11,0))</f>
        <v>湯品</v>
      </c>
      <c r="H2979" s="17" t="n">
        <f aca="false">SUMIFS(品項年度售價!$D$2:$D$31,品項年度售價!$A$2:$A$31,$B2979,品項年度售價!$B$2:$B$31,$E2979)</f>
        <v>60</v>
      </c>
      <c r="I2979" s="4" t="n">
        <v>2655</v>
      </c>
      <c r="J2979" s="14" t="n">
        <f aca="false">H2979*I2979</f>
        <v>159300</v>
      </c>
    </row>
    <row r="2980" customFormat="false" ht="15" hidden="false" customHeight="false" outlineLevel="0" collapsed="false">
      <c r="A2980" s="6" t="str">
        <f aca="false">TEXT(B2980,"0")&amp;"-"&amp;TEXT(C2980,"00")</f>
        <v>2025-05</v>
      </c>
      <c r="B2980" s="4" t="n">
        <v>2025</v>
      </c>
      <c r="C2980" s="4" t="n">
        <v>5</v>
      </c>
      <c r="D2980" s="9" t="s">
        <v>300</v>
      </c>
      <c r="E2980" s="9" t="s">
        <v>367</v>
      </c>
      <c r="F2980" s="12" t="str">
        <f aca="false">INDEX(品項主檔!$B$2:$B$11,MATCH($E2980,品項主檔!$A$2:$A$11,0))</f>
        <v>招牌滷味拼盤</v>
      </c>
      <c r="G2980" s="12" t="str">
        <f aca="false">INDEX(品項主檔!$C$2:$C$11,MATCH($E2980,品項主檔!$A$2:$A$11,0))</f>
        <v>小菜</v>
      </c>
      <c r="H2980" s="17" t="n">
        <f aca="false">SUMIFS(品項年度售價!$D$2:$D$31,品項年度售價!$A$2:$A$31,$B2980,品項年度售價!$B$2:$B$31,$E2980)</f>
        <v>125</v>
      </c>
      <c r="I2980" s="4" t="n">
        <v>1572</v>
      </c>
      <c r="J2980" s="14" t="n">
        <f aca="false">H2980*I2980</f>
        <v>196500</v>
      </c>
    </row>
    <row r="2981" customFormat="false" ht="15" hidden="false" customHeight="false" outlineLevel="0" collapsed="false">
      <c r="A2981" s="6" t="str">
        <f aca="false">TEXT(B2981,"0")&amp;"-"&amp;TEXT(C2981,"00")</f>
        <v>2025-05</v>
      </c>
      <c r="B2981" s="4" t="n">
        <v>2025</v>
      </c>
      <c r="C2981" s="4" t="n">
        <v>5</v>
      </c>
      <c r="D2981" s="9" t="s">
        <v>300</v>
      </c>
      <c r="E2981" s="9" t="s">
        <v>370</v>
      </c>
      <c r="F2981" s="12" t="str">
        <f aca="false">INDEX(品項主檔!$B$2:$B$11,MATCH($E2981,品項主檔!$A$2:$A$11,0))</f>
        <v>古早味紅茶</v>
      </c>
      <c r="G2981" s="12" t="str">
        <f aca="false">INDEX(品項主檔!$C$2:$C$11,MATCH($E2981,品項主檔!$A$2:$A$11,0))</f>
        <v>飲品</v>
      </c>
      <c r="H2981" s="17" t="n">
        <f aca="false">SUMIFS(品項年度售價!$D$2:$D$31,品項年度售價!$A$2:$A$31,$B2981,品項年度售價!$B$2:$B$31,$E2981)</f>
        <v>45</v>
      </c>
      <c r="I2981" s="4" t="n">
        <v>5904</v>
      </c>
      <c r="J2981" s="14" t="n">
        <f aca="false">H2981*I2981</f>
        <v>265680</v>
      </c>
    </row>
    <row r="2982" customFormat="false" ht="15" hidden="false" customHeight="false" outlineLevel="0" collapsed="false">
      <c r="A2982" s="6" t="str">
        <f aca="false">TEXT(B2982,"0")&amp;"-"&amp;TEXT(C2982,"00")</f>
        <v>2025-05</v>
      </c>
      <c r="B2982" s="4" t="n">
        <v>2025</v>
      </c>
      <c r="C2982" s="4" t="n">
        <v>5</v>
      </c>
      <c r="D2982" s="9" t="s">
        <v>305</v>
      </c>
      <c r="E2982" s="9" t="s">
        <v>349</v>
      </c>
      <c r="F2982" s="12" t="str">
        <f aca="false">INDEX(品項主檔!$B$2:$B$11,MATCH($E2982,品項主檔!$A$2:$A$11,0))</f>
        <v>招牌牛肉麵</v>
      </c>
      <c r="G2982" s="12" t="str">
        <f aca="false">INDEX(品項主檔!$C$2:$C$11,MATCH($E2982,品項主檔!$A$2:$A$11,0))</f>
        <v>主食</v>
      </c>
      <c r="H2982" s="17" t="n">
        <f aca="false">SUMIFS(品項年度售價!$D$2:$D$31,品項年度售價!$A$2:$A$31,$B2982,品項年度售價!$B$2:$B$31,$E2982)</f>
        <v>295</v>
      </c>
      <c r="I2982" s="4" t="n">
        <v>527</v>
      </c>
      <c r="J2982" s="14" t="n">
        <f aca="false">H2982*I2982</f>
        <v>155465</v>
      </c>
    </row>
    <row r="2983" customFormat="false" ht="15" hidden="false" customHeight="false" outlineLevel="0" collapsed="false">
      <c r="A2983" s="6" t="str">
        <f aca="false">TEXT(B2983,"0")&amp;"-"&amp;TEXT(C2983,"00")</f>
        <v>2025-05</v>
      </c>
      <c r="B2983" s="4" t="n">
        <v>2025</v>
      </c>
      <c r="C2983" s="4" t="n">
        <v>5</v>
      </c>
      <c r="D2983" s="9" t="s">
        <v>305</v>
      </c>
      <c r="E2983" s="9" t="s">
        <v>352</v>
      </c>
      <c r="F2983" s="12" t="str">
        <f aca="false">INDEX(品項主檔!$B$2:$B$11,MATCH($E2983,品項主檔!$A$2:$A$11,0))</f>
        <v>三杯雞定食</v>
      </c>
      <c r="G2983" s="12" t="str">
        <f aca="false">INDEX(品項主檔!$C$2:$C$11,MATCH($E2983,品項主檔!$A$2:$A$11,0))</f>
        <v>主食</v>
      </c>
      <c r="H2983" s="17" t="n">
        <f aca="false">SUMIFS(品項年度售價!$D$2:$D$31,品項年度售價!$A$2:$A$31,$B2983,品項年度售價!$B$2:$B$31,$E2983)</f>
        <v>260</v>
      </c>
      <c r="I2983" s="4" t="n">
        <v>605</v>
      </c>
      <c r="J2983" s="14" t="n">
        <f aca="false">H2983*I2983</f>
        <v>157300</v>
      </c>
    </row>
    <row r="2984" customFormat="false" ht="15" hidden="false" customHeight="false" outlineLevel="0" collapsed="false">
      <c r="A2984" s="6" t="str">
        <f aca="false">TEXT(B2984,"0")&amp;"-"&amp;TEXT(C2984,"00")</f>
        <v>2025-05</v>
      </c>
      <c r="B2984" s="4" t="n">
        <v>2025</v>
      </c>
      <c r="C2984" s="4" t="n">
        <v>5</v>
      </c>
      <c r="D2984" s="9" t="s">
        <v>305</v>
      </c>
      <c r="E2984" s="9" t="s">
        <v>354</v>
      </c>
      <c r="F2984" s="12" t="str">
        <f aca="false">INDEX(品項主檔!$B$2:$B$11,MATCH($E2984,品項主檔!$A$2:$A$11,0))</f>
        <v>蔥油雞腿飯</v>
      </c>
      <c r="G2984" s="12" t="str">
        <f aca="false">INDEX(品項主檔!$C$2:$C$11,MATCH($E2984,品項主檔!$A$2:$A$11,0))</f>
        <v>主食</v>
      </c>
      <c r="H2984" s="17" t="n">
        <f aca="false">SUMIFS(品項年度售價!$D$2:$D$31,品項年度售價!$A$2:$A$31,$B2984,品項年度售價!$B$2:$B$31,$E2984)</f>
        <v>230</v>
      </c>
      <c r="I2984" s="4" t="n">
        <v>613</v>
      </c>
      <c r="J2984" s="14" t="n">
        <f aca="false">H2984*I2984</f>
        <v>140990</v>
      </c>
    </row>
    <row r="2985" customFormat="false" ht="15" hidden="false" customHeight="false" outlineLevel="0" collapsed="false">
      <c r="A2985" s="6" t="str">
        <f aca="false">TEXT(B2985,"0")&amp;"-"&amp;TEXT(C2985,"00")</f>
        <v>2025-05</v>
      </c>
      <c r="B2985" s="4" t="n">
        <v>2025</v>
      </c>
      <c r="C2985" s="4" t="n">
        <v>5</v>
      </c>
      <c r="D2985" s="9" t="s">
        <v>305</v>
      </c>
      <c r="E2985" s="9" t="s">
        <v>356</v>
      </c>
      <c r="F2985" s="12" t="str">
        <f aca="false">INDEX(品項主檔!$B$2:$B$11,MATCH($E2985,品項主檔!$A$2:$A$11,0))</f>
        <v>黑胡椒豬排飯</v>
      </c>
      <c r="G2985" s="12" t="str">
        <f aca="false">INDEX(品項主檔!$C$2:$C$11,MATCH($E2985,品項主檔!$A$2:$A$11,0))</f>
        <v>主食</v>
      </c>
      <c r="H2985" s="17" t="n">
        <f aca="false">SUMIFS(品項年度售價!$D$2:$D$31,品項年度售價!$A$2:$A$31,$B2985,品項年度售價!$B$2:$B$31,$E2985)</f>
        <v>240</v>
      </c>
      <c r="I2985" s="4" t="n">
        <v>605</v>
      </c>
      <c r="J2985" s="14" t="n">
        <f aca="false">H2985*I2985</f>
        <v>145200</v>
      </c>
    </row>
    <row r="2986" customFormat="false" ht="15" hidden="false" customHeight="false" outlineLevel="0" collapsed="false">
      <c r="A2986" s="6" t="str">
        <f aca="false">TEXT(B2986,"0")&amp;"-"&amp;TEXT(C2986,"00")</f>
        <v>2025-05</v>
      </c>
      <c r="B2986" s="4" t="n">
        <v>2025</v>
      </c>
      <c r="C2986" s="4" t="n">
        <v>5</v>
      </c>
      <c r="D2986" s="9" t="s">
        <v>305</v>
      </c>
      <c r="E2986" s="9" t="s">
        <v>358</v>
      </c>
      <c r="F2986" s="12" t="str">
        <f aca="false">INDEX(品項主檔!$B$2:$B$11,MATCH($E2986,品項主檔!$A$2:$A$11,0))</f>
        <v>麻油雞湯麵</v>
      </c>
      <c r="G2986" s="12" t="str">
        <f aca="false">INDEX(品項主檔!$C$2:$C$11,MATCH($E2986,品項主檔!$A$2:$A$11,0))</f>
        <v>主食</v>
      </c>
      <c r="H2986" s="17" t="n">
        <f aca="false">SUMIFS(品項年度售價!$D$2:$D$31,品項年度售價!$A$2:$A$31,$B2986,品項年度售價!$B$2:$B$31,$E2986)</f>
        <v>305</v>
      </c>
      <c r="I2986" s="4" t="n">
        <v>246</v>
      </c>
      <c r="J2986" s="14" t="n">
        <f aca="false">H2986*I2986</f>
        <v>75030</v>
      </c>
    </row>
    <row r="2987" customFormat="false" ht="15" hidden="false" customHeight="false" outlineLevel="0" collapsed="false">
      <c r="A2987" s="6" t="str">
        <f aca="false">TEXT(B2987,"0")&amp;"-"&amp;TEXT(C2987,"00")</f>
        <v>2025-05</v>
      </c>
      <c r="B2987" s="4" t="n">
        <v>2025</v>
      </c>
      <c r="C2987" s="4" t="n">
        <v>5</v>
      </c>
      <c r="D2987" s="9" t="s">
        <v>305</v>
      </c>
      <c r="E2987" s="9" t="s">
        <v>360</v>
      </c>
      <c r="F2987" s="12" t="str">
        <f aca="false">INDEX(品項主檔!$B$2:$B$11,MATCH($E2987,品項主檔!$A$2:$A$11,0))</f>
        <v>塔香涼麵</v>
      </c>
      <c r="G2987" s="12" t="str">
        <f aca="false">INDEX(品項主檔!$C$2:$C$11,MATCH($E2987,品項主檔!$A$2:$A$11,0))</f>
        <v>主食</v>
      </c>
      <c r="H2987" s="17" t="n">
        <f aca="false">SUMIFS(品項年度售價!$D$2:$D$31,品項年度售價!$A$2:$A$31,$B2987,品項年度售價!$B$2:$B$31,$E2987)</f>
        <v>185</v>
      </c>
      <c r="I2987" s="4" t="n">
        <v>697</v>
      </c>
      <c r="J2987" s="14" t="n">
        <f aca="false">H2987*I2987</f>
        <v>128945</v>
      </c>
    </row>
    <row r="2988" customFormat="false" ht="15" hidden="false" customHeight="false" outlineLevel="0" collapsed="false">
      <c r="A2988" s="6" t="str">
        <f aca="false">TEXT(B2988,"0")&amp;"-"&amp;TEXT(C2988,"00")</f>
        <v>2025-05</v>
      </c>
      <c r="B2988" s="4" t="n">
        <v>2025</v>
      </c>
      <c r="C2988" s="4" t="n">
        <v>5</v>
      </c>
      <c r="D2988" s="9" t="s">
        <v>305</v>
      </c>
      <c r="E2988" s="9" t="s">
        <v>362</v>
      </c>
      <c r="F2988" s="12" t="str">
        <f aca="false">INDEX(品項主檔!$B$2:$B$11,MATCH($E2988,品項主檔!$A$2:$A$11,0))</f>
        <v>海鮮炒飯</v>
      </c>
      <c r="G2988" s="12" t="str">
        <f aca="false">INDEX(品項主檔!$C$2:$C$11,MATCH($E2988,品項主檔!$A$2:$A$11,0))</f>
        <v>主食</v>
      </c>
      <c r="H2988" s="17" t="n">
        <f aca="false">SUMIFS(品項年度售價!$D$2:$D$31,品項年度售價!$A$2:$A$31,$B2988,品項年度售價!$B$2:$B$31,$E2988)</f>
        <v>255</v>
      </c>
      <c r="I2988" s="4" t="n">
        <v>437</v>
      </c>
      <c r="J2988" s="14" t="n">
        <f aca="false">H2988*I2988</f>
        <v>111435</v>
      </c>
    </row>
    <row r="2989" customFormat="false" ht="15" hidden="false" customHeight="false" outlineLevel="0" collapsed="false">
      <c r="A2989" s="6" t="str">
        <f aca="false">TEXT(B2989,"0")&amp;"-"&amp;TEXT(C2989,"00")</f>
        <v>2025-05</v>
      </c>
      <c r="B2989" s="4" t="n">
        <v>2025</v>
      </c>
      <c r="C2989" s="4" t="n">
        <v>5</v>
      </c>
      <c r="D2989" s="9" t="s">
        <v>305</v>
      </c>
      <c r="E2989" s="9" t="s">
        <v>364</v>
      </c>
      <c r="F2989" s="12" t="str">
        <f aca="false">INDEX(品項主檔!$B$2:$B$11,MATCH($E2989,品項主檔!$A$2:$A$11,0))</f>
        <v>酸辣湯</v>
      </c>
      <c r="G2989" s="12" t="str">
        <f aca="false">INDEX(品項主檔!$C$2:$C$11,MATCH($E2989,品項主檔!$A$2:$A$11,0))</f>
        <v>湯品</v>
      </c>
      <c r="H2989" s="17" t="n">
        <f aca="false">SUMIFS(品項年度售價!$D$2:$D$31,品項年度售價!$A$2:$A$31,$B2989,品項年度售價!$B$2:$B$31,$E2989)</f>
        <v>60</v>
      </c>
      <c r="I2989" s="4" t="n">
        <v>2546</v>
      </c>
      <c r="J2989" s="14" t="n">
        <f aca="false">H2989*I2989</f>
        <v>152760</v>
      </c>
    </row>
    <row r="2990" customFormat="false" ht="15" hidden="false" customHeight="false" outlineLevel="0" collapsed="false">
      <c r="A2990" s="6" t="str">
        <f aca="false">TEXT(B2990,"0")&amp;"-"&amp;TEXT(C2990,"00")</f>
        <v>2025-05</v>
      </c>
      <c r="B2990" s="4" t="n">
        <v>2025</v>
      </c>
      <c r="C2990" s="4" t="n">
        <v>5</v>
      </c>
      <c r="D2990" s="9" t="s">
        <v>305</v>
      </c>
      <c r="E2990" s="9" t="s">
        <v>367</v>
      </c>
      <c r="F2990" s="12" t="str">
        <f aca="false">INDEX(品項主檔!$B$2:$B$11,MATCH($E2990,品項主檔!$A$2:$A$11,0))</f>
        <v>招牌滷味拼盤</v>
      </c>
      <c r="G2990" s="12" t="str">
        <f aca="false">INDEX(品項主檔!$C$2:$C$11,MATCH($E2990,品項主檔!$A$2:$A$11,0))</f>
        <v>小菜</v>
      </c>
      <c r="H2990" s="17" t="n">
        <f aca="false">SUMIFS(品項年度售價!$D$2:$D$31,品項年度售價!$A$2:$A$31,$B2990,品項年度售價!$B$2:$B$31,$E2990)</f>
        <v>125</v>
      </c>
      <c r="I2990" s="4" t="n">
        <v>1979</v>
      </c>
      <c r="J2990" s="14" t="n">
        <f aca="false">H2990*I2990</f>
        <v>247375</v>
      </c>
    </row>
    <row r="2991" customFormat="false" ht="15" hidden="false" customHeight="false" outlineLevel="0" collapsed="false">
      <c r="A2991" s="6" t="str">
        <f aca="false">TEXT(B2991,"0")&amp;"-"&amp;TEXT(C2991,"00")</f>
        <v>2025-05</v>
      </c>
      <c r="B2991" s="4" t="n">
        <v>2025</v>
      </c>
      <c r="C2991" s="4" t="n">
        <v>5</v>
      </c>
      <c r="D2991" s="9" t="s">
        <v>305</v>
      </c>
      <c r="E2991" s="9" t="s">
        <v>370</v>
      </c>
      <c r="F2991" s="12" t="str">
        <f aca="false">INDEX(品項主檔!$B$2:$B$11,MATCH($E2991,品項主檔!$A$2:$A$11,0))</f>
        <v>古早味紅茶</v>
      </c>
      <c r="G2991" s="12" t="str">
        <f aca="false">INDEX(品項主檔!$C$2:$C$11,MATCH($E2991,品項主檔!$A$2:$A$11,0))</f>
        <v>飲品</v>
      </c>
      <c r="H2991" s="17" t="n">
        <f aca="false">SUMIFS(品項年度售價!$D$2:$D$31,品項年度售價!$A$2:$A$31,$B2991,品項年度售價!$B$2:$B$31,$E2991)</f>
        <v>45</v>
      </c>
      <c r="I2991" s="4" t="n">
        <v>5653</v>
      </c>
      <c r="J2991" s="14" t="n">
        <f aca="false">H2991*I2991</f>
        <v>254385</v>
      </c>
    </row>
    <row r="2992" customFormat="false" ht="15" hidden="false" customHeight="false" outlineLevel="0" collapsed="false">
      <c r="A2992" s="6" t="str">
        <f aca="false">TEXT(B2992,"0")&amp;"-"&amp;TEXT(C2992,"00")</f>
        <v>2025-05</v>
      </c>
      <c r="B2992" s="4" t="n">
        <v>2025</v>
      </c>
      <c r="C2992" s="4" t="n">
        <v>5</v>
      </c>
      <c r="D2992" s="9" t="s">
        <v>307</v>
      </c>
      <c r="E2992" s="9" t="s">
        <v>349</v>
      </c>
      <c r="F2992" s="12" t="str">
        <f aca="false">INDEX(品項主檔!$B$2:$B$11,MATCH($E2992,品項主檔!$A$2:$A$11,0))</f>
        <v>招牌牛肉麵</v>
      </c>
      <c r="G2992" s="12" t="str">
        <f aca="false">INDEX(品項主檔!$C$2:$C$11,MATCH($E2992,品項主檔!$A$2:$A$11,0))</f>
        <v>主食</v>
      </c>
      <c r="H2992" s="17" t="n">
        <f aca="false">SUMIFS(品項年度售價!$D$2:$D$31,品項年度售價!$A$2:$A$31,$B2992,品項年度售價!$B$2:$B$31,$E2992)</f>
        <v>295</v>
      </c>
      <c r="I2992" s="4" t="n">
        <v>372</v>
      </c>
      <c r="J2992" s="14" t="n">
        <f aca="false">H2992*I2992</f>
        <v>109740</v>
      </c>
    </row>
    <row r="2993" customFormat="false" ht="15" hidden="false" customHeight="false" outlineLevel="0" collapsed="false">
      <c r="A2993" s="6" t="str">
        <f aca="false">TEXT(B2993,"0")&amp;"-"&amp;TEXT(C2993,"00")</f>
        <v>2025-05</v>
      </c>
      <c r="B2993" s="4" t="n">
        <v>2025</v>
      </c>
      <c r="C2993" s="4" t="n">
        <v>5</v>
      </c>
      <c r="D2993" s="9" t="s">
        <v>307</v>
      </c>
      <c r="E2993" s="9" t="s">
        <v>352</v>
      </c>
      <c r="F2993" s="12" t="str">
        <f aca="false">INDEX(品項主檔!$B$2:$B$11,MATCH($E2993,品項主檔!$A$2:$A$11,0))</f>
        <v>三杯雞定食</v>
      </c>
      <c r="G2993" s="12" t="str">
        <f aca="false">INDEX(品項主檔!$C$2:$C$11,MATCH($E2993,品項主檔!$A$2:$A$11,0))</f>
        <v>主食</v>
      </c>
      <c r="H2993" s="17" t="n">
        <f aca="false">SUMIFS(品項年度售價!$D$2:$D$31,品項年度售價!$A$2:$A$31,$B2993,品項年度售價!$B$2:$B$31,$E2993)</f>
        <v>260</v>
      </c>
      <c r="I2993" s="4" t="n">
        <v>315</v>
      </c>
      <c r="J2993" s="14" t="n">
        <f aca="false">H2993*I2993</f>
        <v>81900</v>
      </c>
    </row>
    <row r="2994" customFormat="false" ht="15" hidden="false" customHeight="false" outlineLevel="0" collapsed="false">
      <c r="A2994" s="6" t="str">
        <f aca="false">TEXT(B2994,"0")&amp;"-"&amp;TEXT(C2994,"00")</f>
        <v>2025-05</v>
      </c>
      <c r="B2994" s="4" t="n">
        <v>2025</v>
      </c>
      <c r="C2994" s="4" t="n">
        <v>5</v>
      </c>
      <c r="D2994" s="9" t="s">
        <v>307</v>
      </c>
      <c r="E2994" s="9" t="s">
        <v>354</v>
      </c>
      <c r="F2994" s="12" t="str">
        <f aca="false">INDEX(品項主檔!$B$2:$B$11,MATCH($E2994,品項主檔!$A$2:$A$11,0))</f>
        <v>蔥油雞腿飯</v>
      </c>
      <c r="G2994" s="12" t="str">
        <f aca="false">INDEX(品項主檔!$C$2:$C$11,MATCH($E2994,品項主檔!$A$2:$A$11,0))</f>
        <v>主食</v>
      </c>
      <c r="H2994" s="17" t="n">
        <f aca="false">SUMIFS(品項年度售價!$D$2:$D$31,品項年度售價!$A$2:$A$31,$B2994,品項年度售價!$B$2:$B$31,$E2994)</f>
        <v>230</v>
      </c>
      <c r="I2994" s="4" t="n">
        <v>405</v>
      </c>
      <c r="J2994" s="14" t="n">
        <f aca="false">H2994*I2994</f>
        <v>93150</v>
      </c>
    </row>
    <row r="2995" customFormat="false" ht="15" hidden="false" customHeight="false" outlineLevel="0" collapsed="false">
      <c r="A2995" s="6" t="str">
        <f aca="false">TEXT(B2995,"0")&amp;"-"&amp;TEXT(C2995,"00")</f>
        <v>2025-05</v>
      </c>
      <c r="B2995" s="4" t="n">
        <v>2025</v>
      </c>
      <c r="C2995" s="4" t="n">
        <v>5</v>
      </c>
      <c r="D2995" s="9" t="s">
        <v>307</v>
      </c>
      <c r="E2995" s="9" t="s">
        <v>356</v>
      </c>
      <c r="F2995" s="12" t="str">
        <f aca="false">INDEX(品項主檔!$B$2:$B$11,MATCH($E2995,品項主檔!$A$2:$A$11,0))</f>
        <v>黑胡椒豬排飯</v>
      </c>
      <c r="G2995" s="12" t="str">
        <f aca="false">INDEX(品項主檔!$C$2:$C$11,MATCH($E2995,品項主檔!$A$2:$A$11,0))</f>
        <v>主食</v>
      </c>
      <c r="H2995" s="17" t="n">
        <f aca="false">SUMIFS(品項年度售價!$D$2:$D$31,品項年度售價!$A$2:$A$31,$B2995,品項年度售價!$B$2:$B$31,$E2995)</f>
        <v>240</v>
      </c>
      <c r="I2995" s="4" t="n">
        <v>346</v>
      </c>
      <c r="J2995" s="14" t="n">
        <f aca="false">H2995*I2995</f>
        <v>83040</v>
      </c>
    </row>
    <row r="2996" customFormat="false" ht="15" hidden="false" customHeight="false" outlineLevel="0" collapsed="false">
      <c r="A2996" s="6" t="str">
        <f aca="false">TEXT(B2996,"0")&amp;"-"&amp;TEXT(C2996,"00")</f>
        <v>2025-05</v>
      </c>
      <c r="B2996" s="4" t="n">
        <v>2025</v>
      </c>
      <c r="C2996" s="4" t="n">
        <v>5</v>
      </c>
      <c r="D2996" s="9" t="s">
        <v>307</v>
      </c>
      <c r="E2996" s="9" t="s">
        <v>358</v>
      </c>
      <c r="F2996" s="12" t="str">
        <f aca="false">INDEX(品項主檔!$B$2:$B$11,MATCH($E2996,品項主檔!$A$2:$A$11,0))</f>
        <v>麻油雞湯麵</v>
      </c>
      <c r="G2996" s="12" t="str">
        <f aca="false">INDEX(品項主檔!$C$2:$C$11,MATCH($E2996,品項主檔!$A$2:$A$11,0))</f>
        <v>主食</v>
      </c>
      <c r="H2996" s="17" t="n">
        <f aca="false">SUMIFS(品項年度售價!$D$2:$D$31,品項年度售價!$A$2:$A$31,$B2996,品項年度售價!$B$2:$B$31,$E2996)</f>
        <v>305</v>
      </c>
      <c r="I2996" s="4" t="n">
        <v>183</v>
      </c>
      <c r="J2996" s="14" t="n">
        <f aca="false">H2996*I2996</f>
        <v>55815</v>
      </c>
    </row>
    <row r="2997" customFormat="false" ht="15" hidden="false" customHeight="false" outlineLevel="0" collapsed="false">
      <c r="A2997" s="6" t="str">
        <f aca="false">TEXT(B2997,"0")&amp;"-"&amp;TEXT(C2997,"00")</f>
        <v>2025-05</v>
      </c>
      <c r="B2997" s="4" t="n">
        <v>2025</v>
      </c>
      <c r="C2997" s="4" t="n">
        <v>5</v>
      </c>
      <c r="D2997" s="9" t="s">
        <v>307</v>
      </c>
      <c r="E2997" s="9" t="s">
        <v>360</v>
      </c>
      <c r="F2997" s="12" t="str">
        <f aca="false">INDEX(品項主檔!$B$2:$B$11,MATCH($E2997,品項主檔!$A$2:$A$11,0))</f>
        <v>塔香涼麵</v>
      </c>
      <c r="G2997" s="12" t="str">
        <f aca="false">INDEX(品項主檔!$C$2:$C$11,MATCH($E2997,品項主檔!$A$2:$A$11,0))</f>
        <v>主食</v>
      </c>
      <c r="H2997" s="17" t="n">
        <f aca="false">SUMIFS(品項年度售價!$D$2:$D$31,品項年度售價!$A$2:$A$31,$B2997,品項年度售價!$B$2:$B$31,$E2997)</f>
        <v>185</v>
      </c>
      <c r="I2997" s="4" t="n">
        <v>443</v>
      </c>
      <c r="J2997" s="14" t="n">
        <f aca="false">H2997*I2997</f>
        <v>81955</v>
      </c>
    </row>
    <row r="2998" customFormat="false" ht="15" hidden="false" customHeight="false" outlineLevel="0" collapsed="false">
      <c r="A2998" s="6" t="str">
        <f aca="false">TEXT(B2998,"0")&amp;"-"&amp;TEXT(C2998,"00")</f>
        <v>2025-05</v>
      </c>
      <c r="B2998" s="4" t="n">
        <v>2025</v>
      </c>
      <c r="C2998" s="4" t="n">
        <v>5</v>
      </c>
      <c r="D2998" s="9" t="s">
        <v>307</v>
      </c>
      <c r="E2998" s="9" t="s">
        <v>362</v>
      </c>
      <c r="F2998" s="12" t="str">
        <f aca="false">INDEX(品項主檔!$B$2:$B$11,MATCH($E2998,品項主檔!$A$2:$A$11,0))</f>
        <v>海鮮炒飯</v>
      </c>
      <c r="G2998" s="12" t="str">
        <f aca="false">INDEX(品項主檔!$C$2:$C$11,MATCH($E2998,品項主檔!$A$2:$A$11,0))</f>
        <v>主食</v>
      </c>
      <c r="H2998" s="17" t="n">
        <f aca="false">SUMIFS(品項年度售價!$D$2:$D$31,品項年度售價!$A$2:$A$31,$B2998,品項年度售價!$B$2:$B$31,$E2998)</f>
        <v>255</v>
      </c>
      <c r="I2998" s="4" t="n">
        <v>449</v>
      </c>
      <c r="J2998" s="14" t="n">
        <f aca="false">H2998*I2998</f>
        <v>114495</v>
      </c>
    </row>
    <row r="2999" customFormat="false" ht="15" hidden="false" customHeight="false" outlineLevel="0" collapsed="false">
      <c r="A2999" s="6" t="str">
        <f aca="false">TEXT(B2999,"0")&amp;"-"&amp;TEXT(C2999,"00")</f>
        <v>2025-05</v>
      </c>
      <c r="B2999" s="4" t="n">
        <v>2025</v>
      </c>
      <c r="C2999" s="4" t="n">
        <v>5</v>
      </c>
      <c r="D2999" s="9" t="s">
        <v>307</v>
      </c>
      <c r="E2999" s="9" t="s">
        <v>364</v>
      </c>
      <c r="F2999" s="12" t="str">
        <f aca="false">INDEX(品項主檔!$B$2:$B$11,MATCH($E2999,品項主檔!$A$2:$A$11,0))</f>
        <v>酸辣湯</v>
      </c>
      <c r="G2999" s="12" t="str">
        <f aca="false">INDEX(品項主檔!$C$2:$C$11,MATCH($E2999,品項主檔!$A$2:$A$11,0))</f>
        <v>湯品</v>
      </c>
      <c r="H2999" s="17" t="n">
        <f aca="false">SUMIFS(品項年度售價!$D$2:$D$31,品項年度售價!$A$2:$A$31,$B2999,品項年度售價!$B$2:$B$31,$E2999)</f>
        <v>60</v>
      </c>
      <c r="I2999" s="4" t="n">
        <v>1337</v>
      </c>
      <c r="J2999" s="14" t="n">
        <f aca="false">H2999*I2999</f>
        <v>80220</v>
      </c>
    </row>
    <row r="3000" customFormat="false" ht="15" hidden="false" customHeight="false" outlineLevel="0" collapsed="false">
      <c r="A3000" s="6" t="str">
        <f aca="false">TEXT(B3000,"0")&amp;"-"&amp;TEXT(C3000,"00")</f>
        <v>2025-05</v>
      </c>
      <c r="B3000" s="4" t="n">
        <v>2025</v>
      </c>
      <c r="C3000" s="4" t="n">
        <v>5</v>
      </c>
      <c r="D3000" s="9" t="s">
        <v>307</v>
      </c>
      <c r="E3000" s="9" t="s">
        <v>367</v>
      </c>
      <c r="F3000" s="12" t="str">
        <f aca="false">INDEX(品項主檔!$B$2:$B$11,MATCH($E3000,品項主檔!$A$2:$A$11,0))</f>
        <v>招牌滷味拼盤</v>
      </c>
      <c r="G3000" s="12" t="str">
        <f aca="false">INDEX(品項主檔!$C$2:$C$11,MATCH($E3000,品項主檔!$A$2:$A$11,0))</f>
        <v>小菜</v>
      </c>
      <c r="H3000" s="17" t="n">
        <f aca="false">SUMIFS(品項年度售價!$D$2:$D$31,品項年度售價!$A$2:$A$31,$B3000,品項年度售價!$B$2:$B$31,$E3000)</f>
        <v>125</v>
      </c>
      <c r="I3000" s="4" t="n">
        <v>1141</v>
      </c>
      <c r="J3000" s="14" t="n">
        <f aca="false">H3000*I3000</f>
        <v>142625</v>
      </c>
    </row>
    <row r="3001" customFormat="false" ht="15" hidden="false" customHeight="false" outlineLevel="0" collapsed="false">
      <c r="A3001" s="6" t="str">
        <f aca="false">TEXT(B3001,"0")&amp;"-"&amp;TEXT(C3001,"00")</f>
        <v>2025-05</v>
      </c>
      <c r="B3001" s="4" t="n">
        <v>2025</v>
      </c>
      <c r="C3001" s="4" t="n">
        <v>5</v>
      </c>
      <c r="D3001" s="9" t="s">
        <v>307</v>
      </c>
      <c r="E3001" s="9" t="s">
        <v>370</v>
      </c>
      <c r="F3001" s="12" t="str">
        <f aca="false">INDEX(品項主檔!$B$2:$B$11,MATCH($E3001,品項主檔!$A$2:$A$11,0))</f>
        <v>古早味紅茶</v>
      </c>
      <c r="G3001" s="12" t="str">
        <f aca="false">INDEX(品項主檔!$C$2:$C$11,MATCH($E3001,品項主檔!$A$2:$A$11,0))</f>
        <v>飲品</v>
      </c>
      <c r="H3001" s="17" t="n">
        <f aca="false">SUMIFS(品項年度售價!$D$2:$D$31,品項年度售價!$A$2:$A$31,$B3001,品項年度售價!$B$2:$B$31,$E3001)</f>
        <v>45</v>
      </c>
      <c r="I3001" s="4" t="n">
        <v>4820</v>
      </c>
      <c r="J3001" s="14" t="n">
        <f aca="false">H3001*I3001</f>
        <v>216900</v>
      </c>
    </row>
    <row r="3002" customFormat="false" ht="15" hidden="false" customHeight="false" outlineLevel="0" collapsed="false">
      <c r="A3002" s="6" t="str">
        <f aca="false">TEXT(B3002,"0")&amp;"-"&amp;TEXT(C3002,"00")</f>
        <v>2025-05</v>
      </c>
      <c r="B3002" s="4" t="n">
        <v>2025</v>
      </c>
      <c r="C3002" s="4" t="n">
        <v>5</v>
      </c>
      <c r="D3002" s="9" t="s">
        <v>310</v>
      </c>
      <c r="E3002" s="9" t="s">
        <v>349</v>
      </c>
      <c r="F3002" s="12" t="str">
        <f aca="false">INDEX(品項主檔!$B$2:$B$11,MATCH($E3002,品項主檔!$A$2:$A$11,0))</f>
        <v>招牌牛肉麵</v>
      </c>
      <c r="G3002" s="12" t="str">
        <f aca="false">INDEX(品項主檔!$C$2:$C$11,MATCH($E3002,品項主檔!$A$2:$A$11,0))</f>
        <v>主食</v>
      </c>
      <c r="H3002" s="17" t="n">
        <f aca="false">SUMIFS(品項年度售價!$D$2:$D$31,品項年度售價!$A$2:$A$31,$B3002,品項年度售價!$B$2:$B$31,$E3002)</f>
        <v>295</v>
      </c>
      <c r="I3002" s="4" t="n">
        <v>262</v>
      </c>
      <c r="J3002" s="14" t="n">
        <f aca="false">H3002*I3002</f>
        <v>77290</v>
      </c>
    </row>
    <row r="3003" customFormat="false" ht="15" hidden="false" customHeight="false" outlineLevel="0" collapsed="false">
      <c r="A3003" s="6" t="str">
        <f aca="false">TEXT(B3003,"0")&amp;"-"&amp;TEXT(C3003,"00")</f>
        <v>2025-05</v>
      </c>
      <c r="B3003" s="4" t="n">
        <v>2025</v>
      </c>
      <c r="C3003" s="4" t="n">
        <v>5</v>
      </c>
      <c r="D3003" s="9" t="s">
        <v>310</v>
      </c>
      <c r="E3003" s="9" t="s">
        <v>352</v>
      </c>
      <c r="F3003" s="12" t="str">
        <f aca="false">INDEX(品項主檔!$B$2:$B$11,MATCH($E3003,品項主檔!$A$2:$A$11,0))</f>
        <v>三杯雞定食</v>
      </c>
      <c r="G3003" s="12" t="str">
        <f aca="false">INDEX(品項主檔!$C$2:$C$11,MATCH($E3003,品項主檔!$A$2:$A$11,0))</f>
        <v>主食</v>
      </c>
      <c r="H3003" s="17" t="n">
        <f aca="false">SUMIFS(品項年度售價!$D$2:$D$31,品項年度售價!$A$2:$A$31,$B3003,品項年度售價!$B$2:$B$31,$E3003)</f>
        <v>260</v>
      </c>
      <c r="I3003" s="4" t="n">
        <v>260</v>
      </c>
      <c r="J3003" s="14" t="n">
        <f aca="false">H3003*I3003</f>
        <v>67600</v>
      </c>
    </row>
    <row r="3004" customFormat="false" ht="15" hidden="false" customHeight="false" outlineLevel="0" collapsed="false">
      <c r="A3004" s="6" t="str">
        <f aca="false">TEXT(B3004,"0")&amp;"-"&amp;TEXT(C3004,"00")</f>
        <v>2025-05</v>
      </c>
      <c r="B3004" s="4" t="n">
        <v>2025</v>
      </c>
      <c r="C3004" s="4" t="n">
        <v>5</v>
      </c>
      <c r="D3004" s="9" t="s">
        <v>310</v>
      </c>
      <c r="E3004" s="9" t="s">
        <v>354</v>
      </c>
      <c r="F3004" s="12" t="str">
        <f aca="false">INDEX(品項主檔!$B$2:$B$11,MATCH($E3004,品項主檔!$A$2:$A$11,0))</f>
        <v>蔥油雞腿飯</v>
      </c>
      <c r="G3004" s="12" t="str">
        <f aca="false">INDEX(品項主檔!$C$2:$C$11,MATCH($E3004,品項主檔!$A$2:$A$11,0))</f>
        <v>主食</v>
      </c>
      <c r="H3004" s="17" t="n">
        <f aca="false">SUMIFS(品項年度售價!$D$2:$D$31,品項年度售價!$A$2:$A$31,$B3004,品項年度售價!$B$2:$B$31,$E3004)</f>
        <v>230</v>
      </c>
      <c r="I3004" s="4" t="n">
        <v>253</v>
      </c>
      <c r="J3004" s="14" t="n">
        <f aca="false">H3004*I3004</f>
        <v>58190</v>
      </c>
    </row>
    <row r="3005" customFormat="false" ht="15" hidden="false" customHeight="false" outlineLevel="0" collapsed="false">
      <c r="A3005" s="6" t="str">
        <f aca="false">TEXT(B3005,"0")&amp;"-"&amp;TEXT(C3005,"00")</f>
        <v>2025-05</v>
      </c>
      <c r="B3005" s="4" t="n">
        <v>2025</v>
      </c>
      <c r="C3005" s="4" t="n">
        <v>5</v>
      </c>
      <c r="D3005" s="9" t="s">
        <v>310</v>
      </c>
      <c r="E3005" s="9" t="s">
        <v>356</v>
      </c>
      <c r="F3005" s="12" t="str">
        <f aca="false">INDEX(品項主檔!$B$2:$B$11,MATCH($E3005,品項主檔!$A$2:$A$11,0))</f>
        <v>黑胡椒豬排飯</v>
      </c>
      <c r="G3005" s="12" t="str">
        <f aca="false">INDEX(品項主檔!$C$2:$C$11,MATCH($E3005,品項主檔!$A$2:$A$11,0))</f>
        <v>主食</v>
      </c>
      <c r="H3005" s="17" t="n">
        <f aca="false">SUMIFS(品項年度售價!$D$2:$D$31,品項年度售價!$A$2:$A$31,$B3005,品項年度售價!$B$2:$B$31,$E3005)</f>
        <v>240</v>
      </c>
      <c r="I3005" s="4" t="n">
        <v>207</v>
      </c>
      <c r="J3005" s="14" t="n">
        <f aca="false">H3005*I3005</f>
        <v>49680</v>
      </c>
    </row>
    <row r="3006" customFormat="false" ht="15" hidden="false" customHeight="false" outlineLevel="0" collapsed="false">
      <c r="A3006" s="6" t="str">
        <f aca="false">TEXT(B3006,"0")&amp;"-"&amp;TEXT(C3006,"00")</f>
        <v>2025-05</v>
      </c>
      <c r="B3006" s="4" t="n">
        <v>2025</v>
      </c>
      <c r="C3006" s="4" t="n">
        <v>5</v>
      </c>
      <c r="D3006" s="9" t="s">
        <v>310</v>
      </c>
      <c r="E3006" s="9" t="s">
        <v>358</v>
      </c>
      <c r="F3006" s="12" t="str">
        <f aca="false">INDEX(品項主檔!$B$2:$B$11,MATCH($E3006,品項主檔!$A$2:$A$11,0))</f>
        <v>麻油雞湯麵</v>
      </c>
      <c r="G3006" s="12" t="str">
        <f aca="false">INDEX(品項主檔!$C$2:$C$11,MATCH($E3006,品項主檔!$A$2:$A$11,0))</f>
        <v>主食</v>
      </c>
      <c r="H3006" s="17" t="n">
        <f aca="false">SUMIFS(品項年度售價!$D$2:$D$31,品項年度售價!$A$2:$A$31,$B3006,品項年度售價!$B$2:$B$31,$E3006)</f>
        <v>305</v>
      </c>
      <c r="I3006" s="4" t="n">
        <v>157</v>
      </c>
      <c r="J3006" s="14" t="n">
        <f aca="false">H3006*I3006</f>
        <v>47885</v>
      </c>
    </row>
    <row r="3007" customFormat="false" ht="15" hidden="false" customHeight="false" outlineLevel="0" collapsed="false">
      <c r="A3007" s="6" t="str">
        <f aca="false">TEXT(B3007,"0")&amp;"-"&amp;TEXT(C3007,"00")</f>
        <v>2025-05</v>
      </c>
      <c r="B3007" s="4" t="n">
        <v>2025</v>
      </c>
      <c r="C3007" s="4" t="n">
        <v>5</v>
      </c>
      <c r="D3007" s="9" t="s">
        <v>310</v>
      </c>
      <c r="E3007" s="9" t="s">
        <v>360</v>
      </c>
      <c r="F3007" s="12" t="str">
        <f aca="false">INDEX(品項主檔!$B$2:$B$11,MATCH($E3007,品項主檔!$A$2:$A$11,0))</f>
        <v>塔香涼麵</v>
      </c>
      <c r="G3007" s="12" t="str">
        <f aca="false">INDEX(品項主檔!$C$2:$C$11,MATCH($E3007,品項主檔!$A$2:$A$11,0))</f>
        <v>主食</v>
      </c>
      <c r="H3007" s="17" t="n">
        <f aca="false">SUMIFS(品項年度售價!$D$2:$D$31,品項年度售價!$A$2:$A$31,$B3007,品項年度售價!$B$2:$B$31,$E3007)</f>
        <v>185</v>
      </c>
      <c r="I3007" s="4" t="n">
        <v>371</v>
      </c>
      <c r="J3007" s="14" t="n">
        <f aca="false">H3007*I3007</f>
        <v>68635</v>
      </c>
    </row>
    <row r="3008" customFormat="false" ht="15" hidden="false" customHeight="false" outlineLevel="0" collapsed="false">
      <c r="A3008" s="6" t="str">
        <f aca="false">TEXT(B3008,"0")&amp;"-"&amp;TEXT(C3008,"00")</f>
        <v>2025-05</v>
      </c>
      <c r="B3008" s="4" t="n">
        <v>2025</v>
      </c>
      <c r="C3008" s="4" t="n">
        <v>5</v>
      </c>
      <c r="D3008" s="9" t="s">
        <v>310</v>
      </c>
      <c r="E3008" s="9" t="s">
        <v>362</v>
      </c>
      <c r="F3008" s="12" t="str">
        <f aca="false">INDEX(品項主檔!$B$2:$B$11,MATCH($E3008,品項主檔!$A$2:$A$11,0))</f>
        <v>海鮮炒飯</v>
      </c>
      <c r="G3008" s="12" t="str">
        <f aca="false">INDEX(品項主檔!$C$2:$C$11,MATCH($E3008,品項主檔!$A$2:$A$11,0))</f>
        <v>主食</v>
      </c>
      <c r="H3008" s="17" t="n">
        <f aca="false">SUMIFS(品項年度售價!$D$2:$D$31,品項年度售價!$A$2:$A$31,$B3008,品項年度售價!$B$2:$B$31,$E3008)</f>
        <v>255</v>
      </c>
      <c r="I3008" s="4" t="n">
        <v>238</v>
      </c>
      <c r="J3008" s="14" t="n">
        <f aca="false">H3008*I3008</f>
        <v>60690</v>
      </c>
    </row>
    <row r="3009" customFormat="false" ht="15" hidden="false" customHeight="false" outlineLevel="0" collapsed="false">
      <c r="A3009" s="6" t="str">
        <f aca="false">TEXT(B3009,"0")&amp;"-"&amp;TEXT(C3009,"00")</f>
        <v>2025-05</v>
      </c>
      <c r="B3009" s="4" t="n">
        <v>2025</v>
      </c>
      <c r="C3009" s="4" t="n">
        <v>5</v>
      </c>
      <c r="D3009" s="9" t="s">
        <v>310</v>
      </c>
      <c r="E3009" s="9" t="s">
        <v>364</v>
      </c>
      <c r="F3009" s="12" t="str">
        <f aca="false">INDEX(品項主檔!$B$2:$B$11,MATCH($E3009,品項主檔!$A$2:$A$11,0))</f>
        <v>酸辣湯</v>
      </c>
      <c r="G3009" s="12" t="str">
        <f aca="false">INDEX(品項主檔!$C$2:$C$11,MATCH($E3009,品項主檔!$A$2:$A$11,0))</f>
        <v>湯品</v>
      </c>
      <c r="H3009" s="17" t="n">
        <f aca="false">SUMIFS(品項年度售價!$D$2:$D$31,品項年度售價!$A$2:$A$31,$B3009,品項年度售價!$B$2:$B$31,$E3009)</f>
        <v>60</v>
      </c>
      <c r="I3009" s="4" t="n">
        <v>1126</v>
      </c>
      <c r="J3009" s="14" t="n">
        <f aca="false">H3009*I3009</f>
        <v>67560</v>
      </c>
    </row>
    <row r="3010" customFormat="false" ht="15" hidden="false" customHeight="false" outlineLevel="0" collapsed="false">
      <c r="A3010" s="6" t="str">
        <f aca="false">TEXT(B3010,"0")&amp;"-"&amp;TEXT(C3010,"00")</f>
        <v>2025-05</v>
      </c>
      <c r="B3010" s="4" t="n">
        <v>2025</v>
      </c>
      <c r="C3010" s="4" t="n">
        <v>5</v>
      </c>
      <c r="D3010" s="9" t="s">
        <v>310</v>
      </c>
      <c r="E3010" s="9" t="s">
        <v>367</v>
      </c>
      <c r="F3010" s="12" t="str">
        <f aca="false">INDEX(品項主檔!$B$2:$B$11,MATCH($E3010,品項主檔!$A$2:$A$11,0))</f>
        <v>招牌滷味拼盤</v>
      </c>
      <c r="G3010" s="12" t="str">
        <f aca="false">INDEX(品項主檔!$C$2:$C$11,MATCH($E3010,品項主檔!$A$2:$A$11,0))</f>
        <v>小菜</v>
      </c>
      <c r="H3010" s="17" t="n">
        <f aca="false">SUMIFS(品項年度售價!$D$2:$D$31,品項年度售價!$A$2:$A$31,$B3010,品項年度售價!$B$2:$B$31,$E3010)</f>
        <v>125</v>
      </c>
      <c r="I3010" s="4" t="n">
        <v>782</v>
      </c>
      <c r="J3010" s="14" t="n">
        <f aca="false">H3010*I3010</f>
        <v>97750</v>
      </c>
    </row>
    <row r="3011" customFormat="false" ht="15" hidden="false" customHeight="false" outlineLevel="0" collapsed="false">
      <c r="A3011" s="6" t="str">
        <f aca="false">TEXT(B3011,"0")&amp;"-"&amp;TEXT(C3011,"00")</f>
        <v>2025-05</v>
      </c>
      <c r="B3011" s="4" t="n">
        <v>2025</v>
      </c>
      <c r="C3011" s="4" t="n">
        <v>5</v>
      </c>
      <c r="D3011" s="9" t="s">
        <v>310</v>
      </c>
      <c r="E3011" s="9" t="s">
        <v>370</v>
      </c>
      <c r="F3011" s="12" t="str">
        <f aca="false">INDEX(品項主檔!$B$2:$B$11,MATCH($E3011,品項主檔!$A$2:$A$11,0))</f>
        <v>古早味紅茶</v>
      </c>
      <c r="G3011" s="12" t="str">
        <f aca="false">INDEX(品項主檔!$C$2:$C$11,MATCH($E3011,品項主檔!$A$2:$A$11,0))</f>
        <v>飲品</v>
      </c>
      <c r="H3011" s="17" t="n">
        <f aca="false">SUMIFS(品項年度售價!$D$2:$D$31,品項年度售價!$A$2:$A$31,$B3011,品項年度售價!$B$2:$B$31,$E3011)</f>
        <v>45</v>
      </c>
      <c r="I3011" s="4" t="n">
        <v>2559</v>
      </c>
      <c r="J3011" s="14" t="n">
        <f aca="false">H3011*I3011</f>
        <v>115155</v>
      </c>
    </row>
    <row r="3012" customFormat="false" ht="15" hidden="false" customHeight="false" outlineLevel="0" collapsed="false">
      <c r="A3012" s="6" t="str">
        <f aca="false">TEXT(B3012,"0")&amp;"-"&amp;TEXT(C3012,"00")</f>
        <v>2025-05</v>
      </c>
      <c r="B3012" s="4" t="n">
        <v>2025</v>
      </c>
      <c r="C3012" s="4" t="n">
        <v>5</v>
      </c>
      <c r="D3012" s="9" t="s">
        <v>318</v>
      </c>
      <c r="E3012" s="9" t="s">
        <v>349</v>
      </c>
      <c r="F3012" s="12" t="str">
        <f aca="false">INDEX(品項主檔!$B$2:$B$11,MATCH($E3012,品項主檔!$A$2:$A$11,0))</f>
        <v>招牌牛肉麵</v>
      </c>
      <c r="G3012" s="12" t="str">
        <f aca="false">INDEX(品項主檔!$C$2:$C$11,MATCH($E3012,品項主檔!$A$2:$A$11,0))</f>
        <v>主食</v>
      </c>
      <c r="H3012" s="17" t="n">
        <f aca="false">SUMIFS(品項年度售價!$D$2:$D$31,品項年度售價!$A$2:$A$31,$B3012,品項年度售價!$B$2:$B$31,$E3012)</f>
        <v>295</v>
      </c>
      <c r="I3012" s="4" t="n">
        <v>279</v>
      </c>
      <c r="J3012" s="14" t="n">
        <f aca="false">H3012*I3012</f>
        <v>82305</v>
      </c>
    </row>
    <row r="3013" customFormat="false" ht="15" hidden="false" customHeight="false" outlineLevel="0" collapsed="false">
      <c r="A3013" s="6" t="str">
        <f aca="false">TEXT(B3013,"0")&amp;"-"&amp;TEXT(C3013,"00")</f>
        <v>2025-05</v>
      </c>
      <c r="B3013" s="4" t="n">
        <v>2025</v>
      </c>
      <c r="C3013" s="4" t="n">
        <v>5</v>
      </c>
      <c r="D3013" s="9" t="s">
        <v>318</v>
      </c>
      <c r="E3013" s="9" t="s">
        <v>352</v>
      </c>
      <c r="F3013" s="12" t="str">
        <f aca="false">INDEX(品項主檔!$B$2:$B$11,MATCH($E3013,品項主檔!$A$2:$A$11,0))</f>
        <v>三杯雞定食</v>
      </c>
      <c r="G3013" s="12" t="str">
        <f aca="false">INDEX(品項主檔!$C$2:$C$11,MATCH($E3013,品項主檔!$A$2:$A$11,0))</f>
        <v>主食</v>
      </c>
      <c r="H3013" s="17" t="n">
        <f aca="false">SUMIFS(品項年度售價!$D$2:$D$31,品項年度售價!$A$2:$A$31,$B3013,品項年度售價!$B$2:$B$31,$E3013)</f>
        <v>260</v>
      </c>
      <c r="I3013" s="4" t="n">
        <v>346</v>
      </c>
      <c r="J3013" s="14" t="n">
        <f aca="false">H3013*I3013</f>
        <v>89960</v>
      </c>
    </row>
    <row r="3014" customFormat="false" ht="15" hidden="false" customHeight="false" outlineLevel="0" collapsed="false">
      <c r="A3014" s="6" t="str">
        <f aca="false">TEXT(B3014,"0")&amp;"-"&amp;TEXT(C3014,"00")</f>
        <v>2025-05</v>
      </c>
      <c r="B3014" s="4" t="n">
        <v>2025</v>
      </c>
      <c r="C3014" s="4" t="n">
        <v>5</v>
      </c>
      <c r="D3014" s="9" t="s">
        <v>318</v>
      </c>
      <c r="E3014" s="9" t="s">
        <v>354</v>
      </c>
      <c r="F3014" s="12" t="str">
        <f aca="false">INDEX(品項主檔!$B$2:$B$11,MATCH($E3014,品項主檔!$A$2:$A$11,0))</f>
        <v>蔥油雞腿飯</v>
      </c>
      <c r="G3014" s="12" t="str">
        <f aca="false">INDEX(品項主檔!$C$2:$C$11,MATCH($E3014,品項主檔!$A$2:$A$11,0))</f>
        <v>主食</v>
      </c>
      <c r="H3014" s="17" t="n">
        <f aca="false">SUMIFS(品項年度售價!$D$2:$D$31,品項年度售價!$A$2:$A$31,$B3014,品項年度售價!$B$2:$B$31,$E3014)</f>
        <v>230</v>
      </c>
      <c r="I3014" s="4" t="n">
        <v>406</v>
      </c>
      <c r="J3014" s="14" t="n">
        <f aca="false">H3014*I3014</f>
        <v>93380</v>
      </c>
    </row>
    <row r="3015" customFormat="false" ht="15" hidden="false" customHeight="false" outlineLevel="0" collapsed="false">
      <c r="A3015" s="6" t="str">
        <f aca="false">TEXT(B3015,"0")&amp;"-"&amp;TEXT(C3015,"00")</f>
        <v>2025-05</v>
      </c>
      <c r="B3015" s="4" t="n">
        <v>2025</v>
      </c>
      <c r="C3015" s="4" t="n">
        <v>5</v>
      </c>
      <c r="D3015" s="9" t="s">
        <v>318</v>
      </c>
      <c r="E3015" s="9" t="s">
        <v>356</v>
      </c>
      <c r="F3015" s="12" t="str">
        <f aca="false">INDEX(品項主檔!$B$2:$B$11,MATCH($E3015,品項主檔!$A$2:$A$11,0))</f>
        <v>黑胡椒豬排飯</v>
      </c>
      <c r="G3015" s="12" t="str">
        <f aca="false">INDEX(品項主檔!$C$2:$C$11,MATCH($E3015,品項主檔!$A$2:$A$11,0))</f>
        <v>主食</v>
      </c>
      <c r="H3015" s="17" t="n">
        <f aca="false">SUMIFS(品項年度售價!$D$2:$D$31,品項年度售價!$A$2:$A$31,$B3015,品項年度售價!$B$2:$B$31,$E3015)</f>
        <v>240</v>
      </c>
      <c r="I3015" s="4" t="n">
        <v>369</v>
      </c>
      <c r="J3015" s="14" t="n">
        <f aca="false">H3015*I3015</f>
        <v>88560</v>
      </c>
    </row>
    <row r="3016" customFormat="false" ht="15" hidden="false" customHeight="false" outlineLevel="0" collapsed="false">
      <c r="A3016" s="6" t="str">
        <f aca="false">TEXT(B3016,"0")&amp;"-"&amp;TEXT(C3016,"00")</f>
        <v>2025-05</v>
      </c>
      <c r="B3016" s="4" t="n">
        <v>2025</v>
      </c>
      <c r="C3016" s="4" t="n">
        <v>5</v>
      </c>
      <c r="D3016" s="9" t="s">
        <v>318</v>
      </c>
      <c r="E3016" s="9" t="s">
        <v>358</v>
      </c>
      <c r="F3016" s="12" t="str">
        <f aca="false">INDEX(品項主檔!$B$2:$B$11,MATCH($E3016,品項主檔!$A$2:$A$11,0))</f>
        <v>麻油雞湯麵</v>
      </c>
      <c r="G3016" s="12" t="str">
        <f aca="false">INDEX(品項主檔!$C$2:$C$11,MATCH($E3016,品項主檔!$A$2:$A$11,0))</f>
        <v>主食</v>
      </c>
      <c r="H3016" s="17" t="n">
        <f aca="false">SUMIFS(品項年度售價!$D$2:$D$31,品項年度售價!$A$2:$A$31,$B3016,品項年度售價!$B$2:$B$31,$E3016)</f>
        <v>305</v>
      </c>
      <c r="I3016" s="4" t="n">
        <v>201</v>
      </c>
      <c r="J3016" s="14" t="n">
        <f aca="false">H3016*I3016</f>
        <v>61305</v>
      </c>
    </row>
    <row r="3017" customFormat="false" ht="15" hidden="false" customHeight="false" outlineLevel="0" collapsed="false">
      <c r="A3017" s="6" t="str">
        <f aca="false">TEXT(B3017,"0")&amp;"-"&amp;TEXT(C3017,"00")</f>
        <v>2025-05</v>
      </c>
      <c r="B3017" s="4" t="n">
        <v>2025</v>
      </c>
      <c r="C3017" s="4" t="n">
        <v>5</v>
      </c>
      <c r="D3017" s="9" t="s">
        <v>318</v>
      </c>
      <c r="E3017" s="9" t="s">
        <v>360</v>
      </c>
      <c r="F3017" s="12" t="str">
        <f aca="false">INDEX(品項主檔!$B$2:$B$11,MATCH($E3017,品項主檔!$A$2:$A$11,0))</f>
        <v>塔香涼麵</v>
      </c>
      <c r="G3017" s="12" t="str">
        <f aca="false">INDEX(品項主檔!$C$2:$C$11,MATCH($E3017,品項主檔!$A$2:$A$11,0))</f>
        <v>主食</v>
      </c>
      <c r="H3017" s="17" t="n">
        <f aca="false">SUMIFS(品項年度售價!$D$2:$D$31,品項年度售價!$A$2:$A$31,$B3017,品項年度售價!$B$2:$B$31,$E3017)</f>
        <v>185</v>
      </c>
      <c r="I3017" s="4" t="n">
        <v>439</v>
      </c>
      <c r="J3017" s="14" t="n">
        <f aca="false">H3017*I3017</f>
        <v>81215</v>
      </c>
    </row>
    <row r="3018" customFormat="false" ht="15" hidden="false" customHeight="false" outlineLevel="0" collapsed="false">
      <c r="A3018" s="6" t="str">
        <f aca="false">TEXT(B3018,"0")&amp;"-"&amp;TEXT(C3018,"00")</f>
        <v>2025-05</v>
      </c>
      <c r="B3018" s="4" t="n">
        <v>2025</v>
      </c>
      <c r="C3018" s="4" t="n">
        <v>5</v>
      </c>
      <c r="D3018" s="9" t="s">
        <v>318</v>
      </c>
      <c r="E3018" s="9" t="s">
        <v>362</v>
      </c>
      <c r="F3018" s="12" t="str">
        <f aca="false">INDEX(品項主檔!$B$2:$B$11,MATCH($E3018,品項主檔!$A$2:$A$11,0))</f>
        <v>海鮮炒飯</v>
      </c>
      <c r="G3018" s="12" t="str">
        <f aca="false">INDEX(品項主檔!$C$2:$C$11,MATCH($E3018,品項主檔!$A$2:$A$11,0))</f>
        <v>主食</v>
      </c>
      <c r="H3018" s="17" t="n">
        <f aca="false">SUMIFS(品項年度售價!$D$2:$D$31,品項年度售價!$A$2:$A$31,$B3018,品項年度售價!$B$2:$B$31,$E3018)</f>
        <v>255</v>
      </c>
      <c r="I3018" s="4" t="n">
        <v>382</v>
      </c>
      <c r="J3018" s="14" t="n">
        <f aca="false">H3018*I3018</f>
        <v>97410</v>
      </c>
    </row>
    <row r="3019" customFormat="false" ht="15" hidden="false" customHeight="false" outlineLevel="0" collapsed="false">
      <c r="A3019" s="6" t="str">
        <f aca="false">TEXT(B3019,"0")&amp;"-"&amp;TEXT(C3019,"00")</f>
        <v>2025-05</v>
      </c>
      <c r="B3019" s="4" t="n">
        <v>2025</v>
      </c>
      <c r="C3019" s="4" t="n">
        <v>5</v>
      </c>
      <c r="D3019" s="9" t="s">
        <v>318</v>
      </c>
      <c r="E3019" s="9" t="s">
        <v>364</v>
      </c>
      <c r="F3019" s="12" t="str">
        <f aca="false">INDEX(品項主檔!$B$2:$B$11,MATCH($E3019,品項主檔!$A$2:$A$11,0))</f>
        <v>酸辣湯</v>
      </c>
      <c r="G3019" s="12" t="str">
        <f aca="false">INDEX(品項主檔!$C$2:$C$11,MATCH($E3019,品項主檔!$A$2:$A$11,0))</f>
        <v>湯品</v>
      </c>
      <c r="H3019" s="17" t="n">
        <f aca="false">SUMIFS(品項年度售價!$D$2:$D$31,品項年度售價!$A$2:$A$31,$B3019,品項年度售價!$B$2:$B$31,$E3019)</f>
        <v>60</v>
      </c>
      <c r="I3019" s="4" t="n">
        <v>1340</v>
      </c>
      <c r="J3019" s="14" t="n">
        <f aca="false">H3019*I3019</f>
        <v>80400</v>
      </c>
    </row>
    <row r="3020" customFormat="false" ht="15" hidden="false" customHeight="false" outlineLevel="0" collapsed="false">
      <c r="A3020" s="6" t="str">
        <f aca="false">TEXT(B3020,"0")&amp;"-"&amp;TEXT(C3020,"00")</f>
        <v>2025-05</v>
      </c>
      <c r="B3020" s="4" t="n">
        <v>2025</v>
      </c>
      <c r="C3020" s="4" t="n">
        <v>5</v>
      </c>
      <c r="D3020" s="9" t="s">
        <v>318</v>
      </c>
      <c r="E3020" s="9" t="s">
        <v>367</v>
      </c>
      <c r="F3020" s="12" t="str">
        <f aca="false">INDEX(品項主檔!$B$2:$B$11,MATCH($E3020,品項主檔!$A$2:$A$11,0))</f>
        <v>招牌滷味拼盤</v>
      </c>
      <c r="G3020" s="12" t="str">
        <f aca="false">INDEX(品項主檔!$C$2:$C$11,MATCH($E3020,品項主檔!$A$2:$A$11,0))</f>
        <v>小菜</v>
      </c>
      <c r="H3020" s="17" t="n">
        <f aca="false">SUMIFS(品項年度售價!$D$2:$D$31,品項年度售價!$A$2:$A$31,$B3020,品項年度售價!$B$2:$B$31,$E3020)</f>
        <v>125</v>
      </c>
      <c r="I3020" s="4" t="n">
        <v>1163</v>
      </c>
      <c r="J3020" s="14" t="n">
        <f aca="false">H3020*I3020</f>
        <v>145375</v>
      </c>
    </row>
    <row r="3021" customFormat="false" ht="15" hidden="false" customHeight="false" outlineLevel="0" collapsed="false">
      <c r="A3021" s="6" t="str">
        <f aca="false">TEXT(B3021,"0")&amp;"-"&amp;TEXT(C3021,"00")</f>
        <v>2025-05</v>
      </c>
      <c r="B3021" s="4" t="n">
        <v>2025</v>
      </c>
      <c r="C3021" s="4" t="n">
        <v>5</v>
      </c>
      <c r="D3021" s="9" t="s">
        <v>318</v>
      </c>
      <c r="E3021" s="9" t="s">
        <v>370</v>
      </c>
      <c r="F3021" s="12" t="str">
        <f aca="false">INDEX(品項主檔!$B$2:$B$11,MATCH($E3021,品項主檔!$A$2:$A$11,0))</f>
        <v>古早味紅茶</v>
      </c>
      <c r="G3021" s="12" t="str">
        <f aca="false">INDEX(品項主檔!$C$2:$C$11,MATCH($E3021,品項主檔!$A$2:$A$11,0))</f>
        <v>飲品</v>
      </c>
      <c r="H3021" s="17" t="n">
        <f aca="false">SUMIFS(品項年度售價!$D$2:$D$31,品項年度售價!$A$2:$A$31,$B3021,品項年度售價!$B$2:$B$31,$E3021)</f>
        <v>45</v>
      </c>
      <c r="I3021" s="4" t="n">
        <v>3812</v>
      </c>
      <c r="J3021" s="14" t="n">
        <f aca="false">H3021*I3021</f>
        <v>171540</v>
      </c>
    </row>
    <row r="3022" customFormat="false" ht="15" hidden="false" customHeight="false" outlineLevel="0" collapsed="false">
      <c r="A3022" s="6" t="str">
        <f aca="false">TEXT(B3022,"0")&amp;"-"&amp;TEXT(C3022,"00")</f>
        <v>2025-05</v>
      </c>
      <c r="B3022" s="4" t="n">
        <v>2025</v>
      </c>
      <c r="C3022" s="4" t="n">
        <v>5</v>
      </c>
      <c r="D3022" s="9" t="s">
        <v>323</v>
      </c>
      <c r="E3022" s="9" t="s">
        <v>349</v>
      </c>
      <c r="F3022" s="12" t="str">
        <f aca="false">INDEX(品項主檔!$B$2:$B$11,MATCH($E3022,品項主檔!$A$2:$A$11,0))</f>
        <v>招牌牛肉麵</v>
      </c>
      <c r="G3022" s="12" t="str">
        <f aca="false">INDEX(品項主檔!$C$2:$C$11,MATCH($E3022,品項主檔!$A$2:$A$11,0))</f>
        <v>主食</v>
      </c>
      <c r="H3022" s="17" t="n">
        <f aca="false">SUMIFS(品項年度售價!$D$2:$D$31,品項年度售價!$A$2:$A$31,$B3022,品項年度售價!$B$2:$B$31,$E3022)</f>
        <v>295</v>
      </c>
      <c r="I3022" s="4" t="n">
        <v>275</v>
      </c>
      <c r="J3022" s="14" t="n">
        <f aca="false">H3022*I3022</f>
        <v>81125</v>
      </c>
    </row>
    <row r="3023" customFormat="false" ht="15" hidden="false" customHeight="false" outlineLevel="0" collapsed="false">
      <c r="A3023" s="6" t="str">
        <f aca="false">TEXT(B3023,"0")&amp;"-"&amp;TEXT(C3023,"00")</f>
        <v>2025-05</v>
      </c>
      <c r="B3023" s="4" t="n">
        <v>2025</v>
      </c>
      <c r="C3023" s="4" t="n">
        <v>5</v>
      </c>
      <c r="D3023" s="9" t="s">
        <v>323</v>
      </c>
      <c r="E3023" s="9" t="s">
        <v>352</v>
      </c>
      <c r="F3023" s="12" t="str">
        <f aca="false">INDEX(品項主檔!$B$2:$B$11,MATCH($E3023,品項主檔!$A$2:$A$11,0))</f>
        <v>三杯雞定食</v>
      </c>
      <c r="G3023" s="12" t="str">
        <f aca="false">INDEX(品項主檔!$C$2:$C$11,MATCH($E3023,品項主檔!$A$2:$A$11,0))</f>
        <v>主食</v>
      </c>
      <c r="H3023" s="17" t="n">
        <f aca="false">SUMIFS(品項年度售價!$D$2:$D$31,品項年度售價!$A$2:$A$31,$B3023,品項年度售價!$B$2:$B$31,$E3023)</f>
        <v>260</v>
      </c>
      <c r="I3023" s="4" t="n">
        <v>278</v>
      </c>
      <c r="J3023" s="14" t="n">
        <f aca="false">H3023*I3023</f>
        <v>72280</v>
      </c>
    </row>
    <row r="3024" customFormat="false" ht="15" hidden="false" customHeight="false" outlineLevel="0" collapsed="false">
      <c r="A3024" s="6" t="str">
        <f aca="false">TEXT(B3024,"0")&amp;"-"&amp;TEXT(C3024,"00")</f>
        <v>2025-05</v>
      </c>
      <c r="B3024" s="4" t="n">
        <v>2025</v>
      </c>
      <c r="C3024" s="4" t="n">
        <v>5</v>
      </c>
      <c r="D3024" s="9" t="s">
        <v>323</v>
      </c>
      <c r="E3024" s="9" t="s">
        <v>354</v>
      </c>
      <c r="F3024" s="12" t="str">
        <f aca="false">INDEX(品項主檔!$B$2:$B$11,MATCH($E3024,品項主檔!$A$2:$A$11,0))</f>
        <v>蔥油雞腿飯</v>
      </c>
      <c r="G3024" s="12" t="str">
        <f aca="false">INDEX(品項主檔!$C$2:$C$11,MATCH($E3024,品項主檔!$A$2:$A$11,0))</f>
        <v>主食</v>
      </c>
      <c r="H3024" s="17" t="n">
        <f aca="false">SUMIFS(品項年度售價!$D$2:$D$31,品項年度售價!$A$2:$A$31,$B3024,品項年度售價!$B$2:$B$31,$E3024)</f>
        <v>230</v>
      </c>
      <c r="I3024" s="4" t="n">
        <v>292</v>
      </c>
      <c r="J3024" s="14" t="n">
        <f aca="false">H3024*I3024</f>
        <v>67160</v>
      </c>
    </row>
    <row r="3025" customFormat="false" ht="15" hidden="false" customHeight="false" outlineLevel="0" collapsed="false">
      <c r="A3025" s="6" t="str">
        <f aca="false">TEXT(B3025,"0")&amp;"-"&amp;TEXT(C3025,"00")</f>
        <v>2025-05</v>
      </c>
      <c r="B3025" s="4" t="n">
        <v>2025</v>
      </c>
      <c r="C3025" s="4" t="n">
        <v>5</v>
      </c>
      <c r="D3025" s="9" t="s">
        <v>323</v>
      </c>
      <c r="E3025" s="9" t="s">
        <v>356</v>
      </c>
      <c r="F3025" s="12" t="str">
        <f aca="false">INDEX(品項主檔!$B$2:$B$11,MATCH($E3025,品項主檔!$A$2:$A$11,0))</f>
        <v>黑胡椒豬排飯</v>
      </c>
      <c r="G3025" s="12" t="str">
        <f aca="false">INDEX(品項主檔!$C$2:$C$11,MATCH($E3025,品項主檔!$A$2:$A$11,0))</f>
        <v>主食</v>
      </c>
      <c r="H3025" s="17" t="n">
        <f aca="false">SUMIFS(品項年度售價!$D$2:$D$31,品項年度售價!$A$2:$A$31,$B3025,品項年度售價!$B$2:$B$31,$E3025)</f>
        <v>240</v>
      </c>
      <c r="I3025" s="4" t="n">
        <v>342</v>
      </c>
      <c r="J3025" s="14" t="n">
        <f aca="false">H3025*I3025</f>
        <v>82080</v>
      </c>
    </row>
    <row r="3026" customFormat="false" ht="15" hidden="false" customHeight="false" outlineLevel="0" collapsed="false">
      <c r="A3026" s="6" t="str">
        <f aca="false">TEXT(B3026,"0")&amp;"-"&amp;TEXT(C3026,"00")</f>
        <v>2025-05</v>
      </c>
      <c r="B3026" s="4" t="n">
        <v>2025</v>
      </c>
      <c r="C3026" s="4" t="n">
        <v>5</v>
      </c>
      <c r="D3026" s="9" t="s">
        <v>323</v>
      </c>
      <c r="E3026" s="9" t="s">
        <v>358</v>
      </c>
      <c r="F3026" s="12" t="str">
        <f aca="false">INDEX(品項主檔!$B$2:$B$11,MATCH($E3026,品項主檔!$A$2:$A$11,0))</f>
        <v>麻油雞湯麵</v>
      </c>
      <c r="G3026" s="12" t="str">
        <f aca="false">INDEX(品項主檔!$C$2:$C$11,MATCH($E3026,品項主檔!$A$2:$A$11,0))</f>
        <v>主食</v>
      </c>
      <c r="H3026" s="17" t="n">
        <f aca="false">SUMIFS(品項年度售價!$D$2:$D$31,品項年度售價!$A$2:$A$31,$B3026,品項年度售價!$B$2:$B$31,$E3026)</f>
        <v>305</v>
      </c>
      <c r="I3026" s="4" t="n">
        <v>177</v>
      </c>
      <c r="J3026" s="14" t="n">
        <f aca="false">H3026*I3026</f>
        <v>53985</v>
      </c>
    </row>
    <row r="3027" customFormat="false" ht="15" hidden="false" customHeight="false" outlineLevel="0" collapsed="false">
      <c r="A3027" s="6" t="str">
        <f aca="false">TEXT(B3027,"0")&amp;"-"&amp;TEXT(C3027,"00")</f>
        <v>2025-05</v>
      </c>
      <c r="B3027" s="4" t="n">
        <v>2025</v>
      </c>
      <c r="C3027" s="4" t="n">
        <v>5</v>
      </c>
      <c r="D3027" s="9" t="s">
        <v>323</v>
      </c>
      <c r="E3027" s="9" t="s">
        <v>360</v>
      </c>
      <c r="F3027" s="12" t="str">
        <f aca="false">INDEX(品項主檔!$B$2:$B$11,MATCH($E3027,品項主檔!$A$2:$A$11,0))</f>
        <v>塔香涼麵</v>
      </c>
      <c r="G3027" s="12" t="str">
        <f aca="false">INDEX(品項主檔!$C$2:$C$11,MATCH($E3027,品項主檔!$A$2:$A$11,0))</f>
        <v>主食</v>
      </c>
      <c r="H3027" s="17" t="n">
        <f aca="false">SUMIFS(品項年度售價!$D$2:$D$31,品項年度售價!$A$2:$A$31,$B3027,品項年度售價!$B$2:$B$31,$E3027)</f>
        <v>185</v>
      </c>
      <c r="I3027" s="4" t="n">
        <v>494</v>
      </c>
      <c r="J3027" s="14" t="n">
        <f aca="false">H3027*I3027</f>
        <v>91390</v>
      </c>
    </row>
    <row r="3028" customFormat="false" ht="15" hidden="false" customHeight="false" outlineLevel="0" collapsed="false">
      <c r="A3028" s="6" t="str">
        <f aca="false">TEXT(B3028,"0")&amp;"-"&amp;TEXT(C3028,"00")</f>
        <v>2025-05</v>
      </c>
      <c r="B3028" s="4" t="n">
        <v>2025</v>
      </c>
      <c r="C3028" s="4" t="n">
        <v>5</v>
      </c>
      <c r="D3028" s="9" t="s">
        <v>323</v>
      </c>
      <c r="E3028" s="9" t="s">
        <v>362</v>
      </c>
      <c r="F3028" s="12" t="str">
        <f aca="false">INDEX(品項主檔!$B$2:$B$11,MATCH($E3028,品項主檔!$A$2:$A$11,0))</f>
        <v>海鮮炒飯</v>
      </c>
      <c r="G3028" s="12" t="str">
        <f aca="false">INDEX(品項主檔!$C$2:$C$11,MATCH($E3028,品項主檔!$A$2:$A$11,0))</f>
        <v>主食</v>
      </c>
      <c r="H3028" s="17" t="n">
        <f aca="false">SUMIFS(品項年度售價!$D$2:$D$31,品項年度售價!$A$2:$A$31,$B3028,品項年度售價!$B$2:$B$31,$E3028)</f>
        <v>255</v>
      </c>
      <c r="I3028" s="4" t="n">
        <v>302</v>
      </c>
      <c r="J3028" s="14" t="n">
        <f aca="false">H3028*I3028</f>
        <v>77010</v>
      </c>
    </row>
    <row r="3029" customFormat="false" ht="15" hidden="false" customHeight="false" outlineLevel="0" collapsed="false">
      <c r="A3029" s="6" t="str">
        <f aca="false">TEXT(B3029,"0")&amp;"-"&amp;TEXT(C3029,"00")</f>
        <v>2025-05</v>
      </c>
      <c r="B3029" s="4" t="n">
        <v>2025</v>
      </c>
      <c r="C3029" s="4" t="n">
        <v>5</v>
      </c>
      <c r="D3029" s="9" t="s">
        <v>323</v>
      </c>
      <c r="E3029" s="9" t="s">
        <v>364</v>
      </c>
      <c r="F3029" s="12" t="str">
        <f aca="false">INDEX(品項主檔!$B$2:$B$11,MATCH($E3029,品項主檔!$A$2:$A$11,0))</f>
        <v>酸辣湯</v>
      </c>
      <c r="G3029" s="12" t="str">
        <f aca="false">INDEX(品項主檔!$C$2:$C$11,MATCH($E3029,品項主檔!$A$2:$A$11,0))</f>
        <v>湯品</v>
      </c>
      <c r="H3029" s="17" t="n">
        <f aca="false">SUMIFS(品項年度售價!$D$2:$D$31,品項年度售價!$A$2:$A$31,$B3029,品項年度售價!$B$2:$B$31,$E3029)</f>
        <v>60</v>
      </c>
      <c r="I3029" s="4" t="n">
        <v>1398</v>
      </c>
      <c r="J3029" s="14" t="n">
        <f aca="false">H3029*I3029</f>
        <v>83880</v>
      </c>
    </row>
    <row r="3030" customFormat="false" ht="15" hidden="false" customHeight="false" outlineLevel="0" collapsed="false">
      <c r="A3030" s="6" t="str">
        <f aca="false">TEXT(B3030,"0")&amp;"-"&amp;TEXT(C3030,"00")</f>
        <v>2025-05</v>
      </c>
      <c r="B3030" s="4" t="n">
        <v>2025</v>
      </c>
      <c r="C3030" s="4" t="n">
        <v>5</v>
      </c>
      <c r="D3030" s="9" t="s">
        <v>323</v>
      </c>
      <c r="E3030" s="9" t="s">
        <v>367</v>
      </c>
      <c r="F3030" s="12" t="str">
        <f aca="false">INDEX(品項主檔!$B$2:$B$11,MATCH($E3030,品項主檔!$A$2:$A$11,0))</f>
        <v>招牌滷味拼盤</v>
      </c>
      <c r="G3030" s="12" t="str">
        <f aca="false">INDEX(品項主檔!$C$2:$C$11,MATCH($E3030,品項主檔!$A$2:$A$11,0))</f>
        <v>小菜</v>
      </c>
      <c r="H3030" s="17" t="n">
        <f aca="false">SUMIFS(品項年度售價!$D$2:$D$31,品項年度售價!$A$2:$A$31,$B3030,品項年度售價!$B$2:$B$31,$E3030)</f>
        <v>125</v>
      </c>
      <c r="I3030" s="4" t="n">
        <v>1229</v>
      </c>
      <c r="J3030" s="14" t="n">
        <f aca="false">H3030*I3030</f>
        <v>153625</v>
      </c>
    </row>
    <row r="3031" customFormat="false" ht="15" hidden="false" customHeight="false" outlineLevel="0" collapsed="false">
      <c r="A3031" s="6" t="str">
        <f aca="false">TEXT(B3031,"0")&amp;"-"&amp;TEXT(C3031,"00")</f>
        <v>2025-05</v>
      </c>
      <c r="B3031" s="4" t="n">
        <v>2025</v>
      </c>
      <c r="C3031" s="4" t="n">
        <v>5</v>
      </c>
      <c r="D3031" s="9" t="s">
        <v>323</v>
      </c>
      <c r="E3031" s="9" t="s">
        <v>370</v>
      </c>
      <c r="F3031" s="12" t="str">
        <f aca="false">INDEX(品項主檔!$B$2:$B$11,MATCH($E3031,品項主檔!$A$2:$A$11,0))</f>
        <v>古早味紅茶</v>
      </c>
      <c r="G3031" s="12" t="str">
        <f aca="false">INDEX(品項主檔!$C$2:$C$11,MATCH($E3031,品項主檔!$A$2:$A$11,0))</f>
        <v>飲品</v>
      </c>
      <c r="H3031" s="17" t="n">
        <f aca="false">SUMIFS(品項年度售價!$D$2:$D$31,品項年度售價!$A$2:$A$31,$B3031,品項年度售價!$B$2:$B$31,$E3031)</f>
        <v>45</v>
      </c>
      <c r="I3031" s="4" t="n">
        <v>4203</v>
      </c>
      <c r="J3031" s="14" t="n">
        <f aca="false">H3031*I3031</f>
        <v>189135</v>
      </c>
    </row>
    <row r="3032" customFormat="false" ht="15" hidden="false" customHeight="false" outlineLevel="0" collapsed="false">
      <c r="A3032" s="6" t="str">
        <f aca="false">TEXT(B3032,"0")&amp;"-"&amp;TEXT(C3032,"00")</f>
        <v>2025-05</v>
      </c>
      <c r="B3032" s="4" t="n">
        <v>2025</v>
      </c>
      <c r="C3032" s="4" t="n">
        <v>5</v>
      </c>
      <c r="D3032" s="9" t="s">
        <v>262</v>
      </c>
      <c r="E3032" s="9" t="s">
        <v>349</v>
      </c>
      <c r="F3032" s="12" t="str">
        <f aca="false">INDEX(品項主檔!$B$2:$B$11,MATCH($E3032,品項主檔!$A$2:$A$11,0))</f>
        <v>招牌牛肉麵</v>
      </c>
      <c r="G3032" s="12" t="str">
        <f aca="false">INDEX(品項主檔!$C$2:$C$11,MATCH($E3032,品項主檔!$A$2:$A$11,0))</f>
        <v>主食</v>
      </c>
      <c r="H3032" s="17" t="n">
        <f aca="false">SUMIFS(品項年度售價!$D$2:$D$31,品項年度售價!$A$2:$A$31,$B3032,品項年度售價!$B$2:$B$31,$E3032)</f>
        <v>295</v>
      </c>
      <c r="I3032" s="4" t="n">
        <v>488</v>
      </c>
      <c r="J3032" s="14" t="n">
        <f aca="false">H3032*I3032</f>
        <v>143960</v>
      </c>
    </row>
    <row r="3033" customFormat="false" ht="15" hidden="false" customHeight="false" outlineLevel="0" collapsed="false">
      <c r="A3033" s="6" t="str">
        <f aca="false">TEXT(B3033,"0")&amp;"-"&amp;TEXT(C3033,"00")</f>
        <v>2025-05</v>
      </c>
      <c r="B3033" s="4" t="n">
        <v>2025</v>
      </c>
      <c r="C3033" s="4" t="n">
        <v>5</v>
      </c>
      <c r="D3033" s="9" t="s">
        <v>262</v>
      </c>
      <c r="E3033" s="9" t="s">
        <v>352</v>
      </c>
      <c r="F3033" s="12" t="str">
        <f aca="false">INDEX(品項主檔!$B$2:$B$11,MATCH($E3033,品項主檔!$A$2:$A$11,0))</f>
        <v>三杯雞定食</v>
      </c>
      <c r="G3033" s="12" t="str">
        <f aca="false">INDEX(品項主檔!$C$2:$C$11,MATCH($E3033,品項主檔!$A$2:$A$11,0))</f>
        <v>主食</v>
      </c>
      <c r="H3033" s="17" t="n">
        <f aca="false">SUMIFS(品項年度售價!$D$2:$D$31,品項年度售價!$A$2:$A$31,$B3033,品項年度售價!$B$2:$B$31,$E3033)</f>
        <v>260</v>
      </c>
      <c r="I3033" s="4" t="n">
        <v>635</v>
      </c>
      <c r="J3033" s="14" t="n">
        <f aca="false">H3033*I3033</f>
        <v>165100</v>
      </c>
    </row>
    <row r="3034" customFormat="false" ht="15" hidden="false" customHeight="false" outlineLevel="0" collapsed="false">
      <c r="A3034" s="6" t="str">
        <f aca="false">TEXT(B3034,"0")&amp;"-"&amp;TEXT(C3034,"00")</f>
        <v>2025-05</v>
      </c>
      <c r="B3034" s="4" t="n">
        <v>2025</v>
      </c>
      <c r="C3034" s="4" t="n">
        <v>5</v>
      </c>
      <c r="D3034" s="9" t="s">
        <v>262</v>
      </c>
      <c r="E3034" s="9" t="s">
        <v>354</v>
      </c>
      <c r="F3034" s="12" t="str">
        <f aca="false">INDEX(品項主檔!$B$2:$B$11,MATCH($E3034,品項主檔!$A$2:$A$11,0))</f>
        <v>蔥油雞腿飯</v>
      </c>
      <c r="G3034" s="12" t="str">
        <f aca="false">INDEX(品項主檔!$C$2:$C$11,MATCH($E3034,品項主檔!$A$2:$A$11,0))</f>
        <v>主食</v>
      </c>
      <c r="H3034" s="17" t="n">
        <f aca="false">SUMIFS(品項年度售價!$D$2:$D$31,品項年度售價!$A$2:$A$31,$B3034,品項年度售價!$B$2:$B$31,$E3034)</f>
        <v>230</v>
      </c>
      <c r="I3034" s="4" t="n">
        <v>683</v>
      </c>
      <c r="J3034" s="14" t="n">
        <f aca="false">H3034*I3034</f>
        <v>157090</v>
      </c>
    </row>
    <row r="3035" customFormat="false" ht="15" hidden="false" customHeight="false" outlineLevel="0" collapsed="false">
      <c r="A3035" s="6" t="str">
        <f aca="false">TEXT(B3035,"0")&amp;"-"&amp;TEXT(C3035,"00")</f>
        <v>2025-05</v>
      </c>
      <c r="B3035" s="4" t="n">
        <v>2025</v>
      </c>
      <c r="C3035" s="4" t="n">
        <v>5</v>
      </c>
      <c r="D3035" s="9" t="s">
        <v>262</v>
      </c>
      <c r="E3035" s="9" t="s">
        <v>356</v>
      </c>
      <c r="F3035" s="12" t="str">
        <f aca="false">INDEX(品項主檔!$B$2:$B$11,MATCH($E3035,品項主檔!$A$2:$A$11,0))</f>
        <v>黑胡椒豬排飯</v>
      </c>
      <c r="G3035" s="12" t="str">
        <f aca="false">INDEX(品項主檔!$C$2:$C$11,MATCH($E3035,品項主檔!$A$2:$A$11,0))</f>
        <v>主食</v>
      </c>
      <c r="H3035" s="17" t="n">
        <f aca="false">SUMIFS(品項年度售價!$D$2:$D$31,品項年度售價!$A$2:$A$31,$B3035,品項年度售價!$B$2:$B$31,$E3035)</f>
        <v>240</v>
      </c>
      <c r="I3035" s="4" t="n">
        <v>630</v>
      </c>
      <c r="J3035" s="14" t="n">
        <f aca="false">H3035*I3035</f>
        <v>151200</v>
      </c>
    </row>
    <row r="3036" customFormat="false" ht="15" hidden="false" customHeight="false" outlineLevel="0" collapsed="false">
      <c r="A3036" s="6" t="str">
        <f aca="false">TEXT(B3036,"0")&amp;"-"&amp;TEXT(C3036,"00")</f>
        <v>2025-05</v>
      </c>
      <c r="B3036" s="4" t="n">
        <v>2025</v>
      </c>
      <c r="C3036" s="4" t="n">
        <v>5</v>
      </c>
      <c r="D3036" s="9" t="s">
        <v>262</v>
      </c>
      <c r="E3036" s="9" t="s">
        <v>358</v>
      </c>
      <c r="F3036" s="12" t="str">
        <f aca="false">INDEX(品項主檔!$B$2:$B$11,MATCH($E3036,品項主檔!$A$2:$A$11,0))</f>
        <v>麻油雞湯麵</v>
      </c>
      <c r="G3036" s="12" t="str">
        <f aca="false">INDEX(品項主檔!$C$2:$C$11,MATCH($E3036,品項主檔!$A$2:$A$11,0))</f>
        <v>主食</v>
      </c>
      <c r="H3036" s="17" t="n">
        <f aca="false">SUMIFS(品項年度售價!$D$2:$D$31,品項年度售價!$A$2:$A$31,$B3036,品項年度售價!$B$2:$B$31,$E3036)</f>
        <v>305</v>
      </c>
      <c r="I3036" s="4" t="n">
        <v>393</v>
      </c>
      <c r="J3036" s="14" t="n">
        <f aca="false">H3036*I3036</f>
        <v>119865</v>
      </c>
    </row>
    <row r="3037" customFormat="false" ht="15" hidden="false" customHeight="false" outlineLevel="0" collapsed="false">
      <c r="A3037" s="6" t="str">
        <f aca="false">TEXT(B3037,"0")&amp;"-"&amp;TEXT(C3037,"00")</f>
        <v>2025-05</v>
      </c>
      <c r="B3037" s="4" t="n">
        <v>2025</v>
      </c>
      <c r="C3037" s="4" t="n">
        <v>5</v>
      </c>
      <c r="D3037" s="9" t="s">
        <v>262</v>
      </c>
      <c r="E3037" s="9" t="s">
        <v>360</v>
      </c>
      <c r="F3037" s="12" t="str">
        <f aca="false">INDEX(品項主檔!$B$2:$B$11,MATCH($E3037,品項主檔!$A$2:$A$11,0))</f>
        <v>塔香涼麵</v>
      </c>
      <c r="G3037" s="12" t="str">
        <f aca="false">INDEX(品項主檔!$C$2:$C$11,MATCH($E3037,品項主檔!$A$2:$A$11,0))</f>
        <v>主食</v>
      </c>
      <c r="H3037" s="17" t="n">
        <f aca="false">SUMIFS(品項年度售價!$D$2:$D$31,品項年度售價!$A$2:$A$31,$B3037,品項年度售價!$B$2:$B$31,$E3037)</f>
        <v>185</v>
      </c>
      <c r="I3037" s="4" t="n">
        <v>803</v>
      </c>
      <c r="J3037" s="14" t="n">
        <f aca="false">H3037*I3037</f>
        <v>148555</v>
      </c>
    </row>
    <row r="3038" customFormat="false" ht="15" hidden="false" customHeight="false" outlineLevel="0" collapsed="false">
      <c r="A3038" s="6" t="str">
        <f aca="false">TEXT(B3038,"0")&amp;"-"&amp;TEXT(C3038,"00")</f>
        <v>2025-05</v>
      </c>
      <c r="B3038" s="4" t="n">
        <v>2025</v>
      </c>
      <c r="C3038" s="4" t="n">
        <v>5</v>
      </c>
      <c r="D3038" s="9" t="s">
        <v>262</v>
      </c>
      <c r="E3038" s="9" t="s">
        <v>362</v>
      </c>
      <c r="F3038" s="12" t="str">
        <f aca="false">INDEX(品項主檔!$B$2:$B$11,MATCH($E3038,品項主檔!$A$2:$A$11,0))</f>
        <v>海鮮炒飯</v>
      </c>
      <c r="G3038" s="12" t="str">
        <f aca="false">INDEX(品項主檔!$C$2:$C$11,MATCH($E3038,品項主檔!$A$2:$A$11,0))</f>
        <v>主食</v>
      </c>
      <c r="H3038" s="17" t="n">
        <f aca="false">SUMIFS(品項年度售價!$D$2:$D$31,品項年度售價!$A$2:$A$31,$B3038,品項年度售價!$B$2:$B$31,$E3038)</f>
        <v>255</v>
      </c>
      <c r="I3038" s="4" t="n">
        <v>650</v>
      </c>
      <c r="J3038" s="14" t="n">
        <f aca="false">H3038*I3038</f>
        <v>165750</v>
      </c>
    </row>
    <row r="3039" customFormat="false" ht="15" hidden="false" customHeight="false" outlineLevel="0" collapsed="false">
      <c r="A3039" s="6" t="str">
        <f aca="false">TEXT(B3039,"0")&amp;"-"&amp;TEXT(C3039,"00")</f>
        <v>2025-05</v>
      </c>
      <c r="B3039" s="4" t="n">
        <v>2025</v>
      </c>
      <c r="C3039" s="4" t="n">
        <v>5</v>
      </c>
      <c r="D3039" s="9" t="s">
        <v>262</v>
      </c>
      <c r="E3039" s="9" t="s">
        <v>364</v>
      </c>
      <c r="F3039" s="12" t="str">
        <f aca="false">INDEX(品項主檔!$B$2:$B$11,MATCH($E3039,品項主檔!$A$2:$A$11,0))</f>
        <v>酸辣湯</v>
      </c>
      <c r="G3039" s="12" t="str">
        <f aca="false">INDEX(品項主檔!$C$2:$C$11,MATCH($E3039,品項主檔!$A$2:$A$11,0))</f>
        <v>湯品</v>
      </c>
      <c r="H3039" s="17" t="n">
        <f aca="false">SUMIFS(品項年度售價!$D$2:$D$31,品項年度售價!$A$2:$A$31,$B3039,品項年度售價!$B$2:$B$31,$E3039)</f>
        <v>60</v>
      </c>
      <c r="I3039" s="4" t="n">
        <v>3095</v>
      </c>
      <c r="J3039" s="14" t="n">
        <f aca="false">H3039*I3039</f>
        <v>185700</v>
      </c>
    </row>
    <row r="3040" customFormat="false" ht="15" hidden="false" customHeight="false" outlineLevel="0" collapsed="false">
      <c r="A3040" s="6" t="str">
        <f aca="false">TEXT(B3040,"0")&amp;"-"&amp;TEXT(C3040,"00")</f>
        <v>2025-05</v>
      </c>
      <c r="B3040" s="4" t="n">
        <v>2025</v>
      </c>
      <c r="C3040" s="4" t="n">
        <v>5</v>
      </c>
      <c r="D3040" s="9" t="s">
        <v>262</v>
      </c>
      <c r="E3040" s="9" t="s">
        <v>367</v>
      </c>
      <c r="F3040" s="12" t="str">
        <f aca="false">INDEX(品項主檔!$B$2:$B$11,MATCH($E3040,品項主檔!$A$2:$A$11,0))</f>
        <v>招牌滷味拼盤</v>
      </c>
      <c r="G3040" s="12" t="str">
        <f aca="false">INDEX(品項主檔!$C$2:$C$11,MATCH($E3040,品項主檔!$A$2:$A$11,0))</f>
        <v>小菜</v>
      </c>
      <c r="H3040" s="17" t="n">
        <f aca="false">SUMIFS(品項年度售價!$D$2:$D$31,品項年度售價!$A$2:$A$31,$B3040,品項年度售價!$B$2:$B$31,$E3040)</f>
        <v>125</v>
      </c>
      <c r="I3040" s="4" t="n">
        <v>2277</v>
      </c>
      <c r="J3040" s="14" t="n">
        <f aca="false">H3040*I3040</f>
        <v>284625</v>
      </c>
    </row>
    <row r="3041" customFormat="false" ht="15" hidden="false" customHeight="false" outlineLevel="0" collapsed="false">
      <c r="A3041" s="6" t="str">
        <f aca="false">TEXT(B3041,"0")&amp;"-"&amp;TEXT(C3041,"00")</f>
        <v>2025-05</v>
      </c>
      <c r="B3041" s="4" t="n">
        <v>2025</v>
      </c>
      <c r="C3041" s="4" t="n">
        <v>5</v>
      </c>
      <c r="D3041" s="9" t="s">
        <v>262</v>
      </c>
      <c r="E3041" s="9" t="s">
        <v>370</v>
      </c>
      <c r="F3041" s="12" t="str">
        <f aca="false">INDEX(品項主檔!$B$2:$B$11,MATCH($E3041,品項主檔!$A$2:$A$11,0))</f>
        <v>古早味紅茶</v>
      </c>
      <c r="G3041" s="12" t="str">
        <f aca="false">INDEX(品項主檔!$C$2:$C$11,MATCH($E3041,品項主檔!$A$2:$A$11,0))</f>
        <v>飲品</v>
      </c>
      <c r="H3041" s="17" t="n">
        <f aca="false">SUMIFS(品項年度售價!$D$2:$D$31,品項年度售價!$A$2:$A$31,$B3041,品項年度售價!$B$2:$B$31,$E3041)</f>
        <v>45</v>
      </c>
      <c r="I3041" s="4" t="n">
        <v>6888</v>
      </c>
      <c r="J3041" s="14" t="n">
        <f aca="false">H3041*I3041</f>
        <v>309960</v>
      </c>
    </row>
    <row r="3042" customFormat="false" ht="15" hidden="false" customHeight="false" outlineLevel="0" collapsed="false">
      <c r="A3042" s="6" t="str">
        <f aca="false">TEXT(B3042,"0")&amp;"-"&amp;TEXT(C3042,"00")</f>
        <v>2025-05</v>
      </c>
      <c r="B3042" s="4" t="n">
        <v>2025</v>
      </c>
      <c r="C3042" s="4" t="n">
        <v>5</v>
      </c>
      <c r="D3042" s="9" t="s">
        <v>269</v>
      </c>
      <c r="E3042" s="9" t="s">
        <v>349</v>
      </c>
      <c r="F3042" s="12" t="str">
        <f aca="false">INDEX(品項主檔!$B$2:$B$11,MATCH($E3042,品項主檔!$A$2:$A$11,0))</f>
        <v>招牌牛肉麵</v>
      </c>
      <c r="G3042" s="12" t="str">
        <f aca="false">INDEX(品項主檔!$C$2:$C$11,MATCH($E3042,品項主檔!$A$2:$A$11,0))</f>
        <v>主食</v>
      </c>
      <c r="H3042" s="17" t="n">
        <f aca="false">SUMIFS(品項年度售價!$D$2:$D$31,品項年度售價!$A$2:$A$31,$B3042,品項年度售價!$B$2:$B$31,$E3042)</f>
        <v>295</v>
      </c>
      <c r="I3042" s="4" t="n">
        <v>550</v>
      </c>
      <c r="J3042" s="14" t="n">
        <f aca="false">H3042*I3042</f>
        <v>162250</v>
      </c>
    </row>
    <row r="3043" customFormat="false" ht="15" hidden="false" customHeight="false" outlineLevel="0" collapsed="false">
      <c r="A3043" s="6" t="str">
        <f aca="false">TEXT(B3043,"0")&amp;"-"&amp;TEXT(C3043,"00")</f>
        <v>2025-05</v>
      </c>
      <c r="B3043" s="4" t="n">
        <v>2025</v>
      </c>
      <c r="C3043" s="4" t="n">
        <v>5</v>
      </c>
      <c r="D3043" s="9" t="s">
        <v>269</v>
      </c>
      <c r="E3043" s="9" t="s">
        <v>352</v>
      </c>
      <c r="F3043" s="12" t="str">
        <f aca="false">INDEX(品項主檔!$B$2:$B$11,MATCH($E3043,品項主檔!$A$2:$A$11,0))</f>
        <v>三杯雞定食</v>
      </c>
      <c r="G3043" s="12" t="str">
        <f aca="false">INDEX(品項主檔!$C$2:$C$11,MATCH($E3043,品項主檔!$A$2:$A$11,0))</f>
        <v>主食</v>
      </c>
      <c r="H3043" s="17" t="n">
        <f aca="false">SUMIFS(品項年度售價!$D$2:$D$31,品項年度售價!$A$2:$A$31,$B3043,品項年度售價!$B$2:$B$31,$E3043)</f>
        <v>260</v>
      </c>
      <c r="I3043" s="4" t="n">
        <v>523</v>
      </c>
      <c r="J3043" s="14" t="n">
        <f aca="false">H3043*I3043</f>
        <v>135980</v>
      </c>
    </row>
    <row r="3044" customFormat="false" ht="15" hidden="false" customHeight="false" outlineLevel="0" collapsed="false">
      <c r="A3044" s="6" t="str">
        <f aca="false">TEXT(B3044,"0")&amp;"-"&amp;TEXT(C3044,"00")</f>
        <v>2025-05</v>
      </c>
      <c r="B3044" s="4" t="n">
        <v>2025</v>
      </c>
      <c r="C3044" s="4" t="n">
        <v>5</v>
      </c>
      <c r="D3044" s="9" t="s">
        <v>269</v>
      </c>
      <c r="E3044" s="9" t="s">
        <v>354</v>
      </c>
      <c r="F3044" s="12" t="str">
        <f aca="false">INDEX(品項主檔!$B$2:$B$11,MATCH($E3044,品項主檔!$A$2:$A$11,0))</f>
        <v>蔥油雞腿飯</v>
      </c>
      <c r="G3044" s="12" t="str">
        <f aca="false">INDEX(品項主檔!$C$2:$C$11,MATCH($E3044,品項主檔!$A$2:$A$11,0))</f>
        <v>主食</v>
      </c>
      <c r="H3044" s="17" t="n">
        <f aca="false">SUMIFS(品項年度售價!$D$2:$D$31,品項年度售價!$A$2:$A$31,$B3044,品項年度售價!$B$2:$B$31,$E3044)</f>
        <v>230</v>
      </c>
      <c r="I3044" s="4" t="n">
        <v>509</v>
      </c>
      <c r="J3044" s="14" t="n">
        <f aca="false">H3044*I3044</f>
        <v>117070</v>
      </c>
    </row>
    <row r="3045" customFormat="false" ht="15" hidden="false" customHeight="false" outlineLevel="0" collapsed="false">
      <c r="A3045" s="6" t="str">
        <f aca="false">TEXT(B3045,"0")&amp;"-"&amp;TEXT(C3045,"00")</f>
        <v>2025-05</v>
      </c>
      <c r="B3045" s="4" t="n">
        <v>2025</v>
      </c>
      <c r="C3045" s="4" t="n">
        <v>5</v>
      </c>
      <c r="D3045" s="9" t="s">
        <v>269</v>
      </c>
      <c r="E3045" s="9" t="s">
        <v>356</v>
      </c>
      <c r="F3045" s="12" t="str">
        <f aca="false">INDEX(品項主檔!$B$2:$B$11,MATCH($E3045,品項主檔!$A$2:$A$11,0))</f>
        <v>黑胡椒豬排飯</v>
      </c>
      <c r="G3045" s="12" t="str">
        <f aca="false">INDEX(品項主檔!$C$2:$C$11,MATCH($E3045,品項主檔!$A$2:$A$11,0))</f>
        <v>主食</v>
      </c>
      <c r="H3045" s="17" t="n">
        <f aca="false">SUMIFS(品項年度售價!$D$2:$D$31,品項年度售價!$A$2:$A$31,$B3045,品項年度售價!$B$2:$B$31,$E3045)</f>
        <v>240</v>
      </c>
      <c r="I3045" s="4" t="n">
        <v>611</v>
      </c>
      <c r="J3045" s="14" t="n">
        <f aca="false">H3045*I3045</f>
        <v>146640</v>
      </c>
    </row>
    <row r="3046" customFormat="false" ht="15" hidden="false" customHeight="false" outlineLevel="0" collapsed="false">
      <c r="A3046" s="6" t="str">
        <f aca="false">TEXT(B3046,"0")&amp;"-"&amp;TEXT(C3046,"00")</f>
        <v>2025-05</v>
      </c>
      <c r="B3046" s="4" t="n">
        <v>2025</v>
      </c>
      <c r="C3046" s="4" t="n">
        <v>5</v>
      </c>
      <c r="D3046" s="9" t="s">
        <v>269</v>
      </c>
      <c r="E3046" s="9" t="s">
        <v>358</v>
      </c>
      <c r="F3046" s="12" t="str">
        <f aca="false">INDEX(品項主檔!$B$2:$B$11,MATCH($E3046,品項主檔!$A$2:$A$11,0))</f>
        <v>麻油雞湯麵</v>
      </c>
      <c r="G3046" s="12" t="str">
        <f aca="false">INDEX(品項主檔!$C$2:$C$11,MATCH($E3046,品項主檔!$A$2:$A$11,0))</f>
        <v>主食</v>
      </c>
      <c r="H3046" s="17" t="n">
        <f aca="false">SUMIFS(品項年度售價!$D$2:$D$31,品項年度售價!$A$2:$A$31,$B3046,品項年度售價!$B$2:$B$31,$E3046)</f>
        <v>305</v>
      </c>
      <c r="I3046" s="4" t="n">
        <v>280</v>
      </c>
      <c r="J3046" s="14" t="n">
        <f aca="false">H3046*I3046</f>
        <v>85400</v>
      </c>
    </row>
    <row r="3047" customFormat="false" ht="15" hidden="false" customHeight="false" outlineLevel="0" collapsed="false">
      <c r="A3047" s="6" t="str">
        <f aca="false">TEXT(B3047,"0")&amp;"-"&amp;TEXT(C3047,"00")</f>
        <v>2025-05</v>
      </c>
      <c r="B3047" s="4" t="n">
        <v>2025</v>
      </c>
      <c r="C3047" s="4" t="n">
        <v>5</v>
      </c>
      <c r="D3047" s="9" t="s">
        <v>269</v>
      </c>
      <c r="E3047" s="9" t="s">
        <v>360</v>
      </c>
      <c r="F3047" s="12" t="str">
        <f aca="false">INDEX(品項主檔!$B$2:$B$11,MATCH($E3047,品項主檔!$A$2:$A$11,0))</f>
        <v>塔香涼麵</v>
      </c>
      <c r="G3047" s="12" t="str">
        <f aca="false">INDEX(品項主檔!$C$2:$C$11,MATCH($E3047,品項主檔!$A$2:$A$11,0))</f>
        <v>主食</v>
      </c>
      <c r="H3047" s="17" t="n">
        <f aca="false">SUMIFS(品項年度售價!$D$2:$D$31,品項年度售價!$A$2:$A$31,$B3047,品項年度售價!$B$2:$B$31,$E3047)</f>
        <v>185</v>
      </c>
      <c r="I3047" s="4" t="n">
        <v>733</v>
      </c>
      <c r="J3047" s="14" t="n">
        <f aca="false">H3047*I3047</f>
        <v>135605</v>
      </c>
    </row>
    <row r="3048" customFormat="false" ht="15" hidden="false" customHeight="false" outlineLevel="0" collapsed="false">
      <c r="A3048" s="6" t="str">
        <f aca="false">TEXT(B3048,"0")&amp;"-"&amp;TEXT(C3048,"00")</f>
        <v>2025-05</v>
      </c>
      <c r="B3048" s="4" t="n">
        <v>2025</v>
      </c>
      <c r="C3048" s="4" t="n">
        <v>5</v>
      </c>
      <c r="D3048" s="9" t="s">
        <v>269</v>
      </c>
      <c r="E3048" s="9" t="s">
        <v>362</v>
      </c>
      <c r="F3048" s="12" t="str">
        <f aca="false">INDEX(品項主檔!$B$2:$B$11,MATCH($E3048,品項主檔!$A$2:$A$11,0))</f>
        <v>海鮮炒飯</v>
      </c>
      <c r="G3048" s="12" t="str">
        <f aca="false">INDEX(品項主檔!$C$2:$C$11,MATCH($E3048,品項主檔!$A$2:$A$11,0))</f>
        <v>主食</v>
      </c>
      <c r="H3048" s="17" t="n">
        <f aca="false">SUMIFS(品項年度售價!$D$2:$D$31,品項年度售價!$A$2:$A$31,$B3048,品項年度售價!$B$2:$B$31,$E3048)</f>
        <v>255</v>
      </c>
      <c r="I3048" s="4" t="n">
        <v>452</v>
      </c>
      <c r="J3048" s="14" t="n">
        <f aca="false">H3048*I3048</f>
        <v>115260</v>
      </c>
    </row>
    <row r="3049" customFormat="false" ht="15" hidden="false" customHeight="false" outlineLevel="0" collapsed="false">
      <c r="A3049" s="6" t="str">
        <f aca="false">TEXT(B3049,"0")&amp;"-"&amp;TEXT(C3049,"00")</f>
        <v>2025-05</v>
      </c>
      <c r="B3049" s="4" t="n">
        <v>2025</v>
      </c>
      <c r="C3049" s="4" t="n">
        <v>5</v>
      </c>
      <c r="D3049" s="9" t="s">
        <v>269</v>
      </c>
      <c r="E3049" s="9" t="s">
        <v>364</v>
      </c>
      <c r="F3049" s="12" t="str">
        <f aca="false">INDEX(品項主檔!$B$2:$B$11,MATCH($E3049,品項主檔!$A$2:$A$11,0))</f>
        <v>酸辣湯</v>
      </c>
      <c r="G3049" s="12" t="str">
        <f aca="false">INDEX(品項主檔!$C$2:$C$11,MATCH($E3049,品項主檔!$A$2:$A$11,0))</f>
        <v>湯品</v>
      </c>
      <c r="H3049" s="17" t="n">
        <f aca="false">SUMIFS(品項年度售價!$D$2:$D$31,品項年度售價!$A$2:$A$31,$B3049,品項年度售價!$B$2:$B$31,$E3049)</f>
        <v>60</v>
      </c>
      <c r="I3049" s="4" t="n">
        <v>1802</v>
      </c>
      <c r="J3049" s="14" t="n">
        <f aca="false">H3049*I3049</f>
        <v>108120</v>
      </c>
    </row>
    <row r="3050" customFormat="false" ht="15" hidden="false" customHeight="false" outlineLevel="0" collapsed="false">
      <c r="A3050" s="6" t="str">
        <f aca="false">TEXT(B3050,"0")&amp;"-"&amp;TEXT(C3050,"00")</f>
        <v>2025-05</v>
      </c>
      <c r="B3050" s="4" t="n">
        <v>2025</v>
      </c>
      <c r="C3050" s="4" t="n">
        <v>5</v>
      </c>
      <c r="D3050" s="9" t="s">
        <v>269</v>
      </c>
      <c r="E3050" s="9" t="s">
        <v>367</v>
      </c>
      <c r="F3050" s="12" t="str">
        <f aca="false">INDEX(品項主檔!$B$2:$B$11,MATCH($E3050,品項主檔!$A$2:$A$11,0))</f>
        <v>招牌滷味拼盤</v>
      </c>
      <c r="G3050" s="12" t="str">
        <f aca="false">INDEX(品項主檔!$C$2:$C$11,MATCH($E3050,品項主檔!$A$2:$A$11,0))</f>
        <v>小菜</v>
      </c>
      <c r="H3050" s="17" t="n">
        <f aca="false">SUMIFS(品項年度售價!$D$2:$D$31,品項年度售價!$A$2:$A$31,$B3050,品項年度售價!$B$2:$B$31,$E3050)</f>
        <v>125</v>
      </c>
      <c r="I3050" s="4" t="n">
        <v>1981</v>
      </c>
      <c r="J3050" s="14" t="n">
        <f aca="false">H3050*I3050</f>
        <v>247625</v>
      </c>
    </row>
    <row r="3051" customFormat="false" ht="15" hidden="false" customHeight="false" outlineLevel="0" collapsed="false">
      <c r="A3051" s="6" t="str">
        <f aca="false">TEXT(B3051,"0")&amp;"-"&amp;TEXT(C3051,"00")</f>
        <v>2025-05</v>
      </c>
      <c r="B3051" s="4" t="n">
        <v>2025</v>
      </c>
      <c r="C3051" s="4" t="n">
        <v>5</v>
      </c>
      <c r="D3051" s="9" t="s">
        <v>269</v>
      </c>
      <c r="E3051" s="9" t="s">
        <v>370</v>
      </c>
      <c r="F3051" s="12" t="str">
        <f aca="false">INDEX(品項主檔!$B$2:$B$11,MATCH($E3051,品項主檔!$A$2:$A$11,0))</f>
        <v>古早味紅茶</v>
      </c>
      <c r="G3051" s="12" t="str">
        <f aca="false">INDEX(品項主檔!$C$2:$C$11,MATCH($E3051,品項主檔!$A$2:$A$11,0))</f>
        <v>飲品</v>
      </c>
      <c r="H3051" s="17" t="n">
        <f aca="false">SUMIFS(品項年度售價!$D$2:$D$31,品項年度售價!$A$2:$A$31,$B3051,品項年度售價!$B$2:$B$31,$E3051)</f>
        <v>45</v>
      </c>
      <c r="I3051" s="4" t="n">
        <v>6597</v>
      </c>
      <c r="J3051" s="14" t="n">
        <f aca="false">H3051*I3051</f>
        <v>296865</v>
      </c>
    </row>
    <row r="3052" customFormat="false" ht="15" hidden="false" customHeight="false" outlineLevel="0" collapsed="false">
      <c r="A3052" s="6" t="str">
        <f aca="false">TEXT(B3052,"0")&amp;"-"&amp;TEXT(C3052,"00")</f>
        <v>2025-05</v>
      </c>
      <c r="B3052" s="4" t="n">
        <v>2025</v>
      </c>
      <c r="C3052" s="4" t="n">
        <v>5</v>
      </c>
      <c r="D3052" s="9" t="s">
        <v>273</v>
      </c>
      <c r="E3052" s="9" t="s">
        <v>349</v>
      </c>
      <c r="F3052" s="12" t="str">
        <f aca="false">INDEX(品項主檔!$B$2:$B$11,MATCH($E3052,品項主檔!$A$2:$A$11,0))</f>
        <v>招牌牛肉麵</v>
      </c>
      <c r="G3052" s="12" t="str">
        <f aca="false">INDEX(品項主檔!$C$2:$C$11,MATCH($E3052,品項主檔!$A$2:$A$11,0))</f>
        <v>主食</v>
      </c>
      <c r="H3052" s="17" t="n">
        <f aca="false">SUMIFS(品項年度售價!$D$2:$D$31,品項年度售價!$A$2:$A$31,$B3052,品項年度售價!$B$2:$B$31,$E3052)</f>
        <v>295</v>
      </c>
      <c r="I3052" s="4" t="n">
        <v>356</v>
      </c>
      <c r="J3052" s="14" t="n">
        <f aca="false">H3052*I3052</f>
        <v>105020</v>
      </c>
    </row>
    <row r="3053" customFormat="false" ht="15" hidden="false" customHeight="false" outlineLevel="0" collapsed="false">
      <c r="A3053" s="6" t="str">
        <f aca="false">TEXT(B3053,"0")&amp;"-"&amp;TEXT(C3053,"00")</f>
        <v>2025-05</v>
      </c>
      <c r="B3053" s="4" t="n">
        <v>2025</v>
      </c>
      <c r="C3053" s="4" t="n">
        <v>5</v>
      </c>
      <c r="D3053" s="9" t="s">
        <v>273</v>
      </c>
      <c r="E3053" s="9" t="s">
        <v>352</v>
      </c>
      <c r="F3053" s="12" t="str">
        <f aca="false">INDEX(品項主檔!$B$2:$B$11,MATCH($E3053,品項主檔!$A$2:$A$11,0))</f>
        <v>三杯雞定食</v>
      </c>
      <c r="G3053" s="12" t="str">
        <f aca="false">INDEX(品項主檔!$C$2:$C$11,MATCH($E3053,品項主檔!$A$2:$A$11,0))</f>
        <v>主食</v>
      </c>
      <c r="H3053" s="17" t="n">
        <f aca="false">SUMIFS(品項年度售價!$D$2:$D$31,品項年度售價!$A$2:$A$31,$B3053,品項年度售價!$B$2:$B$31,$E3053)</f>
        <v>260</v>
      </c>
      <c r="I3053" s="4" t="n">
        <v>441</v>
      </c>
      <c r="J3053" s="14" t="n">
        <f aca="false">H3053*I3053</f>
        <v>114660</v>
      </c>
    </row>
    <row r="3054" customFormat="false" ht="15" hidden="false" customHeight="false" outlineLevel="0" collapsed="false">
      <c r="A3054" s="6" t="str">
        <f aca="false">TEXT(B3054,"0")&amp;"-"&amp;TEXT(C3054,"00")</f>
        <v>2025-05</v>
      </c>
      <c r="B3054" s="4" t="n">
        <v>2025</v>
      </c>
      <c r="C3054" s="4" t="n">
        <v>5</v>
      </c>
      <c r="D3054" s="9" t="s">
        <v>273</v>
      </c>
      <c r="E3054" s="9" t="s">
        <v>354</v>
      </c>
      <c r="F3054" s="12" t="str">
        <f aca="false">INDEX(品項主檔!$B$2:$B$11,MATCH($E3054,品項主檔!$A$2:$A$11,0))</f>
        <v>蔥油雞腿飯</v>
      </c>
      <c r="G3054" s="12" t="str">
        <f aca="false">INDEX(品項主檔!$C$2:$C$11,MATCH($E3054,品項主檔!$A$2:$A$11,0))</f>
        <v>主食</v>
      </c>
      <c r="H3054" s="17" t="n">
        <f aca="false">SUMIFS(品項年度售價!$D$2:$D$31,品項年度售價!$A$2:$A$31,$B3054,品項年度售價!$B$2:$B$31,$E3054)</f>
        <v>230</v>
      </c>
      <c r="I3054" s="4" t="n">
        <v>319</v>
      </c>
      <c r="J3054" s="14" t="n">
        <f aca="false">H3054*I3054</f>
        <v>73370</v>
      </c>
    </row>
    <row r="3055" customFormat="false" ht="15" hidden="false" customHeight="false" outlineLevel="0" collapsed="false">
      <c r="A3055" s="6" t="str">
        <f aca="false">TEXT(B3055,"0")&amp;"-"&amp;TEXT(C3055,"00")</f>
        <v>2025-05</v>
      </c>
      <c r="B3055" s="4" t="n">
        <v>2025</v>
      </c>
      <c r="C3055" s="4" t="n">
        <v>5</v>
      </c>
      <c r="D3055" s="9" t="s">
        <v>273</v>
      </c>
      <c r="E3055" s="9" t="s">
        <v>356</v>
      </c>
      <c r="F3055" s="12" t="str">
        <f aca="false">INDEX(品項主檔!$B$2:$B$11,MATCH($E3055,品項主檔!$A$2:$A$11,0))</f>
        <v>黑胡椒豬排飯</v>
      </c>
      <c r="G3055" s="12" t="str">
        <f aca="false">INDEX(品項主檔!$C$2:$C$11,MATCH($E3055,品項主檔!$A$2:$A$11,0))</f>
        <v>主食</v>
      </c>
      <c r="H3055" s="17" t="n">
        <f aca="false">SUMIFS(品項年度售價!$D$2:$D$31,品項年度售價!$A$2:$A$31,$B3055,品項年度售價!$B$2:$B$31,$E3055)</f>
        <v>240</v>
      </c>
      <c r="I3055" s="4" t="n">
        <v>379</v>
      </c>
      <c r="J3055" s="14" t="n">
        <f aca="false">H3055*I3055</f>
        <v>90960</v>
      </c>
    </row>
    <row r="3056" customFormat="false" ht="15" hidden="false" customHeight="false" outlineLevel="0" collapsed="false">
      <c r="A3056" s="6" t="str">
        <f aca="false">TEXT(B3056,"0")&amp;"-"&amp;TEXT(C3056,"00")</f>
        <v>2025-05</v>
      </c>
      <c r="B3056" s="4" t="n">
        <v>2025</v>
      </c>
      <c r="C3056" s="4" t="n">
        <v>5</v>
      </c>
      <c r="D3056" s="9" t="s">
        <v>273</v>
      </c>
      <c r="E3056" s="9" t="s">
        <v>358</v>
      </c>
      <c r="F3056" s="12" t="str">
        <f aca="false">INDEX(品項主檔!$B$2:$B$11,MATCH($E3056,品項主檔!$A$2:$A$11,0))</f>
        <v>麻油雞湯麵</v>
      </c>
      <c r="G3056" s="12" t="str">
        <f aca="false">INDEX(品項主檔!$C$2:$C$11,MATCH($E3056,品項主檔!$A$2:$A$11,0))</f>
        <v>主食</v>
      </c>
      <c r="H3056" s="17" t="n">
        <f aca="false">SUMIFS(品項年度售價!$D$2:$D$31,品項年度售價!$A$2:$A$31,$B3056,品項年度售價!$B$2:$B$31,$E3056)</f>
        <v>305</v>
      </c>
      <c r="I3056" s="4" t="n">
        <v>203</v>
      </c>
      <c r="J3056" s="14" t="n">
        <f aca="false">H3056*I3056</f>
        <v>61915</v>
      </c>
    </row>
    <row r="3057" customFormat="false" ht="15" hidden="false" customHeight="false" outlineLevel="0" collapsed="false">
      <c r="A3057" s="6" t="str">
        <f aca="false">TEXT(B3057,"0")&amp;"-"&amp;TEXT(C3057,"00")</f>
        <v>2025-05</v>
      </c>
      <c r="B3057" s="4" t="n">
        <v>2025</v>
      </c>
      <c r="C3057" s="4" t="n">
        <v>5</v>
      </c>
      <c r="D3057" s="9" t="s">
        <v>273</v>
      </c>
      <c r="E3057" s="9" t="s">
        <v>360</v>
      </c>
      <c r="F3057" s="12" t="str">
        <f aca="false">INDEX(品項主檔!$B$2:$B$11,MATCH($E3057,品項主檔!$A$2:$A$11,0))</f>
        <v>塔香涼麵</v>
      </c>
      <c r="G3057" s="12" t="str">
        <f aca="false">INDEX(品項主檔!$C$2:$C$11,MATCH($E3057,品項主檔!$A$2:$A$11,0))</f>
        <v>主食</v>
      </c>
      <c r="H3057" s="17" t="n">
        <f aca="false">SUMIFS(品項年度售價!$D$2:$D$31,品項年度售價!$A$2:$A$31,$B3057,品項年度售價!$B$2:$B$31,$E3057)</f>
        <v>185</v>
      </c>
      <c r="I3057" s="4" t="n">
        <v>399</v>
      </c>
      <c r="J3057" s="14" t="n">
        <f aca="false">H3057*I3057</f>
        <v>73815</v>
      </c>
    </row>
    <row r="3058" customFormat="false" ht="15" hidden="false" customHeight="false" outlineLevel="0" collapsed="false">
      <c r="A3058" s="6" t="str">
        <f aca="false">TEXT(B3058,"0")&amp;"-"&amp;TEXT(C3058,"00")</f>
        <v>2025-05</v>
      </c>
      <c r="B3058" s="4" t="n">
        <v>2025</v>
      </c>
      <c r="C3058" s="4" t="n">
        <v>5</v>
      </c>
      <c r="D3058" s="9" t="s">
        <v>273</v>
      </c>
      <c r="E3058" s="9" t="s">
        <v>362</v>
      </c>
      <c r="F3058" s="12" t="str">
        <f aca="false">INDEX(品項主檔!$B$2:$B$11,MATCH($E3058,品項主檔!$A$2:$A$11,0))</f>
        <v>海鮮炒飯</v>
      </c>
      <c r="G3058" s="12" t="str">
        <f aca="false">INDEX(品項主檔!$C$2:$C$11,MATCH($E3058,品項主檔!$A$2:$A$11,0))</f>
        <v>主食</v>
      </c>
      <c r="H3058" s="17" t="n">
        <f aca="false">SUMIFS(品項年度售價!$D$2:$D$31,品項年度售價!$A$2:$A$31,$B3058,品項年度售價!$B$2:$B$31,$E3058)</f>
        <v>255</v>
      </c>
      <c r="I3058" s="4" t="n">
        <v>421</v>
      </c>
      <c r="J3058" s="14" t="n">
        <f aca="false">H3058*I3058</f>
        <v>107355</v>
      </c>
    </row>
    <row r="3059" customFormat="false" ht="15" hidden="false" customHeight="false" outlineLevel="0" collapsed="false">
      <c r="A3059" s="6" t="str">
        <f aca="false">TEXT(B3059,"0")&amp;"-"&amp;TEXT(C3059,"00")</f>
        <v>2025-05</v>
      </c>
      <c r="B3059" s="4" t="n">
        <v>2025</v>
      </c>
      <c r="C3059" s="4" t="n">
        <v>5</v>
      </c>
      <c r="D3059" s="9" t="s">
        <v>273</v>
      </c>
      <c r="E3059" s="9" t="s">
        <v>364</v>
      </c>
      <c r="F3059" s="12" t="str">
        <f aca="false">INDEX(品項主檔!$B$2:$B$11,MATCH($E3059,品項主檔!$A$2:$A$11,0))</f>
        <v>酸辣湯</v>
      </c>
      <c r="G3059" s="12" t="str">
        <f aca="false">INDEX(品項主檔!$C$2:$C$11,MATCH($E3059,品項主檔!$A$2:$A$11,0))</f>
        <v>湯品</v>
      </c>
      <c r="H3059" s="17" t="n">
        <f aca="false">SUMIFS(品項年度售價!$D$2:$D$31,品項年度售價!$A$2:$A$31,$B3059,品項年度售價!$B$2:$B$31,$E3059)</f>
        <v>60</v>
      </c>
      <c r="I3059" s="4" t="n">
        <v>1470</v>
      </c>
      <c r="J3059" s="14" t="n">
        <f aca="false">H3059*I3059</f>
        <v>88200</v>
      </c>
    </row>
    <row r="3060" customFormat="false" ht="15" hidden="false" customHeight="false" outlineLevel="0" collapsed="false">
      <c r="A3060" s="6" t="str">
        <f aca="false">TEXT(B3060,"0")&amp;"-"&amp;TEXT(C3060,"00")</f>
        <v>2025-05</v>
      </c>
      <c r="B3060" s="4" t="n">
        <v>2025</v>
      </c>
      <c r="C3060" s="4" t="n">
        <v>5</v>
      </c>
      <c r="D3060" s="9" t="s">
        <v>273</v>
      </c>
      <c r="E3060" s="9" t="s">
        <v>367</v>
      </c>
      <c r="F3060" s="12" t="str">
        <f aca="false">INDEX(品項主檔!$B$2:$B$11,MATCH($E3060,品項主檔!$A$2:$A$11,0))</f>
        <v>招牌滷味拼盤</v>
      </c>
      <c r="G3060" s="12" t="str">
        <f aca="false">INDEX(品項主檔!$C$2:$C$11,MATCH($E3060,品項主檔!$A$2:$A$11,0))</f>
        <v>小菜</v>
      </c>
      <c r="H3060" s="17" t="n">
        <f aca="false">SUMIFS(品項年度售價!$D$2:$D$31,品項年度售價!$A$2:$A$31,$B3060,品項年度售價!$B$2:$B$31,$E3060)</f>
        <v>125</v>
      </c>
      <c r="I3060" s="4" t="n">
        <v>1361</v>
      </c>
      <c r="J3060" s="14" t="n">
        <f aca="false">H3060*I3060</f>
        <v>170125</v>
      </c>
    </row>
    <row r="3061" customFormat="false" ht="15" hidden="false" customHeight="false" outlineLevel="0" collapsed="false">
      <c r="A3061" s="6" t="str">
        <f aca="false">TEXT(B3061,"0")&amp;"-"&amp;TEXT(C3061,"00")</f>
        <v>2025-05</v>
      </c>
      <c r="B3061" s="4" t="n">
        <v>2025</v>
      </c>
      <c r="C3061" s="4" t="n">
        <v>5</v>
      </c>
      <c r="D3061" s="9" t="s">
        <v>273</v>
      </c>
      <c r="E3061" s="9" t="s">
        <v>370</v>
      </c>
      <c r="F3061" s="12" t="str">
        <f aca="false">INDEX(品項主檔!$B$2:$B$11,MATCH($E3061,品項主檔!$A$2:$A$11,0))</f>
        <v>古早味紅茶</v>
      </c>
      <c r="G3061" s="12" t="str">
        <f aca="false">INDEX(品項主檔!$C$2:$C$11,MATCH($E3061,品項主檔!$A$2:$A$11,0))</f>
        <v>飲品</v>
      </c>
      <c r="H3061" s="17" t="n">
        <f aca="false">SUMIFS(品項年度售價!$D$2:$D$31,品項年度售價!$A$2:$A$31,$B3061,品項年度售價!$B$2:$B$31,$E3061)</f>
        <v>45</v>
      </c>
      <c r="I3061" s="4" t="n">
        <v>4857</v>
      </c>
      <c r="J3061" s="14" t="n">
        <f aca="false">H3061*I3061</f>
        <v>218565</v>
      </c>
    </row>
    <row r="3062" customFormat="false" ht="15" hidden="false" customHeight="false" outlineLevel="0" collapsed="false">
      <c r="A3062" s="6" t="str">
        <f aca="false">TEXT(B3062,"0")&amp;"-"&amp;TEXT(C3062,"00")</f>
        <v>2025-05</v>
      </c>
      <c r="B3062" s="4" t="n">
        <v>2025</v>
      </c>
      <c r="C3062" s="4" t="n">
        <v>5</v>
      </c>
      <c r="D3062" s="9" t="s">
        <v>277</v>
      </c>
      <c r="E3062" s="9" t="s">
        <v>349</v>
      </c>
      <c r="F3062" s="12" t="str">
        <f aca="false">INDEX(品項主檔!$B$2:$B$11,MATCH($E3062,品項主檔!$A$2:$A$11,0))</f>
        <v>招牌牛肉麵</v>
      </c>
      <c r="G3062" s="12" t="str">
        <f aca="false">INDEX(品項主檔!$C$2:$C$11,MATCH($E3062,品項主檔!$A$2:$A$11,0))</f>
        <v>主食</v>
      </c>
      <c r="H3062" s="17" t="n">
        <f aca="false">SUMIFS(品項年度售價!$D$2:$D$31,品項年度售價!$A$2:$A$31,$B3062,品項年度售價!$B$2:$B$31,$E3062)</f>
        <v>295</v>
      </c>
      <c r="I3062" s="4" t="n">
        <v>291</v>
      </c>
      <c r="J3062" s="14" t="n">
        <f aca="false">H3062*I3062</f>
        <v>85845</v>
      </c>
    </row>
    <row r="3063" customFormat="false" ht="15" hidden="false" customHeight="false" outlineLevel="0" collapsed="false">
      <c r="A3063" s="6" t="str">
        <f aca="false">TEXT(B3063,"0")&amp;"-"&amp;TEXT(C3063,"00")</f>
        <v>2025-05</v>
      </c>
      <c r="B3063" s="4" t="n">
        <v>2025</v>
      </c>
      <c r="C3063" s="4" t="n">
        <v>5</v>
      </c>
      <c r="D3063" s="9" t="s">
        <v>277</v>
      </c>
      <c r="E3063" s="9" t="s">
        <v>352</v>
      </c>
      <c r="F3063" s="12" t="str">
        <f aca="false">INDEX(品項主檔!$B$2:$B$11,MATCH($E3063,品項主檔!$A$2:$A$11,0))</f>
        <v>三杯雞定食</v>
      </c>
      <c r="G3063" s="12" t="str">
        <f aca="false">INDEX(品項主檔!$C$2:$C$11,MATCH($E3063,品項主檔!$A$2:$A$11,0))</f>
        <v>主食</v>
      </c>
      <c r="H3063" s="17" t="n">
        <f aca="false">SUMIFS(品項年度售價!$D$2:$D$31,品項年度售價!$A$2:$A$31,$B3063,品項年度售價!$B$2:$B$31,$E3063)</f>
        <v>260</v>
      </c>
      <c r="I3063" s="4" t="n">
        <v>337</v>
      </c>
      <c r="J3063" s="14" t="n">
        <f aca="false">H3063*I3063</f>
        <v>87620</v>
      </c>
    </row>
    <row r="3064" customFormat="false" ht="15" hidden="false" customHeight="false" outlineLevel="0" collapsed="false">
      <c r="A3064" s="6" t="str">
        <f aca="false">TEXT(B3064,"0")&amp;"-"&amp;TEXT(C3064,"00")</f>
        <v>2025-05</v>
      </c>
      <c r="B3064" s="4" t="n">
        <v>2025</v>
      </c>
      <c r="C3064" s="4" t="n">
        <v>5</v>
      </c>
      <c r="D3064" s="9" t="s">
        <v>277</v>
      </c>
      <c r="E3064" s="9" t="s">
        <v>354</v>
      </c>
      <c r="F3064" s="12" t="str">
        <f aca="false">INDEX(品項主檔!$B$2:$B$11,MATCH($E3064,品項主檔!$A$2:$A$11,0))</f>
        <v>蔥油雞腿飯</v>
      </c>
      <c r="G3064" s="12" t="str">
        <f aca="false">INDEX(品項主檔!$C$2:$C$11,MATCH($E3064,品項主檔!$A$2:$A$11,0))</f>
        <v>主食</v>
      </c>
      <c r="H3064" s="17" t="n">
        <f aca="false">SUMIFS(品項年度售價!$D$2:$D$31,品項年度售價!$A$2:$A$31,$B3064,品項年度售價!$B$2:$B$31,$E3064)</f>
        <v>230</v>
      </c>
      <c r="I3064" s="4" t="n">
        <v>327</v>
      </c>
      <c r="J3064" s="14" t="n">
        <f aca="false">H3064*I3064</f>
        <v>75210</v>
      </c>
    </row>
    <row r="3065" customFormat="false" ht="15" hidden="false" customHeight="false" outlineLevel="0" collapsed="false">
      <c r="A3065" s="6" t="str">
        <f aca="false">TEXT(B3065,"0")&amp;"-"&amp;TEXT(C3065,"00")</f>
        <v>2025-05</v>
      </c>
      <c r="B3065" s="4" t="n">
        <v>2025</v>
      </c>
      <c r="C3065" s="4" t="n">
        <v>5</v>
      </c>
      <c r="D3065" s="9" t="s">
        <v>277</v>
      </c>
      <c r="E3065" s="9" t="s">
        <v>356</v>
      </c>
      <c r="F3065" s="12" t="str">
        <f aca="false">INDEX(品項主檔!$B$2:$B$11,MATCH($E3065,品項主檔!$A$2:$A$11,0))</f>
        <v>黑胡椒豬排飯</v>
      </c>
      <c r="G3065" s="12" t="str">
        <f aca="false">INDEX(品項主檔!$C$2:$C$11,MATCH($E3065,品項主檔!$A$2:$A$11,0))</f>
        <v>主食</v>
      </c>
      <c r="H3065" s="17" t="n">
        <f aca="false">SUMIFS(品項年度售價!$D$2:$D$31,品項年度售價!$A$2:$A$31,$B3065,品項年度售價!$B$2:$B$31,$E3065)</f>
        <v>240</v>
      </c>
      <c r="I3065" s="4" t="n">
        <v>379</v>
      </c>
      <c r="J3065" s="14" t="n">
        <f aca="false">H3065*I3065</f>
        <v>90960</v>
      </c>
    </row>
    <row r="3066" customFormat="false" ht="15" hidden="false" customHeight="false" outlineLevel="0" collapsed="false">
      <c r="A3066" s="6" t="str">
        <f aca="false">TEXT(B3066,"0")&amp;"-"&amp;TEXT(C3066,"00")</f>
        <v>2025-05</v>
      </c>
      <c r="B3066" s="4" t="n">
        <v>2025</v>
      </c>
      <c r="C3066" s="4" t="n">
        <v>5</v>
      </c>
      <c r="D3066" s="9" t="s">
        <v>277</v>
      </c>
      <c r="E3066" s="9" t="s">
        <v>358</v>
      </c>
      <c r="F3066" s="12" t="str">
        <f aca="false">INDEX(品項主檔!$B$2:$B$11,MATCH($E3066,品項主檔!$A$2:$A$11,0))</f>
        <v>麻油雞湯麵</v>
      </c>
      <c r="G3066" s="12" t="str">
        <f aca="false">INDEX(品項主檔!$C$2:$C$11,MATCH($E3066,品項主檔!$A$2:$A$11,0))</f>
        <v>主食</v>
      </c>
      <c r="H3066" s="17" t="n">
        <f aca="false">SUMIFS(品項年度售價!$D$2:$D$31,品項年度售價!$A$2:$A$31,$B3066,品項年度售價!$B$2:$B$31,$E3066)</f>
        <v>305</v>
      </c>
      <c r="I3066" s="4" t="n">
        <v>207</v>
      </c>
      <c r="J3066" s="14" t="n">
        <f aca="false">H3066*I3066</f>
        <v>63135</v>
      </c>
    </row>
    <row r="3067" customFormat="false" ht="15" hidden="false" customHeight="false" outlineLevel="0" collapsed="false">
      <c r="A3067" s="6" t="str">
        <f aca="false">TEXT(B3067,"0")&amp;"-"&amp;TEXT(C3067,"00")</f>
        <v>2025-05</v>
      </c>
      <c r="B3067" s="4" t="n">
        <v>2025</v>
      </c>
      <c r="C3067" s="4" t="n">
        <v>5</v>
      </c>
      <c r="D3067" s="9" t="s">
        <v>277</v>
      </c>
      <c r="E3067" s="9" t="s">
        <v>360</v>
      </c>
      <c r="F3067" s="12" t="str">
        <f aca="false">INDEX(品項主檔!$B$2:$B$11,MATCH($E3067,品項主檔!$A$2:$A$11,0))</f>
        <v>塔香涼麵</v>
      </c>
      <c r="G3067" s="12" t="str">
        <f aca="false">INDEX(品項主檔!$C$2:$C$11,MATCH($E3067,品項主檔!$A$2:$A$11,0))</f>
        <v>主食</v>
      </c>
      <c r="H3067" s="17" t="n">
        <f aca="false">SUMIFS(品項年度售價!$D$2:$D$31,品項年度售價!$A$2:$A$31,$B3067,品項年度售價!$B$2:$B$31,$E3067)</f>
        <v>185</v>
      </c>
      <c r="I3067" s="4" t="n">
        <v>449</v>
      </c>
      <c r="J3067" s="14" t="n">
        <f aca="false">H3067*I3067</f>
        <v>83065</v>
      </c>
    </row>
    <row r="3068" customFormat="false" ht="15" hidden="false" customHeight="false" outlineLevel="0" collapsed="false">
      <c r="A3068" s="6" t="str">
        <f aca="false">TEXT(B3068,"0")&amp;"-"&amp;TEXT(C3068,"00")</f>
        <v>2025-05</v>
      </c>
      <c r="B3068" s="4" t="n">
        <v>2025</v>
      </c>
      <c r="C3068" s="4" t="n">
        <v>5</v>
      </c>
      <c r="D3068" s="9" t="s">
        <v>277</v>
      </c>
      <c r="E3068" s="9" t="s">
        <v>362</v>
      </c>
      <c r="F3068" s="12" t="str">
        <f aca="false">INDEX(品項主檔!$B$2:$B$11,MATCH($E3068,品項主檔!$A$2:$A$11,0))</f>
        <v>海鮮炒飯</v>
      </c>
      <c r="G3068" s="12" t="str">
        <f aca="false">INDEX(品項主檔!$C$2:$C$11,MATCH($E3068,品項主檔!$A$2:$A$11,0))</f>
        <v>主食</v>
      </c>
      <c r="H3068" s="17" t="n">
        <f aca="false">SUMIFS(品項年度售價!$D$2:$D$31,品項年度售價!$A$2:$A$31,$B3068,品項年度售價!$B$2:$B$31,$E3068)</f>
        <v>255</v>
      </c>
      <c r="I3068" s="4" t="n">
        <v>284</v>
      </c>
      <c r="J3068" s="14" t="n">
        <f aca="false">H3068*I3068</f>
        <v>72420</v>
      </c>
    </row>
    <row r="3069" customFormat="false" ht="15" hidden="false" customHeight="false" outlineLevel="0" collapsed="false">
      <c r="A3069" s="6" t="str">
        <f aca="false">TEXT(B3069,"0")&amp;"-"&amp;TEXT(C3069,"00")</f>
        <v>2025-05</v>
      </c>
      <c r="B3069" s="4" t="n">
        <v>2025</v>
      </c>
      <c r="C3069" s="4" t="n">
        <v>5</v>
      </c>
      <c r="D3069" s="9" t="s">
        <v>277</v>
      </c>
      <c r="E3069" s="9" t="s">
        <v>364</v>
      </c>
      <c r="F3069" s="12" t="str">
        <f aca="false">INDEX(品項主檔!$B$2:$B$11,MATCH($E3069,品項主檔!$A$2:$A$11,0))</f>
        <v>酸辣湯</v>
      </c>
      <c r="G3069" s="12" t="str">
        <f aca="false">INDEX(品項主檔!$C$2:$C$11,MATCH($E3069,品項主檔!$A$2:$A$11,0))</f>
        <v>湯品</v>
      </c>
      <c r="H3069" s="17" t="n">
        <f aca="false">SUMIFS(品項年度售價!$D$2:$D$31,品項年度售價!$A$2:$A$31,$B3069,品項年度售價!$B$2:$B$31,$E3069)</f>
        <v>60</v>
      </c>
      <c r="I3069" s="4" t="n">
        <v>1481</v>
      </c>
      <c r="J3069" s="14" t="n">
        <f aca="false">H3069*I3069</f>
        <v>88860</v>
      </c>
    </row>
    <row r="3070" customFormat="false" ht="15" hidden="false" customHeight="false" outlineLevel="0" collapsed="false">
      <c r="A3070" s="6" t="str">
        <f aca="false">TEXT(B3070,"0")&amp;"-"&amp;TEXT(C3070,"00")</f>
        <v>2025-05</v>
      </c>
      <c r="B3070" s="4" t="n">
        <v>2025</v>
      </c>
      <c r="C3070" s="4" t="n">
        <v>5</v>
      </c>
      <c r="D3070" s="9" t="s">
        <v>277</v>
      </c>
      <c r="E3070" s="9" t="s">
        <v>367</v>
      </c>
      <c r="F3070" s="12" t="str">
        <f aca="false">INDEX(品項主檔!$B$2:$B$11,MATCH($E3070,品項主檔!$A$2:$A$11,0))</f>
        <v>招牌滷味拼盤</v>
      </c>
      <c r="G3070" s="12" t="str">
        <f aca="false">INDEX(品項主檔!$C$2:$C$11,MATCH($E3070,品項主檔!$A$2:$A$11,0))</f>
        <v>小菜</v>
      </c>
      <c r="H3070" s="17" t="n">
        <f aca="false">SUMIFS(品項年度售價!$D$2:$D$31,品項年度售價!$A$2:$A$31,$B3070,品項年度售價!$B$2:$B$31,$E3070)</f>
        <v>125</v>
      </c>
      <c r="I3070" s="4" t="n">
        <v>1311</v>
      </c>
      <c r="J3070" s="14" t="n">
        <f aca="false">H3070*I3070</f>
        <v>163875</v>
      </c>
    </row>
    <row r="3071" customFormat="false" ht="15" hidden="false" customHeight="false" outlineLevel="0" collapsed="false">
      <c r="A3071" s="6" t="str">
        <f aca="false">TEXT(B3071,"0")&amp;"-"&amp;TEXT(C3071,"00")</f>
        <v>2025-05</v>
      </c>
      <c r="B3071" s="4" t="n">
        <v>2025</v>
      </c>
      <c r="C3071" s="4" t="n">
        <v>5</v>
      </c>
      <c r="D3071" s="9" t="s">
        <v>277</v>
      </c>
      <c r="E3071" s="9" t="s">
        <v>370</v>
      </c>
      <c r="F3071" s="12" t="str">
        <f aca="false">INDEX(品項主檔!$B$2:$B$11,MATCH($E3071,品項主檔!$A$2:$A$11,0))</f>
        <v>古早味紅茶</v>
      </c>
      <c r="G3071" s="12" t="str">
        <f aca="false">INDEX(品項主檔!$C$2:$C$11,MATCH($E3071,品項主檔!$A$2:$A$11,0))</f>
        <v>飲品</v>
      </c>
      <c r="H3071" s="17" t="n">
        <f aca="false">SUMIFS(品項年度售價!$D$2:$D$31,品項年度售價!$A$2:$A$31,$B3071,品項年度售價!$B$2:$B$31,$E3071)</f>
        <v>45</v>
      </c>
      <c r="I3071" s="4" t="n">
        <v>4036</v>
      </c>
      <c r="J3071" s="14" t="n">
        <f aca="false">H3071*I3071</f>
        <v>181620</v>
      </c>
    </row>
    <row r="3072" customFormat="false" ht="15" hidden="false" customHeight="false" outlineLevel="0" collapsed="false">
      <c r="A3072" s="6" t="str">
        <f aca="false">TEXT(B3072,"0")&amp;"-"&amp;TEXT(C3072,"00")</f>
        <v>2025-05</v>
      </c>
      <c r="B3072" s="4" t="n">
        <v>2025</v>
      </c>
      <c r="C3072" s="4" t="n">
        <v>5</v>
      </c>
      <c r="D3072" s="9" t="s">
        <v>288</v>
      </c>
      <c r="E3072" s="9" t="s">
        <v>349</v>
      </c>
      <c r="F3072" s="12" t="str">
        <f aca="false">INDEX(品項主檔!$B$2:$B$11,MATCH($E3072,品項主檔!$A$2:$A$11,0))</f>
        <v>招牌牛肉麵</v>
      </c>
      <c r="G3072" s="12" t="str">
        <f aca="false">INDEX(品項主檔!$C$2:$C$11,MATCH($E3072,品項主檔!$A$2:$A$11,0))</f>
        <v>主食</v>
      </c>
      <c r="H3072" s="17" t="n">
        <f aca="false">SUMIFS(品項年度售價!$D$2:$D$31,品項年度售價!$A$2:$A$31,$B3072,品項年度售價!$B$2:$B$31,$E3072)</f>
        <v>295</v>
      </c>
      <c r="I3072" s="4" t="n">
        <v>293</v>
      </c>
      <c r="J3072" s="14" t="n">
        <f aca="false">H3072*I3072</f>
        <v>86435</v>
      </c>
    </row>
    <row r="3073" customFormat="false" ht="15" hidden="false" customHeight="false" outlineLevel="0" collapsed="false">
      <c r="A3073" s="6" t="str">
        <f aca="false">TEXT(B3073,"0")&amp;"-"&amp;TEXT(C3073,"00")</f>
        <v>2025-05</v>
      </c>
      <c r="B3073" s="4" t="n">
        <v>2025</v>
      </c>
      <c r="C3073" s="4" t="n">
        <v>5</v>
      </c>
      <c r="D3073" s="9" t="s">
        <v>288</v>
      </c>
      <c r="E3073" s="9" t="s">
        <v>352</v>
      </c>
      <c r="F3073" s="12" t="str">
        <f aca="false">INDEX(品項主檔!$B$2:$B$11,MATCH($E3073,品項主檔!$A$2:$A$11,0))</f>
        <v>三杯雞定食</v>
      </c>
      <c r="G3073" s="12" t="str">
        <f aca="false">INDEX(品項主檔!$C$2:$C$11,MATCH($E3073,品項主檔!$A$2:$A$11,0))</f>
        <v>主食</v>
      </c>
      <c r="H3073" s="17" t="n">
        <f aca="false">SUMIFS(品項年度售價!$D$2:$D$31,品項年度售價!$A$2:$A$31,$B3073,品項年度售價!$B$2:$B$31,$E3073)</f>
        <v>260</v>
      </c>
      <c r="I3073" s="4" t="n">
        <v>392</v>
      </c>
      <c r="J3073" s="14" t="n">
        <f aca="false">H3073*I3073</f>
        <v>101920</v>
      </c>
    </row>
    <row r="3074" customFormat="false" ht="15" hidden="false" customHeight="false" outlineLevel="0" collapsed="false">
      <c r="A3074" s="6" t="str">
        <f aca="false">TEXT(B3074,"0")&amp;"-"&amp;TEXT(C3074,"00")</f>
        <v>2025-05</v>
      </c>
      <c r="B3074" s="4" t="n">
        <v>2025</v>
      </c>
      <c r="C3074" s="4" t="n">
        <v>5</v>
      </c>
      <c r="D3074" s="9" t="s">
        <v>288</v>
      </c>
      <c r="E3074" s="9" t="s">
        <v>354</v>
      </c>
      <c r="F3074" s="12" t="str">
        <f aca="false">INDEX(品項主檔!$B$2:$B$11,MATCH($E3074,品項主檔!$A$2:$A$11,0))</f>
        <v>蔥油雞腿飯</v>
      </c>
      <c r="G3074" s="12" t="str">
        <f aca="false">INDEX(品項主檔!$C$2:$C$11,MATCH($E3074,品項主檔!$A$2:$A$11,0))</f>
        <v>主食</v>
      </c>
      <c r="H3074" s="17" t="n">
        <f aca="false">SUMIFS(品項年度售價!$D$2:$D$31,品項年度售價!$A$2:$A$31,$B3074,品項年度售價!$B$2:$B$31,$E3074)</f>
        <v>230</v>
      </c>
      <c r="I3074" s="4" t="n">
        <v>341</v>
      </c>
      <c r="J3074" s="14" t="n">
        <f aca="false">H3074*I3074</f>
        <v>78430</v>
      </c>
    </row>
    <row r="3075" customFormat="false" ht="15" hidden="false" customHeight="false" outlineLevel="0" collapsed="false">
      <c r="A3075" s="6" t="str">
        <f aca="false">TEXT(B3075,"0")&amp;"-"&amp;TEXT(C3075,"00")</f>
        <v>2025-05</v>
      </c>
      <c r="B3075" s="4" t="n">
        <v>2025</v>
      </c>
      <c r="C3075" s="4" t="n">
        <v>5</v>
      </c>
      <c r="D3075" s="9" t="s">
        <v>288</v>
      </c>
      <c r="E3075" s="9" t="s">
        <v>356</v>
      </c>
      <c r="F3075" s="12" t="str">
        <f aca="false">INDEX(品項主檔!$B$2:$B$11,MATCH($E3075,品項主檔!$A$2:$A$11,0))</f>
        <v>黑胡椒豬排飯</v>
      </c>
      <c r="G3075" s="12" t="str">
        <f aca="false">INDEX(品項主檔!$C$2:$C$11,MATCH($E3075,品項主檔!$A$2:$A$11,0))</f>
        <v>主食</v>
      </c>
      <c r="H3075" s="17" t="n">
        <f aca="false">SUMIFS(品項年度售價!$D$2:$D$31,品項年度售價!$A$2:$A$31,$B3075,品項年度售價!$B$2:$B$31,$E3075)</f>
        <v>240</v>
      </c>
      <c r="I3075" s="4" t="n">
        <v>346</v>
      </c>
      <c r="J3075" s="14" t="n">
        <f aca="false">H3075*I3075</f>
        <v>83040</v>
      </c>
    </row>
    <row r="3076" customFormat="false" ht="15" hidden="false" customHeight="false" outlineLevel="0" collapsed="false">
      <c r="A3076" s="6" t="str">
        <f aca="false">TEXT(B3076,"0")&amp;"-"&amp;TEXT(C3076,"00")</f>
        <v>2025-05</v>
      </c>
      <c r="B3076" s="4" t="n">
        <v>2025</v>
      </c>
      <c r="C3076" s="4" t="n">
        <v>5</v>
      </c>
      <c r="D3076" s="9" t="s">
        <v>288</v>
      </c>
      <c r="E3076" s="9" t="s">
        <v>358</v>
      </c>
      <c r="F3076" s="12" t="str">
        <f aca="false">INDEX(品項主檔!$B$2:$B$11,MATCH($E3076,品項主檔!$A$2:$A$11,0))</f>
        <v>麻油雞湯麵</v>
      </c>
      <c r="G3076" s="12" t="str">
        <f aca="false">INDEX(品項主檔!$C$2:$C$11,MATCH($E3076,品項主檔!$A$2:$A$11,0))</f>
        <v>主食</v>
      </c>
      <c r="H3076" s="17" t="n">
        <f aca="false">SUMIFS(品項年度售價!$D$2:$D$31,品項年度售價!$A$2:$A$31,$B3076,品項年度售價!$B$2:$B$31,$E3076)</f>
        <v>305</v>
      </c>
      <c r="I3076" s="4" t="n">
        <v>263</v>
      </c>
      <c r="J3076" s="14" t="n">
        <f aca="false">H3076*I3076</f>
        <v>80215</v>
      </c>
    </row>
    <row r="3077" customFormat="false" ht="15" hidden="false" customHeight="false" outlineLevel="0" collapsed="false">
      <c r="A3077" s="6" t="str">
        <f aca="false">TEXT(B3077,"0")&amp;"-"&amp;TEXT(C3077,"00")</f>
        <v>2025-05</v>
      </c>
      <c r="B3077" s="4" t="n">
        <v>2025</v>
      </c>
      <c r="C3077" s="4" t="n">
        <v>5</v>
      </c>
      <c r="D3077" s="9" t="s">
        <v>288</v>
      </c>
      <c r="E3077" s="9" t="s">
        <v>360</v>
      </c>
      <c r="F3077" s="12" t="str">
        <f aca="false">INDEX(品項主檔!$B$2:$B$11,MATCH($E3077,品項主檔!$A$2:$A$11,0))</f>
        <v>塔香涼麵</v>
      </c>
      <c r="G3077" s="12" t="str">
        <f aca="false">INDEX(品項主檔!$C$2:$C$11,MATCH($E3077,品項主檔!$A$2:$A$11,0))</f>
        <v>主食</v>
      </c>
      <c r="H3077" s="17" t="n">
        <f aca="false">SUMIFS(品項年度售價!$D$2:$D$31,品項年度售價!$A$2:$A$31,$B3077,品項年度售價!$B$2:$B$31,$E3077)</f>
        <v>185</v>
      </c>
      <c r="I3077" s="4" t="n">
        <v>530</v>
      </c>
      <c r="J3077" s="14" t="n">
        <f aca="false">H3077*I3077</f>
        <v>98050</v>
      </c>
    </row>
    <row r="3078" customFormat="false" ht="15" hidden="false" customHeight="false" outlineLevel="0" collapsed="false">
      <c r="A3078" s="6" t="str">
        <f aca="false">TEXT(B3078,"0")&amp;"-"&amp;TEXT(C3078,"00")</f>
        <v>2025-05</v>
      </c>
      <c r="B3078" s="4" t="n">
        <v>2025</v>
      </c>
      <c r="C3078" s="4" t="n">
        <v>5</v>
      </c>
      <c r="D3078" s="9" t="s">
        <v>288</v>
      </c>
      <c r="E3078" s="9" t="s">
        <v>362</v>
      </c>
      <c r="F3078" s="12" t="str">
        <f aca="false">INDEX(品項主檔!$B$2:$B$11,MATCH($E3078,品項主檔!$A$2:$A$11,0))</f>
        <v>海鮮炒飯</v>
      </c>
      <c r="G3078" s="12" t="str">
        <f aca="false">INDEX(品項主檔!$C$2:$C$11,MATCH($E3078,品項主檔!$A$2:$A$11,0))</f>
        <v>主食</v>
      </c>
      <c r="H3078" s="17" t="n">
        <f aca="false">SUMIFS(品項年度售價!$D$2:$D$31,品項年度售價!$A$2:$A$31,$B3078,品項年度售價!$B$2:$B$31,$E3078)</f>
        <v>255</v>
      </c>
      <c r="I3078" s="4" t="n">
        <v>372</v>
      </c>
      <c r="J3078" s="14" t="n">
        <f aca="false">H3078*I3078</f>
        <v>94860</v>
      </c>
    </row>
    <row r="3079" customFormat="false" ht="15" hidden="false" customHeight="false" outlineLevel="0" collapsed="false">
      <c r="A3079" s="6" t="str">
        <f aca="false">TEXT(B3079,"0")&amp;"-"&amp;TEXT(C3079,"00")</f>
        <v>2025-05</v>
      </c>
      <c r="B3079" s="4" t="n">
        <v>2025</v>
      </c>
      <c r="C3079" s="4" t="n">
        <v>5</v>
      </c>
      <c r="D3079" s="9" t="s">
        <v>288</v>
      </c>
      <c r="E3079" s="9" t="s">
        <v>364</v>
      </c>
      <c r="F3079" s="12" t="str">
        <f aca="false">INDEX(品項主檔!$B$2:$B$11,MATCH($E3079,品項主檔!$A$2:$A$11,0))</f>
        <v>酸辣湯</v>
      </c>
      <c r="G3079" s="12" t="str">
        <f aca="false">INDEX(品項主檔!$C$2:$C$11,MATCH($E3079,品項主檔!$A$2:$A$11,0))</f>
        <v>湯品</v>
      </c>
      <c r="H3079" s="17" t="n">
        <f aca="false">SUMIFS(品項年度售價!$D$2:$D$31,品項年度售價!$A$2:$A$31,$B3079,品項年度售價!$B$2:$B$31,$E3079)</f>
        <v>60</v>
      </c>
      <c r="I3079" s="4" t="n">
        <v>1343</v>
      </c>
      <c r="J3079" s="14" t="n">
        <f aca="false">H3079*I3079</f>
        <v>80580</v>
      </c>
    </row>
    <row r="3080" customFormat="false" ht="15" hidden="false" customHeight="false" outlineLevel="0" collapsed="false">
      <c r="A3080" s="6" t="str">
        <f aca="false">TEXT(B3080,"0")&amp;"-"&amp;TEXT(C3080,"00")</f>
        <v>2025-05</v>
      </c>
      <c r="B3080" s="4" t="n">
        <v>2025</v>
      </c>
      <c r="C3080" s="4" t="n">
        <v>5</v>
      </c>
      <c r="D3080" s="9" t="s">
        <v>288</v>
      </c>
      <c r="E3080" s="9" t="s">
        <v>367</v>
      </c>
      <c r="F3080" s="12" t="str">
        <f aca="false">INDEX(品項主檔!$B$2:$B$11,MATCH($E3080,品項主檔!$A$2:$A$11,0))</f>
        <v>招牌滷味拼盤</v>
      </c>
      <c r="G3080" s="12" t="str">
        <f aca="false">INDEX(品項主檔!$C$2:$C$11,MATCH($E3080,品項主檔!$A$2:$A$11,0))</f>
        <v>小菜</v>
      </c>
      <c r="H3080" s="17" t="n">
        <f aca="false">SUMIFS(品項年度售價!$D$2:$D$31,品項年度售價!$A$2:$A$31,$B3080,品項年度售價!$B$2:$B$31,$E3080)</f>
        <v>125</v>
      </c>
      <c r="I3080" s="4" t="n">
        <v>1230</v>
      </c>
      <c r="J3080" s="14" t="n">
        <f aca="false">H3080*I3080</f>
        <v>153750</v>
      </c>
    </row>
    <row r="3081" customFormat="false" ht="15" hidden="false" customHeight="false" outlineLevel="0" collapsed="false">
      <c r="A3081" s="6" t="str">
        <f aca="false">TEXT(B3081,"0")&amp;"-"&amp;TEXT(C3081,"00")</f>
        <v>2025-05</v>
      </c>
      <c r="B3081" s="4" t="n">
        <v>2025</v>
      </c>
      <c r="C3081" s="4" t="n">
        <v>5</v>
      </c>
      <c r="D3081" s="9" t="s">
        <v>288</v>
      </c>
      <c r="E3081" s="9" t="s">
        <v>370</v>
      </c>
      <c r="F3081" s="12" t="str">
        <f aca="false">INDEX(品項主檔!$B$2:$B$11,MATCH($E3081,品項主檔!$A$2:$A$11,0))</f>
        <v>古早味紅茶</v>
      </c>
      <c r="G3081" s="12" t="str">
        <f aca="false">INDEX(品項主檔!$C$2:$C$11,MATCH($E3081,品項主檔!$A$2:$A$11,0))</f>
        <v>飲品</v>
      </c>
      <c r="H3081" s="17" t="n">
        <f aca="false">SUMIFS(品項年度售價!$D$2:$D$31,品項年度售價!$A$2:$A$31,$B3081,品項年度售價!$B$2:$B$31,$E3081)</f>
        <v>45</v>
      </c>
      <c r="I3081" s="4" t="n">
        <v>3672</v>
      </c>
      <c r="J3081" s="14" t="n">
        <f aca="false">H3081*I3081</f>
        <v>165240</v>
      </c>
    </row>
    <row r="3082" customFormat="false" ht="15" hidden="false" customHeight="false" outlineLevel="0" collapsed="false">
      <c r="A3082" s="6" t="str">
        <f aca="false">TEXT(B3082,"0")&amp;"-"&amp;TEXT(C3082,"00")</f>
        <v>2025-05</v>
      </c>
      <c r="B3082" s="4" t="n">
        <v>2025</v>
      </c>
      <c r="C3082" s="4" t="n">
        <v>5</v>
      </c>
      <c r="D3082" s="9" t="s">
        <v>292</v>
      </c>
      <c r="E3082" s="9" t="s">
        <v>349</v>
      </c>
      <c r="F3082" s="12" t="str">
        <f aca="false">INDEX(品項主檔!$B$2:$B$11,MATCH($E3082,品項主檔!$A$2:$A$11,0))</f>
        <v>招牌牛肉麵</v>
      </c>
      <c r="G3082" s="12" t="str">
        <f aca="false">INDEX(品項主檔!$C$2:$C$11,MATCH($E3082,品項主檔!$A$2:$A$11,0))</f>
        <v>主食</v>
      </c>
      <c r="H3082" s="17" t="n">
        <f aca="false">SUMIFS(品項年度售價!$D$2:$D$31,品項年度售價!$A$2:$A$31,$B3082,品項年度售價!$B$2:$B$31,$E3082)</f>
        <v>295</v>
      </c>
      <c r="I3082" s="4" t="n">
        <v>375</v>
      </c>
      <c r="J3082" s="14" t="n">
        <f aca="false">H3082*I3082</f>
        <v>110625</v>
      </c>
    </row>
    <row r="3083" customFormat="false" ht="15" hidden="false" customHeight="false" outlineLevel="0" collapsed="false">
      <c r="A3083" s="6" t="str">
        <f aca="false">TEXT(B3083,"0")&amp;"-"&amp;TEXT(C3083,"00")</f>
        <v>2025-05</v>
      </c>
      <c r="B3083" s="4" t="n">
        <v>2025</v>
      </c>
      <c r="C3083" s="4" t="n">
        <v>5</v>
      </c>
      <c r="D3083" s="9" t="s">
        <v>292</v>
      </c>
      <c r="E3083" s="9" t="s">
        <v>352</v>
      </c>
      <c r="F3083" s="12" t="str">
        <f aca="false">INDEX(品項主檔!$B$2:$B$11,MATCH($E3083,品項主檔!$A$2:$A$11,0))</f>
        <v>三杯雞定食</v>
      </c>
      <c r="G3083" s="12" t="str">
        <f aca="false">INDEX(品項主檔!$C$2:$C$11,MATCH($E3083,品項主檔!$A$2:$A$11,0))</f>
        <v>主食</v>
      </c>
      <c r="H3083" s="17" t="n">
        <f aca="false">SUMIFS(品項年度售價!$D$2:$D$31,品項年度售價!$A$2:$A$31,$B3083,品項年度售價!$B$2:$B$31,$E3083)</f>
        <v>260</v>
      </c>
      <c r="I3083" s="4" t="n">
        <v>408</v>
      </c>
      <c r="J3083" s="14" t="n">
        <f aca="false">H3083*I3083</f>
        <v>106080</v>
      </c>
    </row>
    <row r="3084" customFormat="false" ht="15" hidden="false" customHeight="false" outlineLevel="0" collapsed="false">
      <c r="A3084" s="6" t="str">
        <f aca="false">TEXT(B3084,"0")&amp;"-"&amp;TEXT(C3084,"00")</f>
        <v>2025-05</v>
      </c>
      <c r="B3084" s="4" t="n">
        <v>2025</v>
      </c>
      <c r="C3084" s="4" t="n">
        <v>5</v>
      </c>
      <c r="D3084" s="9" t="s">
        <v>292</v>
      </c>
      <c r="E3084" s="9" t="s">
        <v>354</v>
      </c>
      <c r="F3084" s="12" t="str">
        <f aca="false">INDEX(品項主檔!$B$2:$B$11,MATCH($E3084,品項主檔!$A$2:$A$11,0))</f>
        <v>蔥油雞腿飯</v>
      </c>
      <c r="G3084" s="12" t="str">
        <f aca="false">INDEX(品項主檔!$C$2:$C$11,MATCH($E3084,品項主檔!$A$2:$A$11,0))</f>
        <v>主食</v>
      </c>
      <c r="H3084" s="17" t="n">
        <f aca="false">SUMIFS(品項年度售價!$D$2:$D$31,品項年度售價!$A$2:$A$31,$B3084,品項年度售價!$B$2:$B$31,$E3084)</f>
        <v>230</v>
      </c>
      <c r="I3084" s="4" t="n">
        <v>450</v>
      </c>
      <c r="J3084" s="14" t="n">
        <f aca="false">H3084*I3084</f>
        <v>103500</v>
      </c>
    </row>
    <row r="3085" customFormat="false" ht="15" hidden="false" customHeight="false" outlineLevel="0" collapsed="false">
      <c r="A3085" s="6" t="str">
        <f aca="false">TEXT(B3085,"0")&amp;"-"&amp;TEXT(C3085,"00")</f>
        <v>2025-05</v>
      </c>
      <c r="B3085" s="4" t="n">
        <v>2025</v>
      </c>
      <c r="C3085" s="4" t="n">
        <v>5</v>
      </c>
      <c r="D3085" s="9" t="s">
        <v>292</v>
      </c>
      <c r="E3085" s="9" t="s">
        <v>356</v>
      </c>
      <c r="F3085" s="12" t="str">
        <f aca="false">INDEX(品項主檔!$B$2:$B$11,MATCH($E3085,品項主檔!$A$2:$A$11,0))</f>
        <v>黑胡椒豬排飯</v>
      </c>
      <c r="G3085" s="12" t="str">
        <f aca="false">INDEX(品項主檔!$C$2:$C$11,MATCH($E3085,品項主檔!$A$2:$A$11,0))</f>
        <v>主食</v>
      </c>
      <c r="H3085" s="17" t="n">
        <f aca="false">SUMIFS(品項年度售價!$D$2:$D$31,品項年度售價!$A$2:$A$31,$B3085,品項年度售價!$B$2:$B$31,$E3085)</f>
        <v>240</v>
      </c>
      <c r="I3085" s="4" t="n">
        <v>355</v>
      </c>
      <c r="J3085" s="14" t="n">
        <f aca="false">H3085*I3085</f>
        <v>85200</v>
      </c>
    </row>
    <row r="3086" customFormat="false" ht="15" hidden="false" customHeight="false" outlineLevel="0" collapsed="false">
      <c r="A3086" s="6" t="str">
        <f aca="false">TEXT(B3086,"0")&amp;"-"&amp;TEXT(C3086,"00")</f>
        <v>2025-05</v>
      </c>
      <c r="B3086" s="4" t="n">
        <v>2025</v>
      </c>
      <c r="C3086" s="4" t="n">
        <v>5</v>
      </c>
      <c r="D3086" s="9" t="s">
        <v>292</v>
      </c>
      <c r="E3086" s="9" t="s">
        <v>358</v>
      </c>
      <c r="F3086" s="12" t="str">
        <f aca="false">INDEX(品項主檔!$B$2:$B$11,MATCH($E3086,品項主檔!$A$2:$A$11,0))</f>
        <v>麻油雞湯麵</v>
      </c>
      <c r="G3086" s="12" t="str">
        <f aca="false">INDEX(品項主檔!$C$2:$C$11,MATCH($E3086,品項主檔!$A$2:$A$11,0))</f>
        <v>主食</v>
      </c>
      <c r="H3086" s="17" t="n">
        <f aca="false">SUMIFS(品項年度售價!$D$2:$D$31,品項年度售價!$A$2:$A$31,$B3086,品項年度售價!$B$2:$B$31,$E3086)</f>
        <v>305</v>
      </c>
      <c r="I3086" s="4" t="n">
        <v>287</v>
      </c>
      <c r="J3086" s="14" t="n">
        <f aca="false">H3086*I3086</f>
        <v>87535</v>
      </c>
    </row>
    <row r="3087" customFormat="false" ht="15" hidden="false" customHeight="false" outlineLevel="0" collapsed="false">
      <c r="A3087" s="6" t="str">
        <f aca="false">TEXT(B3087,"0")&amp;"-"&amp;TEXT(C3087,"00")</f>
        <v>2025-05</v>
      </c>
      <c r="B3087" s="4" t="n">
        <v>2025</v>
      </c>
      <c r="C3087" s="4" t="n">
        <v>5</v>
      </c>
      <c r="D3087" s="9" t="s">
        <v>292</v>
      </c>
      <c r="E3087" s="9" t="s">
        <v>360</v>
      </c>
      <c r="F3087" s="12" t="str">
        <f aca="false">INDEX(品項主檔!$B$2:$B$11,MATCH($E3087,品項主檔!$A$2:$A$11,0))</f>
        <v>塔香涼麵</v>
      </c>
      <c r="G3087" s="12" t="str">
        <f aca="false">INDEX(品項主檔!$C$2:$C$11,MATCH($E3087,品項主檔!$A$2:$A$11,0))</f>
        <v>主食</v>
      </c>
      <c r="H3087" s="17" t="n">
        <f aca="false">SUMIFS(品項年度售價!$D$2:$D$31,品項年度售價!$A$2:$A$31,$B3087,品項年度售價!$B$2:$B$31,$E3087)</f>
        <v>185</v>
      </c>
      <c r="I3087" s="4" t="n">
        <v>492</v>
      </c>
      <c r="J3087" s="14" t="n">
        <f aca="false">H3087*I3087</f>
        <v>91020</v>
      </c>
    </row>
    <row r="3088" customFormat="false" ht="15" hidden="false" customHeight="false" outlineLevel="0" collapsed="false">
      <c r="A3088" s="6" t="str">
        <f aca="false">TEXT(B3088,"0")&amp;"-"&amp;TEXT(C3088,"00")</f>
        <v>2025-05</v>
      </c>
      <c r="B3088" s="4" t="n">
        <v>2025</v>
      </c>
      <c r="C3088" s="4" t="n">
        <v>5</v>
      </c>
      <c r="D3088" s="9" t="s">
        <v>292</v>
      </c>
      <c r="E3088" s="9" t="s">
        <v>362</v>
      </c>
      <c r="F3088" s="12" t="str">
        <f aca="false">INDEX(品項主檔!$B$2:$B$11,MATCH($E3088,品項主檔!$A$2:$A$11,0))</f>
        <v>海鮮炒飯</v>
      </c>
      <c r="G3088" s="12" t="str">
        <f aca="false">INDEX(品項主檔!$C$2:$C$11,MATCH($E3088,品項主檔!$A$2:$A$11,0))</f>
        <v>主食</v>
      </c>
      <c r="H3088" s="17" t="n">
        <f aca="false">SUMIFS(品項年度售價!$D$2:$D$31,品項年度售價!$A$2:$A$31,$B3088,品項年度售價!$B$2:$B$31,$E3088)</f>
        <v>255</v>
      </c>
      <c r="I3088" s="4" t="n">
        <v>439</v>
      </c>
      <c r="J3088" s="14" t="n">
        <f aca="false">H3088*I3088</f>
        <v>111945</v>
      </c>
    </row>
    <row r="3089" customFormat="false" ht="15" hidden="false" customHeight="false" outlineLevel="0" collapsed="false">
      <c r="A3089" s="6" t="str">
        <f aca="false">TEXT(B3089,"0")&amp;"-"&amp;TEXT(C3089,"00")</f>
        <v>2025-05</v>
      </c>
      <c r="B3089" s="4" t="n">
        <v>2025</v>
      </c>
      <c r="C3089" s="4" t="n">
        <v>5</v>
      </c>
      <c r="D3089" s="9" t="s">
        <v>292</v>
      </c>
      <c r="E3089" s="9" t="s">
        <v>364</v>
      </c>
      <c r="F3089" s="12" t="str">
        <f aca="false">INDEX(品項主檔!$B$2:$B$11,MATCH($E3089,品項主檔!$A$2:$A$11,0))</f>
        <v>酸辣湯</v>
      </c>
      <c r="G3089" s="12" t="str">
        <f aca="false">INDEX(品項主檔!$C$2:$C$11,MATCH($E3089,品項主檔!$A$2:$A$11,0))</f>
        <v>湯品</v>
      </c>
      <c r="H3089" s="17" t="n">
        <f aca="false">SUMIFS(品項年度售價!$D$2:$D$31,品項年度售價!$A$2:$A$31,$B3089,品項年度售價!$B$2:$B$31,$E3089)</f>
        <v>60</v>
      </c>
      <c r="I3089" s="4" t="n">
        <v>2059</v>
      </c>
      <c r="J3089" s="14" t="n">
        <f aca="false">H3089*I3089</f>
        <v>123540</v>
      </c>
    </row>
    <row r="3090" customFormat="false" ht="15" hidden="false" customHeight="false" outlineLevel="0" collapsed="false">
      <c r="A3090" s="6" t="str">
        <f aca="false">TEXT(B3090,"0")&amp;"-"&amp;TEXT(C3090,"00")</f>
        <v>2025-05</v>
      </c>
      <c r="B3090" s="4" t="n">
        <v>2025</v>
      </c>
      <c r="C3090" s="4" t="n">
        <v>5</v>
      </c>
      <c r="D3090" s="9" t="s">
        <v>292</v>
      </c>
      <c r="E3090" s="9" t="s">
        <v>367</v>
      </c>
      <c r="F3090" s="12" t="str">
        <f aca="false">INDEX(品項主檔!$B$2:$B$11,MATCH($E3090,品項主檔!$A$2:$A$11,0))</f>
        <v>招牌滷味拼盤</v>
      </c>
      <c r="G3090" s="12" t="str">
        <f aca="false">INDEX(品項主檔!$C$2:$C$11,MATCH($E3090,品項主檔!$A$2:$A$11,0))</f>
        <v>小菜</v>
      </c>
      <c r="H3090" s="17" t="n">
        <f aca="false">SUMIFS(品項年度售價!$D$2:$D$31,品項年度售價!$A$2:$A$31,$B3090,品項年度售價!$B$2:$B$31,$E3090)</f>
        <v>125</v>
      </c>
      <c r="I3090" s="4" t="n">
        <v>1407</v>
      </c>
      <c r="J3090" s="14" t="n">
        <f aca="false">H3090*I3090</f>
        <v>175875</v>
      </c>
    </row>
    <row r="3091" customFormat="false" ht="15" hidden="false" customHeight="false" outlineLevel="0" collapsed="false">
      <c r="A3091" s="6" t="str">
        <f aca="false">TEXT(B3091,"0")&amp;"-"&amp;TEXT(C3091,"00")</f>
        <v>2025-05</v>
      </c>
      <c r="B3091" s="4" t="n">
        <v>2025</v>
      </c>
      <c r="C3091" s="4" t="n">
        <v>5</v>
      </c>
      <c r="D3091" s="9" t="s">
        <v>292</v>
      </c>
      <c r="E3091" s="9" t="s">
        <v>370</v>
      </c>
      <c r="F3091" s="12" t="str">
        <f aca="false">INDEX(品項主檔!$B$2:$B$11,MATCH($E3091,品項主檔!$A$2:$A$11,0))</f>
        <v>古早味紅茶</v>
      </c>
      <c r="G3091" s="12" t="str">
        <f aca="false">INDEX(品項主檔!$C$2:$C$11,MATCH($E3091,品項主檔!$A$2:$A$11,0))</f>
        <v>飲品</v>
      </c>
      <c r="H3091" s="17" t="n">
        <f aca="false">SUMIFS(品項年度售價!$D$2:$D$31,品項年度售價!$A$2:$A$31,$B3091,品項年度售價!$B$2:$B$31,$E3091)</f>
        <v>45</v>
      </c>
      <c r="I3091" s="4" t="n">
        <v>4595</v>
      </c>
      <c r="J3091" s="14" t="n">
        <f aca="false">H3091*I3091</f>
        <v>206775</v>
      </c>
    </row>
    <row r="3092" customFormat="false" ht="15" hidden="false" customHeight="false" outlineLevel="0" collapsed="false">
      <c r="A3092" s="6" t="str">
        <f aca="false">TEXT(B3092,"0")&amp;"-"&amp;TEXT(C3092,"00")</f>
        <v>2025-05</v>
      </c>
      <c r="B3092" s="4" t="n">
        <v>2025</v>
      </c>
      <c r="C3092" s="4" t="n">
        <v>5</v>
      </c>
      <c r="D3092" s="9" t="s">
        <v>315</v>
      </c>
      <c r="E3092" s="9" t="s">
        <v>349</v>
      </c>
      <c r="F3092" s="12" t="str">
        <f aca="false">INDEX(品項主檔!$B$2:$B$11,MATCH($E3092,品項主檔!$A$2:$A$11,0))</f>
        <v>招牌牛肉麵</v>
      </c>
      <c r="G3092" s="12" t="str">
        <f aca="false">INDEX(品項主檔!$C$2:$C$11,MATCH($E3092,品項主檔!$A$2:$A$11,0))</f>
        <v>主食</v>
      </c>
      <c r="H3092" s="17" t="n">
        <f aca="false">SUMIFS(品項年度售價!$D$2:$D$31,品項年度售價!$A$2:$A$31,$B3092,品項年度售價!$B$2:$B$31,$E3092)</f>
        <v>295</v>
      </c>
      <c r="I3092" s="4" t="n">
        <v>286</v>
      </c>
      <c r="J3092" s="14" t="n">
        <f aca="false">H3092*I3092</f>
        <v>84370</v>
      </c>
    </row>
    <row r="3093" customFormat="false" ht="15" hidden="false" customHeight="false" outlineLevel="0" collapsed="false">
      <c r="A3093" s="6" t="str">
        <f aca="false">TEXT(B3093,"0")&amp;"-"&amp;TEXT(C3093,"00")</f>
        <v>2025-05</v>
      </c>
      <c r="B3093" s="4" t="n">
        <v>2025</v>
      </c>
      <c r="C3093" s="4" t="n">
        <v>5</v>
      </c>
      <c r="D3093" s="9" t="s">
        <v>315</v>
      </c>
      <c r="E3093" s="9" t="s">
        <v>352</v>
      </c>
      <c r="F3093" s="12" t="str">
        <f aca="false">INDEX(品項主檔!$B$2:$B$11,MATCH($E3093,品項主檔!$A$2:$A$11,0))</f>
        <v>三杯雞定食</v>
      </c>
      <c r="G3093" s="12" t="str">
        <f aca="false">INDEX(品項主檔!$C$2:$C$11,MATCH($E3093,品項主檔!$A$2:$A$11,0))</f>
        <v>主食</v>
      </c>
      <c r="H3093" s="17" t="n">
        <f aca="false">SUMIFS(品項年度售價!$D$2:$D$31,品項年度售價!$A$2:$A$31,$B3093,品項年度售價!$B$2:$B$31,$E3093)</f>
        <v>260</v>
      </c>
      <c r="I3093" s="4" t="n">
        <v>331</v>
      </c>
      <c r="J3093" s="14" t="n">
        <f aca="false">H3093*I3093</f>
        <v>86060</v>
      </c>
    </row>
    <row r="3094" customFormat="false" ht="15" hidden="false" customHeight="false" outlineLevel="0" collapsed="false">
      <c r="A3094" s="6" t="str">
        <f aca="false">TEXT(B3094,"0")&amp;"-"&amp;TEXT(C3094,"00")</f>
        <v>2025-05</v>
      </c>
      <c r="B3094" s="4" t="n">
        <v>2025</v>
      </c>
      <c r="C3094" s="4" t="n">
        <v>5</v>
      </c>
      <c r="D3094" s="9" t="s">
        <v>315</v>
      </c>
      <c r="E3094" s="9" t="s">
        <v>354</v>
      </c>
      <c r="F3094" s="12" t="str">
        <f aca="false">INDEX(品項主檔!$B$2:$B$11,MATCH($E3094,品項主檔!$A$2:$A$11,0))</f>
        <v>蔥油雞腿飯</v>
      </c>
      <c r="G3094" s="12" t="str">
        <f aca="false">INDEX(品項主檔!$C$2:$C$11,MATCH($E3094,品項主檔!$A$2:$A$11,0))</f>
        <v>主食</v>
      </c>
      <c r="H3094" s="17" t="n">
        <f aca="false">SUMIFS(品項年度售價!$D$2:$D$31,品項年度售價!$A$2:$A$31,$B3094,品項年度售價!$B$2:$B$31,$E3094)</f>
        <v>230</v>
      </c>
      <c r="I3094" s="4" t="n">
        <v>275</v>
      </c>
      <c r="J3094" s="14" t="n">
        <f aca="false">H3094*I3094</f>
        <v>63250</v>
      </c>
    </row>
    <row r="3095" customFormat="false" ht="15" hidden="false" customHeight="false" outlineLevel="0" collapsed="false">
      <c r="A3095" s="6" t="str">
        <f aca="false">TEXT(B3095,"0")&amp;"-"&amp;TEXT(C3095,"00")</f>
        <v>2025-05</v>
      </c>
      <c r="B3095" s="4" t="n">
        <v>2025</v>
      </c>
      <c r="C3095" s="4" t="n">
        <v>5</v>
      </c>
      <c r="D3095" s="9" t="s">
        <v>315</v>
      </c>
      <c r="E3095" s="9" t="s">
        <v>356</v>
      </c>
      <c r="F3095" s="12" t="str">
        <f aca="false">INDEX(品項主檔!$B$2:$B$11,MATCH($E3095,品項主檔!$A$2:$A$11,0))</f>
        <v>黑胡椒豬排飯</v>
      </c>
      <c r="G3095" s="12" t="str">
        <f aca="false">INDEX(品項主檔!$C$2:$C$11,MATCH($E3095,品項主檔!$A$2:$A$11,0))</f>
        <v>主食</v>
      </c>
      <c r="H3095" s="17" t="n">
        <f aca="false">SUMIFS(品項年度售價!$D$2:$D$31,品項年度售價!$A$2:$A$31,$B3095,品項年度售價!$B$2:$B$31,$E3095)</f>
        <v>240</v>
      </c>
      <c r="I3095" s="4" t="n">
        <v>289</v>
      </c>
      <c r="J3095" s="14" t="n">
        <f aca="false">H3095*I3095</f>
        <v>69360</v>
      </c>
    </row>
    <row r="3096" customFormat="false" ht="15" hidden="false" customHeight="false" outlineLevel="0" collapsed="false">
      <c r="A3096" s="6" t="str">
        <f aca="false">TEXT(B3096,"0")&amp;"-"&amp;TEXT(C3096,"00")</f>
        <v>2025-05</v>
      </c>
      <c r="B3096" s="4" t="n">
        <v>2025</v>
      </c>
      <c r="C3096" s="4" t="n">
        <v>5</v>
      </c>
      <c r="D3096" s="9" t="s">
        <v>315</v>
      </c>
      <c r="E3096" s="9" t="s">
        <v>358</v>
      </c>
      <c r="F3096" s="12" t="str">
        <f aca="false">INDEX(品項主檔!$B$2:$B$11,MATCH($E3096,品項主檔!$A$2:$A$11,0))</f>
        <v>麻油雞湯麵</v>
      </c>
      <c r="G3096" s="12" t="str">
        <f aca="false">INDEX(品項主檔!$C$2:$C$11,MATCH($E3096,品項主檔!$A$2:$A$11,0))</f>
        <v>主食</v>
      </c>
      <c r="H3096" s="17" t="n">
        <f aca="false">SUMIFS(品項年度售價!$D$2:$D$31,品項年度售價!$A$2:$A$31,$B3096,品項年度售價!$B$2:$B$31,$E3096)</f>
        <v>305</v>
      </c>
      <c r="I3096" s="4" t="n">
        <v>166</v>
      </c>
      <c r="J3096" s="14" t="n">
        <f aca="false">H3096*I3096</f>
        <v>50630</v>
      </c>
    </row>
    <row r="3097" customFormat="false" ht="15" hidden="false" customHeight="false" outlineLevel="0" collapsed="false">
      <c r="A3097" s="6" t="str">
        <f aca="false">TEXT(B3097,"0")&amp;"-"&amp;TEXT(C3097,"00")</f>
        <v>2025-05</v>
      </c>
      <c r="B3097" s="4" t="n">
        <v>2025</v>
      </c>
      <c r="C3097" s="4" t="n">
        <v>5</v>
      </c>
      <c r="D3097" s="9" t="s">
        <v>315</v>
      </c>
      <c r="E3097" s="9" t="s">
        <v>360</v>
      </c>
      <c r="F3097" s="12" t="str">
        <f aca="false">INDEX(品項主檔!$B$2:$B$11,MATCH($E3097,品項主檔!$A$2:$A$11,0))</f>
        <v>塔香涼麵</v>
      </c>
      <c r="G3097" s="12" t="str">
        <f aca="false">INDEX(品項主檔!$C$2:$C$11,MATCH($E3097,品項主檔!$A$2:$A$11,0))</f>
        <v>主食</v>
      </c>
      <c r="H3097" s="17" t="n">
        <f aca="false">SUMIFS(品項年度售價!$D$2:$D$31,品項年度售價!$A$2:$A$31,$B3097,品項年度售價!$B$2:$B$31,$E3097)</f>
        <v>185</v>
      </c>
      <c r="I3097" s="4" t="n">
        <v>398</v>
      </c>
      <c r="J3097" s="14" t="n">
        <f aca="false">H3097*I3097</f>
        <v>73630</v>
      </c>
    </row>
    <row r="3098" customFormat="false" ht="15" hidden="false" customHeight="false" outlineLevel="0" collapsed="false">
      <c r="A3098" s="6" t="str">
        <f aca="false">TEXT(B3098,"0")&amp;"-"&amp;TEXT(C3098,"00")</f>
        <v>2025-05</v>
      </c>
      <c r="B3098" s="4" t="n">
        <v>2025</v>
      </c>
      <c r="C3098" s="4" t="n">
        <v>5</v>
      </c>
      <c r="D3098" s="9" t="s">
        <v>315</v>
      </c>
      <c r="E3098" s="9" t="s">
        <v>362</v>
      </c>
      <c r="F3098" s="12" t="str">
        <f aca="false">INDEX(品項主檔!$B$2:$B$11,MATCH($E3098,品項主檔!$A$2:$A$11,0))</f>
        <v>海鮮炒飯</v>
      </c>
      <c r="G3098" s="12" t="str">
        <f aca="false">INDEX(品項主檔!$C$2:$C$11,MATCH($E3098,品項主檔!$A$2:$A$11,0))</f>
        <v>主食</v>
      </c>
      <c r="H3098" s="17" t="n">
        <f aca="false">SUMIFS(品項年度售價!$D$2:$D$31,品項年度售價!$A$2:$A$31,$B3098,品項年度售價!$B$2:$B$31,$E3098)</f>
        <v>255</v>
      </c>
      <c r="I3098" s="4" t="n">
        <v>323</v>
      </c>
      <c r="J3098" s="14" t="n">
        <f aca="false">H3098*I3098</f>
        <v>82365</v>
      </c>
    </row>
    <row r="3099" customFormat="false" ht="15" hidden="false" customHeight="false" outlineLevel="0" collapsed="false">
      <c r="A3099" s="6" t="str">
        <f aca="false">TEXT(B3099,"0")&amp;"-"&amp;TEXT(C3099,"00")</f>
        <v>2025-05</v>
      </c>
      <c r="B3099" s="4" t="n">
        <v>2025</v>
      </c>
      <c r="C3099" s="4" t="n">
        <v>5</v>
      </c>
      <c r="D3099" s="9" t="s">
        <v>315</v>
      </c>
      <c r="E3099" s="9" t="s">
        <v>364</v>
      </c>
      <c r="F3099" s="12" t="str">
        <f aca="false">INDEX(品項主檔!$B$2:$B$11,MATCH($E3099,品項主檔!$A$2:$A$11,0))</f>
        <v>酸辣湯</v>
      </c>
      <c r="G3099" s="12" t="str">
        <f aca="false">INDEX(品項主檔!$C$2:$C$11,MATCH($E3099,品項主檔!$A$2:$A$11,0))</f>
        <v>湯品</v>
      </c>
      <c r="H3099" s="17" t="n">
        <f aca="false">SUMIFS(品項年度售價!$D$2:$D$31,品項年度售價!$A$2:$A$31,$B3099,品項年度售價!$B$2:$B$31,$E3099)</f>
        <v>60</v>
      </c>
      <c r="I3099" s="4" t="n">
        <v>1242</v>
      </c>
      <c r="J3099" s="14" t="n">
        <f aca="false">H3099*I3099</f>
        <v>74520</v>
      </c>
    </row>
    <row r="3100" customFormat="false" ht="15" hidden="false" customHeight="false" outlineLevel="0" collapsed="false">
      <c r="A3100" s="6" t="str">
        <f aca="false">TEXT(B3100,"0")&amp;"-"&amp;TEXT(C3100,"00")</f>
        <v>2025-05</v>
      </c>
      <c r="B3100" s="4" t="n">
        <v>2025</v>
      </c>
      <c r="C3100" s="4" t="n">
        <v>5</v>
      </c>
      <c r="D3100" s="9" t="s">
        <v>315</v>
      </c>
      <c r="E3100" s="9" t="s">
        <v>367</v>
      </c>
      <c r="F3100" s="12" t="str">
        <f aca="false">INDEX(品項主檔!$B$2:$B$11,MATCH($E3100,品項主檔!$A$2:$A$11,0))</f>
        <v>招牌滷味拼盤</v>
      </c>
      <c r="G3100" s="12" t="str">
        <f aca="false">INDEX(品項主檔!$C$2:$C$11,MATCH($E3100,品項主檔!$A$2:$A$11,0))</f>
        <v>小菜</v>
      </c>
      <c r="H3100" s="17" t="n">
        <f aca="false">SUMIFS(品項年度售價!$D$2:$D$31,品項年度售價!$A$2:$A$31,$B3100,品項年度售價!$B$2:$B$31,$E3100)</f>
        <v>125</v>
      </c>
      <c r="I3100" s="4" t="n">
        <v>1119</v>
      </c>
      <c r="J3100" s="14" t="n">
        <f aca="false">H3100*I3100</f>
        <v>139875</v>
      </c>
    </row>
    <row r="3101" customFormat="false" ht="15" hidden="false" customHeight="false" outlineLevel="0" collapsed="false">
      <c r="A3101" s="6" t="str">
        <f aca="false">TEXT(B3101,"0")&amp;"-"&amp;TEXT(C3101,"00")</f>
        <v>2025-05</v>
      </c>
      <c r="B3101" s="4" t="n">
        <v>2025</v>
      </c>
      <c r="C3101" s="4" t="n">
        <v>5</v>
      </c>
      <c r="D3101" s="9" t="s">
        <v>315</v>
      </c>
      <c r="E3101" s="9" t="s">
        <v>370</v>
      </c>
      <c r="F3101" s="12" t="str">
        <f aca="false">INDEX(品項主檔!$B$2:$B$11,MATCH($E3101,品項主檔!$A$2:$A$11,0))</f>
        <v>古早味紅茶</v>
      </c>
      <c r="G3101" s="12" t="str">
        <f aca="false">INDEX(品項主檔!$C$2:$C$11,MATCH($E3101,品項主檔!$A$2:$A$11,0))</f>
        <v>飲品</v>
      </c>
      <c r="H3101" s="17" t="n">
        <f aca="false">SUMIFS(品項年度售價!$D$2:$D$31,品項年度售價!$A$2:$A$31,$B3101,品項年度售價!$B$2:$B$31,$E3101)</f>
        <v>45</v>
      </c>
      <c r="I3101" s="4" t="n">
        <v>3081</v>
      </c>
      <c r="J3101" s="14" t="n">
        <f aca="false">H3101*I3101</f>
        <v>138645</v>
      </c>
    </row>
    <row r="3102" customFormat="false" ht="15" hidden="false" customHeight="false" outlineLevel="0" collapsed="false">
      <c r="A3102" s="6" t="str">
        <f aca="false">TEXT(B3102,"0")&amp;"-"&amp;TEXT(C3102,"00")</f>
        <v>2025-06</v>
      </c>
      <c r="B3102" s="4" t="n">
        <v>2025</v>
      </c>
      <c r="C3102" s="4" t="n">
        <v>6</v>
      </c>
      <c r="D3102" s="9" t="s">
        <v>294</v>
      </c>
      <c r="E3102" s="9" t="s">
        <v>349</v>
      </c>
      <c r="F3102" s="12" t="str">
        <f aca="false">INDEX(品項主檔!$B$2:$B$11,MATCH($E3102,品項主檔!$A$2:$A$11,0))</f>
        <v>招牌牛肉麵</v>
      </c>
      <c r="G3102" s="12" t="str">
        <f aca="false">INDEX(品項主檔!$C$2:$C$11,MATCH($E3102,品項主檔!$A$2:$A$11,0))</f>
        <v>主食</v>
      </c>
      <c r="H3102" s="17" t="n">
        <f aca="false">SUMIFS(品項年度售價!$D$2:$D$31,品項年度售價!$A$2:$A$31,$B3102,品項年度售價!$B$2:$B$31,$E3102)</f>
        <v>295</v>
      </c>
      <c r="I3102" s="4" t="n">
        <v>536</v>
      </c>
      <c r="J3102" s="14" t="n">
        <f aca="false">H3102*I3102</f>
        <v>158120</v>
      </c>
    </row>
    <row r="3103" customFormat="false" ht="15" hidden="false" customHeight="false" outlineLevel="0" collapsed="false">
      <c r="A3103" s="6" t="str">
        <f aca="false">TEXT(B3103,"0")&amp;"-"&amp;TEXT(C3103,"00")</f>
        <v>2025-06</v>
      </c>
      <c r="B3103" s="4" t="n">
        <v>2025</v>
      </c>
      <c r="C3103" s="4" t="n">
        <v>6</v>
      </c>
      <c r="D3103" s="9" t="s">
        <v>294</v>
      </c>
      <c r="E3103" s="9" t="s">
        <v>352</v>
      </c>
      <c r="F3103" s="12" t="str">
        <f aca="false">INDEX(品項主檔!$B$2:$B$11,MATCH($E3103,品項主檔!$A$2:$A$11,0))</f>
        <v>三杯雞定食</v>
      </c>
      <c r="G3103" s="12" t="str">
        <f aca="false">INDEX(品項主檔!$C$2:$C$11,MATCH($E3103,品項主檔!$A$2:$A$11,0))</f>
        <v>主食</v>
      </c>
      <c r="H3103" s="17" t="n">
        <f aca="false">SUMIFS(品項年度售價!$D$2:$D$31,品項年度售價!$A$2:$A$31,$B3103,品項年度售價!$B$2:$B$31,$E3103)</f>
        <v>260</v>
      </c>
      <c r="I3103" s="4" t="n">
        <v>521</v>
      </c>
      <c r="J3103" s="14" t="n">
        <f aca="false">H3103*I3103</f>
        <v>135460</v>
      </c>
    </row>
    <row r="3104" customFormat="false" ht="15" hidden="false" customHeight="false" outlineLevel="0" collapsed="false">
      <c r="A3104" s="6" t="str">
        <f aca="false">TEXT(B3104,"0")&amp;"-"&amp;TEXT(C3104,"00")</f>
        <v>2025-06</v>
      </c>
      <c r="B3104" s="4" t="n">
        <v>2025</v>
      </c>
      <c r="C3104" s="4" t="n">
        <v>6</v>
      </c>
      <c r="D3104" s="9" t="s">
        <v>294</v>
      </c>
      <c r="E3104" s="9" t="s">
        <v>354</v>
      </c>
      <c r="F3104" s="12" t="str">
        <f aca="false">INDEX(品項主檔!$B$2:$B$11,MATCH($E3104,品項主檔!$A$2:$A$11,0))</f>
        <v>蔥油雞腿飯</v>
      </c>
      <c r="G3104" s="12" t="str">
        <f aca="false">INDEX(品項主檔!$C$2:$C$11,MATCH($E3104,品項主檔!$A$2:$A$11,0))</f>
        <v>主食</v>
      </c>
      <c r="H3104" s="17" t="n">
        <f aca="false">SUMIFS(品項年度售價!$D$2:$D$31,品項年度售價!$A$2:$A$31,$B3104,品項年度售價!$B$2:$B$31,$E3104)</f>
        <v>230</v>
      </c>
      <c r="I3104" s="4" t="n">
        <v>481</v>
      </c>
      <c r="J3104" s="14" t="n">
        <f aca="false">H3104*I3104</f>
        <v>110630</v>
      </c>
    </row>
    <row r="3105" customFormat="false" ht="15" hidden="false" customHeight="false" outlineLevel="0" collapsed="false">
      <c r="A3105" s="6" t="str">
        <f aca="false">TEXT(B3105,"0")&amp;"-"&amp;TEXT(C3105,"00")</f>
        <v>2025-06</v>
      </c>
      <c r="B3105" s="4" t="n">
        <v>2025</v>
      </c>
      <c r="C3105" s="4" t="n">
        <v>6</v>
      </c>
      <c r="D3105" s="9" t="s">
        <v>294</v>
      </c>
      <c r="E3105" s="9" t="s">
        <v>356</v>
      </c>
      <c r="F3105" s="12" t="str">
        <f aca="false">INDEX(品項主檔!$B$2:$B$11,MATCH($E3105,品項主檔!$A$2:$A$11,0))</f>
        <v>黑胡椒豬排飯</v>
      </c>
      <c r="G3105" s="12" t="str">
        <f aca="false">INDEX(品項主檔!$C$2:$C$11,MATCH($E3105,品項主檔!$A$2:$A$11,0))</f>
        <v>主食</v>
      </c>
      <c r="H3105" s="17" t="n">
        <f aca="false">SUMIFS(品項年度售價!$D$2:$D$31,品項年度售價!$A$2:$A$31,$B3105,品項年度售價!$B$2:$B$31,$E3105)</f>
        <v>240</v>
      </c>
      <c r="I3105" s="4" t="n">
        <v>487</v>
      </c>
      <c r="J3105" s="14" t="n">
        <f aca="false">H3105*I3105</f>
        <v>116880</v>
      </c>
    </row>
    <row r="3106" customFormat="false" ht="15" hidden="false" customHeight="false" outlineLevel="0" collapsed="false">
      <c r="A3106" s="6" t="str">
        <f aca="false">TEXT(B3106,"0")&amp;"-"&amp;TEXT(C3106,"00")</f>
        <v>2025-06</v>
      </c>
      <c r="B3106" s="4" t="n">
        <v>2025</v>
      </c>
      <c r="C3106" s="4" t="n">
        <v>6</v>
      </c>
      <c r="D3106" s="9" t="s">
        <v>294</v>
      </c>
      <c r="E3106" s="9" t="s">
        <v>358</v>
      </c>
      <c r="F3106" s="12" t="str">
        <f aca="false">INDEX(品項主檔!$B$2:$B$11,MATCH($E3106,品項主檔!$A$2:$A$11,0))</f>
        <v>麻油雞湯麵</v>
      </c>
      <c r="G3106" s="12" t="str">
        <f aca="false">INDEX(品項主檔!$C$2:$C$11,MATCH($E3106,品項主檔!$A$2:$A$11,0))</f>
        <v>主食</v>
      </c>
      <c r="H3106" s="17" t="n">
        <f aca="false">SUMIFS(品項年度售價!$D$2:$D$31,品項年度售價!$A$2:$A$31,$B3106,品項年度售價!$B$2:$B$31,$E3106)</f>
        <v>305</v>
      </c>
      <c r="I3106" s="4" t="n">
        <v>291</v>
      </c>
      <c r="J3106" s="14" t="n">
        <f aca="false">H3106*I3106</f>
        <v>88755</v>
      </c>
    </row>
    <row r="3107" customFormat="false" ht="15" hidden="false" customHeight="false" outlineLevel="0" collapsed="false">
      <c r="A3107" s="6" t="str">
        <f aca="false">TEXT(B3107,"0")&amp;"-"&amp;TEXT(C3107,"00")</f>
        <v>2025-06</v>
      </c>
      <c r="B3107" s="4" t="n">
        <v>2025</v>
      </c>
      <c r="C3107" s="4" t="n">
        <v>6</v>
      </c>
      <c r="D3107" s="9" t="s">
        <v>294</v>
      </c>
      <c r="E3107" s="9" t="s">
        <v>360</v>
      </c>
      <c r="F3107" s="12" t="str">
        <f aca="false">INDEX(品項主檔!$B$2:$B$11,MATCH($E3107,品項主檔!$A$2:$A$11,0))</f>
        <v>塔香涼麵</v>
      </c>
      <c r="G3107" s="12" t="str">
        <f aca="false">INDEX(品項主檔!$C$2:$C$11,MATCH($E3107,品項主檔!$A$2:$A$11,0))</f>
        <v>主食</v>
      </c>
      <c r="H3107" s="17" t="n">
        <f aca="false">SUMIFS(品項年度售價!$D$2:$D$31,品項年度售價!$A$2:$A$31,$B3107,品項年度售價!$B$2:$B$31,$E3107)</f>
        <v>185</v>
      </c>
      <c r="I3107" s="4" t="n">
        <v>840</v>
      </c>
      <c r="J3107" s="14" t="n">
        <f aca="false">H3107*I3107</f>
        <v>155400</v>
      </c>
    </row>
    <row r="3108" customFormat="false" ht="15" hidden="false" customHeight="false" outlineLevel="0" collapsed="false">
      <c r="A3108" s="6" t="str">
        <f aca="false">TEXT(B3108,"0")&amp;"-"&amp;TEXT(C3108,"00")</f>
        <v>2025-06</v>
      </c>
      <c r="B3108" s="4" t="n">
        <v>2025</v>
      </c>
      <c r="C3108" s="4" t="n">
        <v>6</v>
      </c>
      <c r="D3108" s="9" t="s">
        <v>294</v>
      </c>
      <c r="E3108" s="9" t="s">
        <v>362</v>
      </c>
      <c r="F3108" s="12" t="str">
        <f aca="false">INDEX(品項主檔!$B$2:$B$11,MATCH($E3108,品項主檔!$A$2:$A$11,0))</f>
        <v>海鮮炒飯</v>
      </c>
      <c r="G3108" s="12" t="str">
        <f aca="false">INDEX(品項主檔!$C$2:$C$11,MATCH($E3108,品項主檔!$A$2:$A$11,0))</f>
        <v>主食</v>
      </c>
      <c r="H3108" s="17" t="n">
        <f aca="false">SUMIFS(品項年度售價!$D$2:$D$31,品項年度售價!$A$2:$A$31,$B3108,品項年度售價!$B$2:$B$31,$E3108)</f>
        <v>255</v>
      </c>
      <c r="I3108" s="4" t="n">
        <v>577</v>
      </c>
      <c r="J3108" s="14" t="n">
        <f aca="false">H3108*I3108</f>
        <v>147135</v>
      </c>
    </row>
    <row r="3109" customFormat="false" ht="15" hidden="false" customHeight="false" outlineLevel="0" collapsed="false">
      <c r="A3109" s="6" t="str">
        <f aca="false">TEXT(B3109,"0")&amp;"-"&amp;TEXT(C3109,"00")</f>
        <v>2025-06</v>
      </c>
      <c r="B3109" s="4" t="n">
        <v>2025</v>
      </c>
      <c r="C3109" s="4" t="n">
        <v>6</v>
      </c>
      <c r="D3109" s="9" t="s">
        <v>294</v>
      </c>
      <c r="E3109" s="9" t="s">
        <v>364</v>
      </c>
      <c r="F3109" s="12" t="str">
        <f aca="false">INDEX(品項主檔!$B$2:$B$11,MATCH($E3109,品項主檔!$A$2:$A$11,0))</f>
        <v>酸辣湯</v>
      </c>
      <c r="G3109" s="12" t="str">
        <f aca="false">INDEX(品項主檔!$C$2:$C$11,MATCH($E3109,品項主檔!$A$2:$A$11,0))</f>
        <v>湯品</v>
      </c>
      <c r="H3109" s="17" t="n">
        <f aca="false">SUMIFS(品項年度售價!$D$2:$D$31,品項年度售價!$A$2:$A$31,$B3109,品項年度售價!$B$2:$B$31,$E3109)</f>
        <v>60</v>
      </c>
      <c r="I3109" s="4" t="n">
        <v>2266</v>
      </c>
      <c r="J3109" s="14" t="n">
        <f aca="false">H3109*I3109</f>
        <v>135960</v>
      </c>
    </row>
    <row r="3110" customFormat="false" ht="15" hidden="false" customHeight="false" outlineLevel="0" collapsed="false">
      <c r="A3110" s="6" t="str">
        <f aca="false">TEXT(B3110,"0")&amp;"-"&amp;TEXT(C3110,"00")</f>
        <v>2025-06</v>
      </c>
      <c r="B3110" s="4" t="n">
        <v>2025</v>
      </c>
      <c r="C3110" s="4" t="n">
        <v>6</v>
      </c>
      <c r="D3110" s="9" t="s">
        <v>294</v>
      </c>
      <c r="E3110" s="9" t="s">
        <v>367</v>
      </c>
      <c r="F3110" s="12" t="str">
        <f aca="false">INDEX(品項主檔!$B$2:$B$11,MATCH($E3110,品項主檔!$A$2:$A$11,0))</f>
        <v>招牌滷味拼盤</v>
      </c>
      <c r="G3110" s="12" t="str">
        <f aca="false">INDEX(品項主檔!$C$2:$C$11,MATCH($E3110,品項主檔!$A$2:$A$11,0))</f>
        <v>小菜</v>
      </c>
      <c r="H3110" s="17" t="n">
        <f aca="false">SUMIFS(品項年度售價!$D$2:$D$31,品項年度售價!$A$2:$A$31,$B3110,品項年度售價!$B$2:$B$31,$E3110)</f>
        <v>125</v>
      </c>
      <c r="I3110" s="4" t="n">
        <v>2038</v>
      </c>
      <c r="J3110" s="14" t="n">
        <f aca="false">H3110*I3110</f>
        <v>254750</v>
      </c>
    </row>
    <row r="3111" customFormat="false" ht="15" hidden="false" customHeight="false" outlineLevel="0" collapsed="false">
      <c r="A3111" s="6" t="str">
        <f aca="false">TEXT(B3111,"0")&amp;"-"&amp;TEXT(C3111,"00")</f>
        <v>2025-06</v>
      </c>
      <c r="B3111" s="4" t="n">
        <v>2025</v>
      </c>
      <c r="C3111" s="4" t="n">
        <v>6</v>
      </c>
      <c r="D3111" s="9" t="s">
        <v>294</v>
      </c>
      <c r="E3111" s="9" t="s">
        <v>370</v>
      </c>
      <c r="F3111" s="12" t="str">
        <f aca="false">INDEX(品項主檔!$B$2:$B$11,MATCH($E3111,品項主檔!$A$2:$A$11,0))</f>
        <v>古早味紅茶</v>
      </c>
      <c r="G3111" s="12" t="str">
        <f aca="false">INDEX(品項主檔!$C$2:$C$11,MATCH($E3111,品項主檔!$A$2:$A$11,0))</f>
        <v>飲品</v>
      </c>
      <c r="H3111" s="17" t="n">
        <f aca="false">SUMIFS(品項年度售價!$D$2:$D$31,品項年度售價!$A$2:$A$31,$B3111,品項年度售價!$B$2:$B$31,$E3111)</f>
        <v>45</v>
      </c>
      <c r="I3111" s="4" t="n">
        <v>7314</v>
      </c>
      <c r="J3111" s="14" t="n">
        <f aca="false">H3111*I3111</f>
        <v>329130</v>
      </c>
    </row>
    <row r="3112" customFormat="false" ht="15" hidden="false" customHeight="false" outlineLevel="0" collapsed="false">
      <c r="A3112" s="6" t="str">
        <f aca="false">TEXT(B3112,"0")&amp;"-"&amp;TEXT(C3112,"00")</f>
        <v>2025-06</v>
      </c>
      <c r="B3112" s="4" t="n">
        <v>2025</v>
      </c>
      <c r="C3112" s="4" t="n">
        <v>6</v>
      </c>
      <c r="D3112" s="9" t="s">
        <v>325</v>
      </c>
      <c r="E3112" s="9" t="s">
        <v>349</v>
      </c>
      <c r="F3112" s="12" t="str">
        <f aca="false">INDEX(品項主檔!$B$2:$B$11,MATCH($E3112,品項主檔!$A$2:$A$11,0))</f>
        <v>招牌牛肉麵</v>
      </c>
      <c r="G3112" s="12" t="str">
        <f aca="false">INDEX(品項主檔!$C$2:$C$11,MATCH($E3112,品項主檔!$A$2:$A$11,0))</f>
        <v>主食</v>
      </c>
      <c r="H3112" s="17" t="n">
        <f aca="false">SUMIFS(品項年度售價!$D$2:$D$31,品項年度售價!$A$2:$A$31,$B3112,品項年度售價!$B$2:$B$31,$E3112)</f>
        <v>295</v>
      </c>
      <c r="I3112" s="4" t="n">
        <v>565</v>
      </c>
      <c r="J3112" s="14" t="n">
        <f aca="false">H3112*I3112</f>
        <v>166675</v>
      </c>
    </row>
    <row r="3113" customFormat="false" ht="15" hidden="false" customHeight="false" outlineLevel="0" collapsed="false">
      <c r="A3113" s="6" t="str">
        <f aca="false">TEXT(B3113,"0")&amp;"-"&amp;TEXT(C3113,"00")</f>
        <v>2025-06</v>
      </c>
      <c r="B3113" s="4" t="n">
        <v>2025</v>
      </c>
      <c r="C3113" s="4" t="n">
        <v>6</v>
      </c>
      <c r="D3113" s="9" t="s">
        <v>325</v>
      </c>
      <c r="E3113" s="9" t="s">
        <v>352</v>
      </c>
      <c r="F3113" s="12" t="str">
        <f aca="false">INDEX(品項主檔!$B$2:$B$11,MATCH($E3113,品項主檔!$A$2:$A$11,0))</f>
        <v>三杯雞定食</v>
      </c>
      <c r="G3113" s="12" t="str">
        <f aca="false">INDEX(品項主檔!$C$2:$C$11,MATCH($E3113,品項主檔!$A$2:$A$11,0))</f>
        <v>主食</v>
      </c>
      <c r="H3113" s="17" t="n">
        <f aca="false">SUMIFS(品項年度售價!$D$2:$D$31,品項年度售價!$A$2:$A$31,$B3113,品項年度售價!$B$2:$B$31,$E3113)</f>
        <v>260</v>
      </c>
      <c r="I3113" s="4" t="n">
        <v>577</v>
      </c>
      <c r="J3113" s="14" t="n">
        <f aca="false">H3113*I3113</f>
        <v>150020</v>
      </c>
    </row>
    <row r="3114" customFormat="false" ht="15" hidden="false" customHeight="false" outlineLevel="0" collapsed="false">
      <c r="A3114" s="6" t="str">
        <f aca="false">TEXT(B3114,"0")&amp;"-"&amp;TEXT(C3114,"00")</f>
        <v>2025-06</v>
      </c>
      <c r="B3114" s="4" t="n">
        <v>2025</v>
      </c>
      <c r="C3114" s="4" t="n">
        <v>6</v>
      </c>
      <c r="D3114" s="9" t="s">
        <v>325</v>
      </c>
      <c r="E3114" s="9" t="s">
        <v>354</v>
      </c>
      <c r="F3114" s="12" t="str">
        <f aca="false">INDEX(品項主檔!$B$2:$B$11,MATCH($E3114,品項主檔!$A$2:$A$11,0))</f>
        <v>蔥油雞腿飯</v>
      </c>
      <c r="G3114" s="12" t="str">
        <f aca="false">INDEX(品項主檔!$C$2:$C$11,MATCH($E3114,品項主檔!$A$2:$A$11,0))</f>
        <v>主食</v>
      </c>
      <c r="H3114" s="17" t="n">
        <f aca="false">SUMIFS(品項年度售價!$D$2:$D$31,品項年度售價!$A$2:$A$31,$B3114,品項年度售價!$B$2:$B$31,$E3114)</f>
        <v>230</v>
      </c>
      <c r="I3114" s="4" t="n">
        <v>587</v>
      </c>
      <c r="J3114" s="14" t="n">
        <f aca="false">H3114*I3114</f>
        <v>135010</v>
      </c>
    </row>
    <row r="3115" customFormat="false" ht="15" hidden="false" customHeight="false" outlineLevel="0" collapsed="false">
      <c r="A3115" s="6" t="str">
        <f aca="false">TEXT(B3115,"0")&amp;"-"&amp;TEXT(C3115,"00")</f>
        <v>2025-06</v>
      </c>
      <c r="B3115" s="4" t="n">
        <v>2025</v>
      </c>
      <c r="C3115" s="4" t="n">
        <v>6</v>
      </c>
      <c r="D3115" s="9" t="s">
        <v>325</v>
      </c>
      <c r="E3115" s="9" t="s">
        <v>356</v>
      </c>
      <c r="F3115" s="12" t="str">
        <f aca="false">INDEX(品項主檔!$B$2:$B$11,MATCH($E3115,品項主檔!$A$2:$A$11,0))</f>
        <v>黑胡椒豬排飯</v>
      </c>
      <c r="G3115" s="12" t="str">
        <f aca="false">INDEX(品項主檔!$C$2:$C$11,MATCH($E3115,品項主檔!$A$2:$A$11,0))</f>
        <v>主食</v>
      </c>
      <c r="H3115" s="17" t="n">
        <f aca="false">SUMIFS(品項年度售價!$D$2:$D$31,品項年度售價!$A$2:$A$31,$B3115,品項年度售價!$B$2:$B$31,$E3115)</f>
        <v>240</v>
      </c>
      <c r="I3115" s="4" t="n">
        <v>622</v>
      </c>
      <c r="J3115" s="14" t="n">
        <f aca="false">H3115*I3115</f>
        <v>149280</v>
      </c>
    </row>
    <row r="3116" customFormat="false" ht="15" hidden="false" customHeight="false" outlineLevel="0" collapsed="false">
      <c r="A3116" s="6" t="str">
        <f aca="false">TEXT(B3116,"0")&amp;"-"&amp;TEXT(C3116,"00")</f>
        <v>2025-06</v>
      </c>
      <c r="B3116" s="4" t="n">
        <v>2025</v>
      </c>
      <c r="C3116" s="4" t="n">
        <v>6</v>
      </c>
      <c r="D3116" s="9" t="s">
        <v>325</v>
      </c>
      <c r="E3116" s="9" t="s">
        <v>358</v>
      </c>
      <c r="F3116" s="12" t="str">
        <f aca="false">INDEX(品項主檔!$B$2:$B$11,MATCH($E3116,品項主檔!$A$2:$A$11,0))</f>
        <v>麻油雞湯麵</v>
      </c>
      <c r="G3116" s="12" t="str">
        <f aca="false">INDEX(品項主檔!$C$2:$C$11,MATCH($E3116,品項主檔!$A$2:$A$11,0))</f>
        <v>主食</v>
      </c>
      <c r="H3116" s="17" t="n">
        <f aca="false">SUMIFS(品項年度售價!$D$2:$D$31,品項年度售價!$A$2:$A$31,$B3116,品項年度售價!$B$2:$B$31,$E3116)</f>
        <v>305</v>
      </c>
      <c r="I3116" s="4" t="n">
        <v>296</v>
      </c>
      <c r="J3116" s="14" t="n">
        <f aca="false">H3116*I3116</f>
        <v>90280</v>
      </c>
    </row>
    <row r="3117" customFormat="false" ht="15" hidden="false" customHeight="false" outlineLevel="0" collapsed="false">
      <c r="A3117" s="6" t="str">
        <f aca="false">TEXT(B3117,"0")&amp;"-"&amp;TEXT(C3117,"00")</f>
        <v>2025-06</v>
      </c>
      <c r="B3117" s="4" t="n">
        <v>2025</v>
      </c>
      <c r="C3117" s="4" t="n">
        <v>6</v>
      </c>
      <c r="D3117" s="9" t="s">
        <v>325</v>
      </c>
      <c r="E3117" s="9" t="s">
        <v>360</v>
      </c>
      <c r="F3117" s="12" t="str">
        <f aca="false">INDEX(品項主檔!$B$2:$B$11,MATCH($E3117,品項主檔!$A$2:$A$11,0))</f>
        <v>塔香涼麵</v>
      </c>
      <c r="G3117" s="12" t="str">
        <f aca="false">INDEX(品項主檔!$C$2:$C$11,MATCH($E3117,品項主檔!$A$2:$A$11,0))</f>
        <v>主食</v>
      </c>
      <c r="H3117" s="17" t="n">
        <f aca="false">SUMIFS(品項年度售價!$D$2:$D$31,品項年度售價!$A$2:$A$31,$B3117,品項年度售價!$B$2:$B$31,$E3117)</f>
        <v>185</v>
      </c>
      <c r="I3117" s="4" t="n">
        <v>687</v>
      </c>
      <c r="J3117" s="14" t="n">
        <f aca="false">H3117*I3117</f>
        <v>127095</v>
      </c>
    </row>
    <row r="3118" customFormat="false" ht="15" hidden="false" customHeight="false" outlineLevel="0" collapsed="false">
      <c r="A3118" s="6" t="str">
        <f aca="false">TEXT(B3118,"0")&amp;"-"&amp;TEXT(C3118,"00")</f>
        <v>2025-06</v>
      </c>
      <c r="B3118" s="4" t="n">
        <v>2025</v>
      </c>
      <c r="C3118" s="4" t="n">
        <v>6</v>
      </c>
      <c r="D3118" s="9" t="s">
        <v>325</v>
      </c>
      <c r="E3118" s="9" t="s">
        <v>362</v>
      </c>
      <c r="F3118" s="12" t="str">
        <f aca="false">INDEX(品項主檔!$B$2:$B$11,MATCH($E3118,品項主檔!$A$2:$A$11,0))</f>
        <v>海鮮炒飯</v>
      </c>
      <c r="G3118" s="12" t="str">
        <f aca="false">INDEX(品項主檔!$C$2:$C$11,MATCH($E3118,品項主檔!$A$2:$A$11,0))</f>
        <v>主食</v>
      </c>
      <c r="H3118" s="17" t="n">
        <f aca="false">SUMIFS(品項年度售價!$D$2:$D$31,品項年度售價!$A$2:$A$31,$B3118,品項年度售價!$B$2:$B$31,$E3118)</f>
        <v>255</v>
      </c>
      <c r="I3118" s="4" t="n">
        <v>609</v>
      </c>
      <c r="J3118" s="14" t="n">
        <f aca="false">H3118*I3118</f>
        <v>155295</v>
      </c>
    </row>
    <row r="3119" customFormat="false" ht="15" hidden="false" customHeight="false" outlineLevel="0" collapsed="false">
      <c r="A3119" s="6" t="str">
        <f aca="false">TEXT(B3119,"0")&amp;"-"&amp;TEXT(C3119,"00")</f>
        <v>2025-06</v>
      </c>
      <c r="B3119" s="4" t="n">
        <v>2025</v>
      </c>
      <c r="C3119" s="4" t="n">
        <v>6</v>
      </c>
      <c r="D3119" s="9" t="s">
        <v>325</v>
      </c>
      <c r="E3119" s="9" t="s">
        <v>364</v>
      </c>
      <c r="F3119" s="12" t="str">
        <f aca="false">INDEX(品項主檔!$B$2:$B$11,MATCH($E3119,品項主檔!$A$2:$A$11,0))</f>
        <v>酸辣湯</v>
      </c>
      <c r="G3119" s="12" t="str">
        <f aca="false">INDEX(品項主檔!$C$2:$C$11,MATCH($E3119,品項主檔!$A$2:$A$11,0))</f>
        <v>湯品</v>
      </c>
      <c r="H3119" s="17" t="n">
        <f aca="false">SUMIFS(品項年度售價!$D$2:$D$31,品項年度售價!$A$2:$A$31,$B3119,品項年度售價!$B$2:$B$31,$E3119)</f>
        <v>60</v>
      </c>
      <c r="I3119" s="4" t="n">
        <v>2208</v>
      </c>
      <c r="J3119" s="14" t="n">
        <f aca="false">H3119*I3119</f>
        <v>132480</v>
      </c>
    </row>
    <row r="3120" customFormat="false" ht="15" hidden="false" customHeight="false" outlineLevel="0" collapsed="false">
      <c r="A3120" s="6" t="str">
        <f aca="false">TEXT(B3120,"0")&amp;"-"&amp;TEXT(C3120,"00")</f>
        <v>2025-06</v>
      </c>
      <c r="B3120" s="4" t="n">
        <v>2025</v>
      </c>
      <c r="C3120" s="4" t="n">
        <v>6</v>
      </c>
      <c r="D3120" s="9" t="s">
        <v>325</v>
      </c>
      <c r="E3120" s="9" t="s">
        <v>367</v>
      </c>
      <c r="F3120" s="12" t="str">
        <f aca="false">INDEX(品項主檔!$B$2:$B$11,MATCH($E3120,品項主檔!$A$2:$A$11,0))</f>
        <v>招牌滷味拼盤</v>
      </c>
      <c r="G3120" s="12" t="str">
        <f aca="false">INDEX(品項主檔!$C$2:$C$11,MATCH($E3120,品項主檔!$A$2:$A$11,0))</f>
        <v>小菜</v>
      </c>
      <c r="H3120" s="17" t="n">
        <f aca="false">SUMIFS(品項年度售價!$D$2:$D$31,品項年度售價!$A$2:$A$31,$B3120,品項年度售價!$B$2:$B$31,$E3120)</f>
        <v>125</v>
      </c>
      <c r="I3120" s="4" t="n">
        <v>2038</v>
      </c>
      <c r="J3120" s="14" t="n">
        <f aca="false">H3120*I3120</f>
        <v>254750</v>
      </c>
    </row>
    <row r="3121" customFormat="false" ht="15" hidden="false" customHeight="false" outlineLevel="0" collapsed="false">
      <c r="A3121" s="6" t="str">
        <f aca="false">TEXT(B3121,"0")&amp;"-"&amp;TEXT(C3121,"00")</f>
        <v>2025-06</v>
      </c>
      <c r="B3121" s="4" t="n">
        <v>2025</v>
      </c>
      <c r="C3121" s="4" t="n">
        <v>6</v>
      </c>
      <c r="D3121" s="9" t="s">
        <v>325</v>
      </c>
      <c r="E3121" s="9" t="s">
        <v>370</v>
      </c>
      <c r="F3121" s="12" t="str">
        <f aca="false">INDEX(品項主檔!$B$2:$B$11,MATCH($E3121,品項主檔!$A$2:$A$11,0))</f>
        <v>古早味紅茶</v>
      </c>
      <c r="G3121" s="12" t="str">
        <f aca="false">INDEX(品項主檔!$C$2:$C$11,MATCH($E3121,品項主檔!$A$2:$A$11,0))</f>
        <v>飲品</v>
      </c>
      <c r="H3121" s="17" t="n">
        <f aca="false">SUMIFS(品項年度售價!$D$2:$D$31,品項年度售價!$A$2:$A$31,$B3121,品項年度售價!$B$2:$B$31,$E3121)</f>
        <v>45</v>
      </c>
      <c r="I3121" s="4" t="n">
        <v>6019</v>
      </c>
      <c r="J3121" s="14" t="n">
        <f aca="false">H3121*I3121</f>
        <v>270855</v>
      </c>
    </row>
    <row r="3122" customFormat="false" ht="15" hidden="false" customHeight="false" outlineLevel="0" collapsed="false">
      <c r="A3122" s="6" t="str">
        <f aca="false">TEXT(B3122,"0")&amp;"-"&amp;TEXT(C3122,"00")</f>
        <v>2025-06</v>
      </c>
      <c r="B3122" s="4" t="n">
        <v>2025</v>
      </c>
      <c r="C3122" s="4" t="n">
        <v>6</v>
      </c>
      <c r="D3122" s="9" t="s">
        <v>328</v>
      </c>
      <c r="E3122" s="9" t="s">
        <v>349</v>
      </c>
      <c r="F3122" s="12" t="str">
        <f aca="false">INDEX(品項主檔!$B$2:$B$11,MATCH($E3122,品項主檔!$A$2:$A$11,0))</f>
        <v>招牌牛肉麵</v>
      </c>
      <c r="G3122" s="12" t="str">
        <f aca="false">INDEX(品項主檔!$C$2:$C$11,MATCH($E3122,品項主檔!$A$2:$A$11,0))</f>
        <v>主食</v>
      </c>
      <c r="H3122" s="17" t="n">
        <f aca="false">SUMIFS(品項年度售價!$D$2:$D$31,品項年度售價!$A$2:$A$31,$B3122,品項年度售價!$B$2:$B$31,$E3122)</f>
        <v>295</v>
      </c>
      <c r="I3122" s="4" t="n">
        <v>336</v>
      </c>
      <c r="J3122" s="14" t="n">
        <f aca="false">H3122*I3122</f>
        <v>99120</v>
      </c>
    </row>
    <row r="3123" customFormat="false" ht="15" hidden="false" customHeight="false" outlineLevel="0" collapsed="false">
      <c r="A3123" s="6" t="str">
        <f aca="false">TEXT(B3123,"0")&amp;"-"&amp;TEXT(C3123,"00")</f>
        <v>2025-06</v>
      </c>
      <c r="B3123" s="4" t="n">
        <v>2025</v>
      </c>
      <c r="C3123" s="4" t="n">
        <v>6</v>
      </c>
      <c r="D3123" s="9" t="s">
        <v>328</v>
      </c>
      <c r="E3123" s="9" t="s">
        <v>352</v>
      </c>
      <c r="F3123" s="12" t="str">
        <f aca="false">INDEX(品項主檔!$B$2:$B$11,MATCH($E3123,品項主檔!$A$2:$A$11,0))</f>
        <v>三杯雞定食</v>
      </c>
      <c r="G3123" s="12" t="str">
        <f aca="false">INDEX(品項主檔!$C$2:$C$11,MATCH($E3123,品項主檔!$A$2:$A$11,0))</f>
        <v>主食</v>
      </c>
      <c r="H3123" s="17" t="n">
        <f aca="false">SUMIFS(品項年度售價!$D$2:$D$31,品項年度售價!$A$2:$A$31,$B3123,品項年度售價!$B$2:$B$31,$E3123)</f>
        <v>260</v>
      </c>
      <c r="I3123" s="4" t="n">
        <v>312</v>
      </c>
      <c r="J3123" s="14" t="n">
        <f aca="false">H3123*I3123</f>
        <v>81120</v>
      </c>
    </row>
    <row r="3124" customFormat="false" ht="15" hidden="false" customHeight="false" outlineLevel="0" collapsed="false">
      <c r="A3124" s="6" t="str">
        <f aca="false">TEXT(B3124,"0")&amp;"-"&amp;TEXT(C3124,"00")</f>
        <v>2025-06</v>
      </c>
      <c r="B3124" s="4" t="n">
        <v>2025</v>
      </c>
      <c r="C3124" s="4" t="n">
        <v>6</v>
      </c>
      <c r="D3124" s="9" t="s">
        <v>328</v>
      </c>
      <c r="E3124" s="9" t="s">
        <v>354</v>
      </c>
      <c r="F3124" s="12" t="str">
        <f aca="false">INDEX(品項主檔!$B$2:$B$11,MATCH($E3124,品項主檔!$A$2:$A$11,0))</f>
        <v>蔥油雞腿飯</v>
      </c>
      <c r="G3124" s="12" t="str">
        <f aca="false">INDEX(品項主檔!$C$2:$C$11,MATCH($E3124,品項主檔!$A$2:$A$11,0))</f>
        <v>主食</v>
      </c>
      <c r="H3124" s="17" t="n">
        <f aca="false">SUMIFS(品項年度售價!$D$2:$D$31,品項年度售價!$A$2:$A$31,$B3124,品項年度售價!$B$2:$B$31,$E3124)</f>
        <v>230</v>
      </c>
      <c r="I3124" s="4" t="n">
        <v>319</v>
      </c>
      <c r="J3124" s="14" t="n">
        <f aca="false">H3124*I3124</f>
        <v>73370</v>
      </c>
    </row>
    <row r="3125" customFormat="false" ht="15" hidden="false" customHeight="false" outlineLevel="0" collapsed="false">
      <c r="A3125" s="6" t="str">
        <f aca="false">TEXT(B3125,"0")&amp;"-"&amp;TEXT(C3125,"00")</f>
        <v>2025-06</v>
      </c>
      <c r="B3125" s="4" t="n">
        <v>2025</v>
      </c>
      <c r="C3125" s="4" t="n">
        <v>6</v>
      </c>
      <c r="D3125" s="9" t="s">
        <v>328</v>
      </c>
      <c r="E3125" s="9" t="s">
        <v>356</v>
      </c>
      <c r="F3125" s="12" t="str">
        <f aca="false">INDEX(品項主檔!$B$2:$B$11,MATCH($E3125,品項主檔!$A$2:$A$11,0))</f>
        <v>黑胡椒豬排飯</v>
      </c>
      <c r="G3125" s="12" t="str">
        <f aca="false">INDEX(品項主檔!$C$2:$C$11,MATCH($E3125,品項主檔!$A$2:$A$11,0))</f>
        <v>主食</v>
      </c>
      <c r="H3125" s="17" t="n">
        <f aca="false">SUMIFS(品項年度售價!$D$2:$D$31,品項年度售價!$A$2:$A$31,$B3125,品項年度售價!$B$2:$B$31,$E3125)</f>
        <v>240</v>
      </c>
      <c r="I3125" s="4" t="n">
        <v>370</v>
      </c>
      <c r="J3125" s="14" t="n">
        <f aca="false">H3125*I3125</f>
        <v>88800</v>
      </c>
    </row>
    <row r="3126" customFormat="false" ht="15" hidden="false" customHeight="false" outlineLevel="0" collapsed="false">
      <c r="A3126" s="6" t="str">
        <f aca="false">TEXT(B3126,"0")&amp;"-"&amp;TEXT(C3126,"00")</f>
        <v>2025-06</v>
      </c>
      <c r="B3126" s="4" t="n">
        <v>2025</v>
      </c>
      <c r="C3126" s="4" t="n">
        <v>6</v>
      </c>
      <c r="D3126" s="9" t="s">
        <v>328</v>
      </c>
      <c r="E3126" s="9" t="s">
        <v>358</v>
      </c>
      <c r="F3126" s="12" t="str">
        <f aca="false">INDEX(品項主檔!$B$2:$B$11,MATCH($E3126,品項主檔!$A$2:$A$11,0))</f>
        <v>麻油雞湯麵</v>
      </c>
      <c r="G3126" s="12" t="str">
        <f aca="false">INDEX(品項主檔!$C$2:$C$11,MATCH($E3126,品項主檔!$A$2:$A$11,0))</f>
        <v>主食</v>
      </c>
      <c r="H3126" s="17" t="n">
        <f aca="false">SUMIFS(品項年度售價!$D$2:$D$31,品項年度售價!$A$2:$A$31,$B3126,品項年度售價!$B$2:$B$31,$E3126)</f>
        <v>305</v>
      </c>
      <c r="I3126" s="4" t="n">
        <v>148</v>
      </c>
      <c r="J3126" s="14" t="n">
        <f aca="false">H3126*I3126</f>
        <v>45140</v>
      </c>
    </row>
    <row r="3127" customFormat="false" ht="15" hidden="false" customHeight="false" outlineLevel="0" collapsed="false">
      <c r="A3127" s="6" t="str">
        <f aca="false">TEXT(B3127,"0")&amp;"-"&amp;TEXT(C3127,"00")</f>
        <v>2025-06</v>
      </c>
      <c r="B3127" s="4" t="n">
        <v>2025</v>
      </c>
      <c r="C3127" s="4" t="n">
        <v>6</v>
      </c>
      <c r="D3127" s="9" t="s">
        <v>328</v>
      </c>
      <c r="E3127" s="9" t="s">
        <v>360</v>
      </c>
      <c r="F3127" s="12" t="str">
        <f aca="false">INDEX(品項主檔!$B$2:$B$11,MATCH($E3127,品項主檔!$A$2:$A$11,0))</f>
        <v>塔香涼麵</v>
      </c>
      <c r="G3127" s="12" t="str">
        <f aca="false">INDEX(品項主檔!$C$2:$C$11,MATCH($E3127,品項主檔!$A$2:$A$11,0))</f>
        <v>主食</v>
      </c>
      <c r="H3127" s="17" t="n">
        <f aca="false">SUMIFS(品項年度售價!$D$2:$D$31,品項年度售價!$A$2:$A$31,$B3127,品項年度售價!$B$2:$B$31,$E3127)</f>
        <v>185</v>
      </c>
      <c r="I3127" s="4" t="n">
        <v>551</v>
      </c>
      <c r="J3127" s="14" t="n">
        <f aca="false">H3127*I3127</f>
        <v>101935</v>
      </c>
    </row>
    <row r="3128" customFormat="false" ht="15" hidden="false" customHeight="false" outlineLevel="0" collapsed="false">
      <c r="A3128" s="6" t="str">
        <f aca="false">TEXT(B3128,"0")&amp;"-"&amp;TEXT(C3128,"00")</f>
        <v>2025-06</v>
      </c>
      <c r="B3128" s="4" t="n">
        <v>2025</v>
      </c>
      <c r="C3128" s="4" t="n">
        <v>6</v>
      </c>
      <c r="D3128" s="9" t="s">
        <v>328</v>
      </c>
      <c r="E3128" s="9" t="s">
        <v>362</v>
      </c>
      <c r="F3128" s="12" t="str">
        <f aca="false">INDEX(品項主檔!$B$2:$B$11,MATCH($E3128,品項主檔!$A$2:$A$11,0))</f>
        <v>海鮮炒飯</v>
      </c>
      <c r="G3128" s="12" t="str">
        <f aca="false">INDEX(品項主檔!$C$2:$C$11,MATCH($E3128,品項主檔!$A$2:$A$11,0))</f>
        <v>主食</v>
      </c>
      <c r="H3128" s="17" t="n">
        <f aca="false">SUMIFS(品項年度售價!$D$2:$D$31,品項年度售價!$A$2:$A$31,$B3128,品項年度售價!$B$2:$B$31,$E3128)</f>
        <v>255</v>
      </c>
      <c r="I3128" s="4" t="n">
        <v>333</v>
      </c>
      <c r="J3128" s="14" t="n">
        <f aca="false">H3128*I3128</f>
        <v>84915</v>
      </c>
    </row>
    <row r="3129" customFormat="false" ht="15" hidden="false" customHeight="false" outlineLevel="0" collapsed="false">
      <c r="A3129" s="6" t="str">
        <f aca="false">TEXT(B3129,"0")&amp;"-"&amp;TEXT(C3129,"00")</f>
        <v>2025-06</v>
      </c>
      <c r="B3129" s="4" t="n">
        <v>2025</v>
      </c>
      <c r="C3129" s="4" t="n">
        <v>6</v>
      </c>
      <c r="D3129" s="9" t="s">
        <v>328</v>
      </c>
      <c r="E3129" s="9" t="s">
        <v>364</v>
      </c>
      <c r="F3129" s="12" t="str">
        <f aca="false">INDEX(品項主檔!$B$2:$B$11,MATCH($E3129,品項主檔!$A$2:$A$11,0))</f>
        <v>酸辣湯</v>
      </c>
      <c r="G3129" s="12" t="str">
        <f aca="false">INDEX(品項主檔!$C$2:$C$11,MATCH($E3129,品項主檔!$A$2:$A$11,0))</f>
        <v>湯品</v>
      </c>
      <c r="H3129" s="17" t="n">
        <f aca="false">SUMIFS(品項年度售價!$D$2:$D$31,品項年度售價!$A$2:$A$31,$B3129,品項年度售價!$B$2:$B$31,$E3129)</f>
        <v>60</v>
      </c>
      <c r="I3129" s="4" t="n">
        <v>1258</v>
      </c>
      <c r="J3129" s="14" t="n">
        <f aca="false">H3129*I3129</f>
        <v>75480</v>
      </c>
    </row>
    <row r="3130" customFormat="false" ht="15" hidden="false" customHeight="false" outlineLevel="0" collapsed="false">
      <c r="A3130" s="6" t="str">
        <f aca="false">TEXT(B3130,"0")&amp;"-"&amp;TEXT(C3130,"00")</f>
        <v>2025-06</v>
      </c>
      <c r="B3130" s="4" t="n">
        <v>2025</v>
      </c>
      <c r="C3130" s="4" t="n">
        <v>6</v>
      </c>
      <c r="D3130" s="9" t="s">
        <v>328</v>
      </c>
      <c r="E3130" s="9" t="s">
        <v>367</v>
      </c>
      <c r="F3130" s="12" t="str">
        <f aca="false">INDEX(品項主檔!$B$2:$B$11,MATCH($E3130,品項主檔!$A$2:$A$11,0))</f>
        <v>招牌滷味拼盤</v>
      </c>
      <c r="G3130" s="12" t="str">
        <f aca="false">INDEX(品項主檔!$C$2:$C$11,MATCH($E3130,品項主檔!$A$2:$A$11,0))</f>
        <v>小菜</v>
      </c>
      <c r="H3130" s="17" t="n">
        <f aca="false">SUMIFS(品項年度售價!$D$2:$D$31,品項年度售價!$A$2:$A$31,$B3130,品項年度售價!$B$2:$B$31,$E3130)</f>
        <v>125</v>
      </c>
      <c r="I3130" s="4" t="n">
        <v>1163</v>
      </c>
      <c r="J3130" s="14" t="n">
        <f aca="false">H3130*I3130</f>
        <v>145375</v>
      </c>
    </row>
    <row r="3131" customFormat="false" ht="15" hidden="false" customHeight="false" outlineLevel="0" collapsed="false">
      <c r="A3131" s="6" t="str">
        <f aca="false">TEXT(B3131,"0")&amp;"-"&amp;TEXT(C3131,"00")</f>
        <v>2025-06</v>
      </c>
      <c r="B3131" s="4" t="n">
        <v>2025</v>
      </c>
      <c r="C3131" s="4" t="n">
        <v>6</v>
      </c>
      <c r="D3131" s="9" t="s">
        <v>328</v>
      </c>
      <c r="E3131" s="9" t="s">
        <v>370</v>
      </c>
      <c r="F3131" s="12" t="str">
        <f aca="false">INDEX(品項主檔!$B$2:$B$11,MATCH($E3131,品項主檔!$A$2:$A$11,0))</f>
        <v>古早味紅茶</v>
      </c>
      <c r="G3131" s="12" t="str">
        <f aca="false">INDEX(品項主檔!$C$2:$C$11,MATCH($E3131,品項主檔!$A$2:$A$11,0))</f>
        <v>飲品</v>
      </c>
      <c r="H3131" s="17" t="n">
        <f aca="false">SUMIFS(品項年度售價!$D$2:$D$31,品項年度售價!$A$2:$A$31,$B3131,品項年度售價!$B$2:$B$31,$E3131)</f>
        <v>45</v>
      </c>
      <c r="I3131" s="4" t="n">
        <v>5232</v>
      </c>
      <c r="J3131" s="14" t="n">
        <f aca="false">H3131*I3131</f>
        <v>235440</v>
      </c>
    </row>
    <row r="3132" customFormat="false" ht="15" hidden="false" customHeight="false" outlineLevel="0" collapsed="false">
      <c r="A3132" s="6" t="str">
        <f aca="false">TEXT(B3132,"0")&amp;"-"&amp;TEXT(C3132,"00")</f>
        <v>2025-06</v>
      </c>
      <c r="B3132" s="4" t="n">
        <v>2025</v>
      </c>
      <c r="C3132" s="4" t="n">
        <v>6</v>
      </c>
      <c r="D3132" s="9" t="s">
        <v>280</v>
      </c>
      <c r="E3132" s="9" t="s">
        <v>349</v>
      </c>
      <c r="F3132" s="12" t="str">
        <f aca="false">INDEX(品項主檔!$B$2:$B$11,MATCH($E3132,品項主檔!$A$2:$A$11,0))</f>
        <v>招牌牛肉麵</v>
      </c>
      <c r="G3132" s="12" t="str">
        <f aca="false">INDEX(品項主檔!$C$2:$C$11,MATCH($E3132,品項主檔!$A$2:$A$11,0))</f>
        <v>主食</v>
      </c>
      <c r="H3132" s="17" t="n">
        <f aca="false">SUMIFS(品項年度售價!$D$2:$D$31,品項年度售價!$A$2:$A$31,$B3132,品項年度售價!$B$2:$B$31,$E3132)</f>
        <v>295</v>
      </c>
      <c r="I3132" s="4" t="n">
        <v>480</v>
      </c>
      <c r="J3132" s="14" t="n">
        <f aca="false">H3132*I3132</f>
        <v>141600</v>
      </c>
    </row>
    <row r="3133" customFormat="false" ht="15" hidden="false" customHeight="false" outlineLevel="0" collapsed="false">
      <c r="A3133" s="6" t="str">
        <f aca="false">TEXT(B3133,"0")&amp;"-"&amp;TEXT(C3133,"00")</f>
        <v>2025-06</v>
      </c>
      <c r="B3133" s="4" t="n">
        <v>2025</v>
      </c>
      <c r="C3133" s="4" t="n">
        <v>6</v>
      </c>
      <c r="D3133" s="9" t="s">
        <v>280</v>
      </c>
      <c r="E3133" s="9" t="s">
        <v>352</v>
      </c>
      <c r="F3133" s="12" t="str">
        <f aca="false">INDEX(品項主檔!$B$2:$B$11,MATCH($E3133,品項主檔!$A$2:$A$11,0))</f>
        <v>三杯雞定食</v>
      </c>
      <c r="G3133" s="12" t="str">
        <f aca="false">INDEX(品項主檔!$C$2:$C$11,MATCH($E3133,品項主檔!$A$2:$A$11,0))</f>
        <v>主食</v>
      </c>
      <c r="H3133" s="17" t="n">
        <f aca="false">SUMIFS(品項年度售價!$D$2:$D$31,品項年度售價!$A$2:$A$31,$B3133,品項年度售價!$B$2:$B$31,$E3133)</f>
        <v>260</v>
      </c>
      <c r="I3133" s="4" t="n">
        <v>618</v>
      </c>
      <c r="J3133" s="14" t="n">
        <f aca="false">H3133*I3133</f>
        <v>160680</v>
      </c>
    </row>
    <row r="3134" customFormat="false" ht="15" hidden="false" customHeight="false" outlineLevel="0" collapsed="false">
      <c r="A3134" s="6" t="str">
        <f aca="false">TEXT(B3134,"0")&amp;"-"&amp;TEXT(C3134,"00")</f>
        <v>2025-06</v>
      </c>
      <c r="B3134" s="4" t="n">
        <v>2025</v>
      </c>
      <c r="C3134" s="4" t="n">
        <v>6</v>
      </c>
      <c r="D3134" s="9" t="s">
        <v>280</v>
      </c>
      <c r="E3134" s="9" t="s">
        <v>354</v>
      </c>
      <c r="F3134" s="12" t="str">
        <f aca="false">INDEX(品項主檔!$B$2:$B$11,MATCH($E3134,品項主檔!$A$2:$A$11,0))</f>
        <v>蔥油雞腿飯</v>
      </c>
      <c r="G3134" s="12" t="str">
        <f aca="false">INDEX(品項主檔!$C$2:$C$11,MATCH($E3134,品項主檔!$A$2:$A$11,0))</f>
        <v>主食</v>
      </c>
      <c r="H3134" s="17" t="n">
        <f aca="false">SUMIFS(品項年度售價!$D$2:$D$31,品項年度售價!$A$2:$A$31,$B3134,品項年度售價!$B$2:$B$31,$E3134)</f>
        <v>230</v>
      </c>
      <c r="I3134" s="4" t="n">
        <v>634</v>
      </c>
      <c r="J3134" s="14" t="n">
        <f aca="false">H3134*I3134</f>
        <v>145820</v>
      </c>
    </row>
    <row r="3135" customFormat="false" ht="15" hidden="false" customHeight="false" outlineLevel="0" collapsed="false">
      <c r="A3135" s="6" t="str">
        <f aca="false">TEXT(B3135,"0")&amp;"-"&amp;TEXT(C3135,"00")</f>
        <v>2025-06</v>
      </c>
      <c r="B3135" s="4" t="n">
        <v>2025</v>
      </c>
      <c r="C3135" s="4" t="n">
        <v>6</v>
      </c>
      <c r="D3135" s="9" t="s">
        <v>280</v>
      </c>
      <c r="E3135" s="9" t="s">
        <v>356</v>
      </c>
      <c r="F3135" s="12" t="str">
        <f aca="false">INDEX(品項主檔!$B$2:$B$11,MATCH($E3135,品項主檔!$A$2:$A$11,0))</f>
        <v>黑胡椒豬排飯</v>
      </c>
      <c r="G3135" s="12" t="str">
        <f aca="false">INDEX(品項主檔!$C$2:$C$11,MATCH($E3135,品項主檔!$A$2:$A$11,0))</f>
        <v>主食</v>
      </c>
      <c r="H3135" s="17" t="n">
        <f aca="false">SUMIFS(品項年度售價!$D$2:$D$31,品項年度售價!$A$2:$A$31,$B3135,品項年度售價!$B$2:$B$31,$E3135)</f>
        <v>240</v>
      </c>
      <c r="I3135" s="4" t="n">
        <v>610</v>
      </c>
      <c r="J3135" s="14" t="n">
        <f aca="false">H3135*I3135</f>
        <v>146400</v>
      </c>
    </row>
    <row r="3136" customFormat="false" ht="15" hidden="false" customHeight="false" outlineLevel="0" collapsed="false">
      <c r="A3136" s="6" t="str">
        <f aca="false">TEXT(B3136,"0")&amp;"-"&amp;TEXT(C3136,"00")</f>
        <v>2025-06</v>
      </c>
      <c r="B3136" s="4" t="n">
        <v>2025</v>
      </c>
      <c r="C3136" s="4" t="n">
        <v>6</v>
      </c>
      <c r="D3136" s="9" t="s">
        <v>280</v>
      </c>
      <c r="E3136" s="9" t="s">
        <v>358</v>
      </c>
      <c r="F3136" s="12" t="str">
        <f aca="false">INDEX(品項主檔!$B$2:$B$11,MATCH($E3136,品項主檔!$A$2:$A$11,0))</f>
        <v>麻油雞湯麵</v>
      </c>
      <c r="G3136" s="12" t="str">
        <f aca="false">INDEX(品項主檔!$C$2:$C$11,MATCH($E3136,品項主檔!$A$2:$A$11,0))</f>
        <v>主食</v>
      </c>
      <c r="H3136" s="17" t="n">
        <f aca="false">SUMIFS(品項年度售價!$D$2:$D$31,品項年度售價!$A$2:$A$31,$B3136,品項年度售價!$B$2:$B$31,$E3136)</f>
        <v>305</v>
      </c>
      <c r="I3136" s="4" t="n">
        <v>281</v>
      </c>
      <c r="J3136" s="14" t="n">
        <f aca="false">H3136*I3136</f>
        <v>85705</v>
      </c>
    </row>
    <row r="3137" customFormat="false" ht="15" hidden="false" customHeight="false" outlineLevel="0" collapsed="false">
      <c r="A3137" s="6" t="str">
        <f aca="false">TEXT(B3137,"0")&amp;"-"&amp;TEXT(C3137,"00")</f>
        <v>2025-06</v>
      </c>
      <c r="B3137" s="4" t="n">
        <v>2025</v>
      </c>
      <c r="C3137" s="4" t="n">
        <v>6</v>
      </c>
      <c r="D3137" s="9" t="s">
        <v>280</v>
      </c>
      <c r="E3137" s="9" t="s">
        <v>360</v>
      </c>
      <c r="F3137" s="12" t="str">
        <f aca="false">INDEX(品項主檔!$B$2:$B$11,MATCH($E3137,品項主檔!$A$2:$A$11,0))</f>
        <v>塔香涼麵</v>
      </c>
      <c r="G3137" s="12" t="str">
        <f aca="false">INDEX(品項主檔!$C$2:$C$11,MATCH($E3137,品項主檔!$A$2:$A$11,0))</f>
        <v>主食</v>
      </c>
      <c r="H3137" s="17" t="n">
        <f aca="false">SUMIFS(品項年度售價!$D$2:$D$31,品項年度售價!$A$2:$A$31,$B3137,品項年度售價!$B$2:$B$31,$E3137)</f>
        <v>185</v>
      </c>
      <c r="I3137" s="4" t="n">
        <v>902</v>
      </c>
      <c r="J3137" s="14" t="n">
        <f aca="false">H3137*I3137</f>
        <v>166870</v>
      </c>
    </row>
    <row r="3138" customFormat="false" ht="15" hidden="false" customHeight="false" outlineLevel="0" collapsed="false">
      <c r="A3138" s="6" t="str">
        <f aca="false">TEXT(B3138,"0")&amp;"-"&amp;TEXT(C3138,"00")</f>
        <v>2025-06</v>
      </c>
      <c r="B3138" s="4" t="n">
        <v>2025</v>
      </c>
      <c r="C3138" s="4" t="n">
        <v>6</v>
      </c>
      <c r="D3138" s="9" t="s">
        <v>280</v>
      </c>
      <c r="E3138" s="9" t="s">
        <v>362</v>
      </c>
      <c r="F3138" s="12" t="str">
        <f aca="false">INDEX(品項主檔!$B$2:$B$11,MATCH($E3138,品項主檔!$A$2:$A$11,0))</f>
        <v>海鮮炒飯</v>
      </c>
      <c r="G3138" s="12" t="str">
        <f aca="false">INDEX(品項主檔!$C$2:$C$11,MATCH($E3138,品項主檔!$A$2:$A$11,0))</f>
        <v>主食</v>
      </c>
      <c r="H3138" s="17" t="n">
        <f aca="false">SUMIFS(品項年度售價!$D$2:$D$31,品項年度售價!$A$2:$A$31,$B3138,品項年度售價!$B$2:$B$31,$E3138)</f>
        <v>255</v>
      </c>
      <c r="I3138" s="4" t="n">
        <v>470</v>
      </c>
      <c r="J3138" s="14" t="n">
        <f aca="false">H3138*I3138</f>
        <v>119850</v>
      </c>
    </row>
    <row r="3139" customFormat="false" ht="15" hidden="false" customHeight="false" outlineLevel="0" collapsed="false">
      <c r="A3139" s="6" t="str">
        <f aca="false">TEXT(B3139,"0")&amp;"-"&amp;TEXT(C3139,"00")</f>
        <v>2025-06</v>
      </c>
      <c r="B3139" s="4" t="n">
        <v>2025</v>
      </c>
      <c r="C3139" s="4" t="n">
        <v>6</v>
      </c>
      <c r="D3139" s="9" t="s">
        <v>280</v>
      </c>
      <c r="E3139" s="9" t="s">
        <v>364</v>
      </c>
      <c r="F3139" s="12" t="str">
        <f aca="false">INDEX(品項主檔!$B$2:$B$11,MATCH($E3139,品項主檔!$A$2:$A$11,0))</f>
        <v>酸辣湯</v>
      </c>
      <c r="G3139" s="12" t="str">
        <f aca="false">INDEX(品項主檔!$C$2:$C$11,MATCH($E3139,品項主檔!$A$2:$A$11,0))</f>
        <v>湯品</v>
      </c>
      <c r="H3139" s="17" t="n">
        <f aca="false">SUMIFS(品項年度售價!$D$2:$D$31,品項年度售價!$A$2:$A$31,$B3139,品項年度售價!$B$2:$B$31,$E3139)</f>
        <v>60</v>
      </c>
      <c r="I3139" s="4" t="n">
        <v>2598</v>
      </c>
      <c r="J3139" s="14" t="n">
        <f aca="false">H3139*I3139</f>
        <v>155880</v>
      </c>
    </row>
    <row r="3140" customFormat="false" ht="15" hidden="false" customHeight="false" outlineLevel="0" collapsed="false">
      <c r="A3140" s="6" t="str">
        <f aca="false">TEXT(B3140,"0")&amp;"-"&amp;TEXT(C3140,"00")</f>
        <v>2025-06</v>
      </c>
      <c r="B3140" s="4" t="n">
        <v>2025</v>
      </c>
      <c r="C3140" s="4" t="n">
        <v>6</v>
      </c>
      <c r="D3140" s="9" t="s">
        <v>280</v>
      </c>
      <c r="E3140" s="9" t="s">
        <v>367</v>
      </c>
      <c r="F3140" s="12" t="str">
        <f aca="false">INDEX(品項主檔!$B$2:$B$11,MATCH($E3140,品項主檔!$A$2:$A$11,0))</f>
        <v>招牌滷味拼盤</v>
      </c>
      <c r="G3140" s="12" t="str">
        <f aca="false">INDEX(品項主檔!$C$2:$C$11,MATCH($E3140,品項主檔!$A$2:$A$11,0))</f>
        <v>小菜</v>
      </c>
      <c r="H3140" s="17" t="n">
        <f aca="false">SUMIFS(品項年度售價!$D$2:$D$31,品項年度售價!$A$2:$A$31,$B3140,品項年度售價!$B$2:$B$31,$E3140)</f>
        <v>125</v>
      </c>
      <c r="I3140" s="4" t="n">
        <v>1959</v>
      </c>
      <c r="J3140" s="14" t="n">
        <f aca="false">H3140*I3140</f>
        <v>244875</v>
      </c>
    </row>
    <row r="3141" customFormat="false" ht="15" hidden="false" customHeight="false" outlineLevel="0" collapsed="false">
      <c r="A3141" s="6" t="str">
        <f aca="false">TEXT(B3141,"0")&amp;"-"&amp;TEXT(C3141,"00")</f>
        <v>2025-06</v>
      </c>
      <c r="B3141" s="4" t="n">
        <v>2025</v>
      </c>
      <c r="C3141" s="4" t="n">
        <v>6</v>
      </c>
      <c r="D3141" s="9" t="s">
        <v>280</v>
      </c>
      <c r="E3141" s="9" t="s">
        <v>370</v>
      </c>
      <c r="F3141" s="12" t="str">
        <f aca="false">INDEX(品項主檔!$B$2:$B$11,MATCH($E3141,品項主檔!$A$2:$A$11,0))</f>
        <v>古早味紅茶</v>
      </c>
      <c r="G3141" s="12" t="str">
        <f aca="false">INDEX(品項主檔!$C$2:$C$11,MATCH($E3141,品項主檔!$A$2:$A$11,0))</f>
        <v>飲品</v>
      </c>
      <c r="H3141" s="17" t="n">
        <f aca="false">SUMIFS(品項年度售價!$D$2:$D$31,品項年度售價!$A$2:$A$31,$B3141,品項年度售價!$B$2:$B$31,$E3141)</f>
        <v>45</v>
      </c>
      <c r="I3141" s="4" t="n">
        <v>6168</v>
      </c>
      <c r="J3141" s="14" t="n">
        <f aca="false">H3141*I3141</f>
        <v>277560</v>
      </c>
    </row>
    <row r="3142" customFormat="false" ht="15" hidden="false" customHeight="false" outlineLevel="0" collapsed="false">
      <c r="A3142" s="6" t="str">
        <f aca="false">TEXT(B3142,"0")&amp;"-"&amp;TEXT(C3142,"00")</f>
        <v>2025-06</v>
      </c>
      <c r="B3142" s="4" t="n">
        <v>2025</v>
      </c>
      <c r="C3142" s="4" t="n">
        <v>6</v>
      </c>
      <c r="D3142" s="9" t="s">
        <v>283</v>
      </c>
      <c r="E3142" s="9" t="s">
        <v>349</v>
      </c>
      <c r="F3142" s="12" t="str">
        <f aca="false">INDEX(品項主檔!$B$2:$B$11,MATCH($E3142,品項主檔!$A$2:$A$11,0))</f>
        <v>招牌牛肉麵</v>
      </c>
      <c r="G3142" s="12" t="str">
        <f aca="false">INDEX(品項主檔!$C$2:$C$11,MATCH($E3142,品項主檔!$A$2:$A$11,0))</f>
        <v>主食</v>
      </c>
      <c r="H3142" s="17" t="n">
        <f aca="false">SUMIFS(品項年度售價!$D$2:$D$31,品項年度售價!$A$2:$A$31,$B3142,品項年度售價!$B$2:$B$31,$E3142)</f>
        <v>295</v>
      </c>
      <c r="I3142" s="4" t="n">
        <v>500</v>
      </c>
      <c r="J3142" s="14" t="n">
        <f aca="false">H3142*I3142</f>
        <v>147500</v>
      </c>
    </row>
    <row r="3143" customFormat="false" ht="15" hidden="false" customHeight="false" outlineLevel="0" collapsed="false">
      <c r="A3143" s="6" t="str">
        <f aca="false">TEXT(B3143,"0")&amp;"-"&amp;TEXT(C3143,"00")</f>
        <v>2025-06</v>
      </c>
      <c r="B3143" s="4" t="n">
        <v>2025</v>
      </c>
      <c r="C3143" s="4" t="n">
        <v>6</v>
      </c>
      <c r="D3143" s="9" t="s">
        <v>283</v>
      </c>
      <c r="E3143" s="9" t="s">
        <v>352</v>
      </c>
      <c r="F3143" s="12" t="str">
        <f aca="false">INDEX(品項主檔!$B$2:$B$11,MATCH($E3143,品項主檔!$A$2:$A$11,0))</f>
        <v>三杯雞定食</v>
      </c>
      <c r="G3143" s="12" t="str">
        <f aca="false">INDEX(品項主檔!$C$2:$C$11,MATCH($E3143,品項主檔!$A$2:$A$11,0))</f>
        <v>主食</v>
      </c>
      <c r="H3143" s="17" t="n">
        <f aca="false">SUMIFS(品項年度售價!$D$2:$D$31,品項年度售價!$A$2:$A$31,$B3143,品項年度售價!$B$2:$B$31,$E3143)</f>
        <v>260</v>
      </c>
      <c r="I3143" s="4" t="n">
        <v>501</v>
      </c>
      <c r="J3143" s="14" t="n">
        <f aca="false">H3143*I3143</f>
        <v>130260</v>
      </c>
    </row>
    <row r="3144" customFormat="false" ht="15" hidden="false" customHeight="false" outlineLevel="0" collapsed="false">
      <c r="A3144" s="6" t="str">
        <f aca="false">TEXT(B3144,"0")&amp;"-"&amp;TEXT(C3144,"00")</f>
        <v>2025-06</v>
      </c>
      <c r="B3144" s="4" t="n">
        <v>2025</v>
      </c>
      <c r="C3144" s="4" t="n">
        <v>6</v>
      </c>
      <c r="D3144" s="9" t="s">
        <v>283</v>
      </c>
      <c r="E3144" s="9" t="s">
        <v>354</v>
      </c>
      <c r="F3144" s="12" t="str">
        <f aca="false">INDEX(品項主檔!$B$2:$B$11,MATCH($E3144,品項主檔!$A$2:$A$11,0))</f>
        <v>蔥油雞腿飯</v>
      </c>
      <c r="G3144" s="12" t="str">
        <f aca="false">INDEX(品項主檔!$C$2:$C$11,MATCH($E3144,品項主檔!$A$2:$A$11,0))</f>
        <v>主食</v>
      </c>
      <c r="H3144" s="17" t="n">
        <f aca="false">SUMIFS(品項年度售價!$D$2:$D$31,品項年度售價!$A$2:$A$31,$B3144,品項年度售價!$B$2:$B$31,$E3144)</f>
        <v>230</v>
      </c>
      <c r="I3144" s="4" t="n">
        <v>379</v>
      </c>
      <c r="J3144" s="14" t="n">
        <f aca="false">H3144*I3144</f>
        <v>87170</v>
      </c>
    </row>
    <row r="3145" customFormat="false" ht="15" hidden="false" customHeight="false" outlineLevel="0" collapsed="false">
      <c r="A3145" s="6" t="str">
        <f aca="false">TEXT(B3145,"0")&amp;"-"&amp;TEXT(C3145,"00")</f>
        <v>2025-06</v>
      </c>
      <c r="B3145" s="4" t="n">
        <v>2025</v>
      </c>
      <c r="C3145" s="4" t="n">
        <v>6</v>
      </c>
      <c r="D3145" s="9" t="s">
        <v>283</v>
      </c>
      <c r="E3145" s="9" t="s">
        <v>356</v>
      </c>
      <c r="F3145" s="12" t="str">
        <f aca="false">INDEX(品項主檔!$B$2:$B$11,MATCH($E3145,品項主檔!$A$2:$A$11,0))</f>
        <v>黑胡椒豬排飯</v>
      </c>
      <c r="G3145" s="12" t="str">
        <f aca="false">INDEX(品項主檔!$C$2:$C$11,MATCH($E3145,品項主檔!$A$2:$A$11,0))</f>
        <v>主食</v>
      </c>
      <c r="H3145" s="17" t="n">
        <f aca="false">SUMIFS(品項年度售價!$D$2:$D$31,品項年度售價!$A$2:$A$31,$B3145,品項年度售價!$B$2:$B$31,$E3145)</f>
        <v>240</v>
      </c>
      <c r="I3145" s="4" t="n">
        <v>415</v>
      </c>
      <c r="J3145" s="14" t="n">
        <f aca="false">H3145*I3145</f>
        <v>99600</v>
      </c>
    </row>
    <row r="3146" customFormat="false" ht="15" hidden="false" customHeight="false" outlineLevel="0" collapsed="false">
      <c r="A3146" s="6" t="str">
        <f aca="false">TEXT(B3146,"0")&amp;"-"&amp;TEXT(C3146,"00")</f>
        <v>2025-06</v>
      </c>
      <c r="B3146" s="4" t="n">
        <v>2025</v>
      </c>
      <c r="C3146" s="4" t="n">
        <v>6</v>
      </c>
      <c r="D3146" s="9" t="s">
        <v>283</v>
      </c>
      <c r="E3146" s="9" t="s">
        <v>358</v>
      </c>
      <c r="F3146" s="12" t="str">
        <f aca="false">INDEX(品項主檔!$B$2:$B$11,MATCH($E3146,品項主檔!$A$2:$A$11,0))</f>
        <v>麻油雞湯麵</v>
      </c>
      <c r="G3146" s="12" t="str">
        <f aca="false">INDEX(品項主檔!$C$2:$C$11,MATCH($E3146,品項主檔!$A$2:$A$11,0))</f>
        <v>主食</v>
      </c>
      <c r="H3146" s="17" t="n">
        <f aca="false">SUMIFS(品項年度售價!$D$2:$D$31,品項年度售價!$A$2:$A$31,$B3146,品項年度售價!$B$2:$B$31,$E3146)</f>
        <v>305</v>
      </c>
      <c r="I3146" s="4" t="n">
        <v>226</v>
      </c>
      <c r="J3146" s="14" t="n">
        <f aca="false">H3146*I3146</f>
        <v>68930</v>
      </c>
    </row>
    <row r="3147" customFormat="false" ht="15" hidden="false" customHeight="false" outlineLevel="0" collapsed="false">
      <c r="A3147" s="6" t="str">
        <f aca="false">TEXT(B3147,"0")&amp;"-"&amp;TEXT(C3147,"00")</f>
        <v>2025-06</v>
      </c>
      <c r="B3147" s="4" t="n">
        <v>2025</v>
      </c>
      <c r="C3147" s="4" t="n">
        <v>6</v>
      </c>
      <c r="D3147" s="9" t="s">
        <v>283</v>
      </c>
      <c r="E3147" s="9" t="s">
        <v>360</v>
      </c>
      <c r="F3147" s="12" t="str">
        <f aca="false">INDEX(品項主檔!$B$2:$B$11,MATCH($E3147,品項主檔!$A$2:$A$11,0))</f>
        <v>塔香涼麵</v>
      </c>
      <c r="G3147" s="12" t="str">
        <f aca="false">INDEX(品項主檔!$C$2:$C$11,MATCH($E3147,品項主檔!$A$2:$A$11,0))</f>
        <v>主食</v>
      </c>
      <c r="H3147" s="17" t="n">
        <f aca="false">SUMIFS(品項年度售價!$D$2:$D$31,品項年度售價!$A$2:$A$31,$B3147,品項年度售價!$B$2:$B$31,$E3147)</f>
        <v>185</v>
      </c>
      <c r="I3147" s="4" t="n">
        <v>737</v>
      </c>
      <c r="J3147" s="14" t="n">
        <f aca="false">H3147*I3147</f>
        <v>136345</v>
      </c>
    </row>
    <row r="3148" customFormat="false" ht="15" hidden="false" customHeight="false" outlineLevel="0" collapsed="false">
      <c r="A3148" s="6" t="str">
        <f aca="false">TEXT(B3148,"0")&amp;"-"&amp;TEXT(C3148,"00")</f>
        <v>2025-06</v>
      </c>
      <c r="B3148" s="4" t="n">
        <v>2025</v>
      </c>
      <c r="C3148" s="4" t="n">
        <v>6</v>
      </c>
      <c r="D3148" s="9" t="s">
        <v>283</v>
      </c>
      <c r="E3148" s="9" t="s">
        <v>362</v>
      </c>
      <c r="F3148" s="12" t="str">
        <f aca="false">INDEX(品項主檔!$B$2:$B$11,MATCH($E3148,品項主檔!$A$2:$A$11,0))</f>
        <v>海鮮炒飯</v>
      </c>
      <c r="G3148" s="12" t="str">
        <f aca="false">INDEX(品項主檔!$C$2:$C$11,MATCH($E3148,品項主檔!$A$2:$A$11,0))</f>
        <v>主食</v>
      </c>
      <c r="H3148" s="17" t="n">
        <f aca="false">SUMIFS(品項年度售價!$D$2:$D$31,品項年度售價!$A$2:$A$31,$B3148,品項年度售價!$B$2:$B$31,$E3148)</f>
        <v>255</v>
      </c>
      <c r="I3148" s="4" t="n">
        <v>441</v>
      </c>
      <c r="J3148" s="14" t="n">
        <f aca="false">H3148*I3148</f>
        <v>112455</v>
      </c>
    </row>
    <row r="3149" customFormat="false" ht="15" hidden="false" customHeight="false" outlineLevel="0" collapsed="false">
      <c r="A3149" s="6" t="str">
        <f aca="false">TEXT(B3149,"0")&amp;"-"&amp;TEXT(C3149,"00")</f>
        <v>2025-06</v>
      </c>
      <c r="B3149" s="4" t="n">
        <v>2025</v>
      </c>
      <c r="C3149" s="4" t="n">
        <v>6</v>
      </c>
      <c r="D3149" s="9" t="s">
        <v>283</v>
      </c>
      <c r="E3149" s="9" t="s">
        <v>364</v>
      </c>
      <c r="F3149" s="12" t="str">
        <f aca="false">INDEX(品項主檔!$B$2:$B$11,MATCH($E3149,品項主檔!$A$2:$A$11,0))</f>
        <v>酸辣湯</v>
      </c>
      <c r="G3149" s="12" t="str">
        <f aca="false">INDEX(品項主檔!$C$2:$C$11,MATCH($E3149,品項主檔!$A$2:$A$11,0))</f>
        <v>湯品</v>
      </c>
      <c r="H3149" s="17" t="n">
        <f aca="false">SUMIFS(品項年度售價!$D$2:$D$31,品項年度售價!$A$2:$A$31,$B3149,品項年度售價!$B$2:$B$31,$E3149)</f>
        <v>60</v>
      </c>
      <c r="I3149" s="4" t="n">
        <v>1681</v>
      </c>
      <c r="J3149" s="14" t="n">
        <f aca="false">H3149*I3149</f>
        <v>100860</v>
      </c>
    </row>
    <row r="3150" customFormat="false" ht="15" hidden="false" customHeight="false" outlineLevel="0" collapsed="false">
      <c r="A3150" s="6" t="str">
        <f aca="false">TEXT(B3150,"0")&amp;"-"&amp;TEXT(C3150,"00")</f>
        <v>2025-06</v>
      </c>
      <c r="B3150" s="4" t="n">
        <v>2025</v>
      </c>
      <c r="C3150" s="4" t="n">
        <v>6</v>
      </c>
      <c r="D3150" s="9" t="s">
        <v>283</v>
      </c>
      <c r="E3150" s="9" t="s">
        <v>367</v>
      </c>
      <c r="F3150" s="12" t="str">
        <f aca="false">INDEX(品項主檔!$B$2:$B$11,MATCH($E3150,品項主檔!$A$2:$A$11,0))</f>
        <v>招牌滷味拼盤</v>
      </c>
      <c r="G3150" s="12" t="str">
        <f aca="false">INDEX(品項主檔!$C$2:$C$11,MATCH($E3150,品項主檔!$A$2:$A$11,0))</f>
        <v>小菜</v>
      </c>
      <c r="H3150" s="17" t="n">
        <f aca="false">SUMIFS(品項年度售價!$D$2:$D$31,品項年度售價!$A$2:$A$31,$B3150,品項年度售價!$B$2:$B$31,$E3150)</f>
        <v>125</v>
      </c>
      <c r="I3150" s="4" t="n">
        <v>1554</v>
      </c>
      <c r="J3150" s="14" t="n">
        <f aca="false">H3150*I3150</f>
        <v>194250</v>
      </c>
    </row>
    <row r="3151" customFormat="false" ht="15" hidden="false" customHeight="false" outlineLevel="0" collapsed="false">
      <c r="A3151" s="6" t="str">
        <f aca="false">TEXT(B3151,"0")&amp;"-"&amp;TEXT(C3151,"00")</f>
        <v>2025-06</v>
      </c>
      <c r="B3151" s="4" t="n">
        <v>2025</v>
      </c>
      <c r="C3151" s="4" t="n">
        <v>6</v>
      </c>
      <c r="D3151" s="9" t="s">
        <v>283</v>
      </c>
      <c r="E3151" s="9" t="s">
        <v>370</v>
      </c>
      <c r="F3151" s="12" t="str">
        <f aca="false">INDEX(品項主檔!$B$2:$B$11,MATCH($E3151,品項主檔!$A$2:$A$11,0))</f>
        <v>古早味紅茶</v>
      </c>
      <c r="G3151" s="12" t="str">
        <f aca="false">INDEX(品項主檔!$C$2:$C$11,MATCH($E3151,品項主檔!$A$2:$A$11,0))</f>
        <v>飲品</v>
      </c>
      <c r="H3151" s="17" t="n">
        <f aca="false">SUMIFS(品項年度售價!$D$2:$D$31,品項年度售價!$A$2:$A$31,$B3151,品項年度售價!$B$2:$B$31,$E3151)</f>
        <v>45</v>
      </c>
      <c r="I3151" s="4" t="n">
        <v>6899</v>
      </c>
      <c r="J3151" s="14" t="n">
        <f aca="false">H3151*I3151</f>
        <v>310455</v>
      </c>
    </row>
    <row r="3152" customFormat="false" ht="15" hidden="false" customHeight="false" outlineLevel="0" collapsed="false">
      <c r="A3152" s="6" t="str">
        <f aca="false">TEXT(B3152,"0")&amp;"-"&amp;TEXT(C3152,"00")</f>
        <v>2025-06</v>
      </c>
      <c r="B3152" s="4" t="n">
        <v>2025</v>
      </c>
      <c r="C3152" s="4" t="n">
        <v>6</v>
      </c>
      <c r="D3152" s="9" t="s">
        <v>285</v>
      </c>
      <c r="E3152" s="9" t="s">
        <v>349</v>
      </c>
      <c r="F3152" s="12" t="str">
        <f aca="false">INDEX(品項主檔!$B$2:$B$11,MATCH($E3152,品項主檔!$A$2:$A$11,0))</f>
        <v>招牌牛肉麵</v>
      </c>
      <c r="G3152" s="12" t="str">
        <f aca="false">INDEX(品項主檔!$C$2:$C$11,MATCH($E3152,品項主檔!$A$2:$A$11,0))</f>
        <v>主食</v>
      </c>
      <c r="H3152" s="17" t="n">
        <f aca="false">SUMIFS(品項年度售價!$D$2:$D$31,品項年度售價!$A$2:$A$31,$B3152,品項年度售價!$B$2:$B$31,$E3152)</f>
        <v>295</v>
      </c>
      <c r="I3152" s="4" t="n">
        <v>262</v>
      </c>
      <c r="J3152" s="14" t="n">
        <f aca="false">H3152*I3152</f>
        <v>77290</v>
      </c>
    </row>
    <row r="3153" customFormat="false" ht="15" hidden="false" customHeight="false" outlineLevel="0" collapsed="false">
      <c r="A3153" s="6" t="str">
        <f aca="false">TEXT(B3153,"0")&amp;"-"&amp;TEXT(C3153,"00")</f>
        <v>2025-06</v>
      </c>
      <c r="B3153" s="4" t="n">
        <v>2025</v>
      </c>
      <c r="C3153" s="4" t="n">
        <v>6</v>
      </c>
      <c r="D3153" s="9" t="s">
        <v>285</v>
      </c>
      <c r="E3153" s="9" t="s">
        <v>352</v>
      </c>
      <c r="F3153" s="12" t="str">
        <f aca="false">INDEX(品項主檔!$B$2:$B$11,MATCH($E3153,品項主檔!$A$2:$A$11,0))</f>
        <v>三杯雞定食</v>
      </c>
      <c r="G3153" s="12" t="str">
        <f aca="false">INDEX(品項主檔!$C$2:$C$11,MATCH($E3153,品項主檔!$A$2:$A$11,0))</f>
        <v>主食</v>
      </c>
      <c r="H3153" s="17" t="n">
        <f aca="false">SUMIFS(品項年度售價!$D$2:$D$31,品項年度售價!$A$2:$A$31,$B3153,品項年度售價!$B$2:$B$31,$E3153)</f>
        <v>260</v>
      </c>
      <c r="I3153" s="4" t="n">
        <v>360</v>
      </c>
      <c r="J3153" s="14" t="n">
        <f aca="false">H3153*I3153</f>
        <v>93600</v>
      </c>
    </row>
    <row r="3154" customFormat="false" ht="15" hidden="false" customHeight="false" outlineLevel="0" collapsed="false">
      <c r="A3154" s="6" t="str">
        <f aca="false">TEXT(B3154,"0")&amp;"-"&amp;TEXT(C3154,"00")</f>
        <v>2025-06</v>
      </c>
      <c r="B3154" s="4" t="n">
        <v>2025</v>
      </c>
      <c r="C3154" s="4" t="n">
        <v>6</v>
      </c>
      <c r="D3154" s="9" t="s">
        <v>285</v>
      </c>
      <c r="E3154" s="9" t="s">
        <v>354</v>
      </c>
      <c r="F3154" s="12" t="str">
        <f aca="false">INDEX(品項主檔!$B$2:$B$11,MATCH($E3154,品項主檔!$A$2:$A$11,0))</f>
        <v>蔥油雞腿飯</v>
      </c>
      <c r="G3154" s="12" t="str">
        <f aca="false">INDEX(品項主檔!$C$2:$C$11,MATCH($E3154,品項主檔!$A$2:$A$11,0))</f>
        <v>主食</v>
      </c>
      <c r="H3154" s="17" t="n">
        <f aca="false">SUMIFS(品項年度售價!$D$2:$D$31,品項年度售價!$A$2:$A$31,$B3154,品項年度售價!$B$2:$B$31,$E3154)</f>
        <v>230</v>
      </c>
      <c r="I3154" s="4" t="n">
        <v>256</v>
      </c>
      <c r="J3154" s="14" t="n">
        <f aca="false">H3154*I3154</f>
        <v>58880</v>
      </c>
    </row>
    <row r="3155" customFormat="false" ht="15" hidden="false" customHeight="false" outlineLevel="0" collapsed="false">
      <c r="A3155" s="6" t="str">
        <f aca="false">TEXT(B3155,"0")&amp;"-"&amp;TEXT(C3155,"00")</f>
        <v>2025-06</v>
      </c>
      <c r="B3155" s="4" t="n">
        <v>2025</v>
      </c>
      <c r="C3155" s="4" t="n">
        <v>6</v>
      </c>
      <c r="D3155" s="9" t="s">
        <v>285</v>
      </c>
      <c r="E3155" s="9" t="s">
        <v>356</v>
      </c>
      <c r="F3155" s="12" t="str">
        <f aca="false">INDEX(品項主檔!$B$2:$B$11,MATCH($E3155,品項主檔!$A$2:$A$11,0))</f>
        <v>黑胡椒豬排飯</v>
      </c>
      <c r="G3155" s="12" t="str">
        <f aca="false">INDEX(品項主檔!$C$2:$C$11,MATCH($E3155,品項主檔!$A$2:$A$11,0))</f>
        <v>主食</v>
      </c>
      <c r="H3155" s="17" t="n">
        <f aca="false">SUMIFS(品項年度售價!$D$2:$D$31,品項年度售價!$A$2:$A$31,$B3155,品項年度售價!$B$2:$B$31,$E3155)</f>
        <v>240</v>
      </c>
      <c r="I3155" s="4" t="n">
        <v>348</v>
      </c>
      <c r="J3155" s="14" t="n">
        <f aca="false">H3155*I3155</f>
        <v>83520</v>
      </c>
    </row>
    <row r="3156" customFormat="false" ht="15" hidden="false" customHeight="false" outlineLevel="0" collapsed="false">
      <c r="A3156" s="6" t="str">
        <f aca="false">TEXT(B3156,"0")&amp;"-"&amp;TEXT(C3156,"00")</f>
        <v>2025-06</v>
      </c>
      <c r="B3156" s="4" t="n">
        <v>2025</v>
      </c>
      <c r="C3156" s="4" t="n">
        <v>6</v>
      </c>
      <c r="D3156" s="9" t="s">
        <v>285</v>
      </c>
      <c r="E3156" s="9" t="s">
        <v>358</v>
      </c>
      <c r="F3156" s="12" t="str">
        <f aca="false">INDEX(品項主檔!$B$2:$B$11,MATCH($E3156,品項主檔!$A$2:$A$11,0))</f>
        <v>麻油雞湯麵</v>
      </c>
      <c r="G3156" s="12" t="str">
        <f aca="false">INDEX(品項主檔!$C$2:$C$11,MATCH($E3156,品項主檔!$A$2:$A$11,0))</f>
        <v>主食</v>
      </c>
      <c r="H3156" s="17" t="n">
        <f aca="false">SUMIFS(品項年度售價!$D$2:$D$31,品項年度售價!$A$2:$A$31,$B3156,品項年度售價!$B$2:$B$31,$E3156)</f>
        <v>305</v>
      </c>
      <c r="I3156" s="4" t="n">
        <v>140</v>
      </c>
      <c r="J3156" s="14" t="n">
        <f aca="false">H3156*I3156</f>
        <v>42700</v>
      </c>
    </row>
    <row r="3157" customFormat="false" ht="15" hidden="false" customHeight="false" outlineLevel="0" collapsed="false">
      <c r="A3157" s="6" t="str">
        <f aca="false">TEXT(B3157,"0")&amp;"-"&amp;TEXT(C3157,"00")</f>
        <v>2025-06</v>
      </c>
      <c r="B3157" s="4" t="n">
        <v>2025</v>
      </c>
      <c r="C3157" s="4" t="n">
        <v>6</v>
      </c>
      <c r="D3157" s="9" t="s">
        <v>285</v>
      </c>
      <c r="E3157" s="9" t="s">
        <v>360</v>
      </c>
      <c r="F3157" s="12" t="str">
        <f aca="false">INDEX(品項主檔!$B$2:$B$11,MATCH($E3157,品項主檔!$A$2:$A$11,0))</f>
        <v>塔香涼麵</v>
      </c>
      <c r="G3157" s="12" t="str">
        <f aca="false">INDEX(品項主檔!$C$2:$C$11,MATCH($E3157,品項主檔!$A$2:$A$11,0))</f>
        <v>主食</v>
      </c>
      <c r="H3157" s="17" t="n">
        <f aca="false">SUMIFS(品項年度售價!$D$2:$D$31,品項年度售價!$A$2:$A$31,$B3157,品項年度售價!$B$2:$B$31,$E3157)</f>
        <v>185</v>
      </c>
      <c r="I3157" s="4" t="n">
        <v>471</v>
      </c>
      <c r="J3157" s="14" t="n">
        <f aca="false">H3157*I3157</f>
        <v>87135</v>
      </c>
    </row>
    <row r="3158" customFormat="false" ht="15" hidden="false" customHeight="false" outlineLevel="0" collapsed="false">
      <c r="A3158" s="6" t="str">
        <f aca="false">TEXT(B3158,"0")&amp;"-"&amp;TEXT(C3158,"00")</f>
        <v>2025-06</v>
      </c>
      <c r="B3158" s="4" t="n">
        <v>2025</v>
      </c>
      <c r="C3158" s="4" t="n">
        <v>6</v>
      </c>
      <c r="D3158" s="9" t="s">
        <v>285</v>
      </c>
      <c r="E3158" s="9" t="s">
        <v>362</v>
      </c>
      <c r="F3158" s="12" t="str">
        <f aca="false">INDEX(品項主檔!$B$2:$B$11,MATCH($E3158,品項主檔!$A$2:$A$11,0))</f>
        <v>海鮮炒飯</v>
      </c>
      <c r="G3158" s="12" t="str">
        <f aca="false">INDEX(品項主檔!$C$2:$C$11,MATCH($E3158,品項主檔!$A$2:$A$11,0))</f>
        <v>主食</v>
      </c>
      <c r="H3158" s="17" t="n">
        <f aca="false">SUMIFS(品項年度售價!$D$2:$D$31,品項年度售價!$A$2:$A$31,$B3158,品項年度售價!$B$2:$B$31,$E3158)</f>
        <v>255</v>
      </c>
      <c r="I3158" s="4" t="n">
        <v>311</v>
      </c>
      <c r="J3158" s="14" t="n">
        <f aca="false">H3158*I3158</f>
        <v>79305</v>
      </c>
    </row>
    <row r="3159" customFormat="false" ht="15" hidden="false" customHeight="false" outlineLevel="0" collapsed="false">
      <c r="A3159" s="6" t="str">
        <f aca="false">TEXT(B3159,"0")&amp;"-"&amp;TEXT(C3159,"00")</f>
        <v>2025-06</v>
      </c>
      <c r="B3159" s="4" t="n">
        <v>2025</v>
      </c>
      <c r="C3159" s="4" t="n">
        <v>6</v>
      </c>
      <c r="D3159" s="9" t="s">
        <v>285</v>
      </c>
      <c r="E3159" s="9" t="s">
        <v>364</v>
      </c>
      <c r="F3159" s="12" t="str">
        <f aca="false">INDEX(品項主檔!$B$2:$B$11,MATCH($E3159,品項主檔!$A$2:$A$11,0))</f>
        <v>酸辣湯</v>
      </c>
      <c r="G3159" s="12" t="str">
        <f aca="false">INDEX(品項主檔!$C$2:$C$11,MATCH($E3159,品項主檔!$A$2:$A$11,0))</f>
        <v>湯品</v>
      </c>
      <c r="H3159" s="17" t="n">
        <f aca="false">SUMIFS(品項年度售價!$D$2:$D$31,品項年度售價!$A$2:$A$31,$B3159,品項年度售價!$B$2:$B$31,$E3159)</f>
        <v>60</v>
      </c>
      <c r="I3159" s="4" t="n">
        <v>1567</v>
      </c>
      <c r="J3159" s="14" t="n">
        <f aca="false">H3159*I3159</f>
        <v>94020</v>
      </c>
    </row>
    <row r="3160" customFormat="false" ht="15" hidden="false" customHeight="false" outlineLevel="0" collapsed="false">
      <c r="A3160" s="6" t="str">
        <f aca="false">TEXT(B3160,"0")&amp;"-"&amp;TEXT(C3160,"00")</f>
        <v>2025-06</v>
      </c>
      <c r="B3160" s="4" t="n">
        <v>2025</v>
      </c>
      <c r="C3160" s="4" t="n">
        <v>6</v>
      </c>
      <c r="D3160" s="9" t="s">
        <v>285</v>
      </c>
      <c r="E3160" s="9" t="s">
        <v>367</v>
      </c>
      <c r="F3160" s="12" t="str">
        <f aca="false">INDEX(品項主檔!$B$2:$B$11,MATCH($E3160,品項主檔!$A$2:$A$11,0))</f>
        <v>招牌滷味拼盤</v>
      </c>
      <c r="G3160" s="12" t="str">
        <f aca="false">INDEX(品項主檔!$C$2:$C$11,MATCH($E3160,品項主檔!$A$2:$A$11,0))</f>
        <v>小菜</v>
      </c>
      <c r="H3160" s="17" t="n">
        <f aca="false">SUMIFS(品項年度售價!$D$2:$D$31,品項年度售價!$A$2:$A$31,$B3160,品項年度售價!$B$2:$B$31,$E3160)</f>
        <v>125</v>
      </c>
      <c r="I3160" s="4" t="n">
        <v>1003</v>
      </c>
      <c r="J3160" s="14" t="n">
        <f aca="false">H3160*I3160</f>
        <v>125375</v>
      </c>
    </row>
    <row r="3161" customFormat="false" ht="15" hidden="false" customHeight="false" outlineLevel="0" collapsed="false">
      <c r="A3161" s="6" t="str">
        <f aca="false">TEXT(B3161,"0")&amp;"-"&amp;TEXT(C3161,"00")</f>
        <v>2025-06</v>
      </c>
      <c r="B3161" s="4" t="n">
        <v>2025</v>
      </c>
      <c r="C3161" s="4" t="n">
        <v>6</v>
      </c>
      <c r="D3161" s="9" t="s">
        <v>285</v>
      </c>
      <c r="E3161" s="9" t="s">
        <v>370</v>
      </c>
      <c r="F3161" s="12" t="str">
        <f aca="false">INDEX(品項主檔!$B$2:$B$11,MATCH($E3161,品項主檔!$A$2:$A$11,0))</f>
        <v>古早味紅茶</v>
      </c>
      <c r="G3161" s="12" t="str">
        <f aca="false">INDEX(品項主檔!$C$2:$C$11,MATCH($E3161,品項主檔!$A$2:$A$11,0))</f>
        <v>飲品</v>
      </c>
      <c r="H3161" s="17" t="n">
        <f aca="false">SUMIFS(品項年度售價!$D$2:$D$31,品項年度售價!$A$2:$A$31,$B3161,品項年度售價!$B$2:$B$31,$E3161)</f>
        <v>45</v>
      </c>
      <c r="I3161" s="4" t="n">
        <v>3618</v>
      </c>
      <c r="J3161" s="14" t="n">
        <f aca="false">H3161*I3161</f>
        <v>162810</v>
      </c>
    </row>
    <row r="3162" customFormat="false" ht="15" hidden="false" customHeight="false" outlineLevel="0" collapsed="false">
      <c r="A3162" s="6" t="str">
        <f aca="false">TEXT(B3162,"0")&amp;"-"&amp;TEXT(C3162,"00")</f>
        <v>2025-06</v>
      </c>
      <c r="B3162" s="4" t="n">
        <v>2025</v>
      </c>
      <c r="C3162" s="4" t="n">
        <v>6</v>
      </c>
      <c r="D3162" s="9" t="s">
        <v>300</v>
      </c>
      <c r="E3162" s="9" t="s">
        <v>349</v>
      </c>
      <c r="F3162" s="12" t="str">
        <f aca="false">INDEX(品項主檔!$B$2:$B$11,MATCH($E3162,品項主檔!$A$2:$A$11,0))</f>
        <v>招牌牛肉麵</v>
      </c>
      <c r="G3162" s="12" t="str">
        <f aca="false">INDEX(品項主檔!$C$2:$C$11,MATCH($E3162,品項主檔!$A$2:$A$11,0))</f>
        <v>主食</v>
      </c>
      <c r="H3162" s="17" t="n">
        <f aca="false">SUMIFS(品項年度售價!$D$2:$D$31,品項年度售價!$A$2:$A$31,$B3162,品項年度售價!$B$2:$B$31,$E3162)</f>
        <v>295</v>
      </c>
      <c r="I3162" s="4" t="n">
        <v>457</v>
      </c>
      <c r="J3162" s="14" t="n">
        <f aca="false">H3162*I3162</f>
        <v>134815</v>
      </c>
    </row>
    <row r="3163" customFormat="false" ht="15" hidden="false" customHeight="false" outlineLevel="0" collapsed="false">
      <c r="A3163" s="6" t="str">
        <f aca="false">TEXT(B3163,"0")&amp;"-"&amp;TEXT(C3163,"00")</f>
        <v>2025-06</v>
      </c>
      <c r="B3163" s="4" t="n">
        <v>2025</v>
      </c>
      <c r="C3163" s="4" t="n">
        <v>6</v>
      </c>
      <c r="D3163" s="9" t="s">
        <v>300</v>
      </c>
      <c r="E3163" s="9" t="s">
        <v>352</v>
      </c>
      <c r="F3163" s="12" t="str">
        <f aca="false">INDEX(品項主檔!$B$2:$B$11,MATCH($E3163,品項主檔!$A$2:$A$11,0))</f>
        <v>三杯雞定食</v>
      </c>
      <c r="G3163" s="12" t="str">
        <f aca="false">INDEX(品項主檔!$C$2:$C$11,MATCH($E3163,品項主檔!$A$2:$A$11,0))</f>
        <v>主食</v>
      </c>
      <c r="H3163" s="17" t="n">
        <f aca="false">SUMIFS(品項年度售價!$D$2:$D$31,品項年度售價!$A$2:$A$31,$B3163,品項年度售價!$B$2:$B$31,$E3163)</f>
        <v>260</v>
      </c>
      <c r="I3163" s="4" t="n">
        <v>669</v>
      </c>
      <c r="J3163" s="14" t="n">
        <f aca="false">H3163*I3163</f>
        <v>173940</v>
      </c>
    </row>
    <row r="3164" customFormat="false" ht="15" hidden="false" customHeight="false" outlineLevel="0" collapsed="false">
      <c r="A3164" s="6" t="str">
        <f aca="false">TEXT(B3164,"0")&amp;"-"&amp;TEXT(C3164,"00")</f>
        <v>2025-06</v>
      </c>
      <c r="B3164" s="4" t="n">
        <v>2025</v>
      </c>
      <c r="C3164" s="4" t="n">
        <v>6</v>
      </c>
      <c r="D3164" s="9" t="s">
        <v>300</v>
      </c>
      <c r="E3164" s="9" t="s">
        <v>354</v>
      </c>
      <c r="F3164" s="12" t="str">
        <f aca="false">INDEX(品項主檔!$B$2:$B$11,MATCH($E3164,品項主檔!$A$2:$A$11,0))</f>
        <v>蔥油雞腿飯</v>
      </c>
      <c r="G3164" s="12" t="str">
        <f aca="false">INDEX(品項主檔!$C$2:$C$11,MATCH($E3164,品項主檔!$A$2:$A$11,0))</f>
        <v>主食</v>
      </c>
      <c r="H3164" s="17" t="n">
        <f aca="false">SUMIFS(品項年度售價!$D$2:$D$31,品項年度售價!$A$2:$A$31,$B3164,品項年度售價!$B$2:$B$31,$E3164)</f>
        <v>230</v>
      </c>
      <c r="I3164" s="4" t="n">
        <v>582</v>
      </c>
      <c r="J3164" s="14" t="n">
        <f aca="false">H3164*I3164</f>
        <v>133860</v>
      </c>
    </row>
    <row r="3165" customFormat="false" ht="15" hidden="false" customHeight="false" outlineLevel="0" collapsed="false">
      <c r="A3165" s="6" t="str">
        <f aca="false">TEXT(B3165,"0")&amp;"-"&amp;TEXT(C3165,"00")</f>
        <v>2025-06</v>
      </c>
      <c r="B3165" s="4" t="n">
        <v>2025</v>
      </c>
      <c r="C3165" s="4" t="n">
        <v>6</v>
      </c>
      <c r="D3165" s="9" t="s">
        <v>300</v>
      </c>
      <c r="E3165" s="9" t="s">
        <v>356</v>
      </c>
      <c r="F3165" s="12" t="str">
        <f aca="false">INDEX(品項主檔!$B$2:$B$11,MATCH($E3165,品項主檔!$A$2:$A$11,0))</f>
        <v>黑胡椒豬排飯</v>
      </c>
      <c r="G3165" s="12" t="str">
        <f aca="false">INDEX(品項主檔!$C$2:$C$11,MATCH($E3165,品項主檔!$A$2:$A$11,0))</f>
        <v>主食</v>
      </c>
      <c r="H3165" s="17" t="n">
        <f aca="false">SUMIFS(品項年度售價!$D$2:$D$31,品項年度售價!$A$2:$A$31,$B3165,品項年度售價!$B$2:$B$31,$E3165)</f>
        <v>240</v>
      </c>
      <c r="I3165" s="4" t="n">
        <v>677</v>
      </c>
      <c r="J3165" s="14" t="n">
        <f aca="false">H3165*I3165</f>
        <v>162480</v>
      </c>
    </row>
    <row r="3166" customFormat="false" ht="15" hidden="false" customHeight="false" outlineLevel="0" collapsed="false">
      <c r="A3166" s="6" t="str">
        <f aca="false">TEXT(B3166,"0")&amp;"-"&amp;TEXT(C3166,"00")</f>
        <v>2025-06</v>
      </c>
      <c r="B3166" s="4" t="n">
        <v>2025</v>
      </c>
      <c r="C3166" s="4" t="n">
        <v>6</v>
      </c>
      <c r="D3166" s="9" t="s">
        <v>300</v>
      </c>
      <c r="E3166" s="9" t="s">
        <v>358</v>
      </c>
      <c r="F3166" s="12" t="str">
        <f aca="false">INDEX(品項主檔!$B$2:$B$11,MATCH($E3166,品項主檔!$A$2:$A$11,0))</f>
        <v>麻油雞湯麵</v>
      </c>
      <c r="G3166" s="12" t="str">
        <f aca="false">INDEX(品項主檔!$C$2:$C$11,MATCH($E3166,品項主檔!$A$2:$A$11,0))</f>
        <v>主食</v>
      </c>
      <c r="H3166" s="17" t="n">
        <f aca="false">SUMIFS(品項年度售價!$D$2:$D$31,品項年度售價!$A$2:$A$31,$B3166,品項年度售價!$B$2:$B$31,$E3166)</f>
        <v>305</v>
      </c>
      <c r="I3166" s="4" t="n">
        <v>328</v>
      </c>
      <c r="J3166" s="14" t="n">
        <f aca="false">H3166*I3166</f>
        <v>100040</v>
      </c>
    </row>
    <row r="3167" customFormat="false" ht="15" hidden="false" customHeight="false" outlineLevel="0" collapsed="false">
      <c r="A3167" s="6" t="str">
        <f aca="false">TEXT(B3167,"0")&amp;"-"&amp;TEXT(C3167,"00")</f>
        <v>2025-06</v>
      </c>
      <c r="B3167" s="4" t="n">
        <v>2025</v>
      </c>
      <c r="C3167" s="4" t="n">
        <v>6</v>
      </c>
      <c r="D3167" s="9" t="s">
        <v>300</v>
      </c>
      <c r="E3167" s="9" t="s">
        <v>360</v>
      </c>
      <c r="F3167" s="12" t="str">
        <f aca="false">INDEX(品項主檔!$B$2:$B$11,MATCH($E3167,品項主檔!$A$2:$A$11,0))</f>
        <v>塔香涼麵</v>
      </c>
      <c r="G3167" s="12" t="str">
        <f aca="false">INDEX(品項主檔!$C$2:$C$11,MATCH($E3167,品項主檔!$A$2:$A$11,0))</f>
        <v>主食</v>
      </c>
      <c r="H3167" s="17" t="n">
        <f aca="false">SUMIFS(品項年度售價!$D$2:$D$31,品項年度售價!$A$2:$A$31,$B3167,品項年度售價!$B$2:$B$31,$E3167)</f>
        <v>185</v>
      </c>
      <c r="I3167" s="4" t="n">
        <v>932</v>
      </c>
      <c r="J3167" s="14" t="n">
        <f aca="false">H3167*I3167</f>
        <v>172420</v>
      </c>
    </row>
    <row r="3168" customFormat="false" ht="15" hidden="false" customHeight="false" outlineLevel="0" collapsed="false">
      <c r="A3168" s="6" t="str">
        <f aca="false">TEXT(B3168,"0")&amp;"-"&amp;TEXT(C3168,"00")</f>
        <v>2025-06</v>
      </c>
      <c r="B3168" s="4" t="n">
        <v>2025</v>
      </c>
      <c r="C3168" s="4" t="n">
        <v>6</v>
      </c>
      <c r="D3168" s="9" t="s">
        <v>300</v>
      </c>
      <c r="E3168" s="9" t="s">
        <v>362</v>
      </c>
      <c r="F3168" s="12" t="str">
        <f aca="false">INDEX(品項主檔!$B$2:$B$11,MATCH($E3168,品項主檔!$A$2:$A$11,0))</f>
        <v>海鮮炒飯</v>
      </c>
      <c r="G3168" s="12" t="str">
        <f aca="false">INDEX(品項主檔!$C$2:$C$11,MATCH($E3168,品項主檔!$A$2:$A$11,0))</f>
        <v>主食</v>
      </c>
      <c r="H3168" s="17" t="n">
        <f aca="false">SUMIFS(品項年度售價!$D$2:$D$31,品項年度售價!$A$2:$A$31,$B3168,品項年度售價!$B$2:$B$31,$E3168)</f>
        <v>255</v>
      </c>
      <c r="I3168" s="4" t="n">
        <v>588</v>
      </c>
      <c r="J3168" s="14" t="n">
        <f aca="false">H3168*I3168</f>
        <v>149940</v>
      </c>
    </row>
    <row r="3169" customFormat="false" ht="15" hidden="false" customHeight="false" outlineLevel="0" collapsed="false">
      <c r="A3169" s="6" t="str">
        <f aca="false">TEXT(B3169,"0")&amp;"-"&amp;TEXT(C3169,"00")</f>
        <v>2025-06</v>
      </c>
      <c r="B3169" s="4" t="n">
        <v>2025</v>
      </c>
      <c r="C3169" s="4" t="n">
        <v>6</v>
      </c>
      <c r="D3169" s="9" t="s">
        <v>300</v>
      </c>
      <c r="E3169" s="9" t="s">
        <v>364</v>
      </c>
      <c r="F3169" s="12" t="str">
        <f aca="false">INDEX(品項主檔!$B$2:$B$11,MATCH($E3169,品項主檔!$A$2:$A$11,0))</f>
        <v>酸辣湯</v>
      </c>
      <c r="G3169" s="12" t="str">
        <f aca="false">INDEX(品項主檔!$C$2:$C$11,MATCH($E3169,品項主檔!$A$2:$A$11,0))</f>
        <v>湯品</v>
      </c>
      <c r="H3169" s="17" t="n">
        <f aca="false">SUMIFS(品項年度售價!$D$2:$D$31,品項年度售價!$A$2:$A$31,$B3169,品項年度售價!$B$2:$B$31,$E3169)</f>
        <v>60</v>
      </c>
      <c r="I3169" s="4" t="n">
        <v>2214</v>
      </c>
      <c r="J3169" s="14" t="n">
        <f aca="false">H3169*I3169</f>
        <v>132840</v>
      </c>
    </row>
    <row r="3170" customFormat="false" ht="15" hidden="false" customHeight="false" outlineLevel="0" collapsed="false">
      <c r="A3170" s="6" t="str">
        <f aca="false">TEXT(B3170,"0")&amp;"-"&amp;TEXT(C3170,"00")</f>
        <v>2025-06</v>
      </c>
      <c r="B3170" s="4" t="n">
        <v>2025</v>
      </c>
      <c r="C3170" s="4" t="n">
        <v>6</v>
      </c>
      <c r="D3170" s="9" t="s">
        <v>300</v>
      </c>
      <c r="E3170" s="9" t="s">
        <v>367</v>
      </c>
      <c r="F3170" s="12" t="str">
        <f aca="false">INDEX(品項主檔!$B$2:$B$11,MATCH($E3170,品項主檔!$A$2:$A$11,0))</f>
        <v>招牌滷味拼盤</v>
      </c>
      <c r="G3170" s="12" t="str">
        <f aca="false">INDEX(品項主檔!$C$2:$C$11,MATCH($E3170,品項主檔!$A$2:$A$11,0))</f>
        <v>小菜</v>
      </c>
      <c r="H3170" s="17" t="n">
        <f aca="false">SUMIFS(品項年度售價!$D$2:$D$31,品項年度售價!$A$2:$A$31,$B3170,品項年度售價!$B$2:$B$31,$E3170)</f>
        <v>125</v>
      </c>
      <c r="I3170" s="4" t="n">
        <v>2033</v>
      </c>
      <c r="J3170" s="14" t="n">
        <f aca="false">H3170*I3170</f>
        <v>254125</v>
      </c>
    </row>
    <row r="3171" customFormat="false" ht="15" hidden="false" customHeight="false" outlineLevel="0" collapsed="false">
      <c r="A3171" s="6" t="str">
        <f aca="false">TEXT(B3171,"0")&amp;"-"&amp;TEXT(C3171,"00")</f>
        <v>2025-06</v>
      </c>
      <c r="B3171" s="4" t="n">
        <v>2025</v>
      </c>
      <c r="C3171" s="4" t="n">
        <v>6</v>
      </c>
      <c r="D3171" s="9" t="s">
        <v>300</v>
      </c>
      <c r="E3171" s="9" t="s">
        <v>370</v>
      </c>
      <c r="F3171" s="12" t="str">
        <f aca="false">INDEX(品項主檔!$B$2:$B$11,MATCH($E3171,品項主檔!$A$2:$A$11,0))</f>
        <v>古早味紅茶</v>
      </c>
      <c r="G3171" s="12" t="str">
        <f aca="false">INDEX(品項主檔!$C$2:$C$11,MATCH($E3171,品項主檔!$A$2:$A$11,0))</f>
        <v>飲品</v>
      </c>
      <c r="H3171" s="17" t="n">
        <f aca="false">SUMIFS(品項年度售價!$D$2:$D$31,品項年度售價!$A$2:$A$31,$B3171,品項年度售價!$B$2:$B$31,$E3171)</f>
        <v>45</v>
      </c>
      <c r="I3171" s="4" t="n">
        <v>8292</v>
      </c>
      <c r="J3171" s="14" t="n">
        <f aca="false">H3171*I3171</f>
        <v>373140</v>
      </c>
    </row>
    <row r="3172" customFormat="false" ht="15" hidden="false" customHeight="false" outlineLevel="0" collapsed="false">
      <c r="A3172" s="6" t="str">
        <f aca="false">TEXT(B3172,"0")&amp;"-"&amp;TEXT(C3172,"00")</f>
        <v>2025-06</v>
      </c>
      <c r="B3172" s="4" t="n">
        <v>2025</v>
      </c>
      <c r="C3172" s="4" t="n">
        <v>6</v>
      </c>
      <c r="D3172" s="9" t="s">
        <v>305</v>
      </c>
      <c r="E3172" s="9" t="s">
        <v>349</v>
      </c>
      <c r="F3172" s="12" t="str">
        <f aca="false">INDEX(品項主檔!$B$2:$B$11,MATCH($E3172,品項主檔!$A$2:$A$11,0))</f>
        <v>招牌牛肉麵</v>
      </c>
      <c r="G3172" s="12" t="str">
        <f aca="false">INDEX(品項主檔!$C$2:$C$11,MATCH($E3172,品項主檔!$A$2:$A$11,0))</f>
        <v>主食</v>
      </c>
      <c r="H3172" s="17" t="n">
        <f aca="false">SUMIFS(品項年度售價!$D$2:$D$31,品項年度售價!$A$2:$A$31,$B3172,品項年度售價!$B$2:$B$31,$E3172)</f>
        <v>295</v>
      </c>
      <c r="I3172" s="4" t="n">
        <v>434</v>
      </c>
      <c r="J3172" s="14" t="n">
        <f aca="false">H3172*I3172</f>
        <v>128030</v>
      </c>
    </row>
    <row r="3173" customFormat="false" ht="15" hidden="false" customHeight="false" outlineLevel="0" collapsed="false">
      <c r="A3173" s="6" t="str">
        <f aca="false">TEXT(B3173,"0")&amp;"-"&amp;TEXT(C3173,"00")</f>
        <v>2025-06</v>
      </c>
      <c r="B3173" s="4" t="n">
        <v>2025</v>
      </c>
      <c r="C3173" s="4" t="n">
        <v>6</v>
      </c>
      <c r="D3173" s="9" t="s">
        <v>305</v>
      </c>
      <c r="E3173" s="9" t="s">
        <v>352</v>
      </c>
      <c r="F3173" s="12" t="str">
        <f aca="false">INDEX(品項主檔!$B$2:$B$11,MATCH($E3173,品項主檔!$A$2:$A$11,0))</f>
        <v>三杯雞定食</v>
      </c>
      <c r="G3173" s="12" t="str">
        <f aca="false">INDEX(品項主檔!$C$2:$C$11,MATCH($E3173,品項主檔!$A$2:$A$11,0))</f>
        <v>主食</v>
      </c>
      <c r="H3173" s="17" t="n">
        <f aca="false">SUMIFS(品項年度售價!$D$2:$D$31,品項年度售價!$A$2:$A$31,$B3173,品項年度售價!$B$2:$B$31,$E3173)</f>
        <v>260</v>
      </c>
      <c r="I3173" s="4" t="n">
        <v>525</v>
      </c>
      <c r="J3173" s="14" t="n">
        <f aca="false">H3173*I3173</f>
        <v>136500</v>
      </c>
    </row>
    <row r="3174" customFormat="false" ht="15" hidden="false" customHeight="false" outlineLevel="0" collapsed="false">
      <c r="A3174" s="6" t="str">
        <f aca="false">TEXT(B3174,"0")&amp;"-"&amp;TEXT(C3174,"00")</f>
        <v>2025-06</v>
      </c>
      <c r="B3174" s="4" t="n">
        <v>2025</v>
      </c>
      <c r="C3174" s="4" t="n">
        <v>6</v>
      </c>
      <c r="D3174" s="9" t="s">
        <v>305</v>
      </c>
      <c r="E3174" s="9" t="s">
        <v>354</v>
      </c>
      <c r="F3174" s="12" t="str">
        <f aca="false">INDEX(品項主檔!$B$2:$B$11,MATCH($E3174,品項主檔!$A$2:$A$11,0))</f>
        <v>蔥油雞腿飯</v>
      </c>
      <c r="G3174" s="12" t="str">
        <f aca="false">INDEX(品項主檔!$C$2:$C$11,MATCH($E3174,品項主檔!$A$2:$A$11,0))</f>
        <v>主食</v>
      </c>
      <c r="H3174" s="17" t="n">
        <f aca="false">SUMIFS(品項年度售價!$D$2:$D$31,品項年度售價!$A$2:$A$31,$B3174,品項年度售價!$B$2:$B$31,$E3174)</f>
        <v>230</v>
      </c>
      <c r="I3174" s="4" t="n">
        <v>560</v>
      </c>
      <c r="J3174" s="14" t="n">
        <f aca="false">H3174*I3174</f>
        <v>128800</v>
      </c>
    </row>
    <row r="3175" customFormat="false" ht="15" hidden="false" customHeight="false" outlineLevel="0" collapsed="false">
      <c r="A3175" s="6" t="str">
        <f aca="false">TEXT(B3175,"0")&amp;"-"&amp;TEXT(C3175,"00")</f>
        <v>2025-06</v>
      </c>
      <c r="B3175" s="4" t="n">
        <v>2025</v>
      </c>
      <c r="C3175" s="4" t="n">
        <v>6</v>
      </c>
      <c r="D3175" s="9" t="s">
        <v>305</v>
      </c>
      <c r="E3175" s="9" t="s">
        <v>356</v>
      </c>
      <c r="F3175" s="12" t="str">
        <f aca="false">INDEX(品項主檔!$B$2:$B$11,MATCH($E3175,品項主檔!$A$2:$A$11,0))</f>
        <v>黑胡椒豬排飯</v>
      </c>
      <c r="G3175" s="12" t="str">
        <f aca="false">INDEX(品項主檔!$C$2:$C$11,MATCH($E3175,品項主檔!$A$2:$A$11,0))</f>
        <v>主食</v>
      </c>
      <c r="H3175" s="17" t="n">
        <f aca="false">SUMIFS(品項年度售價!$D$2:$D$31,品項年度售價!$A$2:$A$31,$B3175,品項年度售價!$B$2:$B$31,$E3175)</f>
        <v>240</v>
      </c>
      <c r="I3175" s="4" t="n">
        <v>471</v>
      </c>
      <c r="J3175" s="14" t="n">
        <f aca="false">H3175*I3175</f>
        <v>113040</v>
      </c>
    </row>
    <row r="3176" customFormat="false" ht="15" hidden="false" customHeight="false" outlineLevel="0" collapsed="false">
      <c r="A3176" s="6" t="str">
        <f aca="false">TEXT(B3176,"0")&amp;"-"&amp;TEXT(C3176,"00")</f>
        <v>2025-06</v>
      </c>
      <c r="B3176" s="4" t="n">
        <v>2025</v>
      </c>
      <c r="C3176" s="4" t="n">
        <v>6</v>
      </c>
      <c r="D3176" s="9" t="s">
        <v>305</v>
      </c>
      <c r="E3176" s="9" t="s">
        <v>358</v>
      </c>
      <c r="F3176" s="12" t="str">
        <f aca="false">INDEX(品項主檔!$B$2:$B$11,MATCH($E3176,品項主檔!$A$2:$A$11,0))</f>
        <v>麻油雞湯麵</v>
      </c>
      <c r="G3176" s="12" t="str">
        <f aca="false">INDEX(品項主檔!$C$2:$C$11,MATCH($E3176,品項主檔!$A$2:$A$11,0))</f>
        <v>主食</v>
      </c>
      <c r="H3176" s="17" t="n">
        <f aca="false">SUMIFS(品項年度售價!$D$2:$D$31,品項年度售價!$A$2:$A$31,$B3176,品項年度售價!$B$2:$B$31,$E3176)</f>
        <v>305</v>
      </c>
      <c r="I3176" s="4" t="n">
        <v>263</v>
      </c>
      <c r="J3176" s="14" t="n">
        <f aca="false">H3176*I3176</f>
        <v>80215</v>
      </c>
    </row>
    <row r="3177" customFormat="false" ht="15" hidden="false" customHeight="false" outlineLevel="0" collapsed="false">
      <c r="A3177" s="6" t="str">
        <f aca="false">TEXT(B3177,"0")&amp;"-"&amp;TEXT(C3177,"00")</f>
        <v>2025-06</v>
      </c>
      <c r="B3177" s="4" t="n">
        <v>2025</v>
      </c>
      <c r="C3177" s="4" t="n">
        <v>6</v>
      </c>
      <c r="D3177" s="9" t="s">
        <v>305</v>
      </c>
      <c r="E3177" s="9" t="s">
        <v>360</v>
      </c>
      <c r="F3177" s="12" t="str">
        <f aca="false">INDEX(品項主檔!$B$2:$B$11,MATCH($E3177,品項主檔!$A$2:$A$11,0))</f>
        <v>塔香涼麵</v>
      </c>
      <c r="G3177" s="12" t="str">
        <f aca="false">INDEX(品項主檔!$C$2:$C$11,MATCH($E3177,品項主檔!$A$2:$A$11,0))</f>
        <v>主食</v>
      </c>
      <c r="H3177" s="17" t="n">
        <f aca="false">SUMIFS(品項年度售價!$D$2:$D$31,品項年度售價!$A$2:$A$31,$B3177,品項年度售價!$B$2:$B$31,$E3177)</f>
        <v>185</v>
      </c>
      <c r="I3177" s="4" t="n">
        <v>713</v>
      </c>
      <c r="J3177" s="14" t="n">
        <f aca="false">H3177*I3177</f>
        <v>131905</v>
      </c>
    </row>
    <row r="3178" customFormat="false" ht="15" hidden="false" customHeight="false" outlineLevel="0" collapsed="false">
      <c r="A3178" s="6" t="str">
        <f aca="false">TEXT(B3178,"0")&amp;"-"&amp;TEXT(C3178,"00")</f>
        <v>2025-06</v>
      </c>
      <c r="B3178" s="4" t="n">
        <v>2025</v>
      </c>
      <c r="C3178" s="4" t="n">
        <v>6</v>
      </c>
      <c r="D3178" s="9" t="s">
        <v>305</v>
      </c>
      <c r="E3178" s="9" t="s">
        <v>362</v>
      </c>
      <c r="F3178" s="12" t="str">
        <f aca="false">INDEX(品項主檔!$B$2:$B$11,MATCH($E3178,品項主檔!$A$2:$A$11,0))</f>
        <v>海鮮炒飯</v>
      </c>
      <c r="G3178" s="12" t="str">
        <f aca="false">INDEX(品項主檔!$C$2:$C$11,MATCH($E3178,品項主檔!$A$2:$A$11,0))</f>
        <v>主食</v>
      </c>
      <c r="H3178" s="17" t="n">
        <f aca="false">SUMIFS(品項年度售價!$D$2:$D$31,品項年度售價!$A$2:$A$31,$B3178,品項年度售價!$B$2:$B$31,$E3178)</f>
        <v>255</v>
      </c>
      <c r="I3178" s="4" t="n">
        <v>482</v>
      </c>
      <c r="J3178" s="14" t="n">
        <f aca="false">H3178*I3178</f>
        <v>122910</v>
      </c>
    </row>
    <row r="3179" customFormat="false" ht="15" hidden="false" customHeight="false" outlineLevel="0" collapsed="false">
      <c r="A3179" s="6" t="str">
        <f aca="false">TEXT(B3179,"0")&amp;"-"&amp;TEXT(C3179,"00")</f>
        <v>2025-06</v>
      </c>
      <c r="B3179" s="4" t="n">
        <v>2025</v>
      </c>
      <c r="C3179" s="4" t="n">
        <v>6</v>
      </c>
      <c r="D3179" s="9" t="s">
        <v>305</v>
      </c>
      <c r="E3179" s="9" t="s">
        <v>364</v>
      </c>
      <c r="F3179" s="12" t="str">
        <f aca="false">INDEX(品項主檔!$B$2:$B$11,MATCH($E3179,品項主檔!$A$2:$A$11,0))</f>
        <v>酸辣湯</v>
      </c>
      <c r="G3179" s="12" t="str">
        <f aca="false">INDEX(品項主檔!$C$2:$C$11,MATCH($E3179,品項主檔!$A$2:$A$11,0))</f>
        <v>湯品</v>
      </c>
      <c r="H3179" s="17" t="n">
        <f aca="false">SUMIFS(品項年度售價!$D$2:$D$31,品項年度售價!$A$2:$A$31,$B3179,品項年度售價!$B$2:$B$31,$E3179)</f>
        <v>60</v>
      </c>
      <c r="I3179" s="4" t="n">
        <v>1927</v>
      </c>
      <c r="J3179" s="14" t="n">
        <f aca="false">H3179*I3179</f>
        <v>115620</v>
      </c>
    </row>
    <row r="3180" customFormat="false" ht="15" hidden="false" customHeight="false" outlineLevel="0" collapsed="false">
      <c r="A3180" s="6" t="str">
        <f aca="false">TEXT(B3180,"0")&amp;"-"&amp;TEXT(C3180,"00")</f>
        <v>2025-06</v>
      </c>
      <c r="B3180" s="4" t="n">
        <v>2025</v>
      </c>
      <c r="C3180" s="4" t="n">
        <v>6</v>
      </c>
      <c r="D3180" s="9" t="s">
        <v>305</v>
      </c>
      <c r="E3180" s="9" t="s">
        <v>367</v>
      </c>
      <c r="F3180" s="12" t="str">
        <f aca="false">INDEX(品項主檔!$B$2:$B$11,MATCH($E3180,品項主檔!$A$2:$A$11,0))</f>
        <v>招牌滷味拼盤</v>
      </c>
      <c r="G3180" s="12" t="str">
        <f aca="false">INDEX(品項主檔!$C$2:$C$11,MATCH($E3180,品項主檔!$A$2:$A$11,0))</f>
        <v>小菜</v>
      </c>
      <c r="H3180" s="17" t="n">
        <f aca="false">SUMIFS(品項年度售價!$D$2:$D$31,品項年度售價!$A$2:$A$31,$B3180,品項年度售價!$B$2:$B$31,$E3180)</f>
        <v>125</v>
      </c>
      <c r="I3180" s="4" t="n">
        <v>1416</v>
      </c>
      <c r="J3180" s="14" t="n">
        <f aca="false">H3180*I3180</f>
        <v>177000</v>
      </c>
    </row>
    <row r="3181" customFormat="false" ht="15" hidden="false" customHeight="false" outlineLevel="0" collapsed="false">
      <c r="A3181" s="6" t="str">
        <f aca="false">TEXT(B3181,"0")&amp;"-"&amp;TEXT(C3181,"00")</f>
        <v>2025-06</v>
      </c>
      <c r="B3181" s="4" t="n">
        <v>2025</v>
      </c>
      <c r="C3181" s="4" t="n">
        <v>6</v>
      </c>
      <c r="D3181" s="9" t="s">
        <v>305</v>
      </c>
      <c r="E3181" s="9" t="s">
        <v>370</v>
      </c>
      <c r="F3181" s="12" t="str">
        <f aca="false">INDEX(品項主檔!$B$2:$B$11,MATCH($E3181,品項主檔!$A$2:$A$11,0))</f>
        <v>古早味紅茶</v>
      </c>
      <c r="G3181" s="12" t="str">
        <f aca="false">INDEX(品項主檔!$C$2:$C$11,MATCH($E3181,品項主檔!$A$2:$A$11,0))</f>
        <v>飲品</v>
      </c>
      <c r="H3181" s="17" t="n">
        <f aca="false">SUMIFS(品項年度售價!$D$2:$D$31,品項年度售價!$A$2:$A$31,$B3181,品項年度售價!$B$2:$B$31,$E3181)</f>
        <v>45</v>
      </c>
      <c r="I3181" s="4" t="n">
        <v>5084</v>
      </c>
      <c r="J3181" s="14" t="n">
        <f aca="false">H3181*I3181</f>
        <v>228780</v>
      </c>
    </row>
    <row r="3182" customFormat="false" ht="15" hidden="false" customHeight="false" outlineLevel="0" collapsed="false">
      <c r="A3182" s="6" t="str">
        <f aca="false">TEXT(B3182,"0")&amp;"-"&amp;TEXT(C3182,"00")</f>
        <v>2025-06</v>
      </c>
      <c r="B3182" s="4" t="n">
        <v>2025</v>
      </c>
      <c r="C3182" s="4" t="n">
        <v>6</v>
      </c>
      <c r="D3182" s="9" t="s">
        <v>307</v>
      </c>
      <c r="E3182" s="9" t="s">
        <v>349</v>
      </c>
      <c r="F3182" s="12" t="str">
        <f aca="false">INDEX(品項主檔!$B$2:$B$11,MATCH($E3182,品項主檔!$A$2:$A$11,0))</f>
        <v>招牌牛肉麵</v>
      </c>
      <c r="G3182" s="12" t="str">
        <f aca="false">INDEX(品項主檔!$C$2:$C$11,MATCH($E3182,品項主檔!$A$2:$A$11,0))</f>
        <v>主食</v>
      </c>
      <c r="H3182" s="17" t="n">
        <f aca="false">SUMIFS(品項年度售價!$D$2:$D$31,品項年度售價!$A$2:$A$31,$B3182,品項年度售價!$B$2:$B$31,$E3182)</f>
        <v>295</v>
      </c>
      <c r="I3182" s="4" t="n">
        <v>279</v>
      </c>
      <c r="J3182" s="14" t="n">
        <f aca="false">H3182*I3182</f>
        <v>82305</v>
      </c>
    </row>
    <row r="3183" customFormat="false" ht="15" hidden="false" customHeight="false" outlineLevel="0" collapsed="false">
      <c r="A3183" s="6" t="str">
        <f aca="false">TEXT(B3183,"0")&amp;"-"&amp;TEXT(C3183,"00")</f>
        <v>2025-06</v>
      </c>
      <c r="B3183" s="4" t="n">
        <v>2025</v>
      </c>
      <c r="C3183" s="4" t="n">
        <v>6</v>
      </c>
      <c r="D3183" s="9" t="s">
        <v>307</v>
      </c>
      <c r="E3183" s="9" t="s">
        <v>352</v>
      </c>
      <c r="F3183" s="12" t="str">
        <f aca="false">INDEX(品項主檔!$B$2:$B$11,MATCH($E3183,品項主檔!$A$2:$A$11,0))</f>
        <v>三杯雞定食</v>
      </c>
      <c r="G3183" s="12" t="str">
        <f aca="false">INDEX(品項主檔!$C$2:$C$11,MATCH($E3183,品項主檔!$A$2:$A$11,0))</f>
        <v>主食</v>
      </c>
      <c r="H3183" s="17" t="n">
        <f aca="false">SUMIFS(品項年度售價!$D$2:$D$31,品項年度售價!$A$2:$A$31,$B3183,品項年度售價!$B$2:$B$31,$E3183)</f>
        <v>260</v>
      </c>
      <c r="I3183" s="4" t="n">
        <v>389</v>
      </c>
      <c r="J3183" s="14" t="n">
        <f aca="false">H3183*I3183</f>
        <v>101140</v>
      </c>
    </row>
    <row r="3184" customFormat="false" ht="15" hidden="false" customHeight="false" outlineLevel="0" collapsed="false">
      <c r="A3184" s="6" t="str">
        <f aca="false">TEXT(B3184,"0")&amp;"-"&amp;TEXT(C3184,"00")</f>
        <v>2025-06</v>
      </c>
      <c r="B3184" s="4" t="n">
        <v>2025</v>
      </c>
      <c r="C3184" s="4" t="n">
        <v>6</v>
      </c>
      <c r="D3184" s="9" t="s">
        <v>307</v>
      </c>
      <c r="E3184" s="9" t="s">
        <v>354</v>
      </c>
      <c r="F3184" s="12" t="str">
        <f aca="false">INDEX(品項主檔!$B$2:$B$11,MATCH($E3184,品項主檔!$A$2:$A$11,0))</f>
        <v>蔥油雞腿飯</v>
      </c>
      <c r="G3184" s="12" t="str">
        <f aca="false">INDEX(品項主檔!$C$2:$C$11,MATCH($E3184,品項主檔!$A$2:$A$11,0))</f>
        <v>主食</v>
      </c>
      <c r="H3184" s="17" t="n">
        <f aca="false">SUMIFS(品項年度售價!$D$2:$D$31,品項年度售價!$A$2:$A$31,$B3184,品項年度售價!$B$2:$B$31,$E3184)</f>
        <v>230</v>
      </c>
      <c r="I3184" s="4" t="n">
        <v>366</v>
      </c>
      <c r="J3184" s="14" t="n">
        <f aca="false">H3184*I3184</f>
        <v>84180</v>
      </c>
    </row>
    <row r="3185" customFormat="false" ht="15" hidden="false" customHeight="false" outlineLevel="0" collapsed="false">
      <c r="A3185" s="6" t="str">
        <f aca="false">TEXT(B3185,"0")&amp;"-"&amp;TEXT(C3185,"00")</f>
        <v>2025-06</v>
      </c>
      <c r="B3185" s="4" t="n">
        <v>2025</v>
      </c>
      <c r="C3185" s="4" t="n">
        <v>6</v>
      </c>
      <c r="D3185" s="9" t="s">
        <v>307</v>
      </c>
      <c r="E3185" s="9" t="s">
        <v>356</v>
      </c>
      <c r="F3185" s="12" t="str">
        <f aca="false">INDEX(品項主檔!$B$2:$B$11,MATCH($E3185,品項主檔!$A$2:$A$11,0))</f>
        <v>黑胡椒豬排飯</v>
      </c>
      <c r="G3185" s="12" t="str">
        <f aca="false">INDEX(品項主檔!$C$2:$C$11,MATCH($E3185,品項主檔!$A$2:$A$11,0))</f>
        <v>主食</v>
      </c>
      <c r="H3185" s="17" t="n">
        <f aca="false">SUMIFS(品項年度售價!$D$2:$D$31,品項年度售價!$A$2:$A$31,$B3185,品項年度售價!$B$2:$B$31,$E3185)</f>
        <v>240</v>
      </c>
      <c r="I3185" s="4" t="n">
        <v>307</v>
      </c>
      <c r="J3185" s="14" t="n">
        <f aca="false">H3185*I3185</f>
        <v>73680</v>
      </c>
    </row>
    <row r="3186" customFormat="false" ht="15" hidden="false" customHeight="false" outlineLevel="0" collapsed="false">
      <c r="A3186" s="6" t="str">
        <f aca="false">TEXT(B3186,"0")&amp;"-"&amp;TEXT(C3186,"00")</f>
        <v>2025-06</v>
      </c>
      <c r="B3186" s="4" t="n">
        <v>2025</v>
      </c>
      <c r="C3186" s="4" t="n">
        <v>6</v>
      </c>
      <c r="D3186" s="9" t="s">
        <v>307</v>
      </c>
      <c r="E3186" s="9" t="s">
        <v>358</v>
      </c>
      <c r="F3186" s="12" t="str">
        <f aca="false">INDEX(品項主檔!$B$2:$B$11,MATCH($E3186,品項主檔!$A$2:$A$11,0))</f>
        <v>麻油雞湯麵</v>
      </c>
      <c r="G3186" s="12" t="str">
        <f aca="false">INDEX(品項主檔!$C$2:$C$11,MATCH($E3186,品項主檔!$A$2:$A$11,0))</f>
        <v>主食</v>
      </c>
      <c r="H3186" s="17" t="n">
        <f aca="false">SUMIFS(品項年度售價!$D$2:$D$31,品項年度售價!$A$2:$A$31,$B3186,品項年度售價!$B$2:$B$31,$E3186)</f>
        <v>305</v>
      </c>
      <c r="I3186" s="4" t="n">
        <v>140</v>
      </c>
      <c r="J3186" s="14" t="n">
        <f aca="false">H3186*I3186</f>
        <v>42700</v>
      </c>
    </row>
    <row r="3187" customFormat="false" ht="15" hidden="false" customHeight="false" outlineLevel="0" collapsed="false">
      <c r="A3187" s="6" t="str">
        <f aca="false">TEXT(B3187,"0")&amp;"-"&amp;TEXT(C3187,"00")</f>
        <v>2025-06</v>
      </c>
      <c r="B3187" s="4" t="n">
        <v>2025</v>
      </c>
      <c r="C3187" s="4" t="n">
        <v>6</v>
      </c>
      <c r="D3187" s="9" t="s">
        <v>307</v>
      </c>
      <c r="E3187" s="9" t="s">
        <v>360</v>
      </c>
      <c r="F3187" s="12" t="str">
        <f aca="false">INDEX(品項主檔!$B$2:$B$11,MATCH($E3187,品項主檔!$A$2:$A$11,0))</f>
        <v>塔香涼麵</v>
      </c>
      <c r="G3187" s="12" t="str">
        <f aca="false">INDEX(品項主檔!$C$2:$C$11,MATCH($E3187,品項主檔!$A$2:$A$11,0))</f>
        <v>主食</v>
      </c>
      <c r="H3187" s="17" t="n">
        <f aca="false">SUMIFS(品項年度售價!$D$2:$D$31,品項年度售價!$A$2:$A$31,$B3187,品項年度售價!$B$2:$B$31,$E3187)</f>
        <v>185</v>
      </c>
      <c r="I3187" s="4" t="n">
        <v>424</v>
      </c>
      <c r="J3187" s="14" t="n">
        <f aca="false">H3187*I3187</f>
        <v>78440</v>
      </c>
    </row>
    <row r="3188" customFormat="false" ht="15" hidden="false" customHeight="false" outlineLevel="0" collapsed="false">
      <c r="A3188" s="6" t="str">
        <f aca="false">TEXT(B3188,"0")&amp;"-"&amp;TEXT(C3188,"00")</f>
        <v>2025-06</v>
      </c>
      <c r="B3188" s="4" t="n">
        <v>2025</v>
      </c>
      <c r="C3188" s="4" t="n">
        <v>6</v>
      </c>
      <c r="D3188" s="9" t="s">
        <v>307</v>
      </c>
      <c r="E3188" s="9" t="s">
        <v>362</v>
      </c>
      <c r="F3188" s="12" t="str">
        <f aca="false">INDEX(品項主檔!$B$2:$B$11,MATCH($E3188,品項主檔!$A$2:$A$11,0))</f>
        <v>海鮮炒飯</v>
      </c>
      <c r="G3188" s="12" t="str">
        <f aca="false">INDEX(品項主檔!$C$2:$C$11,MATCH($E3188,品項主檔!$A$2:$A$11,0))</f>
        <v>主食</v>
      </c>
      <c r="H3188" s="17" t="n">
        <f aca="false">SUMIFS(品項年度售價!$D$2:$D$31,品項年度售價!$A$2:$A$31,$B3188,品項年度售價!$B$2:$B$31,$E3188)</f>
        <v>255</v>
      </c>
      <c r="I3188" s="4" t="n">
        <v>420</v>
      </c>
      <c r="J3188" s="14" t="n">
        <f aca="false">H3188*I3188</f>
        <v>107100</v>
      </c>
    </row>
    <row r="3189" customFormat="false" ht="15" hidden="false" customHeight="false" outlineLevel="0" collapsed="false">
      <c r="A3189" s="6" t="str">
        <f aca="false">TEXT(B3189,"0")&amp;"-"&amp;TEXT(C3189,"00")</f>
        <v>2025-06</v>
      </c>
      <c r="B3189" s="4" t="n">
        <v>2025</v>
      </c>
      <c r="C3189" s="4" t="n">
        <v>6</v>
      </c>
      <c r="D3189" s="9" t="s">
        <v>307</v>
      </c>
      <c r="E3189" s="9" t="s">
        <v>364</v>
      </c>
      <c r="F3189" s="12" t="str">
        <f aca="false">INDEX(品項主檔!$B$2:$B$11,MATCH($E3189,品項主檔!$A$2:$A$11,0))</f>
        <v>酸辣湯</v>
      </c>
      <c r="G3189" s="12" t="str">
        <f aca="false">INDEX(品項主檔!$C$2:$C$11,MATCH($E3189,品項主檔!$A$2:$A$11,0))</f>
        <v>湯品</v>
      </c>
      <c r="H3189" s="17" t="n">
        <f aca="false">SUMIFS(品項年度售價!$D$2:$D$31,品項年度售價!$A$2:$A$31,$B3189,品項年度售價!$B$2:$B$31,$E3189)</f>
        <v>60</v>
      </c>
      <c r="I3189" s="4" t="n">
        <v>1200</v>
      </c>
      <c r="J3189" s="14" t="n">
        <f aca="false">H3189*I3189</f>
        <v>72000</v>
      </c>
    </row>
    <row r="3190" customFormat="false" ht="15" hidden="false" customHeight="false" outlineLevel="0" collapsed="false">
      <c r="A3190" s="6" t="str">
        <f aca="false">TEXT(B3190,"0")&amp;"-"&amp;TEXT(C3190,"00")</f>
        <v>2025-06</v>
      </c>
      <c r="B3190" s="4" t="n">
        <v>2025</v>
      </c>
      <c r="C3190" s="4" t="n">
        <v>6</v>
      </c>
      <c r="D3190" s="9" t="s">
        <v>307</v>
      </c>
      <c r="E3190" s="9" t="s">
        <v>367</v>
      </c>
      <c r="F3190" s="12" t="str">
        <f aca="false">INDEX(品項主檔!$B$2:$B$11,MATCH($E3190,品項主檔!$A$2:$A$11,0))</f>
        <v>招牌滷味拼盤</v>
      </c>
      <c r="G3190" s="12" t="str">
        <f aca="false">INDEX(品項主檔!$C$2:$C$11,MATCH($E3190,品項主檔!$A$2:$A$11,0))</f>
        <v>小菜</v>
      </c>
      <c r="H3190" s="17" t="n">
        <f aca="false">SUMIFS(品項年度售價!$D$2:$D$31,品項年度售價!$A$2:$A$31,$B3190,品項年度售價!$B$2:$B$31,$E3190)</f>
        <v>125</v>
      </c>
      <c r="I3190" s="4" t="n">
        <v>1404</v>
      </c>
      <c r="J3190" s="14" t="n">
        <f aca="false">H3190*I3190</f>
        <v>175500</v>
      </c>
    </row>
    <row r="3191" customFormat="false" ht="15" hidden="false" customHeight="false" outlineLevel="0" collapsed="false">
      <c r="A3191" s="6" t="str">
        <f aca="false">TEXT(B3191,"0")&amp;"-"&amp;TEXT(C3191,"00")</f>
        <v>2025-06</v>
      </c>
      <c r="B3191" s="4" t="n">
        <v>2025</v>
      </c>
      <c r="C3191" s="4" t="n">
        <v>6</v>
      </c>
      <c r="D3191" s="9" t="s">
        <v>307</v>
      </c>
      <c r="E3191" s="9" t="s">
        <v>370</v>
      </c>
      <c r="F3191" s="12" t="str">
        <f aca="false">INDEX(品項主檔!$B$2:$B$11,MATCH($E3191,品項主檔!$A$2:$A$11,0))</f>
        <v>古早味紅茶</v>
      </c>
      <c r="G3191" s="12" t="str">
        <f aca="false">INDEX(品項主檔!$C$2:$C$11,MATCH($E3191,品項主檔!$A$2:$A$11,0))</f>
        <v>飲品</v>
      </c>
      <c r="H3191" s="17" t="n">
        <f aca="false">SUMIFS(品項年度售價!$D$2:$D$31,品項年度售價!$A$2:$A$31,$B3191,品項年度售價!$B$2:$B$31,$E3191)</f>
        <v>45</v>
      </c>
      <c r="I3191" s="4" t="n">
        <v>3654</v>
      </c>
      <c r="J3191" s="14" t="n">
        <f aca="false">H3191*I3191</f>
        <v>164430</v>
      </c>
    </row>
    <row r="3192" customFormat="false" ht="15" hidden="false" customHeight="false" outlineLevel="0" collapsed="false">
      <c r="A3192" s="6" t="str">
        <f aca="false">TEXT(B3192,"0")&amp;"-"&amp;TEXT(C3192,"00")</f>
        <v>2025-06</v>
      </c>
      <c r="B3192" s="4" t="n">
        <v>2025</v>
      </c>
      <c r="C3192" s="4" t="n">
        <v>6</v>
      </c>
      <c r="D3192" s="9" t="s">
        <v>310</v>
      </c>
      <c r="E3192" s="9" t="s">
        <v>349</v>
      </c>
      <c r="F3192" s="12" t="str">
        <f aca="false">INDEX(品項主檔!$B$2:$B$11,MATCH($E3192,品項主檔!$A$2:$A$11,0))</f>
        <v>招牌牛肉麵</v>
      </c>
      <c r="G3192" s="12" t="str">
        <f aca="false">INDEX(品項主檔!$C$2:$C$11,MATCH($E3192,品項主檔!$A$2:$A$11,0))</f>
        <v>主食</v>
      </c>
      <c r="H3192" s="17" t="n">
        <f aca="false">SUMIFS(品項年度售價!$D$2:$D$31,品項年度售價!$A$2:$A$31,$B3192,品項年度售價!$B$2:$B$31,$E3192)</f>
        <v>295</v>
      </c>
      <c r="I3192" s="4" t="n">
        <v>246</v>
      </c>
      <c r="J3192" s="14" t="n">
        <f aca="false">H3192*I3192</f>
        <v>72570</v>
      </c>
    </row>
    <row r="3193" customFormat="false" ht="15" hidden="false" customHeight="false" outlineLevel="0" collapsed="false">
      <c r="A3193" s="6" t="str">
        <f aca="false">TEXT(B3193,"0")&amp;"-"&amp;TEXT(C3193,"00")</f>
        <v>2025-06</v>
      </c>
      <c r="B3193" s="4" t="n">
        <v>2025</v>
      </c>
      <c r="C3193" s="4" t="n">
        <v>6</v>
      </c>
      <c r="D3193" s="9" t="s">
        <v>310</v>
      </c>
      <c r="E3193" s="9" t="s">
        <v>352</v>
      </c>
      <c r="F3193" s="12" t="str">
        <f aca="false">INDEX(品項主檔!$B$2:$B$11,MATCH($E3193,品項主檔!$A$2:$A$11,0))</f>
        <v>三杯雞定食</v>
      </c>
      <c r="G3193" s="12" t="str">
        <f aca="false">INDEX(品項主檔!$C$2:$C$11,MATCH($E3193,品項主檔!$A$2:$A$11,0))</f>
        <v>主食</v>
      </c>
      <c r="H3193" s="17" t="n">
        <f aca="false">SUMIFS(品項年度售價!$D$2:$D$31,品項年度售價!$A$2:$A$31,$B3193,品項年度售價!$B$2:$B$31,$E3193)</f>
        <v>260</v>
      </c>
      <c r="I3193" s="4" t="n">
        <v>267</v>
      </c>
      <c r="J3193" s="14" t="n">
        <f aca="false">H3193*I3193</f>
        <v>69420</v>
      </c>
    </row>
    <row r="3194" customFormat="false" ht="15" hidden="false" customHeight="false" outlineLevel="0" collapsed="false">
      <c r="A3194" s="6" t="str">
        <f aca="false">TEXT(B3194,"0")&amp;"-"&amp;TEXT(C3194,"00")</f>
        <v>2025-06</v>
      </c>
      <c r="B3194" s="4" t="n">
        <v>2025</v>
      </c>
      <c r="C3194" s="4" t="n">
        <v>6</v>
      </c>
      <c r="D3194" s="9" t="s">
        <v>310</v>
      </c>
      <c r="E3194" s="9" t="s">
        <v>354</v>
      </c>
      <c r="F3194" s="12" t="str">
        <f aca="false">INDEX(品項主檔!$B$2:$B$11,MATCH($E3194,品項主檔!$A$2:$A$11,0))</f>
        <v>蔥油雞腿飯</v>
      </c>
      <c r="G3194" s="12" t="str">
        <f aca="false">INDEX(品項主檔!$C$2:$C$11,MATCH($E3194,品項主檔!$A$2:$A$11,0))</f>
        <v>主食</v>
      </c>
      <c r="H3194" s="17" t="n">
        <f aca="false">SUMIFS(品項年度售價!$D$2:$D$31,品項年度售價!$A$2:$A$31,$B3194,品項年度售價!$B$2:$B$31,$E3194)</f>
        <v>230</v>
      </c>
      <c r="I3194" s="4" t="n">
        <v>300</v>
      </c>
      <c r="J3194" s="14" t="n">
        <f aca="false">H3194*I3194</f>
        <v>69000</v>
      </c>
    </row>
    <row r="3195" customFormat="false" ht="15" hidden="false" customHeight="false" outlineLevel="0" collapsed="false">
      <c r="A3195" s="6" t="str">
        <f aca="false">TEXT(B3195,"0")&amp;"-"&amp;TEXT(C3195,"00")</f>
        <v>2025-06</v>
      </c>
      <c r="B3195" s="4" t="n">
        <v>2025</v>
      </c>
      <c r="C3195" s="4" t="n">
        <v>6</v>
      </c>
      <c r="D3195" s="9" t="s">
        <v>310</v>
      </c>
      <c r="E3195" s="9" t="s">
        <v>356</v>
      </c>
      <c r="F3195" s="12" t="str">
        <f aca="false">INDEX(品項主檔!$B$2:$B$11,MATCH($E3195,品項主檔!$A$2:$A$11,0))</f>
        <v>黑胡椒豬排飯</v>
      </c>
      <c r="G3195" s="12" t="str">
        <f aca="false">INDEX(品項主檔!$C$2:$C$11,MATCH($E3195,品項主檔!$A$2:$A$11,0))</f>
        <v>主食</v>
      </c>
      <c r="H3195" s="17" t="n">
        <f aca="false">SUMIFS(品項年度售價!$D$2:$D$31,品項年度售價!$A$2:$A$31,$B3195,品項年度售價!$B$2:$B$31,$E3195)</f>
        <v>240</v>
      </c>
      <c r="I3195" s="4" t="n">
        <v>208</v>
      </c>
      <c r="J3195" s="14" t="n">
        <f aca="false">H3195*I3195</f>
        <v>49920</v>
      </c>
    </row>
    <row r="3196" customFormat="false" ht="15" hidden="false" customHeight="false" outlineLevel="0" collapsed="false">
      <c r="A3196" s="6" t="str">
        <f aca="false">TEXT(B3196,"0")&amp;"-"&amp;TEXT(C3196,"00")</f>
        <v>2025-06</v>
      </c>
      <c r="B3196" s="4" t="n">
        <v>2025</v>
      </c>
      <c r="C3196" s="4" t="n">
        <v>6</v>
      </c>
      <c r="D3196" s="9" t="s">
        <v>310</v>
      </c>
      <c r="E3196" s="9" t="s">
        <v>358</v>
      </c>
      <c r="F3196" s="12" t="str">
        <f aca="false">INDEX(品項主檔!$B$2:$B$11,MATCH($E3196,品項主檔!$A$2:$A$11,0))</f>
        <v>麻油雞湯麵</v>
      </c>
      <c r="G3196" s="12" t="str">
        <f aca="false">INDEX(品項主檔!$C$2:$C$11,MATCH($E3196,品項主檔!$A$2:$A$11,0))</f>
        <v>主食</v>
      </c>
      <c r="H3196" s="17" t="n">
        <f aca="false">SUMIFS(品項年度售價!$D$2:$D$31,品項年度售價!$A$2:$A$31,$B3196,品項年度售價!$B$2:$B$31,$E3196)</f>
        <v>305</v>
      </c>
      <c r="I3196" s="4" t="n">
        <v>104</v>
      </c>
      <c r="J3196" s="14" t="n">
        <f aca="false">H3196*I3196</f>
        <v>31720</v>
      </c>
    </row>
    <row r="3197" customFormat="false" ht="15" hidden="false" customHeight="false" outlineLevel="0" collapsed="false">
      <c r="A3197" s="6" t="str">
        <f aca="false">TEXT(B3197,"0")&amp;"-"&amp;TEXT(C3197,"00")</f>
        <v>2025-06</v>
      </c>
      <c r="B3197" s="4" t="n">
        <v>2025</v>
      </c>
      <c r="C3197" s="4" t="n">
        <v>6</v>
      </c>
      <c r="D3197" s="9" t="s">
        <v>310</v>
      </c>
      <c r="E3197" s="9" t="s">
        <v>360</v>
      </c>
      <c r="F3197" s="12" t="str">
        <f aca="false">INDEX(品項主檔!$B$2:$B$11,MATCH($E3197,品項主檔!$A$2:$A$11,0))</f>
        <v>塔香涼麵</v>
      </c>
      <c r="G3197" s="12" t="str">
        <f aca="false">INDEX(品項主檔!$C$2:$C$11,MATCH($E3197,品項主檔!$A$2:$A$11,0))</f>
        <v>主食</v>
      </c>
      <c r="H3197" s="17" t="n">
        <f aca="false">SUMIFS(品項年度售價!$D$2:$D$31,品項年度售價!$A$2:$A$31,$B3197,品項年度售價!$B$2:$B$31,$E3197)</f>
        <v>185</v>
      </c>
      <c r="I3197" s="4" t="n">
        <v>442</v>
      </c>
      <c r="J3197" s="14" t="n">
        <f aca="false">H3197*I3197</f>
        <v>81770</v>
      </c>
    </row>
    <row r="3198" customFormat="false" ht="15" hidden="false" customHeight="false" outlineLevel="0" collapsed="false">
      <c r="A3198" s="6" t="str">
        <f aca="false">TEXT(B3198,"0")&amp;"-"&amp;TEXT(C3198,"00")</f>
        <v>2025-06</v>
      </c>
      <c r="B3198" s="4" t="n">
        <v>2025</v>
      </c>
      <c r="C3198" s="4" t="n">
        <v>6</v>
      </c>
      <c r="D3198" s="9" t="s">
        <v>310</v>
      </c>
      <c r="E3198" s="9" t="s">
        <v>362</v>
      </c>
      <c r="F3198" s="12" t="str">
        <f aca="false">INDEX(品項主檔!$B$2:$B$11,MATCH($E3198,品項主檔!$A$2:$A$11,0))</f>
        <v>海鮮炒飯</v>
      </c>
      <c r="G3198" s="12" t="str">
        <f aca="false">INDEX(品項主檔!$C$2:$C$11,MATCH($E3198,品項主檔!$A$2:$A$11,0))</f>
        <v>主食</v>
      </c>
      <c r="H3198" s="17" t="n">
        <f aca="false">SUMIFS(品項年度售價!$D$2:$D$31,品項年度售價!$A$2:$A$31,$B3198,品項年度售價!$B$2:$B$31,$E3198)</f>
        <v>255</v>
      </c>
      <c r="I3198" s="4" t="n">
        <v>314</v>
      </c>
      <c r="J3198" s="14" t="n">
        <f aca="false">H3198*I3198</f>
        <v>80070</v>
      </c>
    </row>
    <row r="3199" customFormat="false" ht="15" hidden="false" customHeight="false" outlineLevel="0" collapsed="false">
      <c r="A3199" s="6" t="str">
        <f aca="false">TEXT(B3199,"0")&amp;"-"&amp;TEXT(C3199,"00")</f>
        <v>2025-06</v>
      </c>
      <c r="B3199" s="4" t="n">
        <v>2025</v>
      </c>
      <c r="C3199" s="4" t="n">
        <v>6</v>
      </c>
      <c r="D3199" s="9" t="s">
        <v>310</v>
      </c>
      <c r="E3199" s="9" t="s">
        <v>364</v>
      </c>
      <c r="F3199" s="12" t="str">
        <f aca="false">INDEX(品項主檔!$B$2:$B$11,MATCH($E3199,品項主檔!$A$2:$A$11,0))</f>
        <v>酸辣湯</v>
      </c>
      <c r="G3199" s="12" t="str">
        <f aca="false">INDEX(品項主檔!$C$2:$C$11,MATCH($E3199,品項主檔!$A$2:$A$11,0))</f>
        <v>湯品</v>
      </c>
      <c r="H3199" s="17" t="n">
        <f aca="false">SUMIFS(品項年度售價!$D$2:$D$31,品項年度售價!$A$2:$A$31,$B3199,品項年度售價!$B$2:$B$31,$E3199)</f>
        <v>60</v>
      </c>
      <c r="I3199" s="4" t="n">
        <v>1047</v>
      </c>
      <c r="J3199" s="14" t="n">
        <f aca="false">H3199*I3199</f>
        <v>62820</v>
      </c>
    </row>
    <row r="3200" customFormat="false" ht="15" hidden="false" customHeight="false" outlineLevel="0" collapsed="false">
      <c r="A3200" s="6" t="str">
        <f aca="false">TEXT(B3200,"0")&amp;"-"&amp;TEXT(C3200,"00")</f>
        <v>2025-06</v>
      </c>
      <c r="B3200" s="4" t="n">
        <v>2025</v>
      </c>
      <c r="C3200" s="4" t="n">
        <v>6</v>
      </c>
      <c r="D3200" s="9" t="s">
        <v>310</v>
      </c>
      <c r="E3200" s="9" t="s">
        <v>367</v>
      </c>
      <c r="F3200" s="12" t="str">
        <f aca="false">INDEX(品項主檔!$B$2:$B$11,MATCH($E3200,品項主檔!$A$2:$A$11,0))</f>
        <v>招牌滷味拼盤</v>
      </c>
      <c r="G3200" s="12" t="str">
        <f aca="false">INDEX(品項主檔!$C$2:$C$11,MATCH($E3200,品項主檔!$A$2:$A$11,0))</f>
        <v>小菜</v>
      </c>
      <c r="H3200" s="17" t="n">
        <f aca="false">SUMIFS(品項年度售價!$D$2:$D$31,品項年度售價!$A$2:$A$31,$B3200,品項年度售價!$B$2:$B$31,$E3200)</f>
        <v>125</v>
      </c>
      <c r="I3200" s="4" t="n">
        <v>1026</v>
      </c>
      <c r="J3200" s="14" t="n">
        <f aca="false">H3200*I3200</f>
        <v>128250</v>
      </c>
    </row>
    <row r="3201" customFormat="false" ht="15" hidden="false" customHeight="false" outlineLevel="0" collapsed="false">
      <c r="A3201" s="6" t="str">
        <f aca="false">TEXT(B3201,"0")&amp;"-"&amp;TEXT(C3201,"00")</f>
        <v>2025-06</v>
      </c>
      <c r="B3201" s="4" t="n">
        <v>2025</v>
      </c>
      <c r="C3201" s="4" t="n">
        <v>6</v>
      </c>
      <c r="D3201" s="9" t="s">
        <v>310</v>
      </c>
      <c r="E3201" s="9" t="s">
        <v>370</v>
      </c>
      <c r="F3201" s="12" t="str">
        <f aca="false">INDEX(品項主檔!$B$2:$B$11,MATCH($E3201,品項主檔!$A$2:$A$11,0))</f>
        <v>古早味紅茶</v>
      </c>
      <c r="G3201" s="12" t="str">
        <f aca="false">INDEX(品項主檔!$C$2:$C$11,MATCH($E3201,品項主檔!$A$2:$A$11,0))</f>
        <v>飲品</v>
      </c>
      <c r="H3201" s="17" t="n">
        <f aca="false">SUMIFS(品項年度售價!$D$2:$D$31,品項年度售價!$A$2:$A$31,$B3201,品項年度售價!$B$2:$B$31,$E3201)</f>
        <v>45</v>
      </c>
      <c r="I3201" s="4" t="n">
        <v>3743</v>
      </c>
      <c r="J3201" s="14" t="n">
        <f aca="false">H3201*I3201</f>
        <v>168435</v>
      </c>
    </row>
    <row r="3202" customFormat="false" ht="15" hidden="false" customHeight="false" outlineLevel="0" collapsed="false">
      <c r="A3202" s="6" t="str">
        <f aca="false">TEXT(B3202,"0")&amp;"-"&amp;TEXT(C3202,"00")</f>
        <v>2025-06</v>
      </c>
      <c r="B3202" s="4" t="n">
        <v>2025</v>
      </c>
      <c r="C3202" s="4" t="n">
        <v>6</v>
      </c>
      <c r="D3202" s="9" t="s">
        <v>318</v>
      </c>
      <c r="E3202" s="9" t="s">
        <v>349</v>
      </c>
      <c r="F3202" s="12" t="str">
        <f aca="false">INDEX(品項主檔!$B$2:$B$11,MATCH($E3202,品項主檔!$A$2:$A$11,0))</f>
        <v>招牌牛肉麵</v>
      </c>
      <c r="G3202" s="12" t="str">
        <f aca="false">INDEX(品項主檔!$C$2:$C$11,MATCH($E3202,品項主檔!$A$2:$A$11,0))</f>
        <v>主食</v>
      </c>
      <c r="H3202" s="17" t="n">
        <f aca="false">SUMIFS(品項年度售價!$D$2:$D$31,品項年度售價!$A$2:$A$31,$B3202,品項年度售價!$B$2:$B$31,$E3202)</f>
        <v>295</v>
      </c>
      <c r="I3202" s="4" t="n">
        <v>298</v>
      </c>
      <c r="J3202" s="14" t="n">
        <f aca="false">H3202*I3202</f>
        <v>87910</v>
      </c>
    </row>
    <row r="3203" customFormat="false" ht="15" hidden="false" customHeight="false" outlineLevel="0" collapsed="false">
      <c r="A3203" s="6" t="str">
        <f aca="false">TEXT(B3203,"0")&amp;"-"&amp;TEXT(C3203,"00")</f>
        <v>2025-06</v>
      </c>
      <c r="B3203" s="4" t="n">
        <v>2025</v>
      </c>
      <c r="C3203" s="4" t="n">
        <v>6</v>
      </c>
      <c r="D3203" s="9" t="s">
        <v>318</v>
      </c>
      <c r="E3203" s="9" t="s">
        <v>352</v>
      </c>
      <c r="F3203" s="12" t="str">
        <f aca="false">INDEX(品項主檔!$B$2:$B$11,MATCH($E3203,品項主檔!$A$2:$A$11,0))</f>
        <v>三杯雞定食</v>
      </c>
      <c r="G3203" s="12" t="str">
        <f aca="false">INDEX(品項主檔!$C$2:$C$11,MATCH($E3203,品項主檔!$A$2:$A$11,0))</f>
        <v>主食</v>
      </c>
      <c r="H3203" s="17" t="n">
        <f aca="false">SUMIFS(品項年度售價!$D$2:$D$31,品項年度售價!$A$2:$A$31,$B3203,品項年度售價!$B$2:$B$31,$E3203)</f>
        <v>260</v>
      </c>
      <c r="I3203" s="4" t="n">
        <v>415</v>
      </c>
      <c r="J3203" s="14" t="n">
        <f aca="false">H3203*I3203</f>
        <v>107900</v>
      </c>
    </row>
    <row r="3204" customFormat="false" ht="15" hidden="false" customHeight="false" outlineLevel="0" collapsed="false">
      <c r="A3204" s="6" t="str">
        <f aca="false">TEXT(B3204,"0")&amp;"-"&amp;TEXT(C3204,"00")</f>
        <v>2025-06</v>
      </c>
      <c r="B3204" s="4" t="n">
        <v>2025</v>
      </c>
      <c r="C3204" s="4" t="n">
        <v>6</v>
      </c>
      <c r="D3204" s="9" t="s">
        <v>318</v>
      </c>
      <c r="E3204" s="9" t="s">
        <v>354</v>
      </c>
      <c r="F3204" s="12" t="str">
        <f aca="false">INDEX(品項主檔!$B$2:$B$11,MATCH($E3204,品項主檔!$A$2:$A$11,0))</f>
        <v>蔥油雞腿飯</v>
      </c>
      <c r="G3204" s="12" t="str">
        <f aca="false">INDEX(品項主檔!$C$2:$C$11,MATCH($E3204,品項主檔!$A$2:$A$11,0))</f>
        <v>主食</v>
      </c>
      <c r="H3204" s="17" t="n">
        <f aca="false">SUMIFS(品項年度售價!$D$2:$D$31,品項年度售價!$A$2:$A$31,$B3204,品項年度售價!$B$2:$B$31,$E3204)</f>
        <v>230</v>
      </c>
      <c r="I3204" s="4" t="n">
        <v>327</v>
      </c>
      <c r="J3204" s="14" t="n">
        <f aca="false">H3204*I3204</f>
        <v>75210</v>
      </c>
    </row>
    <row r="3205" customFormat="false" ht="15" hidden="false" customHeight="false" outlineLevel="0" collapsed="false">
      <c r="A3205" s="6" t="str">
        <f aca="false">TEXT(B3205,"0")&amp;"-"&amp;TEXT(C3205,"00")</f>
        <v>2025-06</v>
      </c>
      <c r="B3205" s="4" t="n">
        <v>2025</v>
      </c>
      <c r="C3205" s="4" t="n">
        <v>6</v>
      </c>
      <c r="D3205" s="9" t="s">
        <v>318</v>
      </c>
      <c r="E3205" s="9" t="s">
        <v>356</v>
      </c>
      <c r="F3205" s="12" t="str">
        <f aca="false">INDEX(品項主檔!$B$2:$B$11,MATCH($E3205,品項主檔!$A$2:$A$11,0))</f>
        <v>黑胡椒豬排飯</v>
      </c>
      <c r="G3205" s="12" t="str">
        <f aca="false">INDEX(品項主檔!$C$2:$C$11,MATCH($E3205,品項主檔!$A$2:$A$11,0))</f>
        <v>主食</v>
      </c>
      <c r="H3205" s="17" t="n">
        <f aca="false">SUMIFS(品項年度售價!$D$2:$D$31,品項年度售價!$A$2:$A$31,$B3205,品項年度售價!$B$2:$B$31,$E3205)</f>
        <v>240</v>
      </c>
      <c r="I3205" s="4" t="n">
        <v>460</v>
      </c>
      <c r="J3205" s="14" t="n">
        <f aca="false">H3205*I3205</f>
        <v>110400</v>
      </c>
    </row>
    <row r="3206" customFormat="false" ht="15" hidden="false" customHeight="false" outlineLevel="0" collapsed="false">
      <c r="A3206" s="6" t="str">
        <f aca="false">TEXT(B3206,"0")&amp;"-"&amp;TEXT(C3206,"00")</f>
        <v>2025-06</v>
      </c>
      <c r="B3206" s="4" t="n">
        <v>2025</v>
      </c>
      <c r="C3206" s="4" t="n">
        <v>6</v>
      </c>
      <c r="D3206" s="9" t="s">
        <v>318</v>
      </c>
      <c r="E3206" s="9" t="s">
        <v>358</v>
      </c>
      <c r="F3206" s="12" t="str">
        <f aca="false">INDEX(品項主檔!$B$2:$B$11,MATCH($E3206,品項主檔!$A$2:$A$11,0))</f>
        <v>麻油雞湯麵</v>
      </c>
      <c r="G3206" s="12" t="str">
        <f aca="false">INDEX(品項主檔!$C$2:$C$11,MATCH($E3206,品項主檔!$A$2:$A$11,0))</f>
        <v>主食</v>
      </c>
      <c r="H3206" s="17" t="n">
        <f aca="false">SUMIFS(品項年度售價!$D$2:$D$31,品項年度售價!$A$2:$A$31,$B3206,品項年度售價!$B$2:$B$31,$E3206)</f>
        <v>305</v>
      </c>
      <c r="I3206" s="4" t="n">
        <v>155</v>
      </c>
      <c r="J3206" s="14" t="n">
        <f aca="false">H3206*I3206</f>
        <v>47275</v>
      </c>
    </row>
    <row r="3207" customFormat="false" ht="15" hidden="false" customHeight="false" outlineLevel="0" collapsed="false">
      <c r="A3207" s="6" t="str">
        <f aca="false">TEXT(B3207,"0")&amp;"-"&amp;TEXT(C3207,"00")</f>
        <v>2025-06</v>
      </c>
      <c r="B3207" s="4" t="n">
        <v>2025</v>
      </c>
      <c r="C3207" s="4" t="n">
        <v>6</v>
      </c>
      <c r="D3207" s="9" t="s">
        <v>318</v>
      </c>
      <c r="E3207" s="9" t="s">
        <v>360</v>
      </c>
      <c r="F3207" s="12" t="str">
        <f aca="false">INDEX(品項主檔!$B$2:$B$11,MATCH($E3207,品項主檔!$A$2:$A$11,0))</f>
        <v>塔香涼麵</v>
      </c>
      <c r="G3207" s="12" t="str">
        <f aca="false">INDEX(品項主檔!$C$2:$C$11,MATCH($E3207,品項主檔!$A$2:$A$11,0))</f>
        <v>主食</v>
      </c>
      <c r="H3207" s="17" t="n">
        <f aca="false">SUMIFS(品項年度售價!$D$2:$D$31,品項年度售價!$A$2:$A$31,$B3207,品項年度售價!$B$2:$B$31,$E3207)</f>
        <v>185</v>
      </c>
      <c r="I3207" s="4" t="n">
        <v>589</v>
      </c>
      <c r="J3207" s="14" t="n">
        <f aca="false">H3207*I3207</f>
        <v>108965</v>
      </c>
    </row>
    <row r="3208" customFormat="false" ht="15" hidden="false" customHeight="false" outlineLevel="0" collapsed="false">
      <c r="A3208" s="6" t="str">
        <f aca="false">TEXT(B3208,"0")&amp;"-"&amp;TEXT(C3208,"00")</f>
        <v>2025-06</v>
      </c>
      <c r="B3208" s="4" t="n">
        <v>2025</v>
      </c>
      <c r="C3208" s="4" t="n">
        <v>6</v>
      </c>
      <c r="D3208" s="9" t="s">
        <v>318</v>
      </c>
      <c r="E3208" s="9" t="s">
        <v>362</v>
      </c>
      <c r="F3208" s="12" t="str">
        <f aca="false">INDEX(品項主檔!$B$2:$B$11,MATCH($E3208,品項主檔!$A$2:$A$11,0))</f>
        <v>海鮮炒飯</v>
      </c>
      <c r="G3208" s="12" t="str">
        <f aca="false">INDEX(品項主檔!$C$2:$C$11,MATCH($E3208,品項主檔!$A$2:$A$11,0))</f>
        <v>主食</v>
      </c>
      <c r="H3208" s="17" t="n">
        <f aca="false">SUMIFS(品項年度售價!$D$2:$D$31,品項年度售價!$A$2:$A$31,$B3208,品項年度售價!$B$2:$B$31,$E3208)</f>
        <v>255</v>
      </c>
      <c r="I3208" s="4" t="n">
        <v>404</v>
      </c>
      <c r="J3208" s="14" t="n">
        <f aca="false">H3208*I3208</f>
        <v>103020</v>
      </c>
    </row>
    <row r="3209" customFormat="false" ht="15" hidden="false" customHeight="false" outlineLevel="0" collapsed="false">
      <c r="A3209" s="6" t="str">
        <f aca="false">TEXT(B3209,"0")&amp;"-"&amp;TEXT(C3209,"00")</f>
        <v>2025-06</v>
      </c>
      <c r="B3209" s="4" t="n">
        <v>2025</v>
      </c>
      <c r="C3209" s="4" t="n">
        <v>6</v>
      </c>
      <c r="D3209" s="9" t="s">
        <v>318</v>
      </c>
      <c r="E3209" s="9" t="s">
        <v>364</v>
      </c>
      <c r="F3209" s="12" t="str">
        <f aca="false">INDEX(品項主檔!$B$2:$B$11,MATCH($E3209,品項主檔!$A$2:$A$11,0))</f>
        <v>酸辣湯</v>
      </c>
      <c r="G3209" s="12" t="str">
        <f aca="false">INDEX(品項主檔!$C$2:$C$11,MATCH($E3209,品項主檔!$A$2:$A$11,0))</f>
        <v>湯品</v>
      </c>
      <c r="H3209" s="17" t="n">
        <f aca="false">SUMIFS(品項年度售價!$D$2:$D$31,品項年度售價!$A$2:$A$31,$B3209,品項年度售價!$B$2:$B$31,$E3209)</f>
        <v>60</v>
      </c>
      <c r="I3209" s="4" t="n">
        <v>1722</v>
      </c>
      <c r="J3209" s="14" t="n">
        <f aca="false">H3209*I3209</f>
        <v>103320</v>
      </c>
    </row>
    <row r="3210" customFormat="false" ht="15" hidden="false" customHeight="false" outlineLevel="0" collapsed="false">
      <c r="A3210" s="6" t="str">
        <f aca="false">TEXT(B3210,"0")&amp;"-"&amp;TEXT(C3210,"00")</f>
        <v>2025-06</v>
      </c>
      <c r="B3210" s="4" t="n">
        <v>2025</v>
      </c>
      <c r="C3210" s="4" t="n">
        <v>6</v>
      </c>
      <c r="D3210" s="9" t="s">
        <v>318</v>
      </c>
      <c r="E3210" s="9" t="s">
        <v>367</v>
      </c>
      <c r="F3210" s="12" t="str">
        <f aca="false">INDEX(品項主檔!$B$2:$B$11,MATCH($E3210,品項主檔!$A$2:$A$11,0))</f>
        <v>招牌滷味拼盤</v>
      </c>
      <c r="G3210" s="12" t="str">
        <f aca="false">INDEX(品項主檔!$C$2:$C$11,MATCH($E3210,品項主檔!$A$2:$A$11,0))</f>
        <v>小菜</v>
      </c>
      <c r="H3210" s="17" t="n">
        <f aca="false">SUMIFS(品項年度售價!$D$2:$D$31,品項年度售價!$A$2:$A$31,$B3210,品項年度售價!$B$2:$B$31,$E3210)</f>
        <v>125</v>
      </c>
      <c r="I3210" s="4" t="n">
        <v>1305</v>
      </c>
      <c r="J3210" s="14" t="n">
        <f aca="false">H3210*I3210</f>
        <v>163125</v>
      </c>
    </row>
    <row r="3211" customFormat="false" ht="15" hidden="false" customHeight="false" outlineLevel="0" collapsed="false">
      <c r="A3211" s="6" t="str">
        <f aca="false">TEXT(B3211,"0")&amp;"-"&amp;TEXT(C3211,"00")</f>
        <v>2025-06</v>
      </c>
      <c r="B3211" s="4" t="n">
        <v>2025</v>
      </c>
      <c r="C3211" s="4" t="n">
        <v>6</v>
      </c>
      <c r="D3211" s="9" t="s">
        <v>318</v>
      </c>
      <c r="E3211" s="9" t="s">
        <v>370</v>
      </c>
      <c r="F3211" s="12" t="str">
        <f aca="false">INDEX(品項主檔!$B$2:$B$11,MATCH($E3211,品項主檔!$A$2:$A$11,0))</f>
        <v>古早味紅茶</v>
      </c>
      <c r="G3211" s="12" t="str">
        <f aca="false">INDEX(品項主檔!$C$2:$C$11,MATCH($E3211,品項主檔!$A$2:$A$11,0))</f>
        <v>飲品</v>
      </c>
      <c r="H3211" s="17" t="n">
        <f aca="false">SUMIFS(品項年度售價!$D$2:$D$31,品項年度售價!$A$2:$A$31,$B3211,品項年度售價!$B$2:$B$31,$E3211)</f>
        <v>45</v>
      </c>
      <c r="I3211" s="4" t="n">
        <v>4804</v>
      </c>
      <c r="J3211" s="14" t="n">
        <f aca="false">H3211*I3211</f>
        <v>216180</v>
      </c>
    </row>
    <row r="3212" customFormat="false" ht="15" hidden="false" customHeight="false" outlineLevel="0" collapsed="false">
      <c r="A3212" s="6" t="str">
        <f aca="false">TEXT(B3212,"0")&amp;"-"&amp;TEXT(C3212,"00")</f>
        <v>2025-06</v>
      </c>
      <c r="B3212" s="4" t="n">
        <v>2025</v>
      </c>
      <c r="C3212" s="4" t="n">
        <v>6</v>
      </c>
      <c r="D3212" s="9" t="s">
        <v>323</v>
      </c>
      <c r="E3212" s="9" t="s">
        <v>349</v>
      </c>
      <c r="F3212" s="12" t="str">
        <f aca="false">INDEX(品項主檔!$B$2:$B$11,MATCH($E3212,品項主檔!$A$2:$A$11,0))</f>
        <v>招牌牛肉麵</v>
      </c>
      <c r="G3212" s="12" t="str">
        <f aca="false">INDEX(品項主檔!$C$2:$C$11,MATCH($E3212,品項主檔!$A$2:$A$11,0))</f>
        <v>主食</v>
      </c>
      <c r="H3212" s="17" t="n">
        <f aca="false">SUMIFS(品項年度售價!$D$2:$D$31,品項年度售價!$A$2:$A$31,$B3212,品項年度售價!$B$2:$B$31,$E3212)</f>
        <v>295</v>
      </c>
      <c r="I3212" s="4" t="n">
        <v>239</v>
      </c>
      <c r="J3212" s="14" t="n">
        <f aca="false">H3212*I3212</f>
        <v>70505</v>
      </c>
    </row>
    <row r="3213" customFormat="false" ht="15" hidden="false" customHeight="false" outlineLevel="0" collapsed="false">
      <c r="A3213" s="6" t="str">
        <f aca="false">TEXT(B3213,"0")&amp;"-"&amp;TEXT(C3213,"00")</f>
        <v>2025-06</v>
      </c>
      <c r="B3213" s="4" t="n">
        <v>2025</v>
      </c>
      <c r="C3213" s="4" t="n">
        <v>6</v>
      </c>
      <c r="D3213" s="9" t="s">
        <v>323</v>
      </c>
      <c r="E3213" s="9" t="s">
        <v>352</v>
      </c>
      <c r="F3213" s="12" t="str">
        <f aca="false">INDEX(品項主檔!$B$2:$B$11,MATCH($E3213,品項主檔!$A$2:$A$11,0))</f>
        <v>三杯雞定食</v>
      </c>
      <c r="G3213" s="12" t="str">
        <f aca="false">INDEX(品項主檔!$C$2:$C$11,MATCH($E3213,品項主檔!$A$2:$A$11,0))</f>
        <v>主食</v>
      </c>
      <c r="H3213" s="17" t="n">
        <f aca="false">SUMIFS(品項年度售價!$D$2:$D$31,品項年度售價!$A$2:$A$31,$B3213,品項年度售價!$B$2:$B$31,$E3213)</f>
        <v>260</v>
      </c>
      <c r="I3213" s="4" t="n">
        <v>230</v>
      </c>
      <c r="J3213" s="14" t="n">
        <f aca="false">H3213*I3213</f>
        <v>59800</v>
      </c>
    </row>
    <row r="3214" customFormat="false" ht="15" hidden="false" customHeight="false" outlineLevel="0" collapsed="false">
      <c r="A3214" s="6" t="str">
        <f aca="false">TEXT(B3214,"0")&amp;"-"&amp;TEXT(C3214,"00")</f>
        <v>2025-06</v>
      </c>
      <c r="B3214" s="4" t="n">
        <v>2025</v>
      </c>
      <c r="C3214" s="4" t="n">
        <v>6</v>
      </c>
      <c r="D3214" s="9" t="s">
        <v>323</v>
      </c>
      <c r="E3214" s="9" t="s">
        <v>354</v>
      </c>
      <c r="F3214" s="12" t="str">
        <f aca="false">INDEX(品項主檔!$B$2:$B$11,MATCH($E3214,品項主檔!$A$2:$A$11,0))</f>
        <v>蔥油雞腿飯</v>
      </c>
      <c r="G3214" s="12" t="str">
        <f aca="false">INDEX(品項主檔!$C$2:$C$11,MATCH($E3214,品項主檔!$A$2:$A$11,0))</f>
        <v>主食</v>
      </c>
      <c r="H3214" s="17" t="n">
        <f aca="false">SUMIFS(品項年度售價!$D$2:$D$31,品項年度售價!$A$2:$A$31,$B3214,品項年度售價!$B$2:$B$31,$E3214)</f>
        <v>230</v>
      </c>
      <c r="I3214" s="4" t="n">
        <v>296</v>
      </c>
      <c r="J3214" s="14" t="n">
        <f aca="false">H3214*I3214</f>
        <v>68080</v>
      </c>
    </row>
    <row r="3215" customFormat="false" ht="15" hidden="false" customHeight="false" outlineLevel="0" collapsed="false">
      <c r="A3215" s="6" t="str">
        <f aca="false">TEXT(B3215,"0")&amp;"-"&amp;TEXT(C3215,"00")</f>
        <v>2025-06</v>
      </c>
      <c r="B3215" s="4" t="n">
        <v>2025</v>
      </c>
      <c r="C3215" s="4" t="n">
        <v>6</v>
      </c>
      <c r="D3215" s="9" t="s">
        <v>323</v>
      </c>
      <c r="E3215" s="9" t="s">
        <v>356</v>
      </c>
      <c r="F3215" s="12" t="str">
        <f aca="false">INDEX(品項主檔!$B$2:$B$11,MATCH($E3215,品項主檔!$A$2:$A$11,0))</f>
        <v>黑胡椒豬排飯</v>
      </c>
      <c r="G3215" s="12" t="str">
        <f aca="false">INDEX(品項主檔!$C$2:$C$11,MATCH($E3215,品項主檔!$A$2:$A$11,0))</f>
        <v>主食</v>
      </c>
      <c r="H3215" s="17" t="n">
        <f aca="false">SUMIFS(品項年度售價!$D$2:$D$31,品項年度售價!$A$2:$A$31,$B3215,品項年度售價!$B$2:$B$31,$E3215)</f>
        <v>240</v>
      </c>
      <c r="I3215" s="4" t="n">
        <v>259</v>
      </c>
      <c r="J3215" s="14" t="n">
        <f aca="false">H3215*I3215</f>
        <v>62160</v>
      </c>
    </row>
    <row r="3216" customFormat="false" ht="15" hidden="false" customHeight="false" outlineLevel="0" collapsed="false">
      <c r="A3216" s="6" t="str">
        <f aca="false">TEXT(B3216,"0")&amp;"-"&amp;TEXT(C3216,"00")</f>
        <v>2025-06</v>
      </c>
      <c r="B3216" s="4" t="n">
        <v>2025</v>
      </c>
      <c r="C3216" s="4" t="n">
        <v>6</v>
      </c>
      <c r="D3216" s="9" t="s">
        <v>323</v>
      </c>
      <c r="E3216" s="9" t="s">
        <v>358</v>
      </c>
      <c r="F3216" s="12" t="str">
        <f aca="false">INDEX(品項主檔!$B$2:$B$11,MATCH($E3216,品項主檔!$A$2:$A$11,0))</f>
        <v>麻油雞湯麵</v>
      </c>
      <c r="G3216" s="12" t="str">
        <f aca="false">INDEX(品項主檔!$C$2:$C$11,MATCH($E3216,品項主檔!$A$2:$A$11,0))</f>
        <v>主食</v>
      </c>
      <c r="H3216" s="17" t="n">
        <f aca="false">SUMIFS(品項年度售價!$D$2:$D$31,品項年度售價!$A$2:$A$31,$B3216,品項年度售價!$B$2:$B$31,$E3216)</f>
        <v>305</v>
      </c>
      <c r="I3216" s="4" t="n">
        <v>107</v>
      </c>
      <c r="J3216" s="14" t="n">
        <f aca="false">H3216*I3216</f>
        <v>32635</v>
      </c>
    </row>
    <row r="3217" customFormat="false" ht="15" hidden="false" customHeight="false" outlineLevel="0" collapsed="false">
      <c r="A3217" s="6" t="str">
        <f aca="false">TEXT(B3217,"0")&amp;"-"&amp;TEXT(C3217,"00")</f>
        <v>2025-06</v>
      </c>
      <c r="B3217" s="4" t="n">
        <v>2025</v>
      </c>
      <c r="C3217" s="4" t="n">
        <v>6</v>
      </c>
      <c r="D3217" s="9" t="s">
        <v>323</v>
      </c>
      <c r="E3217" s="9" t="s">
        <v>360</v>
      </c>
      <c r="F3217" s="12" t="str">
        <f aca="false">INDEX(品項主檔!$B$2:$B$11,MATCH($E3217,品項主檔!$A$2:$A$11,0))</f>
        <v>塔香涼麵</v>
      </c>
      <c r="G3217" s="12" t="str">
        <f aca="false">INDEX(品項主檔!$C$2:$C$11,MATCH($E3217,品項主檔!$A$2:$A$11,0))</f>
        <v>主食</v>
      </c>
      <c r="H3217" s="17" t="n">
        <f aca="false">SUMIFS(品項年度售價!$D$2:$D$31,品項年度售價!$A$2:$A$31,$B3217,品項年度售價!$B$2:$B$31,$E3217)</f>
        <v>185</v>
      </c>
      <c r="I3217" s="4" t="n">
        <v>392</v>
      </c>
      <c r="J3217" s="14" t="n">
        <f aca="false">H3217*I3217</f>
        <v>72520</v>
      </c>
    </row>
    <row r="3218" customFormat="false" ht="15" hidden="false" customHeight="false" outlineLevel="0" collapsed="false">
      <c r="A3218" s="6" t="str">
        <f aca="false">TEXT(B3218,"0")&amp;"-"&amp;TEXT(C3218,"00")</f>
        <v>2025-06</v>
      </c>
      <c r="B3218" s="4" t="n">
        <v>2025</v>
      </c>
      <c r="C3218" s="4" t="n">
        <v>6</v>
      </c>
      <c r="D3218" s="9" t="s">
        <v>323</v>
      </c>
      <c r="E3218" s="9" t="s">
        <v>362</v>
      </c>
      <c r="F3218" s="12" t="str">
        <f aca="false">INDEX(品項主檔!$B$2:$B$11,MATCH($E3218,品項主檔!$A$2:$A$11,0))</f>
        <v>海鮮炒飯</v>
      </c>
      <c r="G3218" s="12" t="str">
        <f aca="false">INDEX(品項主檔!$C$2:$C$11,MATCH($E3218,品項主檔!$A$2:$A$11,0))</f>
        <v>主食</v>
      </c>
      <c r="H3218" s="17" t="n">
        <f aca="false">SUMIFS(品項年度售價!$D$2:$D$31,品項年度售價!$A$2:$A$31,$B3218,品項年度售價!$B$2:$B$31,$E3218)</f>
        <v>255</v>
      </c>
      <c r="I3218" s="4" t="n">
        <v>286</v>
      </c>
      <c r="J3218" s="14" t="n">
        <f aca="false">H3218*I3218</f>
        <v>72930</v>
      </c>
    </row>
    <row r="3219" customFormat="false" ht="15" hidden="false" customHeight="false" outlineLevel="0" collapsed="false">
      <c r="A3219" s="6" t="str">
        <f aca="false">TEXT(B3219,"0")&amp;"-"&amp;TEXT(C3219,"00")</f>
        <v>2025-06</v>
      </c>
      <c r="B3219" s="4" t="n">
        <v>2025</v>
      </c>
      <c r="C3219" s="4" t="n">
        <v>6</v>
      </c>
      <c r="D3219" s="9" t="s">
        <v>323</v>
      </c>
      <c r="E3219" s="9" t="s">
        <v>364</v>
      </c>
      <c r="F3219" s="12" t="str">
        <f aca="false">INDEX(品項主檔!$B$2:$B$11,MATCH($E3219,品項主檔!$A$2:$A$11,0))</f>
        <v>酸辣湯</v>
      </c>
      <c r="G3219" s="12" t="str">
        <f aca="false">INDEX(品項主檔!$C$2:$C$11,MATCH($E3219,品項主檔!$A$2:$A$11,0))</f>
        <v>湯品</v>
      </c>
      <c r="H3219" s="17" t="n">
        <f aca="false">SUMIFS(品項年度售價!$D$2:$D$31,品項年度售價!$A$2:$A$31,$B3219,品項年度售價!$B$2:$B$31,$E3219)</f>
        <v>60</v>
      </c>
      <c r="I3219" s="4" t="n">
        <v>1172</v>
      </c>
      <c r="J3219" s="14" t="n">
        <f aca="false">H3219*I3219</f>
        <v>70320</v>
      </c>
    </row>
    <row r="3220" customFormat="false" ht="15" hidden="false" customHeight="false" outlineLevel="0" collapsed="false">
      <c r="A3220" s="6" t="str">
        <f aca="false">TEXT(B3220,"0")&amp;"-"&amp;TEXT(C3220,"00")</f>
        <v>2025-06</v>
      </c>
      <c r="B3220" s="4" t="n">
        <v>2025</v>
      </c>
      <c r="C3220" s="4" t="n">
        <v>6</v>
      </c>
      <c r="D3220" s="9" t="s">
        <v>323</v>
      </c>
      <c r="E3220" s="9" t="s">
        <v>367</v>
      </c>
      <c r="F3220" s="12" t="str">
        <f aca="false">INDEX(品項主檔!$B$2:$B$11,MATCH($E3220,品項主檔!$A$2:$A$11,0))</f>
        <v>招牌滷味拼盤</v>
      </c>
      <c r="G3220" s="12" t="str">
        <f aca="false">INDEX(品項主檔!$C$2:$C$11,MATCH($E3220,品項主檔!$A$2:$A$11,0))</f>
        <v>小菜</v>
      </c>
      <c r="H3220" s="17" t="n">
        <f aca="false">SUMIFS(品項年度售價!$D$2:$D$31,品項年度售價!$A$2:$A$31,$B3220,品項年度售價!$B$2:$B$31,$E3220)</f>
        <v>125</v>
      </c>
      <c r="I3220" s="4" t="n">
        <v>1188</v>
      </c>
      <c r="J3220" s="14" t="n">
        <f aca="false">H3220*I3220</f>
        <v>148500</v>
      </c>
    </row>
    <row r="3221" customFormat="false" ht="15" hidden="false" customHeight="false" outlineLevel="0" collapsed="false">
      <c r="A3221" s="6" t="str">
        <f aca="false">TEXT(B3221,"0")&amp;"-"&amp;TEXT(C3221,"00")</f>
        <v>2025-06</v>
      </c>
      <c r="B3221" s="4" t="n">
        <v>2025</v>
      </c>
      <c r="C3221" s="4" t="n">
        <v>6</v>
      </c>
      <c r="D3221" s="9" t="s">
        <v>323</v>
      </c>
      <c r="E3221" s="9" t="s">
        <v>370</v>
      </c>
      <c r="F3221" s="12" t="str">
        <f aca="false">INDEX(品項主檔!$B$2:$B$11,MATCH($E3221,品項主檔!$A$2:$A$11,0))</f>
        <v>古早味紅茶</v>
      </c>
      <c r="G3221" s="12" t="str">
        <f aca="false">INDEX(品項主檔!$C$2:$C$11,MATCH($E3221,品項主檔!$A$2:$A$11,0))</f>
        <v>飲品</v>
      </c>
      <c r="H3221" s="17" t="n">
        <f aca="false">SUMIFS(品項年度售價!$D$2:$D$31,品項年度售價!$A$2:$A$31,$B3221,品項年度售價!$B$2:$B$31,$E3221)</f>
        <v>45</v>
      </c>
      <c r="I3221" s="4" t="n">
        <v>3927</v>
      </c>
      <c r="J3221" s="14" t="n">
        <f aca="false">H3221*I3221</f>
        <v>176715</v>
      </c>
    </row>
    <row r="3222" customFormat="false" ht="15" hidden="false" customHeight="false" outlineLevel="0" collapsed="false">
      <c r="A3222" s="6" t="str">
        <f aca="false">TEXT(B3222,"0")&amp;"-"&amp;TEXT(C3222,"00")</f>
        <v>2025-06</v>
      </c>
      <c r="B3222" s="4" t="n">
        <v>2025</v>
      </c>
      <c r="C3222" s="4" t="n">
        <v>6</v>
      </c>
      <c r="D3222" s="9" t="s">
        <v>262</v>
      </c>
      <c r="E3222" s="9" t="s">
        <v>349</v>
      </c>
      <c r="F3222" s="12" t="str">
        <f aca="false">INDEX(品項主檔!$B$2:$B$11,MATCH($E3222,品項主檔!$A$2:$A$11,0))</f>
        <v>招牌牛肉麵</v>
      </c>
      <c r="G3222" s="12" t="str">
        <f aca="false">INDEX(品項主檔!$C$2:$C$11,MATCH($E3222,品項主檔!$A$2:$A$11,0))</f>
        <v>主食</v>
      </c>
      <c r="H3222" s="17" t="n">
        <f aca="false">SUMIFS(品項年度售價!$D$2:$D$31,品項年度售價!$A$2:$A$31,$B3222,品項年度售價!$B$2:$B$31,$E3222)</f>
        <v>295</v>
      </c>
      <c r="I3222" s="4" t="n">
        <v>494</v>
      </c>
      <c r="J3222" s="14" t="n">
        <f aca="false">H3222*I3222</f>
        <v>145730</v>
      </c>
    </row>
    <row r="3223" customFormat="false" ht="15" hidden="false" customHeight="false" outlineLevel="0" collapsed="false">
      <c r="A3223" s="6" t="str">
        <f aca="false">TEXT(B3223,"0")&amp;"-"&amp;TEXT(C3223,"00")</f>
        <v>2025-06</v>
      </c>
      <c r="B3223" s="4" t="n">
        <v>2025</v>
      </c>
      <c r="C3223" s="4" t="n">
        <v>6</v>
      </c>
      <c r="D3223" s="9" t="s">
        <v>262</v>
      </c>
      <c r="E3223" s="9" t="s">
        <v>352</v>
      </c>
      <c r="F3223" s="12" t="str">
        <f aca="false">INDEX(品項主檔!$B$2:$B$11,MATCH($E3223,品項主檔!$A$2:$A$11,0))</f>
        <v>三杯雞定食</v>
      </c>
      <c r="G3223" s="12" t="str">
        <f aca="false">INDEX(品項主檔!$C$2:$C$11,MATCH($E3223,品項主檔!$A$2:$A$11,0))</f>
        <v>主食</v>
      </c>
      <c r="H3223" s="17" t="n">
        <f aca="false">SUMIFS(品項年度售價!$D$2:$D$31,品項年度售價!$A$2:$A$31,$B3223,品項年度售價!$B$2:$B$31,$E3223)</f>
        <v>260</v>
      </c>
      <c r="I3223" s="4" t="n">
        <v>700</v>
      </c>
      <c r="J3223" s="14" t="n">
        <f aca="false">H3223*I3223</f>
        <v>182000</v>
      </c>
    </row>
    <row r="3224" customFormat="false" ht="15" hidden="false" customHeight="false" outlineLevel="0" collapsed="false">
      <c r="A3224" s="6" t="str">
        <f aca="false">TEXT(B3224,"0")&amp;"-"&amp;TEXT(C3224,"00")</f>
        <v>2025-06</v>
      </c>
      <c r="B3224" s="4" t="n">
        <v>2025</v>
      </c>
      <c r="C3224" s="4" t="n">
        <v>6</v>
      </c>
      <c r="D3224" s="9" t="s">
        <v>262</v>
      </c>
      <c r="E3224" s="9" t="s">
        <v>354</v>
      </c>
      <c r="F3224" s="12" t="str">
        <f aca="false">INDEX(品項主檔!$B$2:$B$11,MATCH($E3224,品項主檔!$A$2:$A$11,0))</f>
        <v>蔥油雞腿飯</v>
      </c>
      <c r="G3224" s="12" t="str">
        <f aca="false">INDEX(品項主檔!$C$2:$C$11,MATCH($E3224,品項主檔!$A$2:$A$11,0))</f>
        <v>主食</v>
      </c>
      <c r="H3224" s="17" t="n">
        <f aca="false">SUMIFS(品項年度售價!$D$2:$D$31,品項年度售價!$A$2:$A$31,$B3224,品項年度售價!$B$2:$B$31,$E3224)</f>
        <v>230</v>
      </c>
      <c r="I3224" s="4" t="n">
        <v>694</v>
      </c>
      <c r="J3224" s="14" t="n">
        <f aca="false">H3224*I3224</f>
        <v>159620</v>
      </c>
    </row>
    <row r="3225" customFormat="false" ht="15" hidden="false" customHeight="false" outlineLevel="0" collapsed="false">
      <c r="A3225" s="6" t="str">
        <f aca="false">TEXT(B3225,"0")&amp;"-"&amp;TEXT(C3225,"00")</f>
        <v>2025-06</v>
      </c>
      <c r="B3225" s="4" t="n">
        <v>2025</v>
      </c>
      <c r="C3225" s="4" t="n">
        <v>6</v>
      </c>
      <c r="D3225" s="9" t="s">
        <v>262</v>
      </c>
      <c r="E3225" s="9" t="s">
        <v>356</v>
      </c>
      <c r="F3225" s="12" t="str">
        <f aca="false">INDEX(品項主檔!$B$2:$B$11,MATCH($E3225,品項主檔!$A$2:$A$11,0))</f>
        <v>黑胡椒豬排飯</v>
      </c>
      <c r="G3225" s="12" t="str">
        <f aca="false">INDEX(品項主檔!$C$2:$C$11,MATCH($E3225,品項主檔!$A$2:$A$11,0))</f>
        <v>主食</v>
      </c>
      <c r="H3225" s="17" t="n">
        <f aca="false">SUMIFS(品項年度售價!$D$2:$D$31,品項年度售價!$A$2:$A$31,$B3225,品項年度售價!$B$2:$B$31,$E3225)</f>
        <v>240</v>
      </c>
      <c r="I3225" s="4" t="n">
        <v>729</v>
      </c>
      <c r="J3225" s="14" t="n">
        <f aca="false">H3225*I3225</f>
        <v>174960</v>
      </c>
    </row>
    <row r="3226" customFormat="false" ht="15" hidden="false" customHeight="false" outlineLevel="0" collapsed="false">
      <c r="A3226" s="6" t="str">
        <f aca="false">TEXT(B3226,"0")&amp;"-"&amp;TEXT(C3226,"00")</f>
        <v>2025-06</v>
      </c>
      <c r="B3226" s="4" t="n">
        <v>2025</v>
      </c>
      <c r="C3226" s="4" t="n">
        <v>6</v>
      </c>
      <c r="D3226" s="9" t="s">
        <v>262</v>
      </c>
      <c r="E3226" s="9" t="s">
        <v>358</v>
      </c>
      <c r="F3226" s="12" t="str">
        <f aca="false">INDEX(品項主檔!$B$2:$B$11,MATCH($E3226,品項主檔!$A$2:$A$11,0))</f>
        <v>麻油雞湯麵</v>
      </c>
      <c r="G3226" s="12" t="str">
        <f aca="false">INDEX(品項主檔!$C$2:$C$11,MATCH($E3226,品項主檔!$A$2:$A$11,0))</f>
        <v>主食</v>
      </c>
      <c r="H3226" s="17" t="n">
        <f aca="false">SUMIFS(品項年度售價!$D$2:$D$31,品項年度售價!$A$2:$A$31,$B3226,品項年度售價!$B$2:$B$31,$E3226)</f>
        <v>305</v>
      </c>
      <c r="I3226" s="4" t="n">
        <v>334</v>
      </c>
      <c r="J3226" s="14" t="n">
        <f aca="false">H3226*I3226</f>
        <v>101870</v>
      </c>
    </row>
    <row r="3227" customFormat="false" ht="15" hidden="false" customHeight="false" outlineLevel="0" collapsed="false">
      <c r="A3227" s="6" t="str">
        <f aca="false">TEXT(B3227,"0")&amp;"-"&amp;TEXT(C3227,"00")</f>
        <v>2025-06</v>
      </c>
      <c r="B3227" s="4" t="n">
        <v>2025</v>
      </c>
      <c r="C3227" s="4" t="n">
        <v>6</v>
      </c>
      <c r="D3227" s="9" t="s">
        <v>262</v>
      </c>
      <c r="E3227" s="9" t="s">
        <v>360</v>
      </c>
      <c r="F3227" s="12" t="str">
        <f aca="false">INDEX(品項主檔!$B$2:$B$11,MATCH($E3227,品項主檔!$A$2:$A$11,0))</f>
        <v>塔香涼麵</v>
      </c>
      <c r="G3227" s="12" t="str">
        <f aca="false">INDEX(品項主檔!$C$2:$C$11,MATCH($E3227,品項主檔!$A$2:$A$11,0))</f>
        <v>主食</v>
      </c>
      <c r="H3227" s="17" t="n">
        <f aca="false">SUMIFS(品項年度售價!$D$2:$D$31,品項年度售價!$A$2:$A$31,$B3227,品項年度售價!$B$2:$B$31,$E3227)</f>
        <v>185</v>
      </c>
      <c r="I3227" s="4" t="n">
        <v>830</v>
      </c>
      <c r="J3227" s="14" t="n">
        <f aca="false">H3227*I3227</f>
        <v>153550</v>
      </c>
    </row>
    <row r="3228" customFormat="false" ht="15" hidden="false" customHeight="false" outlineLevel="0" collapsed="false">
      <c r="A3228" s="6" t="str">
        <f aca="false">TEXT(B3228,"0")&amp;"-"&amp;TEXT(C3228,"00")</f>
        <v>2025-06</v>
      </c>
      <c r="B3228" s="4" t="n">
        <v>2025</v>
      </c>
      <c r="C3228" s="4" t="n">
        <v>6</v>
      </c>
      <c r="D3228" s="9" t="s">
        <v>262</v>
      </c>
      <c r="E3228" s="9" t="s">
        <v>362</v>
      </c>
      <c r="F3228" s="12" t="str">
        <f aca="false">INDEX(品項主檔!$B$2:$B$11,MATCH($E3228,品項主檔!$A$2:$A$11,0))</f>
        <v>海鮮炒飯</v>
      </c>
      <c r="G3228" s="12" t="str">
        <f aca="false">INDEX(品項主檔!$C$2:$C$11,MATCH($E3228,品項主檔!$A$2:$A$11,0))</f>
        <v>主食</v>
      </c>
      <c r="H3228" s="17" t="n">
        <f aca="false">SUMIFS(品項年度售價!$D$2:$D$31,品項年度售價!$A$2:$A$31,$B3228,品項年度售價!$B$2:$B$31,$E3228)</f>
        <v>255</v>
      </c>
      <c r="I3228" s="4" t="n">
        <v>776</v>
      </c>
      <c r="J3228" s="14" t="n">
        <f aca="false">H3228*I3228</f>
        <v>197880</v>
      </c>
    </row>
    <row r="3229" customFormat="false" ht="15" hidden="false" customHeight="false" outlineLevel="0" collapsed="false">
      <c r="A3229" s="6" t="str">
        <f aca="false">TEXT(B3229,"0")&amp;"-"&amp;TEXT(C3229,"00")</f>
        <v>2025-06</v>
      </c>
      <c r="B3229" s="4" t="n">
        <v>2025</v>
      </c>
      <c r="C3229" s="4" t="n">
        <v>6</v>
      </c>
      <c r="D3229" s="9" t="s">
        <v>262</v>
      </c>
      <c r="E3229" s="9" t="s">
        <v>364</v>
      </c>
      <c r="F3229" s="12" t="str">
        <f aca="false">INDEX(品項主檔!$B$2:$B$11,MATCH($E3229,品項主檔!$A$2:$A$11,0))</f>
        <v>酸辣湯</v>
      </c>
      <c r="G3229" s="12" t="str">
        <f aca="false">INDEX(品項主檔!$C$2:$C$11,MATCH($E3229,品項主檔!$A$2:$A$11,0))</f>
        <v>湯品</v>
      </c>
      <c r="H3229" s="17" t="n">
        <f aca="false">SUMIFS(品項年度售價!$D$2:$D$31,品項年度售價!$A$2:$A$31,$B3229,品項年度售價!$B$2:$B$31,$E3229)</f>
        <v>60</v>
      </c>
      <c r="I3229" s="4" t="n">
        <v>2677</v>
      </c>
      <c r="J3229" s="14" t="n">
        <f aca="false">H3229*I3229</f>
        <v>160620</v>
      </c>
    </row>
    <row r="3230" customFormat="false" ht="15" hidden="false" customHeight="false" outlineLevel="0" collapsed="false">
      <c r="A3230" s="6" t="str">
        <f aca="false">TEXT(B3230,"0")&amp;"-"&amp;TEXT(C3230,"00")</f>
        <v>2025-06</v>
      </c>
      <c r="B3230" s="4" t="n">
        <v>2025</v>
      </c>
      <c r="C3230" s="4" t="n">
        <v>6</v>
      </c>
      <c r="D3230" s="9" t="s">
        <v>262</v>
      </c>
      <c r="E3230" s="9" t="s">
        <v>367</v>
      </c>
      <c r="F3230" s="12" t="str">
        <f aca="false">INDEX(品項主檔!$B$2:$B$11,MATCH($E3230,品項主檔!$A$2:$A$11,0))</f>
        <v>招牌滷味拼盤</v>
      </c>
      <c r="G3230" s="12" t="str">
        <f aca="false">INDEX(品項主檔!$C$2:$C$11,MATCH($E3230,品項主檔!$A$2:$A$11,0))</f>
        <v>小菜</v>
      </c>
      <c r="H3230" s="17" t="n">
        <f aca="false">SUMIFS(品項年度售價!$D$2:$D$31,品項年度售價!$A$2:$A$31,$B3230,品項年度售價!$B$2:$B$31,$E3230)</f>
        <v>125</v>
      </c>
      <c r="I3230" s="4" t="n">
        <v>2112</v>
      </c>
      <c r="J3230" s="14" t="n">
        <f aca="false">H3230*I3230</f>
        <v>264000</v>
      </c>
    </row>
    <row r="3231" customFormat="false" ht="15" hidden="false" customHeight="false" outlineLevel="0" collapsed="false">
      <c r="A3231" s="6" t="str">
        <f aca="false">TEXT(B3231,"0")&amp;"-"&amp;TEXT(C3231,"00")</f>
        <v>2025-06</v>
      </c>
      <c r="B3231" s="4" t="n">
        <v>2025</v>
      </c>
      <c r="C3231" s="4" t="n">
        <v>6</v>
      </c>
      <c r="D3231" s="9" t="s">
        <v>262</v>
      </c>
      <c r="E3231" s="9" t="s">
        <v>370</v>
      </c>
      <c r="F3231" s="12" t="str">
        <f aca="false">INDEX(品項主檔!$B$2:$B$11,MATCH($E3231,品項主檔!$A$2:$A$11,0))</f>
        <v>古早味紅茶</v>
      </c>
      <c r="G3231" s="12" t="str">
        <f aca="false">INDEX(品項主檔!$C$2:$C$11,MATCH($E3231,品項主檔!$A$2:$A$11,0))</f>
        <v>飲品</v>
      </c>
      <c r="H3231" s="17" t="n">
        <f aca="false">SUMIFS(品項年度售價!$D$2:$D$31,品項年度售價!$A$2:$A$31,$B3231,品項年度售價!$B$2:$B$31,$E3231)</f>
        <v>45</v>
      </c>
      <c r="I3231" s="4" t="n">
        <v>8466</v>
      </c>
      <c r="J3231" s="14" t="n">
        <f aca="false">H3231*I3231</f>
        <v>380970</v>
      </c>
    </row>
    <row r="3232" customFormat="false" ht="15" hidden="false" customHeight="false" outlineLevel="0" collapsed="false">
      <c r="A3232" s="6" t="str">
        <f aca="false">TEXT(B3232,"0")&amp;"-"&amp;TEXT(C3232,"00")</f>
        <v>2025-06</v>
      </c>
      <c r="B3232" s="4" t="n">
        <v>2025</v>
      </c>
      <c r="C3232" s="4" t="n">
        <v>6</v>
      </c>
      <c r="D3232" s="9" t="s">
        <v>269</v>
      </c>
      <c r="E3232" s="9" t="s">
        <v>349</v>
      </c>
      <c r="F3232" s="12" t="str">
        <f aca="false">INDEX(品項主檔!$B$2:$B$11,MATCH($E3232,品項主檔!$A$2:$A$11,0))</f>
        <v>招牌牛肉麵</v>
      </c>
      <c r="G3232" s="12" t="str">
        <f aca="false">INDEX(品項主檔!$C$2:$C$11,MATCH($E3232,品項主檔!$A$2:$A$11,0))</f>
        <v>主食</v>
      </c>
      <c r="H3232" s="17" t="n">
        <f aca="false">SUMIFS(品項年度售價!$D$2:$D$31,品項年度售價!$A$2:$A$31,$B3232,品項年度售價!$B$2:$B$31,$E3232)</f>
        <v>295</v>
      </c>
      <c r="I3232" s="4" t="n">
        <v>507</v>
      </c>
      <c r="J3232" s="14" t="n">
        <f aca="false">H3232*I3232</f>
        <v>149565</v>
      </c>
    </row>
    <row r="3233" customFormat="false" ht="15" hidden="false" customHeight="false" outlineLevel="0" collapsed="false">
      <c r="A3233" s="6" t="str">
        <f aca="false">TEXT(B3233,"0")&amp;"-"&amp;TEXT(C3233,"00")</f>
        <v>2025-06</v>
      </c>
      <c r="B3233" s="4" t="n">
        <v>2025</v>
      </c>
      <c r="C3233" s="4" t="n">
        <v>6</v>
      </c>
      <c r="D3233" s="9" t="s">
        <v>269</v>
      </c>
      <c r="E3233" s="9" t="s">
        <v>352</v>
      </c>
      <c r="F3233" s="12" t="str">
        <f aca="false">INDEX(品項主檔!$B$2:$B$11,MATCH($E3233,品項主檔!$A$2:$A$11,0))</f>
        <v>三杯雞定食</v>
      </c>
      <c r="G3233" s="12" t="str">
        <f aca="false">INDEX(品項主檔!$C$2:$C$11,MATCH($E3233,品項主檔!$A$2:$A$11,0))</f>
        <v>主食</v>
      </c>
      <c r="H3233" s="17" t="n">
        <f aca="false">SUMIFS(品項年度售價!$D$2:$D$31,品項年度售價!$A$2:$A$31,$B3233,品項年度售價!$B$2:$B$31,$E3233)</f>
        <v>260</v>
      </c>
      <c r="I3233" s="4" t="n">
        <v>560</v>
      </c>
      <c r="J3233" s="14" t="n">
        <f aca="false">H3233*I3233</f>
        <v>145600</v>
      </c>
    </row>
    <row r="3234" customFormat="false" ht="15" hidden="false" customHeight="false" outlineLevel="0" collapsed="false">
      <c r="A3234" s="6" t="str">
        <f aca="false">TEXT(B3234,"0")&amp;"-"&amp;TEXT(C3234,"00")</f>
        <v>2025-06</v>
      </c>
      <c r="B3234" s="4" t="n">
        <v>2025</v>
      </c>
      <c r="C3234" s="4" t="n">
        <v>6</v>
      </c>
      <c r="D3234" s="9" t="s">
        <v>269</v>
      </c>
      <c r="E3234" s="9" t="s">
        <v>354</v>
      </c>
      <c r="F3234" s="12" t="str">
        <f aca="false">INDEX(品項主檔!$B$2:$B$11,MATCH($E3234,品項主檔!$A$2:$A$11,0))</f>
        <v>蔥油雞腿飯</v>
      </c>
      <c r="G3234" s="12" t="str">
        <f aca="false">INDEX(品項主檔!$C$2:$C$11,MATCH($E3234,品項主檔!$A$2:$A$11,0))</f>
        <v>主食</v>
      </c>
      <c r="H3234" s="17" t="n">
        <f aca="false">SUMIFS(品項年度售價!$D$2:$D$31,品項年度售價!$A$2:$A$31,$B3234,品項年度售價!$B$2:$B$31,$E3234)</f>
        <v>230</v>
      </c>
      <c r="I3234" s="4" t="n">
        <v>460</v>
      </c>
      <c r="J3234" s="14" t="n">
        <f aca="false">H3234*I3234</f>
        <v>105800</v>
      </c>
    </row>
    <row r="3235" customFormat="false" ht="15" hidden="false" customHeight="false" outlineLevel="0" collapsed="false">
      <c r="A3235" s="6" t="str">
        <f aca="false">TEXT(B3235,"0")&amp;"-"&amp;TEXT(C3235,"00")</f>
        <v>2025-06</v>
      </c>
      <c r="B3235" s="4" t="n">
        <v>2025</v>
      </c>
      <c r="C3235" s="4" t="n">
        <v>6</v>
      </c>
      <c r="D3235" s="9" t="s">
        <v>269</v>
      </c>
      <c r="E3235" s="9" t="s">
        <v>356</v>
      </c>
      <c r="F3235" s="12" t="str">
        <f aca="false">INDEX(品項主檔!$B$2:$B$11,MATCH($E3235,品項主檔!$A$2:$A$11,0))</f>
        <v>黑胡椒豬排飯</v>
      </c>
      <c r="G3235" s="12" t="str">
        <f aca="false">INDEX(品項主檔!$C$2:$C$11,MATCH($E3235,品項主檔!$A$2:$A$11,0))</f>
        <v>主食</v>
      </c>
      <c r="H3235" s="17" t="n">
        <f aca="false">SUMIFS(品項年度售價!$D$2:$D$31,品項年度售價!$A$2:$A$31,$B3235,品項年度售價!$B$2:$B$31,$E3235)</f>
        <v>240</v>
      </c>
      <c r="I3235" s="4" t="n">
        <v>590</v>
      </c>
      <c r="J3235" s="14" t="n">
        <f aca="false">H3235*I3235</f>
        <v>141600</v>
      </c>
    </row>
    <row r="3236" customFormat="false" ht="15" hidden="false" customHeight="false" outlineLevel="0" collapsed="false">
      <c r="A3236" s="6" t="str">
        <f aca="false">TEXT(B3236,"0")&amp;"-"&amp;TEXT(C3236,"00")</f>
        <v>2025-06</v>
      </c>
      <c r="B3236" s="4" t="n">
        <v>2025</v>
      </c>
      <c r="C3236" s="4" t="n">
        <v>6</v>
      </c>
      <c r="D3236" s="9" t="s">
        <v>269</v>
      </c>
      <c r="E3236" s="9" t="s">
        <v>358</v>
      </c>
      <c r="F3236" s="12" t="str">
        <f aca="false">INDEX(品項主檔!$B$2:$B$11,MATCH($E3236,品項主檔!$A$2:$A$11,0))</f>
        <v>麻油雞湯麵</v>
      </c>
      <c r="G3236" s="12" t="str">
        <f aca="false">INDEX(品項主檔!$C$2:$C$11,MATCH($E3236,品項主檔!$A$2:$A$11,0))</f>
        <v>主食</v>
      </c>
      <c r="H3236" s="17" t="n">
        <f aca="false">SUMIFS(品項年度售價!$D$2:$D$31,品項年度售價!$A$2:$A$31,$B3236,品項年度售價!$B$2:$B$31,$E3236)</f>
        <v>305</v>
      </c>
      <c r="I3236" s="4" t="n">
        <v>235</v>
      </c>
      <c r="J3236" s="14" t="n">
        <f aca="false">H3236*I3236</f>
        <v>71675</v>
      </c>
    </row>
    <row r="3237" customFormat="false" ht="15" hidden="false" customHeight="false" outlineLevel="0" collapsed="false">
      <c r="A3237" s="6" t="str">
        <f aca="false">TEXT(B3237,"0")&amp;"-"&amp;TEXT(C3237,"00")</f>
        <v>2025-06</v>
      </c>
      <c r="B3237" s="4" t="n">
        <v>2025</v>
      </c>
      <c r="C3237" s="4" t="n">
        <v>6</v>
      </c>
      <c r="D3237" s="9" t="s">
        <v>269</v>
      </c>
      <c r="E3237" s="9" t="s">
        <v>360</v>
      </c>
      <c r="F3237" s="12" t="str">
        <f aca="false">INDEX(品項主檔!$B$2:$B$11,MATCH($E3237,品項主檔!$A$2:$A$11,0))</f>
        <v>塔香涼麵</v>
      </c>
      <c r="G3237" s="12" t="str">
        <f aca="false">INDEX(品項主檔!$C$2:$C$11,MATCH($E3237,品項主檔!$A$2:$A$11,0))</f>
        <v>主食</v>
      </c>
      <c r="H3237" s="17" t="n">
        <f aca="false">SUMIFS(品項年度售價!$D$2:$D$31,品項年度售價!$A$2:$A$31,$B3237,品項年度售價!$B$2:$B$31,$E3237)</f>
        <v>185</v>
      </c>
      <c r="I3237" s="4" t="n">
        <v>678</v>
      </c>
      <c r="J3237" s="14" t="n">
        <f aca="false">H3237*I3237</f>
        <v>125430</v>
      </c>
    </row>
    <row r="3238" customFormat="false" ht="15" hidden="false" customHeight="false" outlineLevel="0" collapsed="false">
      <c r="A3238" s="6" t="str">
        <f aca="false">TEXT(B3238,"0")&amp;"-"&amp;TEXT(C3238,"00")</f>
        <v>2025-06</v>
      </c>
      <c r="B3238" s="4" t="n">
        <v>2025</v>
      </c>
      <c r="C3238" s="4" t="n">
        <v>6</v>
      </c>
      <c r="D3238" s="9" t="s">
        <v>269</v>
      </c>
      <c r="E3238" s="9" t="s">
        <v>362</v>
      </c>
      <c r="F3238" s="12" t="str">
        <f aca="false">INDEX(品項主檔!$B$2:$B$11,MATCH($E3238,品項主檔!$A$2:$A$11,0))</f>
        <v>海鮮炒飯</v>
      </c>
      <c r="G3238" s="12" t="str">
        <f aca="false">INDEX(品項主檔!$C$2:$C$11,MATCH($E3238,品項主檔!$A$2:$A$11,0))</f>
        <v>主食</v>
      </c>
      <c r="H3238" s="17" t="n">
        <f aca="false">SUMIFS(品項年度售價!$D$2:$D$31,品項年度售價!$A$2:$A$31,$B3238,品項年度售價!$B$2:$B$31,$E3238)</f>
        <v>255</v>
      </c>
      <c r="I3238" s="4" t="n">
        <v>637</v>
      </c>
      <c r="J3238" s="14" t="n">
        <f aca="false">H3238*I3238</f>
        <v>162435</v>
      </c>
    </row>
    <row r="3239" customFormat="false" ht="15" hidden="false" customHeight="false" outlineLevel="0" collapsed="false">
      <c r="A3239" s="6" t="str">
        <f aca="false">TEXT(B3239,"0")&amp;"-"&amp;TEXT(C3239,"00")</f>
        <v>2025-06</v>
      </c>
      <c r="B3239" s="4" t="n">
        <v>2025</v>
      </c>
      <c r="C3239" s="4" t="n">
        <v>6</v>
      </c>
      <c r="D3239" s="9" t="s">
        <v>269</v>
      </c>
      <c r="E3239" s="9" t="s">
        <v>364</v>
      </c>
      <c r="F3239" s="12" t="str">
        <f aca="false">INDEX(品項主檔!$B$2:$B$11,MATCH($E3239,品項主檔!$A$2:$A$11,0))</f>
        <v>酸辣湯</v>
      </c>
      <c r="G3239" s="12" t="str">
        <f aca="false">INDEX(品項主檔!$C$2:$C$11,MATCH($E3239,品項主檔!$A$2:$A$11,0))</f>
        <v>湯品</v>
      </c>
      <c r="H3239" s="17" t="n">
        <f aca="false">SUMIFS(品項年度售價!$D$2:$D$31,品項年度售價!$A$2:$A$31,$B3239,品項年度售價!$B$2:$B$31,$E3239)</f>
        <v>60</v>
      </c>
      <c r="I3239" s="4" t="n">
        <v>2289</v>
      </c>
      <c r="J3239" s="14" t="n">
        <f aca="false">H3239*I3239</f>
        <v>137340</v>
      </c>
    </row>
    <row r="3240" customFormat="false" ht="15" hidden="false" customHeight="false" outlineLevel="0" collapsed="false">
      <c r="A3240" s="6" t="str">
        <f aca="false">TEXT(B3240,"0")&amp;"-"&amp;TEXT(C3240,"00")</f>
        <v>2025-06</v>
      </c>
      <c r="B3240" s="4" t="n">
        <v>2025</v>
      </c>
      <c r="C3240" s="4" t="n">
        <v>6</v>
      </c>
      <c r="D3240" s="9" t="s">
        <v>269</v>
      </c>
      <c r="E3240" s="9" t="s">
        <v>367</v>
      </c>
      <c r="F3240" s="12" t="str">
        <f aca="false">INDEX(品項主檔!$B$2:$B$11,MATCH($E3240,品項主檔!$A$2:$A$11,0))</f>
        <v>招牌滷味拼盤</v>
      </c>
      <c r="G3240" s="12" t="str">
        <f aca="false">INDEX(品項主檔!$C$2:$C$11,MATCH($E3240,品項主檔!$A$2:$A$11,0))</f>
        <v>小菜</v>
      </c>
      <c r="H3240" s="17" t="n">
        <f aca="false">SUMIFS(品項年度售價!$D$2:$D$31,品項年度售價!$A$2:$A$31,$B3240,品項年度售價!$B$2:$B$31,$E3240)</f>
        <v>125</v>
      </c>
      <c r="I3240" s="4" t="n">
        <v>1519</v>
      </c>
      <c r="J3240" s="14" t="n">
        <f aca="false">H3240*I3240</f>
        <v>189875</v>
      </c>
    </row>
    <row r="3241" customFormat="false" ht="15" hidden="false" customHeight="false" outlineLevel="0" collapsed="false">
      <c r="A3241" s="6" t="str">
        <f aca="false">TEXT(B3241,"0")&amp;"-"&amp;TEXT(C3241,"00")</f>
        <v>2025-06</v>
      </c>
      <c r="B3241" s="4" t="n">
        <v>2025</v>
      </c>
      <c r="C3241" s="4" t="n">
        <v>6</v>
      </c>
      <c r="D3241" s="9" t="s">
        <v>269</v>
      </c>
      <c r="E3241" s="9" t="s">
        <v>370</v>
      </c>
      <c r="F3241" s="12" t="str">
        <f aca="false">INDEX(品項主檔!$B$2:$B$11,MATCH($E3241,品項主檔!$A$2:$A$11,0))</f>
        <v>古早味紅茶</v>
      </c>
      <c r="G3241" s="12" t="str">
        <f aca="false">INDEX(品項主檔!$C$2:$C$11,MATCH($E3241,品項主檔!$A$2:$A$11,0))</f>
        <v>飲品</v>
      </c>
      <c r="H3241" s="17" t="n">
        <f aca="false">SUMIFS(品項年度售價!$D$2:$D$31,品項年度售價!$A$2:$A$31,$B3241,品項年度售價!$B$2:$B$31,$E3241)</f>
        <v>45</v>
      </c>
      <c r="I3241" s="4" t="n">
        <v>5222</v>
      </c>
      <c r="J3241" s="14" t="n">
        <f aca="false">H3241*I3241</f>
        <v>234990</v>
      </c>
    </row>
    <row r="3242" customFormat="false" ht="15" hidden="false" customHeight="false" outlineLevel="0" collapsed="false">
      <c r="A3242" s="6" t="str">
        <f aca="false">TEXT(B3242,"0")&amp;"-"&amp;TEXT(C3242,"00")</f>
        <v>2025-06</v>
      </c>
      <c r="B3242" s="4" t="n">
        <v>2025</v>
      </c>
      <c r="C3242" s="4" t="n">
        <v>6</v>
      </c>
      <c r="D3242" s="9" t="s">
        <v>273</v>
      </c>
      <c r="E3242" s="9" t="s">
        <v>349</v>
      </c>
      <c r="F3242" s="12" t="str">
        <f aca="false">INDEX(品項主檔!$B$2:$B$11,MATCH($E3242,品項主檔!$A$2:$A$11,0))</f>
        <v>招牌牛肉麵</v>
      </c>
      <c r="G3242" s="12" t="str">
        <f aca="false">INDEX(品項主檔!$C$2:$C$11,MATCH($E3242,品項主檔!$A$2:$A$11,0))</f>
        <v>主食</v>
      </c>
      <c r="H3242" s="17" t="n">
        <f aca="false">SUMIFS(品項年度售價!$D$2:$D$31,品項年度售價!$A$2:$A$31,$B3242,品項年度售價!$B$2:$B$31,$E3242)</f>
        <v>295</v>
      </c>
      <c r="I3242" s="4" t="n">
        <v>282</v>
      </c>
      <c r="J3242" s="14" t="n">
        <f aca="false">H3242*I3242</f>
        <v>83190</v>
      </c>
    </row>
    <row r="3243" customFormat="false" ht="15" hidden="false" customHeight="false" outlineLevel="0" collapsed="false">
      <c r="A3243" s="6" t="str">
        <f aca="false">TEXT(B3243,"0")&amp;"-"&amp;TEXT(C3243,"00")</f>
        <v>2025-06</v>
      </c>
      <c r="B3243" s="4" t="n">
        <v>2025</v>
      </c>
      <c r="C3243" s="4" t="n">
        <v>6</v>
      </c>
      <c r="D3243" s="9" t="s">
        <v>273</v>
      </c>
      <c r="E3243" s="9" t="s">
        <v>352</v>
      </c>
      <c r="F3243" s="12" t="str">
        <f aca="false">INDEX(品項主檔!$B$2:$B$11,MATCH($E3243,品項主檔!$A$2:$A$11,0))</f>
        <v>三杯雞定食</v>
      </c>
      <c r="G3243" s="12" t="str">
        <f aca="false">INDEX(品項主檔!$C$2:$C$11,MATCH($E3243,品項主檔!$A$2:$A$11,0))</f>
        <v>主食</v>
      </c>
      <c r="H3243" s="17" t="n">
        <f aca="false">SUMIFS(品項年度售價!$D$2:$D$31,品項年度售價!$A$2:$A$31,$B3243,品項年度售價!$B$2:$B$31,$E3243)</f>
        <v>260</v>
      </c>
      <c r="I3243" s="4" t="n">
        <v>307</v>
      </c>
      <c r="J3243" s="14" t="n">
        <f aca="false">H3243*I3243</f>
        <v>79820</v>
      </c>
    </row>
    <row r="3244" customFormat="false" ht="15" hidden="false" customHeight="false" outlineLevel="0" collapsed="false">
      <c r="A3244" s="6" t="str">
        <f aca="false">TEXT(B3244,"0")&amp;"-"&amp;TEXT(C3244,"00")</f>
        <v>2025-06</v>
      </c>
      <c r="B3244" s="4" t="n">
        <v>2025</v>
      </c>
      <c r="C3244" s="4" t="n">
        <v>6</v>
      </c>
      <c r="D3244" s="9" t="s">
        <v>273</v>
      </c>
      <c r="E3244" s="9" t="s">
        <v>354</v>
      </c>
      <c r="F3244" s="12" t="str">
        <f aca="false">INDEX(品項主檔!$B$2:$B$11,MATCH($E3244,品項主檔!$A$2:$A$11,0))</f>
        <v>蔥油雞腿飯</v>
      </c>
      <c r="G3244" s="12" t="str">
        <f aca="false">INDEX(品項主檔!$C$2:$C$11,MATCH($E3244,品項主檔!$A$2:$A$11,0))</f>
        <v>主食</v>
      </c>
      <c r="H3244" s="17" t="n">
        <f aca="false">SUMIFS(品項年度售價!$D$2:$D$31,品項年度售價!$A$2:$A$31,$B3244,品項年度售價!$B$2:$B$31,$E3244)</f>
        <v>230</v>
      </c>
      <c r="I3244" s="4" t="n">
        <v>358</v>
      </c>
      <c r="J3244" s="14" t="n">
        <f aca="false">H3244*I3244</f>
        <v>82340</v>
      </c>
    </row>
    <row r="3245" customFormat="false" ht="15" hidden="false" customHeight="false" outlineLevel="0" collapsed="false">
      <c r="A3245" s="6" t="str">
        <f aca="false">TEXT(B3245,"0")&amp;"-"&amp;TEXT(C3245,"00")</f>
        <v>2025-06</v>
      </c>
      <c r="B3245" s="4" t="n">
        <v>2025</v>
      </c>
      <c r="C3245" s="4" t="n">
        <v>6</v>
      </c>
      <c r="D3245" s="9" t="s">
        <v>273</v>
      </c>
      <c r="E3245" s="9" t="s">
        <v>356</v>
      </c>
      <c r="F3245" s="12" t="str">
        <f aca="false">INDEX(品項主檔!$B$2:$B$11,MATCH($E3245,品項主檔!$A$2:$A$11,0))</f>
        <v>黑胡椒豬排飯</v>
      </c>
      <c r="G3245" s="12" t="str">
        <f aca="false">INDEX(品項主檔!$C$2:$C$11,MATCH($E3245,品項主檔!$A$2:$A$11,0))</f>
        <v>主食</v>
      </c>
      <c r="H3245" s="17" t="n">
        <f aca="false">SUMIFS(品項年度售價!$D$2:$D$31,品項年度售價!$A$2:$A$31,$B3245,品項年度售價!$B$2:$B$31,$E3245)</f>
        <v>240</v>
      </c>
      <c r="I3245" s="4" t="n">
        <v>275</v>
      </c>
      <c r="J3245" s="14" t="n">
        <f aca="false">H3245*I3245</f>
        <v>66000</v>
      </c>
    </row>
    <row r="3246" customFormat="false" ht="15" hidden="false" customHeight="false" outlineLevel="0" collapsed="false">
      <c r="A3246" s="6" t="str">
        <f aca="false">TEXT(B3246,"0")&amp;"-"&amp;TEXT(C3246,"00")</f>
        <v>2025-06</v>
      </c>
      <c r="B3246" s="4" t="n">
        <v>2025</v>
      </c>
      <c r="C3246" s="4" t="n">
        <v>6</v>
      </c>
      <c r="D3246" s="9" t="s">
        <v>273</v>
      </c>
      <c r="E3246" s="9" t="s">
        <v>358</v>
      </c>
      <c r="F3246" s="12" t="str">
        <f aca="false">INDEX(品項主檔!$B$2:$B$11,MATCH($E3246,品項主檔!$A$2:$A$11,0))</f>
        <v>麻油雞湯麵</v>
      </c>
      <c r="G3246" s="12" t="str">
        <f aca="false">INDEX(品項主檔!$C$2:$C$11,MATCH($E3246,品項主檔!$A$2:$A$11,0))</f>
        <v>主食</v>
      </c>
      <c r="H3246" s="17" t="n">
        <f aca="false">SUMIFS(品項年度售價!$D$2:$D$31,品項年度售價!$A$2:$A$31,$B3246,品項年度售價!$B$2:$B$31,$E3246)</f>
        <v>305</v>
      </c>
      <c r="I3246" s="4" t="n">
        <v>193</v>
      </c>
      <c r="J3246" s="14" t="n">
        <f aca="false">H3246*I3246</f>
        <v>58865</v>
      </c>
    </row>
    <row r="3247" customFormat="false" ht="15" hidden="false" customHeight="false" outlineLevel="0" collapsed="false">
      <c r="A3247" s="6" t="str">
        <f aca="false">TEXT(B3247,"0")&amp;"-"&amp;TEXT(C3247,"00")</f>
        <v>2025-06</v>
      </c>
      <c r="B3247" s="4" t="n">
        <v>2025</v>
      </c>
      <c r="C3247" s="4" t="n">
        <v>6</v>
      </c>
      <c r="D3247" s="9" t="s">
        <v>273</v>
      </c>
      <c r="E3247" s="9" t="s">
        <v>360</v>
      </c>
      <c r="F3247" s="12" t="str">
        <f aca="false">INDEX(品項主檔!$B$2:$B$11,MATCH($E3247,品項主檔!$A$2:$A$11,0))</f>
        <v>塔香涼麵</v>
      </c>
      <c r="G3247" s="12" t="str">
        <f aca="false">INDEX(品項主檔!$C$2:$C$11,MATCH($E3247,品項主檔!$A$2:$A$11,0))</f>
        <v>主食</v>
      </c>
      <c r="H3247" s="17" t="n">
        <f aca="false">SUMIFS(品項年度售價!$D$2:$D$31,品項年度售價!$A$2:$A$31,$B3247,品項年度售價!$B$2:$B$31,$E3247)</f>
        <v>185</v>
      </c>
      <c r="I3247" s="4" t="n">
        <v>447</v>
      </c>
      <c r="J3247" s="14" t="n">
        <f aca="false">H3247*I3247</f>
        <v>82695</v>
      </c>
    </row>
    <row r="3248" customFormat="false" ht="15" hidden="false" customHeight="false" outlineLevel="0" collapsed="false">
      <c r="A3248" s="6" t="str">
        <f aca="false">TEXT(B3248,"0")&amp;"-"&amp;TEXT(C3248,"00")</f>
        <v>2025-06</v>
      </c>
      <c r="B3248" s="4" t="n">
        <v>2025</v>
      </c>
      <c r="C3248" s="4" t="n">
        <v>6</v>
      </c>
      <c r="D3248" s="9" t="s">
        <v>273</v>
      </c>
      <c r="E3248" s="9" t="s">
        <v>362</v>
      </c>
      <c r="F3248" s="12" t="str">
        <f aca="false">INDEX(品項主檔!$B$2:$B$11,MATCH($E3248,品項主檔!$A$2:$A$11,0))</f>
        <v>海鮮炒飯</v>
      </c>
      <c r="G3248" s="12" t="str">
        <f aca="false">INDEX(品項主檔!$C$2:$C$11,MATCH($E3248,品項主檔!$A$2:$A$11,0))</f>
        <v>主食</v>
      </c>
      <c r="H3248" s="17" t="n">
        <f aca="false">SUMIFS(品項年度售價!$D$2:$D$31,品項年度售價!$A$2:$A$31,$B3248,品項年度售價!$B$2:$B$31,$E3248)</f>
        <v>255</v>
      </c>
      <c r="I3248" s="4" t="n">
        <v>325</v>
      </c>
      <c r="J3248" s="14" t="n">
        <f aca="false">H3248*I3248</f>
        <v>82875</v>
      </c>
    </row>
    <row r="3249" customFormat="false" ht="15" hidden="false" customHeight="false" outlineLevel="0" collapsed="false">
      <c r="A3249" s="6" t="str">
        <f aca="false">TEXT(B3249,"0")&amp;"-"&amp;TEXT(C3249,"00")</f>
        <v>2025-06</v>
      </c>
      <c r="B3249" s="4" t="n">
        <v>2025</v>
      </c>
      <c r="C3249" s="4" t="n">
        <v>6</v>
      </c>
      <c r="D3249" s="9" t="s">
        <v>273</v>
      </c>
      <c r="E3249" s="9" t="s">
        <v>364</v>
      </c>
      <c r="F3249" s="12" t="str">
        <f aca="false">INDEX(品項主檔!$B$2:$B$11,MATCH($E3249,品項主檔!$A$2:$A$11,0))</f>
        <v>酸辣湯</v>
      </c>
      <c r="G3249" s="12" t="str">
        <f aca="false">INDEX(品項主檔!$C$2:$C$11,MATCH($E3249,品項主檔!$A$2:$A$11,0))</f>
        <v>湯品</v>
      </c>
      <c r="H3249" s="17" t="n">
        <f aca="false">SUMIFS(品項年度售價!$D$2:$D$31,品項年度售價!$A$2:$A$31,$B3249,品項年度售價!$B$2:$B$31,$E3249)</f>
        <v>60</v>
      </c>
      <c r="I3249" s="4" t="n">
        <v>1462</v>
      </c>
      <c r="J3249" s="14" t="n">
        <f aca="false">H3249*I3249</f>
        <v>87720</v>
      </c>
    </row>
    <row r="3250" customFormat="false" ht="15" hidden="false" customHeight="false" outlineLevel="0" collapsed="false">
      <c r="A3250" s="6" t="str">
        <f aca="false">TEXT(B3250,"0")&amp;"-"&amp;TEXT(C3250,"00")</f>
        <v>2025-06</v>
      </c>
      <c r="B3250" s="4" t="n">
        <v>2025</v>
      </c>
      <c r="C3250" s="4" t="n">
        <v>6</v>
      </c>
      <c r="D3250" s="9" t="s">
        <v>273</v>
      </c>
      <c r="E3250" s="9" t="s">
        <v>367</v>
      </c>
      <c r="F3250" s="12" t="str">
        <f aca="false">INDEX(品項主檔!$B$2:$B$11,MATCH($E3250,品項主檔!$A$2:$A$11,0))</f>
        <v>招牌滷味拼盤</v>
      </c>
      <c r="G3250" s="12" t="str">
        <f aca="false">INDEX(品項主檔!$C$2:$C$11,MATCH($E3250,品項主檔!$A$2:$A$11,0))</f>
        <v>小菜</v>
      </c>
      <c r="H3250" s="17" t="n">
        <f aca="false">SUMIFS(品項年度售價!$D$2:$D$31,品項年度售價!$A$2:$A$31,$B3250,品項年度售價!$B$2:$B$31,$E3250)</f>
        <v>125</v>
      </c>
      <c r="I3250" s="4" t="n">
        <v>1251</v>
      </c>
      <c r="J3250" s="14" t="n">
        <f aca="false">H3250*I3250</f>
        <v>156375</v>
      </c>
    </row>
    <row r="3251" customFormat="false" ht="15" hidden="false" customHeight="false" outlineLevel="0" collapsed="false">
      <c r="A3251" s="6" t="str">
        <f aca="false">TEXT(B3251,"0")&amp;"-"&amp;TEXT(C3251,"00")</f>
        <v>2025-06</v>
      </c>
      <c r="B3251" s="4" t="n">
        <v>2025</v>
      </c>
      <c r="C3251" s="4" t="n">
        <v>6</v>
      </c>
      <c r="D3251" s="9" t="s">
        <v>273</v>
      </c>
      <c r="E3251" s="9" t="s">
        <v>370</v>
      </c>
      <c r="F3251" s="12" t="str">
        <f aca="false">INDEX(品項主檔!$B$2:$B$11,MATCH($E3251,品項主檔!$A$2:$A$11,0))</f>
        <v>古早味紅茶</v>
      </c>
      <c r="G3251" s="12" t="str">
        <f aca="false">INDEX(品項主檔!$C$2:$C$11,MATCH($E3251,品項主檔!$A$2:$A$11,0))</f>
        <v>飲品</v>
      </c>
      <c r="H3251" s="17" t="n">
        <f aca="false">SUMIFS(品項年度售價!$D$2:$D$31,品項年度售價!$A$2:$A$31,$B3251,品項年度售價!$B$2:$B$31,$E3251)</f>
        <v>45</v>
      </c>
      <c r="I3251" s="4" t="n">
        <v>4767</v>
      </c>
      <c r="J3251" s="14" t="n">
        <f aca="false">H3251*I3251</f>
        <v>214515</v>
      </c>
    </row>
    <row r="3252" customFormat="false" ht="15" hidden="false" customHeight="false" outlineLevel="0" collapsed="false">
      <c r="A3252" s="6" t="str">
        <f aca="false">TEXT(B3252,"0")&amp;"-"&amp;TEXT(C3252,"00")</f>
        <v>2025-06</v>
      </c>
      <c r="B3252" s="4" t="n">
        <v>2025</v>
      </c>
      <c r="C3252" s="4" t="n">
        <v>6</v>
      </c>
      <c r="D3252" s="9" t="s">
        <v>277</v>
      </c>
      <c r="E3252" s="9" t="s">
        <v>349</v>
      </c>
      <c r="F3252" s="12" t="str">
        <f aca="false">INDEX(品項主檔!$B$2:$B$11,MATCH($E3252,品項主檔!$A$2:$A$11,0))</f>
        <v>招牌牛肉麵</v>
      </c>
      <c r="G3252" s="12" t="str">
        <f aca="false">INDEX(品項主檔!$C$2:$C$11,MATCH($E3252,品項主檔!$A$2:$A$11,0))</f>
        <v>主食</v>
      </c>
      <c r="H3252" s="17" t="n">
        <f aca="false">SUMIFS(品項年度售價!$D$2:$D$31,品項年度售價!$A$2:$A$31,$B3252,品項年度售價!$B$2:$B$31,$E3252)</f>
        <v>295</v>
      </c>
      <c r="I3252" s="4" t="n">
        <v>251</v>
      </c>
      <c r="J3252" s="14" t="n">
        <f aca="false">H3252*I3252</f>
        <v>74045</v>
      </c>
    </row>
    <row r="3253" customFormat="false" ht="15" hidden="false" customHeight="false" outlineLevel="0" collapsed="false">
      <c r="A3253" s="6" t="str">
        <f aca="false">TEXT(B3253,"0")&amp;"-"&amp;TEXT(C3253,"00")</f>
        <v>2025-06</v>
      </c>
      <c r="B3253" s="4" t="n">
        <v>2025</v>
      </c>
      <c r="C3253" s="4" t="n">
        <v>6</v>
      </c>
      <c r="D3253" s="9" t="s">
        <v>277</v>
      </c>
      <c r="E3253" s="9" t="s">
        <v>352</v>
      </c>
      <c r="F3253" s="12" t="str">
        <f aca="false">INDEX(品項主檔!$B$2:$B$11,MATCH($E3253,品項主檔!$A$2:$A$11,0))</f>
        <v>三杯雞定食</v>
      </c>
      <c r="G3253" s="12" t="str">
        <f aca="false">INDEX(品項主檔!$C$2:$C$11,MATCH($E3253,品項主檔!$A$2:$A$11,0))</f>
        <v>主食</v>
      </c>
      <c r="H3253" s="17" t="n">
        <f aca="false">SUMIFS(品項年度售價!$D$2:$D$31,品項年度售價!$A$2:$A$31,$B3253,品項年度售價!$B$2:$B$31,$E3253)</f>
        <v>260</v>
      </c>
      <c r="I3253" s="4" t="n">
        <v>252</v>
      </c>
      <c r="J3253" s="14" t="n">
        <f aca="false">H3253*I3253</f>
        <v>65520</v>
      </c>
    </row>
    <row r="3254" customFormat="false" ht="15" hidden="false" customHeight="false" outlineLevel="0" collapsed="false">
      <c r="A3254" s="6" t="str">
        <f aca="false">TEXT(B3254,"0")&amp;"-"&amp;TEXT(C3254,"00")</f>
        <v>2025-06</v>
      </c>
      <c r="B3254" s="4" t="n">
        <v>2025</v>
      </c>
      <c r="C3254" s="4" t="n">
        <v>6</v>
      </c>
      <c r="D3254" s="9" t="s">
        <v>277</v>
      </c>
      <c r="E3254" s="9" t="s">
        <v>354</v>
      </c>
      <c r="F3254" s="12" t="str">
        <f aca="false">INDEX(品項主檔!$B$2:$B$11,MATCH($E3254,品項主檔!$A$2:$A$11,0))</f>
        <v>蔥油雞腿飯</v>
      </c>
      <c r="G3254" s="12" t="str">
        <f aca="false">INDEX(品項主檔!$C$2:$C$11,MATCH($E3254,品項主檔!$A$2:$A$11,0))</f>
        <v>主食</v>
      </c>
      <c r="H3254" s="17" t="n">
        <f aca="false">SUMIFS(品項年度售價!$D$2:$D$31,品項年度售價!$A$2:$A$31,$B3254,品項年度售價!$B$2:$B$31,$E3254)</f>
        <v>230</v>
      </c>
      <c r="I3254" s="4" t="n">
        <v>232</v>
      </c>
      <c r="J3254" s="14" t="n">
        <f aca="false">H3254*I3254</f>
        <v>53360</v>
      </c>
    </row>
    <row r="3255" customFormat="false" ht="15" hidden="false" customHeight="false" outlineLevel="0" collapsed="false">
      <c r="A3255" s="6" t="str">
        <f aca="false">TEXT(B3255,"0")&amp;"-"&amp;TEXT(C3255,"00")</f>
        <v>2025-06</v>
      </c>
      <c r="B3255" s="4" t="n">
        <v>2025</v>
      </c>
      <c r="C3255" s="4" t="n">
        <v>6</v>
      </c>
      <c r="D3255" s="9" t="s">
        <v>277</v>
      </c>
      <c r="E3255" s="9" t="s">
        <v>356</v>
      </c>
      <c r="F3255" s="12" t="str">
        <f aca="false">INDEX(品項主檔!$B$2:$B$11,MATCH($E3255,品項主檔!$A$2:$A$11,0))</f>
        <v>黑胡椒豬排飯</v>
      </c>
      <c r="G3255" s="12" t="str">
        <f aca="false">INDEX(品項主檔!$C$2:$C$11,MATCH($E3255,品項主檔!$A$2:$A$11,0))</f>
        <v>主食</v>
      </c>
      <c r="H3255" s="17" t="n">
        <f aca="false">SUMIFS(品項年度售價!$D$2:$D$31,品項年度售價!$A$2:$A$31,$B3255,品項年度售價!$B$2:$B$31,$E3255)</f>
        <v>240</v>
      </c>
      <c r="I3255" s="4" t="n">
        <v>224</v>
      </c>
      <c r="J3255" s="14" t="n">
        <f aca="false">H3255*I3255</f>
        <v>53760</v>
      </c>
    </row>
    <row r="3256" customFormat="false" ht="15" hidden="false" customHeight="false" outlineLevel="0" collapsed="false">
      <c r="A3256" s="6" t="str">
        <f aca="false">TEXT(B3256,"0")&amp;"-"&amp;TEXT(C3256,"00")</f>
        <v>2025-06</v>
      </c>
      <c r="B3256" s="4" t="n">
        <v>2025</v>
      </c>
      <c r="C3256" s="4" t="n">
        <v>6</v>
      </c>
      <c r="D3256" s="9" t="s">
        <v>277</v>
      </c>
      <c r="E3256" s="9" t="s">
        <v>358</v>
      </c>
      <c r="F3256" s="12" t="str">
        <f aca="false">INDEX(品項主檔!$B$2:$B$11,MATCH($E3256,品項主檔!$A$2:$A$11,0))</f>
        <v>麻油雞湯麵</v>
      </c>
      <c r="G3256" s="12" t="str">
        <f aca="false">INDEX(品項主檔!$C$2:$C$11,MATCH($E3256,品項主檔!$A$2:$A$11,0))</f>
        <v>主食</v>
      </c>
      <c r="H3256" s="17" t="n">
        <f aca="false">SUMIFS(品項年度售價!$D$2:$D$31,品項年度售價!$A$2:$A$31,$B3256,品項年度售價!$B$2:$B$31,$E3256)</f>
        <v>305</v>
      </c>
      <c r="I3256" s="4" t="n">
        <v>136</v>
      </c>
      <c r="J3256" s="14" t="n">
        <f aca="false">H3256*I3256</f>
        <v>41480</v>
      </c>
    </row>
    <row r="3257" customFormat="false" ht="15" hidden="false" customHeight="false" outlineLevel="0" collapsed="false">
      <c r="A3257" s="6" t="str">
        <f aca="false">TEXT(B3257,"0")&amp;"-"&amp;TEXT(C3257,"00")</f>
        <v>2025-06</v>
      </c>
      <c r="B3257" s="4" t="n">
        <v>2025</v>
      </c>
      <c r="C3257" s="4" t="n">
        <v>6</v>
      </c>
      <c r="D3257" s="9" t="s">
        <v>277</v>
      </c>
      <c r="E3257" s="9" t="s">
        <v>360</v>
      </c>
      <c r="F3257" s="12" t="str">
        <f aca="false">INDEX(品項主檔!$B$2:$B$11,MATCH($E3257,品項主檔!$A$2:$A$11,0))</f>
        <v>塔香涼麵</v>
      </c>
      <c r="G3257" s="12" t="str">
        <f aca="false">INDEX(品項主檔!$C$2:$C$11,MATCH($E3257,品項主檔!$A$2:$A$11,0))</f>
        <v>主食</v>
      </c>
      <c r="H3257" s="17" t="n">
        <f aca="false">SUMIFS(品項年度售價!$D$2:$D$31,品項年度售價!$A$2:$A$31,$B3257,品項年度售價!$B$2:$B$31,$E3257)</f>
        <v>185</v>
      </c>
      <c r="I3257" s="4" t="n">
        <v>375</v>
      </c>
      <c r="J3257" s="14" t="n">
        <f aca="false">H3257*I3257</f>
        <v>69375</v>
      </c>
    </row>
    <row r="3258" customFormat="false" ht="15" hidden="false" customHeight="false" outlineLevel="0" collapsed="false">
      <c r="A3258" s="6" t="str">
        <f aca="false">TEXT(B3258,"0")&amp;"-"&amp;TEXT(C3258,"00")</f>
        <v>2025-06</v>
      </c>
      <c r="B3258" s="4" t="n">
        <v>2025</v>
      </c>
      <c r="C3258" s="4" t="n">
        <v>6</v>
      </c>
      <c r="D3258" s="9" t="s">
        <v>277</v>
      </c>
      <c r="E3258" s="9" t="s">
        <v>362</v>
      </c>
      <c r="F3258" s="12" t="str">
        <f aca="false">INDEX(品項主檔!$B$2:$B$11,MATCH($E3258,品項主檔!$A$2:$A$11,0))</f>
        <v>海鮮炒飯</v>
      </c>
      <c r="G3258" s="12" t="str">
        <f aca="false">INDEX(品項主檔!$C$2:$C$11,MATCH($E3258,品項主檔!$A$2:$A$11,0))</f>
        <v>主食</v>
      </c>
      <c r="H3258" s="17" t="n">
        <f aca="false">SUMIFS(品項年度售價!$D$2:$D$31,品項年度售價!$A$2:$A$31,$B3258,品項年度售價!$B$2:$B$31,$E3258)</f>
        <v>255</v>
      </c>
      <c r="I3258" s="4" t="n">
        <v>274</v>
      </c>
      <c r="J3258" s="14" t="n">
        <f aca="false">H3258*I3258</f>
        <v>69870</v>
      </c>
    </row>
    <row r="3259" customFormat="false" ht="15" hidden="false" customHeight="false" outlineLevel="0" collapsed="false">
      <c r="A3259" s="6" t="str">
        <f aca="false">TEXT(B3259,"0")&amp;"-"&amp;TEXT(C3259,"00")</f>
        <v>2025-06</v>
      </c>
      <c r="B3259" s="4" t="n">
        <v>2025</v>
      </c>
      <c r="C3259" s="4" t="n">
        <v>6</v>
      </c>
      <c r="D3259" s="9" t="s">
        <v>277</v>
      </c>
      <c r="E3259" s="9" t="s">
        <v>364</v>
      </c>
      <c r="F3259" s="12" t="str">
        <f aca="false">INDEX(品項主檔!$B$2:$B$11,MATCH($E3259,品項主檔!$A$2:$A$11,0))</f>
        <v>酸辣湯</v>
      </c>
      <c r="G3259" s="12" t="str">
        <f aca="false">INDEX(品項主檔!$C$2:$C$11,MATCH($E3259,品項主檔!$A$2:$A$11,0))</f>
        <v>湯品</v>
      </c>
      <c r="H3259" s="17" t="n">
        <f aca="false">SUMIFS(品項年度售價!$D$2:$D$31,品項年度售價!$A$2:$A$31,$B3259,品項年度售價!$B$2:$B$31,$E3259)</f>
        <v>60</v>
      </c>
      <c r="I3259" s="4" t="n">
        <v>992</v>
      </c>
      <c r="J3259" s="14" t="n">
        <f aca="false">H3259*I3259</f>
        <v>59520</v>
      </c>
    </row>
    <row r="3260" customFormat="false" ht="15" hidden="false" customHeight="false" outlineLevel="0" collapsed="false">
      <c r="A3260" s="6" t="str">
        <f aca="false">TEXT(B3260,"0")&amp;"-"&amp;TEXT(C3260,"00")</f>
        <v>2025-06</v>
      </c>
      <c r="B3260" s="4" t="n">
        <v>2025</v>
      </c>
      <c r="C3260" s="4" t="n">
        <v>6</v>
      </c>
      <c r="D3260" s="9" t="s">
        <v>277</v>
      </c>
      <c r="E3260" s="9" t="s">
        <v>367</v>
      </c>
      <c r="F3260" s="12" t="str">
        <f aca="false">INDEX(品項主檔!$B$2:$B$11,MATCH($E3260,品項主檔!$A$2:$A$11,0))</f>
        <v>招牌滷味拼盤</v>
      </c>
      <c r="G3260" s="12" t="str">
        <f aca="false">INDEX(品項主檔!$C$2:$C$11,MATCH($E3260,品項主檔!$A$2:$A$11,0))</f>
        <v>小菜</v>
      </c>
      <c r="H3260" s="17" t="n">
        <f aca="false">SUMIFS(品項年度售價!$D$2:$D$31,品項年度售價!$A$2:$A$31,$B3260,品項年度售價!$B$2:$B$31,$E3260)</f>
        <v>125</v>
      </c>
      <c r="I3260" s="4" t="n">
        <v>1071</v>
      </c>
      <c r="J3260" s="14" t="n">
        <f aca="false">H3260*I3260</f>
        <v>133875</v>
      </c>
    </row>
    <row r="3261" customFormat="false" ht="15" hidden="false" customHeight="false" outlineLevel="0" collapsed="false">
      <c r="A3261" s="6" t="str">
        <f aca="false">TEXT(B3261,"0")&amp;"-"&amp;TEXT(C3261,"00")</f>
        <v>2025-06</v>
      </c>
      <c r="B3261" s="4" t="n">
        <v>2025</v>
      </c>
      <c r="C3261" s="4" t="n">
        <v>6</v>
      </c>
      <c r="D3261" s="9" t="s">
        <v>277</v>
      </c>
      <c r="E3261" s="9" t="s">
        <v>370</v>
      </c>
      <c r="F3261" s="12" t="str">
        <f aca="false">INDEX(品項主檔!$B$2:$B$11,MATCH($E3261,品項主檔!$A$2:$A$11,0))</f>
        <v>古早味紅茶</v>
      </c>
      <c r="G3261" s="12" t="str">
        <f aca="false">INDEX(品項主檔!$C$2:$C$11,MATCH($E3261,品項主檔!$A$2:$A$11,0))</f>
        <v>飲品</v>
      </c>
      <c r="H3261" s="17" t="n">
        <f aca="false">SUMIFS(品項年度售價!$D$2:$D$31,品項年度售價!$A$2:$A$31,$B3261,品項年度售價!$B$2:$B$31,$E3261)</f>
        <v>45</v>
      </c>
      <c r="I3261" s="4" t="n">
        <v>3553</v>
      </c>
      <c r="J3261" s="14" t="n">
        <f aca="false">H3261*I3261</f>
        <v>159885</v>
      </c>
    </row>
    <row r="3262" customFormat="false" ht="15" hidden="false" customHeight="false" outlineLevel="0" collapsed="false">
      <c r="A3262" s="6" t="str">
        <f aca="false">TEXT(B3262,"0")&amp;"-"&amp;TEXT(C3262,"00")</f>
        <v>2025-06</v>
      </c>
      <c r="B3262" s="4" t="n">
        <v>2025</v>
      </c>
      <c r="C3262" s="4" t="n">
        <v>6</v>
      </c>
      <c r="D3262" s="9" t="s">
        <v>288</v>
      </c>
      <c r="E3262" s="9" t="s">
        <v>349</v>
      </c>
      <c r="F3262" s="12" t="str">
        <f aca="false">INDEX(品項主檔!$B$2:$B$11,MATCH($E3262,品項主檔!$A$2:$A$11,0))</f>
        <v>招牌牛肉麵</v>
      </c>
      <c r="G3262" s="12" t="str">
        <f aca="false">INDEX(品項主檔!$C$2:$C$11,MATCH($E3262,品項主檔!$A$2:$A$11,0))</f>
        <v>主食</v>
      </c>
      <c r="H3262" s="17" t="n">
        <f aca="false">SUMIFS(品項年度售價!$D$2:$D$31,品項年度售價!$A$2:$A$31,$B3262,品項年度售價!$B$2:$B$31,$E3262)</f>
        <v>295</v>
      </c>
      <c r="I3262" s="4" t="n">
        <v>380</v>
      </c>
      <c r="J3262" s="14" t="n">
        <f aca="false">H3262*I3262</f>
        <v>112100</v>
      </c>
    </row>
    <row r="3263" customFormat="false" ht="15" hidden="false" customHeight="false" outlineLevel="0" collapsed="false">
      <c r="A3263" s="6" t="str">
        <f aca="false">TEXT(B3263,"0")&amp;"-"&amp;TEXT(C3263,"00")</f>
        <v>2025-06</v>
      </c>
      <c r="B3263" s="4" t="n">
        <v>2025</v>
      </c>
      <c r="C3263" s="4" t="n">
        <v>6</v>
      </c>
      <c r="D3263" s="9" t="s">
        <v>288</v>
      </c>
      <c r="E3263" s="9" t="s">
        <v>352</v>
      </c>
      <c r="F3263" s="12" t="str">
        <f aca="false">INDEX(品項主檔!$B$2:$B$11,MATCH($E3263,品項主檔!$A$2:$A$11,0))</f>
        <v>三杯雞定食</v>
      </c>
      <c r="G3263" s="12" t="str">
        <f aca="false">INDEX(品項主檔!$C$2:$C$11,MATCH($E3263,品項主檔!$A$2:$A$11,0))</f>
        <v>主食</v>
      </c>
      <c r="H3263" s="17" t="n">
        <f aca="false">SUMIFS(品項年度售價!$D$2:$D$31,品項年度售價!$A$2:$A$31,$B3263,品項年度售價!$B$2:$B$31,$E3263)</f>
        <v>260</v>
      </c>
      <c r="I3263" s="4" t="n">
        <v>374</v>
      </c>
      <c r="J3263" s="14" t="n">
        <f aca="false">H3263*I3263</f>
        <v>97240</v>
      </c>
    </row>
    <row r="3264" customFormat="false" ht="15" hidden="false" customHeight="false" outlineLevel="0" collapsed="false">
      <c r="A3264" s="6" t="str">
        <f aca="false">TEXT(B3264,"0")&amp;"-"&amp;TEXT(C3264,"00")</f>
        <v>2025-06</v>
      </c>
      <c r="B3264" s="4" t="n">
        <v>2025</v>
      </c>
      <c r="C3264" s="4" t="n">
        <v>6</v>
      </c>
      <c r="D3264" s="9" t="s">
        <v>288</v>
      </c>
      <c r="E3264" s="9" t="s">
        <v>354</v>
      </c>
      <c r="F3264" s="12" t="str">
        <f aca="false">INDEX(品項主檔!$B$2:$B$11,MATCH($E3264,品項主檔!$A$2:$A$11,0))</f>
        <v>蔥油雞腿飯</v>
      </c>
      <c r="G3264" s="12" t="str">
        <f aca="false">INDEX(品項主檔!$C$2:$C$11,MATCH($E3264,品項主檔!$A$2:$A$11,0))</f>
        <v>主食</v>
      </c>
      <c r="H3264" s="17" t="n">
        <f aca="false">SUMIFS(品項年度售價!$D$2:$D$31,品項年度售價!$A$2:$A$31,$B3264,品項年度售價!$B$2:$B$31,$E3264)</f>
        <v>230</v>
      </c>
      <c r="I3264" s="4" t="n">
        <v>322</v>
      </c>
      <c r="J3264" s="14" t="n">
        <f aca="false">H3264*I3264</f>
        <v>74060</v>
      </c>
    </row>
    <row r="3265" customFormat="false" ht="15" hidden="false" customHeight="false" outlineLevel="0" collapsed="false">
      <c r="A3265" s="6" t="str">
        <f aca="false">TEXT(B3265,"0")&amp;"-"&amp;TEXT(C3265,"00")</f>
        <v>2025-06</v>
      </c>
      <c r="B3265" s="4" t="n">
        <v>2025</v>
      </c>
      <c r="C3265" s="4" t="n">
        <v>6</v>
      </c>
      <c r="D3265" s="9" t="s">
        <v>288</v>
      </c>
      <c r="E3265" s="9" t="s">
        <v>356</v>
      </c>
      <c r="F3265" s="12" t="str">
        <f aca="false">INDEX(品項主檔!$B$2:$B$11,MATCH($E3265,品項主檔!$A$2:$A$11,0))</f>
        <v>黑胡椒豬排飯</v>
      </c>
      <c r="G3265" s="12" t="str">
        <f aca="false">INDEX(品項主檔!$C$2:$C$11,MATCH($E3265,品項主檔!$A$2:$A$11,0))</f>
        <v>主食</v>
      </c>
      <c r="H3265" s="17" t="n">
        <f aca="false">SUMIFS(品項年度售價!$D$2:$D$31,品項年度售價!$A$2:$A$31,$B3265,品項年度售價!$B$2:$B$31,$E3265)</f>
        <v>240</v>
      </c>
      <c r="I3265" s="4" t="n">
        <v>328</v>
      </c>
      <c r="J3265" s="14" t="n">
        <f aca="false">H3265*I3265</f>
        <v>78720</v>
      </c>
    </row>
    <row r="3266" customFormat="false" ht="15" hidden="false" customHeight="false" outlineLevel="0" collapsed="false">
      <c r="A3266" s="6" t="str">
        <f aca="false">TEXT(B3266,"0")&amp;"-"&amp;TEXT(C3266,"00")</f>
        <v>2025-06</v>
      </c>
      <c r="B3266" s="4" t="n">
        <v>2025</v>
      </c>
      <c r="C3266" s="4" t="n">
        <v>6</v>
      </c>
      <c r="D3266" s="9" t="s">
        <v>288</v>
      </c>
      <c r="E3266" s="9" t="s">
        <v>358</v>
      </c>
      <c r="F3266" s="12" t="str">
        <f aca="false">INDEX(品項主檔!$B$2:$B$11,MATCH($E3266,品項主檔!$A$2:$A$11,0))</f>
        <v>麻油雞湯麵</v>
      </c>
      <c r="G3266" s="12" t="str">
        <f aca="false">INDEX(品項主檔!$C$2:$C$11,MATCH($E3266,品項主檔!$A$2:$A$11,0))</f>
        <v>主食</v>
      </c>
      <c r="H3266" s="17" t="n">
        <f aca="false">SUMIFS(品項年度售價!$D$2:$D$31,品項年度售價!$A$2:$A$31,$B3266,品項年度售價!$B$2:$B$31,$E3266)</f>
        <v>305</v>
      </c>
      <c r="I3266" s="4" t="n">
        <v>149</v>
      </c>
      <c r="J3266" s="14" t="n">
        <f aca="false">H3266*I3266</f>
        <v>45445</v>
      </c>
    </row>
    <row r="3267" customFormat="false" ht="15" hidden="false" customHeight="false" outlineLevel="0" collapsed="false">
      <c r="A3267" s="6" t="str">
        <f aca="false">TEXT(B3267,"0")&amp;"-"&amp;TEXT(C3267,"00")</f>
        <v>2025-06</v>
      </c>
      <c r="B3267" s="4" t="n">
        <v>2025</v>
      </c>
      <c r="C3267" s="4" t="n">
        <v>6</v>
      </c>
      <c r="D3267" s="9" t="s">
        <v>288</v>
      </c>
      <c r="E3267" s="9" t="s">
        <v>360</v>
      </c>
      <c r="F3267" s="12" t="str">
        <f aca="false">INDEX(品項主檔!$B$2:$B$11,MATCH($E3267,品項主檔!$A$2:$A$11,0))</f>
        <v>塔香涼麵</v>
      </c>
      <c r="G3267" s="12" t="str">
        <f aca="false">INDEX(品項主檔!$C$2:$C$11,MATCH($E3267,品項主檔!$A$2:$A$11,0))</f>
        <v>主食</v>
      </c>
      <c r="H3267" s="17" t="n">
        <f aca="false">SUMIFS(品項年度售價!$D$2:$D$31,品項年度售價!$A$2:$A$31,$B3267,品項年度售價!$B$2:$B$31,$E3267)</f>
        <v>185</v>
      </c>
      <c r="I3267" s="4" t="n">
        <v>522</v>
      </c>
      <c r="J3267" s="14" t="n">
        <f aca="false">H3267*I3267</f>
        <v>96570</v>
      </c>
    </row>
    <row r="3268" customFormat="false" ht="15" hidden="false" customHeight="false" outlineLevel="0" collapsed="false">
      <c r="A3268" s="6" t="str">
        <f aca="false">TEXT(B3268,"0")&amp;"-"&amp;TEXT(C3268,"00")</f>
        <v>2025-06</v>
      </c>
      <c r="B3268" s="4" t="n">
        <v>2025</v>
      </c>
      <c r="C3268" s="4" t="n">
        <v>6</v>
      </c>
      <c r="D3268" s="9" t="s">
        <v>288</v>
      </c>
      <c r="E3268" s="9" t="s">
        <v>362</v>
      </c>
      <c r="F3268" s="12" t="str">
        <f aca="false">INDEX(品項主檔!$B$2:$B$11,MATCH($E3268,品項主檔!$A$2:$A$11,0))</f>
        <v>海鮮炒飯</v>
      </c>
      <c r="G3268" s="12" t="str">
        <f aca="false">INDEX(品項主檔!$C$2:$C$11,MATCH($E3268,品項主檔!$A$2:$A$11,0))</f>
        <v>主食</v>
      </c>
      <c r="H3268" s="17" t="n">
        <f aca="false">SUMIFS(品項年度售價!$D$2:$D$31,品項年度售價!$A$2:$A$31,$B3268,品項年度售價!$B$2:$B$31,$E3268)</f>
        <v>255</v>
      </c>
      <c r="I3268" s="4" t="n">
        <v>438</v>
      </c>
      <c r="J3268" s="14" t="n">
        <f aca="false">H3268*I3268</f>
        <v>111690</v>
      </c>
    </row>
    <row r="3269" customFormat="false" ht="15" hidden="false" customHeight="false" outlineLevel="0" collapsed="false">
      <c r="A3269" s="6" t="str">
        <f aca="false">TEXT(B3269,"0")&amp;"-"&amp;TEXT(C3269,"00")</f>
        <v>2025-06</v>
      </c>
      <c r="B3269" s="4" t="n">
        <v>2025</v>
      </c>
      <c r="C3269" s="4" t="n">
        <v>6</v>
      </c>
      <c r="D3269" s="9" t="s">
        <v>288</v>
      </c>
      <c r="E3269" s="9" t="s">
        <v>364</v>
      </c>
      <c r="F3269" s="12" t="str">
        <f aca="false">INDEX(品項主檔!$B$2:$B$11,MATCH($E3269,品項主檔!$A$2:$A$11,0))</f>
        <v>酸辣湯</v>
      </c>
      <c r="G3269" s="12" t="str">
        <f aca="false">INDEX(品項主檔!$C$2:$C$11,MATCH($E3269,品項主檔!$A$2:$A$11,0))</f>
        <v>湯品</v>
      </c>
      <c r="H3269" s="17" t="n">
        <f aca="false">SUMIFS(品項年度售價!$D$2:$D$31,品項年度售價!$A$2:$A$31,$B3269,品項年度售價!$B$2:$B$31,$E3269)</f>
        <v>60</v>
      </c>
      <c r="I3269" s="4" t="n">
        <v>1722</v>
      </c>
      <c r="J3269" s="14" t="n">
        <f aca="false">H3269*I3269</f>
        <v>103320</v>
      </c>
    </row>
    <row r="3270" customFormat="false" ht="15" hidden="false" customHeight="false" outlineLevel="0" collapsed="false">
      <c r="A3270" s="6" t="str">
        <f aca="false">TEXT(B3270,"0")&amp;"-"&amp;TEXT(C3270,"00")</f>
        <v>2025-06</v>
      </c>
      <c r="B3270" s="4" t="n">
        <v>2025</v>
      </c>
      <c r="C3270" s="4" t="n">
        <v>6</v>
      </c>
      <c r="D3270" s="9" t="s">
        <v>288</v>
      </c>
      <c r="E3270" s="9" t="s">
        <v>367</v>
      </c>
      <c r="F3270" s="12" t="str">
        <f aca="false">INDEX(品項主檔!$B$2:$B$11,MATCH($E3270,品項主檔!$A$2:$A$11,0))</f>
        <v>招牌滷味拼盤</v>
      </c>
      <c r="G3270" s="12" t="str">
        <f aca="false">INDEX(品項主檔!$C$2:$C$11,MATCH($E3270,品項主檔!$A$2:$A$11,0))</f>
        <v>小菜</v>
      </c>
      <c r="H3270" s="17" t="n">
        <f aca="false">SUMIFS(品項年度售價!$D$2:$D$31,品項年度售價!$A$2:$A$31,$B3270,品項年度售價!$B$2:$B$31,$E3270)</f>
        <v>125</v>
      </c>
      <c r="I3270" s="4" t="n">
        <v>1173</v>
      </c>
      <c r="J3270" s="14" t="n">
        <f aca="false">H3270*I3270</f>
        <v>146625</v>
      </c>
    </row>
    <row r="3271" customFormat="false" ht="15" hidden="false" customHeight="false" outlineLevel="0" collapsed="false">
      <c r="A3271" s="6" t="str">
        <f aca="false">TEXT(B3271,"0")&amp;"-"&amp;TEXT(C3271,"00")</f>
        <v>2025-06</v>
      </c>
      <c r="B3271" s="4" t="n">
        <v>2025</v>
      </c>
      <c r="C3271" s="4" t="n">
        <v>6</v>
      </c>
      <c r="D3271" s="9" t="s">
        <v>288</v>
      </c>
      <c r="E3271" s="9" t="s">
        <v>370</v>
      </c>
      <c r="F3271" s="12" t="str">
        <f aca="false">INDEX(品項主檔!$B$2:$B$11,MATCH($E3271,品項主檔!$A$2:$A$11,0))</f>
        <v>古早味紅茶</v>
      </c>
      <c r="G3271" s="12" t="str">
        <f aca="false">INDEX(品項主檔!$C$2:$C$11,MATCH($E3271,品項主檔!$A$2:$A$11,0))</f>
        <v>飲品</v>
      </c>
      <c r="H3271" s="17" t="n">
        <f aca="false">SUMIFS(品項年度售價!$D$2:$D$31,品項年度售價!$A$2:$A$31,$B3271,品項年度售價!$B$2:$B$31,$E3271)</f>
        <v>45</v>
      </c>
      <c r="I3271" s="4" t="n">
        <v>3636</v>
      </c>
      <c r="J3271" s="14" t="n">
        <f aca="false">H3271*I3271</f>
        <v>163620</v>
      </c>
    </row>
    <row r="3272" customFormat="false" ht="15" hidden="false" customHeight="false" outlineLevel="0" collapsed="false">
      <c r="A3272" s="6" t="str">
        <f aca="false">TEXT(B3272,"0")&amp;"-"&amp;TEXT(C3272,"00")</f>
        <v>2025-06</v>
      </c>
      <c r="B3272" s="4" t="n">
        <v>2025</v>
      </c>
      <c r="C3272" s="4" t="n">
        <v>6</v>
      </c>
      <c r="D3272" s="9" t="s">
        <v>292</v>
      </c>
      <c r="E3272" s="9" t="s">
        <v>349</v>
      </c>
      <c r="F3272" s="12" t="str">
        <f aca="false">INDEX(品項主檔!$B$2:$B$11,MATCH($E3272,品項主檔!$A$2:$A$11,0))</f>
        <v>招牌牛肉麵</v>
      </c>
      <c r="G3272" s="12" t="str">
        <f aca="false">INDEX(品項主檔!$C$2:$C$11,MATCH($E3272,品項主檔!$A$2:$A$11,0))</f>
        <v>主食</v>
      </c>
      <c r="H3272" s="17" t="n">
        <f aca="false">SUMIFS(品項年度售價!$D$2:$D$31,品項年度售價!$A$2:$A$31,$B3272,品項年度售價!$B$2:$B$31,$E3272)</f>
        <v>295</v>
      </c>
      <c r="I3272" s="4" t="n">
        <v>282</v>
      </c>
      <c r="J3272" s="14" t="n">
        <f aca="false">H3272*I3272</f>
        <v>83190</v>
      </c>
    </row>
    <row r="3273" customFormat="false" ht="15" hidden="false" customHeight="false" outlineLevel="0" collapsed="false">
      <c r="A3273" s="6" t="str">
        <f aca="false">TEXT(B3273,"0")&amp;"-"&amp;TEXT(C3273,"00")</f>
        <v>2025-06</v>
      </c>
      <c r="B3273" s="4" t="n">
        <v>2025</v>
      </c>
      <c r="C3273" s="4" t="n">
        <v>6</v>
      </c>
      <c r="D3273" s="9" t="s">
        <v>292</v>
      </c>
      <c r="E3273" s="9" t="s">
        <v>352</v>
      </c>
      <c r="F3273" s="12" t="str">
        <f aca="false">INDEX(品項主檔!$B$2:$B$11,MATCH($E3273,品項主檔!$A$2:$A$11,0))</f>
        <v>三杯雞定食</v>
      </c>
      <c r="G3273" s="12" t="str">
        <f aca="false">INDEX(品項主檔!$C$2:$C$11,MATCH($E3273,品項主檔!$A$2:$A$11,0))</f>
        <v>主食</v>
      </c>
      <c r="H3273" s="17" t="n">
        <f aca="false">SUMIFS(品項年度售價!$D$2:$D$31,品項年度售價!$A$2:$A$31,$B3273,品項年度售價!$B$2:$B$31,$E3273)</f>
        <v>260</v>
      </c>
      <c r="I3273" s="4" t="n">
        <v>311</v>
      </c>
      <c r="J3273" s="14" t="n">
        <f aca="false">H3273*I3273</f>
        <v>80860</v>
      </c>
    </row>
    <row r="3274" customFormat="false" ht="15" hidden="false" customHeight="false" outlineLevel="0" collapsed="false">
      <c r="A3274" s="6" t="str">
        <f aca="false">TEXT(B3274,"0")&amp;"-"&amp;TEXT(C3274,"00")</f>
        <v>2025-06</v>
      </c>
      <c r="B3274" s="4" t="n">
        <v>2025</v>
      </c>
      <c r="C3274" s="4" t="n">
        <v>6</v>
      </c>
      <c r="D3274" s="9" t="s">
        <v>292</v>
      </c>
      <c r="E3274" s="9" t="s">
        <v>354</v>
      </c>
      <c r="F3274" s="12" t="str">
        <f aca="false">INDEX(品項主檔!$B$2:$B$11,MATCH($E3274,品項主檔!$A$2:$A$11,0))</f>
        <v>蔥油雞腿飯</v>
      </c>
      <c r="G3274" s="12" t="str">
        <f aca="false">INDEX(品項主檔!$C$2:$C$11,MATCH($E3274,品項主檔!$A$2:$A$11,0))</f>
        <v>主食</v>
      </c>
      <c r="H3274" s="17" t="n">
        <f aca="false">SUMIFS(品項年度售價!$D$2:$D$31,品項年度售價!$A$2:$A$31,$B3274,品項年度售價!$B$2:$B$31,$E3274)</f>
        <v>230</v>
      </c>
      <c r="I3274" s="4" t="n">
        <v>377</v>
      </c>
      <c r="J3274" s="14" t="n">
        <f aca="false">H3274*I3274</f>
        <v>86710</v>
      </c>
    </row>
    <row r="3275" customFormat="false" ht="15" hidden="false" customHeight="false" outlineLevel="0" collapsed="false">
      <c r="A3275" s="6" t="str">
        <f aca="false">TEXT(B3275,"0")&amp;"-"&amp;TEXT(C3275,"00")</f>
        <v>2025-06</v>
      </c>
      <c r="B3275" s="4" t="n">
        <v>2025</v>
      </c>
      <c r="C3275" s="4" t="n">
        <v>6</v>
      </c>
      <c r="D3275" s="9" t="s">
        <v>292</v>
      </c>
      <c r="E3275" s="9" t="s">
        <v>356</v>
      </c>
      <c r="F3275" s="12" t="str">
        <f aca="false">INDEX(品項主檔!$B$2:$B$11,MATCH($E3275,品項主檔!$A$2:$A$11,0))</f>
        <v>黑胡椒豬排飯</v>
      </c>
      <c r="G3275" s="12" t="str">
        <f aca="false">INDEX(品項主檔!$C$2:$C$11,MATCH($E3275,品項主檔!$A$2:$A$11,0))</f>
        <v>主食</v>
      </c>
      <c r="H3275" s="17" t="n">
        <f aca="false">SUMIFS(品項年度售價!$D$2:$D$31,品項年度售價!$A$2:$A$31,$B3275,品項年度售價!$B$2:$B$31,$E3275)</f>
        <v>240</v>
      </c>
      <c r="I3275" s="4" t="n">
        <v>327</v>
      </c>
      <c r="J3275" s="14" t="n">
        <f aca="false">H3275*I3275</f>
        <v>78480</v>
      </c>
    </row>
    <row r="3276" customFormat="false" ht="15" hidden="false" customHeight="false" outlineLevel="0" collapsed="false">
      <c r="A3276" s="6" t="str">
        <f aca="false">TEXT(B3276,"0")&amp;"-"&amp;TEXT(C3276,"00")</f>
        <v>2025-06</v>
      </c>
      <c r="B3276" s="4" t="n">
        <v>2025</v>
      </c>
      <c r="C3276" s="4" t="n">
        <v>6</v>
      </c>
      <c r="D3276" s="9" t="s">
        <v>292</v>
      </c>
      <c r="E3276" s="9" t="s">
        <v>358</v>
      </c>
      <c r="F3276" s="12" t="str">
        <f aca="false">INDEX(品項主檔!$B$2:$B$11,MATCH($E3276,品項主檔!$A$2:$A$11,0))</f>
        <v>麻油雞湯麵</v>
      </c>
      <c r="G3276" s="12" t="str">
        <f aca="false">INDEX(品項主檔!$C$2:$C$11,MATCH($E3276,品項主檔!$A$2:$A$11,0))</f>
        <v>主食</v>
      </c>
      <c r="H3276" s="17" t="n">
        <f aca="false">SUMIFS(品項年度售價!$D$2:$D$31,品項年度售價!$A$2:$A$31,$B3276,品項年度售價!$B$2:$B$31,$E3276)</f>
        <v>305</v>
      </c>
      <c r="I3276" s="4" t="n">
        <v>182</v>
      </c>
      <c r="J3276" s="14" t="n">
        <f aca="false">H3276*I3276</f>
        <v>55510</v>
      </c>
    </row>
    <row r="3277" customFormat="false" ht="15" hidden="false" customHeight="false" outlineLevel="0" collapsed="false">
      <c r="A3277" s="6" t="str">
        <f aca="false">TEXT(B3277,"0")&amp;"-"&amp;TEXT(C3277,"00")</f>
        <v>2025-06</v>
      </c>
      <c r="B3277" s="4" t="n">
        <v>2025</v>
      </c>
      <c r="C3277" s="4" t="n">
        <v>6</v>
      </c>
      <c r="D3277" s="9" t="s">
        <v>292</v>
      </c>
      <c r="E3277" s="9" t="s">
        <v>360</v>
      </c>
      <c r="F3277" s="12" t="str">
        <f aca="false">INDEX(品項主檔!$B$2:$B$11,MATCH($E3277,品項主檔!$A$2:$A$11,0))</f>
        <v>塔香涼麵</v>
      </c>
      <c r="G3277" s="12" t="str">
        <f aca="false">INDEX(品項主檔!$C$2:$C$11,MATCH($E3277,品項主檔!$A$2:$A$11,0))</f>
        <v>主食</v>
      </c>
      <c r="H3277" s="17" t="n">
        <f aca="false">SUMIFS(品項年度售價!$D$2:$D$31,品項年度售價!$A$2:$A$31,$B3277,品項年度售價!$B$2:$B$31,$E3277)</f>
        <v>185</v>
      </c>
      <c r="I3277" s="4" t="n">
        <v>617</v>
      </c>
      <c r="J3277" s="14" t="n">
        <f aca="false">H3277*I3277</f>
        <v>114145</v>
      </c>
    </row>
    <row r="3278" customFormat="false" ht="15" hidden="false" customHeight="false" outlineLevel="0" collapsed="false">
      <c r="A3278" s="6" t="str">
        <f aca="false">TEXT(B3278,"0")&amp;"-"&amp;TEXT(C3278,"00")</f>
        <v>2025-06</v>
      </c>
      <c r="B3278" s="4" t="n">
        <v>2025</v>
      </c>
      <c r="C3278" s="4" t="n">
        <v>6</v>
      </c>
      <c r="D3278" s="9" t="s">
        <v>292</v>
      </c>
      <c r="E3278" s="9" t="s">
        <v>362</v>
      </c>
      <c r="F3278" s="12" t="str">
        <f aca="false">INDEX(品項主檔!$B$2:$B$11,MATCH($E3278,品項主檔!$A$2:$A$11,0))</f>
        <v>海鮮炒飯</v>
      </c>
      <c r="G3278" s="12" t="str">
        <f aca="false">INDEX(品項主檔!$C$2:$C$11,MATCH($E3278,品項主檔!$A$2:$A$11,0))</f>
        <v>主食</v>
      </c>
      <c r="H3278" s="17" t="n">
        <f aca="false">SUMIFS(品項年度售價!$D$2:$D$31,品項年度售價!$A$2:$A$31,$B3278,品項年度售價!$B$2:$B$31,$E3278)</f>
        <v>255</v>
      </c>
      <c r="I3278" s="4" t="n">
        <v>491</v>
      </c>
      <c r="J3278" s="14" t="n">
        <f aca="false">H3278*I3278</f>
        <v>125205</v>
      </c>
    </row>
    <row r="3279" customFormat="false" ht="15" hidden="false" customHeight="false" outlineLevel="0" collapsed="false">
      <c r="A3279" s="6" t="str">
        <f aca="false">TEXT(B3279,"0")&amp;"-"&amp;TEXT(C3279,"00")</f>
        <v>2025-06</v>
      </c>
      <c r="B3279" s="4" t="n">
        <v>2025</v>
      </c>
      <c r="C3279" s="4" t="n">
        <v>6</v>
      </c>
      <c r="D3279" s="9" t="s">
        <v>292</v>
      </c>
      <c r="E3279" s="9" t="s">
        <v>364</v>
      </c>
      <c r="F3279" s="12" t="str">
        <f aca="false">INDEX(品項主檔!$B$2:$B$11,MATCH($E3279,品項主檔!$A$2:$A$11,0))</f>
        <v>酸辣湯</v>
      </c>
      <c r="G3279" s="12" t="str">
        <f aca="false">INDEX(品項主檔!$C$2:$C$11,MATCH($E3279,品項主檔!$A$2:$A$11,0))</f>
        <v>湯品</v>
      </c>
      <c r="H3279" s="17" t="n">
        <f aca="false">SUMIFS(品項年度售價!$D$2:$D$31,品項年度售價!$A$2:$A$31,$B3279,品項年度售價!$B$2:$B$31,$E3279)</f>
        <v>60</v>
      </c>
      <c r="I3279" s="4" t="n">
        <v>1405</v>
      </c>
      <c r="J3279" s="14" t="n">
        <f aca="false">H3279*I3279</f>
        <v>84300</v>
      </c>
    </row>
    <row r="3280" customFormat="false" ht="15" hidden="false" customHeight="false" outlineLevel="0" collapsed="false">
      <c r="A3280" s="6" t="str">
        <f aca="false">TEXT(B3280,"0")&amp;"-"&amp;TEXT(C3280,"00")</f>
        <v>2025-06</v>
      </c>
      <c r="B3280" s="4" t="n">
        <v>2025</v>
      </c>
      <c r="C3280" s="4" t="n">
        <v>6</v>
      </c>
      <c r="D3280" s="9" t="s">
        <v>292</v>
      </c>
      <c r="E3280" s="9" t="s">
        <v>367</v>
      </c>
      <c r="F3280" s="12" t="str">
        <f aca="false">INDEX(品項主檔!$B$2:$B$11,MATCH($E3280,品項主檔!$A$2:$A$11,0))</f>
        <v>招牌滷味拼盤</v>
      </c>
      <c r="G3280" s="12" t="str">
        <f aca="false">INDEX(品項主檔!$C$2:$C$11,MATCH($E3280,品項主檔!$A$2:$A$11,0))</f>
        <v>小菜</v>
      </c>
      <c r="H3280" s="17" t="n">
        <f aca="false">SUMIFS(品項年度售價!$D$2:$D$31,品項年度售價!$A$2:$A$31,$B3280,品項年度售價!$B$2:$B$31,$E3280)</f>
        <v>125</v>
      </c>
      <c r="I3280" s="4" t="n">
        <v>1470</v>
      </c>
      <c r="J3280" s="14" t="n">
        <f aca="false">H3280*I3280</f>
        <v>183750</v>
      </c>
    </row>
    <row r="3281" customFormat="false" ht="15" hidden="false" customHeight="false" outlineLevel="0" collapsed="false">
      <c r="A3281" s="6" t="str">
        <f aca="false">TEXT(B3281,"0")&amp;"-"&amp;TEXT(C3281,"00")</f>
        <v>2025-06</v>
      </c>
      <c r="B3281" s="4" t="n">
        <v>2025</v>
      </c>
      <c r="C3281" s="4" t="n">
        <v>6</v>
      </c>
      <c r="D3281" s="9" t="s">
        <v>292</v>
      </c>
      <c r="E3281" s="9" t="s">
        <v>370</v>
      </c>
      <c r="F3281" s="12" t="str">
        <f aca="false">INDEX(品項主檔!$B$2:$B$11,MATCH($E3281,品項主檔!$A$2:$A$11,0))</f>
        <v>古早味紅茶</v>
      </c>
      <c r="G3281" s="12" t="str">
        <f aca="false">INDEX(品項主檔!$C$2:$C$11,MATCH($E3281,品項主檔!$A$2:$A$11,0))</f>
        <v>飲品</v>
      </c>
      <c r="H3281" s="17" t="n">
        <f aca="false">SUMIFS(品項年度售價!$D$2:$D$31,品項年度售價!$A$2:$A$31,$B3281,品項年度售價!$B$2:$B$31,$E3281)</f>
        <v>45</v>
      </c>
      <c r="I3281" s="4" t="n">
        <v>5344</v>
      </c>
      <c r="J3281" s="14" t="n">
        <f aca="false">H3281*I3281</f>
        <v>240480</v>
      </c>
    </row>
    <row r="3282" customFormat="false" ht="15" hidden="false" customHeight="false" outlineLevel="0" collapsed="false">
      <c r="A3282" s="6" t="str">
        <f aca="false">TEXT(B3282,"0")&amp;"-"&amp;TEXT(C3282,"00")</f>
        <v>2025-06</v>
      </c>
      <c r="B3282" s="4" t="n">
        <v>2025</v>
      </c>
      <c r="C3282" s="4" t="n">
        <v>6</v>
      </c>
      <c r="D3282" s="9" t="s">
        <v>315</v>
      </c>
      <c r="E3282" s="9" t="s">
        <v>349</v>
      </c>
      <c r="F3282" s="12" t="str">
        <f aca="false">INDEX(品項主檔!$B$2:$B$11,MATCH($E3282,品項主檔!$A$2:$A$11,0))</f>
        <v>招牌牛肉麵</v>
      </c>
      <c r="G3282" s="12" t="str">
        <f aca="false">INDEX(品項主檔!$C$2:$C$11,MATCH($E3282,品項主檔!$A$2:$A$11,0))</f>
        <v>主食</v>
      </c>
      <c r="H3282" s="17" t="n">
        <f aca="false">SUMIFS(品項年度售價!$D$2:$D$31,品項年度售價!$A$2:$A$31,$B3282,品項年度售價!$B$2:$B$31,$E3282)</f>
        <v>295</v>
      </c>
      <c r="I3282" s="4" t="n">
        <v>248</v>
      </c>
      <c r="J3282" s="14" t="n">
        <f aca="false">H3282*I3282</f>
        <v>73160</v>
      </c>
    </row>
    <row r="3283" customFormat="false" ht="15" hidden="false" customHeight="false" outlineLevel="0" collapsed="false">
      <c r="A3283" s="6" t="str">
        <f aca="false">TEXT(B3283,"0")&amp;"-"&amp;TEXT(C3283,"00")</f>
        <v>2025-06</v>
      </c>
      <c r="B3283" s="4" t="n">
        <v>2025</v>
      </c>
      <c r="C3283" s="4" t="n">
        <v>6</v>
      </c>
      <c r="D3283" s="9" t="s">
        <v>315</v>
      </c>
      <c r="E3283" s="9" t="s">
        <v>352</v>
      </c>
      <c r="F3283" s="12" t="str">
        <f aca="false">INDEX(品項主檔!$B$2:$B$11,MATCH($E3283,品項主檔!$A$2:$A$11,0))</f>
        <v>三杯雞定食</v>
      </c>
      <c r="G3283" s="12" t="str">
        <f aca="false">INDEX(品項主檔!$C$2:$C$11,MATCH($E3283,品項主檔!$A$2:$A$11,0))</f>
        <v>主食</v>
      </c>
      <c r="H3283" s="17" t="n">
        <f aca="false">SUMIFS(品項年度售價!$D$2:$D$31,品項年度售價!$A$2:$A$31,$B3283,品項年度售價!$B$2:$B$31,$E3283)</f>
        <v>260</v>
      </c>
      <c r="I3283" s="4" t="n">
        <v>332</v>
      </c>
      <c r="J3283" s="14" t="n">
        <f aca="false">H3283*I3283</f>
        <v>86320</v>
      </c>
    </row>
    <row r="3284" customFormat="false" ht="15" hidden="false" customHeight="false" outlineLevel="0" collapsed="false">
      <c r="A3284" s="6" t="str">
        <f aca="false">TEXT(B3284,"0")&amp;"-"&amp;TEXT(C3284,"00")</f>
        <v>2025-06</v>
      </c>
      <c r="B3284" s="4" t="n">
        <v>2025</v>
      </c>
      <c r="C3284" s="4" t="n">
        <v>6</v>
      </c>
      <c r="D3284" s="9" t="s">
        <v>315</v>
      </c>
      <c r="E3284" s="9" t="s">
        <v>354</v>
      </c>
      <c r="F3284" s="12" t="str">
        <f aca="false">INDEX(品項主檔!$B$2:$B$11,MATCH($E3284,品項主檔!$A$2:$A$11,0))</f>
        <v>蔥油雞腿飯</v>
      </c>
      <c r="G3284" s="12" t="str">
        <f aca="false">INDEX(品項主檔!$C$2:$C$11,MATCH($E3284,品項主檔!$A$2:$A$11,0))</f>
        <v>主食</v>
      </c>
      <c r="H3284" s="17" t="n">
        <f aca="false">SUMIFS(品項年度售價!$D$2:$D$31,品項年度售價!$A$2:$A$31,$B3284,品項年度售價!$B$2:$B$31,$E3284)</f>
        <v>230</v>
      </c>
      <c r="I3284" s="4" t="n">
        <v>338</v>
      </c>
      <c r="J3284" s="14" t="n">
        <f aca="false">H3284*I3284</f>
        <v>77740</v>
      </c>
    </row>
    <row r="3285" customFormat="false" ht="15" hidden="false" customHeight="false" outlineLevel="0" collapsed="false">
      <c r="A3285" s="6" t="str">
        <f aca="false">TEXT(B3285,"0")&amp;"-"&amp;TEXT(C3285,"00")</f>
        <v>2025-06</v>
      </c>
      <c r="B3285" s="4" t="n">
        <v>2025</v>
      </c>
      <c r="C3285" s="4" t="n">
        <v>6</v>
      </c>
      <c r="D3285" s="9" t="s">
        <v>315</v>
      </c>
      <c r="E3285" s="9" t="s">
        <v>356</v>
      </c>
      <c r="F3285" s="12" t="str">
        <f aca="false">INDEX(品項主檔!$B$2:$B$11,MATCH($E3285,品項主檔!$A$2:$A$11,0))</f>
        <v>黑胡椒豬排飯</v>
      </c>
      <c r="G3285" s="12" t="str">
        <f aca="false">INDEX(品項主檔!$C$2:$C$11,MATCH($E3285,品項主檔!$A$2:$A$11,0))</f>
        <v>主食</v>
      </c>
      <c r="H3285" s="17" t="n">
        <f aca="false">SUMIFS(品項年度售價!$D$2:$D$31,品項年度售價!$A$2:$A$31,$B3285,品項年度售價!$B$2:$B$31,$E3285)</f>
        <v>240</v>
      </c>
      <c r="I3285" s="4" t="n">
        <v>358</v>
      </c>
      <c r="J3285" s="14" t="n">
        <f aca="false">H3285*I3285</f>
        <v>85920</v>
      </c>
    </row>
    <row r="3286" customFormat="false" ht="15" hidden="false" customHeight="false" outlineLevel="0" collapsed="false">
      <c r="A3286" s="6" t="str">
        <f aca="false">TEXT(B3286,"0")&amp;"-"&amp;TEXT(C3286,"00")</f>
        <v>2025-06</v>
      </c>
      <c r="B3286" s="4" t="n">
        <v>2025</v>
      </c>
      <c r="C3286" s="4" t="n">
        <v>6</v>
      </c>
      <c r="D3286" s="9" t="s">
        <v>315</v>
      </c>
      <c r="E3286" s="9" t="s">
        <v>358</v>
      </c>
      <c r="F3286" s="12" t="str">
        <f aca="false">INDEX(品項主檔!$B$2:$B$11,MATCH($E3286,品項主檔!$A$2:$A$11,0))</f>
        <v>麻油雞湯麵</v>
      </c>
      <c r="G3286" s="12" t="str">
        <f aca="false">INDEX(品項主檔!$C$2:$C$11,MATCH($E3286,品項主檔!$A$2:$A$11,0))</f>
        <v>主食</v>
      </c>
      <c r="H3286" s="17" t="n">
        <f aca="false">SUMIFS(品項年度售價!$D$2:$D$31,品項年度售價!$A$2:$A$31,$B3286,品項年度售價!$B$2:$B$31,$E3286)</f>
        <v>305</v>
      </c>
      <c r="I3286" s="4" t="n">
        <v>184</v>
      </c>
      <c r="J3286" s="14" t="n">
        <f aca="false">H3286*I3286</f>
        <v>56120</v>
      </c>
    </row>
    <row r="3287" customFormat="false" ht="15" hidden="false" customHeight="false" outlineLevel="0" collapsed="false">
      <c r="A3287" s="6" t="str">
        <f aca="false">TEXT(B3287,"0")&amp;"-"&amp;TEXT(C3287,"00")</f>
        <v>2025-06</v>
      </c>
      <c r="B3287" s="4" t="n">
        <v>2025</v>
      </c>
      <c r="C3287" s="4" t="n">
        <v>6</v>
      </c>
      <c r="D3287" s="9" t="s">
        <v>315</v>
      </c>
      <c r="E3287" s="9" t="s">
        <v>360</v>
      </c>
      <c r="F3287" s="12" t="str">
        <f aca="false">INDEX(品項主檔!$B$2:$B$11,MATCH($E3287,品項主檔!$A$2:$A$11,0))</f>
        <v>塔香涼麵</v>
      </c>
      <c r="G3287" s="12" t="str">
        <f aca="false">INDEX(品項主檔!$C$2:$C$11,MATCH($E3287,品項主檔!$A$2:$A$11,0))</f>
        <v>主食</v>
      </c>
      <c r="H3287" s="17" t="n">
        <f aca="false">SUMIFS(品項年度售價!$D$2:$D$31,品項年度售價!$A$2:$A$31,$B3287,品項年度售價!$B$2:$B$31,$E3287)</f>
        <v>185</v>
      </c>
      <c r="I3287" s="4" t="n">
        <v>571</v>
      </c>
      <c r="J3287" s="14" t="n">
        <f aca="false">H3287*I3287</f>
        <v>105635</v>
      </c>
    </row>
    <row r="3288" customFormat="false" ht="15" hidden="false" customHeight="false" outlineLevel="0" collapsed="false">
      <c r="A3288" s="6" t="str">
        <f aca="false">TEXT(B3288,"0")&amp;"-"&amp;TEXT(C3288,"00")</f>
        <v>2025-06</v>
      </c>
      <c r="B3288" s="4" t="n">
        <v>2025</v>
      </c>
      <c r="C3288" s="4" t="n">
        <v>6</v>
      </c>
      <c r="D3288" s="9" t="s">
        <v>315</v>
      </c>
      <c r="E3288" s="9" t="s">
        <v>362</v>
      </c>
      <c r="F3288" s="12" t="str">
        <f aca="false">INDEX(品項主檔!$B$2:$B$11,MATCH($E3288,品項主檔!$A$2:$A$11,0))</f>
        <v>海鮮炒飯</v>
      </c>
      <c r="G3288" s="12" t="str">
        <f aca="false">INDEX(品項主檔!$C$2:$C$11,MATCH($E3288,品項主檔!$A$2:$A$11,0))</f>
        <v>主食</v>
      </c>
      <c r="H3288" s="17" t="n">
        <f aca="false">SUMIFS(品項年度售價!$D$2:$D$31,品項年度售價!$A$2:$A$31,$B3288,品項年度售價!$B$2:$B$31,$E3288)</f>
        <v>255</v>
      </c>
      <c r="I3288" s="4" t="n">
        <v>321</v>
      </c>
      <c r="J3288" s="14" t="n">
        <f aca="false">H3288*I3288</f>
        <v>81855</v>
      </c>
    </row>
    <row r="3289" customFormat="false" ht="15" hidden="false" customHeight="false" outlineLevel="0" collapsed="false">
      <c r="A3289" s="6" t="str">
        <f aca="false">TEXT(B3289,"0")&amp;"-"&amp;TEXT(C3289,"00")</f>
        <v>2025-06</v>
      </c>
      <c r="B3289" s="4" t="n">
        <v>2025</v>
      </c>
      <c r="C3289" s="4" t="n">
        <v>6</v>
      </c>
      <c r="D3289" s="9" t="s">
        <v>315</v>
      </c>
      <c r="E3289" s="9" t="s">
        <v>364</v>
      </c>
      <c r="F3289" s="12" t="str">
        <f aca="false">INDEX(品項主檔!$B$2:$B$11,MATCH($E3289,品項主檔!$A$2:$A$11,0))</f>
        <v>酸辣湯</v>
      </c>
      <c r="G3289" s="12" t="str">
        <f aca="false">INDEX(品項主檔!$C$2:$C$11,MATCH($E3289,品項主檔!$A$2:$A$11,0))</f>
        <v>湯品</v>
      </c>
      <c r="H3289" s="17" t="n">
        <f aca="false">SUMIFS(品項年度售價!$D$2:$D$31,品項年度售價!$A$2:$A$31,$B3289,品項年度售價!$B$2:$B$31,$E3289)</f>
        <v>60</v>
      </c>
      <c r="I3289" s="4" t="n">
        <v>1130</v>
      </c>
      <c r="J3289" s="14" t="n">
        <f aca="false">H3289*I3289</f>
        <v>67800</v>
      </c>
    </row>
    <row r="3290" customFormat="false" ht="15" hidden="false" customHeight="false" outlineLevel="0" collapsed="false">
      <c r="A3290" s="6" t="str">
        <f aca="false">TEXT(B3290,"0")&amp;"-"&amp;TEXT(C3290,"00")</f>
        <v>2025-06</v>
      </c>
      <c r="B3290" s="4" t="n">
        <v>2025</v>
      </c>
      <c r="C3290" s="4" t="n">
        <v>6</v>
      </c>
      <c r="D3290" s="9" t="s">
        <v>315</v>
      </c>
      <c r="E3290" s="9" t="s">
        <v>367</v>
      </c>
      <c r="F3290" s="12" t="str">
        <f aca="false">INDEX(品項主檔!$B$2:$B$11,MATCH($E3290,品項主檔!$A$2:$A$11,0))</f>
        <v>招牌滷味拼盤</v>
      </c>
      <c r="G3290" s="12" t="str">
        <f aca="false">INDEX(品項主檔!$C$2:$C$11,MATCH($E3290,品項主檔!$A$2:$A$11,0))</f>
        <v>小菜</v>
      </c>
      <c r="H3290" s="17" t="n">
        <f aca="false">SUMIFS(品項年度售價!$D$2:$D$31,品項年度售價!$A$2:$A$31,$B3290,品項年度售價!$B$2:$B$31,$E3290)</f>
        <v>125</v>
      </c>
      <c r="I3290" s="4" t="n">
        <v>1140</v>
      </c>
      <c r="J3290" s="14" t="n">
        <f aca="false">H3290*I3290</f>
        <v>142500</v>
      </c>
    </row>
    <row r="3291" customFormat="false" ht="15" hidden="false" customHeight="false" outlineLevel="0" collapsed="false">
      <c r="A3291" s="6" t="str">
        <f aca="false">TEXT(B3291,"0")&amp;"-"&amp;TEXT(C3291,"00")</f>
        <v>2025-06</v>
      </c>
      <c r="B3291" s="4" t="n">
        <v>2025</v>
      </c>
      <c r="C3291" s="4" t="n">
        <v>6</v>
      </c>
      <c r="D3291" s="9" t="s">
        <v>315</v>
      </c>
      <c r="E3291" s="9" t="s">
        <v>370</v>
      </c>
      <c r="F3291" s="12" t="str">
        <f aca="false">INDEX(品項主檔!$B$2:$B$11,MATCH($E3291,品項主檔!$A$2:$A$11,0))</f>
        <v>古早味紅茶</v>
      </c>
      <c r="G3291" s="12" t="str">
        <f aca="false">INDEX(品項主檔!$C$2:$C$11,MATCH($E3291,品項主檔!$A$2:$A$11,0))</f>
        <v>飲品</v>
      </c>
      <c r="H3291" s="17" t="n">
        <f aca="false">SUMIFS(品項年度售價!$D$2:$D$31,品項年度售價!$A$2:$A$31,$B3291,品項年度售價!$B$2:$B$31,$E3291)</f>
        <v>45</v>
      </c>
      <c r="I3291" s="4" t="n">
        <v>3481</v>
      </c>
      <c r="J3291" s="14" t="n">
        <f aca="false">H3291*I3291</f>
        <v>156645</v>
      </c>
    </row>
    <row r="3292" customFormat="false" ht="15" hidden="false" customHeight="false" outlineLevel="0" collapsed="false">
      <c r="A3292" s="6" t="str">
        <f aca="false">TEXT(B3292,"0")&amp;"-"&amp;TEXT(C3292,"00")</f>
        <v>2025-07</v>
      </c>
      <c r="B3292" s="4" t="n">
        <v>2025</v>
      </c>
      <c r="C3292" s="4" t="n">
        <v>7</v>
      </c>
      <c r="D3292" s="9" t="s">
        <v>294</v>
      </c>
      <c r="E3292" s="9" t="s">
        <v>349</v>
      </c>
      <c r="F3292" s="12" t="str">
        <f aca="false">INDEX(品項主檔!$B$2:$B$11,MATCH($E3292,品項主檔!$A$2:$A$11,0))</f>
        <v>招牌牛肉麵</v>
      </c>
      <c r="G3292" s="12" t="str">
        <f aca="false">INDEX(品項主檔!$C$2:$C$11,MATCH($E3292,品項主檔!$A$2:$A$11,0))</f>
        <v>主食</v>
      </c>
      <c r="H3292" s="17" t="n">
        <f aca="false">SUMIFS(品項年度售價!$D$2:$D$31,品項年度售價!$A$2:$A$31,$B3292,品項年度售價!$B$2:$B$31,$E3292)</f>
        <v>295</v>
      </c>
      <c r="I3292" s="4" t="n">
        <v>460</v>
      </c>
      <c r="J3292" s="14" t="n">
        <f aca="false">H3292*I3292</f>
        <v>135700</v>
      </c>
    </row>
    <row r="3293" customFormat="false" ht="15" hidden="false" customHeight="false" outlineLevel="0" collapsed="false">
      <c r="A3293" s="6" t="str">
        <f aca="false">TEXT(B3293,"0")&amp;"-"&amp;TEXT(C3293,"00")</f>
        <v>2025-07</v>
      </c>
      <c r="B3293" s="4" t="n">
        <v>2025</v>
      </c>
      <c r="C3293" s="4" t="n">
        <v>7</v>
      </c>
      <c r="D3293" s="9" t="s">
        <v>294</v>
      </c>
      <c r="E3293" s="9" t="s">
        <v>352</v>
      </c>
      <c r="F3293" s="12" t="str">
        <f aca="false">INDEX(品項主檔!$B$2:$B$11,MATCH($E3293,品項主檔!$A$2:$A$11,0))</f>
        <v>三杯雞定食</v>
      </c>
      <c r="G3293" s="12" t="str">
        <f aca="false">INDEX(品項主檔!$C$2:$C$11,MATCH($E3293,品項主檔!$A$2:$A$11,0))</f>
        <v>主食</v>
      </c>
      <c r="H3293" s="17" t="n">
        <f aca="false">SUMIFS(品項年度售價!$D$2:$D$31,品項年度售價!$A$2:$A$31,$B3293,品項年度售價!$B$2:$B$31,$E3293)</f>
        <v>260</v>
      </c>
      <c r="I3293" s="4" t="n">
        <v>536</v>
      </c>
      <c r="J3293" s="14" t="n">
        <f aca="false">H3293*I3293</f>
        <v>139360</v>
      </c>
    </row>
    <row r="3294" customFormat="false" ht="15" hidden="false" customHeight="false" outlineLevel="0" collapsed="false">
      <c r="A3294" s="6" t="str">
        <f aca="false">TEXT(B3294,"0")&amp;"-"&amp;TEXT(C3294,"00")</f>
        <v>2025-07</v>
      </c>
      <c r="B3294" s="4" t="n">
        <v>2025</v>
      </c>
      <c r="C3294" s="4" t="n">
        <v>7</v>
      </c>
      <c r="D3294" s="9" t="s">
        <v>294</v>
      </c>
      <c r="E3294" s="9" t="s">
        <v>354</v>
      </c>
      <c r="F3294" s="12" t="str">
        <f aca="false">INDEX(品項主檔!$B$2:$B$11,MATCH($E3294,品項主檔!$A$2:$A$11,0))</f>
        <v>蔥油雞腿飯</v>
      </c>
      <c r="G3294" s="12" t="str">
        <f aca="false">INDEX(品項主檔!$C$2:$C$11,MATCH($E3294,品項主檔!$A$2:$A$11,0))</f>
        <v>主食</v>
      </c>
      <c r="H3294" s="17" t="n">
        <f aca="false">SUMIFS(品項年度售價!$D$2:$D$31,品項年度售價!$A$2:$A$31,$B3294,品項年度售價!$B$2:$B$31,$E3294)</f>
        <v>230</v>
      </c>
      <c r="I3294" s="4" t="n">
        <v>625</v>
      </c>
      <c r="J3294" s="14" t="n">
        <f aca="false">H3294*I3294</f>
        <v>143750</v>
      </c>
    </row>
    <row r="3295" customFormat="false" ht="15" hidden="false" customHeight="false" outlineLevel="0" collapsed="false">
      <c r="A3295" s="6" t="str">
        <f aca="false">TEXT(B3295,"0")&amp;"-"&amp;TEXT(C3295,"00")</f>
        <v>2025-07</v>
      </c>
      <c r="B3295" s="4" t="n">
        <v>2025</v>
      </c>
      <c r="C3295" s="4" t="n">
        <v>7</v>
      </c>
      <c r="D3295" s="9" t="s">
        <v>294</v>
      </c>
      <c r="E3295" s="9" t="s">
        <v>356</v>
      </c>
      <c r="F3295" s="12" t="str">
        <f aca="false">INDEX(品項主檔!$B$2:$B$11,MATCH($E3295,品項主檔!$A$2:$A$11,0))</f>
        <v>黑胡椒豬排飯</v>
      </c>
      <c r="G3295" s="12" t="str">
        <f aca="false">INDEX(品項主檔!$C$2:$C$11,MATCH($E3295,品項主檔!$A$2:$A$11,0))</f>
        <v>主食</v>
      </c>
      <c r="H3295" s="17" t="n">
        <f aca="false">SUMIFS(品項年度售價!$D$2:$D$31,品項年度售價!$A$2:$A$31,$B3295,品項年度售價!$B$2:$B$31,$E3295)</f>
        <v>240</v>
      </c>
      <c r="I3295" s="4" t="n">
        <v>652</v>
      </c>
      <c r="J3295" s="14" t="n">
        <f aca="false">H3295*I3295</f>
        <v>156480</v>
      </c>
    </row>
    <row r="3296" customFormat="false" ht="15" hidden="false" customHeight="false" outlineLevel="0" collapsed="false">
      <c r="A3296" s="6" t="str">
        <f aca="false">TEXT(B3296,"0")&amp;"-"&amp;TEXT(C3296,"00")</f>
        <v>2025-07</v>
      </c>
      <c r="B3296" s="4" t="n">
        <v>2025</v>
      </c>
      <c r="C3296" s="4" t="n">
        <v>7</v>
      </c>
      <c r="D3296" s="9" t="s">
        <v>294</v>
      </c>
      <c r="E3296" s="9" t="s">
        <v>358</v>
      </c>
      <c r="F3296" s="12" t="str">
        <f aca="false">INDEX(品項主檔!$B$2:$B$11,MATCH($E3296,品項主檔!$A$2:$A$11,0))</f>
        <v>麻油雞湯麵</v>
      </c>
      <c r="G3296" s="12" t="str">
        <f aca="false">INDEX(品項主檔!$C$2:$C$11,MATCH($E3296,品項主檔!$A$2:$A$11,0))</f>
        <v>主食</v>
      </c>
      <c r="H3296" s="17" t="n">
        <f aca="false">SUMIFS(品項年度售價!$D$2:$D$31,品項年度售價!$A$2:$A$31,$B3296,品項年度售價!$B$2:$B$31,$E3296)</f>
        <v>305</v>
      </c>
      <c r="I3296" s="4" t="n">
        <v>293</v>
      </c>
      <c r="J3296" s="14" t="n">
        <f aca="false">H3296*I3296</f>
        <v>89365</v>
      </c>
    </row>
    <row r="3297" customFormat="false" ht="15" hidden="false" customHeight="false" outlineLevel="0" collapsed="false">
      <c r="A3297" s="6" t="str">
        <f aca="false">TEXT(B3297,"0")&amp;"-"&amp;TEXT(C3297,"00")</f>
        <v>2025-07</v>
      </c>
      <c r="B3297" s="4" t="n">
        <v>2025</v>
      </c>
      <c r="C3297" s="4" t="n">
        <v>7</v>
      </c>
      <c r="D3297" s="9" t="s">
        <v>294</v>
      </c>
      <c r="E3297" s="9" t="s">
        <v>360</v>
      </c>
      <c r="F3297" s="12" t="str">
        <f aca="false">INDEX(品項主檔!$B$2:$B$11,MATCH($E3297,品項主檔!$A$2:$A$11,0))</f>
        <v>塔香涼麵</v>
      </c>
      <c r="G3297" s="12" t="str">
        <f aca="false">INDEX(品項主檔!$C$2:$C$11,MATCH($E3297,品項主檔!$A$2:$A$11,0))</f>
        <v>主食</v>
      </c>
      <c r="H3297" s="17" t="n">
        <f aca="false">SUMIFS(品項年度售價!$D$2:$D$31,品項年度售價!$A$2:$A$31,$B3297,品項年度售價!$B$2:$B$31,$E3297)</f>
        <v>185</v>
      </c>
      <c r="I3297" s="4" t="n">
        <v>926</v>
      </c>
      <c r="J3297" s="14" t="n">
        <f aca="false">H3297*I3297</f>
        <v>171310</v>
      </c>
    </row>
    <row r="3298" customFormat="false" ht="15" hidden="false" customHeight="false" outlineLevel="0" collapsed="false">
      <c r="A3298" s="6" t="str">
        <f aca="false">TEXT(B3298,"0")&amp;"-"&amp;TEXT(C3298,"00")</f>
        <v>2025-07</v>
      </c>
      <c r="B3298" s="4" t="n">
        <v>2025</v>
      </c>
      <c r="C3298" s="4" t="n">
        <v>7</v>
      </c>
      <c r="D3298" s="9" t="s">
        <v>294</v>
      </c>
      <c r="E3298" s="9" t="s">
        <v>362</v>
      </c>
      <c r="F3298" s="12" t="str">
        <f aca="false">INDEX(品項主檔!$B$2:$B$11,MATCH($E3298,品項主檔!$A$2:$A$11,0))</f>
        <v>海鮮炒飯</v>
      </c>
      <c r="G3298" s="12" t="str">
        <f aca="false">INDEX(品項主檔!$C$2:$C$11,MATCH($E3298,品項主檔!$A$2:$A$11,0))</f>
        <v>主食</v>
      </c>
      <c r="H3298" s="17" t="n">
        <f aca="false">SUMIFS(品項年度售價!$D$2:$D$31,品項年度售價!$A$2:$A$31,$B3298,品項年度售價!$B$2:$B$31,$E3298)</f>
        <v>255</v>
      </c>
      <c r="I3298" s="4" t="n">
        <v>693</v>
      </c>
      <c r="J3298" s="14" t="n">
        <f aca="false">H3298*I3298</f>
        <v>176715</v>
      </c>
    </row>
    <row r="3299" customFormat="false" ht="15" hidden="false" customHeight="false" outlineLevel="0" collapsed="false">
      <c r="A3299" s="6" t="str">
        <f aca="false">TEXT(B3299,"0")&amp;"-"&amp;TEXT(C3299,"00")</f>
        <v>2025-07</v>
      </c>
      <c r="B3299" s="4" t="n">
        <v>2025</v>
      </c>
      <c r="C3299" s="4" t="n">
        <v>7</v>
      </c>
      <c r="D3299" s="9" t="s">
        <v>294</v>
      </c>
      <c r="E3299" s="9" t="s">
        <v>364</v>
      </c>
      <c r="F3299" s="12" t="str">
        <f aca="false">INDEX(品項主檔!$B$2:$B$11,MATCH($E3299,品項主檔!$A$2:$A$11,0))</f>
        <v>酸辣湯</v>
      </c>
      <c r="G3299" s="12" t="str">
        <f aca="false">INDEX(品項主檔!$C$2:$C$11,MATCH($E3299,品項主檔!$A$2:$A$11,0))</f>
        <v>湯品</v>
      </c>
      <c r="H3299" s="17" t="n">
        <f aca="false">SUMIFS(品項年度售價!$D$2:$D$31,品項年度售價!$A$2:$A$31,$B3299,品項年度售價!$B$2:$B$31,$E3299)</f>
        <v>60</v>
      </c>
      <c r="I3299" s="4" t="n">
        <v>1895</v>
      </c>
      <c r="J3299" s="14" t="n">
        <f aca="false">H3299*I3299</f>
        <v>113700</v>
      </c>
    </row>
    <row r="3300" customFormat="false" ht="15" hidden="false" customHeight="false" outlineLevel="0" collapsed="false">
      <c r="A3300" s="6" t="str">
        <f aca="false">TEXT(B3300,"0")&amp;"-"&amp;TEXT(C3300,"00")</f>
        <v>2025-07</v>
      </c>
      <c r="B3300" s="4" t="n">
        <v>2025</v>
      </c>
      <c r="C3300" s="4" t="n">
        <v>7</v>
      </c>
      <c r="D3300" s="9" t="s">
        <v>294</v>
      </c>
      <c r="E3300" s="9" t="s">
        <v>367</v>
      </c>
      <c r="F3300" s="12" t="str">
        <f aca="false">INDEX(品項主檔!$B$2:$B$11,MATCH($E3300,品項主檔!$A$2:$A$11,0))</f>
        <v>招牌滷味拼盤</v>
      </c>
      <c r="G3300" s="12" t="str">
        <f aca="false">INDEX(品項主檔!$C$2:$C$11,MATCH($E3300,品項主檔!$A$2:$A$11,0))</f>
        <v>小菜</v>
      </c>
      <c r="H3300" s="17" t="n">
        <f aca="false">SUMIFS(品項年度售價!$D$2:$D$31,品項年度售價!$A$2:$A$31,$B3300,品項年度售價!$B$2:$B$31,$E3300)</f>
        <v>125</v>
      </c>
      <c r="I3300" s="4" t="n">
        <v>2468</v>
      </c>
      <c r="J3300" s="14" t="n">
        <f aca="false">H3300*I3300</f>
        <v>308500</v>
      </c>
    </row>
    <row r="3301" customFormat="false" ht="15" hidden="false" customHeight="false" outlineLevel="0" collapsed="false">
      <c r="A3301" s="6" t="str">
        <f aca="false">TEXT(B3301,"0")&amp;"-"&amp;TEXT(C3301,"00")</f>
        <v>2025-07</v>
      </c>
      <c r="B3301" s="4" t="n">
        <v>2025</v>
      </c>
      <c r="C3301" s="4" t="n">
        <v>7</v>
      </c>
      <c r="D3301" s="9" t="s">
        <v>294</v>
      </c>
      <c r="E3301" s="9" t="s">
        <v>370</v>
      </c>
      <c r="F3301" s="12" t="str">
        <f aca="false">INDEX(品項主檔!$B$2:$B$11,MATCH($E3301,品項主檔!$A$2:$A$11,0))</f>
        <v>古早味紅茶</v>
      </c>
      <c r="G3301" s="12" t="str">
        <f aca="false">INDEX(品項主檔!$C$2:$C$11,MATCH($E3301,品項主檔!$A$2:$A$11,0))</f>
        <v>飲品</v>
      </c>
      <c r="H3301" s="17" t="n">
        <f aca="false">SUMIFS(品項年度售價!$D$2:$D$31,品項年度售價!$A$2:$A$31,$B3301,品項年度售價!$B$2:$B$31,$E3301)</f>
        <v>45</v>
      </c>
      <c r="I3301" s="4" t="n">
        <v>7952</v>
      </c>
      <c r="J3301" s="14" t="n">
        <f aca="false">H3301*I3301</f>
        <v>357840</v>
      </c>
    </row>
    <row r="3302" customFormat="false" ht="15" hidden="false" customHeight="false" outlineLevel="0" collapsed="false">
      <c r="A3302" s="6" t="str">
        <f aca="false">TEXT(B3302,"0")&amp;"-"&amp;TEXT(C3302,"00")</f>
        <v>2025-07</v>
      </c>
      <c r="B3302" s="4" t="n">
        <v>2025</v>
      </c>
      <c r="C3302" s="4" t="n">
        <v>7</v>
      </c>
      <c r="D3302" s="9" t="s">
        <v>297</v>
      </c>
      <c r="E3302" s="9" t="s">
        <v>349</v>
      </c>
      <c r="F3302" s="12" t="str">
        <f aca="false">INDEX(品項主檔!$B$2:$B$11,MATCH($E3302,品項主檔!$A$2:$A$11,0))</f>
        <v>招牌牛肉麵</v>
      </c>
      <c r="G3302" s="12" t="str">
        <f aca="false">INDEX(品項主檔!$C$2:$C$11,MATCH($E3302,品項主檔!$A$2:$A$11,0))</f>
        <v>主食</v>
      </c>
      <c r="H3302" s="17" t="n">
        <f aca="false">SUMIFS(品項年度售價!$D$2:$D$31,品項年度售價!$A$2:$A$31,$B3302,品項年度售價!$B$2:$B$31,$E3302)</f>
        <v>295</v>
      </c>
      <c r="I3302" s="4" t="n">
        <v>235</v>
      </c>
      <c r="J3302" s="14" t="n">
        <f aca="false">H3302*I3302</f>
        <v>69325</v>
      </c>
    </row>
    <row r="3303" customFormat="false" ht="15" hidden="false" customHeight="false" outlineLevel="0" collapsed="false">
      <c r="A3303" s="6" t="str">
        <f aca="false">TEXT(B3303,"0")&amp;"-"&amp;TEXT(C3303,"00")</f>
        <v>2025-07</v>
      </c>
      <c r="B3303" s="4" t="n">
        <v>2025</v>
      </c>
      <c r="C3303" s="4" t="n">
        <v>7</v>
      </c>
      <c r="D3303" s="9" t="s">
        <v>297</v>
      </c>
      <c r="E3303" s="9" t="s">
        <v>352</v>
      </c>
      <c r="F3303" s="12" t="str">
        <f aca="false">INDEX(品項主檔!$B$2:$B$11,MATCH($E3303,品項主檔!$A$2:$A$11,0))</f>
        <v>三杯雞定食</v>
      </c>
      <c r="G3303" s="12" t="str">
        <f aca="false">INDEX(品項主檔!$C$2:$C$11,MATCH($E3303,品項主檔!$A$2:$A$11,0))</f>
        <v>主食</v>
      </c>
      <c r="H3303" s="17" t="n">
        <f aca="false">SUMIFS(品項年度售價!$D$2:$D$31,品項年度售價!$A$2:$A$31,$B3303,品項年度售價!$B$2:$B$31,$E3303)</f>
        <v>260</v>
      </c>
      <c r="I3303" s="4" t="n">
        <v>273</v>
      </c>
      <c r="J3303" s="14" t="n">
        <f aca="false">H3303*I3303</f>
        <v>70980</v>
      </c>
    </row>
    <row r="3304" customFormat="false" ht="15" hidden="false" customHeight="false" outlineLevel="0" collapsed="false">
      <c r="A3304" s="6" t="str">
        <f aca="false">TEXT(B3304,"0")&amp;"-"&amp;TEXT(C3304,"00")</f>
        <v>2025-07</v>
      </c>
      <c r="B3304" s="4" t="n">
        <v>2025</v>
      </c>
      <c r="C3304" s="4" t="n">
        <v>7</v>
      </c>
      <c r="D3304" s="9" t="s">
        <v>297</v>
      </c>
      <c r="E3304" s="9" t="s">
        <v>354</v>
      </c>
      <c r="F3304" s="12" t="str">
        <f aca="false">INDEX(品項主檔!$B$2:$B$11,MATCH($E3304,品項主檔!$A$2:$A$11,0))</f>
        <v>蔥油雞腿飯</v>
      </c>
      <c r="G3304" s="12" t="str">
        <f aca="false">INDEX(品項主檔!$C$2:$C$11,MATCH($E3304,品項主檔!$A$2:$A$11,0))</f>
        <v>主食</v>
      </c>
      <c r="H3304" s="17" t="n">
        <f aca="false">SUMIFS(品項年度售價!$D$2:$D$31,品項年度售價!$A$2:$A$31,$B3304,品項年度售價!$B$2:$B$31,$E3304)</f>
        <v>230</v>
      </c>
      <c r="I3304" s="4" t="n">
        <v>294</v>
      </c>
      <c r="J3304" s="14" t="n">
        <f aca="false">H3304*I3304</f>
        <v>67620</v>
      </c>
    </row>
    <row r="3305" customFormat="false" ht="15" hidden="false" customHeight="false" outlineLevel="0" collapsed="false">
      <c r="A3305" s="6" t="str">
        <f aca="false">TEXT(B3305,"0")&amp;"-"&amp;TEXT(C3305,"00")</f>
        <v>2025-07</v>
      </c>
      <c r="B3305" s="4" t="n">
        <v>2025</v>
      </c>
      <c r="C3305" s="4" t="n">
        <v>7</v>
      </c>
      <c r="D3305" s="9" t="s">
        <v>297</v>
      </c>
      <c r="E3305" s="9" t="s">
        <v>356</v>
      </c>
      <c r="F3305" s="12" t="str">
        <f aca="false">INDEX(品項主檔!$B$2:$B$11,MATCH($E3305,品項主檔!$A$2:$A$11,0))</f>
        <v>黑胡椒豬排飯</v>
      </c>
      <c r="G3305" s="12" t="str">
        <f aca="false">INDEX(品項主檔!$C$2:$C$11,MATCH($E3305,品項主檔!$A$2:$A$11,0))</f>
        <v>主食</v>
      </c>
      <c r="H3305" s="17" t="n">
        <f aca="false">SUMIFS(品項年度售價!$D$2:$D$31,品項年度售價!$A$2:$A$31,$B3305,品項年度售價!$B$2:$B$31,$E3305)</f>
        <v>240</v>
      </c>
      <c r="I3305" s="4" t="n">
        <v>255</v>
      </c>
      <c r="J3305" s="14" t="n">
        <f aca="false">H3305*I3305</f>
        <v>61200</v>
      </c>
    </row>
    <row r="3306" customFormat="false" ht="15" hidden="false" customHeight="false" outlineLevel="0" collapsed="false">
      <c r="A3306" s="6" t="str">
        <f aca="false">TEXT(B3306,"0")&amp;"-"&amp;TEXT(C3306,"00")</f>
        <v>2025-07</v>
      </c>
      <c r="B3306" s="4" t="n">
        <v>2025</v>
      </c>
      <c r="C3306" s="4" t="n">
        <v>7</v>
      </c>
      <c r="D3306" s="9" t="s">
        <v>297</v>
      </c>
      <c r="E3306" s="9" t="s">
        <v>358</v>
      </c>
      <c r="F3306" s="12" t="str">
        <f aca="false">INDEX(品項主檔!$B$2:$B$11,MATCH($E3306,品項主檔!$A$2:$A$11,0))</f>
        <v>麻油雞湯麵</v>
      </c>
      <c r="G3306" s="12" t="str">
        <f aca="false">INDEX(品項主檔!$C$2:$C$11,MATCH($E3306,品項主檔!$A$2:$A$11,0))</f>
        <v>主食</v>
      </c>
      <c r="H3306" s="17" t="n">
        <f aca="false">SUMIFS(品項年度售價!$D$2:$D$31,品項年度售價!$A$2:$A$31,$B3306,品項年度售價!$B$2:$B$31,$E3306)</f>
        <v>305</v>
      </c>
      <c r="I3306" s="4" t="n">
        <v>124</v>
      </c>
      <c r="J3306" s="14" t="n">
        <f aca="false">H3306*I3306</f>
        <v>37820</v>
      </c>
    </row>
    <row r="3307" customFormat="false" ht="15" hidden="false" customHeight="false" outlineLevel="0" collapsed="false">
      <c r="A3307" s="6" t="str">
        <f aca="false">TEXT(B3307,"0")&amp;"-"&amp;TEXT(C3307,"00")</f>
        <v>2025-07</v>
      </c>
      <c r="B3307" s="4" t="n">
        <v>2025</v>
      </c>
      <c r="C3307" s="4" t="n">
        <v>7</v>
      </c>
      <c r="D3307" s="9" t="s">
        <v>297</v>
      </c>
      <c r="E3307" s="9" t="s">
        <v>360</v>
      </c>
      <c r="F3307" s="12" t="str">
        <f aca="false">INDEX(品項主檔!$B$2:$B$11,MATCH($E3307,品項主檔!$A$2:$A$11,0))</f>
        <v>塔香涼麵</v>
      </c>
      <c r="G3307" s="12" t="str">
        <f aca="false">INDEX(品項主檔!$C$2:$C$11,MATCH($E3307,品項主檔!$A$2:$A$11,0))</f>
        <v>主食</v>
      </c>
      <c r="H3307" s="17" t="n">
        <f aca="false">SUMIFS(品項年度售價!$D$2:$D$31,品項年度售價!$A$2:$A$31,$B3307,品項年度售價!$B$2:$B$31,$E3307)</f>
        <v>185</v>
      </c>
      <c r="I3307" s="4" t="n">
        <v>418</v>
      </c>
      <c r="J3307" s="14" t="n">
        <f aca="false">H3307*I3307</f>
        <v>77330</v>
      </c>
    </row>
    <row r="3308" customFormat="false" ht="15" hidden="false" customHeight="false" outlineLevel="0" collapsed="false">
      <c r="A3308" s="6" t="str">
        <f aca="false">TEXT(B3308,"0")&amp;"-"&amp;TEXT(C3308,"00")</f>
        <v>2025-07</v>
      </c>
      <c r="B3308" s="4" t="n">
        <v>2025</v>
      </c>
      <c r="C3308" s="4" t="n">
        <v>7</v>
      </c>
      <c r="D3308" s="9" t="s">
        <v>297</v>
      </c>
      <c r="E3308" s="9" t="s">
        <v>362</v>
      </c>
      <c r="F3308" s="12" t="str">
        <f aca="false">INDEX(品項主檔!$B$2:$B$11,MATCH($E3308,品項主檔!$A$2:$A$11,0))</f>
        <v>海鮮炒飯</v>
      </c>
      <c r="G3308" s="12" t="str">
        <f aca="false">INDEX(品項主檔!$C$2:$C$11,MATCH($E3308,品項主檔!$A$2:$A$11,0))</f>
        <v>主食</v>
      </c>
      <c r="H3308" s="17" t="n">
        <f aca="false">SUMIFS(品項年度售價!$D$2:$D$31,品項年度售價!$A$2:$A$31,$B3308,品項年度售價!$B$2:$B$31,$E3308)</f>
        <v>255</v>
      </c>
      <c r="I3308" s="4" t="n">
        <v>233</v>
      </c>
      <c r="J3308" s="14" t="n">
        <f aca="false">H3308*I3308</f>
        <v>59415</v>
      </c>
    </row>
    <row r="3309" customFormat="false" ht="15" hidden="false" customHeight="false" outlineLevel="0" collapsed="false">
      <c r="A3309" s="6" t="str">
        <f aca="false">TEXT(B3309,"0")&amp;"-"&amp;TEXT(C3309,"00")</f>
        <v>2025-07</v>
      </c>
      <c r="B3309" s="4" t="n">
        <v>2025</v>
      </c>
      <c r="C3309" s="4" t="n">
        <v>7</v>
      </c>
      <c r="D3309" s="9" t="s">
        <v>297</v>
      </c>
      <c r="E3309" s="9" t="s">
        <v>364</v>
      </c>
      <c r="F3309" s="12" t="str">
        <f aca="false">INDEX(品項主檔!$B$2:$B$11,MATCH($E3309,品項主檔!$A$2:$A$11,0))</f>
        <v>酸辣湯</v>
      </c>
      <c r="G3309" s="12" t="str">
        <f aca="false">INDEX(品項主檔!$C$2:$C$11,MATCH($E3309,品項主檔!$A$2:$A$11,0))</f>
        <v>湯品</v>
      </c>
      <c r="H3309" s="17" t="n">
        <f aca="false">SUMIFS(品項年度售價!$D$2:$D$31,品項年度售價!$A$2:$A$31,$B3309,品項年度售價!$B$2:$B$31,$E3309)</f>
        <v>60</v>
      </c>
      <c r="I3309" s="4" t="n">
        <v>1001</v>
      </c>
      <c r="J3309" s="14" t="n">
        <f aca="false">H3309*I3309</f>
        <v>60060</v>
      </c>
    </row>
    <row r="3310" customFormat="false" ht="15" hidden="false" customHeight="false" outlineLevel="0" collapsed="false">
      <c r="A3310" s="6" t="str">
        <f aca="false">TEXT(B3310,"0")&amp;"-"&amp;TEXT(C3310,"00")</f>
        <v>2025-07</v>
      </c>
      <c r="B3310" s="4" t="n">
        <v>2025</v>
      </c>
      <c r="C3310" s="4" t="n">
        <v>7</v>
      </c>
      <c r="D3310" s="9" t="s">
        <v>297</v>
      </c>
      <c r="E3310" s="9" t="s">
        <v>367</v>
      </c>
      <c r="F3310" s="12" t="str">
        <f aca="false">INDEX(品項主檔!$B$2:$B$11,MATCH($E3310,品項主檔!$A$2:$A$11,0))</f>
        <v>招牌滷味拼盤</v>
      </c>
      <c r="G3310" s="12" t="str">
        <f aca="false">INDEX(品項主檔!$C$2:$C$11,MATCH($E3310,品項主檔!$A$2:$A$11,0))</f>
        <v>小菜</v>
      </c>
      <c r="H3310" s="17" t="n">
        <f aca="false">SUMIFS(品項年度售價!$D$2:$D$31,品項年度售價!$A$2:$A$31,$B3310,品項年度售價!$B$2:$B$31,$E3310)</f>
        <v>125</v>
      </c>
      <c r="I3310" s="4" t="n">
        <v>1117</v>
      </c>
      <c r="J3310" s="14" t="n">
        <f aca="false">H3310*I3310</f>
        <v>139625</v>
      </c>
    </row>
    <row r="3311" customFormat="false" ht="15" hidden="false" customHeight="false" outlineLevel="0" collapsed="false">
      <c r="A3311" s="6" t="str">
        <f aca="false">TEXT(B3311,"0")&amp;"-"&amp;TEXT(C3311,"00")</f>
        <v>2025-07</v>
      </c>
      <c r="B3311" s="4" t="n">
        <v>2025</v>
      </c>
      <c r="C3311" s="4" t="n">
        <v>7</v>
      </c>
      <c r="D3311" s="9" t="s">
        <v>297</v>
      </c>
      <c r="E3311" s="9" t="s">
        <v>370</v>
      </c>
      <c r="F3311" s="12" t="str">
        <f aca="false">INDEX(品項主檔!$B$2:$B$11,MATCH($E3311,品項主檔!$A$2:$A$11,0))</f>
        <v>古早味紅茶</v>
      </c>
      <c r="G3311" s="12" t="str">
        <f aca="false">INDEX(品項主檔!$C$2:$C$11,MATCH($E3311,品項主檔!$A$2:$A$11,0))</f>
        <v>飲品</v>
      </c>
      <c r="H3311" s="17" t="n">
        <f aca="false">SUMIFS(品項年度售價!$D$2:$D$31,品項年度售價!$A$2:$A$31,$B3311,品項年度售價!$B$2:$B$31,$E3311)</f>
        <v>45</v>
      </c>
      <c r="I3311" s="4" t="n">
        <v>3187</v>
      </c>
      <c r="J3311" s="14" t="n">
        <f aca="false">H3311*I3311</f>
        <v>143415</v>
      </c>
    </row>
    <row r="3312" customFormat="false" ht="15" hidden="false" customHeight="false" outlineLevel="0" collapsed="false">
      <c r="A3312" s="6" t="str">
        <f aca="false">TEXT(B3312,"0")&amp;"-"&amp;TEXT(C3312,"00")</f>
        <v>2025-07</v>
      </c>
      <c r="B3312" s="4" t="n">
        <v>2025</v>
      </c>
      <c r="C3312" s="4" t="n">
        <v>7</v>
      </c>
      <c r="D3312" s="9" t="s">
        <v>325</v>
      </c>
      <c r="E3312" s="9" t="s">
        <v>349</v>
      </c>
      <c r="F3312" s="12" t="str">
        <f aca="false">INDEX(品項主檔!$B$2:$B$11,MATCH($E3312,品項主檔!$A$2:$A$11,0))</f>
        <v>招牌牛肉麵</v>
      </c>
      <c r="G3312" s="12" t="str">
        <f aca="false">INDEX(品項主檔!$C$2:$C$11,MATCH($E3312,品項主檔!$A$2:$A$11,0))</f>
        <v>主食</v>
      </c>
      <c r="H3312" s="17" t="n">
        <f aca="false">SUMIFS(品項年度售價!$D$2:$D$31,品項年度售價!$A$2:$A$31,$B3312,品項年度售價!$B$2:$B$31,$E3312)</f>
        <v>295</v>
      </c>
      <c r="I3312" s="4" t="n">
        <v>565</v>
      </c>
      <c r="J3312" s="14" t="n">
        <f aca="false">H3312*I3312</f>
        <v>166675</v>
      </c>
    </row>
    <row r="3313" customFormat="false" ht="15" hidden="false" customHeight="false" outlineLevel="0" collapsed="false">
      <c r="A3313" s="6" t="str">
        <f aca="false">TEXT(B3313,"0")&amp;"-"&amp;TEXT(C3313,"00")</f>
        <v>2025-07</v>
      </c>
      <c r="B3313" s="4" t="n">
        <v>2025</v>
      </c>
      <c r="C3313" s="4" t="n">
        <v>7</v>
      </c>
      <c r="D3313" s="9" t="s">
        <v>325</v>
      </c>
      <c r="E3313" s="9" t="s">
        <v>352</v>
      </c>
      <c r="F3313" s="12" t="str">
        <f aca="false">INDEX(品項主檔!$B$2:$B$11,MATCH($E3313,品項主檔!$A$2:$A$11,0))</f>
        <v>三杯雞定食</v>
      </c>
      <c r="G3313" s="12" t="str">
        <f aca="false">INDEX(品項主檔!$C$2:$C$11,MATCH($E3313,品項主檔!$A$2:$A$11,0))</f>
        <v>主食</v>
      </c>
      <c r="H3313" s="17" t="n">
        <f aca="false">SUMIFS(品項年度售價!$D$2:$D$31,品項年度售價!$A$2:$A$31,$B3313,品項年度售價!$B$2:$B$31,$E3313)</f>
        <v>260</v>
      </c>
      <c r="I3313" s="4" t="n">
        <v>690</v>
      </c>
      <c r="J3313" s="14" t="n">
        <f aca="false">H3313*I3313</f>
        <v>179400</v>
      </c>
    </row>
    <row r="3314" customFormat="false" ht="15" hidden="false" customHeight="false" outlineLevel="0" collapsed="false">
      <c r="A3314" s="6" t="str">
        <f aca="false">TEXT(B3314,"0")&amp;"-"&amp;TEXT(C3314,"00")</f>
        <v>2025-07</v>
      </c>
      <c r="B3314" s="4" t="n">
        <v>2025</v>
      </c>
      <c r="C3314" s="4" t="n">
        <v>7</v>
      </c>
      <c r="D3314" s="9" t="s">
        <v>325</v>
      </c>
      <c r="E3314" s="9" t="s">
        <v>354</v>
      </c>
      <c r="F3314" s="12" t="str">
        <f aca="false">INDEX(品項主檔!$B$2:$B$11,MATCH($E3314,品項主檔!$A$2:$A$11,0))</f>
        <v>蔥油雞腿飯</v>
      </c>
      <c r="G3314" s="12" t="str">
        <f aca="false">INDEX(品項主檔!$C$2:$C$11,MATCH($E3314,品項主檔!$A$2:$A$11,0))</f>
        <v>主食</v>
      </c>
      <c r="H3314" s="17" t="n">
        <f aca="false">SUMIFS(品項年度售價!$D$2:$D$31,品項年度售價!$A$2:$A$31,$B3314,品項年度售價!$B$2:$B$31,$E3314)</f>
        <v>230</v>
      </c>
      <c r="I3314" s="4" t="n">
        <v>601</v>
      </c>
      <c r="J3314" s="14" t="n">
        <f aca="false">H3314*I3314</f>
        <v>138230</v>
      </c>
    </row>
    <row r="3315" customFormat="false" ht="15" hidden="false" customHeight="false" outlineLevel="0" collapsed="false">
      <c r="A3315" s="6" t="str">
        <f aca="false">TEXT(B3315,"0")&amp;"-"&amp;TEXT(C3315,"00")</f>
        <v>2025-07</v>
      </c>
      <c r="B3315" s="4" t="n">
        <v>2025</v>
      </c>
      <c r="C3315" s="4" t="n">
        <v>7</v>
      </c>
      <c r="D3315" s="9" t="s">
        <v>325</v>
      </c>
      <c r="E3315" s="9" t="s">
        <v>356</v>
      </c>
      <c r="F3315" s="12" t="str">
        <f aca="false">INDEX(品項主檔!$B$2:$B$11,MATCH($E3315,品項主檔!$A$2:$A$11,0))</f>
        <v>黑胡椒豬排飯</v>
      </c>
      <c r="G3315" s="12" t="str">
        <f aca="false">INDEX(品項主檔!$C$2:$C$11,MATCH($E3315,品項主檔!$A$2:$A$11,0))</f>
        <v>主食</v>
      </c>
      <c r="H3315" s="17" t="n">
        <f aca="false">SUMIFS(品項年度售價!$D$2:$D$31,品項年度售價!$A$2:$A$31,$B3315,品項年度售價!$B$2:$B$31,$E3315)</f>
        <v>240</v>
      </c>
      <c r="I3315" s="4" t="n">
        <v>584</v>
      </c>
      <c r="J3315" s="14" t="n">
        <f aca="false">H3315*I3315</f>
        <v>140160</v>
      </c>
    </row>
    <row r="3316" customFormat="false" ht="15" hidden="false" customHeight="false" outlineLevel="0" collapsed="false">
      <c r="A3316" s="6" t="str">
        <f aca="false">TEXT(B3316,"0")&amp;"-"&amp;TEXT(C3316,"00")</f>
        <v>2025-07</v>
      </c>
      <c r="B3316" s="4" t="n">
        <v>2025</v>
      </c>
      <c r="C3316" s="4" t="n">
        <v>7</v>
      </c>
      <c r="D3316" s="9" t="s">
        <v>325</v>
      </c>
      <c r="E3316" s="9" t="s">
        <v>358</v>
      </c>
      <c r="F3316" s="12" t="str">
        <f aca="false">INDEX(品項主檔!$B$2:$B$11,MATCH($E3316,品項主檔!$A$2:$A$11,0))</f>
        <v>麻油雞湯麵</v>
      </c>
      <c r="G3316" s="12" t="str">
        <f aca="false">INDEX(品項主檔!$C$2:$C$11,MATCH($E3316,品項主檔!$A$2:$A$11,0))</f>
        <v>主食</v>
      </c>
      <c r="H3316" s="17" t="n">
        <f aca="false">SUMIFS(品項年度售價!$D$2:$D$31,品項年度售價!$A$2:$A$31,$B3316,品項年度售價!$B$2:$B$31,$E3316)</f>
        <v>305</v>
      </c>
      <c r="I3316" s="4" t="n">
        <v>247</v>
      </c>
      <c r="J3316" s="14" t="n">
        <f aca="false">H3316*I3316</f>
        <v>75335</v>
      </c>
    </row>
    <row r="3317" customFormat="false" ht="15" hidden="false" customHeight="false" outlineLevel="0" collapsed="false">
      <c r="A3317" s="6" t="str">
        <f aca="false">TEXT(B3317,"0")&amp;"-"&amp;TEXT(C3317,"00")</f>
        <v>2025-07</v>
      </c>
      <c r="B3317" s="4" t="n">
        <v>2025</v>
      </c>
      <c r="C3317" s="4" t="n">
        <v>7</v>
      </c>
      <c r="D3317" s="9" t="s">
        <v>325</v>
      </c>
      <c r="E3317" s="9" t="s">
        <v>360</v>
      </c>
      <c r="F3317" s="12" t="str">
        <f aca="false">INDEX(品項主檔!$B$2:$B$11,MATCH($E3317,品項主檔!$A$2:$A$11,0))</f>
        <v>塔香涼麵</v>
      </c>
      <c r="G3317" s="12" t="str">
        <f aca="false">INDEX(品項主檔!$C$2:$C$11,MATCH($E3317,品項主檔!$A$2:$A$11,0))</f>
        <v>主食</v>
      </c>
      <c r="H3317" s="17" t="n">
        <f aca="false">SUMIFS(品項年度售價!$D$2:$D$31,品項年度售價!$A$2:$A$31,$B3317,品項年度售價!$B$2:$B$31,$E3317)</f>
        <v>185</v>
      </c>
      <c r="I3317" s="4" t="n">
        <v>985</v>
      </c>
      <c r="J3317" s="14" t="n">
        <f aca="false">H3317*I3317</f>
        <v>182225</v>
      </c>
    </row>
    <row r="3318" customFormat="false" ht="15" hidden="false" customHeight="false" outlineLevel="0" collapsed="false">
      <c r="A3318" s="6" t="str">
        <f aca="false">TEXT(B3318,"0")&amp;"-"&amp;TEXT(C3318,"00")</f>
        <v>2025-07</v>
      </c>
      <c r="B3318" s="4" t="n">
        <v>2025</v>
      </c>
      <c r="C3318" s="4" t="n">
        <v>7</v>
      </c>
      <c r="D3318" s="9" t="s">
        <v>325</v>
      </c>
      <c r="E3318" s="9" t="s">
        <v>362</v>
      </c>
      <c r="F3318" s="12" t="str">
        <f aca="false">INDEX(品項主檔!$B$2:$B$11,MATCH($E3318,品項主檔!$A$2:$A$11,0))</f>
        <v>海鮮炒飯</v>
      </c>
      <c r="G3318" s="12" t="str">
        <f aca="false">INDEX(品項主檔!$C$2:$C$11,MATCH($E3318,品項主檔!$A$2:$A$11,0))</f>
        <v>主食</v>
      </c>
      <c r="H3318" s="17" t="n">
        <f aca="false">SUMIFS(品項年度售價!$D$2:$D$31,品項年度售價!$A$2:$A$31,$B3318,品項年度售價!$B$2:$B$31,$E3318)</f>
        <v>255</v>
      </c>
      <c r="I3318" s="4" t="n">
        <v>651</v>
      </c>
      <c r="J3318" s="14" t="n">
        <f aca="false">H3318*I3318</f>
        <v>166005</v>
      </c>
    </row>
    <row r="3319" customFormat="false" ht="15" hidden="false" customHeight="false" outlineLevel="0" collapsed="false">
      <c r="A3319" s="6" t="str">
        <f aca="false">TEXT(B3319,"0")&amp;"-"&amp;TEXT(C3319,"00")</f>
        <v>2025-07</v>
      </c>
      <c r="B3319" s="4" t="n">
        <v>2025</v>
      </c>
      <c r="C3319" s="4" t="n">
        <v>7</v>
      </c>
      <c r="D3319" s="9" t="s">
        <v>325</v>
      </c>
      <c r="E3319" s="9" t="s">
        <v>364</v>
      </c>
      <c r="F3319" s="12" t="str">
        <f aca="false">INDEX(品項主檔!$B$2:$B$11,MATCH($E3319,品項主檔!$A$2:$A$11,0))</f>
        <v>酸辣湯</v>
      </c>
      <c r="G3319" s="12" t="str">
        <f aca="false">INDEX(品項主檔!$C$2:$C$11,MATCH($E3319,品項主檔!$A$2:$A$11,0))</f>
        <v>湯品</v>
      </c>
      <c r="H3319" s="17" t="n">
        <f aca="false">SUMIFS(品項年度售價!$D$2:$D$31,品項年度售價!$A$2:$A$31,$B3319,品項年度售價!$B$2:$B$31,$E3319)</f>
        <v>60</v>
      </c>
      <c r="I3319" s="4" t="n">
        <v>2550</v>
      </c>
      <c r="J3319" s="14" t="n">
        <f aca="false">H3319*I3319</f>
        <v>153000</v>
      </c>
    </row>
    <row r="3320" customFormat="false" ht="15" hidden="false" customHeight="false" outlineLevel="0" collapsed="false">
      <c r="A3320" s="6" t="str">
        <f aca="false">TEXT(B3320,"0")&amp;"-"&amp;TEXT(C3320,"00")</f>
        <v>2025-07</v>
      </c>
      <c r="B3320" s="4" t="n">
        <v>2025</v>
      </c>
      <c r="C3320" s="4" t="n">
        <v>7</v>
      </c>
      <c r="D3320" s="9" t="s">
        <v>325</v>
      </c>
      <c r="E3320" s="9" t="s">
        <v>367</v>
      </c>
      <c r="F3320" s="12" t="str">
        <f aca="false">INDEX(品項主檔!$B$2:$B$11,MATCH($E3320,品項主檔!$A$2:$A$11,0))</f>
        <v>招牌滷味拼盤</v>
      </c>
      <c r="G3320" s="12" t="str">
        <f aca="false">INDEX(品項主檔!$C$2:$C$11,MATCH($E3320,品項主檔!$A$2:$A$11,0))</f>
        <v>小菜</v>
      </c>
      <c r="H3320" s="17" t="n">
        <f aca="false">SUMIFS(品項年度售價!$D$2:$D$31,品項年度售價!$A$2:$A$31,$B3320,品項年度售價!$B$2:$B$31,$E3320)</f>
        <v>125</v>
      </c>
      <c r="I3320" s="4" t="n">
        <v>2237</v>
      </c>
      <c r="J3320" s="14" t="n">
        <f aca="false">H3320*I3320</f>
        <v>279625</v>
      </c>
    </row>
    <row r="3321" customFormat="false" ht="15" hidden="false" customHeight="false" outlineLevel="0" collapsed="false">
      <c r="A3321" s="6" t="str">
        <f aca="false">TEXT(B3321,"0")&amp;"-"&amp;TEXT(C3321,"00")</f>
        <v>2025-07</v>
      </c>
      <c r="B3321" s="4" t="n">
        <v>2025</v>
      </c>
      <c r="C3321" s="4" t="n">
        <v>7</v>
      </c>
      <c r="D3321" s="9" t="s">
        <v>325</v>
      </c>
      <c r="E3321" s="9" t="s">
        <v>370</v>
      </c>
      <c r="F3321" s="12" t="str">
        <f aca="false">INDEX(品項主檔!$B$2:$B$11,MATCH($E3321,品項主檔!$A$2:$A$11,0))</f>
        <v>古早味紅茶</v>
      </c>
      <c r="G3321" s="12" t="str">
        <f aca="false">INDEX(品項主檔!$C$2:$C$11,MATCH($E3321,品項主檔!$A$2:$A$11,0))</f>
        <v>飲品</v>
      </c>
      <c r="H3321" s="17" t="n">
        <f aca="false">SUMIFS(品項年度售價!$D$2:$D$31,品項年度售價!$A$2:$A$31,$B3321,品項年度售價!$B$2:$B$31,$E3321)</f>
        <v>45</v>
      </c>
      <c r="I3321" s="4" t="n">
        <v>6573</v>
      </c>
      <c r="J3321" s="14" t="n">
        <f aca="false">H3321*I3321</f>
        <v>295785</v>
      </c>
    </row>
    <row r="3322" customFormat="false" ht="15" hidden="false" customHeight="false" outlineLevel="0" collapsed="false">
      <c r="A3322" s="6" t="str">
        <f aca="false">TEXT(B3322,"0")&amp;"-"&amp;TEXT(C3322,"00")</f>
        <v>2025-07</v>
      </c>
      <c r="B3322" s="4" t="n">
        <v>2025</v>
      </c>
      <c r="C3322" s="4" t="n">
        <v>7</v>
      </c>
      <c r="D3322" s="9" t="s">
        <v>328</v>
      </c>
      <c r="E3322" s="9" t="s">
        <v>349</v>
      </c>
      <c r="F3322" s="12" t="str">
        <f aca="false">INDEX(品項主檔!$B$2:$B$11,MATCH($E3322,品項主檔!$A$2:$A$11,0))</f>
        <v>招牌牛肉麵</v>
      </c>
      <c r="G3322" s="12" t="str">
        <f aca="false">INDEX(品項主檔!$C$2:$C$11,MATCH($E3322,品項主檔!$A$2:$A$11,0))</f>
        <v>主食</v>
      </c>
      <c r="H3322" s="17" t="n">
        <f aca="false">SUMIFS(品項年度售價!$D$2:$D$31,品項年度售價!$A$2:$A$31,$B3322,品項年度售價!$B$2:$B$31,$E3322)</f>
        <v>295</v>
      </c>
      <c r="I3322" s="4" t="n">
        <v>361</v>
      </c>
      <c r="J3322" s="14" t="n">
        <f aca="false">H3322*I3322</f>
        <v>106495</v>
      </c>
    </row>
    <row r="3323" customFormat="false" ht="15" hidden="false" customHeight="false" outlineLevel="0" collapsed="false">
      <c r="A3323" s="6" t="str">
        <f aca="false">TEXT(B3323,"0")&amp;"-"&amp;TEXT(C3323,"00")</f>
        <v>2025-07</v>
      </c>
      <c r="B3323" s="4" t="n">
        <v>2025</v>
      </c>
      <c r="C3323" s="4" t="n">
        <v>7</v>
      </c>
      <c r="D3323" s="9" t="s">
        <v>328</v>
      </c>
      <c r="E3323" s="9" t="s">
        <v>352</v>
      </c>
      <c r="F3323" s="12" t="str">
        <f aca="false">INDEX(品項主檔!$B$2:$B$11,MATCH($E3323,品項主檔!$A$2:$A$11,0))</f>
        <v>三杯雞定食</v>
      </c>
      <c r="G3323" s="12" t="str">
        <f aca="false">INDEX(品項主檔!$C$2:$C$11,MATCH($E3323,品項主檔!$A$2:$A$11,0))</f>
        <v>主食</v>
      </c>
      <c r="H3323" s="17" t="n">
        <f aca="false">SUMIFS(品項年度售價!$D$2:$D$31,品項年度售價!$A$2:$A$31,$B3323,品項年度售價!$B$2:$B$31,$E3323)</f>
        <v>260</v>
      </c>
      <c r="I3323" s="4" t="n">
        <v>371</v>
      </c>
      <c r="J3323" s="14" t="n">
        <f aca="false">H3323*I3323</f>
        <v>96460</v>
      </c>
    </row>
    <row r="3324" customFormat="false" ht="15" hidden="false" customHeight="false" outlineLevel="0" collapsed="false">
      <c r="A3324" s="6" t="str">
        <f aca="false">TEXT(B3324,"0")&amp;"-"&amp;TEXT(C3324,"00")</f>
        <v>2025-07</v>
      </c>
      <c r="B3324" s="4" t="n">
        <v>2025</v>
      </c>
      <c r="C3324" s="4" t="n">
        <v>7</v>
      </c>
      <c r="D3324" s="9" t="s">
        <v>328</v>
      </c>
      <c r="E3324" s="9" t="s">
        <v>354</v>
      </c>
      <c r="F3324" s="12" t="str">
        <f aca="false">INDEX(品項主檔!$B$2:$B$11,MATCH($E3324,品項主檔!$A$2:$A$11,0))</f>
        <v>蔥油雞腿飯</v>
      </c>
      <c r="G3324" s="12" t="str">
        <f aca="false">INDEX(品項主檔!$C$2:$C$11,MATCH($E3324,品項主檔!$A$2:$A$11,0))</f>
        <v>主食</v>
      </c>
      <c r="H3324" s="17" t="n">
        <f aca="false">SUMIFS(品項年度售價!$D$2:$D$31,品項年度售價!$A$2:$A$31,$B3324,品項年度售價!$B$2:$B$31,$E3324)</f>
        <v>230</v>
      </c>
      <c r="I3324" s="4" t="n">
        <v>403</v>
      </c>
      <c r="J3324" s="14" t="n">
        <f aca="false">H3324*I3324</f>
        <v>92690</v>
      </c>
    </row>
    <row r="3325" customFormat="false" ht="15" hidden="false" customHeight="false" outlineLevel="0" collapsed="false">
      <c r="A3325" s="6" t="str">
        <f aca="false">TEXT(B3325,"0")&amp;"-"&amp;TEXT(C3325,"00")</f>
        <v>2025-07</v>
      </c>
      <c r="B3325" s="4" t="n">
        <v>2025</v>
      </c>
      <c r="C3325" s="4" t="n">
        <v>7</v>
      </c>
      <c r="D3325" s="9" t="s">
        <v>328</v>
      </c>
      <c r="E3325" s="9" t="s">
        <v>356</v>
      </c>
      <c r="F3325" s="12" t="str">
        <f aca="false">INDEX(品項主檔!$B$2:$B$11,MATCH($E3325,品項主檔!$A$2:$A$11,0))</f>
        <v>黑胡椒豬排飯</v>
      </c>
      <c r="G3325" s="12" t="str">
        <f aca="false">INDEX(品項主檔!$C$2:$C$11,MATCH($E3325,品項主檔!$A$2:$A$11,0))</f>
        <v>主食</v>
      </c>
      <c r="H3325" s="17" t="n">
        <f aca="false">SUMIFS(品項年度售價!$D$2:$D$31,品項年度售價!$A$2:$A$31,$B3325,品項年度售價!$B$2:$B$31,$E3325)</f>
        <v>240</v>
      </c>
      <c r="I3325" s="4" t="n">
        <v>403</v>
      </c>
      <c r="J3325" s="14" t="n">
        <f aca="false">H3325*I3325</f>
        <v>96720</v>
      </c>
    </row>
    <row r="3326" customFormat="false" ht="15" hidden="false" customHeight="false" outlineLevel="0" collapsed="false">
      <c r="A3326" s="6" t="str">
        <f aca="false">TEXT(B3326,"0")&amp;"-"&amp;TEXT(C3326,"00")</f>
        <v>2025-07</v>
      </c>
      <c r="B3326" s="4" t="n">
        <v>2025</v>
      </c>
      <c r="C3326" s="4" t="n">
        <v>7</v>
      </c>
      <c r="D3326" s="9" t="s">
        <v>328</v>
      </c>
      <c r="E3326" s="9" t="s">
        <v>358</v>
      </c>
      <c r="F3326" s="12" t="str">
        <f aca="false">INDEX(品項主檔!$B$2:$B$11,MATCH($E3326,品項主檔!$A$2:$A$11,0))</f>
        <v>麻油雞湯麵</v>
      </c>
      <c r="G3326" s="12" t="str">
        <f aca="false">INDEX(品項主檔!$C$2:$C$11,MATCH($E3326,品項主檔!$A$2:$A$11,0))</f>
        <v>主食</v>
      </c>
      <c r="H3326" s="17" t="n">
        <f aca="false">SUMIFS(品項年度售價!$D$2:$D$31,品項年度售價!$A$2:$A$31,$B3326,品項年度售價!$B$2:$B$31,$E3326)</f>
        <v>305</v>
      </c>
      <c r="I3326" s="4" t="n">
        <v>196</v>
      </c>
      <c r="J3326" s="14" t="n">
        <f aca="false">H3326*I3326</f>
        <v>59780</v>
      </c>
    </row>
    <row r="3327" customFormat="false" ht="15" hidden="false" customHeight="false" outlineLevel="0" collapsed="false">
      <c r="A3327" s="6" t="str">
        <f aca="false">TEXT(B3327,"0")&amp;"-"&amp;TEXT(C3327,"00")</f>
        <v>2025-07</v>
      </c>
      <c r="B3327" s="4" t="n">
        <v>2025</v>
      </c>
      <c r="C3327" s="4" t="n">
        <v>7</v>
      </c>
      <c r="D3327" s="9" t="s">
        <v>328</v>
      </c>
      <c r="E3327" s="9" t="s">
        <v>360</v>
      </c>
      <c r="F3327" s="12" t="str">
        <f aca="false">INDEX(品項主檔!$B$2:$B$11,MATCH($E3327,品項主檔!$A$2:$A$11,0))</f>
        <v>塔香涼麵</v>
      </c>
      <c r="G3327" s="12" t="str">
        <f aca="false">INDEX(品項主檔!$C$2:$C$11,MATCH($E3327,品項主檔!$A$2:$A$11,0))</f>
        <v>主食</v>
      </c>
      <c r="H3327" s="17" t="n">
        <f aca="false">SUMIFS(品項年度售價!$D$2:$D$31,品項年度售價!$A$2:$A$31,$B3327,品項年度售價!$B$2:$B$31,$E3327)</f>
        <v>185</v>
      </c>
      <c r="I3327" s="4" t="n">
        <v>669</v>
      </c>
      <c r="J3327" s="14" t="n">
        <f aca="false">H3327*I3327</f>
        <v>123765</v>
      </c>
    </row>
    <row r="3328" customFormat="false" ht="15" hidden="false" customHeight="false" outlineLevel="0" collapsed="false">
      <c r="A3328" s="6" t="str">
        <f aca="false">TEXT(B3328,"0")&amp;"-"&amp;TEXT(C3328,"00")</f>
        <v>2025-07</v>
      </c>
      <c r="B3328" s="4" t="n">
        <v>2025</v>
      </c>
      <c r="C3328" s="4" t="n">
        <v>7</v>
      </c>
      <c r="D3328" s="9" t="s">
        <v>328</v>
      </c>
      <c r="E3328" s="9" t="s">
        <v>362</v>
      </c>
      <c r="F3328" s="12" t="str">
        <f aca="false">INDEX(品項主檔!$B$2:$B$11,MATCH($E3328,品項主檔!$A$2:$A$11,0))</f>
        <v>海鮮炒飯</v>
      </c>
      <c r="G3328" s="12" t="str">
        <f aca="false">INDEX(品項主檔!$C$2:$C$11,MATCH($E3328,品項主檔!$A$2:$A$11,0))</f>
        <v>主食</v>
      </c>
      <c r="H3328" s="17" t="n">
        <f aca="false">SUMIFS(品項年度售價!$D$2:$D$31,品項年度售價!$A$2:$A$31,$B3328,品項年度售價!$B$2:$B$31,$E3328)</f>
        <v>255</v>
      </c>
      <c r="I3328" s="4" t="n">
        <v>524</v>
      </c>
      <c r="J3328" s="14" t="n">
        <f aca="false">H3328*I3328</f>
        <v>133620</v>
      </c>
    </row>
    <row r="3329" customFormat="false" ht="15" hidden="false" customHeight="false" outlineLevel="0" collapsed="false">
      <c r="A3329" s="6" t="str">
        <f aca="false">TEXT(B3329,"0")&amp;"-"&amp;TEXT(C3329,"00")</f>
        <v>2025-07</v>
      </c>
      <c r="B3329" s="4" t="n">
        <v>2025</v>
      </c>
      <c r="C3329" s="4" t="n">
        <v>7</v>
      </c>
      <c r="D3329" s="9" t="s">
        <v>328</v>
      </c>
      <c r="E3329" s="9" t="s">
        <v>364</v>
      </c>
      <c r="F3329" s="12" t="str">
        <f aca="false">INDEX(品項主檔!$B$2:$B$11,MATCH($E3329,品項主檔!$A$2:$A$11,0))</f>
        <v>酸辣湯</v>
      </c>
      <c r="G3329" s="12" t="str">
        <f aca="false">INDEX(品項主檔!$C$2:$C$11,MATCH($E3329,品項主檔!$A$2:$A$11,0))</f>
        <v>湯品</v>
      </c>
      <c r="H3329" s="17" t="n">
        <f aca="false">SUMIFS(品項年度售價!$D$2:$D$31,品項年度售價!$A$2:$A$31,$B3329,品項年度售價!$B$2:$B$31,$E3329)</f>
        <v>60</v>
      </c>
      <c r="I3329" s="4" t="n">
        <v>1454</v>
      </c>
      <c r="J3329" s="14" t="n">
        <f aca="false">H3329*I3329</f>
        <v>87240</v>
      </c>
    </row>
    <row r="3330" customFormat="false" ht="15" hidden="false" customHeight="false" outlineLevel="0" collapsed="false">
      <c r="A3330" s="6" t="str">
        <f aca="false">TEXT(B3330,"0")&amp;"-"&amp;TEXT(C3330,"00")</f>
        <v>2025-07</v>
      </c>
      <c r="B3330" s="4" t="n">
        <v>2025</v>
      </c>
      <c r="C3330" s="4" t="n">
        <v>7</v>
      </c>
      <c r="D3330" s="9" t="s">
        <v>328</v>
      </c>
      <c r="E3330" s="9" t="s">
        <v>367</v>
      </c>
      <c r="F3330" s="12" t="str">
        <f aca="false">INDEX(品項主檔!$B$2:$B$11,MATCH($E3330,品項主檔!$A$2:$A$11,0))</f>
        <v>招牌滷味拼盤</v>
      </c>
      <c r="G3330" s="12" t="str">
        <f aca="false">INDEX(品項主檔!$C$2:$C$11,MATCH($E3330,品項主檔!$A$2:$A$11,0))</f>
        <v>小菜</v>
      </c>
      <c r="H3330" s="17" t="n">
        <f aca="false">SUMIFS(品項年度售價!$D$2:$D$31,品項年度售價!$A$2:$A$31,$B3330,品項年度售價!$B$2:$B$31,$E3330)</f>
        <v>125</v>
      </c>
      <c r="I3330" s="4" t="n">
        <v>1273</v>
      </c>
      <c r="J3330" s="14" t="n">
        <f aca="false">H3330*I3330</f>
        <v>159125</v>
      </c>
    </row>
    <row r="3331" customFormat="false" ht="15" hidden="false" customHeight="false" outlineLevel="0" collapsed="false">
      <c r="A3331" s="6" t="str">
        <f aca="false">TEXT(B3331,"0")&amp;"-"&amp;TEXT(C3331,"00")</f>
        <v>2025-07</v>
      </c>
      <c r="B3331" s="4" t="n">
        <v>2025</v>
      </c>
      <c r="C3331" s="4" t="n">
        <v>7</v>
      </c>
      <c r="D3331" s="9" t="s">
        <v>328</v>
      </c>
      <c r="E3331" s="9" t="s">
        <v>370</v>
      </c>
      <c r="F3331" s="12" t="str">
        <f aca="false">INDEX(品項主檔!$B$2:$B$11,MATCH($E3331,品項主檔!$A$2:$A$11,0))</f>
        <v>古早味紅茶</v>
      </c>
      <c r="G3331" s="12" t="str">
        <f aca="false">INDEX(品項主檔!$C$2:$C$11,MATCH($E3331,品項主檔!$A$2:$A$11,0))</f>
        <v>飲品</v>
      </c>
      <c r="H3331" s="17" t="n">
        <f aca="false">SUMIFS(品項年度售價!$D$2:$D$31,品項年度售價!$A$2:$A$31,$B3331,品項年度售價!$B$2:$B$31,$E3331)</f>
        <v>45</v>
      </c>
      <c r="I3331" s="4" t="n">
        <v>4961</v>
      </c>
      <c r="J3331" s="14" t="n">
        <f aca="false">H3331*I3331</f>
        <v>223245</v>
      </c>
    </row>
    <row r="3332" customFormat="false" ht="15" hidden="false" customHeight="false" outlineLevel="0" collapsed="false">
      <c r="A3332" s="6" t="str">
        <f aca="false">TEXT(B3332,"0")&amp;"-"&amp;TEXT(C3332,"00")</f>
        <v>2025-07</v>
      </c>
      <c r="B3332" s="4" t="n">
        <v>2025</v>
      </c>
      <c r="C3332" s="4" t="n">
        <v>7</v>
      </c>
      <c r="D3332" s="9" t="s">
        <v>280</v>
      </c>
      <c r="E3332" s="9" t="s">
        <v>349</v>
      </c>
      <c r="F3332" s="12" t="str">
        <f aca="false">INDEX(品項主檔!$B$2:$B$11,MATCH($E3332,品項主檔!$A$2:$A$11,0))</f>
        <v>招牌牛肉麵</v>
      </c>
      <c r="G3332" s="12" t="str">
        <f aca="false">INDEX(品項主檔!$C$2:$C$11,MATCH($E3332,品項主檔!$A$2:$A$11,0))</f>
        <v>主食</v>
      </c>
      <c r="H3332" s="17" t="n">
        <f aca="false">SUMIFS(品項年度售價!$D$2:$D$31,品項年度售價!$A$2:$A$31,$B3332,品項年度售價!$B$2:$B$31,$E3332)</f>
        <v>295</v>
      </c>
      <c r="I3332" s="4" t="n">
        <v>574</v>
      </c>
      <c r="J3332" s="14" t="n">
        <f aca="false">H3332*I3332</f>
        <v>169330</v>
      </c>
    </row>
    <row r="3333" customFormat="false" ht="15" hidden="false" customHeight="false" outlineLevel="0" collapsed="false">
      <c r="A3333" s="6" t="str">
        <f aca="false">TEXT(B3333,"0")&amp;"-"&amp;TEXT(C3333,"00")</f>
        <v>2025-07</v>
      </c>
      <c r="B3333" s="4" t="n">
        <v>2025</v>
      </c>
      <c r="C3333" s="4" t="n">
        <v>7</v>
      </c>
      <c r="D3333" s="9" t="s">
        <v>280</v>
      </c>
      <c r="E3333" s="9" t="s">
        <v>352</v>
      </c>
      <c r="F3333" s="12" t="str">
        <f aca="false">INDEX(品項主檔!$B$2:$B$11,MATCH($E3333,品項主檔!$A$2:$A$11,0))</f>
        <v>三杯雞定食</v>
      </c>
      <c r="G3333" s="12" t="str">
        <f aca="false">INDEX(品項主檔!$C$2:$C$11,MATCH($E3333,品項主檔!$A$2:$A$11,0))</f>
        <v>主食</v>
      </c>
      <c r="H3333" s="17" t="n">
        <f aca="false">SUMIFS(品項年度售價!$D$2:$D$31,品項年度售價!$A$2:$A$31,$B3333,品項年度售價!$B$2:$B$31,$E3333)</f>
        <v>260</v>
      </c>
      <c r="I3333" s="4" t="n">
        <v>519</v>
      </c>
      <c r="J3333" s="14" t="n">
        <f aca="false">H3333*I3333</f>
        <v>134940</v>
      </c>
    </row>
    <row r="3334" customFormat="false" ht="15" hidden="false" customHeight="false" outlineLevel="0" collapsed="false">
      <c r="A3334" s="6" t="str">
        <f aca="false">TEXT(B3334,"0")&amp;"-"&amp;TEXT(C3334,"00")</f>
        <v>2025-07</v>
      </c>
      <c r="B3334" s="4" t="n">
        <v>2025</v>
      </c>
      <c r="C3334" s="4" t="n">
        <v>7</v>
      </c>
      <c r="D3334" s="9" t="s">
        <v>280</v>
      </c>
      <c r="E3334" s="9" t="s">
        <v>354</v>
      </c>
      <c r="F3334" s="12" t="str">
        <f aca="false">INDEX(品項主檔!$B$2:$B$11,MATCH($E3334,品項主檔!$A$2:$A$11,0))</f>
        <v>蔥油雞腿飯</v>
      </c>
      <c r="G3334" s="12" t="str">
        <f aca="false">INDEX(品項主檔!$C$2:$C$11,MATCH($E3334,品項主檔!$A$2:$A$11,0))</f>
        <v>主食</v>
      </c>
      <c r="H3334" s="17" t="n">
        <f aca="false">SUMIFS(品項年度售價!$D$2:$D$31,品項年度售價!$A$2:$A$31,$B3334,品項年度售價!$B$2:$B$31,$E3334)</f>
        <v>230</v>
      </c>
      <c r="I3334" s="4" t="n">
        <v>626</v>
      </c>
      <c r="J3334" s="14" t="n">
        <f aca="false">H3334*I3334</f>
        <v>143980</v>
      </c>
    </row>
    <row r="3335" customFormat="false" ht="15" hidden="false" customHeight="false" outlineLevel="0" collapsed="false">
      <c r="A3335" s="6" t="str">
        <f aca="false">TEXT(B3335,"0")&amp;"-"&amp;TEXT(C3335,"00")</f>
        <v>2025-07</v>
      </c>
      <c r="B3335" s="4" t="n">
        <v>2025</v>
      </c>
      <c r="C3335" s="4" t="n">
        <v>7</v>
      </c>
      <c r="D3335" s="9" t="s">
        <v>280</v>
      </c>
      <c r="E3335" s="9" t="s">
        <v>356</v>
      </c>
      <c r="F3335" s="12" t="str">
        <f aca="false">INDEX(品項主檔!$B$2:$B$11,MATCH($E3335,品項主檔!$A$2:$A$11,0))</f>
        <v>黑胡椒豬排飯</v>
      </c>
      <c r="G3335" s="12" t="str">
        <f aca="false">INDEX(品項主檔!$C$2:$C$11,MATCH($E3335,品項主檔!$A$2:$A$11,0))</f>
        <v>主食</v>
      </c>
      <c r="H3335" s="17" t="n">
        <f aca="false">SUMIFS(品項年度售價!$D$2:$D$31,品項年度售價!$A$2:$A$31,$B3335,品項年度售價!$B$2:$B$31,$E3335)</f>
        <v>240</v>
      </c>
      <c r="I3335" s="4" t="n">
        <v>566</v>
      </c>
      <c r="J3335" s="14" t="n">
        <f aca="false">H3335*I3335</f>
        <v>135840</v>
      </c>
    </row>
    <row r="3336" customFormat="false" ht="15" hidden="false" customHeight="false" outlineLevel="0" collapsed="false">
      <c r="A3336" s="6" t="str">
        <f aca="false">TEXT(B3336,"0")&amp;"-"&amp;TEXT(C3336,"00")</f>
        <v>2025-07</v>
      </c>
      <c r="B3336" s="4" t="n">
        <v>2025</v>
      </c>
      <c r="C3336" s="4" t="n">
        <v>7</v>
      </c>
      <c r="D3336" s="9" t="s">
        <v>280</v>
      </c>
      <c r="E3336" s="9" t="s">
        <v>358</v>
      </c>
      <c r="F3336" s="12" t="str">
        <f aca="false">INDEX(品項主檔!$B$2:$B$11,MATCH($E3336,品項主檔!$A$2:$A$11,0))</f>
        <v>麻油雞湯麵</v>
      </c>
      <c r="G3336" s="12" t="str">
        <f aca="false">INDEX(品項主檔!$C$2:$C$11,MATCH($E3336,品項主檔!$A$2:$A$11,0))</f>
        <v>主食</v>
      </c>
      <c r="H3336" s="17" t="n">
        <f aca="false">SUMIFS(品項年度售價!$D$2:$D$31,品項年度售價!$A$2:$A$31,$B3336,品項年度售價!$B$2:$B$31,$E3336)</f>
        <v>305</v>
      </c>
      <c r="I3336" s="4" t="n">
        <v>263</v>
      </c>
      <c r="J3336" s="14" t="n">
        <f aca="false">H3336*I3336</f>
        <v>80215</v>
      </c>
    </row>
    <row r="3337" customFormat="false" ht="15" hidden="false" customHeight="false" outlineLevel="0" collapsed="false">
      <c r="A3337" s="6" t="str">
        <f aca="false">TEXT(B3337,"0")&amp;"-"&amp;TEXT(C3337,"00")</f>
        <v>2025-07</v>
      </c>
      <c r="B3337" s="4" t="n">
        <v>2025</v>
      </c>
      <c r="C3337" s="4" t="n">
        <v>7</v>
      </c>
      <c r="D3337" s="9" t="s">
        <v>280</v>
      </c>
      <c r="E3337" s="9" t="s">
        <v>360</v>
      </c>
      <c r="F3337" s="12" t="str">
        <f aca="false">INDEX(品項主檔!$B$2:$B$11,MATCH($E3337,品項主檔!$A$2:$A$11,0))</f>
        <v>塔香涼麵</v>
      </c>
      <c r="G3337" s="12" t="str">
        <f aca="false">INDEX(品項主檔!$C$2:$C$11,MATCH($E3337,品項主檔!$A$2:$A$11,0))</f>
        <v>主食</v>
      </c>
      <c r="H3337" s="17" t="n">
        <f aca="false">SUMIFS(品項年度售價!$D$2:$D$31,品項年度售價!$A$2:$A$31,$B3337,品項年度售價!$B$2:$B$31,$E3337)</f>
        <v>185</v>
      </c>
      <c r="I3337" s="4" t="n">
        <v>825</v>
      </c>
      <c r="J3337" s="14" t="n">
        <f aca="false">H3337*I3337</f>
        <v>152625</v>
      </c>
    </row>
    <row r="3338" customFormat="false" ht="15" hidden="false" customHeight="false" outlineLevel="0" collapsed="false">
      <c r="A3338" s="6" t="str">
        <f aca="false">TEXT(B3338,"0")&amp;"-"&amp;TEXT(C3338,"00")</f>
        <v>2025-07</v>
      </c>
      <c r="B3338" s="4" t="n">
        <v>2025</v>
      </c>
      <c r="C3338" s="4" t="n">
        <v>7</v>
      </c>
      <c r="D3338" s="9" t="s">
        <v>280</v>
      </c>
      <c r="E3338" s="9" t="s">
        <v>362</v>
      </c>
      <c r="F3338" s="12" t="str">
        <f aca="false">INDEX(品項主檔!$B$2:$B$11,MATCH($E3338,品項主檔!$A$2:$A$11,0))</f>
        <v>海鮮炒飯</v>
      </c>
      <c r="G3338" s="12" t="str">
        <f aca="false">INDEX(品項主檔!$C$2:$C$11,MATCH($E3338,品項主檔!$A$2:$A$11,0))</f>
        <v>主食</v>
      </c>
      <c r="H3338" s="17" t="n">
        <f aca="false">SUMIFS(品項年度售價!$D$2:$D$31,品項年度售價!$A$2:$A$31,$B3338,品項年度售價!$B$2:$B$31,$E3338)</f>
        <v>255</v>
      </c>
      <c r="I3338" s="4" t="n">
        <v>709</v>
      </c>
      <c r="J3338" s="14" t="n">
        <f aca="false">H3338*I3338</f>
        <v>180795</v>
      </c>
    </row>
    <row r="3339" customFormat="false" ht="15" hidden="false" customHeight="false" outlineLevel="0" collapsed="false">
      <c r="A3339" s="6" t="str">
        <f aca="false">TEXT(B3339,"0")&amp;"-"&amp;TEXT(C3339,"00")</f>
        <v>2025-07</v>
      </c>
      <c r="B3339" s="4" t="n">
        <v>2025</v>
      </c>
      <c r="C3339" s="4" t="n">
        <v>7</v>
      </c>
      <c r="D3339" s="9" t="s">
        <v>280</v>
      </c>
      <c r="E3339" s="9" t="s">
        <v>364</v>
      </c>
      <c r="F3339" s="12" t="str">
        <f aca="false">INDEX(品項主檔!$B$2:$B$11,MATCH($E3339,品項主檔!$A$2:$A$11,0))</f>
        <v>酸辣湯</v>
      </c>
      <c r="G3339" s="12" t="str">
        <f aca="false">INDEX(品項主檔!$C$2:$C$11,MATCH($E3339,品項主檔!$A$2:$A$11,0))</f>
        <v>湯品</v>
      </c>
      <c r="H3339" s="17" t="n">
        <f aca="false">SUMIFS(品項年度售價!$D$2:$D$31,品項年度售價!$A$2:$A$31,$B3339,品項年度售價!$B$2:$B$31,$E3339)</f>
        <v>60</v>
      </c>
      <c r="I3339" s="4" t="n">
        <v>1882</v>
      </c>
      <c r="J3339" s="14" t="n">
        <f aca="false">H3339*I3339</f>
        <v>112920</v>
      </c>
    </row>
    <row r="3340" customFormat="false" ht="15" hidden="false" customHeight="false" outlineLevel="0" collapsed="false">
      <c r="A3340" s="6" t="str">
        <f aca="false">TEXT(B3340,"0")&amp;"-"&amp;TEXT(C3340,"00")</f>
        <v>2025-07</v>
      </c>
      <c r="B3340" s="4" t="n">
        <v>2025</v>
      </c>
      <c r="C3340" s="4" t="n">
        <v>7</v>
      </c>
      <c r="D3340" s="9" t="s">
        <v>280</v>
      </c>
      <c r="E3340" s="9" t="s">
        <v>367</v>
      </c>
      <c r="F3340" s="12" t="str">
        <f aca="false">INDEX(品項主檔!$B$2:$B$11,MATCH($E3340,品項主檔!$A$2:$A$11,0))</f>
        <v>招牌滷味拼盤</v>
      </c>
      <c r="G3340" s="12" t="str">
        <f aca="false">INDEX(品項主檔!$C$2:$C$11,MATCH($E3340,品項主檔!$A$2:$A$11,0))</f>
        <v>小菜</v>
      </c>
      <c r="H3340" s="17" t="n">
        <f aca="false">SUMIFS(品項年度售價!$D$2:$D$31,品項年度售價!$A$2:$A$31,$B3340,品項年度售價!$B$2:$B$31,$E3340)</f>
        <v>125</v>
      </c>
      <c r="I3340" s="4" t="n">
        <v>1839</v>
      </c>
      <c r="J3340" s="14" t="n">
        <f aca="false">H3340*I3340</f>
        <v>229875</v>
      </c>
    </row>
    <row r="3341" customFormat="false" ht="15" hidden="false" customHeight="false" outlineLevel="0" collapsed="false">
      <c r="A3341" s="6" t="str">
        <f aca="false">TEXT(B3341,"0")&amp;"-"&amp;TEXT(C3341,"00")</f>
        <v>2025-07</v>
      </c>
      <c r="B3341" s="4" t="n">
        <v>2025</v>
      </c>
      <c r="C3341" s="4" t="n">
        <v>7</v>
      </c>
      <c r="D3341" s="9" t="s">
        <v>280</v>
      </c>
      <c r="E3341" s="9" t="s">
        <v>370</v>
      </c>
      <c r="F3341" s="12" t="str">
        <f aca="false">INDEX(品項主檔!$B$2:$B$11,MATCH($E3341,品項主檔!$A$2:$A$11,0))</f>
        <v>古早味紅茶</v>
      </c>
      <c r="G3341" s="12" t="str">
        <f aca="false">INDEX(品項主檔!$C$2:$C$11,MATCH($E3341,品項主檔!$A$2:$A$11,0))</f>
        <v>飲品</v>
      </c>
      <c r="H3341" s="17" t="n">
        <f aca="false">SUMIFS(品項年度售價!$D$2:$D$31,品項年度售價!$A$2:$A$31,$B3341,品項年度售價!$B$2:$B$31,$E3341)</f>
        <v>45</v>
      </c>
      <c r="I3341" s="4" t="n">
        <v>6595</v>
      </c>
      <c r="J3341" s="14" t="n">
        <f aca="false">H3341*I3341</f>
        <v>296775</v>
      </c>
    </row>
    <row r="3342" customFormat="false" ht="15" hidden="false" customHeight="false" outlineLevel="0" collapsed="false">
      <c r="A3342" s="6" t="str">
        <f aca="false">TEXT(B3342,"0")&amp;"-"&amp;TEXT(C3342,"00")</f>
        <v>2025-07</v>
      </c>
      <c r="B3342" s="4" t="n">
        <v>2025</v>
      </c>
      <c r="C3342" s="4" t="n">
        <v>7</v>
      </c>
      <c r="D3342" s="9" t="s">
        <v>283</v>
      </c>
      <c r="E3342" s="9" t="s">
        <v>349</v>
      </c>
      <c r="F3342" s="12" t="str">
        <f aca="false">INDEX(品項主檔!$B$2:$B$11,MATCH($E3342,品項主檔!$A$2:$A$11,0))</f>
        <v>招牌牛肉麵</v>
      </c>
      <c r="G3342" s="12" t="str">
        <f aca="false">INDEX(品項主檔!$C$2:$C$11,MATCH($E3342,品項主檔!$A$2:$A$11,0))</f>
        <v>主食</v>
      </c>
      <c r="H3342" s="17" t="n">
        <f aca="false">SUMIFS(品項年度售價!$D$2:$D$31,品項年度售價!$A$2:$A$31,$B3342,品項年度售價!$B$2:$B$31,$E3342)</f>
        <v>295</v>
      </c>
      <c r="I3342" s="4" t="n">
        <v>466</v>
      </c>
      <c r="J3342" s="14" t="n">
        <f aca="false">H3342*I3342</f>
        <v>137470</v>
      </c>
    </row>
    <row r="3343" customFormat="false" ht="15" hidden="false" customHeight="false" outlineLevel="0" collapsed="false">
      <c r="A3343" s="6" t="str">
        <f aca="false">TEXT(B3343,"0")&amp;"-"&amp;TEXT(C3343,"00")</f>
        <v>2025-07</v>
      </c>
      <c r="B3343" s="4" t="n">
        <v>2025</v>
      </c>
      <c r="C3343" s="4" t="n">
        <v>7</v>
      </c>
      <c r="D3343" s="9" t="s">
        <v>283</v>
      </c>
      <c r="E3343" s="9" t="s">
        <v>352</v>
      </c>
      <c r="F3343" s="12" t="str">
        <f aca="false">INDEX(品項主檔!$B$2:$B$11,MATCH($E3343,品項主檔!$A$2:$A$11,0))</f>
        <v>三杯雞定食</v>
      </c>
      <c r="G3343" s="12" t="str">
        <f aca="false">INDEX(品項主檔!$C$2:$C$11,MATCH($E3343,品項主檔!$A$2:$A$11,0))</f>
        <v>主食</v>
      </c>
      <c r="H3343" s="17" t="n">
        <f aca="false">SUMIFS(品項年度售價!$D$2:$D$31,品項年度售價!$A$2:$A$31,$B3343,品項年度售價!$B$2:$B$31,$E3343)</f>
        <v>260</v>
      </c>
      <c r="I3343" s="4" t="n">
        <v>343</v>
      </c>
      <c r="J3343" s="14" t="n">
        <f aca="false">H3343*I3343</f>
        <v>89180</v>
      </c>
    </row>
    <row r="3344" customFormat="false" ht="15" hidden="false" customHeight="false" outlineLevel="0" collapsed="false">
      <c r="A3344" s="6" t="str">
        <f aca="false">TEXT(B3344,"0")&amp;"-"&amp;TEXT(C3344,"00")</f>
        <v>2025-07</v>
      </c>
      <c r="B3344" s="4" t="n">
        <v>2025</v>
      </c>
      <c r="C3344" s="4" t="n">
        <v>7</v>
      </c>
      <c r="D3344" s="9" t="s">
        <v>283</v>
      </c>
      <c r="E3344" s="9" t="s">
        <v>354</v>
      </c>
      <c r="F3344" s="12" t="str">
        <f aca="false">INDEX(品項主檔!$B$2:$B$11,MATCH($E3344,品項主檔!$A$2:$A$11,0))</f>
        <v>蔥油雞腿飯</v>
      </c>
      <c r="G3344" s="12" t="str">
        <f aca="false">INDEX(品項主檔!$C$2:$C$11,MATCH($E3344,品項主檔!$A$2:$A$11,0))</f>
        <v>主食</v>
      </c>
      <c r="H3344" s="17" t="n">
        <f aca="false">SUMIFS(品項年度售價!$D$2:$D$31,品項年度售價!$A$2:$A$31,$B3344,品項年度售價!$B$2:$B$31,$E3344)</f>
        <v>230</v>
      </c>
      <c r="I3344" s="4" t="n">
        <v>454</v>
      </c>
      <c r="J3344" s="14" t="n">
        <f aca="false">H3344*I3344</f>
        <v>104420</v>
      </c>
    </row>
    <row r="3345" customFormat="false" ht="15" hidden="false" customHeight="false" outlineLevel="0" collapsed="false">
      <c r="A3345" s="6" t="str">
        <f aca="false">TEXT(B3345,"0")&amp;"-"&amp;TEXT(C3345,"00")</f>
        <v>2025-07</v>
      </c>
      <c r="B3345" s="4" t="n">
        <v>2025</v>
      </c>
      <c r="C3345" s="4" t="n">
        <v>7</v>
      </c>
      <c r="D3345" s="9" t="s">
        <v>283</v>
      </c>
      <c r="E3345" s="9" t="s">
        <v>356</v>
      </c>
      <c r="F3345" s="12" t="str">
        <f aca="false">INDEX(品項主檔!$B$2:$B$11,MATCH($E3345,品項主檔!$A$2:$A$11,0))</f>
        <v>黑胡椒豬排飯</v>
      </c>
      <c r="G3345" s="12" t="str">
        <f aca="false">INDEX(品項主檔!$C$2:$C$11,MATCH($E3345,品項主檔!$A$2:$A$11,0))</f>
        <v>主食</v>
      </c>
      <c r="H3345" s="17" t="n">
        <f aca="false">SUMIFS(品項年度售價!$D$2:$D$31,品項年度售價!$A$2:$A$31,$B3345,品項年度售價!$B$2:$B$31,$E3345)</f>
        <v>240</v>
      </c>
      <c r="I3345" s="4" t="n">
        <v>483</v>
      </c>
      <c r="J3345" s="14" t="n">
        <f aca="false">H3345*I3345</f>
        <v>115920</v>
      </c>
    </row>
    <row r="3346" customFormat="false" ht="15" hidden="false" customHeight="false" outlineLevel="0" collapsed="false">
      <c r="A3346" s="6" t="str">
        <f aca="false">TEXT(B3346,"0")&amp;"-"&amp;TEXT(C3346,"00")</f>
        <v>2025-07</v>
      </c>
      <c r="B3346" s="4" t="n">
        <v>2025</v>
      </c>
      <c r="C3346" s="4" t="n">
        <v>7</v>
      </c>
      <c r="D3346" s="9" t="s">
        <v>283</v>
      </c>
      <c r="E3346" s="9" t="s">
        <v>358</v>
      </c>
      <c r="F3346" s="12" t="str">
        <f aca="false">INDEX(品項主檔!$B$2:$B$11,MATCH($E3346,品項主檔!$A$2:$A$11,0))</f>
        <v>麻油雞湯麵</v>
      </c>
      <c r="G3346" s="12" t="str">
        <f aca="false">INDEX(品項主檔!$C$2:$C$11,MATCH($E3346,品項主檔!$A$2:$A$11,0))</f>
        <v>主食</v>
      </c>
      <c r="H3346" s="17" t="n">
        <f aca="false">SUMIFS(品項年度售價!$D$2:$D$31,品項年度售價!$A$2:$A$31,$B3346,品項年度售價!$B$2:$B$31,$E3346)</f>
        <v>305</v>
      </c>
      <c r="I3346" s="4" t="n">
        <v>205</v>
      </c>
      <c r="J3346" s="14" t="n">
        <f aca="false">H3346*I3346</f>
        <v>62525</v>
      </c>
    </row>
    <row r="3347" customFormat="false" ht="15" hidden="false" customHeight="false" outlineLevel="0" collapsed="false">
      <c r="A3347" s="6" t="str">
        <f aca="false">TEXT(B3347,"0")&amp;"-"&amp;TEXT(C3347,"00")</f>
        <v>2025-07</v>
      </c>
      <c r="B3347" s="4" t="n">
        <v>2025</v>
      </c>
      <c r="C3347" s="4" t="n">
        <v>7</v>
      </c>
      <c r="D3347" s="9" t="s">
        <v>283</v>
      </c>
      <c r="E3347" s="9" t="s">
        <v>360</v>
      </c>
      <c r="F3347" s="12" t="str">
        <f aca="false">INDEX(品項主檔!$B$2:$B$11,MATCH($E3347,品項主檔!$A$2:$A$11,0))</f>
        <v>塔香涼麵</v>
      </c>
      <c r="G3347" s="12" t="str">
        <f aca="false">INDEX(品項主檔!$C$2:$C$11,MATCH($E3347,品項主檔!$A$2:$A$11,0))</f>
        <v>主食</v>
      </c>
      <c r="H3347" s="17" t="n">
        <f aca="false">SUMIFS(品項年度售價!$D$2:$D$31,品項年度售價!$A$2:$A$31,$B3347,品項年度售價!$B$2:$B$31,$E3347)</f>
        <v>185</v>
      </c>
      <c r="I3347" s="4" t="n">
        <v>563</v>
      </c>
      <c r="J3347" s="14" t="n">
        <f aca="false">H3347*I3347</f>
        <v>104155</v>
      </c>
    </row>
    <row r="3348" customFormat="false" ht="15" hidden="false" customHeight="false" outlineLevel="0" collapsed="false">
      <c r="A3348" s="6" t="str">
        <f aca="false">TEXT(B3348,"0")&amp;"-"&amp;TEXT(C3348,"00")</f>
        <v>2025-07</v>
      </c>
      <c r="B3348" s="4" t="n">
        <v>2025</v>
      </c>
      <c r="C3348" s="4" t="n">
        <v>7</v>
      </c>
      <c r="D3348" s="9" t="s">
        <v>283</v>
      </c>
      <c r="E3348" s="9" t="s">
        <v>362</v>
      </c>
      <c r="F3348" s="12" t="str">
        <f aca="false">INDEX(品項主檔!$B$2:$B$11,MATCH($E3348,品項主檔!$A$2:$A$11,0))</f>
        <v>海鮮炒飯</v>
      </c>
      <c r="G3348" s="12" t="str">
        <f aca="false">INDEX(品項主檔!$C$2:$C$11,MATCH($E3348,品項主檔!$A$2:$A$11,0))</f>
        <v>主食</v>
      </c>
      <c r="H3348" s="17" t="n">
        <f aca="false">SUMIFS(品項年度售價!$D$2:$D$31,品項年度售價!$A$2:$A$31,$B3348,品項年度售價!$B$2:$B$31,$E3348)</f>
        <v>255</v>
      </c>
      <c r="I3348" s="4" t="n">
        <v>435</v>
      </c>
      <c r="J3348" s="14" t="n">
        <f aca="false">H3348*I3348</f>
        <v>110925</v>
      </c>
    </row>
    <row r="3349" customFormat="false" ht="15" hidden="false" customHeight="false" outlineLevel="0" collapsed="false">
      <c r="A3349" s="6" t="str">
        <f aca="false">TEXT(B3349,"0")&amp;"-"&amp;TEXT(C3349,"00")</f>
        <v>2025-07</v>
      </c>
      <c r="B3349" s="4" t="n">
        <v>2025</v>
      </c>
      <c r="C3349" s="4" t="n">
        <v>7</v>
      </c>
      <c r="D3349" s="9" t="s">
        <v>283</v>
      </c>
      <c r="E3349" s="9" t="s">
        <v>364</v>
      </c>
      <c r="F3349" s="12" t="str">
        <f aca="false">INDEX(品項主檔!$B$2:$B$11,MATCH($E3349,品項主檔!$A$2:$A$11,0))</f>
        <v>酸辣湯</v>
      </c>
      <c r="G3349" s="12" t="str">
        <f aca="false">INDEX(品項主檔!$C$2:$C$11,MATCH($E3349,品項主檔!$A$2:$A$11,0))</f>
        <v>湯品</v>
      </c>
      <c r="H3349" s="17" t="n">
        <f aca="false">SUMIFS(品項年度售價!$D$2:$D$31,品項年度售價!$A$2:$A$31,$B3349,品項年度售價!$B$2:$B$31,$E3349)</f>
        <v>60</v>
      </c>
      <c r="I3349" s="4" t="n">
        <v>1983</v>
      </c>
      <c r="J3349" s="14" t="n">
        <f aca="false">H3349*I3349</f>
        <v>118980</v>
      </c>
    </row>
    <row r="3350" customFormat="false" ht="15" hidden="false" customHeight="false" outlineLevel="0" collapsed="false">
      <c r="A3350" s="6" t="str">
        <f aca="false">TEXT(B3350,"0")&amp;"-"&amp;TEXT(C3350,"00")</f>
        <v>2025-07</v>
      </c>
      <c r="B3350" s="4" t="n">
        <v>2025</v>
      </c>
      <c r="C3350" s="4" t="n">
        <v>7</v>
      </c>
      <c r="D3350" s="9" t="s">
        <v>283</v>
      </c>
      <c r="E3350" s="9" t="s">
        <v>367</v>
      </c>
      <c r="F3350" s="12" t="str">
        <f aca="false">INDEX(品項主檔!$B$2:$B$11,MATCH($E3350,品項主檔!$A$2:$A$11,0))</f>
        <v>招牌滷味拼盤</v>
      </c>
      <c r="G3350" s="12" t="str">
        <f aca="false">INDEX(品項主檔!$C$2:$C$11,MATCH($E3350,品項主檔!$A$2:$A$11,0))</f>
        <v>小菜</v>
      </c>
      <c r="H3350" s="17" t="n">
        <f aca="false">SUMIFS(品項年度售價!$D$2:$D$31,品項年度售價!$A$2:$A$31,$B3350,品項年度售價!$B$2:$B$31,$E3350)</f>
        <v>125</v>
      </c>
      <c r="I3350" s="4" t="n">
        <v>1668</v>
      </c>
      <c r="J3350" s="14" t="n">
        <f aca="false">H3350*I3350</f>
        <v>208500</v>
      </c>
    </row>
    <row r="3351" customFormat="false" ht="15" hidden="false" customHeight="false" outlineLevel="0" collapsed="false">
      <c r="A3351" s="6" t="str">
        <f aca="false">TEXT(B3351,"0")&amp;"-"&amp;TEXT(C3351,"00")</f>
        <v>2025-07</v>
      </c>
      <c r="B3351" s="4" t="n">
        <v>2025</v>
      </c>
      <c r="C3351" s="4" t="n">
        <v>7</v>
      </c>
      <c r="D3351" s="9" t="s">
        <v>283</v>
      </c>
      <c r="E3351" s="9" t="s">
        <v>370</v>
      </c>
      <c r="F3351" s="12" t="str">
        <f aca="false">INDEX(品項主檔!$B$2:$B$11,MATCH($E3351,品項主檔!$A$2:$A$11,0))</f>
        <v>古早味紅茶</v>
      </c>
      <c r="G3351" s="12" t="str">
        <f aca="false">INDEX(品項主檔!$C$2:$C$11,MATCH($E3351,品項主檔!$A$2:$A$11,0))</f>
        <v>飲品</v>
      </c>
      <c r="H3351" s="17" t="n">
        <f aca="false">SUMIFS(品項年度售價!$D$2:$D$31,品項年度售價!$A$2:$A$31,$B3351,品項年度售價!$B$2:$B$31,$E3351)</f>
        <v>45</v>
      </c>
      <c r="I3351" s="4" t="n">
        <v>5186</v>
      </c>
      <c r="J3351" s="14" t="n">
        <f aca="false">H3351*I3351</f>
        <v>233370</v>
      </c>
    </row>
    <row r="3352" customFormat="false" ht="15" hidden="false" customHeight="false" outlineLevel="0" collapsed="false">
      <c r="A3352" s="6" t="str">
        <f aca="false">TEXT(B3352,"0")&amp;"-"&amp;TEXT(C3352,"00")</f>
        <v>2025-07</v>
      </c>
      <c r="B3352" s="4" t="n">
        <v>2025</v>
      </c>
      <c r="C3352" s="4" t="n">
        <v>7</v>
      </c>
      <c r="D3352" s="9" t="s">
        <v>285</v>
      </c>
      <c r="E3352" s="9" t="s">
        <v>349</v>
      </c>
      <c r="F3352" s="12" t="str">
        <f aca="false">INDEX(品項主檔!$B$2:$B$11,MATCH($E3352,品項主檔!$A$2:$A$11,0))</f>
        <v>招牌牛肉麵</v>
      </c>
      <c r="G3352" s="12" t="str">
        <f aca="false">INDEX(品項主檔!$C$2:$C$11,MATCH($E3352,品項主檔!$A$2:$A$11,0))</f>
        <v>主食</v>
      </c>
      <c r="H3352" s="17" t="n">
        <f aca="false">SUMIFS(品項年度售價!$D$2:$D$31,品項年度售價!$A$2:$A$31,$B3352,品項年度售價!$B$2:$B$31,$E3352)</f>
        <v>295</v>
      </c>
      <c r="I3352" s="4" t="n">
        <v>278</v>
      </c>
      <c r="J3352" s="14" t="n">
        <f aca="false">H3352*I3352</f>
        <v>82010</v>
      </c>
    </row>
    <row r="3353" customFormat="false" ht="15" hidden="false" customHeight="false" outlineLevel="0" collapsed="false">
      <c r="A3353" s="6" t="str">
        <f aca="false">TEXT(B3353,"0")&amp;"-"&amp;TEXT(C3353,"00")</f>
        <v>2025-07</v>
      </c>
      <c r="B3353" s="4" t="n">
        <v>2025</v>
      </c>
      <c r="C3353" s="4" t="n">
        <v>7</v>
      </c>
      <c r="D3353" s="9" t="s">
        <v>285</v>
      </c>
      <c r="E3353" s="9" t="s">
        <v>352</v>
      </c>
      <c r="F3353" s="12" t="str">
        <f aca="false">INDEX(品項主檔!$B$2:$B$11,MATCH($E3353,品項主檔!$A$2:$A$11,0))</f>
        <v>三杯雞定食</v>
      </c>
      <c r="G3353" s="12" t="str">
        <f aca="false">INDEX(品項主檔!$C$2:$C$11,MATCH($E3353,品項主檔!$A$2:$A$11,0))</f>
        <v>主食</v>
      </c>
      <c r="H3353" s="17" t="n">
        <f aca="false">SUMIFS(品項年度售價!$D$2:$D$31,品項年度售價!$A$2:$A$31,$B3353,品項年度售價!$B$2:$B$31,$E3353)</f>
        <v>260</v>
      </c>
      <c r="I3353" s="4" t="n">
        <v>304</v>
      </c>
      <c r="J3353" s="14" t="n">
        <f aca="false">H3353*I3353</f>
        <v>79040</v>
      </c>
    </row>
    <row r="3354" customFormat="false" ht="15" hidden="false" customHeight="false" outlineLevel="0" collapsed="false">
      <c r="A3354" s="6" t="str">
        <f aca="false">TEXT(B3354,"0")&amp;"-"&amp;TEXT(C3354,"00")</f>
        <v>2025-07</v>
      </c>
      <c r="B3354" s="4" t="n">
        <v>2025</v>
      </c>
      <c r="C3354" s="4" t="n">
        <v>7</v>
      </c>
      <c r="D3354" s="9" t="s">
        <v>285</v>
      </c>
      <c r="E3354" s="9" t="s">
        <v>354</v>
      </c>
      <c r="F3354" s="12" t="str">
        <f aca="false">INDEX(品項主檔!$B$2:$B$11,MATCH($E3354,品項主檔!$A$2:$A$11,0))</f>
        <v>蔥油雞腿飯</v>
      </c>
      <c r="G3354" s="12" t="str">
        <f aca="false">INDEX(品項主檔!$C$2:$C$11,MATCH($E3354,品項主檔!$A$2:$A$11,0))</f>
        <v>主食</v>
      </c>
      <c r="H3354" s="17" t="n">
        <f aca="false">SUMIFS(品項年度售價!$D$2:$D$31,品項年度售價!$A$2:$A$31,$B3354,品項年度售價!$B$2:$B$31,$E3354)</f>
        <v>230</v>
      </c>
      <c r="I3354" s="4" t="n">
        <v>405</v>
      </c>
      <c r="J3354" s="14" t="n">
        <f aca="false">H3354*I3354</f>
        <v>93150</v>
      </c>
    </row>
    <row r="3355" customFormat="false" ht="15" hidden="false" customHeight="false" outlineLevel="0" collapsed="false">
      <c r="A3355" s="6" t="str">
        <f aca="false">TEXT(B3355,"0")&amp;"-"&amp;TEXT(C3355,"00")</f>
        <v>2025-07</v>
      </c>
      <c r="B3355" s="4" t="n">
        <v>2025</v>
      </c>
      <c r="C3355" s="4" t="n">
        <v>7</v>
      </c>
      <c r="D3355" s="9" t="s">
        <v>285</v>
      </c>
      <c r="E3355" s="9" t="s">
        <v>356</v>
      </c>
      <c r="F3355" s="12" t="str">
        <f aca="false">INDEX(品項主檔!$B$2:$B$11,MATCH($E3355,品項主檔!$A$2:$A$11,0))</f>
        <v>黑胡椒豬排飯</v>
      </c>
      <c r="G3355" s="12" t="str">
        <f aca="false">INDEX(品項主檔!$C$2:$C$11,MATCH($E3355,品項主檔!$A$2:$A$11,0))</f>
        <v>主食</v>
      </c>
      <c r="H3355" s="17" t="n">
        <f aca="false">SUMIFS(品項年度售價!$D$2:$D$31,品項年度售價!$A$2:$A$31,$B3355,品項年度售價!$B$2:$B$31,$E3355)</f>
        <v>240</v>
      </c>
      <c r="I3355" s="4" t="n">
        <v>392</v>
      </c>
      <c r="J3355" s="14" t="n">
        <f aca="false">H3355*I3355</f>
        <v>94080</v>
      </c>
    </row>
    <row r="3356" customFormat="false" ht="15" hidden="false" customHeight="false" outlineLevel="0" collapsed="false">
      <c r="A3356" s="6" t="str">
        <f aca="false">TEXT(B3356,"0")&amp;"-"&amp;TEXT(C3356,"00")</f>
        <v>2025-07</v>
      </c>
      <c r="B3356" s="4" t="n">
        <v>2025</v>
      </c>
      <c r="C3356" s="4" t="n">
        <v>7</v>
      </c>
      <c r="D3356" s="9" t="s">
        <v>285</v>
      </c>
      <c r="E3356" s="9" t="s">
        <v>358</v>
      </c>
      <c r="F3356" s="12" t="str">
        <f aca="false">INDEX(品項主檔!$B$2:$B$11,MATCH($E3356,品項主檔!$A$2:$A$11,0))</f>
        <v>麻油雞湯麵</v>
      </c>
      <c r="G3356" s="12" t="str">
        <f aca="false">INDEX(品項主檔!$C$2:$C$11,MATCH($E3356,品項主檔!$A$2:$A$11,0))</f>
        <v>主食</v>
      </c>
      <c r="H3356" s="17" t="n">
        <f aca="false">SUMIFS(品項年度售價!$D$2:$D$31,品項年度售價!$A$2:$A$31,$B3356,品項年度售價!$B$2:$B$31,$E3356)</f>
        <v>305</v>
      </c>
      <c r="I3356" s="4" t="n">
        <v>197</v>
      </c>
      <c r="J3356" s="14" t="n">
        <f aca="false">H3356*I3356</f>
        <v>60085</v>
      </c>
    </row>
    <row r="3357" customFormat="false" ht="15" hidden="false" customHeight="false" outlineLevel="0" collapsed="false">
      <c r="A3357" s="6" t="str">
        <f aca="false">TEXT(B3357,"0")&amp;"-"&amp;TEXT(C3357,"00")</f>
        <v>2025-07</v>
      </c>
      <c r="B3357" s="4" t="n">
        <v>2025</v>
      </c>
      <c r="C3357" s="4" t="n">
        <v>7</v>
      </c>
      <c r="D3357" s="9" t="s">
        <v>285</v>
      </c>
      <c r="E3357" s="9" t="s">
        <v>360</v>
      </c>
      <c r="F3357" s="12" t="str">
        <f aca="false">INDEX(品項主檔!$B$2:$B$11,MATCH($E3357,品項主檔!$A$2:$A$11,0))</f>
        <v>塔香涼麵</v>
      </c>
      <c r="G3357" s="12" t="str">
        <f aca="false">INDEX(品項主檔!$C$2:$C$11,MATCH($E3357,品項主檔!$A$2:$A$11,0))</f>
        <v>主食</v>
      </c>
      <c r="H3357" s="17" t="n">
        <f aca="false">SUMIFS(品項年度售價!$D$2:$D$31,品項年度售價!$A$2:$A$31,$B3357,品項年度售價!$B$2:$B$31,$E3357)</f>
        <v>185</v>
      </c>
      <c r="I3357" s="4" t="n">
        <v>605</v>
      </c>
      <c r="J3357" s="14" t="n">
        <f aca="false">H3357*I3357</f>
        <v>111925</v>
      </c>
    </row>
    <row r="3358" customFormat="false" ht="15" hidden="false" customHeight="false" outlineLevel="0" collapsed="false">
      <c r="A3358" s="6" t="str">
        <f aca="false">TEXT(B3358,"0")&amp;"-"&amp;TEXT(C3358,"00")</f>
        <v>2025-07</v>
      </c>
      <c r="B3358" s="4" t="n">
        <v>2025</v>
      </c>
      <c r="C3358" s="4" t="n">
        <v>7</v>
      </c>
      <c r="D3358" s="9" t="s">
        <v>285</v>
      </c>
      <c r="E3358" s="9" t="s">
        <v>362</v>
      </c>
      <c r="F3358" s="12" t="str">
        <f aca="false">INDEX(品項主檔!$B$2:$B$11,MATCH($E3358,品項主檔!$A$2:$A$11,0))</f>
        <v>海鮮炒飯</v>
      </c>
      <c r="G3358" s="12" t="str">
        <f aca="false">INDEX(品項主檔!$C$2:$C$11,MATCH($E3358,品項主檔!$A$2:$A$11,0))</f>
        <v>主食</v>
      </c>
      <c r="H3358" s="17" t="n">
        <f aca="false">SUMIFS(品項年度售價!$D$2:$D$31,品項年度售價!$A$2:$A$31,$B3358,品項年度售價!$B$2:$B$31,$E3358)</f>
        <v>255</v>
      </c>
      <c r="I3358" s="4" t="n">
        <v>430</v>
      </c>
      <c r="J3358" s="14" t="n">
        <f aca="false">H3358*I3358</f>
        <v>109650</v>
      </c>
    </row>
    <row r="3359" customFormat="false" ht="15" hidden="false" customHeight="false" outlineLevel="0" collapsed="false">
      <c r="A3359" s="6" t="str">
        <f aca="false">TEXT(B3359,"0")&amp;"-"&amp;TEXT(C3359,"00")</f>
        <v>2025-07</v>
      </c>
      <c r="B3359" s="4" t="n">
        <v>2025</v>
      </c>
      <c r="C3359" s="4" t="n">
        <v>7</v>
      </c>
      <c r="D3359" s="9" t="s">
        <v>285</v>
      </c>
      <c r="E3359" s="9" t="s">
        <v>364</v>
      </c>
      <c r="F3359" s="12" t="str">
        <f aca="false">INDEX(品項主檔!$B$2:$B$11,MATCH($E3359,品項主檔!$A$2:$A$11,0))</f>
        <v>酸辣湯</v>
      </c>
      <c r="G3359" s="12" t="str">
        <f aca="false">INDEX(品項主檔!$C$2:$C$11,MATCH($E3359,品項主檔!$A$2:$A$11,0))</f>
        <v>湯品</v>
      </c>
      <c r="H3359" s="17" t="n">
        <f aca="false">SUMIFS(品項年度售價!$D$2:$D$31,品項年度售價!$A$2:$A$31,$B3359,品項年度售價!$B$2:$B$31,$E3359)</f>
        <v>60</v>
      </c>
      <c r="I3359" s="4" t="n">
        <v>1340</v>
      </c>
      <c r="J3359" s="14" t="n">
        <f aca="false">H3359*I3359</f>
        <v>80400</v>
      </c>
    </row>
    <row r="3360" customFormat="false" ht="15" hidden="false" customHeight="false" outlineLevel="0" collapsed="false">
      <c r="A3360" s="6" t="str">
        <f aca="false">TEXT(B3360,"0")&amp;"-"&amp;TEXT(C3360,"00")</f>
        <v>2025-07</v>
      </c>
      <c r="B3360" s="4" t="n">
        <v>2025</v>
      </c>
      <c r="C3360" s="4" t="n">
        <v>7</v>
      </c>
      <c r="D3360" s="9" t="s">
        <v>285</v>
      </c>
      <c r="E3360" s="9" t="s">
        <v>367</v>
      </c>
      <c r="F3360" s="12" t="str">
        <f aca="false">INDEX(品項主檔!$B$2:$B$11,MATCH($E3360,品項主檔!$A$2:$A$11,0))</f>
        <v>招牌滷味拼盤</v>
      </c>
      <c r="G3360" s="12" t="str">
        <f aca="false">INDEX(品項主檔!$C$2:$C$11,MATCH($E3360,品項主檔!$A$2:$A$11,0))</f>
        <v>小菜</v>
      </c>
      <c r="H3360" s="17" t="n">
        <f aca="false">SUMIFS(品項年度售價!$D$2:$D$31,品項年度售價!$A$2:$A$31,$B3360,品項年度售價!$B$2:$B$31,$E3360)</f>
        <v>125</v>
      </c>
      <c r="I3360" s="4" t="n">
        <v>1611</v>
      </c>
      <c r="J3360" s="14" t="n">
        <f aca="false">H3360*I3360</f>
        <v>201375</v>
      </c>
    </row>
    <row r="3361" customFormat="false" ht="15" hidden="false" customHeight="false" outlineLevel="0" collapsed="false">
      <c r="A3361" s="6" t="str">
        <f aca="false">TEXT(B3361,"0")&amp;"-"&amp;TEXT(C3361,"00")</f>
        <v>2025-07</v>
      </c>
      <c r="B3361" s="4" t="n">
        <v>2025</v>
      </c>
      <c r="C3361" s="4" t="n">
        <v>7</v>
      </c>
      <c r="D3361" s="9" t="s">
        <v>285</v>
      </c>
      <c r="E3361" s="9" t="s">
        <v>370</v>
      </c>
      <c r="F3361" s="12" t="str">
        <f aca="false">INDEX(品項主檔!$B$2:$B$11,MATCH($E3361,品項主檔!$A$2:$A$11,0))</f>
        <v>古早味紅茶</v>
      </c>
      <c r="G3361" s="12" t="str">
        <f aca="false">INDEX(品項主檔!$C$2:$C$11,MATCH($E3361,品項主檔!$A$2:$A$11,0))</f>
        <v>飲品</v>
      </c>
      <c r="H3361" s="17" t="n">
        <f aca="false">SUMIFS(品項年度售價!$D$2:$D$31,品項年度售價!$A$2:$A$31,$B3361,品項年度售價!$B$2:$B$31,$E3361)</f>
        <v>45</v>
      </c>
      <c r="I3361" s="4" t="n">
        <v>4345</v>
      </c>
      <c r="J3361" s="14" t="n">
        <f aca="false">H3361*I3361</f>
        <v>195525</v>
      </c>
    </row>
    <row r="3362" customFormat="false" ht="15" hidden="false" customHeight="false" outlineLevel="0" collapsed="false">
      <c r="A3362" s="6" t="str">
        <f aca="false">TEXT(B3362,"0")&amp;"-"&amp;TEXT(C3362,"00")</f>
        <v>2025-07</v>
      </c>
      <c r="B3362" s="4" t="n">
        <v>2025</v>
      </c>
      <c r="C3362" s="4" t="n">
        <v>7</v>
      </c>
      <c r="D3362" s="9" t="s">
        <v>332</v>
      </c>
      <c r="E3362" s="9" t="s">
        <v>349</v>
      </c>
      <c r="F3362" s="12" t="str">
        <f aca="false">INDEX(品項主檔!$B$2:$B$11,MATCH($E3362,品項主檔!$A$2:$A$11,0))</f>
        <v>招牌牛肉麵</v>
      </c>
      <c r="G3362" s="12" t="str">
        <f aca="false">INDEX(品項主檔!$C$2:$C$11,MATCH($E3362,品項主檔!$A$2:$A$11,0))</f>
        <v>主食</v>
      </c>
      <c r="H3362" s="17" t="n">
        <f aca="false">SUMIFS(品項年度售價!$D$2:$D$31,品項年度售價!$A$2:$A$31,$B3362,品項年度售價!$B$2:$B$31,$E3362)</f>
        <v>295</v>
      </c>
      <c r="I3362" s="4" t="n">
        <v>56</v>
      </c>
      <c r="J3362" s="14" t="n">
        <f aca="false">H3362*I3362</f>
        <v>16520</v>
      </c>
    </row>
    <row r="3363" customFormat="false" ht="15" hidden="false" customHeight="false" outlineLevel="0" collapsed="false">
      <c r="A3363" s="6" t="str">
        <f aca="false">TEXT(B3363,"0")&amp;"-"&amp;TEXT(C3363,"00")</f>
        <v>2025-07</v>
      </c>
      <c r="B3363" s="4" t="n">
        <v>2025</v>
      </c>
      <c r="C3363" s="4" t="n">
        <v>7</v>
      </c>
      <c r="D3363" s="9" t="s">
        <v>332</v>
      </c>
      <c r="E3363" s="9" t="s">
        <v>352</v>
      </c>
      <c r="F3363" s="12" t="str">
        <f aca="false">INDEX(品項主檔!$B$2:$B$11,MATCH($E3363,品項主檔!$A$2:$A$11,0))</f>
        <v>三杯雞定食</v>
      </c>
      <c r="G3363" s="12" t="str">
        <f aca="false">INDEX(品項主檔!$C$2:$C$11,MATCH($E3363,品項主檔!$A$2:$A$11,0))</f>
        <v>主食</v>
      </c>
      <c r="H3363" s="17" t="n">
        <f aca="false">SUMIFS(品項年度售價!$D$2:$D$31,品項年度售價!$A$2:$A$31,$B3363,品項年度售價!$B$2:$B$31,$E3363)</f>
        <v>260</v>
      </c>
      <c r="I3363" s="4" t="n">
        <v>68</v>
      </c>
      <c r="J3363" s="14" t="n">
        <f aca="false">H3363*I3363</f>
        <v>17680</v>
      </c>
    </row>
    <row r="3364" customFormat="false" ht="15" hidden="false" customHeight="false" outlineLevel="0" collapsed="false">
      <c r="A3364" s="6" t="str">
        <f aca="false">TEXT(B3364,"0")&amp;"-"&amp;TEXT(C3364,"00")</f>
        <v>2025-07</v>
      </c>
      <c r="B3364" s="4" t="n">
        <v>2025</v>
      </c>
      <c r="C3364" s="4" t="n">
        <v>7</v>
      </c>
      <c r="D3364" s="9" t="s">
        <v>332</v>
      </c>
      <c r="E3364" s="9" t="s">
        <v>354</v>
      </c>
      <c r="F3364" s="12" t="str">
        <f aca="false">INDEX(品項主檔!$B$2:$B$11,MATCH($E3364,品項主檔!$A$2:$A$11,0))</f>
        <v>蔥油雞腿飯</v>
      </c>
      <c r="G3364" s="12" t="str">
        <f aca="false">INDEX(品項主檔!$C$2:$C$11,MATCH($E3364,品項主檔!$A$2:$A$11,0))</f>
        <v>主食</v>
      </c>
      <c r="H3364" s="17" t="n">
        <f aca="false">SUMIFS(品項年度售價!$D$2:$D$31,品項年度售價!$A$2:$A$31,$B3364,品項年度售價!$B$2:$B$31,$E3364)</f>
        <v>230</v>
      </c>
      <c r="I3364" s="4" t="n">
        <v>71</v>
      </c>
      <c r="J3364" s="14" t="n">
        <f aca="false">H3364*I3364</f>
        <v>16330</v>
      </c>
    </row>
    <row r="3365" customFormat="false" ht="15" hidden="false" customHeight="false" outlineLevel="0" collapsed="false">
      <c r="A3365" s="6" t="str">
        <f aca="false">TEXT(B3365,"0")&amp;"-"&amp;TEXT(C3365,"00")</f>
        <v>2025-07</v>
      </c>
      <c r="B3365" s="4" t="n">
        <v>2025</v>
      </c>
      <c r="C3365" s="4" t="n">
        <v>7</v>
      </c>
      <c r="D3365" s="9" t="s">
        <v>332</v>
      </c>
      <c r="E3365" s="9" t="s">
        <v>356</v>
      </c>
      <c r="F3365" s="12" t="str">
        <f aca="false">INDEX(品項主檔!$B$2:$B$11,MATCH($E3365,品項主檔!$A$2:$A$11,0))</f>
        <v>黑胡椒豬排飯</v>
      </c>
      <c r="G3365" s="12" t="str">
        <f aca="false">INDEX(品項主檔!$C$2:$C$11,MATCH($E3365,品項主檔!$A$2:$A$11,0))</f>
        <v>主食</v>
      </c>
      <c r="H3365" s="17" t="n">
        <f aca="false">SUMIFS(品項年度售價!$D$2:$D$31,品項年度售價!$A$2:$A$31,$B3365,品項年度售價!$B$2:$B$31,$E3365)</f>
        <v>240</v>
      </c>
      <c r="I3365" s="4" t="n">
        <v>72</v>
      </c>
      <c r="J3365" s="14" t="n">
        <f aca="false">H3365*I3365</f>
        <v>17280</v>
      </c>
    </row>
    <row r="3366" customFormat="false" ht="15" hidden="false" customHeight="false" outlineLevel="0" collapsed="false">
      <c r="A3366" s="6" t="str">
        <f aca="false">TEXT(B3366,"0")&amp;"-"&amp;TEXT(C3366,"00")</f>
        <v>2025-07</v>
      </c>
      <c r="B3366" s="4" t="n">
        <v>2025</v>
      </c>
      <c r="C3366" s="4" t="n">
        <v>7</v>
      </c>
      <c r="D3366" s="9" t="s">
        <v>332</v>
      </c>
      <c r="E3366" s="9" t="s">
        <v>358</v>
      </c>
      <c r="F3366" s="12" t="str">
        <f aca="false">INDEX(品項主檔!$B$2:$B$11,MATCH($E3366,品項主檔!$A$2:$A$11,0))</f>
        <v>麻油雞湯麵</v>
      </c>
      <c r="G3366" s="12" t="str">
        <f aca="false">INDEX(品項主檔!$C$2:$C$11,MATCH($E3366,品項主檔!$A$2:$A$11,0))</f>
        <v>主食</v>
      </c>
      <c r="H3366" s="17" t="n">
        <f aca="false">SUMIFS(品項年度售價!$D$2:$D$31,品項年度售價!$A$2:$A$31,$B3366,品項年度售價!$B$2:$B$31,$E3366)</f>
        <v>305</v>
      </c>
      <c r="I3366" s="4" t="n">
        <v>31</v>
      </c>
      <c r="J3366" s="14" t="n">
        <f aca="false">H3366*I3366</f>
        <v>9455</v>
      </c>
    </row>
    <row r="3367" customFormat="false" ht="15" hidden="false" customHeight="false" outlineLevel="0" collapsed="false">
      <c r="A3367" s="6" t="str">
        <f aca="false">TEXT(B3367,"0")&amp;"-"&amp;TEXT(C3367,"00")</f>
        <v>2025-07</v>
      </c>
      <c r="B3367" s="4" t="n">
        <v>2025</v>
      </c>
      <c r="C3367" s="4" t="n">
        <v>7</v>
      </c>
      <c r="D3367" s="9" t="s">
        <v>332</v>
      </c>
      <c r="E3367" s="9" t="s">
        <v>360</v>
      </c>
      <c r="F3367" s="12" t="str">
        <f aca="false">INDEX(品項主檔!$B$2:$B$11,MATCH($E3367,品項主檔!$A$2:$A$11,0))</f>
        <v>塔香涼麵</v>
      </c>
      <c r="G3367" s="12" t="str">
        <f aca="false">INDEX(品項主檔!$C$2:$C$11,MATCH($E3367,品項主檔!$A$2:$A$11,0))</f>
        <v>主食</v>
      </c>
      <c r="H3367" s="17" t="n">
        <f aca="false">SUMIFS(品項年度售價!$D$2:$D$31,品項年度售價!$A$2:$A$31,$B3367,品項年度售價!$B$2:$B$31,$E3367)</f>
        <v>185</v>
      </c>
      <c r="I3367" s="4" t="n">
        <v>109</v>
      </c>
      <c r="J3367" s="14" t="n">
        <f aca="false">H3367*I3367</f>
        <v>20165</v>
      </c>
    </row>
    <row r="3368" customFormat="false" ht="15" hidden="false" customHeight="false" outlineLevel="0" collapsed="false">
      <c r="A3368" s="6" t="str">
        <f aca="false">TEXT(B3368,"0")&amp;"-"&amp;TEXT(C3368,"00")</f>
        <v>2025-07</v>
      </c>
      <c r="B3368" s="4" t="n">
        <v>2025</v>
      </c>
      <c r="C3368" s="4" t="n">
        <v>7</v>
      </c>
      <c r="D3368" s="9" t="s">
        <v>332</v>
      </c>
      <c r="E3368" s="9" t="s">
        <v>362</v>
      </c>
      <c r="F3368" s="12" t="str">
        <f aca="false">INDEX(品項主檔!$B$2:$B$11,MATCH($E3368,品項主檔!$A$2:$A$11,0))</f>
        <v>海鮮炒飯</v>
      </c>
      <c r="G3368" s="12" t="str">
        <f aca="false">INDEX(品項主檔!$C$2:$C$11,MATCH($E3368,品項主檔!$A$2:$A$11,0))</f>
        <v>主食</v>
      </c>
      <c r="H3368" s="17" t="n">
        <f aca="false">SUMIFS(品項年度售價!$D$2:$D$31,品項年度售價!$A$2:$A$31,$B3368,品項年度售價!$B$2:$B$31,$E3368)</f>
        <v>255</v>
      </c>
      <c r="I3368" s="4" t="n">
        <v>87</v>
      </c>
      <c r="J3368" s="14" t="n">
        <f aca="false">H3368*I3368</f>
        <v>22185</v>
      </c>
    </row>
    <row r="3369" customFormat="false" ht="15" hidden="false" customHeight="false" outlineLevel="0" collapsed="false">
      <c r="A3369" s="6" t="str">
        <f aca="false">TEXT(B3369,"0")&amp;"-"&amp;TEXT(C3369,"00")</f>
        <v>2025-07</v>
      </c>
      <c r="B3369" s="4" t="n">
        <v>2025</v>
      </c>
      <c r="C3369" s="4" t="n">
        <v>7</v>
      </c>
      <c r="D3369" s="9" t="s">
        <v>332</v>
      </c>
      <c r="E3369" s="9" t="s">
        <v>364</v>
      </c>
      <c r="F3369" s="12" t="str">
        <f aca="false">INDEX(品項主檔!$B$2:$B$11,MATCH($E3369,品項主檔!$A$2:$A$11,0))</f>
        <v>酸辣湯</v>
      </c>
      <c r="G3369" s="12" t="str">
        <f aca="false">INDEX(品項主檔!$C$2:$C$11,MATCH($E3369,品項主檔!$A$2:$A$11,0))</f>
        <v>湯品</v>
      </c>
      <c r="H3369" s="17" t="n">
        <f aca="false">SUMIFS(品項年度售價!$D$2:$D$31,品項年度售價!$A$2:$A$31,$B3369,品項年度售價!$B$2:$B$31,$E3369)</f>
        <v>60</v>
      </c>
      <c r="I3369" s="4" t="n">
        <v>264</v>
      </c>
      <c r="J3369" s="14" t="n">
        <f aca="false">H3369*I3369</f>
        <v>15840</v>
      </c>
    </row>
    <row r="3370" customFormat="false" ht="15" hidden="false" customHeight="false" outlineLevel="0" collapsed="false">
      <c r="A3370" s="6" t="str">
        <f aca="false">TEXT(B3370,"0")&amp;"-"&amp;TEXT(C3370,"00")</f>
        <v>2025-07</v>
      </c>
      <c r="B3370" s="4" t="n">
        <v>2025</v>
      </c>
      <c r="C3370" s="4" t="n">
        <v>7</v>
      </c>
      <c r="D3370" s="9" t="s">
        <v>332</v>
      </c>
      <c r="E3370" s="9" t="s">
        <v>367</v>
      </c>
      <c r="F3370" s="12" t="str">
        <f aca="false">INDEX(品項主檔!$B$2:$B$11,MATCH($E3370,品項主檔!$A$2:$A$11,0))</f>
        <v>招牌滷味拼盤</v>
      </c>
      <c r="G3370" s="12" t="str">
        <f aca="false">INDEX(品項主檔!$C$2:$C$11,MATCH($E3370,品項主檔!$A$2:$A$11,0))</f>
        <v>小菜</v>
      </c>
      <c r="H3370" s="17" t="n">
        <f aca="false">SUMIFS(品項年度售價!$D$2:$D$31,品項年度售價!$A$2:$A$31,$B3370,品項年度售價!$B$2:$B$31,$E3370)</f>
        <v>125</v>
      </c>
      <c r="I3370" s="4" t="n">
        <v>223</v>
      </c>
      <c r="J3370" s="14" t="n">
        <f aca="false">H3370*I3370</f>
        <v>27875</v>
      </c>
    </row>
    <row r="3371" customFormat="false" ht="15" hidden="false" customHeight="false" outlineLevel="0" collapsed="false">
      <c r="A3371" s="6" t="str">
        <f aca="false">TEXT(B3371,"0")&amp;"-"&amp;TEXT(C3371,"00")</f>
        <v>2025-07</v>
      </c>
      <c r="B3371" s="4" t="n">
        <v>2025</v>
      </c>
      <c r="C3371" s="4" t="n">
        <v>7</v>
      </c>
      <c r="D3371" s="9" t="s">
        <v>332</v>
      </c>
      <c r="E3371" s="9" t="s">
        <v>370</v>
      </c>
      <c r="F3371" s="12" t="str">
        <f aca="false">INDEX(品項主檔!$B$2:$B$11,MATCH($E3371,品項主檔!$A$2:$A$11,0))</f>
        <v>古早味紅茶</v>
      </c>
      <c r="G3371" s="12" t="str">
        <f aca="false">INDEX(品項主檔!$C$2:$C$11,MATCH($E3371,品項主檔!$A$2:$A$11,0))</f>
        <v>飲品</v>
      </c>
      <c r="H3371" s="17" t="n">
        <f aca="false">SUMIFS(品項年度售價!$D$2:$D$31,品項年度售價!$A$2:$A$31,$B3371,品項年度售價!$B$2:$B$31,$E3371)</f>
        <v>45</v>
      </c>
      <c r="I3371" s="4" t="n">
        <v>842</v>
      </c>
      <c r="J3371" s="14" t="n">
        <f aca="false">H3371*I3371</f>
        <v>37890</v>
      </c>
    </row>
    <row r="3372" customFormat="false" ht="15" hidden="false" customHeight="false" outlineLevel="0" collapsed="false">
      <c r="A3372" s="6" t="str">
        <f aca="false">TEXT(B3372,"0")&amp;"-"&amp;TEXT(C3372,"00")</f>
        <v>2025-07</v>
      </c>
      <c r="B3372" s="4" t="n">
        <v>2025</v>
      </c>
      <c r="C3372" s="4" t="n">
        <v>7</v>
      </c>
      <c r="D3372" s="9" t="s">
        <v>300</v>
      </c>
      <c r="E3372" s="9" t="s">
        <v>349</v>
      </c>
      <c r="F3372" s="12" t="str">
        <f aca="false">INDEX(品項主檔!$B$2:$B$11,MATCH($E3372,品項主檔!$A$2:$A$11,0))</f>
        <v>招牌牛肉麵</v>
      </c>
      <c r="G3372" s="12" t="str">
        <f aca="false">INDEX(品項主檔!$C$2:$C$11,MATCH($E3372,品項主檔!$A$2:$A$11,0))</f>
        <v>主食</v>
      </c>
      <c r="H3372" s="17" t="n">
        <f aca="false">SUMIFS(品項年度售價!$D$2:$D$31,品項年度售價!$A$2:$A$31,$B3372,品項年度售價!$B$2:$B$31,$E3372)</f>
        <v>295</v>
      </c>
      <c r="I3372" s="4" t="n">
        <v>469</v>
      </c>
      <c r="J3372" s="14" t="n">
        <f aca="false">H3372*I3372</f>
        <v>138355</v>
      </c>
    </row>
    <row r="3373" customFormat="false" ht="15" hidden="false" customHeight="false" outlineLevel="0" collapsed="false">
      <c r="A3373" s="6" t="str">
        <f aca="false">TEXT(B3373,"0")&amp;"-"&amp;TEXT(C3373,"00")</f>
        <v>2025-07</v>
      </c>
      <c r="B3373" s="4" t="n">
        <v>2025</v>
      </c>
      <c r="C3373" s="4" t="n">
        <v>7</v>
      </c>
      <c r="D3373" s="9" t="s">
        <v>300</v>
      </c>
      <c r="E3373" s="9" t="s">
        <v>352</v>
      </c>
      <c r="F3373" s="12" t="str">
        <f aca="false">INDEX(品項主檔!$B$2:$B$11,MATCH($E3373,品項主檔!$A$2:$A$11,0))</f>
        <v>三杯雞定食</v>
      </c>
      <c r="G3373" s="12" t="str">
        <f aca="false">INDEX(品項主檔!$C$2:$C$11,MATCH($E3373,品項主檔!$A$2:$A$11,0))</f>
        <v>主食</v>
      </c>
      <c r="H3373" s="17" t="n">
        <f aca="false">SUMIFS(品項年度售價!$D$2:$D$31,品項年度售價!$A$2:$A$31,$B3373,品項年度售價!$B$2:$B$31,$E3373)</f>
        <v>260</v>
      </c>
      <c r="I3373" s="4" t="n">
        <v>601</v>
      </c>
      <c r="J3373" s="14" t="n">
        <f aca="false">H3373*I3373</f>
        <v>156260</v>
      </c>
    </row>
    <row r="3374" customFormat="false" ht="15" hidden="false" customHeight="false" outlineLevel="0" collapsed="false">
      <c r="A3374" s="6" t="str">
        <f aca="false">TEXT(B3374,"0")&amp;"-"&amp;TEXT(C3374,"00")</f>
        <v>2025-07</v>
      </c>
      <c r="B3374" s="4" t="n">
        <v>2025</v>
      </c>
      <c r="C3374" s="4" t="n">
        <v>7</v>
      </c>
      <c r="D3374" s="9" t="s">
        <v>300</v>
      </c>
      <c r="E3374" s="9" t="s">
        <v>354</v>
      </c>
      <c r="F3374" s="12" t="str">
        <f aca="false">INDEX(品項主檔!$B$2:$B$11,MATCH($E3374,品項主檔!$A$2:$A$11,0))</f>
        <v>蔥油雞腿飯</v>
      </c>
      <c r="G3374" s="12" t="str">
        <f aca="false">INDEX(品項主檔!$C$2:$C$11,MATCH($E3374,品項主檔!$A$2:$A$11,0))</f>
        <v>主食</v>
      </c>
      <c r="H3374" s="17" t="n">
        <f aca="false">SUMIFS(品項年度售價!$D$2:$D$31,品項年度售價!$A$2:$A$31,$B3374,品項年度售價!$B$2:$B$31,$E3374)</f>
        <v>230</v>
      </c>
      <c r="I3374" s="4" t="n">
        <v>505</v>
      </c>
      <c r="J3374" s="14" t="n">
        <f aca="false">H3374*I3374</f>
        <v>116150</v>
      </c>
    </row>
    <row r="3375" customFormat="false" ht="15" hidden="false" customHeight="false" outlineLevel="0" collapsed="false">
      <c r="A3375" s="6" t="str">
        <f aca="false">TEXT(B3375,"0")&amp;"-"&amp;TEXT(C3375,"00")</f>
        <v>2025-07</v>
      </c>
      <c r="B3375" s="4" t="n">
        <v>2025</v>
      </c>
      <c r="C3375" s="4" t="n">
        <v>7</v>
      </c>
      <c r="D3375" s="9" t="s">
        <v>300</v>
      </c>
      <c r="E3375" s="9" t="s">
        <v>356</v>
      </c>
      <c r="F3375" s="12" t="str">
        <f aca="false">INDEX(品項主檔!$B$2:$B$11,MATCH($E3375,品項主檔!$A$2:$A$11,0))</f>
        <v>黑胡椒豬排飯</v>
      </c>
      <c r="G3375" s="12" t="str">
        <f aca="false">INDEX(品項主檔!$C$2:$C$11,MATCH($E3375,品項主檔!$A$2:$A$11,0))</f>
        <v>主食</v>
      </c>
      <c r="H3375" s="17" t="n">
        <f aca="false">SUMIFS(品項年度售價!$D$2:$D$31,品項年度售價!$A$2:$A$31,$B3375,品項年度售價!$B$2:$B$31,$E3375)</f>
        <v>240</v>
      </c>
      <c r="I3375" s="4" t="n">
        <v>585</v>
      </c>
      <c r="J3375" s="14" t="n">
        <f aca="false">H3375*I3375</f>
        <v>140400</v>
      </c>
    </row>
    <row r="3376" customFormat="false" ht="15" hidden="false" customHeight="false" outlineLevel="0" collapsed="false">
      <c r="A3376" s="6" t="str">
        <f aca="false">TEXT(B3376,"0")&amp;"-"&amp;TEXT(C3376,"00")</f>
        <v>2025-07</v>
      </c>
      <c r="B3376" s="4" t="n">
        <v>2025</v>
      </c>
      <c r="C3376" s="4" t="n">
        <v>7</v>
      </c>
      <c r="D3376" s="9" t="s">
        <v>300</v>
      </c>
      <c r="E3376" s="9" t="s">
        <v>358</v>
      </c>
      <c r="F3376" s="12" t="str">
        <f aca="false">INDEX(品項主檔!$B$2:$B$11,MATCH($E3376,品項主檔!$A$2:$A$11,0))</f>
        <v>麻油雞湯麵</v>
      </c>
      <c r="G3376" s="12" t="str">
        <f aca="false">INDEX(品項主檔!$C$2:$C$11,MATCH($E3376,品項主檔!$A$2:$A$11,0))</f>
        <v>主食</v>
      </c>
      <c r="H3376" s="17" t="n">
        <f aca="false">SUMIFS(品項年度售價!$D$2:$D$31,品項年度售價!$A$2:$A$31,$B3376,品項年度售價!$B$2:$B$31,$E3376)</f>
        <v>305</v>
      </c>
      <c r="I3376" s="4" t="n">
        <v>290</v>
      </c>
      <c r="J3376" s="14" t="n">
        <f aca="false">H3376*I3376</f>
        <v>88450</v>
      </c>
    </row>
    <row r="3377" customFormat="false" ht="15" hidden="false" customHeight="false" outlineLevel="0" collapsed="false">
      <c r="A3377" s="6" t="str">
        <f aca="false">TEXT(B3377,"0")&amp;"-"&amp;TEXT(C3377,"00")</f>
        <v>2025-07</v>
      </c>
      <c r="B3377" s="4" t="n">
        <v>2025</v>
      </c>
      <c r="C3377" s="4" t="n">
        <v>7</v>
      </c>
      <c r="D3377" s="9" t="s">
        <v>300</v>
      </c>
      <c r="E3377" s="9" t="s">
        <v>360</v>
      </c>
      <c r="F3377" s="12" t="str">
        <f aca="false">INDEX(品項主檔!$B$2:$B$11,MATCH($E3377,品項主檔!$A$2:$A$11,0))</f>
        <v>塔香涼麵</v>
      </c>
      <c r="G3377" s="12" t="str">
        <f aca="false">INDEX(品項主檔!$C$2:$C$11,MATCH($E3377,品項主檔!$A$2:$A$11,0))</f>
        <v>主食</v>
      </c>
      <c r="H3377" s="17" t="n">
        <f aca="false">SUMIFS(品項年度售價!$D$2:$D$31,品項年度售價!$A$2:$A$31,$B3377,品項年度售價!$B$2:$B$31,$E3377)</f>
        <v>185</v>
      </c>
      <c r="I3377" s="4" t="n">
        <v>834</v>
      </c>
      <c r="J3377" s="14" t="n">
        <f aca="false">H3377*I3377</f>
        <v>154290</v>
      </c>
    </row>
    <row r="3378" customFormat="false" ht="15" hidden="false" customHeight="false" outlineLevel="0" collapsed="false">
      <c r="A3378" s="6" t="str">
        <f aca="false">TEXT(B3378,"0")&amp;"-"&amp;TEXT(C3378,"00")</f>
        <v>2025-07</v>
      </c>
      <c r="B3378" s="4" t="n">
        <v>2025</v>
      </c>
      <c r="C3378" s="4" t="n">
        <v>7</v>
      </c>
      <c r="D3378" s="9" t="s">
        <v>300</v>
      </c>
      <c r="E3378" s="9" t="s">
        <v>362</v>
      </c>
      <c r="F3378" s="12" t="str">
        <f aca="false">INDEX(品項主檔!$B$2:$B$11,MATCH($E3378,品項主檔!$A$2:$A$11,0))</f>
        <v>海鮮炒飯</v>
      </c>
      <c r="G3378" s="12" t="str">
        <f aca="false">INDEX(品項主檔!$C$2:$C$11,MATCH($E3378,品項主檔!$A$2:$A$11,0))</f>
        <v>主食</v>
      </c>
      <c r="H3378" s="17" t="n">
        <f aca="false">SUMIFS(品項年度售價!$D$2:$D$31,品項年度售價!$A$2:$A$31,$B3378,品項年度售價!$B$2:$B$31,$E3378)</f>
        <v>255</v>
      </c>
      <c r="I3378" s="4" t="n">
        <v>463</v>
      </c>
      <c r="J3378" s="14" t="n">
        <f aca="false">H3378*I3378</f>
        <v>118065</v>
      </c>
    </row>
    <row r="3379" customFormat="false" ht="15" hidden="false" customHeight="false" outlineLevel="0" collapsed="false">
      <c r="A3379" s="6" t="str">
        <f aca="false">TEXT(B3379,"0")&amp;"-"&amp;TEXT(C3379,"00")</f>
        <v>2025-07</v>
      </c>
      <c r="B3379" s="4" t="n">
        <v>2025</v>
      </c>
      <c r="C3379" s="4" t="n">
        <v>7</v>
      </c>
      <c r="D3379" s="9" t="s">
        <v>300</v>
      </c>
      <c r="E3379" s="9" t="s">
        <v>364</v>
      </c>
      <c r="F3379" s="12" t="str">
        <f aca="false">INDEX(品項主檔!$B$2:$B$11,MATCH($E3379,品項主檔!$A$2:$A$11,0))</f>
        <v>酸辣湯</v>
      </c>
      <c r="G3379" s="12" t="str">
        <f aca="false">INDEX(品項主檔!$C$2:$C$11,MATCH($E3379,品項主檔!$A$2:$A$11,0))</f>
        <v>湯品</v>
      </c>
      <c r="H3379" s="17" t="n">
        <f aca="false">SUMIFS(品項年度售價!$D$2:$D$31,品項年度售價!$A$2:$A$31,$B3379,品項年度售價!$B$2:$B$31,$E3379)</f>
        <v>60</v>
      </c>
      <c r="I3379" s="4" t="n">
        <v>1812</v>
      </c>
      <c r="J3379" s="14" t="n">
        <f aca="false">H3379*I3379</f>
        <v>108720</v>
      </c>
    </row>
    <row r="3380" customFormat="false" ht="15" hidden="false" customHeight="false" outlineLevel="0" collapsed="false">
      <c r="A3380" s="6" t="str">
        <f aca="false">TEXT(B3380,"0")&amp;"-"&amp;TEXT(C3380,"00")</f>
        <v>2025-07</v>
      </c>
      <c r="B3380" s="4" t="n">
        <v>2025</v>
      </c>
      <c r="C3380" s="4" t="n">
        <v>7</v>
      </c>
      <c r="D3380" s="9" t="s">
        <v>300</v>
      </c>
      <c r="E3380" s="9" t="s">
        <v>367</v>
      </c>
      <c r="F3380" s="12" t="str">
        <f aca="false">INDEX(品項主檔!$B$2:$B$11,MATCH($E3380,品項主檔!$A$2:$A$11,0))</f>
        <v>招牌滷味拼盤</v>
      </c>
      <c r="G3380" s="12" t="str">
        <f aca="false">INDEX(品項主檔!$C$2:$C$11,MATCH($E3380,品項主檔!$A$2:$A$11,0))</f>
        <v>小菜</v>
      </c>
      <c r="H3380" s="17" t="n">
        <f aca="false">SUMIFS(品項年度售價!$D$2:$D$31,品項年度售價!$A$2:$A$31,$B3380,品項年度售價!$B$2:$B$31,$E3380)</f>
        <v>125</v>
      </c>
      <c r="I3380" s="4" t="n">
        <v>1719</v>
      </c>
      <c r="J3380" s="14" t="n">
        <f aca="false">H3380*I3380</f>
        <v>214875</v>
      </c>
    </row>
    <row r="3381" customFormat="false" ht="15" hidden="false" customHeight="false" outlineLevel="0" collapsed="false">
      <c r="A3381" s="6" t="str">
        <f aca="false">TEXT(B3381,"0")&amp;"-"&amp;TEXT(C3381,"00")</f>
        <v>2025-07</v>
      </c>
      <c r="B3381" s="4" t="n">
        <v>2025</v>
      </c>
      <c r="C3381" s="4" t="n">
        <v>7</v>
      </c>
      <c r="D3381" s="9" t="s">
        <v>300</v>
      </c>
      <c r="E3381" s="9" t="s">
        <v>370</v>
      </c>
      <c r="F3381" s="12" t="str">
        <f aca="false">INDEX(品項主檔!$B$2:$B$11,MATCH($E3381,品項主檔!$A$2:$A$11,0))</f>
        <v>古早味紅茶</v>
      </c>
      <c r="G3381" s="12" t="str">
        <f aca="false">INDEX(品項主檔!$C$2:$C$11,MATCH($E3381,品項主檔!$A$2:$A$11,0))</f>
        <v>飲品</v>
      </c>
      <c r="H3381" s="17" t="n">
        <f aca="false">SUMIFS(品項年度售價!$D$2:$D$31,品項年度售價!$A$2:$A$31,$B3381,品項年度售價!$B$2:$B$31,$E3381)</f>
        <v>45</v>
      </c>
      <c r="I3381" s="4" t="n">
        <v>6928</v>
      </c>
      <c r="J3381" s="14" t="n">
        <f aca="false">H3381*I3381</f>
        <v>311760</v>
      </c>
    </row>
    <row r="3382" customFormat="false" ht="15" hidden="false" customHeight="false" outlineLevel="0" collapsed="false">
      <c r="A3382" s="6" t="str">
        <f aca="false">TEXT(B3382,"0")&amp;"-"&amp;TEXT(C3382,"00")</f>
        <v>2025-07</v>
      </c>
      <c r="B3382" s="4" t="n">
        <v>2025</v>
      </c>
      <c r="C3382" s="4" t="n">
        <v>7</v>
      </c>
      <c r="D3382" s="9" t="s">
        <v>305</v>
      </c>
      <c r="E3382" s="9" t="s">
        <v>349</v>
      </c>
      <c r="F3382" s="12" t="str">
        <f aca="false">INDEX(品項主檔!$B$2:$B$11,MATCH($E3382,品項主檔!$A$2:$A$11,0))</f>
        <v>招牌牛肉麵</v>
      </c>
      <c r="G3382" s="12" t="str">
        <f aca="false">INDEX(品項主檔!$C$2:$C$11,MATCH($E3382,品項主檔!$A$2:$A$11,0))</f>
        <v>主食</v>
      </c>
      <c r="H3382" s="17" t="n">
        <f aca="false">SUMIFS(品項年度售價!$D$2:$D$31,品項年度售價!$A$2:$A$31,$B3382,品項年度售價!$B$2:$B$31,$E3382)</f>
        <v>295</v>
      </c>
      <c r="I3382" s="4" t="n">
        <v>558</v>
      </c>
      <c r="J3382" s="14" t="n">
        <f aca="false">H3382*I3382</f>
        <v>164610</v>
      </c>
    </row>
    <row r="3383" customFormat="false" ht="15" hidden="false" customHeight="false" outlineLevel="0" collapsed="false">
      <c r="A3383" s="6" t="str">
        <f aca="false">TEXT(B3383,"0")&amp;"-"&amp;TEXT(C3383,"00")</f>
        <v>2025-07</v>
      </c>
      <c r="B3383" s="4" t="n">
        <v>2025</v>
      </c>
      <c r="C3383" s="4" t="n">
        <v>7</v>
      </c>
      <c r="D3383" s="9" t="s">
        <v>305</v>
      </c>
      <c r="E3383" s="9" t="s">
        <v>352</v>
      </c>
      <c r="F3383" s="12" t="str">
        <f aca="false">INDEX(品項主檔!$B$2:$B$11,MATCH($E3383,品項主檔!$A$2:$A$11,0))</f>
        <v>三杯雞定食</v>
      </c>
      <c r="G3383" s="12" t="str">
        <f aca="false">INDEX(品項主檔!$C$2:$C$11,MATCH($E3383,品項主檔!$A$2:$A$11,0))</f>
        <v>主食</v>
      </c>
      <c r="H3383" s="17" t="n">
        <f aca="false">SUMIFS(品項年度售價!$D$2:$D$31,品項年度售價!$A$2:$A$31,$B3383,品項年度售價!$B$2:$B$31,$E3383)</f>
        <v>260</v>
      </c>
      <c r="I3383" s="4" t="n">
        <v>477</v>
      </c>
      <c r="J3383" s="14" t="n">
        <f aca="false">H3383*I3383</f>
        <v>124020</v>
      </c>
    </row>
    <row r="3384" customFormat="false" ht="15" hidden="false" customHeight="false" outlineLevel="0" collapsed="false">
      <c r="A3384" s="6" t="str">
        <f aca="false">TEXT(B3384,"0")&amp;"-"&amp;TEXT(C3384,"00")</f>
        <v>2025-07</v>
      </c>
      <c r="B3384" s="4" t="n">
        <v>2025</v>
      </c>
      <c r="C3384" s="4" t="n">
        <v>7</v>
      </c>
      <c r="D3384" s="9" t="s">
        <v>305</v>
      </c>
      <c r="E3384" s="9" t="s">
        <v>354</v>
      </c>
      <c r="F3384" s="12" t="str">
        <f aca="false">INDEX(品項主檔!$B$2:$B$11,MATCH($E3384,品項主檔!$A$2:$A$11,0))</f>
        <v>蔥油雞腿飯</v>
      </c>
      <c r="G3384" s="12" t="str">
        <f aca="false">INDEX(品項主檔!$C$2:$C$11,MATCH($E3384,品項主檔!$A$2:$A$11,0))</f>
        <v>主食</v>
      </c>
      <c r="H3384" s="17" t="n">
        <f aca="false">SUMIFS(品項年度售價!$D$2:$D$31,品項年度售價!$A$2:$A$31,$B3384,品項年度售價!$B$2:$B$31,$E3384)</f>
        <v>230</v>
      </c>
      <c r="I3384" s="4" t="n">
        <v>549</v>
      </c>
      <c r="J3384" s="14" t="n">
        <f aca="false">H3384*I3384</f>
        <v>126270</v>
      </c>
    </row>
    <row r="3385" customFormat="false" ht="15" hidden="false" customHeight="false" outlineLevel="0" collapsed="false">
      <c r="A3385" s="6" t="str">
        <f aca="false">TEXT(B3385,"0")&amp;"-"&amp;TEXT(C3385,"00")</f>
        <v>2025-07</v>
      </c>
      <c r="B3385" s="4" t="n">
        <v>2025</v>
      </c>
      <c r="C3385" s="4" t="n">
        <v>7</v>
      </c>
      <c r="D3385" s="9" t="s">
        <v>305</v>
      </c>
      <c r="E3385" s="9" t="s">
        <v>356</v>
      </c>
      <c r="F3385" s="12" t="str">
        <f aca="false">INDEX(品項主檔!$B$2:$B$11,MATCH($E3385,品項主檔!$A$2:$A$11,0))</f>
        <v>黑胡椒豬排飯</v>
      </c>
      <c r="G3385" s="12" t="str">
        <f aca="false">INDEX(品項主檔!$C$2:$C$11,MATCH($E3385,品項主檔!$A$2:$A$11,0))</f>
        <v>主食</v>
      </c>
      <c r="H3385" s="17" t="n">
        <f aca="false">SUMIFS(品項年度售價!$D$2:$D$31,品項年度售價!$A$2:$A$31,$B3385,品項年度售價!$B$2:$B$31,$E3385)</f>
        <v>240</v>
      </c>
      <c r="I3385" s="4" t="n">
        <v>567</v>
      </c>
      <c r="J3385" s="14" t="n">
        <f aca="false">H3385*I3385</f>
        <v>136080</v>
      </c>
    </row>
    <row r="3386" customFormat="false" ht="15" hidden="false" customHeight="false" outlineLevel="0" collapsed="false">
      <c r="A3386" s="6" t="str">
        <f aca="false">TEXT(B3386,"0")&amp;"-"&amp;TEXT(C3386,"00")</f>
        <v>2025-07</v>
      </c>
      <c r="B3386" s="4" t="n">
        <v>2025</v>
      </c>
      <c r="C3386" s="4" t="n">
        <v>7</v>
      </c>
      <c r="D3386" s="9" t="s">
        <v>305</v>
      </c>
      <c r="E3386" s="9" t="s">
        <v>358</v>
      </c>
      <c r="F3386" s="12" t="str">
        <f aca="false">INDEX(品項主檔!$B$2:$B$11,MATCH($E3386,品項主檔!$A$2:$A$11,0))</f>
        <v>麻油雞湯麵</v>
      </c>
      <c r="G3386" s="12" t="str">
        <f aca="false">INDEX(品項主檔!$C$2:$C$11,MATCH($E3386,品項主檔!$A$2:$A$11,0))</f>
        <v>主食</v>
      </c>
      <c r="H3386" s="17" t="n">
        <f aca="false">SUMIFS(品項年度售價!$D$2:$D$31,品項年度售價!$A$2:$A$31,$B3386,品項年度售價!$B$2:$B$31,$E3386)</f>
        <v>305</v>
      </c>
      <c r="I3386" s="4" t="n">
        <v>251</v>
      </c>
      <c r="J3386" s="14" t="n">
        <f aca="false">H3386*I3386</f>
        <v>76555</v>
      </c>
    </row>
    <row r="3387" customFormat="false" ht="15" hidden="false" customHeight="false" outlineLevel="0" collapsed="false">
      <c r="A3387" s="6" t="str">
        <f aca="false">TEXT(B3387,"0")&amp;"-"&amp;TEXT(C3387,"00")</f>
        <v>2025-07</v>
      </c>
      <c r="B3387" s="4" t="n">
        <v>2025</v>
      </c>
      <c r="C3387" s="4" t="n">
        <v>7</v>
      </c>
      <c r="D3387" s="9" t="s">
        <v>305</v>
      </c>
      <c r="E3387" s="9" t="s">
        <v>360</v>
      </c>
      <c r="F3387" s="12" t="str">
        <f aca="false">INDEX(品項主檔!$B$2:$B$11,MATCH($E3387,品項主檔!$A$2:$A$11,0))</f>
        <v>塔香涼麵</v>
      </c>
      <c r="G3387" s="12" t="str">
        <f aca="false">INDEX(品項主檔!$C$2:$C$11,MATCH($E3387,品項主檔!$A$2:$A$11,0))</f>
        <v>主食</v>
      </c>
      <c r="H3387" s="17" t="n">
        <f aca="false">SUMIFS(品項年度售價!$D$2:$D$31,品項年度售價!$A$2:$A$31,$B3387,品項年度售價!$B$2:$B$31,$E3387)</f>
        <v>185</v>
      </c>
      <c r="I3387" s="4" t="n">
        <v>1016</v>
      </c>
      <c r="J3387" s="14" t="n">
        <f aca="false">H3387*I3387</f>
        <v>187960</v>
      </c>
    </row>
    <row r="3388" customFormat="false" ht="15" hidden="false" customHeight="false" outlineLevel="0" collapsed="false">
      <c r="A3388" s="6" t="str">
        <f aca="false">TEXT(B3388,"0")&amp;"-"&amp;TEXT(C3388,"00")</f>
        <v>2025-07</v>
      </c>
      <c r="B3388" s="4" t="n">
        <v>2025</v>
      </c>
      <c r="C3388" s="4" t="n">
        <v>7</v>
      </c>
      <c r="D3388" s="9" t="s">
        <v>305</v>
      </c>
      <c r="E3388" s="9" t="s">
        <v>362</v>
      </c>
      <c r="F3388" s="12" t="str">
        <f aca="false">INDEX(品項主檔!$B$2:$B$11,MATCH($E3388,品項主檔!$A$2:$A$11,0))</f>
        <v>海鮮炒飯</v>
      </c>
      <c r="G3388" s="12" t="str">
        <f aca="false">INDEX(品項主檔!$C$2:$C$11,MATCH($E3388,品項主檔!$A$2:$A$11,0))</f>
        <v>主食</v>
      </c>
      <c r="H3388" s="17" t="n">
        <f aca="false">SUMIFS(品項年度售價!$D$2:$D$31,品項年度售價!$A$2:$A$31,$B3388,品項年度售價!$B$2:$B$31,$E3388)</f>
        <v>255</v>
      </c>
      <c r="I3388" s="4" t="n">
        <v>628</v>
      </c>
      <c r="J3388" s="14" t="n">
        <f aca="false">H3388*I3388</f>
        <v>160140</v>
      </c>
    </row>
    <row r="3389" customFormat="false" ht="15" hidden="false" customHeight="false" outlineLevel="0" collapsed="false">
      <c r="A3389" s="6" t="str">
        <f aca="false">TEXT(B3389,"0")&amp;"-"&amp;TEXT(C3389,"00")</f>
        <v>2025-07</v>
      </c>
      <c r="B3389" s="4" t="n">
        <v>2025</v>
      </c>
      <c r="C3389" s="4" t="n">
        <v>7</v>
      </c>
      <c r="D3389" s="9" t="s">
        <v>305</v>
      </c>
      <c r="E3389" s="9" t="s">
        <v>364</v>
      </c>
      <c r="F3389" s="12" t="str">
        <f aca="false">INDEX(品項主檔!$B$2:$B$11,MATCH($E3389,品項主檔!$A$2:$A$11,0))</f>
        <v>酸辣湯</v>
      </c>
      <c r="G3389" s="12" t="str">
        <f aca="false">INDEX(品項主檔!$C$2:$C$11,MATCH($E3389,品項主檔!$A$2:$A$11,0))</f>
        <v>湯品</v>
      </c>
      <c r="H3389" s="17" t="n">
        <f aca="false">SUMIFS(品項年度售價!$D$2:$D$31,品項年度售價!$A$2:$A$31,$B3389,品項年度售價!$B$2:$B$31,$E3389)</f>
        <v>60</v>
      </c>
      <c r="I3389" s="4" t="n">
        <v>1906</v>
      </c>
      <c r="J3389" s="14" t="n">
        <f aca="false">H3389*I3389</f>
        <v>114360</v>
      </c>
    </row>
    <row r="3390" customFormat="false" ht="15" hidden="false" customHeight="false" outlineLevel="0" collapsed="false">
      <c r="A3390" s="6" t="str">
        <f aca="false">TEXT(B3390,"0")&amp;"-"&amp;TEXT(C3390,"00")</f>
        <v>2025-07</v>
      </c>
      <c r="B3390" s="4" t="n">
        <v>2025</v>
      </c>
      <c r="C3390" s="4" t="n">
        <v>7</v>
      </c>
      <c r="D3390" s="9" t="s">
        <v>305</v>
      </c>
      <c r="E3390" s="9" t="s">
        <v>367</v>
      </c>
      <c r="F3390" s="12" t="str">
        <f aca="false">INDEX(品項主檔!$B$2:$B$11,MATCH($E3390,品項主檔!$A$2:$A$11,0))</f>
        <v>招牌滷味拼盤</v>
      </c>
      <c r="G3390" s="12" t="str">
        <f aca="false">INDEX(品項主檔!$C$2:$C$11,MATCH($E3390,品項主檔!$A$2:$A$11,0))</f>
        <v>小菜</v>
      </c>
      <c r="H3390" s="17" t="n">
        <f aca="false">SUMIFS(品項年度售價!$D$2:$D$31,品項年度售價!$A$2:$A$31,$B3390,品項年度售價!$B$2:$B$31,$E3390)</f>
        <v>125</v>
      </c>
      <c r="I3390" s="4" t="n">
        <v>1940</v>
      </c>
      <c r="J3390" s="14" t="n">
        <f aca="false">H3390*I3390</f>
        <v>242500</v>
      </c>
    </row>
    <row r="3391" customFormat="false" ht="15" hidden="false" customHeight="false" outlineLevel="0" collapsed="false">
      <c r="A3391" s="6" t="str">
        <f aca="false">TEXT(B3391,"0")&amp;"-"&amp;TEXT(C3391,"00")</f>
        <v>2025-07</v>
      </c>
      <c r="B3391" s="4" t="n">
        <v>2025</v>
      </c>
      <c r="C3391" s="4" t="n">
        <v>7</v>
      </c>
      <c r="D3391" s="9" t="s">
        <v>305</v>
      </c>
      <c r="E3391" s="9" t="s">
        <v>370</v>
      </c>
      <c r="F3391" s="12" t="str">
        <f aca="false">INDEX(品項主檔!$B$2:$B$11,MATCH($E3391,品項主檔!$A$2:$A$11,0))</f>
        <v>古早味紅茶</v>
      </c>
      <c r="G3391" s="12" t="str">
        <f aca="false">INDEX(品項主檔!$C$2:$C$11,MATCH($E3391,品項主檔!$A$2:$A$11,0))</f>
        <v>飲品</v>
      </c>
      <c r="H3391" s="17" t="n">
        <f aca="false">SUMIFS(品項年度售價!$D$2:$D$31,品項年度售價!$A$2:$A$31,$B3391,品項年度售價!$B$2:$B$31,$E3391)</f>
        <v>45</v>
      </c>
      <c r="I3391" s="4" t="n">
        <v>7452</v>
      </c>
      <c r="J3391" s="14" t="n">
        <f aca="false">H3391*I3391</f>
        <v>335340</v>
      </c>
    </row>
    <row r="3392" customFormat="false" ht="15" hidden="false" customHeight="false" outlineLevel="0" collapsed="false">
      <c r="A3392" s="6" t="str">
        <f aca="false">TEXT(B3392,"0")&amp;"-"&amp;TEXT(C3392,"00")</f>
        <v>2025-07</v>
      </c>
      <c r="B3392" s="4" t="n">
        <v>2025</v>
      </c>
      <c r="C3392" s="4" t="n">
        <v>7</v>
      </c>
      <c r="D3392" s="9" t="s">
        <v>307</v>
      </c>
      <c r="E3392" s="9" t="s">
        <v>349</v>
      </c>
      <c r="F3392" s="12" t="str">
        <f aca="false">INDEX(品項主檔!$B$2:$B$11,MATCH($E3392,品項主檔!$A$2:$A$11,0))</f>
        <v>招牌牛肉麵</v>
      </c>
      <c r="G3392" s="12" t="str">
        <f aca="false">INDEX(品項主檔!$C$2:$C$11,MATCH($E3392,品項主檔!$A$2:$A$11,0))</f>
        <v>主食</v>
      </c>
      <c r="H3392" s="17" t="n">
        <f aca="false">SUMIFS(品項年度售價!$D$2:$D$31,品項年度售價!$A$2:$A$31,$B3392,品項年度售價!$B$2:$B$31,$E3392)</f>
        <v>295</v>
      </c>
      <c r="I3392" s="4" t="n">
        <v>378</v>
      </c>
      <c r="J3392" s="14" t="n">
        <f aca="false">H3392*I3392</f>
        <v>111510</v>
      </c>
    </row>
    <row r="3393" customFormat="false" ht="15" hidden="false" customHeight="false" outlineLevel="0" collapsed="false">
      <c r="A3393" s="6" t="str">
        <f aca="false">TEXT(B3393,"0")&amp;"-"&amp;TEXT(C3393,"00")</f>
        <v>2025-07</v>
      </c>
      <c r="B3393" s="4" t="n">
        <v>2025</v>
      </c>
      <c r="C3393" s="4" t="n">
        <v>7</v>
      </c>
      <c r="D3393" s="9" t="s">
        <v>307</v>
      </c>
      <c r="E3393" s="9" t="s">
        <v>352</v>
      </c>
      <c r="F3393" s="12" t="str">
        <f aca="false">INDEX(品項主檔!$B$2:$B$11,MATCH($E3393,品項主檔!$A$2:$A$11,0))</f>
        <v>三杯雞定食</v>
      </c>
      <c r="G3393" s="12" t="str">
        <f aca="false">INDEX(品項主檔!$C$2:$C$11,MATCH($E3393,品項主檔!$A$2:$A$11,0))</f>
        <v>主食</v>
      </c>
      <c r="H3393" s="17" t="n">
        <f aca="false">SUMIFS(品項年度售價!$D$2:$D$31,品項年度售價!$A$2:$A$31,$B3393,品項年度售價!$B$2:$B$31,$E3393)</f>
        <v>260</v>
      </c>
      <c r="I3393" s="4" t="n">
        <v>290</v>
      </c>
      <c r="J3393" s="14" t="n">
        <f aca="false">H3393*I3393</f>
        <v>75400</v>
      </c>
    </row>
    <row r="3394" customFormat="false" ht="15" hidden="false" customHeight="false" outlineLevel="0" collapsed="false">
      <c r="A3394" s="6" t="str">
        <f aca="false">TEXT(B3394,"0")&amp;"-"&amp;TEXT(C3394,"00")</f>
        <v>2025-07</v>
      </c>
      <c r="B3394" s="4" t="n">
        <v>2025</v>
      </c>
      <c r="C3394" s="4" t="n">
        <v>7</v>
      </c>
      <c r="D3394" s="9" t="s">
        <v>307</v>
      </c>
      <c r="E3394" s="9" t="s">
        <v>354</v>
      </c>
      <c r="F3394" s="12" t="str">
        <f aca="false">INDEX(品項主檔!$B$2:$B$11,MATCH($E3394,品項主檔!$A$2:$A$11,0))</f>
        <v>蔥油雞腿飯</v>
      </c>
      <c r="G3394" s="12" t="str">
        <f aca="false">INDEX(品項主檔!$C$2:$C$11,MATCH($E3394,品項主檔!$A$2:$A$11,0))</f>
        <v>主食</v>
      </c>
      <c r="H3394" s="17" t="n">
        <f aca="false">SUMIFS(品項年度售價!$D$2:$D$31,品項年度售價!$A$2:$A$31,$B3394,品項年度售價!$B$2:$B$31,$E3394)</f>
        <v>230</v>
      </c>
      <c r="I3394" s="4" t="n">
        <v>406</v>
      </c>
      <c r="J3394" s="14" t="n">
        <f aca="false">H3394*I3394</f>
        <v>93380</v>
      </c>
    </row>
    <row r="3395" customFormat="false" ht="15" hidden="false" customHeight="false" outlineLevel="0" collapsed="false">
      <c r="A3395" s="6" t="str">
        <f aca="false">TEXT(B3395,"0")&amp;"-"&amp;TEXT(C3395,"00")</f>
        <v>2025-07</v>
      </c>
      <c r="B3395" s="4" t="n">
        <v>2025</v>
      </c>
      <c r="C3395" s="4" t="n">
        <v>7</v>
      </c>
      <c r="D3395" s="9" t="s">
        <v>307</v>
      </c>
      <c r="E3395" s="9" t="s">
        <v>356</v>
      </c>
      <c r="F3395" s="12" t="str">
        <f aca="false">INDEX(品項主檔!$B$2:$B$11,MATCH($E3395,品項主檔!$A$2:$A$11,0))</f>
        <v>黑胡椒豬排飯</v>
      </c>
      <c r="G3395" s="12" t="str">
        <f aca="false">INDEX(品項主檔!$C$2:$C$11,MATCH($E3395,品項主檔!$A$2:$A$11,0))</f>
        <v>主食</v>
      </c>
      <c r="H3395" s="17" t="n">
        <f aca="false">SUMIFS(品項年度售價!$D$2:$D$31,品項年度售價!$A$2:$A$31,$B3395,品項年度售價!$B$2:$B$31,$E3395)</f>
        <v>240</v>
      </c>
      <c r="I3395" s="4" t="n">
        <v>428</v>
      </c>
      <c r="J3395" s="14" t="n">
        <f aca="false">H3395*I3395</f>
        <v>102720</v>
      </c>
    </row>
    <row r="3396" customFormat="false" ht="15" hidden="false" customHeight="false" outlineLevel="0" collapsed="false">
      <c r="A3396" s="6" t="str">
        <f aca="false">TEXT(B3396,"0")&amp;"-"&amp;TEXT(C3396,"00")</f>
        <v>2025-07</v>
      </c>
      <c r="B3396" s="4" t="n">
        <v>2025</v>
      </c>
      <c r="C3396" s="4" t="n">
        <v>7</v>
      </c>
      <c r="D3396" s="9" t="s">
        <v>307</v>
      </c>
      <c r="E3396" s="9" t="s">
        <v>358</v>
      </c>
      <c r="F3396" s="12" t="str">
        <f aca="false">INDEX(品項主檔!$B$2:$B$11,MATCH($E3396,品項主檔!$A$2:$A$11,0))</f>
        <v>麻油雞湯麵</v>
      </c>
      <c r="G3396" s="12" t="str">
        <f aca="false">INDEX(品項主檔!$C$2:$C$11,MATCH($E3396,品項主檔!$A$2:$A$11,0))</f>
        <v>主食</v>
      </c>
      <c r="H3396" s="17" t="n">
        <f aca="false">SUMIFS(品項年度售價!$D$2:$D$31,品項年度售價!$A$2:$A$31,$B3396,品項年度售價!$B$2:$B$31,$E3396)</f>
        <v>305</v>
      </c>
      <c r="I3396" s="4" t="n">
        <v>139</v>
      </c>
      <c r="J3396" s="14" t="n">
        <f aca="false">H3396*I3396</f>
        <v>42395</v>
      </c>
    </row>
    <row r="3397" customFormat="false" ht="15" hidden="false" customHeight="false" outlineLevel="0" collapsed="false">
      <c r="A3397" s="6" t="str">
        <f aca="false">TEXT(B3397,"0")&amp;"-"&amp;TEXT(C3397,"00")</f>
        <v>2025-07</v>
      </c>
      <c r="B3397" s="4" t="n">
        <v>2025</v>
      </c>
      <c r="C3397" s="4" t="n">
        <v>7</v>
      </c>
      <c r="D3397" s="9" t="s">
        <v>307</v>
      </c>
      <c r="E3397" s="9" t="s">
        <v>360</v>
      </c>
      <c r="F3397" s="12" t="str">
        <f aca="false">INDEX(品項主檔!$B$2:$B$11,MATCH($E3397,品項主檔!$A$2:$A$11,0))</f>
        <v>塔香涼麵</v>
      </c>
      <c r="G3397" s="12" t="str">
        <f aca="false">INDEX(品項主檔!$C$2:$C$11,MATCH($E3397,品項主檔!$A$2:$A$11,0))</f>
        <v>主食</v>
      </c>
      <c r="H3397" s="17" t="n">
        <f aca="false">SUMIFS(品項年度售價!$D$2:$D$31,品項年度售價!$A$2:$A$31,$B3397,品項年度售價!$B$2:$B$31,$E3397)</f>
        <v>185</v>
      </c>
      <c r="I3397" s="4" t="n">
        <v>562</v>
      </c>
      <c r="J3397" s="14" t="n">
        <f aca="false">H3397*I3397</f>
        <v>103970</v>
      </c>
    </row>
    <row r="3398" customFormat="false" ht="15" hidden="false" customHeight="false" outlineLevel="0" collapsed="false">
      <c r="A3398" s="6" t="str">
        <f aca="false">TEXT(B3398,"0")&amp;"-"&amp;TEXT(C3398,"00")</f>
        <v>2025-07</v>
      </c>
      <c r="B3398" s="4" t="n">
        <v>2025</v>
      </c>
      <c r="C3398" s="4" t="n">
        <v>7</v>
      </c>
      <c r="D3398" s="9" t="s">
        <v>307</v>
      </c>
      <c r="E3398" s="9" t="s">
        <v>362</v>
      </c>
      <c r="F3398" s="12" t="str">
        <f aca="false">INDEX(品項主檔!$B$2:$B$11,MATCH($E3398,品項主檔!$A$2:$A$11,0))</f>
        <v>海鮮炒飯</v>
      </c>
      <c r="G3398" s="12" t="str">
        <f aca="false">INDEX(品項主檔!$C$2:$C$11,MATCH($E3398,品項主檔!$A$2:$A$11,0))</f>
        <v>主食</v>
      </c>
      <c r="H3398" s="17" t="n">
        <f aca="false">SUMIFS(品項年度售價!$D$2:$D$31,品項年度售價!$A$2:$A$31,$B3398,品項年度售價!$B$2:$B$31,$E3398)</f>
        <v>255</v>
      </c>
      <c r="I3398" s="4" t="n">
        <v>350</v>
      </c>
      <c r="J3398" s="14" t="n">
        <f aca="false">H3398*I3398</f>
        <v>89250</v>
      </c>
    </row>
    <row r="3399" customFormat="false" ht="15" hidden="false" customHeight="false" outlineLevel="0" collapsed="false">
      <c r="A3399" s="6" t="str">
        <f aca="false">TEXT(B3399,"0")&amp;"-"&amp;TEXT(C3399,"00")</f>
        <v>2025-07</v>
      </c>
      <c r="B3399" s="4" t="n">
        <v>2025</v>
      </c>
      <c r="C3399" s="4" t="n">
        <v>7</v>
      </c>
      <c r="D3399" s="9" t="s">
        <v>307</v>
      </c>
      <c r="E3399" s="9" t="s">
        <v>364</v>
      </c>
      <c r="F3399" s="12" t="str">
        <f aca="false">INDEX(品項主檔!$B$2:$B$11,MATCH($E3399,品項主檔!$A$2:$A$11,0))</f>
        <v>酸辣湯</v>
      </c>
      <c r="G3399" s="12" t="str">
        <f aca="false">INDEX(品項主檔!$C$2:$C$11,MATCH($E3399,品項主檔!$A$2:$A$11,0))</f>
        <v>湯品</v>
      </c>
      <c r="H3399" s="17" t="n">
        <f aca="false">SUMIFS(品項年度售價!$D$2:$D$31,品項年度售價!$A$2:$A$31,$B3399,品項年度售價!$B$2:$B$31,$E3399)</f>
        <v>60</v>
      </c>
      <c r="I3399" s="4" t="n">
        <v>1395</v>
      </c>
      <c r="J3399" s="14" t="n">
        <f aca="false">H3399*I3399</f>
        <v>83700</v>
      </c>
    </row>
    <row r="3400" customFormat="false" ht="15" hidden="false" customHeight="false" outlineLevel="0" collapsed="false">
      <c r="A3400" s="6" t="str">
        <f aca="false">TEXT(B3400,"0")&amp;"-"&amp;TEXT(C3400,"00")</f>
        <v>2025-07</v>
      </c>
      <c r="B3400" s="4" t="n">
        <v>2025</v>
      </c>
      <c r="C3400" s="4" t="n">
        <v>7</v>
      </c>
      <c r="D3400" s="9" t="s">
        <v>307</v>
      </c>
      <c r="E3400" s="9" t="s">
        <v>367</v>
      </c>
      <c r="F3400" s="12" t="str">
        <f aca="false">INDEX(品項主檔!$B$2:$B$11,MATCH($E3400,品項主檔!$A$2:$A$11,0))</f>
        <v>招牌滷味拼盤</v>
      </c>
      <c r="G3400" s="12" t="str">
        <f aca="false">INDEX(品項主檔!$C$2:$C$11,MATCH($E3400,品項主檔!$A$2:$A$11,0))</f>
        <v>小菜</v>
      </c>
      <c r="H3400" s="17" t="n">
        <f aca="false">SUMIFS(品項年度售價!$D$2:$D$31,品項年度售價!$A$2:$A$31,$B3400,品項年度售價!$B$2:$B$31,$E3400)</f>
        <v>125</v>
      </c>
      <c r="I3400" s="4" t="n">
        <v>1068</v>
      </c>
      <c r="J3400" s="14" t="n">
        <f aca="false">H3400*I3400</f>
        <v>133500</v>
      </c>
    </row>
    <row r="3401" customFormat="false" ht="15" hidden="false" customHeight="false" outlineLevel="0" collapsed="false">
      <c r="A3401" s="6" t="str">
        <f aca="false">TEXT(B3401,"0")&amp;"-"&amp;TEXT(C3401,"00")</f>
        <v>2025-07</v>
      </c>
      <c r="B3401" s="4" t="n">
        <v>2025</v>
      </c>
      <c r="C3401" s="4" t="n">
        <v>7</v>
      </c>
      <c r="D3401" s="9" t="s">
        <v>307</v>
      </c>
      <c r="E3401" s="9" t="s">
        <v>370</v>
      </c>
      <c r="F3401" s="12" t="str">
        <f aca="false">INDEX(品項主檔!$B$2:$B$11,MATCH($E3401,品項主檔!$A$2:$A$11,0))</f>
        <v>古早味紅茶</v>
      </c>
      <c r="G3401" s="12" t="str">
        <f aca="false">INDEX(品項主檔!$C$2:$C$11,MATCH($E3401,品項主檔!$A$2:$A$11,0))</f>
        <v>飲品</v>
      </c>
      <c r="H3401" s="17" t="n">
        <f aca="false">SUMIFS(品項年度售價!$D$2:$D$31,品項年度售價!$A$2:$A$31,$B3401,品項年度售價!$B$2:$B$31,$E3401)</f>
        <v>45</v>
      </c>
      <c r="I3401" s="4" t="n">
        <v>4139</v>
      </c>
      <c r="J3401" s="14" t="n">
        <f aca="false">H3401*I3401</f>
        <v>186255</v>
      </c>
    </row>
    <row r="3402" customFormat="false" ht="15" hidden="false" customHeight="false" outlineLevel="0" collapsed="false">
      <c r="A3402" s="6" t="str">
        <f aca="false">TEXT(B3402,"0")&amp;"-"&amp;TEXT(C3402,"00")</f>
        <v>2025-07</v>
      </c>
      <c r="B3402" s="4" t="n">
        <v>2025</v>
      </c>
      <c r="C3402" s="4" t="n">
        <v>7</v>
      </c>
      <c r="D3402" s="9" t="s">
        <v>310</v>
      </c>
      <c r="E3402" s="9" t="s">
        <v>349</v>
      </c>
      <c r="F3402" s="12" t="str">
        <f aca="false">INDEX(品項主檔!$B$2:$B$11,MATCH($E3402,品項主檔!$A$2:$A$11,0))</f>
        <v>招牌牛肉麵</v>
      </c>
      <c r="G3402" s="12" t="str">
        <f aca="false">INDEX(品項主檔!$C$2:$C$11,MATCH($E3402,品項主檔!$A$2:$A$11,0))</f>
        <v>主食</v>
      </c>
      <c r="H3402" s="17" t="n">
        <f aca="false">SUMIFS(品項年度售價!$D$2:$D$31,品項年度售價!$A$2:$A$31,$B3402,品項年度售價!$B$2:$B$31,$E3402)</f>
        <v>295</v>
      </c>
      <c r="I3402" s="4" t="n">
        <v>294</v>
      </c>
      <c r="J3402" s="14" t="n">
        <f aca="false">H3402*I3402</f>
        <v>86730</v>
      </c>
    </row>
    <row r="3403" customFormat="false" ht="15" hidden="false" customHeight="false" outlineLevel="0" collapsed="false">
      <c r="A3403" s="6" t="str">
        <f aca="false">TEXT(B3403,"0")&amp;"-"&amp;TEXT(C3403,"00")</f>
        <v>2025-07</v>
      </c>
      <c r="B3403" s="4" t="n">
        <v>2025</v>
      </c>
      <c r="C3403" s="4" t="n">
        <v>7</v>
      </c>
      <c r="D3403" s="9" t="s">
        <v>310</v>
      </c>
      <c r="E3403" s="9" t="s">
        <v>352</v>
      </c>
      <c r="F3403" s="12" t="str">
        <f aca="false">INDEX(品項主檔!$B$2:$B$11,MATCH($E3403,品項主檔!$A$2:$A$11,0))</f>
        <v>三杯雞定食</v>
      </c>
      <c r="G3403" s="12" t="str">
        <f aca="false">INDEX(品項主檔!$C$2:$C$11,MATCH($E3403,品項主檔!$A$2:$A$11,0))</f>
        <v>主食</v>
      </c>
      <c r="H3403" s="17" t="n">
        <f aca="false">SUMIFS(品項年度售價!$D$2:$D$31,品項年度售價!$A$2:$A$31,$B3403,品項年度售價!$B$2:$B$31,$E3403)</f>
        <v>260</v>
      </c>
      <c r="I3403" s="4" t="n">
        <v>310</v>
      </c>
      <c r="J3403" s="14" t="n">
        <f aca="false">H3403*I3403</f>
        <v>80600</v>
      </c>
    </row>
    <row r="3404" customFormat="false" ht="15" hidden="false" customHeight="false" outlineLevel="0" collapsed="false">
      <c r="A3404" s="6" t="str">
        <f aca="false">TEXT(B3404,"0")&amp;"-"&amp;TEXT(C3404,"00")</f>
        <v>2025-07</v>
      </c>
      <c r="B3404" s="4" t="n">
        <v>2025</v>
      </c>
      <c r="C3404" s="4" t="n">
        <v>7</v>
      </c>
      <c r="D3404" s="9" t="s">
        <v>310</v>
      </c>
      <c r="E3404" s="9" t="s">
        <v>354</v>
      </c>
      <c r="F3404" s="12" t="str">
        <f aca="false">INDEX(品項主檔!$B$2:$B$11,MATCH($E3404,品項主檔!$A$2:$A$11,0))</f>
        <v>蔥油雞腿飯</v>
      </c>
      <c r="G3404" s="12" t="str">
        <f aca="false">INDEX(品項主檔!$C$2:$C$11,MATCH($E3404,品項主檔!$A$2:$A$11,0))</f>
        <v>主食</v>
      </c>
      <c r="H3404" s="17" t="n">
        <f aca="false">SUMIFS(品項年度售價!$D$2:$D$31,品項年度售價!$A$2:$A$31,$B3404,品項年度售價!$B$2:$B$31,$E3404)</f>
        <v>230</v>
      </c>
      <c r="I3404" s="4" t="n">
        <v>245</v>
      </c>
      <c r="J3404" s="14" t="n">
        <f aca="false">H3404*I3404</f>
        <v>56350</v>
      </c>
    </row>
    <row r="3405" customFormat="false" ht="15" hidden="false" customHeight="false" outlineLevel="0" collapsed="false">
      <c r="A3405" s="6" t="str">
        <f aca="false">TEXT(B3405,"0")&amp;"-"&amp;TEXT(C3405,"00")</f>
        <v>2025-07</v>
      </c>
      <c r="B3405" s="4" t="n">
        <v>2025</v>
      </c>
      <c r="C3405" s="4" t="n">
        <v>7</v>
      </c>
      <c r="D3405" s="9" t="s">
        <v>310</v>
      </c>
      <c r="E3405" s="9" t="s">
        <v>356</v>
      </c>
      <c r="F3405" s="12" t="str">
        <f aca="false">INDEX(品項主檔!$B$2:$B$11,MATCH($E3405,品項主檔!$A$2:$A$11,0))</f>
        <v>黑胡椒豬排飯</v>
      </c>
      <c r="G3405" s="12" t="str">
        <f aca="false">INDEX(品項主檔!$C$2:$C$11,MATCH($E3405,品項主檔!$A$2:$A$11,0))</f>
        <v>主食</v>
      </c>
      <c r="H3405" s="17" t="n">
        <f aca="false">SUMIFS(品項年度售價!$D$2:$D$31,品項年度售價!$A$2:$A$31,$B3405,品項年度售價!$B$2:$B$31,$E3405)</f>
        <v>240</v>
      </c>
      <c r="I3405" s="4" t="n">
        <v>354</v>
      </c>
      <c r="J3405" s="14" t="n">
        <f aca="false">H3405*I3405</f>
        <v>84960</v>
      </c>
    </row>
    <row r="3406" customFormat="false" ht="15" hidden="false" customHeight="false" outlineLevel="0" collapsed="false">
      <c r="A3406" s="6" t="str">
        <f aca="false">TEXT(B3406,"0")&amp;"-"&amp;TEXT(C3406,"00")</f>
        <v>2025-07</v>
      </c>
      <c r="B3406" s="4" t="n">
        <v>2025</v>
      </c>
      <c r="C3406" s="4" t="n">
        <v>7</v>
      </c>
      <c r="D3406" s="9" t="s">
        <v>310</v>
      </c>
      <c r="E3406" s="9" t="s">
        <v>358</v>
      </c>
      <c r="F3406" s="12" t="str">
        <f aca="false">INDEX(品項主檔!$B$2:$B$11,MATCH($E3406,品項主檔!$A$2:$A$11,0))</f>
        <v>麻油雞湯麵</v>
      </c>
      <c r="G3406" s="12" t="str">
        <f aca="false">INDEX(品項主檔!$C$2:$C$11,MATCH($E3406,品項主檔!$A$2:$A$11,0))</f>
        <v>主食</v>
      </c>
      <c r="H3406" s="17" t="n">
        <f aca="false">SUMIFS(品項年度售價!$D$2:$D$31,品項年度售價!$A$2:$A$31,$B3406,品項年度售價!$B$2:$B$31,$E3406)</f>
        <v>305</v>
      </c>
      <c r="I3406" s="4" t="n">
        <v>143</v>
      </c>
      <c r="J3406" s="14" t="n">
        <f aca="false">H3406*I3406</f>
        <v>43615</v>
      </c>
    </row>
    <row r="3407" customFormat="false" ht="15" hidden="false" customHeight="false" outlineLevel="0" collapsed="false">
      <c r="A3407" s="6" t="str">
        <f aca="false">TEXT(B3407,"0")&amp;"-"&amp;TEXT(C3407,"00")</f>
        <v>2025-07</v>
      </c>
      <c r="B3407" s="4" t="n">
        <v>2025</v>
      </c>
      <c r="C3407" s="4" t="n">
        <v>7</v>
      </c>
      <c r="D3407" s="9" t="s">
        <v>310</v>
      </c>
      <c r="E3407" s="9" t="s">
        <v>360</v>
      </c>
      <c r="F3407" s="12" t="str">
        <f aca="false">INDEX(品項主檔!$B$2:$B$11,MATCH($E3407,品項主檔!$A$2:$A$11,0))</f>
        <v>塔香涼麵</v>
      </c>
      <c r="G3407" s="12" t="str">
        <f aca="false">INDEX(品項主檔!$C$2:$C$11,MATCH($E3407,品項主檔!$A$2:$A$11,0))</f>
        <v>主食</v>
      </c>
      <c r="H3407" s="17" t="n">
        <f aca="false">SUMIFS(品項年度售價!$D$2:$D$31,品項年度售價!$A$2:$A$31,$B3407,品項年度售價!$B$2:$B$31,$E3407)</f>
        <v>185</v>
      </c>
      <c r="I3407" s="4" t="n">
        <v>486</v>
      </c>
      <c r="J3407" s="14" t="n">
        <f aca="false">H3407*I3407</f>
        <v>89910</v>
      </c>
    </row>
    <row r="3408" customFormat="false" ht="15" hidden="false" customHeight="false" outlineLevel="0" collapsed="false">
      <c r="A3408" s="6" t="str">
        <f aca="false">TEXT(B3408,"0")&amp;"-"&amp;TEXT(C3408,"00")</f>
        <v>2025-07</v>
      </c>
      <c r="B3408" s="4" t="n">
        <v>2025</v>
      </c>
      <c r="C3408" s="4" t="n">
        <v>7</v>
      </c>
      <c r="D3408" s="9" t="s">
        <v>310</v>
      </c>
      <c r="E3408" s="9" t="s">
        <v>362</v>
      </c>
      <c r="F3408" s="12" t="str">
        <f aca="false">INDEX(品項主檔!$B$2:$B$11,MATCH($E3408,品項主檔!$A$2:$A$11,0))</f>
        <v>海鮮炒飯</v>
      </c>
      <c r="G3408" s="12" t="str">
        <f aca="false">INDEX(品項主檔!$C$2:$C$11,MATCH($E3408,品項主檔!$A$2:$A$11,0))</f>
        <v>主食</v>
      </c>
      <c r="H3408" s="17" t="n">
        <f aca="false">SUMIFS(品項年度售價!$D$2:$D$31,品項年度售價!$A$2:$A$31,$B3408,品項年度售價!$B$2:$B$31,$E3408)</f>
        <v>255</v>
      </c>
      <c r="I3408" s="4" t="n">
        <v>345</v>
      </c>
      <c r="J3408" s="14" t="n">
        <f aca="false">H3408*I3408</f>
        <v>87975</v>
      </c>
    </row>
    <row r="3409" customFormat="false" ht="15" hidden="false" customHeight="false" outlineLevel="0" collapsed="false">
      <c r="A3409" s="6" t="str">
        <f aca="false">TEXT(B3409,"0")&amp;"-"&amp;TEXT(C3409,"00")</f>
        <v>2025-07</v>
      </c>
      <c r="B3409" s="4" t="n">
        <v>2025</v>
      </c>
      <c r="C3409" s="4" t="n">
        <v>7</v>
      </c>
      <c r="D3409" s="9" t="s">
        <v>310</v>
      </c>
      <c r="E3409" s="9" t="s">
        <v>364</v>
      </c>
      <c r="F3409" s="12" t="str">
        <f aca="false">INDEX(品項主檔!$B$2:$B$11,MATCH($E3409,品項主檔!$A$2:$A$11,0))</f>
        <v>酸辣湯</v>
      </c>
      <c r="G3409" s="12" t="str">
        <f aca="false">INDEX(品項主檔!$C$2:$C$11,MATCH($E3409,品項主檔!$A$2:$A$11,0))</f>
        <v>湯品</v>
      </c>
      <c r="H3409" s="17" t="n">
        <f aca="false">SUMIFS(品項年度售價!$D$2:$D$31,品項年度售價!$A$2:$A$31,$B3409,品項年度售價!$B$2:$B$31,$E3409)</f>
        <v>60</v>
      </c>
      <c r="I3409" s="4" t="n">
        <v>1350</v>
      </c>
      <c r="J3409" s="14" t="n">
        <f aca="false">H3409*I3409</f>
        <v>81000</v>
      </c>
    </row>
    <row r="3410" customFormat="false" ht="15" hidden="false" customHeight="false" outlineLevel="0" collapsed="false">
      <c r="A3410" s="6" t="str">
        <f aca="false">TEXT(B3410,"0")&amp;"-"&amp;TEXT(C3410,"00")</f>
        <v>2025-07</v>
      </c>
      <c r="B3410" s="4" t="n">
        <v>2025</v>
      </c>
      <c r="C3410" s="4" t="n">
        <v>7</v>
      </c>
      <c r="D3410" s="9" t="s">
        <v>310</v>
      </c>
      <c r="E3410" s="9" t="s">
        <v>367</v>
      </c>
      <c r="F3410" s="12" t="str">
        <f aca="false">INDEX(品項主檔!$B$2:$B$11,MATCH($E3410,品項主檔!$A$2:$A$11,0))</f>
        <v>招牌滷味拼盤</v>
      </c>
      <c r="G3410" s="12" t="str">
        <f aca="false">INDEX(品項主檔!$C$2:$C$11,MATCH($E3410,品項主檔!$A$2:$A$11,0))</f>
        <v>小菜</v>
      </c>
      <c r="H3410" s="17" t="n">
        <f aca="false">SUMIFS(品項年度售價!$D$2:$D$31,品項年度售價!$A$2:$A$31,$B3410,品項年度售價!$B$2:$B$31,$E3410)</f>
        <v>125</v>
      </c>
      <c r="I3410" s="4" t="n">
        <v>912</v>
      </c>
      <c r="J3410" s="14" t="n">
        <f aca="false">H3410*I3410</f>
        <v>114000</v>
      </c>
    </row>
    <row r="3411" customFormat="false" ht="15" hidden="false" customHeight="false" outlineLevel="0" collapsed="false">
      <c r="A3411" s="6" t="str">
        <f aca="false">TEXT(B3411,"0")&amp;"-"&amp;TEXT(C3411,"00")</f>
        <v>2025-07</v>
      </c>
      <c r="B3411" s="4" t="n">
        <v>2025</v>
      </c>
      <c r="C3411" s="4" t="n">
        <v>7</v>
      </c>
      <c r="D3411" s="9" t="s">
        <v>310</v>
      </c>
      <c r="E3411" s="9" t="s">
        <v>370</v>
      </c>
      <c r="F3411" s="12" t="str">
        <f aca="false">INDEX(品項主檔!$B$2:$B$11,MATCH($E3411,品項主檔!$A$2:$A$11,0))</f>
        <v>古早味紅茶</v>
      </c>
      <c r="G3411" s="12" t="str">
        <f aca="false">INDEX(品項主檔!$C$2:$C$11,MATCH($E3411,品項主檔!$A$2:$A$11,0))</f>
        <v>飲品</v>
      </c>
      <c r="H3411" s="17" t="n">
        <f aca="false">SUMIFS(品項年度售價!$D$2:$D$31,品項年度售價!$A$2:$A$31,$B3411,品項年度售價!$B$2:$B$31,$E3411)</f>
        <v>45</v>
      </c>
      <c r="I3411" s="4" t="n">
        <v>3879</v>
      </c>
      <c r="J3411" s="14" t="n">
        <f aca="false">H3411*I3411</f>
        <v>174555</v>
      </c>
    </row>
    <row r="3412" customFormat="false" ht="15" hidden="false" customHeight="false" outlineLevel="0" collapsed="false">
      <c r="A3412" s="6" t="str">
        <f aca="false">TEXT(B3412,"0")&amp;"-"&amp;TEXT(C3412,"00")</f>
        <v>2025-07</v>
      </c>
      <c r="B3412" s="4" t="n">
        <v>2025</v>
      </c>
      <c r="C3412" s="4" t="n">
        <v>7</v>
      </c>
      <c r="D3412" s="9" t="s">
        <v>318</v>
      </c>
      <c r="E3412" s="9" t="s">
        <v>349</v>
      </c>
      <c r="F3412" s="12" t="str">
        <f aca="false">INDEX(品項主檔!$B$2:$B$11,MATCH($E3412,品項主檔!$A$2:$A$11,0))</f>
        <v>招牌牛肉麵</v>
      </c>
      <c r="G3412" s="12" t="str">
        <f aca="false">INDEX(品項主檔!$C$2:$C$11,MATCH($E3412,品項主檔!$A$2:$A$11,0))</f>
        <v>主食</v>
      </c>
      <c r="H3412" s="17" t="n">
        <f aca="false">SUMIFS(品項年度售價!$D$2:$D$31,品項年度售價!$A$2:$A$31,$B3412,品項年度售價!$B$2:$B$31,$E3412)</f>
        <v>295</v>
      </c>
      <c r="I3412" s="4" t="n">
        <v>387</v>
      </c>
      <c r="J3412" s="14" t="n">
        <f aca="false">H3412*I3412</f>
        <v>114165</v>
      </c>
    </row>
    <row r="3413" customFormat="false" ht="15" hidden="false" customHeight="false" outlineLevel="0" collapsed="false">
      <c r="A3413" s="6" t="str">
        <f aca="false">TEXT(B3413,"0")&amp;"-"&amp;TEXT(C3413,"00")</f>
        <v>2025-07</v>
      </c>
      <c r="B3413" s="4" t="n">
        <v>2025</v>
      </c>
      <c r="C3413" s="4" t="n">
        <v>7</v>
      </c>
      <c r="D3413" s="9" t="s">
        <v>318</v>
      </c>
      <c r="E3413" s="9" t="s">
        <v>352</v>
      </c>
      <c r="F3413" s="12" t="str">
        <f aca="false">INDEX(品項主檔!$B$2:$B$11,MATCH($E3413,品項主檔!$A$2:$A$11,0))</f>
        <v>三杯雞定食</v>
      </c>
      <c r="G3413" s="12" t="str">
        <f aca="false">INDEX(品項主檔!$C$2:$C$11,MATCH($E3413,品項主檔!$A$2:$A$11,0))</f>
        <v>主食</v>
      </c>
      <c r="H3413" s="17" t="n">
        <f aca="false">SUMIFS(品項年度售價!$D$2:$D$31,品項年度售價!$A$2:$A$31,$B3413,品項年度售價!$B$2:$B$31,$E3413)</f>
        <v>260</v>
      </c>
      <c r="I3413" s="4" t="n">
        <v>336</v>
      </c>
      <c r="J3413" s="14" t="n">
        <f aca="false">H3413*I3413</f>
        <v>87360</v>
      </c>
    </row>
    <row r="3414" customFormat="false" ht="15" hidden="false" customHeight="false" outlineLevel="0" collapsed="false">
      <c r="A3414" s="6" t="str">
        <f aca="false">TEXT(B3414,"0")&amp;"-"&amp;TEXT(C3414,"00")</f>
        <v>2025-07</v>
      </c>
      <c r="B3414" s="4" t="n">
        <v>2025</v>
      </c>
      <c r="C3414" s="4" t="n">
        <v>7</v>
      </c>
      <c r="D3414" s="9" t="s">
        <v>318</v>
      </c>
      <c r="E3414" s="9" t="s">
        <v>354</v>
      </c>
      <c r="F3414" s="12" t="str">
        <f aca="false">INDEX(品項主檔!$B$2:$B$11,MATCH($E3414,品項主檔!$A$2:$A$11,0))</f>
        <v>蔥油雞腿飯</v>
      </c>
      <c r="G3414" s="12" t="str">
        <f aca="false">INDEX(品項主檔!$C$2:$C$11,MATCH($E3414,品項主檔!$A$2:$A$11,0))</f>
        <v>主食</v>
      </c>
      <c r="H3414" s="17" t="n">
        <f aca="false">SUMIFS(品項年度售價!$D$2:$D$31,品項年度售價!$A$2:$A$31,$B3414,品項年度售價!$B$2:$B$31,$E3414)</f>
        <v>230</v>
      </c>
      <c r="I3414" s="4" t="n">
        <v>392</v>
      </c>
      <c r="J3414" s="14" t="n">
        <f aca="false">H3414*I3414</f>
        <v>90160</v>
      </c>
    </row>
    <row r="3415" customFormat="false" ht="15" hidden="false" customHeight="false" outlineLevel="0" collapsed="false">
      <c r="A3415" s="6" t="str">
        <f aca="false">TEXT(B3415,"0")&amp;"-"&amp;TEXT(C3415,"00")</f>
        <v>2025-07</v>
      </c>
      <c r="B3415" s="4" t="n">
        <v>2025</v>
      </c>
      <c r="C3415" s="4" t="n">
        <v>7</v>
      </c>
      <c r="D3415" s="9" t="s">
        <v>318</v>
      </c>
      <c r="E3415" s="9" t="s">
        <v>356</v>
      </c>
      <c r="F3415" s="12" t="str">
        <f aca="false">INDEX(品項主檔!$B$2:$B$11,MATCH($E3415,品項主檔!$A$2:$A$11,0))</f>
        <v>黑胡椒豬排飯</v>
      </c>
      <c r="G3415" s="12" t="str">
        <f aca="false">INDEX(品項主檔!$C$2:$C$11,MATCH($E3415,品項主檔!$A$2:$A$11,0))</f>
        <v>主食</v>
      </c>
      <c r="H3415" s="17" t="n">
        <f aca="false">SUMIFS(品項年度售價!$D$2:$D$31,品項年度售價!$A$2:$A$31,$B3415,品項年度售價!$B$2:$B$31,$E3415)</f>
        <v>240</v>
      </c>
      <c r="I3415" s="4" t="n">
        <v>320</v>
      </c>
      <c r="J3415" s="14" t="n">
        <f aca="false">H3415*I3415</f>
        <v>76800</v>
      </c>
    </row>
    <row r="3416" customFormat="false" ht="15" hidden="false" customHeight="false" outlineLevel="0" collapsed="false">
      <c r="A3416" s="6" t="str">
        <f aca="false">TEXT(B3416,"0")&amp;"-"&amp;TEXT(C3416,"00")</f>
        <v>2025-07</v>
      </c>
      <c r="B3416" s="4" t="n">
        <v>2025</v>
      </c>
      <c r="C3416" s="4" t="n">
        <v>7</v>
      </c>
      <c r="D3416" s="9" t="s">
        <v>318</v>
      </c>
      <c r="E3416" s="9" t="s">
        <v>358</v>
      </c>
      <c r="F3416" s="12" t="str">
        <f aca="false">INDEX(品項主檔!$B$2:$B$11,MATCH($E3416,品項主檔!$A$2:$A$11,0))</f>
        <v>麻油雞湯麵</v>
      </c>
      <c r="G3416" s="12" t="str">
        <f aca="false">INDEX(品項主檔!$C$2:$C$11,MATCH($E3416,品項主檔!$A$2:$A$11,0))</f>
        <v>主食</v>
      </c>
      <c r="H3416" s="17" t="n">
        <f aca="false">SUMIFS(品項年度售價!$D$2:$D$31,品項年度售價!$A$2:$A$31,$B3416,品項年度售價!$B$2:$B$31,$E3416)</f>
        <v>305</v>
      </c>
      <c r="I3416" s="4" t="n">
        <v>141</v>
      </c>
      <c r="J3416" s="14" t="n">
        <f aca="false">H3416*I3416</f>
        <v>43005</v>
      </c>
    </row>
    <row r="3417" customFormat="false" ht="15" hidden="false" customHeight="false" outlineLevel="0" collapsed="false">
      <c r="A3417" s="6" t="str">
        <f aca="false">TEXT(B3417,"0")&amp;"-"&amp;TEXT(C3417,"00")</f>
        <v>2025-07</v>
      </c>
      <c r="B3417" s="4" t="n">
        <v>2025</v>
      </c>
      <c r="C3417" s="4" t="n">
        <v>7</v>
      </c>
      <c r="D3417" s="9" t="s">
        <v>318</v>
      </c>
      <c r="E3417" s="9" t="s">
        <v>360</v>
      </c>
      <c r="F3417" s="12" t="str">
        <f aca="false">INDEX(品項主檔!$B$2:$B$11,MATCH($E3417,品項主檔!$A$2:$A$11,0))</f>
        <v>塔香涼麵</v>
      </c>
      <c r="G3417" s="12" t="str">
        <f aca="false">INDEX(品項主檔!$C$2:$C$11,MATCH($E3417,品項主檔!$A$2:$A$11,0))</f>
        <v>主食</v>
      </c>
      <c r="H3417" s="17" t="n">
        <f aca="false">SUMIFS(品項年度售價!$D$2:$D$31,品項年度售價!$A$2:$A$31,$B3417,品項年度售價!$B$2:$B$31,$E3417)</f>
        <v>185</v>
      </c>
      <c r="I3417" s="4" t="n">
        <v>544</v>
      </c>
      <c r="J3417" s="14" t="n">
        <f aca="false">H3417*I3417</f>
        <v>100640</v>
      </c>
    </row>
    <row r="3418" customFormat="false" ht="15" hidden="false" customHeight="false" outlineLevel="0" collapsed="false">
      <c r="A3418" s="6" t="str">
        <f aca="false">TEXT(B3418,"0")&amp;"-"&amp;TEXT(C3418,"00")</f>
        <v>2025-07</v>
      </c>
      <c r="B3418" s="4" t="n">
        <v>2025</v>
      </c>
      <c r="C3418" s="4" t="n">
        <v>7</v>
      </c>
      <c r="D3418" s="9" t="s">
        <v>318</v>
      </c>
      <c r="E3418" s="9" t="s">
        <v>362</v>
      </c>
      <c r="F3418" s="12" t="str">
        <f aca="false">INDEX(品項主檔!$B$2:$B$11,MATCH($E3418,品項主檔!$A$2:$A$11,0))</f>
        <v>海鮮炒飯</v>
      </c>
      <c r="G3418" s="12" t="str">
        <f aca="false">INDEX(品項主檔!$C$2:$C$11,MATCH($E3418,品項主檔!$A$2:$A$11,0))</f>
        <v>主食</v>
      </c>
      <c r="H3418" s="17" t="n">
        <f aca="false">SUMIFS(品項年度售價!$D$2:$D$31,品項年度售價!$A$2:$A$31,$B3418,品項年度售價!$B$2:$B$31,$E3418)</f>
        <v>255</v>
      </c>
      <c r="I3418" s="4" t="n">
        <v>443</v>
      </c>
      <c r="J3418" s="14" t="n">
        <f aca="false">H3418*I3418</f>
        <v>112965</v>
      </c>
    </row>
    <row r="3419" customFormat="false" ht="15" hidden="false" customHeight="false" outlineLevel="0" collapsed="false">
      <c r="A3419" s="6" t="str">
        <f aca="false">TEXT(B3419,"0")&amp;"-"&amp;TEXT(C3419,"00")</f>
        <v>2025-07</v>
      </c>
      <c r="B3419" s="4" t="n">
        <v>2025</v>
      </c>
      <c r="C3419" s="4" t="n">
        <v>7</v>
      </c>
      <c r="D3419" s="9" t="s">
        <v>318</v>
      </c>
      <c r="E3419" s="9" t="s">
        <v>364</v>
      </c>
      <c r="F3419" s="12" t="str">
        <f aca="false">INDEX(品項主檔!$B$2:$B$11,MATCH($E3419,品項主檔!$A$2:$A$11,0))</f>
        <v>酸辣湯</v>
      </c>
      <c r="G3419" s="12" t="str">
        <f aca="false">INDEX(品項主檔!$C$2:$C$11,MATCH($E3419,品項主檔!$A$2:$A$11,0))</f>
        <v>湯品</v>
      </c>
      <c r="H3419" s="17" t="n">
        <f aca="false">SUMIFS(品項年度售價!$D$2:$D$31,品項年度售價!$A$2:$A$31,$B3419,品項年度售價!$B$2:$B$31,$E3419)</f>
        <v>60</v>
      </c>
      <c r="I3419" s="4" t="n">
        <v>1636</v>
      </c>
      <c r="J3419" s="14" t="n">
        <f aca="false">H3419*I3419</f>
        <v>98160</v>
      </c>
    </row>
    <row r="3420" customFormat="false" ht="15" hidden="false" customHeight="false" outlineLevel="0" collapsed="false">
      <c r="A3420" s="6" t="str">
        <f aca="false">TEXT(B3420,"0")&amp;"-"&amp;TEXT(C3420,"00")</f>
        <v>2025-07</v>
      </c>
      <c r="B3420" s="4" t="n">
        <v>2025</v>
      </c>
      <c r="C3420" s="4" t="n">
        <v>7</v>
      </c>
      <c r="D3420" s="9" t="s">
        <v>318</v>
      </c>
      <c r="E3420" s="9" t="s">
        <v>367</v>
      </c>
      <c r="F3420" s="12" t="str">
        <f aca="false">INDEX(品項主檔!$B$2:$B$11,MATCH($E3420,品項主檔!$A$2:$A$11,0))</f>
        <v>招牌滷味拼盤</v>
      </c>
      <c r="G3420" s="12" t="str">
        <f aca="false">INDEX(品項主檔!$C$2:$C$11,MATCH($E3420,品項主檔!$A$2:$A$11,0))</f>
        <v>小菜</v>
      </c>
      <c r="H3420" s="17" t="n">
        <f aca="false">SUMIFS(品項年度售價!$D$2:$D$31,品項年度售價!$A$2:$A$31,$B3420,品項年度售價!$B$2:$B$31,$E3420)</f>
        <v>125</v>
      </c>
      <c r="I3420" s="4" t="n">
        <v>1409</v>
      </c>
      <c r="J3420" s="14" t="n">
        <f aca="false">H3420*I3420</f>
        <v>176125</v>
      </c>
    </row>
    <row r="3421" customFormat="false" ht="15" hidden="false" customHeight="false" outlineLevel="0" collapsed="false">
      <c r="A3421" s="6" t="str">
        <f aca="false">TEXT(B3421,"0")&amp;"-"&amp;TEXT(C3421,"00")</f>
        <v>2025-07</v>
      </c>
      <c r="B3421" s="4" t="n">
        <v>2025</v>
      </c>
      <c r="C3421" s="4" t="n">
        <v>7</v>
      </c>
      <c r="D3421" s="9" t="s">
        <v>318</v>
      </c>
      <c r="E3421" s="9" t="s">
        <v>370</v>
      </c>
      <c r="F3421" s="12" t="str">
        <f aca="false">INDEX(品項主檔!$B$2:$B$11,MATCH($E3421,品項主檔!$A$2:$A$11,0))</f>
        <v>古早味紅茶</v>
      </c>
      <c r="G3421" s="12" t="str">
        <f aca="false">INDEX(品項主檔!$C$2:$C$11,MATCH($E3421,品項主檔!$A$2:$A$11,0))</f>
        <v>飲品</v>
      </c>
      <c r="H3421" s="17" t="n">
        <f aca="false">SUMIFS(品項年度售價!$D$2:$D$31,品項年度售價!$A$2:$A$31,$B3421,品項年度售價!$B$2:$B$31,$E3421)</f>
        <v>45</v>
      </c>
      <c r="I3421" s="4" t="n">
        <v>4079</v>
      </c>
      <c r="J3421" s="14" t="n">
        <f aca="false">H3421*I3421</f>
        <v>183555</v>
      </c>
    </row>
    <row r="3422" customFormat="false" ht="15" hidden="false" customHeight="false" outlineLevel="0" collapsed="false">
      <c r="A3422" s="6" t="str">
        <f aca="false">TEXT(B3422,"0")&amp;"-"&amp;TEXT(C3422,"00")</f>
        <v>2025-07</v>
      </c>
      <c r="B3422" s="4" t="n">
        <v>2025</v>
      </c>
      <c r="C3422" s="4" t="n">
        <v>7</v>
      </c>
      <c r="D3422" s="9" t="s">
        <v>323</v>
      </c>
      <c r="E3422" s="9" t="s">
        <v>349</v>
      </c>
      <c r="F3422" s="12" t="str">
        <f aca="false">INDEX(品項主檔!$B$2:$B$11,MATCH($E3422,品項主檔!$A$2:$A$11,0))</f>
        <v>招牌牛肉麵</v>
      </c>
      <c r="G3422" s="12" t="str">
        <f aca="false">INDEX(品項主檔!$C$2:$C$11,MATCH($E3422,品項主檔!$A$2:$A$11,0))</f>
        <v>主食</v>
      </c>
      <c r="H3422" s="17" t="n">
        <f aca="false">SUMIFS(品項年度售價!$D$2:$D$31,品項年度售價!$A$2:$A$31,$B3422,品項年度售價!$B$2:$B$31,$E3422)</f>
        <v>295</v>
      </c>
      <c r="I3422" s="4" t="n">
        <v>337</v>
      </c>
      <c r="J3422" s="14" t="n">
        <f aca="false">H3422*I3422</f>
        <v>99415</v>
      </c>
    </row>
    <row r="3423" customFormat="false" ht="15" hidden="false" customHeight="false" outlineLevel="0" collapsed="false">
      <c r="A3423" s="6" t="str">
        <f aca="false">TEXT(B3423,"0")&amp;"-"&amp;TEXT(C3423,"00")</f>
        <v>2025-07</v>
      </c>
      <c r="B3423" s="4" t="n">
        <v>2025</v>
      </c>
      <c r="C3423" s="4" t="n">
        <v>7</v>
      </c>
      <c r="D3423" s="9" t="s">
        <v>323</v>
      </c>
      <c r="E3423" s="9" t="s">
        <v>352</v>
      </c>
      <c r="F3423" s="12" t="str">
        <f aca="false">INDEX(品項主檔!$B$2:$B$11,MATCH($E3423,品項主檔!$A$2:$A$11,0))</f>
        <v>三杯雞定食</v>
      </c>
      <c r="G3423" s="12" t="str">
        <f aca="false">INDEX(品項主檔!$C$2:$C$11,MATCH($E3423,品項主檔!$A$2:$A$11,0))</f>
        <v>主食</v>
      </c>
      <c r="H3423" s="17" t="n">
        <f aca="false">SUMIFS(品項年度售價!$D$2:$D$31,品項年度售價!$A$2:$A$31,$B3423,品項年度售價!$B$2:$B$31,$E3423)</f>
        <v>260</v>
      </c>
      <c r="I3423" s="4" t="n">
        <v>364</v>
      </c>
      <c r="J3423" s="14" t="n">
        <f aca="false">H3423*I3423</f>
        <v>94640</v>
      </c>
    </row>
    <row r="3424" customFormat="false" ht="15" hidden="false" customHeight="false" outlineLevel="0" collapsed="false">
      <c r="A3424" s="6" t="str">
        <f aca="false">TEXT(B3424,"0")&amp;"-"&amp;TEXT(C3424,"00")</f>
        <v>2025-07</v>
      </c>
      <c r="B3424" s="4" t="n">
        <v>2025</v>
      </c>
      <c r="C3424" s="4" t="n">
        <v>7</v>
      </c>
      <c r="D3424" s="9" t="s">
        <v>323</v>
      </c>
      <c r="E3424" s="9" t="s">
        <v>354</v>
      </c>
      <c r="F3424" s="12" t="str">
        <f aca="false">INDEX(品項主檔!$B$2:$B$11,MATCH($E3424,品項主檔!$A$2:$A$11,0))</f>
        <v>蔥油雞腿飯</v>
      </c>
      <c r="G3424" s="12" t="str">
        <f aca="false">INDEX(品項主檔!$C$2:$C$11,MATCH($E3424,品項主檔!$A$2:$A$11,0))</f>
        <v>主食</v>
      </c>
      <c r="H3424" s="17" t="n">
        <f aca="false">SUMIFS(品項年度售價!$D$2:$D$31,品項年度售價!$A$2:$A$31,$B3424,品項年度售價!$B$2:$B$31,$E3424)</f>
        <v>230</v>
      </c>
      <c r="I3424" s="4" t="n">
        <v>288</v>
      </c>
      <c r="J3424" s="14" t="n">
        <f aca="false">H3424*I3424</f>
        <v>66240</v>
      </c>
    </row>
    <row r="3425" customFormat="false" ht="15" hidden="false" customHeight="false" outlineLevel="0" collapsed="false">
      <c r="A3425" s="6" t="str">
        <f aca="false">TEXT(B3425,"0")&amp;"-"&amp;TEXT(C3425,"00")</f>
        <v>2025-07</v>
      </c>
      <c r="B3425" s="4" t="n">
        <v>2025</v>
      </c>
      <c r="C3425" s="4" t="n">
        <v>7</v>
      </c>
      <c r="D3425" s="9" t="s">
        <v>323</v>
      </c>
      <c r="E3425" s="9" t="s">
        <v>356</v>
      </c>
      <c r="F3425" s="12" t="str">
        <f aca="false">INDEX(品項主檔!$B$2:$B$11,MATCH($E3425,品項主檔!$A$2:$A$11,0))</f>
        <v>黑胡椒豬排飯</v>
      </c>
      <c r="G3425" s="12" t="str">
        <f aca="false">INDEX(品項主檔!$C$2:$C$11,MATCH($E3425,品項主檔!$A$2:$A$11,0))</f>
        <v>主食</v>
      </c>
      <c r="H3425" s="17" t="n">
        <f aca="false">SUMIFS(品項年度售價!$D$2:$D$31,品項年度售價!$A$2:$A$31,$B3425,品項年度售價!$B$2:$B$31,$E3425)</f>
        <v>240</v>
      </c>
      <c r="I3425" s="4" t="n">
        <v>372</v>
      </c>
      <c r="J3425" s="14" t="n">
        <f aca="false">H3425*I3425</f>
        <v>89280</v>
      </c>
    </row>
    <row r="3426" customFormat="false" ht="15" hidden="false" customHeight="false" outlineLevel="0" collapsed="false">
      <c r="A3426" s="6" t="str">
        <f aca="false">TEXT(B3426,"0")&amp;"-"&amp;TEXT(C3426,"00")</f>
        <v>2025-07</v>
      </c>
      <c r="B3426" s="4" t="n">
        <v>2025</v>
      </c>
      <c r="C3426" s="4" t="n">
        <v>7</v>
      </c>
      <c r="D3426" s="9" t="s">
        <v>323</v>
      </c>
      <c r="E3426" s="9" t="s">
        <v>358</v>
      </c>
      <c r="F3426" s="12" t="str">
        <f aca="false">INDEX(品項主檔!$B$2:$B$11,MATCH($E3426,品項主檔!$A$2:$A$11,0))</f>
        <v>麻油雞湯麵</v>
      </c>
      <c r="G3426" s="12" t="str">
        <f aca="false">INDEX(品項主檔!$C$2:$C$11,MATCH($E3426,品項主檔!$A$2:$A$11,0))</f>
        <v>主食</v>
      </c>
      <c r="H3426" s="17" t="n">
        <f aca="false">SUMIFS(品項年度售價!$D$2:$D$31,品項年度售價!$A$2:$A$31,$B3426,品項年度售價!$B$2:$B$31,$E3426)</f>
        <v>305</v>
      </c>
      <c r="I3426" s="4" t="n">
        <v>128</v>
      </c>
      <c r="J3426" s="14" t="n">
        <f aca="false">H3426*I3426</f>
        <v>39040</v>
      </c>
    </row>
    <row r="3427" customFormat="false" ht="15" hidden="false" customHeight="false" outlineLevel="0" collapsed="false">
      <c r="A3427" s="6" t="str">
        <f aca="false">TEXT(B3427,"0")&amp;"-"&amp;TEXT(C3427,"00")</f>
        <v>2025-07</v>
      </c>
      <c r="B3427" s="4" t="n">
        <v>2025</v>
      </c>
      <c r="C3427" s="4" t="n">
        <v>7</v>
      </c>
      <c r="D3427" s="9" t="s">
        <v>323</v>
      </c>
      <c r="E3427" s="9" t="s">
        <v>360</v>
      </c>
      <c r="F3427" s="12" t="str">
        <f aca="false">INDEX(品項主檔!$B$2:$B$11,MATCH($E3427,品項主檔!$A$2:$A$11,0))</f>
        <v>塔香涼麵</v>
      </c>
      <c r="G3427" s="12" t="str">
        <f aca="false">INDEX(品項主檔!$C$2:$C$11,MATCH($E3427,品項主檔!$A$2:$A$11,0))</f>
        <v>主食</v>
      </c>
      <c r="H3427" s="17" t="n">
        <f aca="false">SUMIFS(品項年度售價!$D$2:$D$31,品項年度售價!$A$2:$A$31,$B3427,品項年度售價!$B$2:$B$31,$E3427)</f>
        <v>185</v>
      </c>
      <c r="I3427" s="4" t="n">
        <v>461</v>
      </c>
      <c r="J3427" s="14" t="n">
        <f aca="false">H3427*I3427</f>
        <v>85285</v>
      </c>
    </row>
    <row r="3428" customFormat="false" ht="15" hidden="false" customHeight="false" outlineLevel="0" collapsed="false">
      <c r="A3428" s="6" t="str">
        <f aca="false">TEXT(B3428,"0")&amp;"-"&amp;TEXT(C3428,"00")</f>
        <v>2025-07</v>
      </c>
      <c r="B3428" s="4" t="n">
        <v>2025</v>
      </c>
      <c r="C3428" s="4" t="n">
        <v>7</v>
      </c>
      <c r="D3428" s="9" t="s">
        <v>323</v>
      </c>
      <c r="E3428" s="9" t="s">
        <v>362</v>
      </c>
      <c r="F3428" s="12" t="str">
        <f aca="false">INDEX(品項主檔!$B$2:$B$11,MATCH($E3428,品項主檔!$A$2:$A$11,0))</f>
        <v>海鮮炒飯</v>
      </c>
      <c r="G3428" s="12" t="str">
        <f aca="false">INDEX(品項主檔!$C$2:$C$11,MATCH($E3428,品項主檔!$A$2:$A$11,0))</f>
        <v>主食</v>
      </c>
      <c r="H3428" s="17" t="n">
        <f aca="false">SUMIFS(品項年度售價!$D$2:$D$31,品項年度售價!$A$2:$A$31,$B3428,品項年度售價!$B$2:$B$31,$E3428)</f>
        <v>255</v>
      </c>
      <c r="I3428" s="4" t="n">
        <v>271</v>
      </c>
      <c r="J3428" s="14" t="n">
        <f aca="false">H3428*I3428</f>
        <v>69105</v>
      </c>
    </row>
    <row r="3429" customFormat="false" ht="15" hidden="false" customHeight="false" outlineLevel="0" collapsed="false">
      <c r="A3429" s="6" t="str">
        <f aca="false">TEXT(B3429,"0")&amp;"-"&amp;TEXT(C3429,"00")</f>
        <v>2025-07</v>
      </c>
      <c r="B3429" s="4" t="n">
        <v>2025</v>
      </c>
      <c r="C3429" s="4" t="n">
        <v>7</v>
      </c>
      <c r="D3429" s="9" t="s">
        <v>323</v>
      </c>
      <c r="E3429" s="9" t="s">
        <v>364</v>
      </c>
      <c r="F3429" s="12" t="str">
        <f aca="false">INDEX(品項主檔!$B$2:$B$11,MATCH($E3429,品項主檔!$A$2:$A$11,0))</f>
        <v>酸辣湯</v>
      </c>
      <c r="G3429" s="12" t="str">
        <f aca="false">INDEX(品項主檔!$C$2:$C$11,MATCH($E3429,品項主檔!$A$2:$A$11,0))</f>
        <v>湯品</v>
      </c>
      <c r="H3429" s="17" t="n">
        <f aca="false">SUMIFS(品項年度售價!$D$2:$D$31,品項年度售價!$A$2:$A$31,$B3429,品項年度售價!$B$2:$B$31,$E3429)</f>
        <v>60</v>
      </c>
      <c r="I3429" s="4" t="n">
        <v>1474</v>
      </c>
      <c r="J3429" s="14" t="n">
        <f aca="false">H3429*I3429</f>
        <v>88440</v>
      </c>
    </row>
    <row r="3430" customFormat="false" ht="15" hidden="false" customHeight="false" outlineLevel="0" collapsed="false">
      <c r="A3430" s="6" t="str">
        <f aca="false">TEXT(B3430,"0")&amp;"-"&amp;TEXT(C3430,"00")</f>
        <v>2025-07</v>
      </c>
      <c r="B3430" s="4" t="n">
        <v>2025</v>
      </c>
      <c r="C3430" s="4" t="n">
        <v>7</v>
      </c>
      <c r="D3430" s="9" t="s">
        <v>323</v>
      </c>
      <c r="E3430" s="9" t="s">
        <v>367</v>
      </c>
      <c r="F3430" s="12" t="str">
        <f aca="false">INDEX(品項主檔!$B$2:$B$11,MATCH($E3430,品項主檔!$A$2:$A$11,0))</f>
        <v>招牌滷味拼盤</v>
      </c>
      <c r="G3430" s="12" t="str">
        <f aca="false">INDEX(品項主檔!$C$2:$C$11,MATCH($E3430,品項主檔!$A$2:$A$11,0))</f>
        <v>小菜</v>
      </c>
      <c r="H3430" s="17" t="n">
        <f aca="false">SUMIFS(品項年度售價!$D$2:$D$31,品項年度售價!$A$2:$A$31,$B3430,品項年度售價!$B$2:$B$31,$E3430)</f>
        <v>125</v>
      </c>
      <c r="I3430" s="4" t="n">
        <v>1316</v>
      </c>
      <c r="J3430" s="14" t="n">
        <f aca="false">H3430*I3430</f>
        <v>164500</v>
      </c>
    </row>
    <row r="3431" customFormat="false" ht="15" hidden="false" customHeight="false" outlineLevel="0" collapsed="false">
      <c r="A3431" s="6" t="str">
        <f aca="false">TEXT(B3431,"0")&amp;"-"&amp;TEXT(C3431,"00")</f>
        <v>2025-07</v>
      </c>
      <c r="B3431" s="4" t="n">
        <v>2025</v>
      </c>
      <c r="C3431" s="4" t="n">
        <v>7</v>
      </c>
      <c r="D3431" s="9" t="s">
        <v>323</v>
      </c>
      <c r="E3431" s="9" t="s">
        <v>370</v>
      </c>
      <c r="F3431" s="12" t="str">
        <f aca="false">INDEX(品項主檔!$B$2:$B$11,MATCH($E3431,品項主檔!$A$2:$A$11,0))</f>
        <v>古早味紅茶</v>
      </c>
      <c r="G3431" s="12" t="str">
        <f aca="false">INDEX(品項主檔!$C$2:$C$11,MATCH($E3431,品項主檔!$A$2:$A$11,0))</f>
        <v>飲品</v>
      </c>
      <c r="H3431" s="17" t="n">
        <f aca="false">SUMIFS(品項年度售價!$D$2:$D$31,品項年度售價!$A$2:$A$31,$B3431,品項年度售價!$B$2:$B$31,$E3431)</f>
        <v>45</v>
      </c>
      <c r="I3431" s="4" t="n">
        <v>4892</v>
      </c>
      <c r="J3431" s="14" t="n">
        <f aca="false">H3431*I3431</f>
        <v>220140</v>
      </c>
    </row>
    <row r="3432" customFormat="false" ht="15" hidden="false" customHeight="false" outlineLevel="0" collapsed="false">
      <c r="A3432" s="6" t="str">
        <f aca="false">TEXT(B3432,"0")&amp;"-"&amp;TEXT(C3432,"00")</f>
        <v>2025-07</v>
      </c>
      <c r="B3432" s="4" t="n">
        <v>2025</v>
      </c>
      <c r="C3432" s="4" t="n">
        <v>7</v>
      </c>
      <c r="D3432" s="9" t="s">
        <v>262</v>
      </c>
      <c r="E3432" s="9" t="s">
        <v>349</v>
      </c>
      <c r="F3432" s="12" t="str">
        <f aca="false">INDEX(品項主檔!$B$2:$B$11,MATCH($E3432,品項主檔!$A$2:$A$11,0))</f>
        <v>招牌牛肉麵</v>
      </c>
      <c r="G3432" s="12" t="str">
        <f aca="false">INDEX(品項主檔!$C$2:$C$11,MATCH($E3432,品項主檔!$A$2:$A$11,0))</f>
        <v>主食</v>
      </c>
      <c r="H3432" s="17" t="n">
        <f aca="false">SUMIFS(品項年度售價!$D$2:$D$31,品項年度售價!$A$2:$A$31,$B3432,品項年度售價!$B$2:$B$31,$E3432)</f>
        <v>295</v>
      </c>
      <c r="I3432" s="4" t="n">
        <v>542</v>
      </c>
      <c r="J3432" s="14" t="n">
        <f aca="false">H3432*I3432</f>
        <v>159890</v>
      </c>
    </row>
    <row r="3433" customFormat="false" ht="15" hidden="false" customHeight="false" outlineLevel="0" collapsed="false">
      <c r="A3433" s="6" t="str">
        <f aca="false">TEXT(B3433,"0")&amp;"-"&amp;TEXT(C3433,"00")</f>
        <v>2025-07</v>
      </c>
      <c r="B3433" s="4" t="n">
        <v>2025</v>
      </c>
      <c r="C3433" s="4" t="n">
        <v>7</v>
      </c>
      <c r="D3433" s="9" t="s">
        <v>262</v>
      </c>
      <c r="E3433" s="9" t="s">
        <v>352</v>
      </c>
      <c r="F3433" s="12" t="str">
        <f aca="false">INDEX(品項主檔!$B$2:$B$11,MATCH($E3433,品項主檔!$A$2:$A$11,0))</f>
        <v>三杯雞定食</v>
      </c>
      <c r="G3433" s="12" t="str">
        <f aca="false">INDEX(品項主檔!$C$2:$C$11,MATCH($E3433,品項主檔!$A$2:$A$11,0))</f>
        <v>主食</v>
      </c>
      <c r="H3433" s="17" t="n">
        <f aca="false">SUMIFS(品項年度售價!$D$2:$D$31,品項年度售價!$A$2:$A$31,$B3433,品項年度售價!$B$2:$B$31,$E3433)</f>
        <v>260</v>
      </c>
      <c r="I3433" s="4" t="n">
        <v>818</v>
      </c>
      <c r="J3433" s="14" t="n">
        <f aca="false">H3433*I3433</f>
        <v>212680</v>
      </c>
    </row>
    <row r="3434" customFormat="false" ht="15" hidden="false" customHeight="false" outlineLevel="0" collapsed="false">
      <c r="A3434" s="6" t="str">
        <f aca="false">TEXT(B3434,"0")&amp;"-"&amp;TEXT(C3434,"00")</f>
        <v>2025-07</v>
      </c>
      <c r="B3434" s="4" t="n">
        <v>2025</v>
      </c>
      <c r="C3434" s="4" t="n">
        <v>7</v>
      </c>
      <c r="D3434" s="9" t="s">
        <v>262</v>
      </c>
      <c r="E3434" s="9" t="s">
        <v>354</v>
      </c>
      <c r="F3434" s="12" t="str">
        <f aca="false">INDEX(品項主檔!$B$2:$B$11,MATCH($E3434,品項主檔!$A$2:$A$11,0))</f>
        <v>蔥油雞腿飯</v>
      </c>
      <c r="G3434" s="12" t="str">
        <f aca="false">INDEX(品項主檔!$C$2:$C$11,MATCH($E3434,品項主檔!$A$2:$A$11,0))</f>
        <v>主食</v>
      </c>
      <c r="H3434" s="17" t="n">
        <f aca="false">SUMIFS(品項年度售價!$D$2:$D$31,品項年度售價!$A$2:$A$31,$B3434,品項年度售價!$B$2:$B$31,$E3434)</f>
        <v>230</v>
      </c>
      <c r="I3434" s="4" t="n">
        <v>678</v>
      </c>
      <c r="J3434" s="14" t="n">
        <f aca="false">H3434*I3434</f>
        <v>155940</v>
      </c>
    </row>
    <row r="3435" customFormat="false" ht="15" hidden="false" customHeight="false" outlineLevel="0" collapsed="false">
      <c r="A3435" s="6" t="str">
        <f aca="false">TEXT(B3435,"0")&amp;"-"&amp;TEXT(C3435,"00")</f>
        <v>2025-07</v>
      </c>
      <c r="B3435" s="4" t="n">
        <v>2025</v>
      </c>
      <c r="C3435" s="4" t="n">
        <v>7</v>
      </c>
      <c r="D3435" s="9" t="s">
        <v>262</v>
      </c>
      <c r="E3435" s="9" t="s">
        <v>356</v>
      </c>
      <c r="F3435" s="12" t="str">
        <f aca="false">INDEX(品項主檔!$B$2:$B$11,MATCH($E3435,品項主檔!$A$2:$A$11,0))</f>
        <v>黑胡椒豬排飯</v>
      </c>
      <c r="G3435" s="12" t="str">
        <f aca="false">INDEX(品項主檔!$C$2:$C$11,MATCH($E3435,品項主檔!$A$2:$A$11,0))</f>
        <v>主食</v>
      </c>
      <c r="H3435" s="17" t="n">
        <f aca="false">SUMIFS(品項年度售價!$D$2:$D$31,品項年度售價!$A$2:$A$31,$B3435,品項年度售價!$B$2:$B$31,$E3435)</f>
        <v>240</v>
      </c>
      <c r="I3435" s="4" t="n">
        <v>786</v>
      </c>
      <c r="J3435" s="14" t="n">
        <f aca="false">H3435*I3435</f>
        <v>188640</v>
      </c>
    </row>
    <row r="3436" customFormat="false" ht="15" hidden="false" customHeight="false" outlineLevel="0" collapsed="false">
      <c r="A3436" s="6" t="str">
        <f aca="false">TEXT(B3436,"0")&amp;"-"&amp;TEXT(C3436,"00")</f>
        <v>2025-07</v>
      </c>
      <c r="B3436" s="4" t="n">
        <v>2025</v>
      </c>
      <c r="C3436" s="4" t="n">
        <v>7</v>
      </c>
      <c r="D3436" s="9" t="s">
        <v>262</v>
      </c>
      <c r="E3436" s="9" t="s">
        <v>358</v>
      </c>
      <c r="F3436" s="12" t="str">
        <f aca="false">INDEX(品項主檔!$B$2:$B$11,MATCH($E3436,品項主檔!$A$2:$A$11,0))</f>
        <v>麻油雞湯麵</v>
      </c>
      <c r="G3436" s="12" t="str">
        <f aca="false">INDEX(品項主檔!$C$2:$C$11,MATCH($E3436,品項主檔!$A$2:$A$11,0))</f>
        <v>主食</v>
      </c>
      <c r="H3436" s="17" t="n">
        <f aca="false">SUMIFS(品項年度售價!$D$2:$D$31,品項年度售價!$A$2:$A$31,$B3436,品項年度售價!$B$2:$B$31,$E3436)</f>
        <v>305</v>
      </c>
      <c r="I3436" s="4" t="n">
        <v>330</v>
      </c>
      <c r="J3436" s="14" t="n">
        <f aca="false">H3436*I3436</f>
        <v>100650</v>
      </c>
    </row>
    <row r="3437" customFormat="false" ht="15" hidden="false" customHeight="false" outlineLevel="0" collapsed="false">
      <c r="A3437" s="6" t="str">
        <f aca="false">TEXT(B3437,"0")&amp;"-"&amp;TEXT(C3437,"00")</f>
        <v>2025-07</v>
      </c>
      <c r="B3437" s="4" t="n">
        <v>2025</v>
      </c>
      <c r="C3437" s="4" t="n">
        <v>7</v>
      </c>
      <c r="D3437" s="9" t="s">
        <v>262</v>
      </c>
      <c r="E3437" s="9" t="s">
        <v>360</v>
      </c>
      <c r="F3437" s="12" t="str">
        <f aca="false">INDEX(品項主檔!$B$2:$B$11,MATCH($E3437,品項主檔!$A$2:$A$11,0))</f>
        <v>塔香涼麵</v>
      </c>
      <c r="G3437" s="12" t="str">
        <f aca="false">INDEX(品項主檔!$C$2:$C$11,MATCH($E3437,品項主檔!$A$2:$A$11,0))</f>
        <v>主食</v>
      </c>
      <c r="H3437" s="17" t="n">
        <f aca="false">SUMIFS(品項年度售價!$D$2:$D$31,品項年度售價!$A$2:$A$31,$B3437,品項年度售價!$B$2:$B$31,$E3437)</f>
        <v>185</v>
      </c>
      <c r="I3437" s="4" t="n">
        <v>914</v>
      </c>
      <c r="J3437" s="14" t="n">
        <f aca="false">H3437*I3437</f>
        <v>169090</v>
      </c>
    </row>
    <row r="3438" customFormat="false" ht="15" hidden="false" customHeight="false" outlineLevel="0" collapsed="false">
      <c r="A3438" s="6" t="str">
        <f aca="false">TEXT(B3438,"0")&amp;"-"&amp;TEXT(C3438,"00")</f>
        <v>2025-07</v>
      </c>
      <c r="B3438" s="4" t="n">
        <v>2025</v>
      </c>
      <c r="C3438" s="4" t="n">
        <v>7</v>
      </c>
      <c r="D3438" s="9" t="s">
        <v>262</v>
      </c>
      <c r="E3438" s="9" t="s">
        <v>362</v>
      </c>
      <c r="F3438" s="12" t="str">
        <f aca="false">INDEX(品項主檔!$B$2:$B$11,MATCH($E3438,品項主檔!$A$2:$A$11,0))</f>
        <v>海鮮炒飯</v>
      </c>
      <c r="G3438" s="12" t="str">
        <f aca="false">INDEX(品項主檔!$C$2:$C$11,MATCH($E3438,品項主檔!$A$2:$A$11,0))</f>
        <v>主食</v>
      </c>
      <c r="H3438" s="17" t="n">
        <f aca="false">SUMIFS(品項年度售價!$D$2:$D$31,品項年度售價!$A$2:$A$31,$B3438,品項年度售價!$B$2:$B$31,$E3438)</f>
        <v>255</v>
      </c>
      <c r="I3438" s="4" t="n">
        <v>826</v>
      </c>
      <c r="J3438" s="14" t="n">
        <f aca="false">H3438*I3438</f>
        <v>210630</v>
      </c>
    </row>
    <row r="3439" customFormat="false" ht="15" hidden="false" customHeight="false" outlineLevel="0" collapsed="false">
      <c r="A3439" s="6" t="str">
        <f aca="false">TEXT(B3439,"0")&amp;"-"&amp;TEXT(C3439,"00")</f>
        <v>2025-07</v>
      </c>
      <c r="B3439" s="4" t="n">
        <v>2025</v>
      </c>
      <c r="C3439" s="4" t="n">
        <v>7</v>
      </c>
      <c r="D3439" s="9" t="s">
        <v>262</v>
      </c>
      <c r="E3439" s="9" t="s">
        <v>364</v>
      </c>
      <c r="F3439" s="12" t="str">
        <f aca="false">INDEX(品項主檔!$B$2:$B$11,MATCH($E3439,品項主檔!$A$2:$A$11,0))</f>
        <v>酸辣湯</v>
      </c>
      <c r="G3439" s="12" t="str">
        <f aca="false">INDEX(品項主檔!$C$2:$C$11,MATCH($E3439,品項主檔!$A$2:$A$11,0))</f>
        <v>湯品</v>
      </c>
      <c r="H3439" s="17" t="n">
        <f aca="false">SUMIFS(品項年度售價!$D$2:$D$31,品項年度售價!$A$2:$A$31,$B3439,品項年度售價!$B$2:$B$31,$E3439)</f>
        <v>60</v>
      </c>
      <c r="I3439" s="4" t="n">
        <v>2768</v>
      </c>
      <c r="J3439" s="14" t="n">
        <f aca="false">H3439*I3439</f>
        <v>166080</v>
      </c>
    </row>
    <row r="3440" customFormat="false" ht="15" hidden="false" customHeight="false" outlineLevel="0" collapsed="false">
      <c r="A3440" s="6" t="str">
        <f aca="false">TEXT(B3440,"0")&amp;"-"&amp;TEXT(C3440,"00")</f>
        <v>2025-07</v>
      </c>
      <c r="B3440" s="4" t="n">
        <v>2025</v>
      </c>
      <c r="C3440" s="4" t="n">
        <v>7</v>
      </c>
      <c r="D3440" s="9" t="s">
        <v>262</v>
      </c>
      <c r="E3440" s="9" t="s">
        <v>367</v>
      </c>
      <c r="F3440" s="12" t="str">
        <f aca="false">INDEX(品項主檔!$B$2:$B$11,MATCH($E3440,品項主檔!$A$2:$A$11,0))</f>
        <v>招牌滷味拼盤</v>
      </c>
      <c r="G3440" s="12" t="str">
        <f aca="false">INDEX(品項主檔!$C$2:$C$11,MATCH($E3440,品項主檔!$A$2:$A$11,0))</f>
        <v>小菜</v>
      </c>
      <c r="H3440" s="17" t="n">
        <f aca="false">SUMIFS(品項年度售價!$D$2:$D$31,品項年度售價!$A$2:$A$31,$B3440,品項年度售價!$B$2:$B$31,$E3440)</f>
        <v>125</v>
      </c>
      <c r="I3440" s="4" t="n">
        <v>2711</v>
      </c>
      <c r="J3440" s="14" t="n">
        <f aca="false">H3440*I3440</f>
        <v>338875</v>
      </c>
    </row>
    <row r="3441" customFormat="false" ht="15" hidden="false" customHeight="false" outlineLevel="0" collapsed="false">
      <c r="A3441" s="6" t="str">
        <f aca="false">TEXT(B3441,"0")&amp;"-"&amp;TEXT(C3441,"00")</f>
        <v>2025-07</v>
      </c>
      <c r="B3441" s="4" t="n">
        <v>2025</v>
      </c>
      <c r="C3441" s="4" t="n">
        <v>7</v>
      </c>
      <c r="D3441" s="9" t="s">
        <v>262</v>
      </c>
      <c r="E3441" s="9" t="s">
        <v>370</v>
      </c>
      <c r="F3441" s="12" t="str">
        <f aca="false">INDEX(品項主檔!$B$2:$B$11,MATCH($E3441,品項主檔!$A$2:$A$11,0))</f>
        <v>古早味紅茶</v>
      </c>
      <c r="G3441" s="12" t="str">
        <f aca="false">INDEX(品項主檔!$C$2:$C$11,MATCH($E3441,品項主檔!$A$2:$A$11,0))</f>
        <v>飲品</v>
      </c>
      <c r="H3441" s="17" t="n">
        <f aca="false">SUMIFS(品項年度售價!$D$2:$D$31,品項年度售價!$A$2:$A$31,$B3441,品項年度售價!$B$2:$B$31,$E3441)</f>
        <v>45</v>
      </c>
      <c r="I3441" s="4" t="n">
        <v>9307</v>
      </c>
      <c r="J3441" s="14" t="n">
        <f aca="false">H3441*I3441</f>
        <v>418815</v>
      </c>
    </row>
    <row r="3442" customFormat="false" ht="15" hidden="false" customHeight="false" outlineLevel="0" collapsed="false">
      <c r="A3442" s="6" t="str">
        <f aca="false">TEXT(B3442,"0")&amp;"-"&amp;TEXT(C3442,"00")</f>
        <v>2025-07</v>
      </c>
      <c r="B3442" s="4" t="n">
        <v>2025</v>
      </c>
      <c r="C3442" s="4" t="n">
        <v>7</v>
      </c>
      <c r="D3442" s="9" t="s">
        <v>269</v>
      </c>
      <c r="E3442" s="9" t="s">
        <v>349</v>
      </c>
      <c r="F3442" s="12" t="str">
        <f aca="false">INDEX(品項主檔!$B$2:$B$11,MATCH($E3442,品項主檔!$A$2:$A$11,0))</f>
        <v>招牌牛肉麵</v>
      </c>
      <c r="G3442" s="12" t="str">
        <f aca="false">INDEX(品項主檔!$C$2:$C$11,MATCH($E3442,品項主檔!$A$2:$A$11,0))</f>
        <v>主食</v>
      </c>
      <c r="H3442" s="17" t="n">
        <f aca="false">SUMIFS(品項年度售價!$D$2:$D$31,品項年度售價!$A$2:$A$31,$B3442,品項年度售價!$B$2:$B$31,$E3442)</f>
        <v>295</v>
      </c>
      <c r="I3442" s="4" t="n">
        <v>631</v>
      </c>
      <c r="J3442" s="14" t="n">
        <f aca="false">H3442*I3442</f>
        <v>186145</v>
      </c>
    </row>
    <row r="3443" customFormat="false" ht="15" hidden="false" customHeight="false" outlineLevel="0" collapsed="false">
      <c r="A3443" s="6" t="str">
        <f aca="false">TEXT(B3443,"0")&amp;"-"&amp;TEXT(C3443,"00")</f>
        <v>2025-07</v>
      </c>
      <c r="B3443" s="4" t="n">
        <v>2025</v>
      </c>
      <c r="C3443" s="4" t="n">
        <v>7</v>
      </c>
      <c r="D3443" s="9" t="s">
        <v>269</v>
      </c>
      <c r="E3443" s="9" t="s">
        <v>352</v>
      </c>
      <c r="F3443" s="12" t="str">
        <f aca="false">INDEX(品項主檔!$B$2:$B$11,MATCH($E3443,品項主檔!$A$2:$A$11,0))</f>
        <v>三杯雞定食</v>
      </c>
      <c r="G3443" s="12" t="str">
        <f aca="false">INDEX(品項主檔!$C$2:$C$11,MATCH($E3443,品項主檔!$A$2:$A$11,0))</f>
        <v>主食</v>
      </c>
      <c r="H3443" s="17" t="n">
        <f aca="false">SUMIFS(品項年度售價!$D$2:$D$31,品項年度售價!$A$2:$A$31,$B3443,品項年度售價!$B$2:$B$31,$E3443)</f>
        <v>260</v>
      </c>
      <c r="I3443" s="4" t="n">
        <v>511</v>
      </c>
      <c r="J3443" s="14" t="n">
        <f aca="false">H3443*I3443</f>
        <v>132860</v>
      </c>
    </row>
    <row r="3444" customFormat="false" ht="15" hidden="false" customHeight="false" outlineLevel="0" collapsed="false">
      <c r="A3444" s="6" t="str">
        <f aca="false">TEXT(B3444,"0")&amp;"-"&amp;TEXT(C3444,"00")</f>
        <v>2025-07</v>
      </c>
      <c r="B3444" s="4" t="n">
        <v>2025</v>
      </c>
      <c r="C3444" s="4" t="n">
        <v>7</v>
      </c>
      <c r="D3444" s="9" t="s">
        <v>269</v>
      </c>
      <c r="E3444" s="9" t="s">
        <v>354</v>
      </c>
      <c r="F3444" s="12" t="str">
        <f aca="false">INDEX(品項主檔!$B$2:$B$11,MATCH($E3444,品項主檔!$A$2:$A$11,0))</f>
        <v>蔥油雞腿飯</v>
      </c>
      <c r="G3444" s="12" t="str">
        <f aca="false">INDEX(品項主檔!$C$2:$C$11,MATCH($E3444,品項主檔!$A$2:$A$11,0))</f>
        <v>主食</v>
      </c>
      <c r="H3444" s="17" t="n">
        <f aca="false">SUMIFS(品項年度售價!$D$2:$D$31,品項年度售價!$A$2:$A$31,$B3444,品項年度售價!$B$2:$B$31,$E3444)</f>
        <v>230</v>
      </c>
      <c r="I3444" s="4" t="n">
        <v>557</v>
      </c>
      <c r="J3444" s="14" t="n">
        <f aca="false">H3444*I3444</f>
        <v>128110</v>
      </c>
    </row>
    <row r="3445" customFormat="false" ht="15" hidden="false" customHeight="false" outlineLevel="0" collapsed="false">
      <c r="A3445" s="6" t="str">
        <f aca="false">TEXT(B3445,"0")&amp;"-"&amp;TEXT(C3445,"00")</f>
        <v>2025-07</v>
      </c>
      <c r="B3445" s="4" t="n">
        <v>2025</v>
      </c>
      <c r="C3445" s="4" t="n">
        <v>7</v>
      </c>
      <c r="D3445" s="9" t="s">
        <v>269</v>
      </c>
      <c r="E3445" s="9" t="s">
        <v>356</v>
      </c>
      <c r="F3445" s="12" t="str">
        <f aca="false">INDEX(品項主檔!$B$2:$B$11,MATCH($E3445,品項主檔!$A$2:$A$11,0))</f>
        <v>黑胡椒豬排飯</v>
      </c>
      <c r="G3445" s="12" t="str">
        <f aca="false">INDEX(品項主檔!$C$2:$C$11,MATCH($E3445,品項主檔!$A$2:$A$11,0))</f>
        <v>主食</v>
      </c>
      <c r="H3445" s="17" t="n">
        <f aca="false">SUMIFS(品項年度售價!$D$2:$D$31,品項年度售價!$A$2:$A$31,$B3445,品項年度售價!$B$2:$B$31,$E3445)</f>
        <v>240</v>
      </c>
      <c r="I3445" s="4" t="n">
        <v>542</v>
      </c>
      <c r="J3445" s="14" t="n">
        <f aca="false">H3445*I3445</f>
        <v>130080</v>
      </c>
    </row>
    <row r="3446" customFormat="false" ht="15" hidden="false" customHeight="false" outlineLevel="0" collapsed="false">
      <c r="A3446" s="6" t="str">
        <f aca="false">TEXT(B3446,"0")&amp;"-"&amp;TEXT(C3446,"00")</f>
        <v>2025-07</v>
      </c>
      <c r="B3446" s="4" t="n">
        <v>2025</v>
      </c>
      <c r="C3446" s="4" t="n">
        <v>7</v>
      </c>
      <c r="D3446" s="9" t="s">
        <v>269</v>
      </c>
      <c r="E3446" s="9" t="s">
        <v>358</v>
      </c>
      <c r="F3446" s="12" t="str">
        <f aca="false">INDEX(品項主檔!$B$2:$B$11,MATCH($E3446,品項主檔!$A$2:$A$11,0))</f>
        <v>麻油雞湯麵</v>
      </c>
      <c r="G3446" s="12" t="str">
        <f aca="false">INDEX(品項主檔!$C$2:$C$11,MATCH($E3446,品項主檔!$A$2:$A$11,0))</f>
        <v>主食</v>
      </c>
      <c r="H3446" s="17" t="n">
        <f aca="false">SUMIFS(品項年度售價!$D$2:$D$31,品項年度售價!$A$2:$A$31,$B3446,品項年度售價!$B$2:$B$31,$E3446)</f>
        <v>305</v>
      </c>
      <c r="I3446" s="4" t="n">
        <v>223</v>
      </c>
      <c r="J3446" s="14" t="n">
        <f aca="false">H3446*I3446</f>
        <v>68015</v>
      </c>
    </row>
    <row r="3447" customFormat="false" ht="15" hidden="false" customHeight="false" outlineLevel="0" collapsed="false">
      <c r="A3447" s="6" t="str">
        <f aca="false">TEXT(B3447,"0")&amp;"-"&amp;TEXT(C3447,"00")</f>
        <v>2025-07</v>
      </c>
      <c r="B3447" s="4" t="n">
        <v>2025</v>
      </c>
      <c r="C3447" s="4" t="n">
        <v>7</v>
      </c>
      <c r="D3447" s="9" t="s">
        <v>269</v>
      </c>
      <c r="E3447" s="9" t="s">
        <v>360</v>
      </c>
      <c r="F3447" s="12" t="str">
        <f aca="false">INDEX(品項主檔!$B$2:$B$11,MATCH($E3447,品項主檔!$A$2:$A$11,0))</f>
        <v>塔香涼麵</v>
      </c>
      <c r="G3447" s="12" t="str">
        <f aca="false">INDEX(品項主檔!$C$2:$C$11,MATCH($E3447,品項主檔!$A$2:$A$11,0))</f>
        <v>主食</v>
      </c>
      <c r="H3447" s="17" t="n">
        <f aca="false">SUMIFS(品項年度售價!$D$2:$D$31,品項年度售價!$A$2:$A$31,$B3447,品項年度售價!$B$2:$B$31,$E3447)</f>
        <v>185</v>
      </c>
      <c r="I3447" s="4" t="n">
        <v>885</v>
      </c>
      <c r="J3447" s="14" t="n">
        <f aca="false">H3447*I3447</f>
        <v>163725</v>
      </c>
    </row>
    <row r="3448" customFormat="false" ht="15" hidden="false" customHeight="false" outlineLevel="0" collapsed="false">
      <c r="A3448" s="6" t="str">
        <f aca="false">TEXT(B3448,"0")&amp;"-"&amp;TEXT(C3448,"00")</f>
        <v>2025-07</v>
      </c>
      <c r="B3448" s="4" t="n">
        <v>2025</v>
      </c>
      <c r="C3448" s="4" t="n">
        <v>7</v>
      </c>
      <c r="D3448" s="9" t="s">
        <v>269</v>
      </c>
      <c r="E3448" s="9" t="s">
        <v>362</v>
      </c>
      <c r="F3448" s="12" t="str">
        <f aca="false">INDEX(品項主檔!$B$2:$B$11,MATCH($E3448,品項主檔!$A$2:$A$11,0))</f>
        <v>海鮮炒飯</v>
      </c>
      <c r="G3448" s="12" t="str">
        <f aca="false">INDEX(品項主檔!$C$2:$C$11,MATCH($E3448,品項主檔!$A$2:$A$11,0))</f>
        <v>主食</v>
      </c>
      <c r="H3448" s="17" t="n">
        <f aca="false">SUMIFS(品項年度售價!$D$2:$D$31,品項年度售價!$A$2:$A$31,$B3448,品項年度售價!$B$2:$B$31,$E3448)</f>
        <v>255</v>
      </c>
      <c r="I3448" s="4" t="n">
        <v>720</v>
      </c>
      <c r="J3448" s="14" t="n">
        <f aca="false">H3448*I3448</f>
        <v>183600</v>
      </c>
    </row>
    <row r="3449" customFormat="false" ht="15" hidden="false" customHeight="false" outlineLevel="0" collapsed="false">
      <c r="A3449" s="6" t="str">
        <f aca="false">TEXT(B3449,"0")&amp;"-"&amp;TEXT(C3449,"00")</f>
        <v>2025-07</v>
      </c>
      <c r="B3449" s="4" t="n">
        <v>2025</v>
      </c>
      <c r="C3449" s="4" t="n">
        <v>7</v>
      </c>
      <c r="D3449" s="9" t="s">
        <v>269</v>
      </c>
      <c r="E3449" s="9" t="s">
        <v>364</v>
      </c>
      <c r="F3449" s="12" t="str">
        <f aca="false">INDEX(品項主檔!$B$2:$B$11,MATCH($E3449,品項主檔!$A$2:$A$11,0))</f>
        <v>酸辣湯</v>
      </c>
      <c r="G3449" s="12" t="str">
        <f aca="false">INDEX(品項主檔!$C$2:$C$11,MATCH($E3449,品項主檔!$A$2:$A$11,0))</f>
        <v>湯品</v>
      </c>
      <c r="H3449" s="17" t="n">
        <f aca="false">SUMIFS(品項年度售價!$D$2:$D$31,品項年度售價!$A$2:$A$31,$B3449,品項年度售價!$B$2:$B$31,$E3449)</f>
        <v>60</v>
      </c>
      <c r="I3449" s="4" t="n">
        <v>2054</v>
      </c>
      <c r="J3449" s="14" t="n">
        <f aca="false">H3449*I3449</f>
        <v>123240</v>
      </c>
    </row>
    <row r="3450" customFormat="false" ht="15" hidden="false" customHeight="false" outlineLevel="0" collapsed="false">
      <c r="A3450" s="6" t="str">
        <f aca="false">TEXT(B3450,"0")&amp;"-"&amp;TEXT(C3450,"00")</f>
        <v>2025-07</v>
      </c>
      <c r="B3450" s="4" t="n">
        <v>2025</v>
      </c>
      <c r="C3450" s="4" t="n">
        <v>7</v>
      </c>
      <c r="D3450" s="9" t="s">
        <v>269</v>
      </c>
      <c r="E3450" s="9" t="s">
        <v>367</v>
      </c>
      <c r="F3450" s="12" t="str">
        <f aca="false">INDEX(品項主檔!$B$2:$B$11,MATCH($E3450,品項主檔!$A$2:$A$11,0))</f>
        <v>招牌滷味拼盤</v>
      </c>
      <c r="G3450" s="12" t="str">
        <f aca="false">INDEX(品項主檔!$C$2:$C$11,MATCH($E3450,品項主檔!$A$2:$A$11,0))</f>
        <v>小菜</v>
      </c>
      <c r="H3450" s="17" t="n">
        <f aca="false">SUMIFS(品項年度售價!$D$2:$D$31,品項年度售價!$A$2:$A$31,$B3450,品項年度售價!$B$2:$B$31,$E3450)</f>
        <v>125</v>
      </c>
      <c r="I3450" s="4" t="n">
        <v>1875</v>
      </c>
      <c r="J3450" s="14" t="n">
        <f aca="false">H3450*I3450</f>
        <v>234375</v>
      </c>
    </row>
    <row r="3451" customFormat="false" ht="15" hidden="false" customHeight="false" outlineLevel="0" collapsed="false">
      <c r="A3451" s="6" t="str">
        <f aca="false">TEXT(B3451,"0")&amp;"-"&amp;TEXT(C3451,"00")</f>
        <v>2025-07</v>
      </c>
      <c r="B3451" s="4" t="n">
        <v>2025</v>
      </c>
      <c r="C3451" s="4" t="n">
        <v>7</v>
      </c>
      <c r="D3451" s="9" t="s">
        <v>269</v>
      </c>
      <c r="E3451" s="9" t="s">
        <v>370</v>
      </c>
      <c r="F3451" s="12" t="str">
        <f aca="false">INDEX(品項主檔!$B$2:$B$11,MATCH($E3451,品項主檔!$A$2:$A$11,0))</f>
        <v>古早味紅茶</v>
      </c>
      <c r="G3451" s="12" t="str">
        <f aca="false">INDEX(品項主檔!$C$2:$C$11,MATCH($E3451,品項主檔!$A$2:$A$11,0))</f>
        <v>飲品</v>
      </c>
      <c r="H3451" s="17" t="n">
        <f aca="false">SUMIFS(品項年度售價!$D$2:$D$31,品項年度售價!$A$2:$A$31,$B3451,品項年度售價!$B$2:$B$31,$E3451)</f>
        <v>45</v>
      </c>
      <c r="I3451" s="4" t="n">
        <v>5919</v>
      </c>
      <c r="J3451" s="14" t="n">
        <f aca="false">H3451*I3451</f>
        <v>266355</v>
      </c>
    </row>
    <row r="3452" customFormat="false" ht="15" hidden="false" customHeight="false" outlineLevel="0" collapsed="false">
      <c r="A3452" s="6" t="str">
        <f aca="false">TEXT(B3452,"0")&amp;"-"&amp;TEXT(C3452,"00")</f>
        <v>2025-07</v>
      </c>
      <c r="B3452" s="4" t="n">
        <v>2025</v>
      </c>
      <c r="C3452" s="4" t="n">
        <v>7</v>
      </c>
      <c r="D3452" s="9" t="s">
        <v>273</v>
      </c>
      <c r="E3452" s="9" t="s">
        <v>349</v>
      </c>
      <c r="F3452" s="12" t="str">
        <f aca="false">INDEX(品項主檔!$B$2:$B$11,MATCH($E3452,品項主檔!$A$2:$A$11,0))</f>
        <v>招牌牛肉麵</v>
      </c>
      <c r="G3452" s="12" t="str">
        <f aca="false">INDEX(品項主檔!$C$2:$C$11,MATCH($E3452,品項主檔!$A$2:$A$11,0))</f>
        <v>主食</v>
      </c>
      <c r="H3452" s="17" t="n">
        <f aca="false">SUMIFS(品項年度售價!$D$2:$D$31,品項年度售價!$A$2:$A$31,$B3452,品項年度售價!$B$2:$B$31,$E3452)</f>
        <v>295</v>
      </c>
      <c r="I3452" s="4" t="n">
        <v>320</v>
      </c>
      <c r="J3452" s="14" t="n">
        <f aca="false">H3452*I3452</f>
        <v>94400</v>
      </c>
    </row>
    <row r="3453" customFormat="false" ht="15" hidden="false" customHeight="false" outlineLevel="0" collapsed="false">
      <c r="A3453" s="6" t="str">
        <f aca="false">TEXT(B3453,"0")&amp;"-"&amp;TEXT(C3453,"00")</f>
        <v>2025-07</v>
      </c>
      <c r="B3453" s="4" t="n">
        <v>2025</v>
      </c>
      <c r="C3453" s="4" t="n">
        <v>7</v>
      </c>
      <c r="D3453" s="9" t="s">
        <v>273</v>
      </c>
      <c r="E3453" s="9" t="s">
        <v>352</v>
      </c>
      <c r="F3453" s="12" t="str">
        <f aca="false">INDEX(品項主檔!$B$2:$B$11,MATCH($E3453,品項主檔!$A$2:$A$11,0))</f>
        <v>三杯雞定食</v>
      </c>
      <c r="G3453" s="12" t="str">
        <f aca="false">INDEX(品項主檔!$C$2:$C$11,MATCH($E3453,品項主檔!$A$2:$A$11,0))</f>
        <v>主食</v>
      </c>
      <c r="H3453" s="17" t="n">
        <f aca="false">SUMIFS(品項年度售價!$D$2:$D$31,品項年度售價!$A$2:$A$31,$B3453,品項年度售價!$B$2:$B$31,$E3453)</f>
        <v>260</v>
      </c>
      <c r="I3453" s="4" t="n">
        <v>389</v>
      </c>
      <c r="J3453" s="14" t="n">
        <f aca="false">H3453*I3453</f>
        <v>101140</v>
      </c>
    </row>
    <row r="3454" customFormat="false" ht="15" hidden="false" customHeight="false" outlineLevel="0" collapsed="false">
      <c r="A3454" s="6" t="str">
        <f aca="false">TEXT(B3454,"0")&amp;"-"&amp;TEXT(C3454,"00")</f>
        <v>2025-07</v>
      </c>
      <c r="B3454" s="4" t="n">
        <v>2025</v>
      </c>
      <c r="C3454" s="4" t="n">
        <v>7</v>
      </c>
      <c r="D3454" s="9" t="s">
        <v>273</v>
      </c>
      <c r="E3454" s="9" t="s">
        <v>354</v>
      </c>
      <c r="F3454" s="12" t="str">
        <f aca="false">INDEX(品項主檔!$B$2:$B$11,MATCH($E3454,品項主檔!$A$2:$A$11,0))</f>
        <v>蔥油雞腿飯</v>
      </c>
      <c r="G3454" s="12" t="str">
        <f aca="false">INDEX(品項主檔!$C$2:$C$11,MATCH($E3454,品項主檔!$A$2:$A$11,0))</f>
        <v>主食</v>
      </c>
      <c r="H3454" s="17" t="n">
        <f aca="false">SUMIFS(品項年度售價!$D$2:$D$31,品項年度售價!$A$2:$A$31,$B3454,品項年度售價!$B$2:$B$31,$E3454)</f>
        <v>230</v>
      </c>
      <c r="I3454" s="4" t="n">
        <v>451</v>
      </c>
      <c r="J3454" s="14" t="n">
        <f aca="false">H3454*I3454</f>
        <v>103730</v>
      </c>
    </row>
    <row r="3455" customFormat="false" ht="15" hidden="false" customHeight="false" outlineLevel="0" collapsed="false">
      <c r="A3455" s="6" t="str">
        <f aca="false">TEXT(B3455,"0")&amp;"-"&amp;TEXT(C3455,"00")</f>
        <v>2025-07</v>
      </c>
      <c r="B3455" s="4" t="n">
        <v>2025</v>
      </c>
      <c r="C3455" s="4" t="n">
        <v>7</v>
      </c>
      <c r="D3455" s="9" t="s">
        <v>273</v>
      </c>
      <c r="E3455" s="9" t="s">
        <v>356</v>
      </c>
      <c r="F3455" s="12" t="str">
        <f aca="false">INDEX(品項主檔!$B$2:$B$11,MATCH($E3455,品項主檔!$A$2:$A$11,0))</f>
        <v>黑胡椒豬排飯</v>
      </c>
      <c r="G3455" s="12" t="str">
        <f aca="false">INDEX(品項主檔!$C$2:$C$11,MATCH($E3455,品項主檔!$A$2:$A$11,0))</f>
        <v>主食</v>
      </c>
      <c r="H3455" s="17" t="n">
        <f aca="false">SUMIFS(品項年度售價!$D$2:$D$31,品項年度售價!$A$2:$A$31,$B3455,品項年度售價!$B$2:$B$31,$E3455)</f>
        <v>240</v>
      </c>
      <c r="I3455" s="4" t="n">
        <v>409</v>
      </c>
      <c r="J3455" s="14" t="n">
        <f aca="false">H3455*I3455</f>
        <v>98160</v>
      </c>
    </row>
    <row r="3456" customFormat="false" ht="15" hidden="false" customHeight="false" outlineLevel="0" collapsed="false">
      <c r="A3456" s="6" t="str">
        <f aca="false">TEXT(B3456,"0")&amp;"-"&amp;TEXT(C3456,"00")</f>
        <v>2025-07</v>
      </c>
      <c r="B3456" s="4" t="n">
        <v>2025</v>
      </c>
      <c r="C3456" s="4" t="n">
        <v>7</v>
      </c>
      <c r="D3456" s="9" t="s">
        <v>273</v>
      </c>
      <c r="E3456" s="9" t="s">
        <v>358</v>
      </c>
      <c r="F3456" s="12" t="str">
        <f aca="false">INDEX(品項主檔!$B$2:$B$11,MATCH($E3456,品項主檔!$A$2:$A$11,0))</f>
        <v>麻油雞湯麵</v>
      </c>
      <c r="G3456" s="12" t="str">
        <f aca="false">INDEX(品項主檔!$C$2:$C$11,MATCH($E3456,品項主檔!$A$2:$A$11,0))</f>
        <v>主食</v>
      </c>
      <c r="H3456" s="17" t="n">
        <f aca="false">SUMIFS(品項年度售價!$D$2:$D$31,品項年度售價!$A$2:$A$31,$B3456,品項年度售價!$B$2:$B$31,$E3456)</f>
        <v>305</v>
      </c>
      <c r="I3456" s="4" t="n">
        <v>150</v>
      </c>
      <c r="J3456" s="14" t="n">
        <f aca="false">H3456*I3456</f>
        <v>45750</v>
      </c>
    </row>
    <row r="3457" customFormat="false" ht="15" hidden="false" customHeight="false" outlineLevel="0" collapsed="false">
      <c r="A3457" s="6" t="str">
        <f aca="false">TEXT(B3457,"0")&amp;"-"&amp;TEXT(C3457,"00")</f>
        <v>2025-07</v>
      </c>
      <c r="B3457" s="4" t="n">
        <v>2025</v>
      </c>
      <c r="C3457" s="4" t="n">
        <v>7</v>
      </c>
      <c r="D3457" s="9" t="s">
        <v>273</v>
      </c>
      <c r="E3457" s="9" t="s">
        <v>360</v>
      </c>
      <c r="F3457" s="12" t="str">
        <f aca="false">INDEX(品項主檔!$B$2:$B$11,MATCH($E3457,品項主檔!$A$2:$A$11,0))</f>
        <v>塔香涼麵</v>
      </c>
      <c r="G3457" s="12" t="str">
        <f aca="false">INDEX(品項主檔!$C$2:$C$11,MATCH($E3457,品項主檔!$A$2:$A$11,0))</f>
        <v>主食</v>
      </c>
      <c r="H3457" s="17" t="n">
        <f aca="false">SUMIFS(品項年度售價!$D$2:$D$31,品項年度售價!$A$2:$A$31,$B3457,品項年度售價!$B$2:$B$31,$E3457)</f>
        <v>185</v>
      </c>
      <c r="I3457" s="4" t="n">
        <v>638</v>
      </c>
      <c r="J3457" s="14" t="n">
        <f aca="false">H3457*I3457</f>
        <v>118030</v>
      </c>
    </row>
    <row r="3458" customFormat="false" ht="15" hidden="false" customHeight="false" outlineLevel="0" collapsed="false">
      <c r="A3458" s="6" t="str">
        <f aca="false">TEXT(B3458,"0")&amp;"-"&amp;TEXT(C3458,"00")</f>
        <v>2025-07</v>
      </c>
      <c r="B3458" s="4" t="n">
        <v>2025</v>
      </c>
      <c r="C3458" s="4" t="n">
        <v>7</v>
      </c>
      <c r="D3458" s="9" t="s">
        <v>273</v>
      </c>
      <c r="E3458" s="9" t="s">
        <v>362</v>
      </c>
      <c r="F3458" s="12" t="str">
        <f aca="false">INDEX(品項主檔!$B$2:$B$11,MATCH($E3458,品項主檔!$A$2:$A$11,0))</f>
        <v>海鮮炒飯</v>
      </c>
      <c r="G3458" s="12" t="str">
        <f aca="false">INDEX(品項主檔!$C$2:$C$11,MATCH($E3458,品項主檔!$A$2:$A$11,0))</f>
        <v>主食</v>
      </c>
      <c r="H3458" s="17" t="n">
        <f aca="false">SUMIFS(品項年度售價!$D$2:$D$31,品項年度售價!$A$2:$A$31,$B3458,品項年度售價!$B$2:$B$31,$E3458)</f>
        <v>255</v>
      </c>
      <c r="I3458" s="4" t="n">
        <v>439</v>
      </c>
      <c r="J3458" s="14" t="n">
        <f aca="false">H3458*I3458</f>
        <v>111945</v>
      </c>
    </row>
    <row r="3459" customFormat="false" ht="15" hidden="false" customHeight="false" outlineLevel="0" collapsed="false">
      <c r="A3459" s="6" t="str">
        <f aca="false">TEXT(B3459,"0")&amp;"-"&amp;TEXT(C3459,"00")</f>
        <v>2025-07</v>
      </c>
      <c r="B3459" s="4" t="n">
        <v>2025</v>
      </c>
      <c r="C3459" s="4" t="n">
        <v>7</v>
      </c>
      <c r="D3459" s="9" t="s">
        <v>273</v>
      </c>
      <c r="E3459" s="9" t="s">
        <v>364</v>
      </c>
      <c r="F3459" s="12" t="str">
        <f aca="false">INDEX(品項主檔!$B$2:$B$11,MATCH($E3459,品項主檔!$A$2:$A$11,0))</f>
        <v>酸辣湯</v>
      </c>
      <c r="G3459" s="12" t="str">
        <f aca="false">INDEX(品項主檔!$C$2:$C$11,MATCH($E3459,品項主檔!$A$2:$A$11,0))</f>
        <v>湯品</v>
      </c>
      <c r="H3459" s="17" t="n">
        <f aca="false">SUMIFS(品項年度售價!$D$2:$D$31,品項年度售價!$A$2:$A$31,$B3459,品項年度售價!$B$2:$B$31,$E3459)</f>
        <v>60</v>
      </c>
      <c r="I3459" s="4" t="n">
        <v>1412</v>
      </c>
      <c r="J3459" s="14" t="n">
        <f aca="false">H3459*I3459</f>
        <v>84720</v>
      </c>
    </row>
    <row r="3460" customFormat="false" ht="15" hidden="false" customHeight="false" outlineLevel="0" collapsed="false">
      <c r="A3460" s="6" t="str">
        <f aca="false">TEXT(B3460,"0")&amp;"-"&amp;TEXT(C3460,"00")</f>
        <v>2025-07</v>
      </c>
      <c r="B3460" s="4" t="n">
        <v>2025</v>
      </c>
      <c r="C3460" s="4" t="n">
        <v>7</v>
      </c>
      <c r="D3460" s="9" t="s">
        <v>273</v>
      </c>
      <c r="E3460" s="9" t="s">
        <v>367</v>
      </c>
      <c r="F3460" s="12" t="str">
        <f aca="false">INDEX(品項主檔!$B$2:$B$11,MATCH($E3460,品項主檔!$A$2:$A$11,0))</f>
        <v>招牌滷味拼盤</v>
      </c>
      <c r="G3460" s="12" t="str">
        <f aca="false">INDEX(品項主檔!$C$2:$C$11,MATCH($E3460,品項主檔!$A$2:$A$11,0))</f>
        <v>小菜</v>
      </c>
      <c r="H3460" s="17" t="n">
        <f aca="false">SUMIFS(品項年度售價!$D$2:$D$31,品項年度售價!$A$2:$A$31,$B3460,品項年度售價!$B$2:$B$31,$E3460)</f>
        <v>125</v>
      </c>
      <c r="I3460" s="4" t="n">
        <v>1619</v>
      </c>
      <c r="J3460" s="14" t="n">
        <f aca="false">H3460*I3460</f>
        <v>202375</v>
      </c>
    </row>
    <row r="3461" customFormat="false" ht="15" hidden="false" customHeight="false" outlineLevel="0" collapsed="false">
      <c r="A3461" s="6" t="str">
        <f aca="false">TEXT(B3461,"0")&amp;"-"&amp;TEXT(C3461,"00")</f>
        <v>2025-07</v>
      </c>
      <c r="B3461" s="4" t="n">
        <v>2025</v>
      </c>
      <c r="C3461" s="4" t="n">
        <v>7</v>
      </c>
      <c r="D3461" s="9" t="s">
        <v>273</v>
      </c>
      <c r="E3461" s="9" t="s">
        <v>370</v>
      </c>
      <c r="F3461" s="12" t="str">
        <f aca="false">INDEX(品項主檔!$B$2:$B$11,MATCH($E3461,品項主檔!$A$2:$A$11,0))</f>
        <v>古早味紅茶</v>
      </c>
      <c r="G3461" s="12" t="str">
        <f aca="false">INDEX(品項主檔!$C$2:$C$11,MATCH($E3461,品項主檔!$A$2:$A$11,0))</f>
        <v>飲品</v>
      </c>
      <c r="H3461" s="17" t="n">
        <f aca="false">SUMIFS(品項年度售價!$D$2:$D$31,品項年度售價!$A$2:$A$31,$B3461,品項年度售價!$B$2:$B$31,$E3461)</f>
        <v>45</v>
      </c>
      <c r="I3461" s="4" t="n">
        <v>5687</v>
      </c>
      <c r="J3461" s="14" t="n">
        <f aca="false">H3461*I3461</f>
        <v>255915</v>
      </c>
    </row>
    <row r="3462" customFormat="false" ht="15" hidden="false" customHeight="false" outlineLevel="0" collapsed="false">
      <c r="A3462" s="6" t="str">
        <f aca="false">TEXT(B3462,"0")&amp;"-"&amp;TEXT(C3462,"00")</f>
        <v>2025-07</v>
      </c>
      <c r="B3462" s="4" t="n">
        <v>2025</v>
      </c>
      <c r="C3462" s="4" t="n">
        <v>7</v>
      </c>
      <c r="D3462" s="9" t="s">
        <v>277</v>
      </c>
      <c r="E3462" s="9" t="s">
        <v>349</v>
      </c>
      <c r="F3462" s="12" t="str">
        <f aca="false">INDEX(品項主檔!$B$2:$B$11,MATCH($E3462,品項主檔!$A$2:$A$11,0))</f>
        <v>招牌牛肉麵</v>
      </c>
      <c r="G3462" s="12" t="str">
        <f aca="false">INDEX(品項主檔!$C$2:$C$11,MATCH($E3462,品項主檔!$A$2:$A$11,0))</f>
        <v>主食</v>
      </c>
      <c r="H3462" s="17" t="n">
        <f aca="false">SUMIFS(品項年度售價!$D$2:$D$31,品項年度售價!$A$2:$A$31,$B3462,品項年度售價!$B$2:$B$31,$E3462)</f>
        <v>295</v>
      </c>
      <c r="I3462" s="4" t="n">
        <v>277</v>
      </c>
      <c r="J3462" s="14" t="n">
        <f aca="false">H3462*I3462</f>
        <v>81715</v>
      </c>
    </row>
    <row r="3463" customFormat="false" ht="15" hidden="false" customHeight="false" outlineLevel="0" collapsed="false">
      <c r="A3463" s="6" t="str">
        <f aca="false">TEXT(B3463,"0")&amp;"-"&amp;TEXT(C3463,"00")</f>
        <v>2025-07</v>
      </c>
      <c r="B3463" s="4" t="n">
        <v>2025</v>
      </c>
      <c r="C3463" s="4" t="n">
        <v>7</v>
      </c>
      <c r="D3463" s="9" t="s">
        <v>277</v>
      </c>
      <c r="E3463" s="9" t="s">
        <v>352</v>
      </c>
      <c r="F3463" s="12" t="str">
        <f aca="false">INDEX(品項主檔!$B$2:$B$11,MATCH($E3463,品項主檔!$A$2:$A$11,0))</f>
        <v>三杯雞定食</v>
      </c>
      <c r="G3463" s="12" t="str">
        <f aca="false">INDEX(品項主檔!$C$2:$C$11,MATCH($E3463,品項主檔!$A$2:$A$11,0))</f>
        <v>主食</v>
      </c>
      <c r="H3463" s="17" t="n">
        <f aca="false">SUMIFS(品項年度售價!$D$2:$D$31,品項年度售價!$A$2:$A$31,$B3463,品項年度售價!$B$2:$B$31,$E3463)</f>
        <v>260</v>
      </c>
      <c r="I3463" s="4" t="n">
        <v>352</v>
      </c>
      <c r="J3463" s="14" t="n">
        <f aca="false">H3463*I3463</f>
        <v>91520</v>
      </c>
    </row>
    <row r="3464" customFormat="false" ht="15" hidden="false" customHeight="false" outlineLevel="0" collapsed="false">
      <c r="A3464" s="6" t="str">
        <f aca="false">TEXT(B3464,"0")&amp;"-"&amp;TEXT(C3464,"00")</f>
        <v>2025-07</v>
      </c>
      <c r="B3464" s="4" t="n">
        <v>2025</v>
      </c>
      <c r="C3464" s="4" t="n">
        <v>7</v>
      </c>
      <c r="D3464" s="9" t="s">
        <v>277</v>
      </c>
      <c r="E3464" s="9" t="s">
        <v>354</v>
      </c>
      <c r="F3464" s="12" t="str">
        <f aca="false">INDEX(品項主檔!$B$2:$B$11,MATCH($E3464,品項主檔!$A$2:$A$11,0))</f>
        <v>蔥油雞腿飯</v>
      </c>
      <c r="G3464" s="12" t="str">
        <f aca="false">INDEX(品項主檔!$C$2:$C$11,MATCH($E3464,品項主檔!$A$2:$A$11,0))</f>
        <v>主食</v>
      </c>
      <c r="H3464" s="17" t="n">
        <f aca="false">SUMIFS(品項年度售價!$D$2:$D$31,品項年度售價!$A$2:$A$31,$B3464,品項年度售價!$B$2:$B$31,$E3464)</f>
        <v>230</v>
      </c>
      <c r="I3464" s="4" t="n">
        <v>274</v>
      </c>
      <c r="J3464" s="14" t="n">
        <f aca="false">H3464*I3464</f>
        <v>63020</v>
      </c>
    </row>
    <row r="3465" customFormat="false" ht="15" hidden="false" customHeight="false" outlineLevel="0" collapsed="false">
      <c r="A3465" s="6" t="str">
        <f aca="false">TEXT(B3465,"0")&amp;"-"&amp;TEXT(C3465,"00")</f>
        <v>2025-07</v>
      </c>
      <c r="B3465" s="4" t="n">
        <v>2025</v>
      </c>
      <c r="C3465" s="4" t="n">
        <v>7</v>
      </c>
      <c r="D3465" s="9" t="s">
        <v>277</v>
      </c>
      <c r="E3465" s="9" t="s">
        <v>356</v>
      </c>
      <c r="F3465" s="12" t="str">
        <f aca="false">INDEX(品項主檔!$B$2:$B$11,MATCH($E3465,品項主檔!$A$2:$A$11,0))</f>
        <v>黑胡椒豬排飯</v>
      </c>
      <c r="G3465" s="12" t="str">
        <f aca="false">INDEX(品項主檔!$C$2:$C$11,MATCH($E3465,品項主檔!$A$2:$A$11,0))</f>
        <v>主食</v>
      </c>
      <c r="H3465" s="17" t="n">
        <f aca="false">SUMIFS(品項年度售價!$D$2:$D$31,品項年度售價!$A$2:$A$31,$B3465,品項年度售價!$B$2:$B$31,$E3465)</f>
        <v>240</v>
      </c>
      <c r="I3465" s="4" t="n">
        <v>284</v>
      </c>
      <c r="J3465" s="14" t="n">
        <f aca="false">H3465*I3465</f>
        <v>68160</v>
      </c>
    </row>
    <row r="3466" customFormat="false" ht="15" hidden="false" customHeight="false" outlineLevel="0" collapsed="false">
      <c r="A3466" s="6" t="str">
        <f aca="false">TEXT(B3466,"0")&amp;"-"&amp;TEXT(C3466,"00")</f>
        <v>2025-07</v>
      </c>
      <c r="B3466" s="4" t="n">
        <v>2025</v>
      </c>
      <c r="C3466" s="4" t="n">
        <v>7</v>
      </c>
      <c r="D3466" s="9" t="s">
        <v>277</v>
      </c>
      <c r="E3466" s="9" t="s">
        <v>358</v>
      </c>
      <c r="F3466" s="12" t="str">
        <f aca="false">INDEX(品項主檔!$B$2:$B$11,MATCH($E3466,品項主檔!$A$2:$A$11,0))</f>
        <v>麻油雞湯麵</v>
      </c>
      <c r="G3466" s="12" t="str">
        <f aca="false">INDEX(品項主檔!$C$2:$C$11,MATCH($E3466,品項主檔!$A$2:$A$11,0))</f>
        <v>主食</v>
      </c>
      <c r="H3466" s="17" t="n">
        <f aca="false">SUMIFS(品項年度售價!$D$2:$D$31,品項年度售價!$A$2:$A$31,$B3466,品項年度售價!$B$2:$B$31,$E3466)</f>
        <v>305</v>
      </c>
      <c r="I3466" s="4" t="n">
        <v>158</v>
      </c>
      <c r="J3466" s="14" t="n">
        <f aca="false">H3466*I3466</f>
        <v>48190</v>
      </c>
    </row>
    <row r="3467" customFormat="false" ht="15" hidden="false" customHeight="false" outlineLevel="0" collapsed="false">
      <c r="A3467" s="6" t="str">
        <f aca="false">TEXT(B3467,"0")&amp;"-"&amp;TEXT(C3467,"00")</f>
        <v>2025-07</v>
      </c>
      <c r="B3467" s="4" t="n">
        <v>2025</v>
      </c>
      <c r="C3467" s="4" t="n">
        <v>7</v>
      </c>
      <c r="D3467" s="9" t="s">
        <v>277</v>
      </c>
      <c r="E3467" s="9" t="s">
        <v>360</v>
      </c>
      <c r="F3467" s="12" t="str">
        <f aca="false">INDEX(品項主檔!$B$2:$B$11,MATCH($E3467,品項主檔!$A$2:$A$11,0))</f>
        <v>塔香涼麵</v>
      </c>
      <c r="G3467" s="12" t="str">
        <f aca="false">INDEX(品項主檔!$C$2:$C$11,MATCH($E3467,品項主檔!$A$2:$A$11,0))</f>
        <v>主食</v>
      </c>
      <c r="H3467" s="17" t="n">
        <f aca="false">SUMIFS(品項年度售價!$D$2:$D$31,品項年度售價!$A$2:$A$31,$B3467,品項年度售價!$B$2:$B$31,$E3467)</f>
        <v>185</v>
      </c>
      <c r="I3467" s="4" t="n">
        <v>573</v>
      </c>
      <c r="J3467" s="14" t="n">
        <f aca="false">H3467*I3467</f>
        <v>106005</v>
      </c>
    </row>
    <row r="3468" customFormat="false" ht="15" hidden="false" customHeight="false" outlineLevel="0" collapsed="false">
      <c r="A3468" s="6" t="str">
        <f aca="false">TEXT(B3468,"0")&amp;"-"&amp;TEXT(C3468,"00")</f>
        <v>2025-07</v>
      </c>
      <c r="B3468" s="4" t="n">
        <v>2025</v>
      </c>
      <c r="C3468" s="4" t="n">
        <v>7</v>
      </c>
      <c r="D3468" s="9" t="s">
        <v>277</v>
      </c>
      <c r="E3468" s="9" t="s">
        <v>362</v>
      </c>
      <c r="F3468" s="12" t="str">
        <f aca="false">INDEX(品項主檔!$B$2:$B$11,MATCH($E3468,品項主檔!$A$2:$A$11,0))</f>
        <v>海鮮炒飯</v>
      </c>
      <c r="G3468" s="12" t="str">
        <f aca="false">INDEX(品項主檔!$C$2:$C$11,MATCH($E3468,品項主檔!$A$2:$A$11,0))</f>
        <v>主食</v>
      </c>
      <c r="H3468" s="17" t="n">
        <f aca="false">SUMIFS(品項年度售價!$D$2:$D$31,品項年度售價!$A$2:$A$31,$B3468,品項年度售價!$B$2:$B$31,$E3468)</f>
        <v>255</v>
      </c>
      <c r="I3468" s="4" t="n">
        <v>337</v>
      </c>
      <c r="J3468" s="14" t="n">
        <f aca="false">H3468*I3468</f>
        <v>85935</v>
      </c>
    </row>
    <row r="3469" customFormat="false" ht="15" hidden="false" customHeight="false" outlineLevel="0" collapsed="false">
      <c r="A3469" s="6" t="str">
        <f aca="false">TEXT(B3469,"0")&amp;"-"&amp;TEXT(C3469,"00")</f>
        <v>2025-07</v>
      </c>
      <c r="B3469" s="4" t="n">
        <v>2025</v>
      </c>
      <c r="C3469" s="4" t="n">
        <v>7</v>
      </c>
      <c r="D3469" s="9" t="s">
        <v>277</v>
      </c>
      <c r="E3469" s="9" t="s">
        <v>364</v>
      </c>
      <c r="F3469" s="12" t="str">
        <f aca="false">INDEX(品項主檔!$B$2:$B$11,MATCH($E3469,品項主檔!$A$2:$A$11,0))</f>
        <v>酸辣湯</v>
      </c>
      <c r="G3469" s="12" t="str">
        <f aca="false">INDEX(品項主檔!$C$2:$C$11,MATCH($E3469,品項主檔!$A$2:$A$11,0))</f>
        <v>湯品</v>
      </c>
      <c r="H3469" s="17" t="n">
        <f aca="false">SUMIFS(品項年度售價!$D$2:$D$31,品項年度售價!$A$2:$A$31,$B3469,品項年度售價!$B$2:$B$31,$E3469)</f>
        <v>60</v>
      </c>
      <c r="I3469" s="4" t="n">
        <v>1411</v>
      </c>
      <c r="J3469" s="14" t="n">
        <f aca="false">H3469*I3469</f>
        <v>84660</v>
      </c>
    </row>
    <row r="3470" customFormat="false" ht="15" hidden="false" customHeight="false" outlineLevel="0" collapsed="false">
      <c r="A3470" s="6" t="str">
        <f aca="false">TEXT(B3470,"0")&amp;"-"&amp;TEXT(C3470,"00")</f>
        <v>2025-07</v>
      </c>
      <c r="B3470" s="4" t="n">
        <v>2025</v>
      </c>
      <c r="C3470" s="4" t="n">
        <v>7</v>
      </c>
      <c r="D3470" s="9" t="s">
        <v>277</v>
      </c>
      <c r="E3470" s="9" t="s">
        <v>367</v>
      </c>
      <c r="F3470" s="12" t="str">
        <f aca="false">INDEX(品項主檔!$B$2:$B$11,MATCH($E3470,品項主檔!$A$2:$A$11,0))</f>
        <v>招牌滷味拼盤</v>
      </c>
      <c r="G3470" s="12" t="str">
        <f aca="false">INDEX(品項主檔!$C$2:$C$11,MATCH($E3470,品項主檔!$A$2:$A$11,0))</f>
        <v>小菜</v>
      </c>
      <c r="H3470" s="17" t="n">
        <f aca="false">SUMIFS(品項年度售價!$D$2:$D$31,品項年度售價!$A$2:$A$31,$B3470,品項年度售價!$B$2:$B$31,$E3470)</f>
        <v>125</v>
      </c>
      <c r="I3470" s="4" t="n">
        <v>1128</v>
      </c>
      <c r="J3470" s="14" t="n">
        <f aca="false">H3470*I3470</f>
        <v>141000</v>
      </c>
    </row>
    <row r="3471" customFormat="false" ht="15" hidden="false" customHeight="false" outlineLevel="0" collapsed="false">
      <c r="A3471" s="6" t="str">
        <f aca="false">TEXT(B3471,"0")&amp;"-"&amp;TEXT(C3471,"00")</f>
        <v>2025-07</v>
      </c>
      <c r="B3471" s="4" t="n">
        <v>2025</v>
      </c>
      <c r="C3471" s="4" t="n">
        <v>7</v>
      </c>
      <c r="D3471" s="9" t="s">
        <v>277</v>
      </c>
      <c r="E3471" s="9" t="s">
        <v>370</v>
      </c>
      <c r="F3471" s="12" t="str">
        <f aca="false">INDEX(品項主檔!$B$2:$B$11,MATCH($E3471,品項主檔!$A$2:$A$11,0))</f>
        <v>古早味紅茶</v>
      </c>
      <c r="G3471" s="12" t="str">
        <f aca="false">INDEX(品項主檔!$C$2:$C$11,MATCH($E3471,品項主檔!$A$2:$A$11,0))</f>
        <v>飲品</v>
      </c>
      <c r="H3471" s="17" t="n">
        <f aca="false">SUMIFS(品項年度售價!$D$2:$D$31,品項年度售價!$A$2:$A$31,$B3471,品項年度售價!$B$2:$B$31,$E3471)</f>
        <v>45</v>
      </c>
      <c r="I3471" s="4" t="n">
        <v>4050</v>
      </c>
      <c r="J3471" s="14" t="n">
        <f aca="false">H3471*I3471</f>
        <v>182250</v>
      </c>
    </row>
    <row r="3472" customFormat="false" ht="15" hidden="false" customHeight="false" outlineLevel="0" collapsed="false">
      <c r="A3472" s="6" t="str">
        <f aca="false">TEXT(B3472,"0")&amp;"-"&amp;TEXT(C3472,"00")</f>
        <v>2025-07</v>
      </c>
      <c r="B3472" s="4" t="n">
        <v>2025</v>
      </c>
      <c r="C3472" s="4" t="n">
        <v>7</v>
      </c>
      <c r="D3472" s="9" t="s">
        <v>288</v>
      </c>
      <c r="E3472" s="9" t="s">
        <v>349</v>
      </c>
      <c r="F3472" s="12" t="str">
        <f aca="false">INDEX(品項主檔!$B$2:$B$11,MATCH($E3472,品項主檔!$A$2:$A$11,0))</f>
        <v>招牌牛肉麵</v>
      </c>
      <c r="G3472" s="12" t="str">
        <f aca="false">INDEX(品項主檔!$C$2:$C$11,MATCH($E3472,品項主檔!$A$2:$A$11,0))</f>
        <v>主食</v>
      </c>
      <c r="H3472" s="17" t="n">
        <f aca="false">SUMIFS(品項年度售價!$D$2:$D$31,品項年度售價!$A$2:$A$31,$B3472,品項年度售價!$B$2:$B$31,$E3472)</f>
        <v>295</v>
      </c>
      <c r="I3472" s="4" t="n">
        <v>441</v>
      </c>
      <c r="J3472" s="14" t="n">
        <f aca="false">H3472*I3472</f>
        <v>130095</v>
      </c>
    </row>
    <row r="3473" customFormat="false" ht="15" hidden="false" customHeight="false" outlineLevel="0" collapsed="false">
      <c r="A3473" s="6" t="str">
        <f aca="false">TEXT(B3473,"0")&amp;"-"&amp;TEXT(C3473,"00")</f>
        <v>2025-07</v>
      </c>
      <c r="B3473" s="4" t="n">
        <v>2025</v>
      </c>
      <c r="C3473" s="4" t="n">
        <v>7</v>
      </c>
      <c r="D3473" s="9" t="s">
        <v>288</v>
      </c>
      <c r="E3473" s="9" t="s">
        <v>352</v>
      </c>
      <c r="F3473" s="12" t="str">
        <f aca="false">INDEX(品項主檔!$B$2:$B$11,MATCH($E3473,品項主檔!$A$2:$A$11,0))</f>
        <v>三杯雞定食</v>
      </c>
      <c r="G3473" s="12" t="str">
        <f aca="false">INDEX(品項主檔!$C$2:$C$11,MATCH($E3473,品項主檔!$A$2:$A$11,0))</f>
        <v>主食</v>
      </c>
      <c r="H3473" s="17" t="n">
        <f aca="false">SUMIFS(品項年度售價!$D$2:$D$31,品項年度售價!$A$2:$A$31,$B3473,品項年度售價!$B$2:$B$31,$E3473)</f>
        <v>260</v>
      </c>
      <c r="I3473" s="4" t="n">
        <v>533</v>
      </c>
      <c r="J3473" s="14" t="n">
        <f aca="false">H3473*I3473</f>
        <v>138580</v>
      </c>
    </row>
    <row r="3474" customFormat="false" ht="15" hidden="false" customHeight="false" outlineLevel="0" collapsed="false">
      <c r="A3474" s="6" t="str">
        <f aca="false">TEXT(B3474,"0")&amp;"-"&amp;TEXT(C3474,"00")</f>
        <v>2025-07</v>
      </c>
      <c r="B3474" s="4" t="n">
        <v>2025</v>
      </c>
      <c r="C3474" s="4" t="n">
        <v>7</v>
      </c>
      <c r="D3474" s="9" t="s">
        <v>288</v>
      </c>
      <c r="E3474" s="9" t="s">
        <v>354</v>
      </c>
      <c r="F3474" s="12" t="str">
        <f aca="false">INDEX(品項主檔!$B$2:$B$11,MATCH($E3474,品項主檔!$A$2:$A$11,0))</f>
        <v>蔥油雞腿飯</v>
      </c>
      <c r="G3474" s="12" t="str">
        <f aca="false">INDEX(品項主檔!$C$2:$C$11,MATCH($E3474,品項主檔!$A$2:$A$11,0))</f>
        <v>主食</v>
      </c>
      <c r="H3474" s="17" t="n">
        <f aca="false">SUMIFS(品項年度售價!$D$2:$D$31,品項年度售價!$A$2:$A$31,$B3474,品項年度售價!$B$2:$B$31,$E3474)</f>
        <v>230</v>
      </c>
      <c r="I3474" s="4" t="n">
        <v>476</v>
      </c>
      <c r="J3474" s="14" t="n">
        <f aca="false">H3474*I3474</f>
        <v>109480</v>
      </c>
    </row>
    <row r="3475" customFormat="false" ht="15" hidden="false" customHeight="false" outlineLevel="0" collapsed="false">
      <c r="A3475" s="6" t="str">
        <f aca="false">TEXT(B3475,"0")&amp;"-"&amp;TEXT(C3475,"00")</f>
        <v>2025-07</v>
      </c>
      <c r="B3475" s="4" t="n">
        <v>2025</v>
      </c>
      <c r="C3475" s="4" t="n">
        <v>7</v>
      </c>
      <c r="D3475" s="9" t="s">
        <v>288</v>
      </c>
      <c r="E3475" s="9" t="s">
        <v>356</v>
      </c>
      <c r="F3475" s="12" t="str">
        <f aca="false">INDEX(品項主檔!$B$2:$B$11,MATCH($E3475,品項主檔!$A$2:$A$11,0))</f>
        <v>黑胡椒豬排飯</v>
      </c>
      <c r="G3475" s="12" t="str">
        <f aca="false">INDEX(品項主檔!$C$2:$C$11,MATCH($E3475,品項主檔!$A$2:$A$11,0))</f>
        <v>主食</v>
      </c>
      <c r="H3475" s="17" t="n">
        <f aca="false">SUMIFS(品項年度售價!$D$2:$D$31,品項年度售價!$A$2:$A$31,$B3475,品項年度售價!$B$2:$B$31,$E3475)</f>
        <v>240</v>
      </c>
      <c r="I3475" s="4" t="n">
        <v>529</v>
      </c>
      <c r="J3475" s="14" t="n">
        <f aca="false">H3475*I3475</f>
        <v>126960</v>
      </c>
    </row>
    <row r="3476" customFormat="false" ht="15" hidden="false" customHeight="false" outlineLevel="0" collapsed="false">
      <c r="A3476" s="6" t="str">
        <f aca="false">TEXT(B3476,"0")&amp;"-"&amp;TEXT(C3476,"00")</f>
        <v>2025-07</v>
      </c>
      <c r="B3476" s="4" t="n">
        <v>2025</v>
      </c>
      <c r="C3476" s="4" t="n">
        <v>7</v>
      </c>
      <c r="D3476" s="9" t="s">
        <v>288</v>
      </c>
      <c r="E3476" s="9" t="s">
        <v>358</v>
      </c>
      <c r="F3476" s="12" t="str">
        <f aca="false">INDEX(品項主檔!$B$2:$B$11,MATCH($E3476,品項主檔!$A$2:$A$11,0))</f>
        <v>麻油雞湯麵</v>
      </c>
      <c r="G3476" s="12" t="str">
        <f aca="false">INDEX(品項主檔!$C$2:$C$11,MATCH($E3476,品項主檔!$A$2:$A$11,0))</f>
        <v>主食</v>
      </c>
      <c r="H3476" s="17" t="n">
        <f aca="false">SUMIFS(品項年度售價!$D$2:$D$31,品項年度售價!$A$2:$A$31,$B3476,品項年度售價!$B$2:$B$31,$E3476)</f>
        <v>305</v>
      </c>
      <c r="I3476" s="4" t="n">
        <v>201</v>
      </c>
      <c r="J3476" s="14" t="n">
        <f aca="false">H3476*I3476</f>
        <v>61305</v>
      </c>
    </row>
    <row r="3477" customFormat="false" ht="15" hidden="false" customHeight="false" outlineLevel="0" collapsed="false">
      <c r="A3477" s="6" t="str">
        <f aca="false">TEXT(B3477,"0")&amp;"-"&amp;TEXT(C3477,"00")</f>
        <v>2025-07</v>
      </c>
      <c r="B3477" s="4" t="n">
        <v>2025</v>
      </c>
      <c r="C3477" s="4" t="n">
        <v>7</v>
      </c>
      <c r="D3477" s="9" t="s">
        <v>288</v>
      </c>
      <c r="E3477" s="9" t="s">
        <v>360</v>
      </c>
      <c r="F3477" s="12" t="str">
        <f aca="false">INDEX(品項主檔!$B$2:$B$11,MATCH($E3477,品項主檔!$A$2:$A$11,0))</f>
        <v>塔香涼麵</v>
      </c>
      <c r="G3477" s="12" t="str">
        <f aca="false">INDEX(品項主檔!$C$2:$C$11,MATCH($E3477,品項主檔!$A$2:$A$11,0))</f>
        <v>主食</v>
      </c>
      <c r="H3477" s="17" t="n">
        <f aca="false">SUMIFS(品項年度售價!$D$2:$D$31,品項年度售價!$A$2:$A$31,$B3477,品項年度售價!$B$2:$B$31,$E3477)</f>
        <v>185</v>
      </c>
      <c r="I3477" s="4" t="n">
        <v>856</v>
      </c>
      <c r="J3477" s="14" t="n">
        <f aca="false">H3477*I3477</f>
        <v>158360</v>
      </c>
    </row>
    <row r="3478" customFormat="false" ht="15" hidden="false" customHeight="false" outlineLevel="0" collapsed="false">
      <c r="A3478" s="6" t="str">
        <f aca="false">TEXT(B3478,"0")&amp;"-"&amp;TEXT(C3478,"00")</f>
        <v>2025-07</v>
      </c>
      <c r="B3478" s="4" t="n">
        <v>2025</v>
      </c>
      <c r="C3478" s="4" t="n">
        <v>7</v>
      </c>
      <c r="D3478" s="9" t="s">
        <v>288</v>
      </c>
      <c r="E3478" s="9" t="s">
        <v>362</v>
      </c>
      <c r="F3478" s="12" t="str">
        <f aca="false">INDEX(品項主檔!$B$2:$B$11,MATCH($E3478,品項主檔!$A$2:$A$11,0))</f>
        <v>海鮮炒飯</v>
      </c>
      <c r="G3478" s="12" t="str">
        <f aca="false">INDEX(品項主檔!$C$2:$C$11,MATCH($E3478,品項主檔!$A$2:$A$11,0))</f>
        <v>主食</v>
      </c>
      <c r="H3478" s="17" t="n">
        <f aca="false">SUMIFS(品項年度售價!$D$2:$D$31,品項年度售價!$A$2:$A$31,$B3478,品項年度售價!$B$2:$B$31,$E3478)</f>
        <v>255</v>
      </c>
      <c r="I3478" s="4" t="n">
        <v>415</v>
      </c>
      <c r="J3478" s="14" t="n">
        <f aca="false">H3478*I3478</f>
        <v>105825</v>
      </c>
    </row>
    <row r="3479" customFormat="false" ht="15" hidden="false" customHeight="false" outlineLevel="0" collapsed="false">
      <c r="A3479" s="6" t="str">
        <f aca="false">TEXT(B3479,"0")&amp;"-"&amp;TEXT(C3479,"00")</f>
        <v>2025-07</v>
      </c>
      <c r="B3479" s="4" t="n">
        <v>2025</v>
      </c>
      <c r="C3479" s="4" t="n">
        <v>7</v>
      </c>
      <c r="D3479" s="9" t="s">
        <v>288</v>
      </c>
      <c r="E3479" s="9" t="s">
        <v>364</v>
      </c>
      <c r="F3479" s="12" t="str">
        <f aca="false">INDEX(品項主檔!$B$2:$B$11,MATCH($E3479,品項主檔!$A$2:$A$11,0))</f>
        <v>酸辣湯</v>
      </c>
      <c r="G3479" s="12" t="str">
        <f aca="false">INDEX(品項主檔!$C$2:$C$11,MATCH($E3479,品項主檔!$A$2:$A$11,0))</f>
        <v>湯品</v>
      </c>
      <c r="H3479" s="17" t="n">
        <f aca="false">SUMIFS(品項年度售價!$D$2:$D$31,品項年度售價!$A$2:$A$31,$B3479,品項年度售價!$B$2:$B$31,$E3479)</f>
        <v>60</v>
      </c>
      <c r="I3479" s="4" t="n">
        <v>1791</v>
      </c>
      <c r="J3479" s="14" t="n">
        <f aca="false">H3479*I3479</f>
        <v>107460</v>
      </c>
    </row>
    <row r="3480" customFormat="false" ht="15" hidden="false" customHeight="false" outlineLevel="0" collapsed="false">
      <c r="A3480" s="6" t="str">
        <f aca="false">TEXT(B3480,"0")&amp;"-"&amp;TEXT(C3480,"00")</f>
        <v>2025-07</v>
      </c>
      <c r="B3480" s="4" t="n">
        <v>2025</v>
      </c>
      <c r="C3480" s="4" t="n">
        <v>7</v>
      </c>
      <c r="D3480" s="9" t="s">
        <v>288</v>
      </c>
      <c r="E3480" s="9" t="s">
        <v>367</v>
      </c>
      <c r="F3480" s="12" t="str">
        <f aca="false">INDEX(品項主檔!$B$2:$B$11,MATCH($E3480,品項主檔!$A$2:$A$11,0))</f>
        <v>招牌滷味拼盤</v>
      </c>
      <c r="G3480" s="12" t="str">
        <f aca="false">INDEX(品項主檔!$C$2:$C$11,MATCH($E3480,品項主檔!$A$2:$A$11,0))</f>
        <v>小菜</v>
      </c>
      <c r="H3480" s="17" t="n">
        <f aca="false">SUMIFS(品項年度售價!$D$2:$D$31,品項年度售價!$A$2:$A$31,$B3480,品項年度售價!$B$2:$B$31,$E3480)</f>
        <v>125</v>
      </c>
      <c r="I3480" s="4" t="n">
        <v>1435</v>
      </c>
      <c r="J3480" s="14" t="n">
        <f aca="false">H3480*I3480</f>
        <v>179375</v>
      </c>
    </row>
    <row r="3481" customFormat="false" ht="15" hidden="false" customHeight="false" outlineLevel="0" collapsed="false">
      <c r="A3481" s="6" t="str">
        <f aca="false">TEXT(B3481,"0")&amp;"-"&amp;TEXT(C3481,"00")</f>
        <v>2025-07</v>
      </c>
      <c r="B3481" s="4" t="n">
        <v>2025</v>
      </c>
      <c r="C3481" s="4" t="n">
        <v>7</v>
      </c>
      <c r="D3481" s="9" t="s">
        <v>288</v>
      </c>
      <c r="E3481" s="9" t="s">
        <v>370</v>
      </c>
      <c r="F3481" s="12" t="str">
        <f aca="false">INDEX(品項主檔!$B$2:$B$11,MATCH($E3481,品項主檔!$A$2:$A$11,0))</f>
        <v>古早味紅茶</v>
      </c>
      <c r="G3481" s="12" t="str">
        <f aca="false">INDEX(品項主檔!$C$2:$C$11,MATCH($E3481,品項主檔!$A$2:$A$11,0))</f>
        <v>飲品</v>
      </c>
      <c r="H3481" s="17" t="n">
        <f aca="false">SUMIFS(品項年度售價!$D$2:$D$31,品項年度售價!$A$2:$A$31,$B3481,品項年度售價!$B$2:$B$31,$E3481)</f>
        <v>45</v>
      </c>
      <c r="I3481" s="4" t="n">
        <v>5935</v>
      </c>
      <c r="J3481" s="14" t="n">
        <f aca="false">H3481*I3481</f>
        <v>267075</v>
      </c>
    </row>
    <row r="3482" customFormat="false" ht="15" hidden="false" customHeight="false" outlineLevel="0" collapsed="false">
      <c r="A3482" s="6" t="str">
        <f aca="false">TEXT(B3482,"0")&amp;"-"&amp;TEXT(C3482,"00")</f>
        <v>2025-07</v>
      </c>
      <c r="B3482" s="4" t="n">
        <v>2025</v>
      </c>
      <c r="C3482" s="4" t="n">
        <v>7</v>
      </c>
      <c r="D3482" s="9" t="s">
        <v>292</v>
      </c>
      <c r="E3482" s="9" t="s">
        <v>349</v>
      </c>
      <c r="F3482" s="12" t="str">
        <f aca="false">INDEX(品項主檔!$B$2:$B$11,MATCH($E3482,品項主檔!$A$2:$A$11,0))</f>
        <v>招牌牛肉麵</v>
      </c>
      <c r="G3482" s="12" t="str">
        <f aca="false">INDEX(品項主檔!$C$2:$C$11,MATCH($E3482,品項主檔!$A$2:$A$11,0))</f>
        <v>主食</v>
      </c>
      <c r="H3482" s="17" t="n">
        <f aca="false">SUMIFS(品項年度售價!$D$2:$D$31,品項年度售價!$A$2:$A$31,$B3482,品項年度售價!$B$2:$B$31,$E3482)</f>
        <v>295</v>
      </c>
      <c r="I3482" s="4" t="n">
        <v>357</v>
      </c>
      <c r="J3482" s="14" t="n">
        <f aca="false">H3482*I3482</f>
        <v>105315</v>
      </c>
    </row>
    <row r="3483" customFormat="false" ht="15" hidden="false" customHeight="false" outlineLevel="0" collapsed="false">
      <c r="A3483" s="6" t="str">
        <f aca="false">TEXT(B3483,"0")&amp;"-"&amp;TEXT(C3483,"00")</f>
        <v>2025-07</v>
      </c>
      <c r="B3483" s="4" t="n">
        <v>2025</v>
      </c>
      <c r="C3483" s="4" t="n">
        <v>7</v>
      </c>
      <c r="D3483" s="9" t="s">
        <v>292</v>
      </c>
      <c r="E3483" s="9" t="s">
        <v>352</v>
      </c>
      <c r="F3483" s="12" t="str">
        <f aca="false">INDEX(品項主檔!$B$2:$B$11,MATCH($E3483,品項主檔!$A$2:$A$11,0))</f>
        <v>三杯雞定食</v>
      </c>
      <c r="G3483" s="12" t="str">
        <f aca="false">INDEX(品項主檔!$C$2:$C$11,MATCH($E3483,品項主檔!$A$2:$A$11,0))</f>
        <v>主食</v>
      </c>
      <c r="H3483" s="17" t="n">
        <f aca="false">SUMIFS(品項年度售價!$D$2:$D$31,品項年度售價!$A$2:$A$31,$B3483,品項年度售價!$B$2:$B$31,$E3483)</f>
        <v>260</v>
      </c>
      <c r="I3483" s="4" t="n">
        <v>462</v>
      </c>
      <c r="J3483" s="14" t="n">
        <f aca="false">H3483*I3483</f>
        <v>120120</v>
      </c>
    </row>
    <row r="3484" customFormat="false" ht="15" hidden="false" customHeight="false" outlineLevel="0" collapsed="false">
      <c r="A3484" s="6" t="str">
        <f aca="false">TEXT(B3484,"0")&amp;"-"&amp;TEXT(C3484,"00")</f>
        <v>2025-07</v>
      </c>
      <c r="B3484" s="4" t="n">
        <v>2025</v>
      </c>
      <c r="C3484" s="4" t="n">
        <v>7</v>
      </c>
      <c r="D3484" s="9" t="s">
        <v>292</v>
      </c>
      <c r="E3484" s="9" t="s">
        <v>354</v>
      </c>
      <c r="F3484" s="12" t="str">
        <f aca="false">INDEX(品項主檔!$B$2:$B$11,MATCH($E3484,品項主檔!$A$2:$A$11,0))</f>
        <v>蔥油雞腿飯</v>
      </c>
      <c r="G3484" s="12" t="str">
        <f aca="false">INDEX(品項主檔!$C$2:$C$11,MATCH($E3484,品項主檔!$A$2:$A$11,0))</f>
        <v>主食</v>
      </c>
      <c r="H3484" s="17" t="n">
        <f aca="false">SUMIFS(品項年度售價!$D$2:$D$31,品項年度售價!$A$2:$A$31,$B3484,品項年度售價!$B$2:$B$31,$E3484)</f>
        <v>230</v>
      </c>
      <c r="I3484" s="4" t="n">
        <v>343</v>
      </c>
      <c r="J3484" s="14" t="n">
        <f aca="false">H3484*I3484</f>
        <v>78890</v>
      </c>
    </row>
    <row r="3485" customFormat="false" ht="15" hidden="false" customHeight="false" outlineLevel="0" collapsed="false">
      <c r="A3485" s="6" t="str">
        <f aca="false">TEXT(B3485,"0")&amp;"-"&amp;TEXT(C3485,"00")</f>
        <v>2025-07</v>
      </c>
      <c r="B3485" s="4" t="n">
        <v>2025</v>
      </c>
      <c r="C3485" s="4" t="n">
        <v>7</v>
      </c>
      <c r="D3485" s="9" t="s">
        <v>292</v>
      </c>
      <c r="E3485" s="9" t="s">
        <v>356</v>
      </c>
      <c r="F3485" s="12" t="str">
        <f aca="false">INDEX(品項主檔!$B$2:$B$11,MATCH($E3485,品項主檔!$A$2:$A$11,0))</f>
        <v>黑胡椒豬排飯</v>
      </c>
      <c r="G3485" s="12" t="str">
        <f aca="false">INDEX(品項主檔!$C$2:$C$11,MATCH($E3485,品項主檔!$A$2:$A$11,0))</f>
        <v>主食</v>
      </c>
      <c r="H3485" s="17" t="n">
        <f aca="false">SUMIFS(品項年度售價!$D$2:$D$31,品項年度售價!$A$2:$A$31,$B3485,品項年度售價!$B$2:$B$31,$E3485)</f>
        <v>240</v>
      </c>
      <c r="I3485" s="4" t="n">
        <v>483</v>
      </c>
      <c r="J3485" s="14" t="n">
        <f aca="false">H3485*I3485</f>
        <v>115920</v>
      </c>
    </row>
    <row r="3486" customFormat="false" ht="15" hidden="false" customHeight="false" outlineLevel="0" collapsed="false">
      <c r="A3486" s="6" t="str">
        <f aca="false">TEXT(B3486,"0")&amp;"-"&amp;TEXT(C3486,"00")</f>
        <v>2025-07</v>
      </c>
      <c r="B3486" s="4" t="n">
        <v>2025</v>
      </c>
      <c r="C3486" s="4" t="n">
        <v>7</v>
      </c>
      <c r="D3486" s="9" t="s">
        <v>292</v>
      </c>
      <c r="E3486" s="9" t="s">
        <v>358</v>
      </c>
      <c r="F3486" s="12" t="str">
        <f aca="false">INDEX(品項主檔!$B$2:$B$11,MATCH($E3486,品項主檔!$A$2:$A$11,0))</f>
        <v>麻油雞湯麵</v>
      </c>
      <c r="G3486" s="12" t="str">
        <f aca="false">INDEX(品項主檔!$C$2:$C$11,MATCH($E3486,品項主檔!$A$2:$A$11,0))</f>
        <v>主食</v>
      </c>
      <c r="H3486" s="17" t="n">
        <f aca="false">SUMIFS(品項年度售價!$D$2:$D$31,品項年度售價!$A$2:$A$31,$B3486,品項年度售價!$B$2:$B$31,$E3486)</f>
        <v>305</v>
      </c>
      <c r="I3486" s="4" t="n">
        <v>180</v>
      </c>
      <c r="J3486" s="14" t="n">
        <f aca="false">H3486*I3486</f>
        <v>54900</v>
      </c>
    </row>
    <row r="3487" customFormat="false" ht="15" hidden="false" customHeight="false" outlineLevel="0" collapsed="false">
      <c r="A3487" s="6" t="str">
        <f aca="false">TEXT(B3487,"0")&amp;"-"&amp;TEXT(C3487,"00")</f>
        <v>2025-07</v>
      </c>
      <c r="B3487" s="4" t="n">
        <v>2025</v>
      </c>
      <c r="C3487" s="4" t="n">
        <v>7</v>
      </c>
      <c r="D3487" s="9" t="s">
        <v>292</v>
      </c>
      <c r="E3487" s="9" t="s">
        <v>360</v>
      </c>
      <c r="F3487" s="12" t="str">
        <f aca="false">INDEX(品項主檔!$B$2:$B$11,MATCH($E3487,品項主檔!$A$2:$A$11,0))</f>
        <v>塔香涼麵</v>
      </c>
      <c r="G3487" s="12" t="str">
        <f aca="false">INDEX(品項主檔!$C$2:$C$11,MATCH($E3487,品項主檔!$A$2:$A$11,0))</f>
        <v>主食</v>
      </c>
      <c r="H3487" s="17" t="n">
        <f aca="false">SUMIFS(品項年度售價!$D$2:$D$31,品項年度售價!$A$2:$A$31,$B3487,品項年度售價!$B$2:$B$31,$E3487)</f>
        <v>185</v>
      </c>
      <c r="I3487" s="4" t="n">
        <v>602</v>
      </c>
      <c r="J3487" s="14" t="n">
        <f aca="false">H3487*I3487</f>
        <v>111370</v>
      </c>
    </row>
    <row r="3488" customFormat="false" ht="15" hidden="false" customHeight="false" outlineLevel="0" collapsed="false">
      <c r="A3488" s="6" t="str">
        <f aca="false">TEXT(B3488,"0")&amp;"-"&amp;TEXT(C3488,"00")</f>
        <v>2025-07</v>
      </c>
      <c r="B3488" s="4" t="n">
        <v>2025</v>
      </c>
      <c r="C3488" s="4" t="n">
        <v>7</v>
      </c>
      <c r="D3488" s="9" t="s">
        <v>292</v>
      </c>
      <c r="E3488" s="9" t="s">
        <v>362</v>
      </c>
      <c r="F3488" s="12" t="str">
        <f aca="false">INDEX(品項主檔!$B$2:$B$11,MATCH($E3488,品項主檔!$A$2:$A$11,0))</f>
        <v>海鮮炒飯</v>
      </c>
      <c r="G3488" s="12" t="str">
        <f aca="false">INDEX(品項主檔!$C$2:$C$11,MATCH($E3488,品項主檔!$A$2:$A$11,0))</f>
        <v>主食</v>
      </c>
      <c r="H3488" s="17" t="n">
        <f aca="false">SUMIFS(品項年度售價!$D$2:$D$31,品項年度售價!$A$2:$A$31,$B3488,品項年度售價!$B$2:$B$31,$E3488)</f>
        <v>255</v>
      </c>
      <c r="I3488" s="4" t="n">
        <v>452</v>
      </c>
      <c r="J3488" s="14" t="n">
        <f aca="false">H3488*I3488</f>
        <v>115260</v>
      </c>
    </row>
    <row r="3489" customFormat="false" ht="15" hidden="false" customHeight="false" outlineLevel="0" collapsed="false">
      <c r="A3489" s="6" t="str">
        <f aca="false">TEXT(B3489,"0")&amp;"-"&amp;TEXT(C3489,"00")</f>
        <v>2025-07</v>
      </c>
      <c r="B3489" s="4" t="n">
        <v>2025</v>
      </c>
      <c r="C3489" s="4" t="n">
        <v>7</v>
      </c>
      <c r="D3489" s="9" t="s">
        <v>292</v>
      </c>
      <c r="E3489" s="9" t="s">
        <v>364</v>
      </c>
      <c r="F3489" s="12" t="str">
        <f aca="false">INDEX(品項主檔!$B$2:$B$11,MATCH($E3489,品項主檔!$A$2:$A$11,0))</f>
        <v>酸辣湯</v>
      </c>
      <c r="G3489" s="12" t="str">
        <f aca="false">INDEX(品項主檔!$C$2:$C$11,MATCH($E3489,品項主檔!$A$2:$A$11,0))</f>
        <v>湯品</v>
      </c>
      <c r="H3489" s="17" t="n">
        <f aca="false">SUMIFS(品項年度售價!$D$2:$D$31,品項年度售價!$A$2:$A$31,$B3489,品項年度售價!$B$2:$B$31,$E3489)</f>
        <v>60</v>
      </c>
      <c r="I3489" s="4" t="n">
        <v>1756</v>
      </c>
      <c r="J3489" s="14" t="n">
        <f aca="false">H3489*I3489</f>
        <v>105360</v>
      </c>
    </row>
    <row r="3490" customFormat="false" ht="15" hidden="false" customHeight="false" outlineLevel="0" collapsed="false">
      <c r="A3490" s="6" t="str">
        <f aca="false">TEXT(B3490,"0")&amp;"-"&amp;TEXT(C3490,"00")</f>
        <v>2025-07</v>
      </c>
      <c r="B3490" s="4" t="n">
        <v>2025</v>
      </c>
      <c r="C3490" s="4" t="n">
        <v>7</v>
      </c>
      <c r="D3490" s="9" t="s">
        <v>292</v>
      </c>
      <c r="E3490" s="9" t="s">
        <v>367</v>
      </c>
      <c r="F3490" s="12" t="str">
        <f aca="false">INDEX(品項主檔!$B$2:$B$11,MATCH($E3490,品項主檔!$A$2:$A$11,0))</f>
        <v>招牌滷味拼盤</v>
      </c>
      <c r="G3490" s="12" t="str">
        <f aca="false">INDEX(品項主檔!$C$2:$C$11,MATCH($E3490,品項主檔!$A$2:$A$11,0))</f>
        <v>小菜</v>
      </c>
      <c r="H3490" s="17" t="n">
        <f aca="false">SUMIFS(品項年度售價!$D$2:$D$31,品項年度售價!$A$2:$A$31,$B3490,品項年度售價!$B$2:$B$31,$E3490)</f>
        <v>125</v>
      </c>
      <c r="I3490" s="4" t="n">
        <v>1487</v>
      </c>
      <c r="J3490" s="14" t="n">
        <f aca="false">H3490*I3490</f>
        <v>185875</v>
      </c>
    </row>
    <row r="3491" customFormat="false" ht="15" hidden="false" customHeight="false" outlineLevel="0" collapsed="false">
      <c r="A3491" s="6" t="str">
        <f aca="false">TEXT(B3491,"0")&amp;"-"&amp;TEXT(C3491,"00")</f>
        <v>2025-07</v>
      </c>
      <c r="B3491" s="4" t="n">
        <v>2025</v>
      </c>
      <c r="C3491" s="4" t="n">
        <v>7</v>
      </c>
      <c r="D3491" s="9" t="s">
        <v>292</v>
      </c>
      <c r="E3491" s="9" t="s">
        <v>370</v>
      </c>
      <c r="F3491" s="12" t="str">
        <f aca="false">INDEX(品項主檔!$B$2:$B$11,MATCH($E3491,品項主檔!$A$2:$A$11,0))</f>
        <v>古早味紅茶</v>
      </c>
      <c r="G3491" s="12" t="str">
        <f aca="false">INDEX(品項主檔!$C$2:$C$11,MATCH($E3491,品項主檔!$A$2:$A$11,0))</f>
        <v>飲品</v>
      </c>
      <c r="H3491" s="17" t="n">
        <f aca="false">SUMIFS(品項年度售價!$D$2:$D$31,品項年度售價!$A$2:$A$31,$B3491,品項年度售價!$B$2:$B$31,$E3491)</f>
        <v>45</v>
      </c>
      <c r="I3491" s="4" t="n">
        <v>5232</v>
      </c>
      <c r="J3491" s="14" t="n">
        <f aca="false">H3491*I3491</f>
        <v>235440</v>
      </c>
    </row>
    <row r="3492" customFormat="false" ht="15" hidden="false" customHeight="false" outlineLevel="0" collapsed="false">
      <c r="A3492" s="6" t="str">
        <f aca="false">TEXT(B3492,"0")&amp;"-"&amp;TEXT(C3492,"00")</f>
        <v>2025-07</v>
      </c>
      <c r="B3492" s="4" t="n">
        <v>2025</v>
      </c>
      <c r="C3492" s="4" t="n">
        <v>7</v>
      </c>
      <c r="D3492" s="9" t="s">
        <v>315</v>
      </c>
      <c r="E3492" s="9" t="s">
        <v>349</v>
      </c>
      <c r="F3492" s="12" t="str">
        <f aca="false">INDEX(品項主檔!$B$2:$B$11,MATCH($E3492,品項主檔!$A$2:$A$11,0))</f>
        <v>招牌牛肉麵</v>
      </c>
      <c r="G3492" s="12" t="str">
        <f aca="false">INDEX(品項主檔!$C$2:$C$11,MATCH($E3492,品項主檔!$A$2:$A$11,0))</f>
        <v>主食</v>
      </c>
      <c r="H3492" s="17" t="n">
        <f aca="false">SUMIFS(品項年度售價!$D$2:$D$31,品項年度售價!$A$2:$A$31,$B3492,品項年度售價!$B$2:$B$31,$E3492)</f>
        <v>295</v>
      </c>
      <c r="I3492" s="4" t="n">
        <v>295</v>
      </c>
      <c r="J3492" s="14" t="n">
        <f aca="false">H3492*I3492</f>
        <v>87025</v>
      </c>
    </row>
    <row r="3493" customFormat="false" ht="15" hidden="false" customHeight="false" outlineLevel="0" collapsed="false">
      <c r="A3493" s="6" t="str">
        <f aca="false">TEXT(B3493,"0")&amp;"-"&amp;TEXT(C3493,"00")</f>
        <v>2025-07</v>
      </c>
      <c r="B3493" s="4" t="n">
        <v>2025</v>
      </c>
      <c r="C3493" s="4" t="n">
        <v>7</v>
      </c>
      <c r="D3493" s="9" t="s">
        <v>315</v>
      </c>
      <c r="E3493" s="9" t="s">
        <v>352</v>
      </c>
      <c r="F3493" s="12" t="str">
        <f aca="false">INDEX(品項主檔!$B$2:$B$11,MATCH($E3493,品項主檔!$A$2:$A$11,0))</f>
        <v>三杯雞定食</v>
      </c>
      <c r="G3493" s="12" t="str">
        <f aca="false">INDEX(品項主檔!$C$2:$C$11,MATCH($E3493,品項主檔!$A$2:$A$11,0))</f>
        <v>主食</v>
      </c>
      <c r="H3493" s="17" t="n">
        <f aca="false">SUMIFS(品項年度售價!$D$2:$D$31,品項年度售價!$A$2:$A$31,$B3493,品項年度售價!$B$2:$B$31,$E3493)</f>
        <v>260</v>
      </c>
      <c r="I3493" s="4" t="n">
        <v>312</v>
      </c>
      <c r="J3493" s="14" t="n">
        <f aca="false">H3493*I3493</f>
        <v>81120</v>
      </c>
    </row>
    <row r="3494" customFormat="false" ht="15" hidden="false" customHeight="false" outlineLevel="0" collapsed="false">
      <c r="A3494" s="6" t="str">
        <f aca="false">TEXT(B3494,"0")&amp;"-"&amp;TEXT(C3494,"00")</f>
        <v>2025-07</v>
      </c>
      <c r="B3494" s="4" t="n">
        <v>2025</v>
      </c>
      <c r="C3494" s="4" t="n">
        <v>7</v>
      </c>
      <c r="D3494" s="9" t="s">
        <v>315</v>
      </c>
      <c r="E3494" s="9" t="s">
        <v>354</v>
      </c>
      <c r="F3494" s="12" t="str">
        <f aca="false">INDEX(品項主檔!$B$2:$B$11,MATCH($E3494,品項主檔!$A$2:$A$11,0))</f>
        <v>蔥油雞腿飯</v>
      </c>
      <c r="G3494" s="12" t="str">
        <f aca="false">INDEX(品項主檔!$C$2:$C$11,MATCH($E3494,品項主檔!$A$2:$A$11,0))</f>
        <v>主食</v>
      </c>
      <c r="H3494" s="17" t="n">
        <f aca="false">SUMIFS(品項年度售價!$D$2:$D$31,品項年度售價!$A$2:$A$31,$B3494,品項年度售價!$B$2:$B$31,$E3494)</f>
        <v>230</v>
      </c>
      <c r="I3494" s="4" t="n">
        <v>318</v>
      </c>
      <c r="J3494" s="14" t="n">
        <f aca="false">H3494*I3494</f>
        <v>73140</v>
      </c>
    </row>
    <row r="3495" customFormat="false" ht="15" hidden="false" customHeight="false" outlineLevel="0" collapsed="false">
      <c r="A3495" s="6" t="str">
        <f aca="false">TEXT(B3495,"0")&amp;"-"&amp;TEXT(C3495,"00")</f>
        <v>2025-07</v>
      </c>
      <c r="B3495" s="4" t="n">
        <v>2025</v>
      </c>
      <c r="C3495" s="4" t="n">
        <v>7</v>
      </c>
      <c r="D3495" s="9" t="s">
        <v>315</v>
      </c>
      <c r="E3495" s="9" t="s">
        <v>356</v>
      </c>
      <c r="F3495" s="12" t="str">
        <f aca="false">INDEX(品項主檔!$B$2:$B$11,MATCH($E3495,品項主檔!$A$2:$A$11,0))</f>
        <v>黑胡椒豬排飯</v>
      </c>
      <c r="G3495" s="12" t="str">
        <f aca="false">INDEX(品項主檔!$C$2:$C$11,MATCH($E3495,品項主檔!$A$2:$A$11,0))</f>
        <v>主食</v>
      </c>
      <c r="H3495" s="17" t="n">
        <f aca="false">SUMIFS(品項年度售價!$D$2:$D$31,品項年度售價!$A$2:$A$31,$B3495,品項年度售價!$B$2:$B$31,$E3495)</f>
        <v>240</v>
      </c>
      <c r="I3495" s="4" t="n">
        <v>332</v>
      </c>
      <c r="J3495" s="14" t="n">
        <f aca="false">H3495*I3495</f>
        <v>79680</v>
      </c>
    </row>
    <row r="3496" customFormat="false" ht="15" hidden="false" customHeight="false" outlineLevel="0" collapsed="false">
      <c r="A3496" s="6" t="str">
        <f aca="false">TEXT(B3496,"0")&amp;"-"&amp;TEXT(C3496,"00")</f>
        <v>2025-07</v>
      </c>
      <c r="B3496" s="4" t="n">
        <v>2025</v>
      </c>
      <c r="C3496" s="4" t="n">
        <v>7</v>
      </c>
      <c r="D3496" s="9" t="s">
        <v>315</v>
      </c>
      <c r="E3496" s="9" t="s">
        <v>358</v>
      </c>
      <c r="F3496" s="12" t="str">
        <f aca="false">INDEX(品項主檔!$B$2:$B$11,MATCH($E3496,品項主檔!$A$2:$A$11,0))</f>
        <v>麻油雞湯麵</v>
      </c>
      <c r="G3496" s="12" t="str">
        <f aca="false">INDEX(品項主檔!$C$2:$C$11,MATCH($E3496,品項主檔!$A$2:$A$11,0))</f>
        <v>主食</v>
      </c>
      <c r="H3496" s="17" t="n">
        <f aca="false">SUMIFS(品項年度售價!$D$2:$D$31,品項年度售價!$A$2:$A$31,$B3496,品項年度售價!$B$2:$B$31,$E3496)</f>
        <v>305</v>
      </c>
      <c r="I3496" s="4" t="n">
        <v>128</v>
      </c>
      <c r="J3496" s="14" t="n">
        <f aca="false">H3496*I3496</f>
        <v>39040</v>
      </c>
    </row>
    <row r="3497" customFormat="false" ht="15" hidden="false" customHeight="false" outlineLevel="0" collapsed="false">
      <c r="A3497" s="6" t="str">
        <f aca="false">TEXT(B3497,"0")&amp;"-"&amp;TEXT(C3497,"00")</f>
        <v>2025-07</v>
      </c>
      <c r="B3497" s="4" t="n">
        <v>2025</v>
      </c>
      <c r="C3497" s="4" t="n">
        <v>7</v>
      </c>
      <c r="D3497" s="9" t="s">
        <v>315</v>
      </c>
      <c r="E3497" s="9" t="s">
        <v>360</v>
      </c>
      <c r="F3497" s="12" t="str">
        <f aca="false">INDEX(品項主檔!$B$2:$B$11,MATCH($E3497,品項主檔!$A$2:$A$11,0))</f>
        <v>塔香涼麵</v>
      </c>
      <c r="G3497" s="12" t="str">
        <f aca="false">INDEX(品項主檔!$C$2:$C$11,MATCH($E3497,品項主檔!$A$2:$A$11,0))</f>
        <v>主食</v>
      </c>
      <c r="H3497" s="17" t="n">
        <f aca="false">SUMIFS(品項年度售價!$D$2:$D$31,品項年度售價!$A$2:$A$31,$B3497,品項年度售價!$B$2:$B$31,$E3497)</f>
        <v>185</v>
      </c>
      <c r="I3497" s="4" t="n">
        <v>520</v>
      </c>
      <c r="J3497" s="14" t="n">
        <f aca="false">H3497*I3497</f>
        <v>96200</v>
      </c>
    </row>
    <row r="3498" customFormat="false" ht="15" hidden="false" customHeight="false" outlineLevel="0" collapsed="false">
      <c r="A3498" s="6" t="str">
        <f aca="false">TEXT(B3498,"0")&amp;"-"&amp;TEXT(C3498,"00")</f>
        <v>2025-07</v>
      </c>
      <c r="B3498" s="4" t="n">
        <v>2025</v>
      </c>
      <c r="C3498" s="4" t="n">
        <v>7</v>
      </c>
      <c r="D3498" s="9" t="s">
        <v>315</v>
      </c>
      <c r="E3498" s="9" t="s">
        <v>362</v>
      </c>
      <c r="F3498" s="12" t="str">
        <f aca="false">INDEX(品項主檔!$B$2:$B$11,MATCH($E3498,品項主檔!$A$2:$A$11,0))</f>
        <v>海鮮炒飯</v>
      </c>
      <c r="G3498" s="12" t="str">
        <f aca="false">INDEX(品項主檔!$C$2:$C$11,MATCH($E3498,品項主檔!$A$2:$A$11,0))</f>
        <v>主食</v>
      </c>
      <c r="H3498" s="17" t="n">
        <f aca="false">SUMIFS(品項年度售價!$D$2:$D$31,品項年度售價!$A$2:$A$31,$B3498,品項年度售價!$B$2:$B$31,$E3498)</f>
        <v>255</v>
      </c>
      <c r="I3498" s="4" t="n">
        <v>315</v>
      </c>
      <c r="J3498" s="14" t="n">
        <f aca="false">H3498*I3498</f>
        <v>80325</v>
      </c>
    </row>
    <row r="3499" customFormat="false" ht="15" hidden="false" customHeight="false" outlineLevel="0" collapsed="false">
      <c r="A3499" s="6" t="str">
        <f aca="false">TEXT(B3499,"0")&amp;"-"&amp;TEXT(C3499,"00")</f>
        <v>2025-07</v>
      </c>
      <c r="B3499" s="4" t="n">
        <v>2025</v>
      </c>
      <c r="C3499" s="4" t="n">
        <v>7</v>
      </c>
      <c r="D3499" s="9" t="s">
        <v>315</v>
      </c>
      <c r="E3499" s="9" t="s">
        <v>364</v>
      </c>
      <c r="F3499" s="12" t="str">
        <f aca="false">INDEX(品項主檔!$B$2:$B$11,MATCH($E3499,品項主檔!$A$2:$A$11,0))</f>
        <v>酸辣湯</v>
      </c>
      <c r="G3499" s="12" t="str">
        <f aca="false">INDEX(品項主檔!$C$2:$C$11,MATCH($E3499,品項主檔!$A$2:$A$11,0))</f>
        <v>湯品</v>
      </c>
      <c r="H3499" s="17" t="n">
        <f aca="false">SUMIFS(品項年度售價!$D$2:$D$31,品項年度售價!$A$2:$A$31,$B3499,品項年度售價!$B$2:$B$31,$E3499)</f>
        <v>60</v>
      </c>
      <c r="I3499" s="4" t="n">
        <v>1031</v>
      </c>
      <c r="J3499" s="14" t="n">
        <f aca="false">H3499*I3499</f>
        <v>61860</v>
      </c>
    </row>
    <row r="3500" customFormat="false" ht="15" hidden="false" customHeight="false" outlineLevel="0" collapsed="false">
      <c r="A3500" s="6" t="str">
        <f aca="false">TEXT(B3500,"0")&amp;"-"&amp;TEXT(C3500,"00")</f>
        <v>2025-07</v>
      </c>
      <c r="B3500" s="4" t="n">
        <v>2025</v>
      </c>
      <c r="C3500" s="4" t="n">
        <v>7</v>
      </c>
      <c r="D3500" s="9" t="s">
        <v>315</v>
      </c>
      <c r="E3500" s="9" t="s">
        <v>367</v>
      </c>
      <c r="F3500" s="12" t="str">
        <f aca="false">INDEX(品項主檔!$B$2:$B$11,MATCH($E3500,品項主檔!$A$2:$A$11,0))</f>
        <v>招牌滷味拼盤</v>
      </c>
      <c r="G3500" s="12" t="str">
        <f aca="false">INDEX(品項主檔!$C$2:$C$11,MATCH($E3500,品項主檔!$A$2:$A$11,0))</f>
        <v>小菜</v>
      </c>
      <c r="H3500" s="17" t="n">
        <f aca="false">SUMIFS(品項年度售價!$D$2:$D$31,品項年度售價!$A$2:$A$31,$B3500,品項年度售價!$B$2:$B$31,$E3500)</f>
        <v>125</v>
      </c>
      <c r="I3500" s="4" t="n">
        <v>1130</v>
      </c>
      <c r="J3500" s="14" t="n">
        <f aca="false">H3500*I3500</f>
        <v>141250</v>
      </c>
    </row>
    <row r="3501" customFormat="false" ht="15" hidden="false" customHeight="false" outlineLevel="0" collapsed="false">
      <c r="A3501" s="6" t="str">
        <f aca="false">TEXT(B3501,"0")&amp;"-"&amp;TEXT(C3501,"00")</f>
        <v>2025-07</v>
      </c>
      <c r="B3501" s="4" t="n">
        <v>2025</v>
      </c>
      <c r="C3501" s="4" t="n">
        <v>7</v>
      </c>
      <c r="D3501" s="9" t="s">
        <v>315</v>
      </c>
      <c r="E3501" s="9" t="s">
        <v>370</v>
      </c>
      <c r="F3501" s="12" t="str">
        <f aca="false">INDEX(品項主檔!$B$2:$B$11,MATCH($E3501,品項主檔!$A$2:$A$11,0))</f>
        <v>古早味紅茶</v>
      </c>
      <c r="G3501" s="12" t="str">
        <f aca="false">INDEX(品項主檔!$C$2:$C$11,MATCH($E3501,品項主檔!$A$2:$A$11,0))</f>
        <v>飲品</v>
      </c>
      <c r="H3501" s="17" t="n">
        <f aca="false">SUMIFS(品項年度售價!$D$2:$D$31,品項年度售價!$A$2:$A$31,$B3501,品項年度售價!$B$2:$B$31,$E3501)</f>
        <v>45</v>
      </c>
      <c r="I3501" s="4" t="n">
        <v>4963</v>
      </c>
      <c r="J3501" s="14" t="n">
        <f aca="false">H3501*I3501</f>
        <v>223335</v>
      </c>
    </row>
    <row r="3502" customFormat="false" ht="15" hidden="false" customHeight="false" outlineLevel="0" collapsed="false">
      <c r="A3502" s="6" t="str">
        <f aca="false">TEXT(B3502,"0")&amp;"-"&amp;TEXT(C3502,"00")</f>
        <v>2025-08</v>
      </c>
      <c r="B3502" s="4" t="n">
        <v>2025</v>
      </c>
      <c r="C3502" s="4" t="n">
        <v>8</v>
      </c>
      <c r="D3502" s="9" t="s">
        <v>294</v>
      </c>
      <c r="E3502" s="9" t="s">
        <v>349</v>
      </c>
      <c r="F3502" s="12" t="str">
        <f aca="false">INDEX(品項主檔!$B$2:$B$11,MATCH($E3502,品項主檔!$A$2:$A$11,0))</f>
        <v>招牌牛肉麵</v>
      </c>
      <c r="G3502" s="12" t="str">
        <f aca="false">INDEX(品項主檔!$C$2:$C$11,MATCH($E3502,品項主檔!$A$2:$A$11,0))</f>
        <v>主食</v>
      </c>
      <c r="H3502" s="17" t="n">
        <f aca="false">SUMIFS(品項年度售價!$D$2:$D$31,品項年度售價!$A$2:$A$31,$B3502,品項年度售價!$B$2:$B$31,$E3502)</f>
        <v>295</v>
      </c>
      <c r="I3502" s="4" t="n">
        <v>457</v>
      </c>
      <c r="J3502" s="14" t="n">
        <f aca="false">H3502*I3502</f>
        <v>134815</v>
      </c>
    </row>
    <row r="3503" customFormat="false" ht="15" hidden="false" customHeight="false" outlineLevel="0" collapsed="false">
      <c r="A3503" s="6" t="str">
        <f aca="false">TEXT(B3503,"0")&amp;"-"&amp;TEXT(C3503,"00")</f>
        <v>2025-08</v>
      </c>
      <c r="B3503" s="4" t="n">
        <v>2025</v>
      </c>
      <c r="C3503" s="4" t="n">
        <v>8</v>
      </c>
      <c r="D3503" s="9" t="s">
        <v>294</v>
      </c>
      <c r="E3503" s="9" t="s">
        <v>352</v>
      </c>
      <c r="F3503" s="12" t="str">
        <f aca="false">INDEX(品項主檔!$B$2:$B$11,MATCH($E3503,品項主檔!$A$2:$A$11,0))</f>
        <v>三杯雞定食</v>
      </c>
      <c r="G3503" s="12" t="str">
        <f aca="false">INDEX(品項主檔!$C$2:$C$11,MATCH($E3503,品項主檔!$A$2:$A$11,0))</f>
        <v>主食</v>
      </c>
      <c r="H3503" s="17" t="n">
        <f aca="false">SUMIFS(品項年度售價!$D$2:$D$31,品項年度售價!$A$2:$A$31,$B3503,品項年度售價!$B$2:$B$31,$E3503)</f>
        <v>260</v>
      </c>
      <c r="I3503" s="4" t="n">
        <v>548</v>
      </c>
      <c r="J3503" s="14" t="n">
        <f aca="false">H3503*I3503</f>
        <v>142480</v>
      </c>
    </row>
    <row r="3504" customFormat="false" ht="15" hidden="false" customHeight="false" outlineLevel="0" collapsed="false">
      <c r="A3504" s="6" t="str">
        <f aca="false">TEXT(B3504,"0")&amp;"-"&amp;TEXT(C3504,"00")</f>
        <v>2025-08</v>
      </c>
      <c r="B3504" s="4" t="n">
        <v>2025</v>
      </c>
      <c r="C3504" s="4" t="n">
        <v>8</v>
      </c>
      <c r="D3504" s="9" t="s">
        <v>294</v>
      </c>
      <c r="E3504" s="9" t="s">
        <v>354</v>
      </c>
      <c r="F3504" s="12" t="str">
        <f aca="false">INDEX(品項主檔!$B$2:$B$11,MATCH($E3504,品項主檔!$A$2:$A$11,0))</f>
        <v>蔥油雞腿飯</v>
      </c>
      <c r="G3504" s="12" t="str">
        <f aca="false">INDEX(品項主檔!$C$2:$C$11,MATCH($E3504,品項主檔!$A$2:$A$11,0))</f>
        <v>主食</v>
      </c>
      <c r="H3504" s="17" t="n">
        <f aca="false">SUMIFS(品項年度售價!$D$2:$D$31,品項年度售價!$A$2:$A$31,$B3504,品項年度售價!$B$2:$B$31,$E3504)</f>
        <v>230</v>
      </c>
      <c r="I3504" s="4" t="n">
        <v>707</v>
      </c>
      <c r="J3504" s="14" t="n">
        <f aca="false">H3504*I3504</f>
        <v>162610</v>
      </c>
    </row>
    <row r="3505" customFormat="false" ht="15" hidden="false" customHeight="false" outlineLevel="0" collapsed="false">
      <c r="A3505" s="6" t="str">
        <f aca="false">TEXT(B3505,"0")&amp;"-"&amp;TEXT(C3505,"00")</f>
        <v>2025-08</v>
      </c>
      <c r="B3505" s="4" t="n">
        <v>2025</v>
      </c>
      <c r="C3505" s="4" t="n">
        <v>8</v>
      </c>
      <c r="D3505" s="9" t="s">
        <v>294</v>
      </c>
      <c r="E3505" s="9" t="s">
        <v>356</v>
      </c>
      <c r="F3505" s="12" t="str">
        <f aca="false">INDEX(品項主檔!$B$2:$B$11,MATCH($E3505,品項主檔!$A$2:$A$11,0))</f>
        <v>黑胡椒豬排飯</v>
      </c>
      <c r="G3505" s="12" t="str">
        <f aca="false">INDEX(品項主檔!$C$2:$C$11,MATCH($E3505,品項主檔!$A$2:$A$11,0))</f>
        <v>主食</v>
      </c>
      <c r="H3505" s="17" t="n">
        <f aca="false">SUMIFS(品項年度售價!$D$2:$D$31,品項年度售價!$A$2:$A$31,$B3505,品項年度售價!$B$2:$B$31,$E3505)</f>
        <v>240</v>
      </c>
      <c r="I3505" s="4" t="n">
        <v>625</v>
      </c>
      <c r="J3505" s="14" t="n">
        <f aca="false">H3505*I3505</f>
        <v>150000</v>
      </c>
    </row>
    <row r="3506" customFormat="false" ht="15" hidden="false" customHeight="false" outlineLevel="0" collapsed="false">
      <c r="A3506" s="6" t="str">
        <f aca="false">TEXT(B3506,"0")&amp;"-"&amp;TEXT(C3506,"00")</f>
        <v>2025-08</v>
      </c>
      <c r="B3506" s="4" t="n">
        <v>2025</v>
      </c>
      <c r="C3506" s="4" t="n">
        <v>8</v>
      </c>
      <c r="D3506" s="9" t="s">
        <v>294</v>
      </c>
      <c r="E3506" s="9" t="s">
        <v>358</v>
      </c>
      <c r="F3506" s="12" t="str">
        <f aca="false">INDEX(品項主檔!$B$2:$B$11,MATCH($E3506,品項主檔!$A$2:$A$11,0))</f>
        <v>麻油雞湯麵</v>
      </c>
      <c r="G3506" s="12" t="str">
        <f aca="false">INDEX(品項主檔!$C$2:$C$11,MATCH($E3506,品項主檔!$A$2:$A$11,0))</f>
        <v>主食</v>
      </c>
      <c r="H3506" s="17" t="n">
        <f aca="false">SUMIFS(品項年度售價!$D$2:$D$31,品項年度售價!$A$2:$A$31,$B3506,品項年度售價!$B$2:$B$31,$E3506)</f>
        <v>305</v>
      </c>
      <c r="I3506" s="4" t="n">
        <v>281</v>
      </c>
      <c r="J3506" s="14" t="n">
        <f aca="false">H3506*I3506</f>
        <v>85705</v>
      </c>
    </row>
    <row r="3507" customFormat="false" ht="15" hidden="false" customHeight="false" outlineLevel="0" collapsed="false">
      <c r="A3507" s="6" t="str">
        <f aca="false">TEXT(B3507,"0")&amp;"-"&amp;TEXT(C3507,"00")</f>
        <v>2025-08</v>
      </c>
      <c r="B3507" s="4" t="n">
        <v>2025</v>
      </c>
      <c r="C3507" s="4" t="n">
        <v>8</v>
      </c>
      <c r="D3507" s="9" t="s">
        <v>294</v>
      </c>
      <c r="E3507" s="9" t="s">
        <v>360</v>
      </c>
      <c r="F3507" s="12" t="str">
        <f aca="false">INDEX(品項主檔!$B$2:$B$11,MATCH($E3507,品項主檔!$A$2:$A$11,0))</f>
        <v>塔香涼麵</v>
      </c>
      <c r="G3507" s="12" t="str">
        <f aca="false">INDEX(品項主檔!$C$2:$C$11,MATCH($E3507,品項主檔!$A$2:$A$11,0))</f>
        <v>主食</v>
      </c>
      <c r="H3507" s="17" t="n">
        <f aca="false">SUMIFS(品項年度售價!$D$2:$D$31,品項年度售價!$A$2:$A$31,$B3507,品項年度售價!$B$2:$B$31,$E3507)</f>
        <v>185</v>
      </c>
      <c r="I3507" s="4" t="n">
        <v>1011</v>
      </c>
      <c r="J3507" s="14" t="n">
        <f aca="false">H3507*I3507</f>
        <v>187035</v>
      </c>
    </row>
    <row r="3508" customFormat="false" ht="15" hidden="false" customHeight="false" outlineLevel="0" collapsed="false">
      <c r="A3508" s="6" t="str">
        <f aca="false">TEXT(B3508,"0")&amp;"-"&amp;TEXT(C3508,"00")</f>
        <v>2025-08</v>
      </c>
      <c r="B3508" s="4" t="n">
        <v>2025</v>
      </c>
      <c r="C3508" s="4" t="n">
        <v>8</v>
      </c>
      <c r="D3508" s="9" t="s">
        <v>294</v>
      </c>
      <c r="E3508" s="9" t="s">
        <v>362</v>
      </c>
      <c r="F3508" s="12" t="str">
        <f aca="false">INDEX(品項主檔!$B$2:$B$11,MATCH($E3508,品項主檔!$A$2:$A$11,0))</f>
        <v>海鮮炒飯</v>
      </c>
      <c r="G3508" s="12" t="str">
        <f aca="false">INDEX(品項主檔!$C$2:$C$11,MATCH($E3508,品項主檔!$A$2:$A$11,0))</f>
        <v>主食</v>
      </c>
      <c r="H3508" s="17" t="n">
        <f aca="false">SUMIFS(品項年度售價!$D$2:$D$31,品項年度售價!$A$2:$A$31,$B3508,品項年度售價!$B$2:$B$31,$E3508)</f>
        <v>255</v>
      </c>
      <c r="I3508" s="4" t="n">
        <v>646</v>
      </c>
      <c r="J3508" s="14" t="n">
        <f aca="false">H3508*I3508</f>
        <v>164730</v>
      </c>
    </row>
    <row r="3509" customFormat="false" ht="15" hidden="false" customHeight="false" outlineLevel="0" collapsed="false">
      <c r="A3509" s="6" t="str">
        <f aca="false">TEXT(B3509,"0")&amp;"-"&amp;TEXT(C3509,"00")</f>
        <v>2025-08</v>
      </c>
      <c r="B3509" s="4" t="n">
        <v>2025</v>
      </c>
      <c r="C3509" s="4" t="n">
        <v>8</v>
      </c>
      <c r="D3509" s="9" t="s">
        <v>294</v>
      </c>
      <c r="E3509" s="9" t="s">
        <v>364</v>
      </c>
      <c r="F3509" s="12" t="str">
        <f aca="false">INDEX(品項主檔!$B$2:$B$11,MATCH($E3509,品項主檔!$A$2:$A$11,0))</f>
        <v>酸辣湯</v>
      </c>
      <c r="G3509" s="12" t="str">
        <f aca="false">INDEX(品項主檔!$C$2:$C$11,MATCH($E3509,品項主檔!$A$2:$A$11,0))</f>
        <v>湯品</v>
      </c>
      <c r="H3509" s="17" t="n">
        <f aca="false">SUMIFS(品項年度售價!$D$2:$D$31,品項年度售價!$A$2:$A$31,$B3509,品項年度售價!$B$2:$B$31,$E3509)</f>
        <v>60</v>
      </c>
      <c r="I3509" s="4" t="n">
        <v>2773</v>
      </c>
      <c r="J3509" s="14" t="n">
        <f aca="false">H3509*I3509</f>
        <v>166380</v>
      </c>
    </row>
    <row r="3510" customFormat="false" ht="15" hidden="false" customHeight="false" outlineLevel="0" collapsed="false">
      <c r="A3510" s="6" t="str">
        <f aca="false">TEXT(B3510,"0")&amp;"-"&amp;TEXT(C3510,"00")</f>
        <v>2025-08</v>
      </c>
      <c r="B3510" s="4" t="n">
        <v>2025</v>
      </c>
      <c r="C3510" s="4" t="n">
        <v>8</v>
      </c>
      <c r="D3510" s="9" t="s">
        <v>294</v>
      </c>
      <c r="E3510" s="9" t="s">
        <v>367</v>
      </c>
      <c r="F3510" s="12" t="str">
        <f aca="false">INDEX(品項主檔!$B$2:$B$11,MATCH($E3510,品項主檔!$A$2:$A$11,0))</f>
        <v>招牌滷味拼盤</v>
      </c>
      <c r="G3510" s="12" t="str">
        <f aca="false">INDEX(品項主檔!$C$2:$C$11,MATCH($E3510,品項主檔!$A$2:$A$11,0))</f>
        <v>小菜</v>
      </c>
      <c r="H3510" s="17" t="n">
        <f aca="false">SUMIFS(品項年度售價!$D$2:$D$31,品項年度售價!$A$2:$A$31,$B3510,品項年度售價!$B$2:$B$31,$E3510)</f>
        <v>125</v>
      </c>
      <c r="I3510" s="4" t="n">
        <v>2353</v>
      </c>
      <c r="J3510" s="14" t="n">
        <f aca="false">H3510*I3510</f>
        <v>294125</v>
      </c>
    </row>
    <row r="3511" customFormat="false" ht="15" hidden="false" customHeight="false" outlineLevel="0" collapsed="false">
      <c r="A3511" s="6" t="str">
        <f aca="false">TEXT(B3511,"0")&amp;"-"&amp;TEXT(C3511,"00")</f>
        <v>2025-08</v>
      </c>
      <c r="B3511" s="4" t="n">
        <v>2025</v>
      </c>
      <c r="C3511" s="4" t="n">
        <v>8</v>
      </c>
      <c r="D3511" s="9" t="s">
        <v>294</v>
      </c>
      <c r="E3511" s="9" t="s">
        <v>370</v>
      </c>
      <c r="F3511" s="12" t="str">
        <f aca="false">INDEX(品項主檔!$B$2:$B$11,MATCH($E3511,品項主檔!$A$2:$A$11,0))</f>
        <v>古早味紅茶</v>
      </c>
      <c r="G3511" s="12" t="str">
        <f aca="false">INDEX(品項主檔!$C$2:$C$11,MATCH($E3511,品項主檔!$A$2:$A$11,0))</f>
        <v>飲品</v>
      </c>
      <c r="H3511" s="17" t="n">
        <f aca="false">SUMIFS(品項年度售價!$D$2:$D$31,品項年度售價!$A$2:$A$31,$B3511,品項年度售價!$B$2:$B$31,$E3511)</f>
        <v>45</v>
      </c>
      <c r="I3511" s="4" t="n">
        <v>6812</v>
      </c>
      <c r="J3511" s="14" t="n">
        <f aca="false">H3511*I3511</f>
        <v>306540</v>
      </c>
    </row>
    <row r="3512" customFormat="false" ht="15" hidden="false" customHeight="false" outlineLevel="0" collapsed="false">
      <c r="A3512" s="6" t="str">
        <f aca="false">TEXT(B3512,"0")&amp;"-"&amp;TEXT(C3512,"00")</f>
        <v>2025-08</v>
      </c>
      <c r="B3512" s="4" t="n">
        <v>2025</v>
      </c>
      <c r="C3512" s="4" t="n">
        <v>8</v>
      </c>
      <c r="D3512" s="9" t="s">
        <v>297</v>
      </c>
      <c r="E3512" s="9" t="s">
        <v>349</v>
      </c>
      <c r="F3512" s="12" t="str">
        <f aca="false">INDEX(品項主檔!$B$2:$B$11,MATCH($E3512,品項主檔!$A$2:$A$11,0))</f>
        <v>招牌牛肉麵</v>
      </c>
      <c r="G3512" s="12" t="str">
        <f aca="false">INDEX(品項主檔!$C$2:$C$11,MATCH($E3512,品項主檔!$A$2:$A$11,0))</f>
        <v>主食</v>
      </c>
      <c r="H3512" s="17" t="n">
        <f aca="false">SUMIFS(品項年度售價!$D$2:$D$31,品項年度售價!$A$2:$A$31,$B3512,品項年度售價!$B$2:$B$31,$E3512)</f>
        <v>295</v>
      </c>
      <c r="I3512" s="4" t="n">
        <v>323</v>
      </c>
      <c r="J3512" s="14" t="n">
        <f aca="false">H3512*I3512</f>
        <v>95285</v>
      </c>
    </row>
    <row r="3513" customFormat="false" ht="15" hidden="false" customHeight="false" outlineLevel="0" collapsed="false">
      <c r="A3513" s="6" t="str">
        <f aca="false">TEXT(B3513,"0")&amp;"-"&amp;TEXT(C3513,"00")</f>
        <v>2025-08</v>
      </c>
      <c r="B3513" s="4" t="n">
        <v>2025</v>
      </c>
      <c r="C3513" s="4" t="n">
        <v>8</v>
      </c>
      <c r="D3513" s="9" t="s">
        <v>297</v>
      </c>
      <c r="E3513" s="9" t="s">
        <v>352</v>
      </c>
      <c r="F3513" s="12" t="str">
        <f aca="false">INDEX(品項主檔!$B$2:$B$11,MATCH($E3513,品項主檔!$A$2:$A$11,0))</f>
        <v>三杯雞定食</v>
      </c>
      <c r="G3513" s="12" t="str">
        <f aca="false">INDEX(品項主檔!$C$2:$C$11,MATCH($E3513,品項主檔!$A$2:$A$11,0))</f>
        <v>主食</v>
      </c>
      <c r="H3513" s="17" t="n">
        <f aca="false">SUMIFS(品項年度售價!$D$2:$D$31,品項年度售價!$A$2:$A$31,$B3513,品項年度售價!$B$2:$B$31,$E3513)</f>
        <v>260</v>
      </c>
      <c r="I3513" s="4" t="n">
        <v>313</v>
      </c>
      <c r="J3513" s="14" t="n">
        <f aca="false">H3513*I3513</f>
        <v>81380</v>
      </c>
    </row>
    <row r="3514" customFormat="false" ht="15" hidden="false" customHeight="false" outlineLevel="0" collapsed="false">
      <c r="A3514" s="6" t="str">
        <f aca="false">TEXT(B3514,"0")&amp;"-"&amp;TEXT(C3514,"00")</f>
        <v>2025-08</v>
      </c>
      <c r="B3514" s="4" t="n">
        <v>2025</v>
      </c>
      <c r="C3514" s="4" t="n">
        <v>8</v>
      </c>
      <c r="D3514" s="9" t="s">
        <v>297</v>
      </c>
      <c r="E3514" s="9" t="s">
        <v>354</v>
      </c>
      <c r="F3514" s="12" t="str">
        <f aca="false">INDEX(品項主檔!$B$2:$B$11,MATCH($E3514,品項主檔!$A$2:$A$11,0))</f>
        <v>蔥油雞腿飯</v>
      </c>
      <c r="G3514" s="12" t="str">
        <f aca="false">INDEX(品項主檔!$C$2:$C$11,MATCH($E3514,品項主檔!$A$2:$A$11,0))</f>
        <v>主食</v>
      </c>
      <c r="H3514" s="17" t="n">
        <f aca="false">SUMIFS(品項年度售價!$D$2:$D$31,品項年度售價!$A$2:$A$31,$B3514,品項年度售價!$B$2:$B$31,$E3514)</f>
        <v>230</v>
      </c>
      <c r="I3514" s="4" t="n">
        <v>339</v>
      </c>
      <c r="J3514" s="14" t="n">
        <f aca="false">H3514*I3514</f>
        <v>77970</v>
      </c>
    </row>
    <row r="3515" customFormat="false" ht="15" hidden="false" customHeight="false" outlineLevel="0" collapsed="false">
      <c r="A3515" s="6" t="str">
        <f aca="false">TEXT(B3515,"0")&amp;"-"&amp;TEXT(C3515,"00")</f>
        <v>2025-08</v>
      </c>
      <c r="B3515" s="4" t="n">
        <v>2025</v>
      </c>
      <c r="C3515" s="4" t="n">
        <v>8</v>
      </c>
      <c r="D3515" s="9" t="s">
        <v>297</v>
      </c>
      <c r="E3515" s="9" t="s">
        <v>356</v>
      </c>
      <c r="F3515" s="12" t="str">
        <f aca="false">INDEX(品項主檔!$B$2:$B$11,MATCH($E3515,品項主檔!$A$2:$A$11,0))</f>
        <v>黑胡椒豬排飯</v>
      </c>
      <c r="G3515" s="12" t="str">
        <f aca="false">INDEX(品項主檔!$C$2:$C$11,MATCH($E3515,品項主檔!$A$2:$A$11,0))</f>
        <v>主食</v>
      </c>
      <c r="H3515" s="17" t="n">
        <f aca="false">SUMIFS(品項年度售價!$D$2:$D$31,品項年度售價!$A$2:$A$31,$B3515,品項年度售價!$B$2:$B$31,$E3515)</f>
        <v>240</v>
      </c>
      <c r="I3515" s="4" t="n">
        <v>420</v>
      </c>
      <c r="J3515" s="14" t="n">
        <f aca="false">H3515*I3515</f>
        <v>100800</v>
      </c>
    </row>
    <row r="3516" customFormat="false" ht="15" hidden="false" customHeight="false" outlineLevel="0" collapsed="false">
      <c r="A3516" s="6" t="str">
        <f aca="false">TEXT(B3516,"0")&amp;"-"&amp;TEXT(C3516,"00")</f>
        <v>2025-08</v>
      </c>
      <c r="B3516" s="4" t="n">
        <v>2025</v>
      </c>
      <c r="C3516" s="4" t="n">
        <v>8</v>
      </c>
      <c r="D3516" s="9" t="s">
        <v>297</v>
      </c>
      <c r="E3516" s="9" t="s">
        <v>358</v>
      </c>
      <c r="F3516" s="12" t="str">
        <f aca="false">INDEX(品項主檔!$B$2:$B$11,MATCH($E3516,品項主檔!$A$2:$A$11,0))</f>
        <v>麻油雞湯麵</v>
      </c>
      <c r="G3516" s="12" t="str">
        <f aca="false">INDEX(品項主檔!$C$2:$C$11,MATCH($E3516,品項主檔!$A$2:$A$11,0))</f>
        <v>主食</v>
      </c>
      <c r="H3516" s="17" t="n">
        <f aca="false">SUMIFS(品項年度售價!$D$2:$D$31,品項年度售價!$A$2:$A$31,$B3516,品項年度售價!$B$2:$B$31,$E3516)</f>
        <v>305</v>
      </c>
      <c r="I3516" s="4" t="n">
        <v>174</v>
      </c>
      <c r="J3516" s="14" t="n">
        <f aca="false">H3516*I3516</f>
        <v>53070</v>
      </c>
    </row>
    <row r="3517" customFormat="false" ht="15" hidden="false" customHeight="false" outlineLevel="0" collapsed="false">
      <c r="A3517" s="6" t="str">
        <f aca="false">TEXT(B3517,"0")&amp;"-"&amp;TEXT(C3517,"00")</f>
        <v>2025-08</v>
      </c>
      <c r="B3517" s="4" t="n">
        <v>2025</v>
      </c>
      <c r="C3517" s="4" t="n">
        <v>8</v>
      </c>
      <c r="D3517" s="9" t="s">
        <v>297</v>
      </c>
      <c r="E3517" s="9" t="s">
        <v>360</v>
      </c>
      <c r="F3517" s="12" t="str">
        <f aca="false">INDEX(品項主檔!$B$2:$B$11,MATCH($E3517,品項主檔!$A$2:$A$11,0))</f>
        <v>塔香涼麵</v>
      </c>
      <c r="G3517" s="12" t="str">
        <f aca="false">INDEX(品項主檔!$C$2:$C$11,MATCH($E3517,品項主檔!$A$2:$A$11,0))</f>
        <v>主食</v>
      </c>
      <c r="H3517" s="17" t="n">
        <f aca="false">SUMIFS(品項年度售價!$D$2:$D$31,品項年度售價!$A$2:$A$31,$B3517,品項年度售價!$B$2:$B$31,$E3517)</f>
        <v>185</v>
      </c>
      <c r="I3517" s="4" t="n">
        <v>518</v>
      </c>
      <c r="J3517" s="14" t="n">
        <f aca="false">H3517*I3517</f>
        <v>95830</v>
      </c>
    </row>
    <row r="3518" customFormat="false" ht="15" hidden="false" customHeight="false" outlineLevel="0" collapsed="false">
      <c r="A3518" s="6" t="str">
        <f aca="false">TEXT(B3518,"0")&amp;"-"&amp;TEXT(C3518,"00")</f>
        <v>2025-08</v>
      </c>
      <c r="B3518" s="4" t="n">
        <v>2025</v>
      </c>
      <c r="C3518" s="4" t="n">
        <v>8</v>
      </c>
      <c r="D3518" s="9" t="s">
        <v>297</v>
      </c>
      <c r="E3518" s="9" t="s">
        <v>362</v>
      </c>
      <c r="F3518" s="12" t="str">
        <f aca="false">INDEX(品項主檔!$B$2:$B$11,MATCH($E3518,品項主檔!$A$2:$A$11,0))</f>
        <v>海鮮炒飯</v>
      </c>
      <c r="G3518" s="12" t="str">
        <f aca="false">INDEX(品項主檔!$C$2:$C$11,MATCH($E3518,品項主檔!$A$2:$A$11,0))</f>
        <v>主食</v>
      </c>
      <c r="H3518" s="17" t="n">
        <f aca="false">SUMIFS(品項年度售價!$D$2:$D$31,品項年度售價!$A$2:$A$31,$B3518,品項年度售價!$B$2:$B$31,$E3518)</f>
        <v>255</v>
      </c>
      <c r="I3518" s="4" t="n">
        <v>355</v>
      </c>
      <c r="J3518" s="14" t="n">
        <f aca="false">H3518*I3518</f>
        <v>90525</v>
      </c>
    </row>
    <row r="3519" customFormat="false" ht="15" hidden="false" customHeight="false" outlineLevel="0" collapsed="false">
      <c r="A3519" s="6" t="str">
        <f aca="false">TEXT(B3519,"0")&amp;"-"&amp;TEXT(C3519,"00")</f>
        <v>2025-08</v>
      </c>
      <c r="B3519" s="4" t="n">
        <v>2025</v>
      </c>
      <c r="C3519" s="4" t="n">
        <v>8</v>
      </c>
      <c r="D3519" s="9" t="s">
        <v>297</v>
      </c>
      <c r="E3519" s="9" t="s">
        <v>364</v>
      </c>
      <c r="F3519" s="12" t="str">
        <f aca="false">INDEX(品項主檔!$B$2:$B$11,MATCH($E3519,品項主檔!$A$2:$A$11,0))</f>
        <v>酸辣湯</v>
      </c>
      <c r="G3519" s="12" t="str">
        <f aca="false">INDEX(品項主檔!$C$2:$C$11,MATCH($E3519,品項主檔!$A$2:$A$11,0))</f>
        <v>湯品</v>
      </c>
      <c r="H3519" s="17" t="n">
        <f aca="false">SUMIFS(品項年度售價!$D$2:$D$31,品項年度售價!$A$2:$A$31,$B3519,品項年度售價!$B$2:$B$31,$E3519)</f>
        <v>60</v>
      </c>
      <c r="I3519" s="4" t="n">
        <v>1622</v>
      </c>
      <c r="J3519" s="14" t="n">
        <f aca="false">H3519*I3519</f>
        <v>97320</v>
      </c>
    </row>
    <row r="3520" customFormat="false" ht="15" hidden="false" customHeight="false" outlineLevel="0" collapsed="false">
      <c r="A3520" s="6" t="str">
        <f aca="false">TEXT(B3520,"0")&amp;"-"&amp;TEXT(C3520,"00")</f>
        <v>2025-08</v>
      </c>
      <c r="B3520" s="4" t="n">
        <v>2025</v>
      </c>
      <c r="C3520" s="4" t="n">
        <v>8</v>
      </c>
      <c r="D3520" s="9" t="s">
        <v>297</v>
      </c>
      <c r="E3520" s="9" t="s">
        <v>367</v>
      </c>
      <c r="F3520" s="12" t="str">
        <f aca="false">INDEX(品項主檔!$B$2:$B$11,MATCH($E3520,品項主檔!$A$2:$A$11,0))</f>
        <v>招牌滷味拼盤</v>
      </c>
      <c r="G3520" s="12" t="str">
        <f aca="false">INDEX(品項主檔!$C$2:$C$11,MATCH($E3520,品項主檔!$A$2:$A$11,0))</f>
        <v>小菜</v>
      </c>
      <c r="H3520" s="17" t="n">
        <f aca="false">SUMIFS(品項年度售價!$D$2:$D$31,品項年度售價!$A$2:$A$31,$B3520,品項年度售價!$B$2:$B$31,$E3520)</f>
        <v>125</v>
      </c>
      <c r="I3520" s="4" t="n">
        <v>1099</v>
      </c>
      <c r="J3520" s="14" t="n">
        <f aca="false">H3520*I3520</f>
        <v>137375</v>
      </c>
    </row>
    <row r="3521" customFormat="false" ht="15" hidden="false" customHeight="false" outlineLevel="0" collapsed="false">
      <c r="A3521" s="6" t="str">
        <f aca="false">TEXT(B3521,"0")&amp;"-"&amp;TEXT(C3521,"00")</f>
        <v>2025-08</v>
      </c>
      <c r="B3521" s="4" t="n">
        <v>2025</v>
      </c>
      <c r="C3521" s="4" t="n">
        <v>8</v>
      </c>
      <c r="D3521" s="9" t="s">
        <v>297</v>
      </c>
      <c r="E3521" s="9" t="s">
        <v>370</v>
      </c>
      <c r="F3521" s="12" t="str">
        <f aca="false">INDEX(品項主檔!$B$2:$B$11,MATCH($E3521,品項主檔!$A$2:$A$11,0))</f>
        <v>古早味紅茶</v>
      </c>
      <c r="G3521" s="12" t="str">
        <f aca="false">INDEX(品項主檔!$C$2:$C$11,MATCH($E3521,品項主檔!$A$2:$A$11,0))</f>
        <v>飲品</v>
      </c>
      <c r="H3521" s="17" t="n">
        <f aca="false">SUMIFS(品項年度售價!$D$2:$D$31,品項年度售價!$A$2:$A$31,$B3521,品項年度售價!$B$2:$B$31,$E3521)</f>
        <v>45</v>
      </c>
      <c r="I3521" s="4" t="n">
        <v>3710</v>
      </c>
      <c r="J3521" s="14" t="n">
        <f aca="false">H3521*I3521</f>
        <v>166950</v>
      </c>
    </row>
    <row r="3522" customFormat="false" ht="15" hidden="false" customHeight="false" outlineLevel="0" collapsed="false">
      <c r="A3522" s="6" t="str">
        <f aca="false">TEXT(B3522,"0")&amp;"-"&amp;TEXT(C3522,"00")</f>
        <v>2025-08</v>
      </c>
      <c r="B3522" s="4" t="n">
        <v>2025</v>
      </c>
      <c r="C3522" s="4" t="n">
        <v>8</v>
      </c>
      <c r="D3522" s="9" t="s">
        <v>325</v>
      </c>
      <c r="E3522" s="9" t="s">
        <v>349</v>
      </c>
      <c r="F3522" s="12" t="str">
        <f aca="false">INDEX(品項主檔!$B$2:$B$11,MATCH($E3522,品項主檔!$A$2:$A$11,0))</f>
        <v>招牌牛肉麵</v>
      </c>
      <c r="G3522" s="12" t="str">
        <f aca="false">INDEX(品項主檔!$C$2:$C$11,MATCH($E3522,品項主檔!$A$2:$A$11,0))</f>
        <v>主食</v>
      </c>
      <c r="H3522" s="17" t="n">
        <f aca="false">SUMIFS(品項年度售價!$D$2:$D$31,品項年度售價!$A$2:$A$31,$B3522,品項年度售價!$B$2:$B$31,$E3522)</f>
        <v>295</v>
      </c>
      <c r="I3522" s="4" t="n">
        <v>469</v>
      </c>
      <c r="J3522" s="14" t="n">
        <f aca="false">H3522*I3522</f>
        <v>138355</v>
      </c>
    </row>
    <row r="3523" customFormat="false" ht="15" hidden="false" customHeight="false" outlineLevel="0" collapsed="false">
      <c r="A3523" s="6" t="str">
        <f aca="false">TEXT(B3523,"0")&amp;"-"&amp;TEXT(C3523,"00")</f>
        <v>2025-08</v>
      </c>
      <c r="B3523" s="4" t="n">
        <v>2025</v>
      </c>
      <c r="C3523" s="4" t="n">
        <v>8</v>
      </c>
      <c r="D3523" s="9" t="s">
        <v>325</v>
      </c>
      <c r="E3523" s="9" t="s">
        <v>352</v>
      </c>
      <c r="F3523" s="12" t="str">
        <f aca="false">INDEX(品項主檔!$B$2:$B$11,MATCH($E3523,品項主檔!$A$2:$A$11,0))</f>
        <v>三杯雞定食</v>
      </c>
      <c r="G3523" s="12" t="str">
        <f aca="false">INDEX(品項主檔!$C$2:$C$11,MATCH($E3523,品項主檔!$A$2:$A$11,0))</f>
        <v>主食</v>
      </c>
      <c r="H3523" s="17" t="n">
        <f aca="false">SUMIFS(品項年度售價!$D$2:$D$31,品項年度售價!$A$2:$A$31,$B3523,品項年度售價!$B$2:$B$31,$E3523)</f>
        <v>260</v>
      </c>
      <c r="I3523" s="4" t="n">
        <v>456</v>
      </c>
      <c r="J3523" s="14" t="n">
        <f aca="false">H3523*I3523</f>
        <v>118560</v>
      </c>
    </row>
    <row r="3524" customFormat="false" ht="15" hidden="false" customHeight="false" outlineLevel="0" collapsed="false">
      <c r="A3524" s="6" t="str">
        <f aca="false">TEXT(B3524,"0")&amp;"-"&amp;TEXT(C3524,"00")</f>
        <v>2025-08</v>
      </c>
      <c r="B3524" s="4" t="n">
        <v>2025</v>
      </c>
      <c r="C3524" s="4" t="n">
        <v>8</v>
      </c>
      <c r="D3524" s="9" t="s">
        <v>325</v>
      </c>
      <c r="E3524" s="9" t="s">
        <v>354</v>
      </c>
      <c r="F3524" s="12" t="str">
        <f aca="false">INDEX(品項主檔!$B$2:$B$11,MATCH($E3524,品項主檔!$A$2:$A$11,0))</f>
        <v>蔥油雞腿飯</v>
      </c>
      <c r="G3524" s="12" t="str">
        <f aca="false">INDEX(品項主檔!$C$2:$C$11,MATCH($E3524,品項主檔!$A$2:$A$11,0))</f>
        <v>主食</v>
      </c>
      <c r="H3524" s="17" t="n">
        <f aca="false">SUMIFS(品項年度售價!$D$2:$D$31,品項年度售價!$A$2:$A$31,$B3524,品項年度售價!$B$2:$B$31,$E3524)</f>
        <v>230</v>
      </c>
      <c r="I3524" s="4" t="n">
        <v>518</v>
      </c>
      <c r="J3524" s="14" t="n">
        <f aca="false">H3524*I3524</f>
        <v>119140</v>
      </c>
    </row>
    <row r="3525" customFormat="false" ht="15" hidden="false" customHeight="false" outlineLevel="0" collapsed="false">
      <c r="A3525" s="6" t="str">
        <f aca="false">TEXT(B3525,"0")&amp;"-"&amp;TEXT(C3525,"00")</f>
        <v>2025-08</v>
      </c>
      <c r="B3525" s="4" t="n">
        <v>2025</v>
      </c>
      <c r="C3525" s="4" t="n">
        <v>8</v>
      </c>
      <c r="D3525" s="9" t="s">
        <v>325</v>
      </c>
      <c r="E3525" s="9" t="s">
        <v>356</v>
      </c>
      <c r="F3525" s="12" t="str">
        <f aca="false">INDEX(品項主檔!$B$2:$B$11,MATCH($E3525,品項主檔!$A$2:$A$11,0))</f>
        <v>黑胡椒豬排飯</v>
      </c>
      <c r="G3525" s="12" t="str">
        <f aca="false">INDEX(品項主檔!$C$2:$C$11,MATCH($E3525,品項主檔!$A$2:$A$11,0))</f>
        <v>主食</v>
      </c>
      <c r="H3525" s="17" t="n">
        <f aca="false">SUMIFS(品項年度售價!$D$2:$D$31,品項年度售價!$A$2:$A$31,$B3525,品項年度售價!$B$2:$B$31,$E3525)</f>
        <v>240</v>
      </c>
      <c r="I3525" s="4" t="n">
        <v>468</v>
      </c>
      <c r="J3525" s="14" t="n">
        <f aca="false">H3525*I3525</f>
        <v>112320</v>
      </c>
    </row>
    <row r="3526" customFormat="false" ht="15" hidden="false" customHeight="false" outlineLevel="0" collapsed="false">
      <c r="A3526" s="6" t="str">
        <f aca="false">TEXT(B3526,"0")&amp;"-"&amp;TEXT(C3526,"00")</f>
        <v>2025-08</v>
      </c>
      <c r="B3526" s="4" t="n">
        <v>2025</v>
      </c>
      <c r="C3526" s="4" t="n">
        <v>8</v>
      </c>
      <c r="D3526" s="9" t="s">
        <v>325</v>
      </c>
      <c r="E3526" s="9" t="s">
        <v>358</v>
      </c>
      <c r="F3526" s="12" t="str">
        <f aca="false">INDEX(品項主檔!$B$2:$B$11,MATCH($E3526,品項主檔!$A$2:$A$11,0))</f>
        <v>麻油雞湯麵</v>
      </c>
      <c r="G3526" s="12" t="str">
        <f aca="false">INDEX(品項主檔!$C$2:$C$11,MATCH($E3526,品項主檔!$A$2:$A$11,0))</f>
        <v>主食</v>
      </c>
      <c r="H3526" s="17" t="n">
        <f aca="false">SUMIFS(品項年度售價!$D$2:$D$31,品項年度售價!$A$2:$A$31,$B3526,品項年度售價!$B$2:$B$31,$E3526)</f>
        <v>305</v>
      </c>
      <c r="I3526" s="4" t="n">
        <v>276</v>
      </c>
      <c r="J3526" s="14" t="n">
        <f aca="false">H3526*I3526</f>
        <v>84180</v>
      </c>
    </row>
    <row r="3527" customFormat="false" ht="15" hidden="false" customHeight="false" outlineLevel="0" collapsed="false">
      <c r="A3527" s="6" t="str">
        <f aca="false">TEXT(B3527,"0")&amp;"-"&amp;TEXT(C3527,"00")</f>
        <v>2025-08</v>
      </c>
      <c r="B3527" s="4" t="n">
        <v>2025</v>
      </c>
      <c r="C3527" s="4" t="n">
        <v>8</v>
      </c>
      <c r="D3527" s="9" t="s">
        <v>325</v>
      </c>
      <c r="E3527" s="9" t="s">
        <v>360</v>
      </c>
      <c r="F3527" s="12" t="str">
        <f aca="false">INDEX(品項主檔!$B$2:$B$11,MATCH($E3527,品項主檔!$A$2:$A$11,0))</f>
        <v>塔香涼麵</v>
      </c>
      <c r="G3527" s="12" t="str">
        <f aca="false">INDEX(品項主檔!$C$2:$C$11,MATCH($E3527,品項主檔!$A$2:$A$11,0))</f>
        <v>主食</v>
      </c>
      <c r="H3527" s="17" t="n">
        <f aca="false">SUMIFS(品項年度售價!$D$2:$D$31,品項年度售價!$A$2:$A$31,$B3527,品項年度售價!$B$2:$B$31,$E3527)</f>
        <v>185</v>
      </c>
      <c r="I3527" s="4" t="n">
        <v>794</v>
      </c>
      <c r="J3527" s="14" t="n">
        <f aca="false">H3527*I3527</f>
        <v>146890</v>
      </c>
    </row>
    <row r="3528" customFormat="false" ht="15" hidden="false" customHeight="false" outlineLevel="0" collapsed="false">
      <c r="A3528" s="6" t="str">
        <f aca="false">TEXT(B3528,"0")&amp;"-"&amp;TEXT(C3528,"00")</f>
        <v>2025-08</v>
      </c>
      <c r="B3528" s="4" t="n">
        <v>2025</v>
      </c>
      <c r="C3528" s="4" t="n">
        <v>8</v>
      </c>
      <c r="D3528" s="9" t="s">
        <v>325</v>
      </c>
      <c r="E3528" s="9" t="s">
        <v>362</v>
      </c>
      <c r="F3528" s="12" t="str">
        <f aca="false">INDEX(品項主檔!$B$2:$B$11,MATCH($E3528,品項主檔!$A$2:$A$11,0))</f>
        <v>海鮮炒飯</v>
      </c>
      <c r="G3528" s="12" t="str">
        <f aca="false">INDEX(品項主檔!$C$2:$C$11,MATCH($E3528,品項主檔!$A$2:$A$11,0))</f>
        <v>主食</v>
      </c>
      <c r="H3528" s="17" t="n">
        <f aca="false">SUMIFS(品項年度售價!$D$2:$D$31,品項年度售價!$A$2:$A$31,$B3528,品項年度售價!$B$2:$B$31,$E3528)</f>
        <v>255</v>
      </c>
      <c r="I3528" s="4" t="n">
        <v>634</v>
      </c>
      <c r="J3528" s="14" t="n">
        <f aca="false">H3528*I3528</f>
        <v>161670</v>
      </c>
    </row>
    <row r="3529" customFormat="false" ht="15" hidden="false" customHeight="false" outlineLevel="0" collapsed="false">
      <c r="A3529" s="6" t="str">
        <f aca="false">TEXT(B3529,"0")&amp;"-"&amp;TEXT(C3529,"00")</f>
        <v>2025-08</v>
      </c>
      <c r="B3529" s="4" t="n">
        <v>2025</v>
      </c>
      <c r="C3529" s="4" t="n">
        <v>8</v>
      </c>
      <c r="D3529" s="9" t="s">
        <v>325</v>
      </c>
      <c r="E3529" s="9" t="s">
        <v>364</v>
      </c>
      <c r="F3529" s="12" t="str">
        <f aca="false">INDEX(品項主檔!$B$2:$B$11,MATCH($E3529,品項主檔!$A$2:$A$11,0))</f>
        <v>酸辣湯</v>
      </c>
      <c r="G3529" s="12" t="str">
        <f aca="false">INDEX(品項主檔!$C$2:$C$11,MATCH($E3529,品項主檔!$A$2:$A$11,0))</f>
        <v>湯品</v>
      </c>
      <c r="H3529" s="17" t="n">
        <f aca="false">SUMIFS(品項年度售價!$D$2:$D$31,品項年度售價!$A$2:$A$31,$B3529,品項年度售價!$B$2:$B$31,$E3529)</f>
        <v>60</v>
      </c>
      <c r="I3529" s="4" t="n">
        <v>2650</v>
      </c>
      <c r="J3529" s="14" t="n">
        <f aca="false">H3529*I3529</f>
        <v>159000</v>
      </c>
    </row>
    <row r="3530" customFormat="false" ht="15" hidden="false" customHeight="false" outlineLevel="0" collapsed="false">
      <c r="A3530" s="6" t="str">
        <f aca="false">TEXT(B3530,"0")&amp;"-"&amp;TEXT(C3530,"00")</f>
        <v>2025-08</v>
      </c>
      <c r="B3530" s="4" t="n">
        <v>2025</v>
      </c>
      <c r="C3530" s="4" t="n">
        <v>8</v>
      </c>
      <c r="D3530" s="9" t="s">
        <v>325</v>
      </c>
      <c r="E3530" s="9" t="s">
        <v>367</v>
      </c>
      <c r="F3530" s="12" t="str">
        <f aca="false">INDEX(品項主檔!$B$2:$B$11,MATCH($E3530,品項主檔!$A$2:$A$11,0))</f>
        <v>招牌滷味拼盤</v>
      </c>
      <c r="G3530" s="12" t="str">
        <f aca="false">INDEX(品項主檔!$C$2:$C$11,MATCH($E3530,品項主檔!$A$2:$A$11,0))</f>
        <v>小菜</v>
      </c>
      <c r="H3530" s="17" t="n">
        <f aca="false">SUMIFS(品項年度售價!$D$2:$D$31,品項年度售價!$A$2:$A$31,$B3530,品項年度售價!$B$2:$B$31,$E3530)</f>
        <v>125</v>
      </c>
      <c r="I3530" s="4" t="n">
        <v>2340</v>
      </c>
      <c r="J3530" s="14" t="n">
        <f aca="false">H3530*I3530</f>
        <v>292500</v>
      </c>
    </row>
    <row r="3531" customFormat="false" ht="15" hidden="false" customHeight="false" outlineLevel="0" collapsed="false">
      <c r="A3531" s="6" t="str">
        <f aca="false">TEXT(B3531,"0")&amp;"-"&amp;TEXT(C3531,"00")</f>
        <v>2025-08</v>
      </c>
      <c r="B3531" s="4" t="n">
        <v>2025</v>
      </c>
      <c r="C3531" s="4" t="n">
        <v>8</v>
      </c>
      <c r="D3531" s="9" t="s">
        <v>325</v>
      </c>
      <c r="E3531" s="9" t="s">
        <v>370</v>
      </c>
      <c r="F3531" s="12" t="str">
        <f aca="false">INDEX(品項主檔!$B$2:$B$11,MATCH($E3531,品項主檔!$A$2:$A$11,0))</f>
        <v>古早味紅茶</v>
      </c>
      <c r="G3531" s="12" t="str">
        <f aca="false">INDEX(品項主檔!$C$2:$C$11,MATCH($E3531,品項主檔!$A$2:$A$11,0))</f>
        <v>飲品</v>
      </c>
      <c r="H3531" s="17" t="n">
        <f aca="false">SUMIFS(品項年度售價!$D$2:$D$31,品項年度售價!$A$2:$A$31,$B3531,品項年度售價!$B$2:$B$31,$E3531)</f>
        <v>45</v>
      </c>
      <c r="I3531" s="4" t="n">
        <v>7599</v>
      </c>
      <c r="J3531" s="14" t="n">
        <f aca="false">H3531*I3531</f>
        <v>341955</v>
      </c>
    </row>
    <row r="3532" customFormat="false" ht="15" hidden="false" customHeight="false" outlineLevel="0" collapsed="false">
      <c r="A3532" s="6" t="str">
        <f aca="false">TEXT(B3532,"0")&amp;"-"&amp;TEXT(C3532,"00")</f>
        <v>2025-08</v>
      </c>
      <c r="B3532" s="4" t="n">
        <v>2025</v>
      </c>
      <c r="C3532" s="4" t="n">
        <v>8</v>
      </c>
      <c r="D3532" s="9" t="s">
        <v>328</v>
      </c>
      <c r="E3532" s="9" t="s">
        <v>349</v>
      </c>
      <c r="F3532" s="12" t="str">
        <f aca="false">INDEX(品項主檔!$B$2:$B$11,MATCH($E3532,品項主檔!$A$2:$A$11,0))</f>
        <v>招牌牛肉麵</v>
      </c>
      <c r="G3532" s="12" t="str">
        <f aca="false">INDEX(品項主檔!$C$2:$C$11,MATCH($E3532,品項主檔!$A$2:$A$11,0))</f>
        <v>主食</v>
      </c>
      <c r="H3532" s="17" t="n">
        <f aca="false">SUMIFS(品項年度售價!$D$2:$D$31,品項年度售價!$A$2:$A$31,$B3532,品項年度售價!$B$2:$B$31,$E3532)</f>
        <v>295</v>
      </c>
      <c r="I3532" s="4" t="n">
        <v>433</v>
      </c>
      <c r="J3532" s="14" t="n">
        <f aca="false">H3532*I3532</f>
        <v>127735</v>
      </c>
    </row>
    <row r="3533" customFormat="false" ht="15" hidden="false" customHeight="false" outlineLevel="0" collapsed="false">
      <c r="A3533" s="6" t="str">
        <f aca="false">TEXT(B3533,"0")&amp;"-"&amp;TEXT(C3533,"00")</f>
        <v>2025-08</v>
      </c>
      <c r="B3533" s="4" t="n">
        <v>2025</v>
      </c>
      <c r="C3533" s="4" t="n">
        <v>8</v>
      </c>
      <c r="D3533" s="9" t="s">
        <v>328</v>
      </c>
      <c r="E3533" s="9" t="s">
        <v>352</v>
      </c>
      <c r="F3533" s="12" t="str">
        <f aca="false">INDEX(品項主檔!$B$2:$B$11,MATCH($E3533,品項主檔!$A$2:$A$11,0))</f>
        <v>三杯雞定食</v>
      </c>
      <c r="G3533" s="12" t="str">
        <f aca="false">INDEX(品項主檔!$C$2:$C$11,MATCH($E3533,品項主檔!$A$2:$A$11,0))</f>
        <v>主食</v>
      </c>
      <c r="H3533" s="17" t="n">
        <f aca="false">SUMIFS(品項年度售價!$D$2:$D$31,品項年度售價!$A$2:$A$31,$B3533,品項年度售價!$B$2:$B$31,$E3533)</f>
        <v>260</v>
      </c>
      <c r="I3533" s="4" t="n">
        <v>448</v>
      </c>
      <c r="J3533" s="14" t="n">
        <f aca="false">H3533*I3533</f>
        <v>116480</v>
      </c>
    </row>
    <row r="3534" customFormat="false" ht="15" hidden="false" customHeight="false" outlineLevel="0" collapsed="false">
      <c r="A3534" s="6" t="str">
        <f aca="false">TEXT(B3534,"0")&amp;"-"&amp;TEXT(C3534,"00")</f>
        <v>2025-08</v>
      </c>
      <c r="B3534" s="4" t="n">
        <v>2025</v>
      </c>
      <c r="C3534" s="4" t="n">
        <v>8</v>
      </c>
      <c r="D3534" s="9" t="s">
        <v>328</v>
      </c>
      <c r="E3534" s="9" t="s">
        <v>354</v>
      </c>
      <c r="F3534" s="12" t="str">
        <f aca="false">INDEX(品項主檔!$B$2:$B$11,MATCH($E3534,品項主檔!$A$2:$A$11,0))</f>
        <v>蔥油雞腿飯</v>
      </c>
      <c r="G3534" s="12" t="str">
        <f aca="false">INDEX(品項主檔!$C$2:$C$11,MATCH($E3534,品項主檔!$A$2:$A$11,0))</f>
        <v>主食</v>
      </c>
      <c r="H3534" s="17" t="n">
        <f aca="false">SUMIFS(品項年度售價!$D$2:$D$31,品項年度售價!$A$2:$A$31,$B3534,品項年度售價!$B$2:$B$31,$E3534)</f>
        <v>230</v>
      </c>
      <c r="I3534" s="4" t="n">
        <v>575</v>
      </c>
      <c r="J3534" s="14" t="n">
        <f aca="false">H3534*I3534</f>
        <v>132250</v>
      </c>
    </row>
    <row r="3535" customFormat="false" ht="15" hidden="false" customHeight="false" outlineLevel="0" collapsed="false">
      <c r="A3535" s="6" t="str">
        <f aca="false">TEXT(B3535,"0")&amp;"-"&amp;TEXT(C3535,"00")</f>
        <v>2025-08</v>
      </c>
      <c r="B3535" s="4" t="n">
        <v>2025</v>
      </c>
      <c r="C3535" s="4" t="n">
        <v>8</v>
      </c>
      <c r="D3535" s="9" t="s">
        <v>328</v>
      </c>
      <c r="E3535" s="9" t="s">
        <v>356</v>
      </c>
      <c r="F3535" s="12" t="str">
        <f aca="false">INDEX(品項主檔!$B$2:$B$11,MATCH($E3535,品項主檔!$A$2:$A$11,0))</f>
        <v>黑胡椒豬排飯</v>
      </c>
      <c r="G3535" s="12" t="str">
        <f aca="false">INDEX(品項主檔!$C$2:$C$11,MATCH($E3535,品項主檔!$A$2:$A$11,0))</f>
        <v>主食</v>
      </c>
      <c r="H3535" s="17" t="n">
        <f aca="false">SUMIFS(品項年度售價!$D$2:$D$31,品項年度售價!$A$2:$A$31,$B3535,品項年度售價!$B$2:$B$31,$E3535)</f>
        <v>240</v>
      </c>
      <c r="I3535" s="4" t="n">
        <v>467</v>
      </c>
      <c r="J3535" s="14" t="n">
        <f aca="false">H3535*I3535</f>
        <v>112080</v>
      </c>
    </row>
    <row r="3536" customFormat="false" ht="15" hidden="false" customHeight="false" outlineLevel="0" collapsed="false">
      <c r="A3536" s="6" t="str">
        <f aca="false">TEXT(B3536,"0")&amp;"-"&amp;TEXT(C3536,"00")</f>
        <v>2025-08</v>
      </c>
      <c r="B3536" s="4" t="n">
        <v>2025</v>
      </c>
      <c r="C3536" s="4" t="n">
        <v>8</v>
      </c>
      <c r="D3536" s="9" t="s">
        <v>328</v>
      </c>
      <c r="E3536" s="9" t="s">
        <v>358</v>
      </c>
      <c r="F3536" s="12" t="str">
        <f aca="false">INDEX(品項主檔!$B$2:$B$11,MATCH($E3536,品項主檔!$A$2:$A$11,0))</f>
        <v>麻油雞湯麵</v>
      </c>
      <c r="G3536" s="12" t="str">
        <f aca="false">INDEX(品項主檔!$C$2:$C$11,MATCH($E3536,品項主檔!$A$2:$A$11,0))</f>
        <v>主食</v>
      </c>
      <c r="H3536" s="17" t="n">
        <f aca="false">SUMIFS(品項年度售價!$D$2:$D$31,品項年度售價!$A$2:$A$31,$B3536,品項年度售價!$B$2:$B$31,$E3536)</f>
        <v>305</v>
      </c>
      <c r="I3536" s="4" t="n">
        <v>274</v>
      </c>
      <c r="J3536" s="14" t="n">
        <f aca="false">H3536*I3536</f>
        <v>83570</v>
      </c>
    </row>
    <row r="3537" customFormat="false" ht="15" hidden="false" customHeight="false" outlineLevel="0" collapsed="false">
      <c r="A3537" s="6" t="str">
        <f aca="false">TEXT(B3537,"0")&amp;"-"&amp;TEXT(C3537,"00")</f>
        <v>2025-08</v>
      </c>
      <c r="B3537" s="4" t="n">
        <v>2025</v>
      </c>
      <c r="C3537" s="4" t="n">
        <v>8</v>
      </c>
      <c r="D3537" s="9" t="s">
        <v>328</v>
      </c>
      <c r="E3537" s="9" t="s">
        <v>360</v>
      </c>
      <c r="F3537" s="12" t="str">
        <f aca="false">INDEX(品項主檔!$B$2:$B$11,MATCH($E3537,品項主檔!$A$2:$A$11,0))</f>
        <v>塔香涼麵</v>
      </c>
      <c r="G3537" s="12" t="str">
        <f aca="false">INDEX(品項主檔!$C$2:$C$11,MATCH($E3537,品項主檔!$A$2:$A$11,0))</f>
        <v>主食</v>
      </c>
      <c r="H3537" s="17" t="n">
        <f aca="false">SUMIFS(品項年度售價!$D$2:$D$31,品項年度售價!$A$2:$A$31,$B3537,品項年度售價!$B$2:$B$31,$E3537)</f>
        <v>185</v>
      </c>
      <c r="I3537" s="4" t="n">
        <v>831</v>
      </c>
      <c r="J3537" s="14" t="n">
        <f aca="false">H3537*I3537</f>
        <v>153735</v>
      </c>
    </row>
    <row r="3538" customFormat="false" ht="15" hidden="false" customHeight="false" outlineLevel="0" collapsed="false">
      <c r="A3538" s="6" t="str">
        <f aca="false">TEXT(B3538,"0")&amp;"-"&amp;TEXT(C3538,"00")</f>
        <v>2025-08</v>
      </c>
      <c r="B3538" s="4" t="n">
        <v>2025</v>
      </c>
      <c r="C3538" s="4" t="n">
        <v>8</v>
      </c>
      <c r="D3538" s="9" t="s">
        <v>328</v>
      </c>
      <c r="E3538" s="9" t="s">
        <v>362</v>
      </c>
      <c r="F3538" s="12" t="str">
        <f aca="false">INDEX(品項主檔!$B$2:$B$11,MATCH($E3538,品項主檔!$A$2:$A$11,0))</f>
        <v>海鮮炒飯</v>
      </c>
      <c r="G3538" s="12" t="str">
        <f aca="false">INDEX(品項主檔!$C$2:$C$11,MATCH($E3538,品項主檔!$A$2:$A$11,0))</f>
        <v>主食</v>
      </c>
      <c r="H3538" s="17" t="n">
        <f aca="false">SUMIFS(品項年度售價!$D$2:$D$31,品項年度售價!$A$2:$A$31,$B3538,品項年度售價!$B$2:$B$31,$E3538)</f>
        <v>255</v>
      </c>
      <c r="I3538" s="4" t="n">
        <v>409</v>
      </c>
      <c r="J3538" s="14" t="n">
        <f aca="false">H3538*I3538</f>
        <v>104295</v>
      </c>
    </row>
    <row r="3539" customFormat="false" ht="15" hidden="false" customHeight="false" outlineLevel="0" collapsed="false">
      <c r="A3539" s="6" t="str">
        <f aca="false">TEXT(B3539,"0")&amp;"-"&amp;TEXT(C3539,"00")</f>
        <v>2025-08</v>
      </c>
      <c r="B3539" s="4" t="n">
        <v>2025</v>
      </c>
      <c r="C3539" s="4" t="n">
        <v>8</v>
      </c>
      <c r="D3539" s="9" t="s">
        <v>328</v>
      </c>
      <c r="E3539" s="9" t="s">
        <v>364</v>
      </c>
      <c r="F3539" s="12" t="str">
        <f aca="false">INDEX(品項主檔!$B$2:$B$11,MATCH($E3539,品項主檔!$A$2:$A$11,0))</f>
        <v>酸辣湯</v>
      </c>
      <c r="G3539" s="12" t="str">
        <f aca="false">INDEX(品項主檔!$C$2:$C$11,MATCH($E3539,品項主檔!$A$2:$A$11,0))</f>
        <v>湯品</v>
      </c>
      <c r="H3539" s="17" t="n">
        <f aca="false">SUMIFS(品項年度售價!$D$2:$D$31,品項年度售價!$A$2:$A$31,$B3539,品項年度售價!$B$2:$B$31,$E3539)</f>
        <v>60</v>
      </c>
      <c r="I3539" s="4" t="n">
        <v>1970</v>
      </c>
      <c r="J3539" s="14" t="n">
        <f aca="false">H3539*I3539</f>
        <v>118200</v>
      </c>
    </row>
    <row r="3540" customFormat="false" ht="15" hidden="false" customHeight="false" outlineLevel="0" collapsed="false">
      <c r="A3540" s="6" t="str">
        <f aca="false">TEXT(B3540,"0")&amp;"-"&amp;TEXT(C3540,"00")</f>
        <v>2025-08</v>
      </c>
      <c r="B3540" s="4" t="n">
        <v>2025</v>
      </c>
      <c r="C3540" s="4" t="n">
        <v>8</v>
      </c>
      <c r="D3540" s="9" t="s">
        <v>328</v>
      </c>
      <c r="E3540" s="9" t="s">
        <v>367</v>
      </c>
      <c r="F3540" s="12" t="str">
        <f aca="false">INDEX(品項主檔!$B$2:$B$11,MATCH($E3540,品項主檔!$A$2:$A$11,0))</f>
        <v>招牌滷味拼盤</v>
      </c>
      <c r="G3540" s="12" t="str">
        <f aca="false">INDEX(品項主檔!$C$2:$C$11,MATCH($E3540,品項主檔!$A$2:$A$11,0))</f>
        <v>小菜</v>
      </c>
      <c r="H3540" s="17" t="n">
        <f aca="false">SUMIFS(品項年度售價!$D$2:$D$31,品項年度售價!$A$2:$A$31,$B3540,品項年度售價!$B$2:$B$31,$E3540)</f>
        <v>125</v>
      </c>
      <c r="I3540" s="4" t="n">
        <v>1969</v>
      </c>
      <c r="J3540" s="14" t="n">
        <f aca="false">H3540*I3540</f>
        <v>246125</v>
      </c>
    </row>
    <row r="3541" customFormat="false" ht="15" hidden="false" customHeight="false" outlineLevel="0" collapsed="false">
      <c r="A3541" s="6" t="str">
        <f aca="false">TEXT(B3541,"0")&amp;"-"&amp;TEXT(C3541,"00")</f>
        <v>2025-08</v>
      </c>
      <c r="B3541" s="4" t="n">
        <v>2025</v>
      </c>
      <c r="C3541" s="4" t="n">
        <v>8</v>
      </c>
      <c r="D3541" s="9" t="s">
        <v>328</v>
      </c>
      <c r="E3541" s="9" t="s">
        <v>370</v>
      </c>
      <c r="F3541" s="12" t="str">
        <f aca="false">INDEX(品項主檔!$B$2:$B$11,MATCH($E3541,品項主檔!$A$2:$A$11,0))</f>
        <v>古早味紅茶</v>
      </c>
      <c r="G3541" s="12" t="str">
        <f aca="false">INDEX(品項主檔!$C$2:$C$11,MATCH($E3541,品項主檔!$A$2:$A$11,0))</f>
        <v>飲品</v>
      </c>
      <c r="H3541" s="17" t="n">
        <f aca="false">SUMIFS(品項年度售價!$D$2:$D$31,品項年度售價!$A$2:$A$31,$B3541,品項年度售價!$B$2:$B$31,$E3541)</f>
        <v>45</v>
      </c>
      <c r="I3541" s="4" t="n">
        <v>6265</v>
      </c>
      <c r="J3541" s="14" t="n">
        <f aca="false">H3541*I3541</f>
        <v>281925</v>
      </c>
    </row>
    <row r="3542" customFormat="false" ht="15" hidden="false" customHeight="false" outlineLevel="0" collapsed="false">
      <c r="A3542" s="6" t="str">
        <f aca="false">TEXT(B3542,"0")&amp;"-"&amp;TEXT(C3542,"00")</f>
        <v>2025-08</v>
      </c>
      <c r="B3542" s="4" t="n">
        <v>2025</v>
      </c>
      <c r="C3542" s="4" t="n">
        <v>8</v>
      </c>
      <c r="D3542" s="9" t="s">
        <v>280</v>
      </c>
      <c r="E3542" s="9" t="s">
        <v>349</v>
      </c>
      <c r="F3542" s="12" t="str">
        <f aca="false">INDEX(品項主檔!$B$2:$B$11,MATCH($E3542,品項主檔!$A$2:$A$11,0))</f>
        <v>招牌牛肉麵</v>
      </c>
      <c r="G3542" s="12" t="str">
        <f aca="false">INDEX(品項主檔!$C$2:$C$11,MATCH($E3542,品項主檔!$A$2:$A$11,0))</f>
        <v>主食</v>
      </c>
      <c r="H3542" s="17" t="n">
        <f aca="false">SUMIFS(品項年度售價!$D$2:$D$31,品項年度售價!$A$2:$A$31,$B3542,品項年度售價!$B$2:$B$31,$E3542)</f>
        <v>295</v>
      </c>
      <c r="I3542" s="4" t="n">
        <v>657</v>
      </c>
      <c r="J3542" s="14" t="n">
        <f aca="false">H3542*I3542</f>
        <v>193815</v>
      </c>
    </row>
    <row r="3543" customFormat="false" ht="15" hidden="false" customHeight="false" outlineLevel="0" collapsed="false">
      <c r="A3543" s="6" t="str">
        <f aca="false">TEXT(B3543,"0")&amp;"-"&amp;TEXT(C3543,"00")</f>
        <v>2025-08</v>
      </c>
      <c r="B3543" s="4" t="n">
        <v>2025</v>
      </c>
      <c r="C3543" s="4" t="n">
        <v>8</v>
      </c>
      <c r="D3543" s="9" t="s">
        <v>280</v>
      </c>
      <c r="E3543" s="9" t="s">
        <v>352</v>
      </c>
      <c r="F3543" s="12" t="str">
        <f aca="false">INDEX(品項主檔!$B$2:$B$11,MATCH($E3543,品項主檔!$A$2:$A$11,0))</f>
        <v>三杯雞定食</v>
      </c>
      <c r="G3543" s="12" t="str">
        <f aca="false">INDEX(品項主檔!$C$2:$C$11,MATCH($E3543,品項主檔!$A$2:$A$11,0))</f>
        <v>主食</v>
      </c>
      <c r="H3543" s="17" t="n">
        <f aca="false">SUMIFS(品項年度售價!$D$2:$D$31,品項年度售價!$A$2:$A$31,$B3543,品項年度售價!$B$2:$B$31,$E3543)</f>
        <v>260</v>
      </c>
      <c r="I3543" s="4" t="n">
        <v>613</v>
      </c>
      <c r="J3543" s="14" t="n">
        <f aca="false">H3543*I3543</f>
        <v>159380</v>
      </c>
    </row>
    <row r="3544" customFormat="false" ht="15" hidden="false" customHeight="false" outlineLevel="0" collapsed="false">
      <c r="A3544" s="6" t="str">
        <f aca="false">TEXT(B3544,"0")&amp;"-"&amp;TEXT(C3544,"00")</f>
        <v>2025-08</v>
      </c>
      <c r="B3544" s="4" t="n">
        <v>2025</v>
      </c>
      <c r="C3544" s="4" t="n">
        <v>8</v>
      </c>
      <c r="D3544" s="9" t="s">
        <v>280</v>
      </c>
      <c r="E3544" s="9" t="s">
        <v>354</v>
      </c>
      <c r="F3544" s="12" t="str">
        <f aca="false">INDEX(品項主檔!$B$2:$B$11,MATCH($E3544,品項主檔!$A$2:$A$11,0))</f>
        <v>蔥油雞腿飯</v>
      </c>
      <c r="G3544" s="12" t="str">
        <f aca="false">INDEX(品項主檔!$C$2:$C$11,MATCH($E3544,品項主檔!$A$2:$A$11,0))</f>
        <v>主食</v>
      </c>
      <c r="H3544" s="17" t="n">
        <f aca="false">SUMIFS(品項年度售價!$D$2:$D$31,品項年度售價!$A$2:$A$31,$B3544,品項年度售價!$B$2:$B$31,$E3544)</f>
        <v>230</v>
      </c>
      <c r="I3544" s="4" t="n">
        <v>702</v>
      </c>
      <c r="J3544" s="14" t="n">
        <f aca="false">H3544*I3544</f>
        <v>161460</v>
      </c>
    </row>
    <row r="3545" customFormat="false" ht="15" hidden="false" customHeight="false" outlineLevel="0" collapsed="false">
      <c r="A3545" s="6" t="str">
        <f aca="false">TEXT(B3545,"0")&amp;"-"&amp;TEXT(C3545,"00")</f>
        <v>2025-08</v>
      </c>
      <c r="B3545" s="4" t="n">
        <v>2025</v>
      </c>
      <c r="C3545" s="4" t="n">
        <v>8</v>
      </c>
      <c r="D3545" s="9" t="s">
        <v>280</v>
      </c>
      <c r="E3545" s="9" t="s">
        <v>356</v>
      </c>
      <c r="F3545" s="12" t="str">
        <f aca="false">INDEX(品項主檔!$B$2:$B$11,MATCH($E3545,品項主檔!$A$2:$A$11,0))</f>
        <v>黑胡椒豬排飯</v>
      </c>
      <c r="G3545" s="12" t="str">
        <f aca="false">INDEX(品項主檔!$C$2:$C$11,MATCH($E3545,品項主檔!$A$2:$A$11,0))</f>
        <v>主食</v>
      </c>
      <c r="H3545" s="17" t="n">
        <f aca="false">SUMIFS(品項年度售價!$D$2:$D$31,品項年度售價!$A$2:$A$31,$B3545,品項年度售價!$B$2:$B$31,$E3545)</f>
        <v>240</v>
      </c>
      <c r="I3545" s="4" t="n">
        <v>633</v>
      </c>
      <c r="J3545" s="14" t="n">
        <f aca="false">H3545*I3545</f>
        <v>151920</v>
      </c>
    </row>
    <row r="3546" customFormat="false" ht="15" hidden="false" customHeight="false" outlineLevel="0" collapsed="false">
      <c r="A3546" s="6" t="str">
        <f aca="false">TEXT(B3546,"0")&amp;"-"&amp;TEXT(C3546,"00")</f>
        <v>2025-08</v>
      </c>
      <c r="B3546" s="4" t="n">
        <v>2025</v>
      </c>
      <c r="C3546" s="4" t="n">
        <v>8</v>
      </c>
      <c r="D3546" s="9" t="s">
        <v>280</v>
      </c>
      <c r="E3546" s="9" t="s">
        <v>358</v>
      </c>
      <c r="F3546" s="12" t="str">
        <f aca="false">INDEX(品項主檔!$B$2:$B$11,MATCH($E3546,品項主檔!$A$2:$A$11,0))</f>
        <v>麻油雞湯麵</v>
      </c>
      <c r="G3546" s="12" t="str">
        <f aca="false">INDEX(品項主檔!$C$2:$C$11,MATCH($E3546,品項主檔!$A$2:$A$11,0))</f>
        <v>主食</v>
      </c>
      <c r="H3546" s="17" t="n">
        <f aca="false">SUMIFS(品項年度售價!$D$2:$D$31,品項年度售價!$A$2:$A$31,$B3546,品項年度售價!$B$2:$B$31,$E3546)</f>
        <v>305</v>
      </c>
      <c r="I3546" s="4" t="n">
        <v>239</v>
      </c>
      <c r="J3546" s="14" t="n">
        <f aca="false">H3546*I3546</f>
        <v>72895</v>
      </c>
    </row>
    <row r="3547" customFormat="false" ht="15" hidden="false" customHeight="false" outlineLevel="0" collapsed="false">
      <c r="A3547" s="6" t="str">
        <f aca="false">TEXT(B3547,"0")&amp;"-"&amp;TEXT(C3547,"00")</f>
        <v>2025-08</v>
      </c>
      <c r="B3547" s="4" t="n">
        <v>2025</v>
      </c>
      <c r="C3547" s="4" t="n">
        <v>8</v>
      </c>
      <c r="D3547" s="9" t="s">
        <v>280</v>
      </c>
      <c r="E3547" s="9" t="s">
        <v>360</v>
      </c>
      <c r="F3547" s="12" t="str">
        <f aca="false">INDEX(品項主檔!$B$2:$B$11,MATCH($E3547,品項主檔!$A$2:$A$11,0))</f>
        <v>塔香涼麵</v>
      </c>
      <c r="G3547" s="12" t="str">
        <f aca="false">INDEX(品項主檔!$C$2:$C$11,MATCH($E3547,品項主檔!$A$2:$A$11,0))</f>
        <v>主食</v>
      </c>
      <c r="H3547" s="17" t="n">
        <f aca="false">SUMIFS(品項年度售價!$D$2:$D$31,品項年度售價!$A$2:$A$31,$B3547,品項年度售價!$B$2:$B$31,$E3547)</f>
        <v>185</v>
      </c>
      <c r="I3547" s="4" t="n">
        <v>813</v>
      </c>
      <c r="J3547" s="14" t="n">
        <f aca="false">H3547*I3547</f>
        <v>150405</v>
      </c>
    </row>
    <row r="3548" customFormat="false" ht="15" hidden="false" customHeight="false" outlineLevel="0" collapsed="false">
      <c r="A3548" s="6" t="str">
        <f aca="false">TEXT(B3548,"0")&amp;"-"&amp;TEXT(C3548,"00")</f>
        <v>2025-08</v>
      </c>
      <c r="B3548" s="4" t="n">
        <v>2025</v>
      </c>
      <c r="C3548" s="4" t="n">
        <v>8</v>
      </c>
      <c r="D3548" s="9" t="s">
        <v>280</v>
      </c>
      <c r="E3548" s="9" t="s">
        <v>362</v>
      </c>
      <c r="F3548" s="12" t="str">
        <f aca="false">INDEX(品項主檔!$B$2:$B$11,MATCH($E3548,品項主檔!$A$2:$A$11,0))</f>
        <v>海鮮炒飯</v>
      </c>
      <c r="G3548" s="12" t="str">
        <f aca="false">INDEX(品項主檔!$C$2:$C$11,MATCH($E3548,品項主檔!$A$2:$A$11,0))</f>
        <v>主食</v>
      </c>
      <c r="H3548" s="17" t="n">
        <f aca="false">SUMIFS(品項年度售價!$D$2:$D$31,品項年度售價!$A$2:$A$31,$B3548,品項年度售價!$B$2:$B$31,$E3548)</f>
        <v>255</v>
      </c>
      <c r="I3548" s="4" t="n">
        <v>496</v>
      </c>
      <c r="J3548" s="14" t="n">
        <f aca="false">H3548*I3548</f>
        <v>126480</v>
      </c>
    </row>
    <row r="3549" customFormat="false" ht="15" hidden="false" customHeight="false" outlineLevel="0" collapsed="false">
      <c r="A3549" s="6" t="str">
        <f aca="false">TEXT(B3549,"0")&amp;"-"&amp;TEXT(C3549,"00")</f>
        <v>2025-08</v>
      </c>
      <c r="B3549" s="4" t="n">
        <v>2025</v>
      </c>
      <c r="C3549" s="4" t="n">
        <v>8</v>
      </c>
      <c r="D3549" s="9" t="s">
        <v>280</v>
      </c>
      <c r="E3549" s="9" t="s">
        <v>364</v>
      </c>
      <c r="F3549" s="12" t="str">
        <f aca="false">INDEX(品項主檔!$B$2:$B$11,MATCH($E3549,品項主檔!$A$2:$A$11,0))</f>
        <v>酸辣湯</v>
      </c>
      <c r="G3549" s="12" t="str">
        <f aca="false">INDEX(品項主檔!$C$2:$C$11,MATCH($E3549,品項主檔!$A$2:$A$11,0))</f>
        <v>湯品</v>
      </c>
      <c r="H3549" s="17" t="n">
        <f aca="false">SUMIFS(品項年度售價!$D$2:$D$31,品項年度售價!$A$2:$A$31,$B3549,品項年度售價!$B$2:$B$31,$E3549)</f>
        <v>60</v>
      </c>
      <c r="I3549" s="4" t="n">
        <v>2715</v>
      </c>
      <c r="J3549" s="14" t="n">
        <f aca="false">H3549*I3549</f>
        <v>162900</v>
      </c>
    </row>
    <row r="3550" customFormat="false" ht="15" hidden="false" customHeight="false" outlineLevel="0" collapsed="false">
      <c r="A3550" s="6" t="str">
        <f aca="false">TEXT(B3550,"0")&amp;"-"&amp;TEXT(C3550,"00")</f>
        <v>2025-08</v>
      </c>
      <c r="B3550" s="4" t="n">
        <v>2025</v>
      </c>
      <c r="C3550" s="4" t="n">
        <v>8</v>
      </c>
      <c r="D3550" s="9" t="s">
        <v>280</v>
      </c>
      <c r="E3550" s="9" t="s">
        <v>367</v>
      </c>
      <c r="F3550" s="12" t="str">
        <f aca="false">INDEX(品項主檔!$B$2:$B$11,MATCH($E3550,品項主檔!$A$2:$A$11,0))</f>
        <v>招牌滷味拼盤</v>
      </c>
      <c r="G3550" s="12" t="str">
        <f aca="false">INDEX(品項主檔!$C$2:$C$11,MATCH($E3550,品項主檔!$A$2:$A$11,0))</f>
        <v>小菜</v>
      </c>
      <c r="H3550" s="17" t="n">
        <f aca="false">SUMIFS(品項年度售價!$D$2:$D$31,品項年度售價!$A$2:$A$31,$B3550,品項年度售價!$B$2:$B$31,$E3550)</f>
        <v>125</v>
      </c>
      <c r="I3550" s="4" t="n">
        <v>1771</v>
      </c>
      <c r="J3550" s="14" t="n">
        <f aca="false">H3550*I3550</f>
        <v>221375</v>
      </c>
    </row>
    <row r="3551" customFormat="false" ht="15" hidden="false" customHeight="false" outlineLevel="0" collapsed="false">
      <c r="A3551" s="6" t="str">
        <f aca="false">TEXT(B3551,"0")&amp;"-"&amp;TEXT(C3551,"00")</f>
        <v>2025-08</v>
      </c>
      <c r="B3551" s="4" t="n">
        <v>2025</v>
      </c>
      <c r="C3551" s="4" t="n">
        <v>8</v>
      </c>
      <c r="D3551" s="9" t="s">
        <v>280</v>
      </c>
      <c r="E3551" s="9" t="s">
        <v>370</v>
      </c>
      <c r="F3551" s="12" t="str">
        <f aca="false">INDEX(品項主檔!$B$2:$B$11,MATCH($E3551,品項主檔!$A$2:$A$11,0))</f>
        <v>古早味紅茶</v>
      </c>
      <c r="G3551" s="12" t="str">
        <f aca="false">INDEX(品項主檔!$C$2:$C$11,MATCH($E3551,品項主檔!$A$2:$A$11,0))</f>
        <v>飲品</v>
      </c>
      <c r="H3551" s="17" t="n">
        <f aca="false">SUMIFS(品項年度售價!$D$2:$D$31,品項年度售價!$A$2:$A$31,$B3551,品項年度售價!$B$2:$B$31,$E3551)</f>
        <v>45</v>
      </c>
      <c r="I3551" s="4" t="n">
        <v>7297</v>
      </c>
      <c r="J3551" s="14" t="n">
        <f aca="false">H3551*I3551</f>
        <v>328365</v>
      </c>
    </row>
    <row r="3552" customFormat="false" ht="15" hidden="false" customHeight="false" outlineLevel="0" collapsed="false">
      <c r="A3552" s="6" t="str">
        <f aca="false">TEXT(B3552,"0")&amp;"-"&amp;TEXT(C3552,"00")</f>
        <v>2025-08</v>
      </c>
      <c r="B3552" s="4" t="n">
        <v>2025</v>
      </c>
      <c r="C3552" s="4" t="n">
        <v>8</v>
      </c>
      <c r="D3552" s="9" t="s">
        <v>283</v>
      </c>
      <c r="E3552" s="9" t="s">
        <v>349</v>
      </c>
      <c r="F3552" s="12" t="str">
        <f aca="false">INDEX(品項主檔!$B$2:$B$11,MATCH($E3552,品項主檔!$A$2:$A$11,0))</f>
        <v>招牌牛肉麵</v>
      </c>
      <c r="G3552" s="12" t="str">
        <f aca="false">INDEX(品項主檔!$C$2:$C$11,MATCH($E3552,品項主檔!$A$2:$A$11,0))</f>
        <v>主食</v>
      </c>
      <c r="H3552" s="17" t="n">
        <f aca="false">SUMIFS(品項年度售價!$D$2:$D$31,品項年度售價!$A$2:$A$31,$B3552,品項年度售價!$B$2:$B$31,$E3552)</f>
        <v>295</v>
      </c>
      <c r="I3552" s="4" t="n">
        <v>425</v>
      </c>
      <c r="J3552" s="14" t="n">
        <f aca="false">H3552*I3552</f>
        <v>125375</v>
      </c>
    </row>
    <row r="3553" customFormat="false" ht="15" hidden="false" customHeight="false" outlineLevel="0" collapsed="false">
      <c r="A3553" s="6" t="str">
        <f aca="false">TEXT(B3553,"0")&amp;"-"&amp;TEXT(C3553,"00")</f>
        <v>2025-08</v>
      </c>
      <c r="B3553" s="4" t="n">
        <v>2025</v>
      </c>
      <c r="C3553" s="4" t="n">
        <v>8</v>
      </c>
      <c r="D3553" s="9" t="s">
        <v>283</v>
      </c>
      <c r="E3553" s="9" t="s">
        <v>352</v>
      </c>
      <c r="F3553" s="12" t="str">
        <f aca="false">INDEX(品項主檔!$B$2:$B$11,MATCH($E3553,品項主檔!$A$2:$A$11,0))</f>
        <v>三杯雞定食</v>
      </c>
      <c r="G3553" s="12" t="str">
        <f aca="false">INDEX(品項主檔!$C$2:$C$11,MATCH($E3553,品項主檔!$A$2:$A$11,0))</f>
        <v>主食</v>
      </c>
      <c r="H3553" s="17" t="n">
        <f aca="false">SUMIFS(品項年度售價!$D$2:$D$31,品項年度售價!$A$2:$A$31,$B3553,品項年度售價!$B$2:$B$31,$E3553)</f>
        <v>260</v>
      </c>
      <c r="I3553" s="4" t="n">
        <v>466</v>
      </c>
      <c r="J3553" s="14" t="n">
        <f aca="false">H3553*I3553</f>
        <v>121160</v>
      </c>
    </row>
    <row r="3554" customFormat="false" ht="15" hidden="false" customHeight="false" outlineLevel="0" collapsed="false">
      <c r="A3554" s="6" t="str">
        <f aca="false">TEXT(B3554,"0")&amp;"-"&amp;TEXT(C3554,"00")</f>
        <v>2025-08</v>
      </c>
      <c r="B3554" s="4" t="n">
        <v>2025</v>
      </c>
      <c r="C3554" s="4" t="n">
        <v>8</v>
      </c>
      <c r="D3554" s="9" t="s">
        <v>283</v>
      </c>
      <c r="E3554" s="9" t="s">
        <v>354</v>
      </c>
      <c r="F3554" s="12" t="str">
        <f aca="false">INDEX(品項主檔!$B$2:$B$11,MATCH($E3554,品項主檔!$A$2:$A$11,0))</f>
        <v>蔥油雞腿飯</v>
      </c>
      <c r="G3554" s="12" t="str">
        <f aca="false">INDEX(品項主檔!$C$2:$C$11,MATCH($E3554,品項主檔!$A$2:$A$11,0))</f>
        <v>主食</v>
      </c>
      <c r="H3554" s="17" t="n">
        <f aca="false">SUMIFS(品項年度售價!$D$2:$D$31,品項年度售價!$A$2:$A$31,$B3554,品項年度售價!$B$2:$B$31,$E3554)</f>
        <v>230</v>
      </c>
      <c r="I3554" s="4" t="n">
        <v>441</v>
      </c>
      <c r="J3554" s="14" t="n">
        <f aca="false">H3554*I3554</f>
        <v>101430</v>
      </c>
    </row>
    <row r="3555" customFormat="false" ht="15" hidden="false" customHeight="false" outlineLevel="0" collapsed="false">
      <c r="A3555" s="6" t="str">
        <f aca="false">TEXT(B3555,"0")&amp;"-"&amp;TEXT(C3555,"00")</f>
        <v>2025-08</v>
      </c>
      <c r="B3555" s="4" t="n">
        <v>2025</v>
      </c>
      <c r="C3555" s="4" t="n">
        <v>8</v>
      </c>
      <c r="D3555" s="9" t="s">
        <v>283</v>
      </c>
      <c r="E3555" s="9" t="s">
        <v>356</v>
      </c>
      <c r="F3555" s="12" t="str">
        <f aca="false">INDEX(品項主檔!$B$2:$B$11,MATCH($E3555,品項主檔!$A$2:$A$11,0))</f>
        <v>黑胡椒豬排飯</v>
      </c>
      <c r="G3555" s="12" t="str">
        <f aca="false">INDEX(品項主檔!$C$2:$C$11,MATCH($E3555,品項主檔!$A$2:$A$11,0))</f>
        <v>主食</v>
      </c>
      <c r="H3555" s="17" t="n">
        <f aca="false">SUMIFS(品項年度售價!$D$2:$D$31,品項年度售價!$A$2:$A$31,$B3555,品項年度售價!$B$2:$B$31,$E3555)</f>
        <v>240</v>
      </c>
      <c r="I3555" s="4" t="n">
        <v>395</v>
      </c>
      <c r="J3555" s="14" t="n">
        <f aca="false">H3555*I3555</f>
        <v>94800</v>
      </c>
    </row>
    <row r="3556" customFormat="false" ht="15" hidden="false" customHeight="false" outlineLevel="0" collapsed="false">
      <c r="A3556" s="6" t="str">
        <f aca="false">TEXT(B3556,"0")&amp;"-"&amp;TEXT(C3556,"00")</f>
        <v>2025-08</v>
      </c>
      <c r="B3556" s="4" t="n">
        <v>2025</v>
      </c>
      <c r="C3556" s="4" t="n">
        <v>8</v>
      </c>
      <c r="D3556" s="9" t="s">
        <v>283</v>
      </c>
      <c r="E3556" s="9" t="s">
        <v>358</v>
      </c>
      <c r="F3556" s="12" t="str">
        <f aca="false">INDEX(品項主檔!$B$2:$B$11,MATCH($E3556,品項主檔!$A$2:$A$11,0))</f>
        <v>麻油雞湯麵</v>
      </c>
      <c r="G3556" s="12" t="str">
        <f aca="false">INDEX(品項主檔!$C$2:$C$11,MATCH($E3556,品項主檔!$A$2:$A$11,0))</f>
        <v>主食</v>
      </c>
      <c r="H3556" s="17" t="n">
        <f aca="false">SUMIFS(品項年度售價!$D$2:$D$31,品項年度售價!$A$2:$A$31,$B3556,品項年度售價!$B$2:$B$31,$E3556)</f>
        <v>305</v>
      </c>
      <c r="I3556" s="4" t="n">
        <v>195</v>
      </c>
      <c r="J3556" s="14" t="n">
        <f aca="false">H3556*I3556</f>
        <v>59475</v>
      </c>
    </row>
    <row r="3557" customFormat="false" ht="15" hidden="false" customHeight="false" outlineLevel="0" collapsed="false">
      <c r="A3557" s="6" t="str">
        <f aca="false">TEXT(B3557,"0")&amp;"-"&amp;TEXT(C3557,"00")</f>
        <v>2025-08</v>
      </c>
      <c r="B3557" s="4" t="n">
        <v>2025</v>
      </c>
      <c r="C3557" s="4" t="n">
        <v>8</v>
      </c>
      <c r="D3557" s="9" t="s">
        <v>283</v>
      </c>
      <c r="E3557" s="9" t="s">
        <v>360</v>
      </c>
      <c r="F3557" s="12" t="str">
        <f aca="false">INDEX(品項主檔!$B$2:$B$11,MATCH($E3557,品項主檔!$A$2:$A$11,0))</f>
        <v>塔香涼麵</v>
      </c>
      <c r="G3557" s="12" t="str">
        <f aca="false">INDEX(品項主檔!$C$2:$C$11,MATCH($E3557,品項主檔!$A$2:$A$11,0))</f>
        <v>主食</v>
      </c>
      <c r="H3557" s="17" t="n">
        <f aca="false">SUMIFS(品項年度售價!$D$2:$D$31,品項年度售價!$A$2:$A$31,$B3557,品項年度售價!$B$2:$B$31,$E3557)</f>
        <v>185</v>
      </c>
      <c r="I3557" s="4" t="n">
        <v>554</v>
      </c>
      <c r="J3557" s="14" t="n">
        <f aca="false">H3557*I3557</f>
        <v>102490</v>
      </c>
    </row>
    <row r="3558" customFormat="false" ht="15" hidden="false" customHeight="false" outlineLevel="0" collapsed="false">
      <c r="A3558" s="6" t="str">
        <f aca="false">TEXT(B3558,"0")&amp;"-"&amp;TEXT(C3558,"00")</f>
        <v>2025-08</v>
      </c>
      <c r="B3558" s="4" t="n">
        <v>2025</v>
      </c>
      <c r="C3558" s="4" t="n">
        <v>8</v>
      </c>
      <c r="D3558" s="9" t="s">
        <v>283</v>
      </c>
      <c r="E3558" s="9" t="s">
        <v>362</v>
      </c>
      <c r="F3558" s="12" t="str">
        <f aca="false">INDEX(品項主檔!$B$2:$B$11,MATCH($E3558,品項主檔!$A$2:$A$11,0))</f>
        <v>海鮮炒飯</v>
      </c>
      <c r="G3558" s="12" t="str">
        <f aca="false">INDEX(品項主檔!$C$2:$C$11,MATCH($E3558,品項主檔!$A$2:$A$11,0))</f>
        <v>主食</v>
      </c>
      <c r="H3558" s="17" t="n">
        <f aca="false">SUMIFS(品項年度售價!$D$2:$D$31,品項年度售價!$A$2:$A$31,$B3558,品項年度售價!$B$2:$B$31,$E3558)</f>
        <v>255</v>
      </c>
      <c r="I3558" s="4" t="n">
        <v>407</v>
      </c>
      <c r="J3558" s="14" t="n">
        <f aca="false">H3558*I3558</f>
        <v>103785</v>
      </c>
    </row>
    <row r="3559" customFormat="false" ht="15" hidden="false" customHeight="false" outlineLevel="0" collapsed="false">
      <c r="A3559" s="6" t="str">
        <f aca="false">TEXT(B3559,"0")&amp;"-"&amp;TEXT(C3559,"00")</f>
        <v>2025-08</v>
      </c>
      <c r="B3559" s="4" t="n">
        <v>2025</v>
      </c>
      <c r="C3559" s="4" t="n">
        <v>8</v>
      </c>
      <c r="D3559" s="9" t="s">
        <v>283</v>
      </c>
      <c r="E3559" s="9" t="s">
        <v>364</v>
      </c>
      <c r="F3559" s="12" t="str">
        <f aca="false">INDEX(品項主檔!$B$2:$B$11,MATCH($E3559,品項主檔!$A$2:$A$11,0))</f>
        <v>酸辣湯</v>
      </c>
      <c r="G3559" s="12" t="str">
        <f aca="false">INDEX(品項主檔!$C$2:$C$11,MATCH($E3559,品項主檔!$A$2:$A$11,0))</f>
        <v>湯品</v>
      </c>
      <c r="H3559" s="17" t="n">
        <f aca="false">SUMIFS(品項年度售價!$D$2:$D$31,品項年度售價!$A$2:$A$31,$B3559,品項年度售價!$B$2:$B$31,$E3559)</f>
        <v>60</v>
      </c>
      <c r="I3559" s="4" t="n">
        <v>1541</v>
      </c>
      <c r="J3559" s="14" t="n">
        <f aca="false">H3559*I3559</f>
        <v>92460</v>
      </c>
    </row>
    <row r="3560" customFormat="false" ht="15" hidden="false" customHeight="false" outlineLevel="0" collapsed="false">
      <c r="A3560" s="6" t="str">
        <f aca="false">TEXT(B3560,"0")&amp;"-"&amp;TEXT(C3560,"00")</f>
        <v>2025-08</v>
      </c>
      <c r="B3560" s="4" t="n">
        <v>2025</v>
      </c>
      <c r="C3560" s="4" t="n">
        <v>8</v>
      </c>
      <c r="D3560" s="9" t="s">
        <v>283</v>
      </c>
      <c r="E3560" s="9" t="s">
        <v>367</v>
      </c>
      <c r="F3560" s="12" t="str">
        <f aca="false">INDEX(品項主檔!$B$2:$B$11,MATCH($E3560,品項主檔!$A$2:$A$11,0))</f>
        <v>招牌滷味拼盤</v>
      </c>
      <c r="G3560" s="12" t="str">
        <f aca="false">INDEX(品項主檔!$C$2:$C$11,MATCH($E3560,品項主檔!$A$2:$A$11,0))</f>
        <v>小菜</v>
      </c>
      <c r="H3560" s="17" t="n">
        <f aca="false">SUMIFS(品項年度售價!$D$2:$D$31,品項年度售價!$A$2:$A$31,$B3560,品項年度售價!$B$2:$B$31,$E3560)</f>
        <v>125</v>
      </c>
      <c r="I3560" s="4" t="n">
        <v>1560</v>
      </c>
      <c r="J3560" s="14" t="n">
        <f aca="false">H3560*I3560</f>
        <v>195000</v>
      </c>
    </row>
    <row r="3561" customFormat="false" ht="15" hidden="false" customHeight="false" outlineLevel="0" collapsed="false">
      <c r="A3561" s="6" t="str">
        <f aca="false">TEXT(B3561,"0")&amp;"-"&amp;TEXT(C3561,"00")</f>
        <v>2025-08</v>
      </c>
      <c r="B3561" s="4" t="n">
        <v>2025</v>
      </c>
      <c r="C3561" s="4" t="n">
        <v>8</v>
      </c>
      <c r="D3561" s="9" t="s">
        <v>283</v>
      </c>
      <c r="E3561" s="9" t="s">
        <v>370</v>
      </c>
      <c r="F3561" s="12" t="str">
        <f aca="false">INDEX(品項主檔!$B$2:$B$11,MATCH($E3561,品項主檔!$A$2:$A$11,0))</f>
        <v>古早味紅茶</v>
      </c>
      <c r="G3561" s="12" t="str">
        <f aca="false">INDEX(品項主檔!$C$2:$C$11,MATCH($E3561,品項主檔!$A$2:$A$11,0))</f>
        <v>飲品</v>
      </c>
      <c r="H3561" s="17" t="n">
        <f aca="false">SUMIFS(品項年度售價!$D$2:$D$31,品項年度售價!$A$2:$A$31,$B3561,品項年度售價!$B$2:$B$31,$E3561)</f>
        <v>45</v>
      </c>
      <c r="I3561" s="4" t="n">
        <v>6465</v>
      </c>
      <c r="J3561" s="14" t="n">
        <f aca="false">H3561*I3561</f>
        <v>290925</v>
      </c>
    </row>
    <row r="3562" customFormat="false" ht="15" hidden="false" customHeight="false" outlineLevel="0" collapsed="false">
      <c r="A3562" s="6" t="str">
        <f aca="false">TEXT(B3562,"0")&amp;"-"&amp;TEXT(C3562,"00")</f>
        <v>2025-08</v>
      </c>
      <c r="B3562" s="4" t="n">
        <v>2025</v>
      </c>
      <c r="C3562" s="4" t="n">
        <v>8</v>
      </c>
      <c r="D3562" s="9" t="s">
        <v>285</v>
      </c>
      <c r="E3562" s="9" t="s">
        <v>349</v>
      </c>
      <c r="F3562" s="12" t="str">
        <f aca="false">INDEX(品項主檔!$B$2:$B$11,MATCH($E3562,品項主檔!$A$2:$A$11,0))</f>
        <v>招牌牛肉麵</v>
      </c>
      <c r="G3562" s="12" t="str">
        <f aca="false">INDEX(品項主檔!$C$2:$C$11,MATCH($E3562,品項主檔!$A$2:$A$11,0))</f>
        <v>主食</v>
      </c>
      <c r="H3562" s="17" t="n">
        <f aca="false">SUMIFS(品項年度售價!$D$2:$D$31,品項年度售價!$A$2:$A$31,$B3562,品項年度售價!$B$2:$B$31,$E3562)</f>
        <v>295</v>
      </c>
      <c r="I3562" s="4" t="n">
        <v>257</v>
      </c>
      <c r="J3562" s="14" t="n">
        <f aca="false">H3562*I3562</f>
        <v>75815</v>
      </c>
    </row>
    <row r="3563" customFormat="false" ht="15" hidden="false" customHeight="false" outlineLevel="0" collapsed="false">
      <c r="A3563" s="6" t="str">
        <f aca="false">TEXT(B3563,"0")&amp;"-"&amp;TEXT(C3563,"00")</f>
        <v>2025-08</v>
      </c>
      <c r="B3563" s="4" t="n">
        <v>2025</v>
      </c>
      <c r="C3563" s="4" t="n">
        <v>8</v>
      </c>
      <c r="D3563" s="9" t="s">
        <v>285</v>
      </c>
      <c r="E3563" s="9" t="s">
        <v>352</v>
      </c>
      <c r="F3563" s="12" t="str">
        <f aca="false">INDEX(品項主檔!$B$2:$B$11,MATCH($E3563,品項主檔!$A$2:$A$11,0))</f>
        <v>三杯雞定食</v>
      </c>
      <c r="G3563" s="12" t="str">
        <f aca="false">INDEX(品項主檔!$C$2:$C$11,MATCH($E3563,品項主檔!$A$2:$A$11,0))</f>
        <v>主食</v>
      </c>
      <c r="H3563" s="17" t="n">
        <f aca="false">SUMIFS(品項年度售價!$D$2:$D$31,品項年度售價!$A$2:$A$31,$B3563,品項年度售價!$B$2:$B$31,$E3563)</f>
        <v>260</v>
      </c>
      <c r="I3563" s="4" t="n">
        <v>305</v>
      </c>
      <c r="J3563" s="14" t="n">
        <f aca="false">H3563*I3563</f>
        <v>79300</v>
      </c>
    </row>
    <row r="3564" customFormat="false" ht="15" hidden="false" customHeight="false" outlineLevel="0" collapsed="false">
      <c r="A3564" s="6" t="str">
        <f aca="false">TEXT(B3564,"0")&amp;"-"&amp;TEXT(C3564,"00")</f>
        <v>2025-08</v>
      </c>
      <c r="B3564" s="4" t="n">
        <v>2025</v>
      </c>
      <c r="C3564" s="4" t="n">
        <v>8</v>
      </c>
      <c r="D3564" s="9" t="s">
        <v>285</v>
      </c>
      <c r="E3564" s="9" t="s">
        <v>354</v>
      </c>
      <c r="F3564" s="12" t="str">
        <f aca="false">INDEX(品項主檔!$B$2:$B$11,MATCH($E3564,品項主檔!$A$2:$A$11,0))</f>
        <v>蔥油雞腿飯</v>
      </c>
      <c r="G3564" s="12" t="str">
        <f aca="false">INDEX(品項主檔!$C$2:$C$11,MATCH($E3564,品項主檔!$A$2:$A$11,0))</f>
        <v>主食</v>
      </c>
      <c r="H3564" s="17" t="n">
        <f aca="false">SUMIFS(品項年度售價!$D$2:$D$31,品項年度售價!$A$2:$A$31,$B3564,品項年度售價!$B$2:$B$31,$E3564)</f>
        <v>230</v>
      </c>
      <c r="I3564" s="4" t="n">
        <v>357</v>
      </c>
      <c r="J3564" s="14" t="n">
        <f aca="false">H3564*I3564</f>
        <v>82110</v>
      </c>
    </row>
    <row r="3565" customFormat="false" ht="15" hidden="false" customHeight="false" outlineLevel="0" collapsed="false">
      <c r="A3565" s="6" t="str">
        <f aca="false">TEXT(B3565,"0")&amp;"-"&amp;TEXT(C3565,"00")</f>
        <v>2025-08</v>
      </c>
      <c r="B3565" s="4" t="n">
        <v>2025</v>
      </c>
      <c r="C3565" s="4" t="n">
        <v>8</v>
      </c>
      <c r="D3565" s="9" t="s">
        <v>285</v>
      </c>
      <c r="E3565" s="9" t="s">
        <v>356</v>
      </c>
      <c r="F3565" s="12" t="str">
        <f aca="false">INDEX(品項主檔!$B$2:$B$11,MATCH($E3565,品項主檔!$A$2:$A$11,0))</f>
        <v>黑胡椒豬排飯</v>
      </c>
      <c r="G3565" s="12" t="str">
        <f aca="false">INDEX(品項主檔!$C$2:$C$11,MATCH($E3565,品項主檔!$A$2:$A$11,0))</f>
        <v>主食</v>
      </c>
      <c r="H3565" s="17" t="n">
        <f aca="false">SUMIFS(品項年度售價!$D$2:$D$31,品項年度售價!$A$2:$A$31,$B3565,品項年度售價!$B$2:$B$31,$E3565)</f>
        <v>240</v>
      </c>
      <c r="I3565" s="4" t="n">
        <v>403</v>
      </c>
      <c r="J3565" s="14" t="n">
        <f aca="false">H3565*I3565</f>
        <v>96720</v>
      </c>
    </row>
    <row r="3566" customFormat="false" ht="15" hidden="false" customHeight="false" outlineLevel="0" collapsed="false">
      <c r="A3566" s="6" t="str">
        <f aca="false">TEXT(B3566,"0")&amp;"-"&amp;TEXT(C3566,"00")</f>
        <v>2025-08</v>
      </c>
      <c r="B3566" s="4" t="n">
        <v>2025</v>
      </c>
      <c r="C3566" s="4" t="n">
        <v>8</v>
      </c>
      <c r="D3566" s="9" t="s">
        <v>285</v>
      </c>
      <c r="E3566" s="9" t="s">
        <v>358</v>
      </c>
      <c r="F3566" s="12" t="str">
        <f aca="false">INDEX(品項主檔!$B$2:$B$11,MATCH($E3566,品項主檔!$A$2:$A$11,0))</f>
        <v>麻油雞湯麵</v>
      </c>
      <c r="G3566" s="12" t="str">
        <f aca="false">INDEX(品項主檔!$C$2:$C$11,MATCH($E3566,品項主檔!$A$2:$A$11,0))</f>
        <v>主食</v>
      </c>
      <c r="H3566" s="17" t="n">
        <f aca="false">SUMIFS(品項年度售價!$D$2:$D$31,品項年度售價!$A$2:$A$31,$B3566,品項年度售價!$B$2:$B$31,$E3566)</f>
        <v>305</v>
      </c>
      <c r="I3566" s="4" t="n">
        <v>148</v>
      </c>
      <c r="J3566" s="14" t="n">
        <f aca="false">H3566*I3566</f>
        <v>45140</v>
      </c>
    </row>
    <row r="3567" customFormat="false" ht="15" hidden="false" customHeight="false" outlineLevel="0" collapsed="false">
      <c r="A3567" s="6" t="str">
        <f aca="false">TEXT(B3567,"0")&amp;"-"&amp;TEXT(C3567,"00")</f>
        <v>2025-08</v>
      </c>
      <c r="B3567" s="4" t="n">
        <v>2025</v>
      </c>
      <c r="C3567" s="4" t="n">
        <v>8</v>
      </c>
      <c r="D3567" s="9" t="s">
        <v>285</v>
      </c>
      <c r="E3567" s="9" t="s">
        <v>360</v>
      </c>
      <c r="F3567" s="12" t="str">
        <f aca="false">INDEX(品項主檔!$B$2:$B$11,MATCH($E3567,品項主檔!$A$2:$A$11,0))</f>
        <v>塔香涼麵</v>
      </c>
      <c r="G3567" s="12" t="str">
        <f aca="false">INDEX(品項主檔!$C$2:$C$11,MATCH($E3567,品項主檔!$A$2:$A$11,0))</f>
        <v>主食</v>
      </c>
      <c r="H3567" s="17" t="n">
        <f aca="false">SUMIFS(品項年度售價!$D$2:$D$31,品項年度售價!$A$2:$A$31,$B3567,品項年度售價!$B$2:$B$31,$E3567)</f>
        <v>185</v>
      </c>
      <c r="I3567" s="4" t="n">
        <v>525</v>
      </c>
      <c r="J3567" s="14" t="n">
        <f aca="false">H3567*I3567</f>
        <v>97125</v>
      </c>
    </row>
    <row r="3568" customFormat="false" ht="15" hidden="false" customHeight="false" outlineLevel="0" collapsed="false">
      <c r="A3568" s="6" t="str">
        <f aca="false">TEXT(B3568,"0")&amp;"-"&amp;TEXT(C3568,"00")</f>
        <v>2025-08</v>
      </c>
      <c r="B3568" s="4" t="n">
        <v>2025</v>
      </c>
      <c r="C3568" s="4" t="n">
        <v>8</v>
      </c>
      <c r="D3568" s="9" t="s">
        <v>285</v>
      </c>
      <c r="E3568" s="9" t="s">
        <v>362</v>
      </c>
      <c r="F3568" s="12" t="str">
        <f aca="false">INDEX(品項主檔!$B$2:$B$11,MATCH($E3568,品項主檔!$A$2:$A$11,0))</f>
        <v>海鮮炒飯</v>
      </c>
      <c r="G3568" s="12" t="str">
        <f aca="false">INDEX(品項主檔!$C$2:$C$11,MATCH($E3568,品項主檔!$A$2:$A$11,0))</f>
        <v>主食</v>
      </c>
      <c r="H3568" s="17" t="n">
        <f aca="false">SUMIFS(品項年度售價!$D$2:$D$31,品項年度售價!$A$2:$A$31,$B3568,品項年度售價!$B$2:$B$31,$E3568)</f>
        <v>255</v>
      </c>
      <c r="I3568" s="4" t="n">
        <v>420</v>
      </c>
      <c r="J3568" s="14" t="n">
        <f aca="false">H3568*I3568</f>
        <v>107100</v>
      </c>
    </row>
    <row r="3569" customFormat="false" ht="15" hidden="false" customHeight="false" outlineLevel="0" collapsed="false">
      <c r="A3569" s="6" t="str">
        <f aca="false">TEXT(B3569,"0")&amp;"-"&amp;TEXT(C3569,"00")</f>
        <v>2025-08</v>
      </c>
      <c r="B3569" s="4" t="n">
        <v>2025</v>
      </c>
      <c r="C3569" s="4" t="n">
        <v>8</v>
      </c>
      <c r="D3569" s="9" t="s">
        <v>285</v>
      </c>
      <c r="E3569" s="9" t="s">
        <v>364</v>
      </c>
      <c r="F3569" s="12" t="str">
        <f aca="false">INDEX(品項主檔!$B$2:$B$11,MATCH($E3569,品項主檔!$A$2:$A$11,0))</f>
        <v>酸辣湯</v>
      </c>
      <c r="G3569" s="12" t="str">
        <f aca="false">INDEX(品項主檔!$C$2:$C$11,MATCH($E3569,品項主檔!$A$2:$A$11,0))</f>
        <v>湯品</v>
      </c>
      <c r="H3569" s="17" t="n">
        <f aca="false">SUMIFS(品項年度售價!$D$2:$D$31,品項年度售價!$A$2:$A$31,$B3569,品項年度售價!$B$2:$B$31,$E3569)</f>
        <v>60</v>
      </c>
      <c r="I3569" s="4" t="n">
        <v>1664</v>
      </c>
      <c r="J3569" s="14" t="n">
        <f aca="false">H3569*I3569</f>
        <v>99840</v>
      </c>
    </row>
    <row r="3570" customFormat="false" ht="15" hidden="false" customHeight="false" outlineLevel="0" collapsed="false">
      <c r="A3570" s="6" t="str">
        <f aca="false">TEXT(B3570,"0")&amp;"-"&amp;TEXT(C3570,"00")</f>
        <v>2025-08</v>
      </c>
      <c r="B3570" s="4" t="n">
        <v>2025</v>
      </c>
      <c r="C3570" s="4" t="n">
        <v>8</v>
      </c>
      <c r="D3570" s="9" t="s">
        <v>285</v>
      </c>
      <c r="E3570" s="9" t="s">
        <v>367</v>
      </c>
      <c r="F3570" s="12" t="str">
        <f aca="false">INDEX(品項主檔!$B$2:$B$11,MATCH($E3570,品項主檔!$A$2:$A$11,0))</f>
        <v>招牌滷味拼盤</v>
      </c>
      <c r="G3570" s="12" t="str">
        <f aca="false">INDEX(品項主檔!$C$2:$C$11,MATCH($E3570,品項主檔!$A$2:$A$11,0))</f>
        <v>小菜</v>
      </c>
      <c r="H3570" s="17" t="n">
        <f aca="false">SUMIFS(品項年度售價!$D$2:$D$31,品項年度售價!$A$2:$A$31,$B3570,品項年度售價!$B$2:$B$31,$E3570)</f>
        <v>125</v>
      </c>
      <c r="I3570" s="4" t="n">
        <v>1183</v>
      </c>
      <c r="J3570" s="14" t="n">
        <f aca="false">H3570*I3570</f>
        <v>147875</v>
      </c>
    </row>
    <row r="3571" customFormat="false" ht="15" hidden="false" customHeight="false" outlineLevel="0" collapsed="false">
      <c r="A3571" s="6" t="str">
        <f aca="false">TEXT(B3571,"0")&amp;"-"&amp;TEXT(C3571,"00")</f>
        <v>2025-08</v>
      </c>
      <c r="B3571" s="4" t="n">
        <v>2025</v>
      </c>
      <c r="C3571" s="4" t="n">
        <v>8</v>
      </c>
      <c r="D3571" s="9" t="s">
        <v>285</v>
      </c>
      <c r="E3571" s="9" t="s">
        <v>370</v>
      </c>
      <c r="F3571" s="12" t="str">
        <f aca="false">INDEX(品項主檔!$B$2:$B$11,MATCH($E3571,品項主檔!$A$2:$A$11,0))</f>
        <v>古早味紅茶</v>
      </c>
      <c r="G3571" s="12" t="str">
        <f aca="false">INDEX(品項主檔!$C$2:$C$11,MATCH($E3571,品項主檔!$A$2:$A$11,0))</f>
        <v>飲品</v>
      </c>
      <c r="H3571" s="17" t="n">
        <f aca="false">SUMIFS(品項年度售價!$D$2:$D$31,品項年度售價!$A$2:$A$31,$B3571,品項年度售價!$B$2:$B$31,$E3571)</f>
        <v>45</v>
      </c>
      <c r="I3571" s="4" t="n">
        <v>4127</v>
      </c>
      <c r="J3571" s="14" t="n">
        <f aca="false">H3571*I3571</f>
        <v>185715</v>
      </c>
    </row>
    <row r="3572" customFormat="false" ht="15" hidden="false" customHeight="false" outlineLevel="0" collapsed="false">
      <c r="A3572" s="6" t="str">
        <f aca="false">TEXT(B3572,"0")&amp;"-"&amp;TEXT(C3572,"00")</f>
        <v>2025-08</v>
      </c>
      <c r="B3572" s="4" t="n">
        <v>2025</v>
      </c>
      <c r="C3572" s="4" t="n">
        <v>8</v>
      </c>
      <c r="D3572" s="9" t="s">
        <v>332</v>
      </c>
      <c r="E3572" s="9" t="s">
        <v>349</v>
      </c>
      <c r="F3572" s="12" t="str">
        <f aca="false">INDEX(品項主檔!$B$2:$B$11,MATCH($E3572,品項主檔!$A$2:$A$11,0))</f>
        <v>招牌牛肉麵</v>
      </c>
      <c r="G3572" s="12" t="str">
        <f aca="false">INDEX(品項主檔!$C$2:$C$11,MATCH($E3572,品項主檔!$A$2:$A$11,0))</f>
        <v>主食</v>
      </c>
      <c r="H3572" s="17" t="n">
        <f aca="false">SUMIFS(品項年度售價!$D$2:$D$31,品項年度售價!$A$2:$A$31,$B3572,品項年度售價!$B$2:$B$31,$E3572)</f>
        <v>295</v>
      </c>
      <c r="I3572" s="4" t="n">
        <v>274</v>
      </c>
      <c r="J3572" s="14" t="n">
        <f aca="false">H3572*I3572</f>
        <v>80830</v>
      </c>
    </row>
    <row r="3573" customFormat="false" ht="15" hidden="false" customHeight="false" outlineLevel="0" collapsed="false">
      <c r="A3573" s="6" t="str">
        <f aca="false">TEXT(B3573,"0")&amp;"-"&amp;TEXT(C3573,"00")</f>
        <v>2025-08</v>
      </c>
      <c r="B3573" s="4" t="n">
        <v>2025</v>
      </c>
      <c r="C3573" s="4" t="n">
        <v>8</v>
      </c>
      <c r="D3573" s="9" t="s">
        <v>332</v>
      </c>
      <c r="E3573" s="9" t="s">
        <v>352</v>
      </c>
      <c r="F3573" s="12" t="str">
        <f aca="false">INDEX(品項主檔!$B$2:$B$11,MATCH($E3573,品項主檔!$A$2:$A$11,0))</f>
        <v>三杯雞定食</v>
      </c>
      <c r="G3573" s="12" t="str">
        <f aca="false">INDEX(品項主檔!$C$2:$C$11,MATCH($E3573,品項主檔!$A$2:$A$11,0))</f>
        <v>主食</v>
      </c>
      <c r="H3573" s="17" t="n">
        <f aca="false">SUMIFS(品項年度售價!$D$2:$D$31,品項年度售價!$A$2:$A$31,$B3573,品項年度售價!$B$2:$B$31,$E3573)</f>
        <v>260</v>
      </c>
      <c r="I3573" s="4" t="n">
        <v>294</v>
      </c>
      <c r="J3573" s="14" t="n">
        <f aca="false">H3573*I3573</f>
        <v>76440</v>
      </c>
    </row>
    <row r="3574" customFormat="false" ht="15" hidden="false" customHeight="false" outlineLevel="0" collapsed="false">
      <c r="A3574" s="6" t="str">
        <f aca="false">TEXT(B3574,"0")&amp;"-"&amp;TEXT(C3574,"00")</f>
        <v>2025-08</v>
      </c>
      <c r="B3574" s="4" t="n">
        <v>2025</v>
      </c>
      <c r="C3574" s="4" t="n">
        <v>8</v>
      </c>
      <c r="D3574" s="9" t="s">
        <v>332</v>
      </c>
      <c r="E3574" s="9" t="s">
        <v>354</v>
      </c>
      <c r="F3574" s="12" t="str">
        <f aca="false">INDEX(品項主檔!$B$2:$B$11,MATCH($E3574,品項主檔!$A$2:$A$11,0))</f>
        <v>蔥油雞腿飯</v>
      </c>
      <c r="G3574" s="12" t="str">
        <f aca="false">INDEX(品項主檔!$C$2:$C$11,MATCH($E3574,品項主檔!$A$2:$A$11,0))</f>
        <v>主食</v>
      </c>
      <c r="H3574" s="17" t="n">
        <f aca="false">SUMIFS(品項年度售價!$D$2:$D$31,品項年度售價!$A$2:$A$31,$B3574,品項年度售價!$B$2:$B$31,$E3574)</f>
        <v>230</v>
      </c>
      <c r="I3574" s="4" t="n">
        <v>241</v>
      </c>
      <c r="J3574" s="14" t="n">
        <f aca="false">H3574*I3574</f>
        <v>55430</v>
      </c>
    </row>
    <row r="3575" customFormat="false" ht="15" hidden="false" customHeight="false" outlineLevel="0" collapsed="false">
      <c r="A3575" s="6" t="str">
        <f aca="false">TEXT(B3575,"0")&amp;"-"&amp;TEXT(C3575,"00")</f>
        <v>2025-08</v>
      </c>
      <c r="B3575" s="4" t="n">
        <v>2025</v>
      </c>
      <c r="C3575" s="4" t="n">
        <v>8</v>
      </c>
      <c r="D3575" s="9" t="s">
        <v>332</v>
      </c>
      <c r="E3575" s="9" t="s">
        <v>356</v>
      </c>
      <c r="F3575" s="12" t="str">
        <f aca="false">INDEX(品項主檔!$B$2:$B$11,MATCH($E3575,品項主檔!$A$2:$A$11,0))</f>
        <v>黑胡椒豬排飯</v>
      </c>
      <c r="G3575" s="12" t="str">
        <f aca="false">INDEX(品項主檔!$C$2:$C$11,MATCH($E3575,品項主檔!$A$2:$A$11,0))</f>
        <v>主食</v>
      </c>
      <c r="H3575" s="17" t="n">
        <f aca="false">SUMIFS(品項年度售價!$D$2:$D$31,品項年度售價!$A$2:$A$31,$B3575,品項年度售價!$B$2:$B$31,$E3575)</f>
        <v>240</v>
      </c>
      <c r="I3575" s="4" t="n">
        <v>211</v>
      </c>
      <c r="J3575" s="14" t="n">
        <f aca="false">H3575*I3575</f>
        <v>50640</v>
      </c>
    </row>
    <row r="3576" customFormat="false" ht="15" hidden="false" customHeight="false" outlineLevel="0" collapsed="false">
      <c r="A3576" s="6" t="str">
        <f aca="false">TEXT(B3576,"0")&amp;"-"&amp;TEXT(C3576,"00")</f>
        <v>2025-08</v>
      </c>
      <c r="B3576" s="4" t="n">
        <v>2025</v>
      </c>
      <c r="C3576" s="4" t="n">
        <v>8</v>
      </c>
      <c r="D3576" s="9" t="s">
        <v>332</v>
      </c>
      <c r="E3576" s="9" t="s">
        <v>358</v>
      </c>
      <c r="F3576" s="12" t="str">
        <f aca="false">INDEX(品項主檔!$B$2:$B$11,MATCH($E3576,品項主檔!$A$2:$A$11,0))</f>
        <v>麻油雞湯麵</v>
      </c>
      <c r="G3576" s="12" t="str">
        <f aca="false">INDEX(品項主檔!$C$2:$C$11,MATCH($E3576,品項主檔!$A$2:$A$11,0))</f>
        <v>主食</v>
      </c>
      <c r="H3576" s="17" t="n">
        <f aca="false">SUMIFS(品項年度售價!$D$2:$D$31,品項年度售價!$A$2:$A$31,$B3576,品項年度售價!$B$2:$B$31,$E3576)</f>
        <v>305</v>
      </c>
      <c r="I3576" s="4" t="n">
        <v>124</v>
      </c>
      <c r="J3576" s="14" t="n">
        <f aca="false">H3576*I3576</f>
        <v>37820</v>
      </c>
    </row>
    <row r="3577" customFormat="false" ht="15" hidden="false" customHeight="false" outlineLevel="0" collapsed="false">
      <c r="A3577" s="6" t="str">
        <f aca="false">TEXT(B3577,"0")&amp;"-"&amp;TEXT(C3577,"00")</f>
        <v>2025-08</v>
      </c>
      <c r="B3577" s="4" t="n">
        <v>2025</v>
      </c>
      <c r="C3577" s="4" t="n">
        <v>8</v>
      </c>
      <c r="D3577" s="9" t="s">
        <v>332</v>
      </c>
      <c r="E3577" s="9" t="s">
        <v>360</v>
      </c>
      <c r="F3577" s="12" t="str">
        <f aca="false">INDEX(品項主檔!$B$2:$B$11,MATCH($E3577,品項主檔!$A$2:$A$11,0))</f>
        <v>塔香涼麵</v>
      </c>
      <c r="G3577" s="12" t="str">
        <f aca="false">INDEX(品項主檔!$C$2:$C$11,MATCH($E3577,品項主檔!$A$2:$A$11,0))</f>
        <v>主食</v>
      </c>
      <c r="H3577" s="17" t="n">
        <f aca="false">SUMIFS(品項年度售價!$D$2:$D$31,品項年度售價!$A$2:$A$31,$B3577,品項年度售價!$B$2:$B$31,$E3577)</f>
        <v>185</v>
      </c>
      <c r="I3577" s="4" t="n">
        <v>406</v>
      </c>
      <c r="J3577" s="14" t="n">
        <f aca="false">H3577*I3577</f>
        <v>75110</v>
      </c>
    </row>
    <row r="3578" customFormat="false" ht="15" hidden="false" customHeight="false" outlineLevel="0" collapsed="false">
      <c r="A3578" s="6" t="str">
        <f aca="false">TEXT(B3578,"0")&amp;"-"&amp;TEXT(C3578,"00")</f>
        <v>2025-08</v>
      </c>
      <c r="B3578" s="4" t="n">
        <v>2025</v>
      </c>
      <c r="C3578" s="4" t="n">
        <v>8</v>
      </c>
      <c r="D3578" s="9" t="s">
        <v>332</v>
      </c>
      <c r="E3578" s="9" t="s">
        <v>362</v>
      </c>
      <c r="F3578" s="12" t="str">
        <f aca="false">INDEX(品項主檔!$B$2:$B$11,MATCH($E3578,品項主檔!$A$2:$A$11,0))</f>
        <v>海鮮炒飯</v>
      </c>
      <c r="G3578" s="12" t="str">
        <f aca="false">INDEX(品項主檔!$C$2:$C$11,MATCH($E3578,品項主檔!$A$2:$A$11,0))</f>
        <v>主食</v>
      </c>
      <c r="H3578" s="17" t="n">
        <f aca="false">SUMIFS(品項年度售價!$D$2:$D$31,品項年度售價!$A$2:$A$31,$B3578,品項年度售價!$B$2:$B$31,$E3578)</f>
        <v>255</v>
      </c>
      <c r="I3578" s="4" t="n">
        <v>296</v>
      </c>
      <c r="J3578" s="14" t="n">
        <f aca="false">H3578*I3578</f>
        <v>75480</v>
      </c>
    </row>
    <row r="3579" customFormat="false" ht="15" hidden="false" customHeight="false" outlineLevel="0" collapsed="false">
      <c r="A3579" s="6" t="str">
        <f aca="false">TEXT(B3579,"0")&amp;"-"&amp;TEXT(C3579,"00")</f>
        <v>2025-08</v>
      </c>
      <c r="B3579" s="4" t="n">
        <v>2025</v>
      </c>
      <c r="C3579" s="4" t="n">
        <v>8</v>
      </c>
      <c r="D3579" s="9" t="s">
        <v>332</v>
      </c>
      <c r="E3579" s="9" t="s">
        <v>364</v>
      </c>
      <c r="F3579" s="12" t="str">
        <f aca="false">INDEX(品項主檔!$B$2:$B$11,MATCH($E3579,品項主檔!$A$2:$A$11,0))</f>
        <v>酸辣湯</v>
      </c>
      <c r="G3579" s="12" t="str">
        <f aca="false">INDEX(品項主檔!$C$2:$C$11,MATCH($E3579,品項主檔!$A$2:$A$11,0))</f>
        <v>湯品</v>
      </c>
      <c r="H3579" s="17" t="n">
        <f aca="false">SUMIFS(品項年度售價!$D$2:$D$31,品項年度售價!$A$2:$A$31,$B3579,品項年度售價!$B$2:$B$31,$E3579)</f>
        <v>60</v>
      </c>
      <c r="I3579" s="4" t="n">
        <v>1010</v>
      </c>
      <c r="J3579" s="14" t="n">
        <f aca="false">H3579*I3579</f>
        <v>60600</v>
      </c>
    </row>
    <row r="3580" customFormat="false" ht="15" hidden="false" customHeight="false" outlineLevel="0" collapsed="false">
      <c r="A3580" s="6" t="str">
        <f aca="false">TEXT(B3580,"0")&amp;"-"&amp;TEXT(C3580,"00")</f>
        <v>2025-08</v>
      </c>
      <c r="B3580" s="4" t="n">
        <v>2025</v>
      </c>
      <c r="C3580" s="4" t="n">
        <v>8</v>
      </c>
      <c r="D3580" s="9" t="s">
        <v>332</v>
      </c>
      <c r="E3580" s="9" t="s">
        <v>367</v>
      </c>
      <c r="F3580" s="12" t="str">
        <f aca="false">INDEX(品項主檔!$B$2:$B$11,MATCH($E3580,品項主檔!$A$2:$A$11,0))</f>
        <v>招牌滷味拼盤</v>
      </c>
      <c r="G3580" s="12" t="str">
        <f aca="false">INDEX(品項主檔!$C$2:$C$11,MATCH($E3580,品項主檔!$A$2:$A$11,0))</f>
        <v>小菜</v>
      </c>
      <c r="H3580" s="17" t="n">
        <f aca="false">SUMIFS(品項年度售價!$D$2:$D$31,品項年度售價!$A$2:$A$31,$B3580,品項年度售價!$B$2:$B$31,$E3580)</f>
        <v>125</v>
      </c>
      <c r="I3580" s="4" t="n">
        <v>1040</v>
      </c>
      <c r="J3580" s="14" t="n">
        <f aca="false">H3580*I3580</f>
        <v>130000</v>
      </c>
    </row>
    <row r="3581" customFormat="false" ht="15" hidden="false" customHeight="false" outlineLevel="0" collapsed="false">
      <c r="A3581" s="6" t="str">
        <f aca="false">TEXT(B3581,"0")&amp;"-"&amp;TEXT(C3581,"00")</f>
        <v>2025-08</v>
      </c>
      <c r="B3581" s="4" t="n">
        <v>2025</v>
      </c>
      <c r="C3581" s="4" t="n">
        <v>8</v>
      </c>
      <c r="D3581" s="9" t="s">
        <v>332</v>
      </c>
      <c r="E3581" s="9" t="s">
        <v>370</v>
      </c>
      <c r="F3581" s="12" t="str">
        <f aca="false">INDEX(品項主檔!$B$2:$B$11,MATCH($E3581,品項主檔!$A$2:$A$11,0))</f>
        <v>古早味紅茶</v>
      </c>
      <c r="G3581" s="12" t="str">
        <f aca="false">INDEX(品項主檔!$C$2:$C$11,MATCH($E3581,品項主檔!$A$2:$A$11,0))</f>
        <v>飲品</v>
      </c>
      <c r="H3581" s="17" t="n">
        <f aca="false">SUMIFS(品項年度售價!$D$2:$D$31,品項年度售價!$A$2:$A$31,$B3581,品項年度售價!$B$2:$B$31,$E3581)</f>
        <v>45</v>
      </c>
      <c r="I3581" s="4" t="n">
        <v>3564</v>
      </c>
      <c r="J3581" s="14" t="n">
        <f aca="false">H3581*I3581</f>
        <v>160380</v>
      </c>
    </row>
    <row r="3582" customFormat="false" ht="15" hidden="false" customHeight="false" outlineLevel="0" collapsed="false">
      <c r="A3582" s="6" t="str">
        <f aca="false">TEXT(B3582,"0")&amp;"-"&amp;TEXT(C3582,"00")</f>
        <v>2025-08</v>
      </c>
      <c r="B3582" s="4" t="n">
        <v>2025</v>
      </c>
      <c r="C3582" s="4" t="n">
        <v>8</v>
      </c>
      <c r="D3582" s="9" t="s">
        <v>300</v>
      </c>
      <c r="E3582" s="9" t="s">
        <v>349</v>
      </c>
      <c r="F3582" s="12" t="str">
        <f aca="false">INDEX(品項主檔!$B$2:$B$11,MATCH($E3582,品項主檔!$A$2:$A$11,0))</f>
        <v>招牌牛肉麵</v>
      </c>
      <c r="G3582" s="12" t="str">
        <f aca="false">INDEX(品項主檔!$C$2:$C$11,MATCH($E3582,品項主檔!$A$2:$A$11,0))</f>
        <v>主食</v>
      </c>
      <c r="H3582" s="17" t="n">
        <f aca="false">SUMIFS(品項年度售價!$D$2:$D$31,品項年度售價!$A$2:$A$31,$B3582,品項年度售價!$B$2:$B$31,$E3582)</f>
        <v>295</v>
      </c>
      <c r="I3582" s="4" t="n">
        <v>643</v>
      </c>
      <c r="J3582" s="14" t="n">
        <f aca="false">H3582*I3582</f>
        <v>189685</v>
      </c>
    </row>
    <row r="3583" customFormat="false" ht="15" hidden="false" customHeight="false" outlineLevel="0" collapsed="false">
      <c r="A3583" s="6" t="str">
        <f aca="false">TEXT(B3583,"0")&amp;"-"&amp;TEXT(C3583,"00")</f>
        <v>2025-08</v>
      </c>
      <c r="B3583" s="4" t="n">
        <v>2025</v>
      </c>
      <c r="C3583" s="4" t="n">
        <v>8</v>
      </c>
      <c r="D3583" s="9" t="s">
        <v>300</v>
      </c>
      <c r="E3583" s="9" t="s">
        <v>352</v>
      </c>
      <c r="F3583" s="12" t="str">
        <f aca="false">INDEX(品項主檔!$B$2:$B$11,MATCH($E3583,品項主檔!$A$2:$A$11,0))</f>
        <v>三杯雞定食</v>
      </c>
      <c r="G3583" s="12" t="str">
        <f aca="false">INDEX(品項主檔!$C$2:$C$11,MATCH($E3583,品項主檔!$A$2:$A$11,0))</f>
        <v>主食</v>
      </c>
      <c r="H3583" s="17" t="n">
        <f aca="false">SUMIFS(品項年度售價!$D$2:$D$31,品項年度售價!$A$2:$A$31,$B3583,品項年度售價!$B$2:$B$31,$E3583)</f>
        <v>260</v>
      </c>
      <c r="I3583" s="4" t="n">
        <v>731</v>
      </c>
      <c r="J3583" s="14" t="n">
        <f aca="false">H3583*I3583</f>
        <v>190060</v>
      </c>
    </row>
    <row r="3584" customFormat="false" ht="15" hidden="false" customHeight="false" outlineLevel="0" collapsed="false">
      <c r="A3584" s="6" t="str">
        <f aca="false">TEXT(B3584,"0")&amp;"-"&amp;TEXT(C3584,"00")</f>
        <v>2025-08</v>
      </c>
      <c r="B3584" s="4" t="n">
        <v>2025</v>
      </c>
      <c r="C3584" s="4" t="n">
        <v>8</v>
      </c>
      <c r="D3584" s="9" t="s">
        <v>300</v>
      </c>
      <c r="E3584" s="9" t="s">
        <v>354</v>
      </c>
      <c r="F3584" s="12" t="str">
        <f aca="false">INDEX(品項主檔!$B$2:$B$11,MATCH($E3584,品項主檔!$A$2:$A$11,0))</f>
        <v>蔥油雞腿飯</v>
      </c>
      <c r="G3584" s="12" t="str">
        <f aca="false">INDEX(品項主檔!$C$2:$C$11,MATCH($E3584,品項主檔!$A$2:$A$11,0))</f>
        <v>主食</v>
      </c>
      <c r="H3584" s="17" t="n">
        <f aca="false">SUMIFS(品項年度售價!$D$2:$D$31,品項年度售價!$A$2:$A$31,$B3584,品項年度售價!$B$2:$B$31,$E3584)</f>
        <v>230</v>
      </c>
      <c r="I3584" s="4" t="n">
        <v>566</v>
      </c>
      <c r="J3584" s="14" t="n">
        <f aca="false">H3584*I3584</f>
        <v>130180</v>
      </c>
    </row>
    <row r="3585" customFormat="false" ht="15" hidden="false" customHeight="false" outlineLevel="0" collapsed="false">
      <c r="A3585" s="6" t="str">
        <f aca="false">TEXT(B3585,"0")&amp;"-"&amp;TEXT(C3585,"00")</f>
        <v>2025-08</v>
      </c>
      <c r="B3585" s="4" t="n">
        <v>2025</v>
      </c>
      <c r="C3585" s="4" t="n">
        <v>8</v>
      </c>
      <c r="D3585" s="9" t="s">
        <v>300</v>
      </c>
      <c r="E3585" s="9" t="s">
        <v>356</v>
      </c>
      <c r="F3585" s="12" t="str">
        <f aca="false">INDEX(品項主檔!$B$2:$B$11,MATCH($E3585,品項主檔!$A$2:$A$11,0))</f>
        <v>黑胡椒豬排飯</v>
      </c>
      <c r="G3585" s="12" t="str">
        <f aca="false">INDEX(品項主檔!$C$2:$C$11,MATCH($E3585,品項主檔!$A$2:$A$11,0))</f>
        <v>主食</v>
      </c>
      <c r="H3585" s="17" t="n">
        <f aca="false">SUMIFS(品項年度售價!$D$2:$D$31,品項年度售價!$A$2:$A$31,$B3585,品項年度售價!$B$2:$B$31,$E3585)</f>
        <v>240</v>
      </c>
      <c r="I3585" s="4" t="n">
        <v>587</v>
      </c>
      <c r="J3585" s="14" t="n">
        <f aca="false">H3585*I3585</f>
        <v>140880</v>
      </c>
    </row>
    <row r="3586" customFormat="false" ht="15" hidden="false" customHeight="false" outlineLevel="0" collapsed="false">
      <c r="A3586" s="6" t="str">
        <f aca="false">TEXT(B3586,"0")&amp;"-"&amp;TEXT(C3586,"00")</f>
        <v>2025-08</v>
      </c>
      <c r="B3586" s="4" t="n">
        <v>2025</v>
      </c>
      <c r="C3586" s="4" t="n">
        <v>8</v>
      </c>
      <c r="D3586" s="9" t="s">
        <v>300</v>
      </c>
      <c r="E3586" s="9" t="s">
        <v>358</v>
      </c>
      <c r="F3586" s="12" t="str">
        <f aca="false">INDEX(品項主檔!$B$2:$B$11,MATCH($E3586,品項主檔!$A$2:$A$11,0))</f>
        <v>麻油雞湯麵</v>
      </c>
      <c r="G3586" s="12" t="str">
        <f aca="false">INDEX(品項主檔!$C$2:$C$11,MATCH($E3586,品項主檔!$A$2:$A$11,0))</f>
        <v>主食</v>
      </c>
      <c r="H3586" s="17" t="n">
        <f aca="false">SUMIFS(品項年度售價!$D$2:$D$31,品項年度售價!$A$2:$A$31,$B3586,品項年度售價!$B$2:$B$31,$E3586)</f>
        <v>305</v>
      </c>
      <c r="I3586" s="4" t="n">
        <v>273</v>
      </c>
      <c r="J3586" s="14" t="n">
        <f aca="false">H3586*I3586</f>
        <v>83265</v>
      </c>
    </row>
    <row r="3587" customFormat="false" ht="15" hidden="false" customHeight="false" outlineLevel="0" collapsed="false">
      <c r="A3587" s="6" t="str">
        <f aca="false">TEXT(B3587,"0")&amp;"-"&amp;TEXT(C3587,"00")</f>
        <v>2025-08</v>
      </c>
      <c r="B3587" s="4" t="n">
        <v>2025</v>
      </c>
      <c r="C3587" s="4" t="n">
        <v>8</v>
      </c>
      <c r="D3587" s="9" t="s">
        <v>300</v>
      </c>
      <c r="E3587" s="9" t="s">
        <v>360</v>
      </c>
      <c r="F3587" s="12" t="str">
        <f aca="false">INDEX(品項主檔!$B$2:$B$11,MATCH($E3587,品項主檔!$A$2:$A$11,0))</f>
        <v>塔香涼麵</v>
      </c>
      <c r="G3587" s="12" t="str">
        <f aca="false">INDEX(品項主檔!$C$2:$C$11,MATCH($E3587,品項主檔!$A$2:$A$11,0))</f>
        <v>主食</v>
      </c>
      <c r="H3587" s="17" t="n">
        <f aca="false">SUMIFS(品項年度售價!$D$2:$D$31,品項年度售價!$A$2:$A$31,$B3587,品項年度售價!$B$2:$B$31,$E3587)</f>
        <v>185</v>
      </c>
      <c r="I3587" s="4" t="n">
        <v>1148</v>
      </c>
      <c r="J3587" s="14" t="n">
        <f aca="false">H3587*I3587</f>
        <v>212380</v>
      </c>
    </row>
    <row r="3588" customFormat="false" ht="15" hidden="false" customHeight="false" outlineLevel="0" collapsed="false">
      <c r="A3588" s="6" t="str">
        <f aca="false">TEXT(B3588,"0")&amp;"-"&amp;TEXT(C3588,"00")</f>
        <v>2025-08</v>
      </c>
      <c r="B3588" s="4" t="n">
        <v>2025</v>
      </c>
      <c r="C3588" s="4" t="n">
        <v>8</v>
      </c>
      <c r="D3588" s="9" t="s">
        <v>300</v>
      </c>
      <c r="E3588" s="9" t="s">
        <v>362</v>
      </c>
      <c r="F3588" s="12" t="str">
        <f aca="false">INDEX(品項主檔!$B$2:$B$11,MATCH($E3588,品項主檔!$A$2:$A$11,0))</f>
        <v>海鮮炒飯</v>
      </c>
      <c r="G3588" s="12" t="str">
        <f aca="false">INDEX(品項主檔!$C$2:$C$11,MATCH($E3588,品項主檔!$A$2:$A$11,0))</f>
        <v>主食</v>
      </c>
      <c r="H3588" s="17" t="n">
        <f aca="false">SUMIFS(品項年度售價!$D$2:$D$31,品項年度售價!$A$2:$A$31,$B3588,品項年度售價!$B$2:$B$31,$E3588)</f>
        <v>255</v>
      </c>
      <c r="I3588" s="4" t="n">
        <v>614</v>
      </c>
      <c r="J3588" s="14" t="n">
        <f aca="false">H3588*I3588</f>
        <v>156570</v>
      </c>
    </row>
    <row r="3589" customFormat="false" ht="15" hidden="false" customHeight="false" outlineLevel="0" collapsed="false">
      <c r="A3589" s="6" t="str">
        <f aca="false">TEXT(B3589,"0")&amp;"-"&amp;TEXT(C3589,"00")</f>
        <v>2025-08</v>
      </c>
      <c r="B3589" s="4" t="n">
        <v>2025</v>
      </c>
      <c r="C3589" s="4" t="n">
        <v>8</v>
      </c>
      <c r="D3589" s="9" t="s">
        <v>300</v>
      </c>
      <c r="E3589" s="9" t="s">
        <v>364</v>
      </c>
      <c r="F3589" s="12" t="str">
        <f aca="false">INDEX(品項主檔!$B$2:$B$11,MATCH($E3589,品項主檔!$A$2:$A$11,0))</f>
        <v>酸辣湯</v>
      </c>
      <c r="G3589" s="12" t="str">
        <f aca="false">INDEX(品項主檔!$C$2:$C$11,MATCH($E3589,品項主檔!$A$2:$A$11,0))</f>
        <v>湯品</v>
      </c>
      <c r="H3589" s="17" t="n">
        <f aca="false">SUMIFS(品項年度售價!$D$2:$D$31,品項年度售價!$A$2:$A$31,$B3589,品項年度售價!$B$2:$B$31,$E3589)</f>
        <v>60</v>
      </c>
      <c r="I3589" s="4" t="n">
        <v>2676</v>
      </c>
      <c r="J3589" s="14" t="n">
        <f aca="false">H3589*I3589</f>
        <v>160560</v>
      </c>
    </row>
    <row r="3590" customFormat="false" ht="15" hidden="false" customHeight="false" outlineLevel="0" collapsed="false">
      <c r="A3590" s="6" t="str">
        <f aca="false">TEXT(B3590,"0")&amp;"-"&amp;TEXT(C3590,"00")</f>
        <v>2025-08</v>
      </c>
      <c r="B3590" s="4" t="n">
        <v>2025</v>
      </c>
      <c r="C3590" s="4" t="n">
        <v>8</v>
      </c>
      <c r="D3590" s="9" t="s">
        <v>300</v>
      </c>
      <c r="E3590" s="9" t="s">
        <v>367</v>
      </c>
      <c r="F3590" s="12" t="str">
        <f aca="false">INDEX(品項主檔!$B$2:$B$11,MATCH($E3590,品項主檔!$A$2:$A$11,0))</f>
        <v>招牌滷味拼盤</v>
      </c>
      <c r="G3590" s="12" t="str">
        <f aca="false">INDEX(品項主檔!$C$2:$C$11,MATCH($E3590,品項主檔!$A$2:$A$11,0))</f>
        <v>小菜</v>
      </c>
      <c r="H3590" s="17" t="n">
        <f aca="false">SUMIFS(品項年度售價!$D$2:$D$31,品項年度售價!$A$2:$A$31,$B3590,品項年度售價!$B$2:$B$31,$E3590)</f>
        <v>125</v>
      </c>
      <c r="I3590" s="4" t="n">
        <v>2116</v>
      </c>
      <c r="J3590" s="14" t="n">
        <f aca="false">H3590*I3590</f>
        <v>264500</v>
      </c>
    </row>
    <row r="3591" customFormat="false" ht="15" hidden="false" customHeight="false" outlineLevel="0" collapsed="false">
      <c r="A3591" s="6" t="str">
        <f aca="false">TEXT(B3591,"0")&amp;"-"&amp;TEXT(C3591,"00")</f>
        <v>2025-08</v>
      </c>
      <c r="B3591" s="4" t="n">
        <v>2025</v>
      </c>
      <c r="C3591" s="4" t="n">
        <v>8</v>
      </c>
      <c r="D3591" s="9" t="s">
        <v>300</v>
      </c>
      <c r="E3591" s="9" t="s">
        <v>370</v>
      </c>
      <c r="F3591" s="12" t="str">
        <f aca="false">INDEX(品項主檔!$B$2:$B$11,MATCH($E3591,品項主檔!$A$2:$A$11,0))</f>
        <v>古早味紅茶</v>
      </c>
      <c r="G3591" s="12" t="str">
        <f aca="false">INDEX(品項主檔!$C$2:$C$11,MATCH($E3591,品項主檔!$A$2:$A$11,0))</f>
        <v>飲品</v>
      </c>
      <c r="H3591" s="17" t="n">
        <f aca="false">SUMIFS(品項年度售價!$D$2:$D$31,品項年度售價!$A$2:$A$31,$B3591,品項年度售價!$B$2:$B$31,$E3591)</f>
        <v>45</v>
      </c>
      <c r="I3591" s="4" t="n">
        <v>9300</v>
      </c>
      <c r="J3591" s="14" t="n">
        <f aca="false">H3591*I3591</f>
        <v>418500</v>
      </c>
    </row>
    <row r="3592" customFormat="false" ht="15" hidden="false" customHeight="false" outlineLevel="0" collapsed="false">
      <c r="A3592" s="6" t="str">
        <f aca="false">TEXT(B3592,"0")&amp;"-"&amp;TEXT(C3592,"00")</f>
        <v>2025-08</v>
      </c>
      <c r="B3592" s="4" t="n">
        <v>2025</v>
      </c>
      <c r="C3592" s="4" t="n">
        <v>8</v>
      </c>
      <c r="D3592" s="9" t="s">
        <v>305</v>
      </c>
      <c r="E3592" s="9" t="s">
        <v>349</v>
      </c>
      <c r="F3592" s="12" t="str">
        <f aca="false">INDEX(品項主檔!$B$2:$B$11,MATCH($E3592,品項主檔!$A$2:$A$11,0))</f>
        <v>招牌牛肉麵</v>
      </c>
      <c r="G3592" s="12" t="str">
        <f aca="false">INDEX(品項主檔!$C$2:$C$11,MATCH($E3592,品項主檔!$A$2:$A$11,0))</f>
        <v>主食</v>
      </c>
      <c r="H3592" s="17" t="n">
        <f aca="false">SUMIFS(品項年度售價!$D$2:$D$31,品項年度售價!$A$2:$A$31,$B3592,品項年度售價!$B$2:$B$31,$E3592)</f>
        <v>295</v>
      </c>
      <c r="I3592" s="4" t="n">
        <v>568</v>
      </c>
      <c r="J3592" s="14" t="n">
        <f aca="false">H3592*I3592</f>
        <v>167560</v>
      </c>
    </row>
    <row r="3593" customFormat="false" ht="15" hidden="false" customHeight="false" outlineLevel="0" collapsed="false">
      <c r="A3593" s="6" t="str">
        <f aca="false">TEXT(B3593,"0")&amp;"-"&amp;TEXT(C3593,"00")</f>
        <v>2025-08</v>
      </c>
      <c r="B3593" s="4" t="n">
        <v>2025</v>
      </c>
      <c r="C3593" s="4" t="n">
        <v>8</v>
      </c>
      <c r="D3593" s="9" t="s">
        <v>305</v>
      </c>
      <c r="E3593" s="9" t="s">
        <v>352</v>
      </c>
      <c r="F3593" s="12" t="str">
        <f aca="false">INDEX(品項主檔!$B$2:$B$11,MATCH($E3593,品項主檔!$A$2:$A$11,0))</f>
        <v>三杯雞定食</v>
      </c>
      <c r="G3593" s="12" t="str">
        <f aca="false">INDEX(品項主檔!$C$2:$C$11,MATCH($E3593,品項主檔!$A$2:$A$11,0))</f>
        <v>主食</v>
      </c>
      <c r="H3593" s="17" t="n">
        <f aca="false">SUMIFS(品項年度售價!$D$2:$D$31,品項年度售價!$A$2:$A$31,$B3593,品項年度售價!$B$2:$B$31,$E3593)</f>
        <v>260</v>
      </c>
      <c r="I3593" s="4" t="n">
        <v>680</v>
      </c>
      <c r="J3593" s="14" t="n">
        <f aca="false">H3593*I3593</f>
        <v>176800</v>
      </c>
    </row>
    <row r="3594" customFormat="false" ht="15" hidden="false" customHeight="false" outlineLevel="0" collapsed="false">
      <c r="A3594" s="6" t="str">
        <f aca="false">TEXT(B3594,"0")&amp;"-"&amp;TEXT(C3594,"00")</f>
        <v>2025-08</v>
      </c>
      <c r="B3594" s="4" t="n">
        <v>2025</v>
      </c>
      <c r="C3594" s="4" t="n">
        <v>8</v>
      </c>
      <c r="D3594" s="9" t="s">
        <v>305</v>
      </c>
      <c r="E3594" s="9" t="s">
        <v>354</v>
      </c>
      <c r="F3594" s="12" t="str">
        <f aca="false">INDEX(品項主檔!$B$2:$B$11,MATCH($E3594,品項主檔!$A$2:$A$11,0))</f>
        <v>蔥油雞腿飯</v>
      </c>
      <c r="G3594" s="12" t="str">
        <f aca="false">INDEX(品項主檔!$C$2:$C$11,MATCH($E3594,品項主檔!$A$2:$A$11,0))</f>
        <v>主食</v>
      </c>
      <c r="H3594" s="17" t="n">
        <f aca="false">SUMIFS(品項年度售價!$D$2:$D$31,品項年度售價!$A$2:$A$31,$B3594,品項年度售價!$B$2:$B$31,$E3594)</f>
        <v>230</v>
      </c>
      <c r="I3594" s="4" t="n">
        <v>522</v>
      </c>
      <c r="J3594" s="14" t="n">
        <f aca="false">H3594*I3594</f>
        <v>120060</v>
      </c>
    </row>
    <row r="3595" customFormat="false" ht="15" hidden="false" customHeight="false" outlineLevel="0" collapsed="false">
      <c r="A3595" s="6" t="str">
        <f aca="false">TEXT(B3595,"0")&amp;"-"&amp;TEXT(C3595,"00")</f>
        <v>2025-08</v>
      </c>
      <c r="B3595" s="4" t="n">
        <v>2025</v>
      </c>
      <c r="C3595" s="4" t="n">
        <v>8</v>
      </c>
      <c r="D3595" s="9" t="s">
        <v>305</v>
      </c>
      <c r="E3595" s="9" t="s">
        <v>356</v>
      </c>
      <c r="F3595" s="12" t="str">
        <f aca="false">INDEX(品項主檔!$B$2:$B$11,MATCH($E3595,品項主檔!$A$2:$A$11,0))</f>
        <v>黑胡椒豬排飯</v>
      </c>
      <c r="G3595" s="12" t="str">
        <f aca="false">INDEX(品項主檔!$C$2:$C$11,MATCH($E3595,品項主檔!$A$2:$A$11,0))</f>
        <v>主食</v>
      </c>
      <c r="H3595" s="17" t="n">
        <f aca="false">SUMIFS(品項年度售價!$D$2:$D$31,品項年度售價!$A$2:$A$31,$B3595,品項年度售價!$B$2:$B$31,$E3595)</f>
        <v>240</v>
      </c>
      <c r="I3595" s="4" t="n">
        <v>554</v>
      </c>
      <c r="J3595" s="14" t="n">
        <f aca="false">H3595*I3595</f>
        <v>132960</v>
      </c>
    </row>
    <row r="3596" customFormat="false" ht="15" hidden="false" customHeight="false" outlineLevel="0" collapsed="false">
      <c r="A3596" s="6" t="str">
        <f aca="false">TEXT(B3596,"0")&amp;"-"&amp;TEXT(C3596,"00")</f>
        <v>2025-08</v>
      </c>
      <c r="B3596" s="4" t="n">
        <v>2025</v>
      </c>
      <c r="C3596" s="4" t="n">
        <v>8</v>
      </c>
      <c r="D3596" s="9" t="s">
        <v>305</v>
      </c>
      <c r="E3596" s="9" t="s">
        <v>358</v>
      </c>
      <c r="F3596" s="12" t="str">
        <f aca="false">INDEX(品項主檔!$B$2:$B$11,MATCH($E3596,品項主檔!$A$2:$A$11,0))</f>
        <v>麻油雞湯麵</v>
      </c>
      <c r="G3596" s="12" t="str">
        <f aca="false">INDEX(品項主檔!$C$2:$C$11,MATCH($E3596,品項主檔!$A$2:$A$11,0))</f>
        <v>主食</v>
      </c>
      <c r="H3596" s="17" t="n">
        <f aca="false">SUMIFS(品項年度售價!$D$2:$D$31,品項年度售價!$A$2:$A$31,$B3596,品項年度售價!$B$2:$B$31,$E3596)</f>
        <v>305</v>
      </c>
      <c r="I3596" s="4" t="n">
        <v>249</v>
      </c>
      <c r="J3596" s="14" t="n">
        <f aca="false">H3596*I3596</f>
        <v>75945</v>
      </c>
    </row>
    <row r="3597" customFormat="false" ht="15" hidden="false" customHeight="false" outlineLevel="0" collapsed="false">
      <c r="A3597" s="6" t="str">
        <f aca="false">TEXT(B3597,"0")&amp;"-"&amp;TEXT(C3597,"00")</f>
        <v>2025-08</v>
      </c>
      <c r="B3597" s="4" t="n">
        <v>2025</v>
      </c>
      <c r="C3597" s="4" t="n">
        <v>8</v>
      </c>
      <c r="D3597" s="9" t="s">
        <v>305</v>
      </c>
      <c r="E3597" s="9" t="s">
        <v>360</v>
      </c>
      <c r="F3597" s="12" t="str">
        <f aca="false">INDEX(品項主檔!$B$2:$B$11,MATCH($E3597,品項主檔!$A$2:$A$11,0))</f>
        <v>塔香涼麵</v>
      </c>
      <c r="G3597" s="12" t="str">
        <f aca="false">INDEX(品項主檔!$C$2:$C$11,MATCH($E3597,品項主檔!$A$2:$A$11,0))</f>
        <v>主食</v>
      </c>
      <c r="H3597" s="17" t="n">
        <f aca="false">SUMIFS(品項年度售價!$D$2:$D$31,品項年度售價!$A$2:$A$31,$B3597,品項年度售價!$B$2:$B$31,$E3597)</f>
        <v>185</v>
      </c>
      <c r="I3597" s="4" t="n">
        <v>957</v>
      </c>
      <c r="J3597" s="14" t="n">
        <f aca="false">H3597*I3597</f>
        <v>177045</v>
      </c>
    </row>
    <row r="3598" customFormat="false" ht="15" hidden="false" customHeight="false" outlineLevel="0" collapsed="false">
      <c r="A3598" s="6" t="str">
        <f aca="false">TEXT(B3598,"0")&amp;"-"&amp;TEXT(C3598,"00")</f>
        <v>2025-08</v>
      </c>
      <c r="B3598" s="4" t="n">
        <v>2025</v>
      </c>
      <c r="C3598" s="4" t="n">
        <v>8</v>
      </c>
      <c r="D3598" s="9" t="s">
        <v>305</v>
      </c>
      <c r="E3598" s="9" t="s">
        <v>362</v>
      </c>
      <c r="F3598" s="12" t="str">
        <f aca="false">INDEX(品項主檔!$B$2:$B$11,MATCH($E3598,品項主檔!$A$2:$A$11,0))</f>
        <v>海鮮炒飯</v>
      </c>
      <c r="G3598" s="12" t="str">
        <f aca="false">INDEX(品項主檔!$C$2:$C$11,MATCH($E3598,品項主檔!$A$2:$A$11,0))</f>
        <v>主食</v>
      </c>
      <c r="H3598" s="17" t="n">
        <f aca="false">SUMIFS(品項年度售價!$D$2:$D$31,品項年度售價!$A$2:$A$31,$B3598,品項年度售價!$B$2:$B$31,$E3598)</f>
        <v>255</v>
      </c>
      <c r="I3598" s="4" t="n">
        <v>506</v>
      </c>
      <c r="J3598" s="14" t="n">
        <f aca="false">H3598*I3598</f>
        <v>129030</v>
      </c>
    </row>
    <row r="3599" customFormat="false" ht="15" hidden="false" customHeight="false" outlineLevel="0" collapsed="false">
      <c r="A3599" s="6" t="str">
        <f aca="false">TEXT(B3599,"0")&amp;"-"&amp;TEXT(C3599,"00")</f>
        <v>2025-08</v>
      </c>
      <c r="B3599" s="4" t="n">
        <v>2025</v>
      </c>
      <c r="C3599" s="4" t="n">
        <v>8</v>
      </c>
      <c r="D3599" s="9" t="s">
        <v>305</v>
      </c>
      <c r="E3599" s="9" t="s">
        <v>364</v>
      </c>
      <c r="F3599" s="12" t="str">
        <f aca="false">INDEX(品項主檔!$B$2:$B$11,MATCH($E3599,品項主檔!$A$2:$A$11,0))</f>
        <v>酸辣湯</v>
      </c>
      <c r="G3599" s="12" t="str">
        <f aca="false">INDEX(品項主檔!$C$2:$C$11,MATCH($E3599,品項主檔!$A$2:$A$11,0))</f>
        <v>湯品</v>
      </c>
      <c r="H3599" s="17" t="n">
        <f aca="false">SUMIFS(品項年度售價!$D$2:$D$31,品項年度售價!$A$2:$A$31,$B3599,品項年度售價!$B$2:$B$31,$E3599)</f>
        <v>60</v>
      </c>
      <c r="I3599" s="4" t="n">
        <v>2001</v>
      </c>
      <c r="J3599" s="14" t="n">
        <f aca="false">H3599*I3599</f>
        <v>120060</v>
      </c>
    </row>
    <row r="3600" customFormat="false" ht="15" hidden="false" customHeight="false" outlineLevel="0" collapsed="false">
      <c r="A3600" s="6" t="str">
        <f aca="false">TEXT(B3600,"0")&amp;"-"&amp;TEXT(C3600,"00")</f>
        <v>2025-08</v>
      </c>
      <c r="B3600" s="4" t="n">
        <v>2025</v>
      </c>
      <c r="C3600" s="4" t="n">
        <v>8</v>
      </c>
      <c r="D3600" s="9" t="s">
        <v>305</v>
      </c>
      <c r="E3600" s="9" t="s">
        <v>367</v>
      </c>
      <c r="F3600" s="12" t="str">
        <f aca="false">INDEX(品項主檔!$B$2:$B$11,MATCH($E3600,品項主檔!$A$2:$A$11,0))</f>
        <v>招牌滷味拼盤</v>
      </c>
      <c r="G3600" s="12" t="str">
        <f aca="false">INDEX(品項主檔!$C$2:$C$11,MATCH($E3600,品項主檔!$A$2:$A$11,0))</f>
        <v>小菜</v>
      </c>
      <c r="H3600" s="17" t="n">
        <f aca="false">SUMIFS(品項年度售價!$D$2:$D$31,品項年度售價!$A$2:$A$31,$B3600,品項年度售價!$B$2:$B$31,$E3600)</f>
        <v>125</v>
      </c>
      <c r="I3600" s="4" t="n">
        <v>2354</v>
      </c>
      <c r="J3600" s="14" t="n">
        <f aca="false">H3600*I3600</f>
        <v>294250</v>
      </c>
    </row>
    <row r="3601" customFormat="false" ht="15" hidden="false" customHeight="false" outlineLevel="0" collapsed="false">
      <c r="A3601" s="6" t="str">
        <f aca="false">TEXT(B3601,"0")&amp;"-"&amp;TEXT(C3601,"00")</f>
        <v>2025-08</v>
      </c>
      <c r="B3601" s="4" t="n">
        <v>2025</v>
      </c>
      <c r="C3601" s="4" t="n">
        <v>8</v>
      </c>
      <c r="D3601" s="9" t="s">
        <v>305</v>
      </c>
      <c r="E3601" s="9" t="s">
        <v>370</v>
      </c>
      <c r="F3601" s="12" t="str">
        <f aca="false">INDEX(品項主檔!$B$2:$B$11,MATCH($E3601,品項主檔!$A$2:$A$11,0))</f>
        <v>古早味紅茶</v>
      </c>
      <c r="G3601" s="12" t="str">
        <f aca="false">INDEX(品項主檔!$C$2:$C$11,MATCH($E3601,品項主檔!$A$2:$A$11,0))</f>
        <v>飲品</v>
      </c>
      <c r="H3601" s="17" t="n">
        <f aca="false">SUMIFS(品項年度售價!$D$2:$D$31,品項年度售價!$A$2:$A$31,$B3601,品項年度售價!$B$2:$B$31,$E3601)</f>
        <v>45</v>
      </c>
      <c r="I3601" s="4" t="n">
        <v>6238</v>
      </c>
      <c r="J3601" s="14" t="n">
        <f aca="false">H3601*I3601</f>
        <v>280710</v>
      </c>
    </row>
    <row r="3602" customFormat="false" ht="15" hidden="false" customHeight="false" outlineLevel="0" collapsed="false">
      <c r="A3602" s="6" t="str">
        <f aca="false">TEXT(B3602,"0")&amp;"-"&amp;TEXT(C3602,"00")</f>
        <v>2025-08</v>
      </c>
      <c r="B3602" s="4" t="n">
        <v>2025</v>
      </c>
      <c r="C3602" s="4" t="n">
        <v>8</v>
      </c>
      <c r="D3602" s="9" t="s">
        <v>307</v>
      </c>
      <c r="E3602" s="9" t="s">
        <v>349</v>
      </c>
      <c r="F3602" s="12" t="str">
        <f aca="false">INDEX(品項主檔!$B$2:$B$11,MATCH($E3602,品項主檔!$A$2:$A$11,0))</f>
        <v>招牌牛肉麵</v>
      </c>
      <c r="G3602" s="12" t="str">
        <f aca="false">INDEX(品項主檔!$C$2:$C$11,MATCH($E3602,品項主檔!$A$2:$A$11,0))</f>
        <v>主食</v>
      </c>
      <c r="H3602" s="17" t="n">
        <f aca="false">SUMIFS(品項年度售價!$D$2:$D$31,品項年度售價!$A$2:$A$31,$B3602,品項年度售價!$B$2:$B$31,$E3602)</f>
        <v>295</v>
      </c>
      <c r="I3602" s="4" t="n">
        <v>368</v>
      </c>
      <c r="J3602" s="14" t="n">
        <f aca="false">H3602*I3602</f>
        <v>108560</v>
      </c>
    </row>
    <row r="3603" customFormat="false" ht="15" hidden="false" customHeight="false" outlineLevel="0" collapsed="false">
      <c r="A3603" s="6" t="str">
        <f aca="false">TEXT(B3603,"0")&amp;"-"&amp;TEXT(C3603,"00")</f>
        <v>2025-08</v>
      </c>
      <c r="B3603" s="4" t="n">
        <v>2025</v>
      </c>
      <c r="C3603" s="4" t="n">
        <v>8</v>
      </c>
      <c r="D3603" s="9" t="s">
        <v>307</v>
      </c>
      <c r="E3603" s="9" t="s">
        <v>352</v>
      </c>
      <c r="F3603" s="12" t="str">
        <f aca="false">INDEX(品項主檔!$B$2:$B$11,MATCH($E3603,品項主檔!$A$2:$A$11,0))</f>
        <v>三杯雞定食</v>
      </c>
      <c r="G3603" s="12" t="str">
        <f aca="false">INDEX(品項主檔!$C$2:$C$11,MATCH($E3603,品項主檔!$A$2:$A$11,0))</f>
        <v>主食</v>
      </c>
      <c r="H3603" s="17" t="n">
        <f aca="false">SUMIFS(品項年度售價!$D$2:$D$31,品項年度售價!$A$2:$A$31,$B3603,品項年度售價!$B$2:$B$31,$E3603)</f>
        <v>260</v>
      </c>
      <c r="I3603" s="4" t="n">
        <v>376</v>
      </c>
      <c r="J3603" s="14" t="n">
        <f aca="false">H3603*I3603</f>
        <v>97760</v>
      </c>
    </row>
    <row r="3604" customFormat="false" ht="15" hidden="false" customHeight="false" outlineLevel="0" collapsed="false">
      <c r="A3604" s="6" t="str">
        <f aca="false">TEXT(B3604,"0")&amp;"-"&amp;TEXT(C3604,"00")</f>
        <v>2025-08</v>
      </c>
      <c r="B3604" s="4" t="n">
        <v>2025</v>
      </c>
      <c r="C3604" s="4" t="n">
        <v>8</v>
      </c>
      <c r="D3604" s="9" t="s">
        <v>307</v>
      </c>
      <c r="E3604" s="9" t="s">
        <v>354</v>
      </c>
      <c r="F3604" s="12" t="str">
        <f aca="false">INDEX(品項主檔!$B$2:$B$11,MATCH($E3604,品項主檔!$A$2:$A$11,0))</f>
        <v>蔥油雞腿飯</v>
      </c>
      <c r="G3604" s="12" t="str">
        <f aca="false">INDEX(品項主檔!$C$2:$C$11,MATCH($E3604,品項主檔!$A$2:$A$11,0))</f>
        <v>主食</v>
      </c>
      <c r="H3604" s="17" t="n">
        <f aca="false">SUMIFS(品項年度售價!$D$2:$D$31,品項年度售價!$A$2:$A$31,$B3604,品項年度售價!$B$2:$B$31,$E3604)</f>
        <v>230</v>
      </c>
      <c r="I3604" s="4" t="n">
        <v>361</v>
      </c>
      <c r="J3604" s="14" t="n">
        <f aca="false">H3604*I3604</f>
        <v>83030</v>
      </c>
    </row>
    <row r="3605" customFormat="false" ht="15" hidden="false" customHeight="false" outlineLevel="0" collapsed="false">
      <c r="A3605" s="6" t="str">
        <f aca="false">TEXT(B3605,"0")&amp;"-"&amp;TEXT(C3605,"00")</f>
        <v>2025-08</v>
      </c>
      <c r="B3605" s="4" t="n">
        <v>2025</v>
      </c>
      <c r="C3605" s="4" t="n">
        <v>8</v>
      </c>
      <c r="D3605" s="9" t="s">
        <v>307</v>
      </c>
      <c r="E3605" s="9" t="s">
        <v>356</v>
      </c>
      <c r="F3605" s="12" t="str">
        <f aca="false">INDEX(品項主檔!$B$2:$B$11,MATCH($E3605,品項主檔!$A$2:$A$11,0))</f>
        <v>黑胡椒豬排飯</v>
      </c>
      <c r="G3605" s="12" t="str">
        <f aca="false">INDEX(品項主檔!$C$2:$C$11,MATCH($E3605,品項主檔!$A$2:$A$11,0))</f>
        <v>主食</v>
      </c>
      <c r="H3605" s="17" t="n">
        <f aca="false">SUMIFS(品項年度售價!$D$2:$D$31,品項年度售價!$A$2:$A$31,$B3605,品項年度售價!$B$2:$B$31,$E3605)</f>
        <v>240</v>
      </c>
      <c r="I3605" s="4" t="n">
        <v>408</v>
      </c>
      <c r="J3605" s="14" t="n">
        <f aca="false">H3605*I3605</f>
        <v>97920</v>
      </c>
    </row>
    <row r="3606" customFormat="false" ht="15" hidden="false" customHeight="false" outlineLevel="0" collapsed="false">
      <c r="A3606" s="6" t="str">
        <f aca="false">TEXT(B3606,"0")&amp;"-"&amp;TEXT(C3606,"00")</f>
        <v>2025-08</v>
      </c>
      <c r="B3606" s="4" t="n">
        <v>2025</v>
      </c>
      <c r="C3606" s="4" t="n">
        <v>8</v>
      </c>
      <c r="D3606" s="9" t="s">
        <v>307</v>
      </c>
      <c r="E3606" s="9" t="s">
        <v>358</v>
      </c>
      <c r="F3606" s="12" t="str">
        <f aca="false">INDEX(品項主檔!$B$2:$B$11,MATCH($E3606,品項主檔!$A$2:$A$11,0))</f>
        <v>麻油雞湯麵</v>
      </c>
      <c r="G3606" s="12" t="str">
        <f aca="false">INDEX(品項主檔!$C$2:$C$11,MATCH($E3606,品項主檔!$A$2:$A$11,0))</f>
        <v>主食</v>
      </c>
      <c r="H3606" s="17" t="n">
        <f aca="false">SUMIFS(品項年度售價!$D$2:$D$31,品項年度售價!$A$2:$A$31,$B3606,品項年度售價!$B$2:$B$31,$E3606)</f>
        <v>305</v>
      </c>
      <c r="I3606" s="4" t="n">
        <v>185</v>
      </c>
      <c r="J3606" s="14" t="n">
        <f aca="false">H3606*I3606</f>
        <v>56425</v>
      </c>
    </row>
    <row r="3607" customFormat="false" ht="15" hidden="false" customHeight="false" outlineLevel="0" collapsed="false">
      <c r="A3607" s="6" t="str">
        <f aca="false">TEXT(B3607,"0")&amp;"-"&amp;TEXT(C3607,"00")</f>
        <v>2025-08</v>
      </c>
      <c r="B3607" s="4" t="n">
        <v>2025</v>
      </c>
      <c r="C3607" s="4" t="n">
        <v>8</v>
      </c>
      <c r="D3607" s="9" t="s">
        <v>307</v>
      </c>
      <c r="E3607" s="9" t="s">
        <v>360</v>
      </c>
      <c r="F3607" s="12" t="str">
        <f aca="false">INDEX(品項主檔!$B$2:$B$11,MATCH($E3607,品項主檔!$A$2:$A$11,0))</f>
        <v>塔香涼麵</v>
      </c>
      <c r="G3607" s="12" t="str">
        <f aca="false">INDEX(品項主檔!$C$2:$C$11,MATCH($E3607,品項主檔!$A$2:$A$11,0))</f>
        <v>主食</v>
      </c>
      <c r="H3607" s="17" t="n">
        <f aca="false">SUMIFS(品項年度售價!$D$2:$D$31,品項年度售價!$A$2:$A$31,$B3607,品項年度售價!$B$2:$B$31,$E3607)</f>
        <v>185</v>
      </c>
      <c r="I3607" s="4" t="n">
        <v>813</v>
      </c>
      <c r="J3607" s="14" t="n">
        <f aca="false">H3607*I3607</f>
        <v>150405</v>
      </c>
    </row>
    <row r="3608" customFormat="false" ht="15" hidden="false" customHeight="false" outlineLevel="0" collapsed="false">
      <c r="A3608" s="6" t="str">
        <f aca="false">TEXT(B3608,"0")&amp;"-"&amp;TEXT(C3608,"00")</f>
        <v>2025-08</v>
      </c>
      <c r="B3608" s="4" t="n">
        <v>2025</v>
      </c>
      <c r="C3608" s="4" t="n">
        <v>8</v>
      </c>
      <c r="D3608" s="9" t="s">
        <v>307</v>
      </c>
      <c r="E3608" s="9" t="s">
        <v>362</v>
      </c>
      <c r="F3608" s="12" t="str">
        <f aca="false">INDEX(品項主檔!$B$2:$B$11,MATCH($E3608,品項主檔!$A$2:$A$11,0))</f>
        <v>海鮮炒飯</v>
      </c>
      <c r="G3608" s="12" t="str">
        <f aca="false">INDEX(品項主檔!$C$2:$C$11,MATCH($E3608,品項主檔!$A$2:$A$11,0))</f>
        <v>主食</v>
      </c>
      <c r="H3608" s="17" t="n">
        <f aca="false">SUMIFS(品項年度售價!$D$2:$D$31,品項年度售價!$A$2:$A$31,$B3608,品項年度售價!$B$2:$B$31,$E3608)</f>
        <v>255</v>
      </c>
      <c r="I3608" s="4" t="n">
        <v>370</v>
      </c>
      <c r="J3608" s="14" t="n">
        <f aca="false">H3608*I3608</f>
        <v>94350</v>
      </c>
    </row>
    <row r="3609" customFormat="false" ht="15" hidden="false" customHeight="false" outlineLevel="0" collapsed="false">
      <c r="A3609" s="6" t="str">
        <f aca="false">TEXT(B3609,"0")&amp;"-"&amp;TEXT(C3609,"00")</f>
        <v>2025-08</v>
      </c>
      <c r="B3609" s="4" t="n">
        <v>2025</v>
      </c>
      <c r="C3609" s="4" t="n">
        <v>8</v>
      </c>
      <c r="D3609" s="9" t="s">
        <v>307</v>
      </c>
      <c r="E3609" s="9" t="s">
        <v>364</v>
      </c>
      <c r="F3609" s="12" t="str">
        <f aca="false">INDEX(品項主檔!$B$2:$B$11,MATCH($E3609,品項主檔!$A$2:$A$11,0))</f>
        <v>酸辣湯</v>
      </c>
      <c r="G3609" s="12" t="str">
        <f aca="false">INDEX(品項主檔!$C$2:$C$11,MATCH($E3609,品項主檔!$A$2:$A$11,0))</f>
        <v>湯品</v>
      </c>
      <c r="H3609" s="17" t="n">
        <f aca="false">SUMIFS(品項年度售價!$D$2:$D$31,品項年度售價!$A$2:$A$31,$B3609,品項年度售價!$B$2:$B$31,$E3609)</f>
        <v>60</v>
      </c>
      <c r="I3609" s="4" t="n">
        <v>1487</v>
      </c>
      <c r="J3609" s="14" t="n">
        <f aca="false">H3609*I3609</f>
        <v>89220</v>
      </c>
    </row>
    <row r="3610" customFormat="false" ht="15" hidden="false" customHeight="false" outlineLevel="0" collapsed="false">
      <c r="A3610" s="6" t="str">
        <f aca="false">TEXT(B3610,"0")&amp;"-"&amp;TEXT(C3610,"00")</f>
        <v>2025-08</v>
      </c>
      <c r="B3610" s="4" t="n">
        <v>2025</v>
      </c>
      <c r="C3610" s="4" t="n">
        <v>8</v>
      </c>
      <c r="D3610" s="9" t="s">
        <v>307</v>
      </c>
      <c r="E3610" s="9" t="s">
        <v>367</v>
      </c>
      <c r="F3610" s="12" t="str">
        <f aca="false">INDEX(品項主檔!$B$2:$B$11,MATCH($E3610,品項主檔!$A$2:$A$11,0))</f>
        <v>招牌滷味拼盤</v>
      </c>
      <c r="G3610" s="12" t="str">
        <f aca="false">INDEX(品項主檔!$C$2:$C$11,MATCH($E3610,品項主檔!$A$2:$A$11,0))</f>
        <v>小菜</v>
      </c>
      <c r="H3610" s="17" t="n">
        <f aca="false">SUMIFS(品項年度售價!$D$2:$D$31,品項年度售價!$A$2:$A$31,$B3610,品項年度售價!$B$2:$B$31,$E3610)</f>
        <v>125</v>
      </c>
      <c r="I3610" s="4" t="n">
        <v>1742</v>
      </c>
      <c r="J3610" s="14" t="n">
        <f aca="false">H3610*I3610</f>
        <v>217750</v>
      </c>
    </row>
    <row r="3611" customFormat="false" ht="15" hidden="false" customHeight="false" outlineLevel="0" collapsed="false">
      <c r="A3611" s="6" t="str">
        <f aca="false">TEXT(B3611,"0")&amp;"-"&amp;TEXT(C3611,"00")</f>
        <v>2025-08</v>
      </c>
      <c r="B3611" s="4" t="n">
        <v>2025</v>
      </c>
      <c r="C3611" s="4" t="n">
        <v>8</v>
      </c>
      <c r="D3611" s="9" t="s">
        <v>307</v>
      </c>
      <c r="E3611" s="9" t="s">
        <v>370</v>
      </c>
      <c r="F3611" s="12" t="str">
        <f aca="false">INDEX(品項主檔!$B$2:$B$11,MATCH($E3611,品項主檔!$A$2:$A$11,0))</f>
        <v>古早味紅茶</v>
      </c>
      <c r="G3611" s="12" t="str">
        <f aca="false">INDEX(品項主檔!$C$2:$C$11,MATCH($E3611,品項主檔!$A$2:$A$11,0))</f>
        <v>飲品</v>
      </c>
      <c r="H3611" s="17" t="n">
        <f aca="false">SUMIFS(品項年度售價!$D$2:$D$31,品項年度售價!$A$2:$A$31,$B3611,品項年度售價!$B$2:$B$31,$E3611)</f>
        <v>45</v>
      </c>
      <c r="I3611" s="4" t="n">
        <v>5525</v>
      </c>
      <c r="J3611" s="14" t="n">
        <f aca="false">H3611*I3611</f>
        <v>248625</v>
      </c>
    </row>
    <row r="3612" customFormat="false" ht="15" hidden="false" customHeight="false" outlineLevel="0" collapsed="false">
      <c r="A3612" s="6" t="str">
        <f aca="false">TEXT(B3612,"0")&amp;"-"&amp;TEXT(C3612,"00")</f>
        <v>2025-08</v>
      </c>
      <c r="B3612" s="4" t="n">
        <v>2025</v>
      </c>
      <c r="C3612" s="4" t="n">
        <v>8</v>
      </c>
      <c r="D3612" s="9" t="s">
        <v>310</v>
      </c>
      <c r="E3612" s="9" t="s">
        <v>349</v>
      </c>
      <c r="F3612" s="12" t="str">
        <f aca="false">INDEX(品項主檔!$B$2:$B$11,MATCH($E3612,品項主檔!$A$2:$A$11,0))</f>
        <v>招牌牛肉麵</v>
      </c>
      <c r="G3612" s="12" t="str">
        <f aca="false">INDEX(品項主檔!$C$2:$C$11,MATCH($E3612,品項主檔!$A$2:$A$11,0))</f>
        <v>主食</v>
      </c>
      <c r="H3612" s="17" t="n">
        <f aca="false">SUMIFS(品項年度售價!$D$2:$D$31,品項年度售價!$A$2:$A$31,$B3612,品項年度售價!$B$2:$B$31,$E3612)</f>
        <v>295</v>
      </c>
      <c r="I3612" s="4" t="n">
        <v>315</v>
      </c>
      <c r="J3612" s="14" t="n">
        <f aca="false">H3612*I3612</f>
        <v>92925</v>
      </c>
    </row>
    <row r="3613" customFormat="false" ht="15" hidden="false" customHeight="false" outlineLevel="0" collapsed="false">
      <c r="A3613" s="6" t="str">
        <f aca="false">TEXT(B3613,"0")&amp;"-"&amp;TEXT(C3613,"00")</f>
        <v>2025-08</v>
      </c>
      <c r="B3613" s="4" t="n">
        <v>2025</v>
      </c>
      <c r="C3613" s="4" t="n">
        <v>8</v>
      </c>
      <c r="D3613" s="9" t="s">
        <v>310</v>
      </c>
      <c r="E3613" s="9" t="s">
        <v>352</v>
      </c>
      <c r="F3613" s="12" t="str">
        <f aca="false">INDEX(品項主檔!$B$2:$B$11,MATCH($E3613,品項主檔!$A$2:$A$11,0))</f>
        <v>三杯雞定食</v>
      </c>
      <c r="G3613" s="12" t="str">
        <f aca="false">INDEX(品項主檔!$C$2:$C$11,MATCH($E3613,品項主檔!$A$2:$A$11,0))</f>
        <v>主食</v>
      </c>
      <c r="H3613" s="17" t="n">
        <f aca="false">SUMIFS(品項年度售價!$D$2:$D$31,品項年度售價!$A$2:$A$31,$B3613,品項年度售價!$B$2:$B$31,$E3613)</f>
        <v>260</v>
      </c>
      <c r="I3613" s="4" t="n">
        <v>377</v>
      </c>
      <c r="J3613" s="14" t="n">
        <f aca="false">H3613*I3613</f>
        <v>98020</v>
      </c>
    </row>
    <row r="3614" customFormat="false" ht="15" hidden="false" customHeight="false" outlineLevel="0" collapsed="false">
      <c r="A3614" s="6" t="str">
        <f aca="false">TEXT(B3614,"0")&amp;"-"&amp;TEXT(C3614,"00")</f>
        <v>2025-08</v>
      </c>
      <c r="B3614" s="4" t="n">
        <v>2025</v>
      </c>
      <c r="C3614" s="4" t="n">
        <v>8</v>
      </c>
      <c r="D3614" s="9" t="s">
        <v>310</v>
      </c>
      <c r="E3614" s="9" t="s">
        <v>354</v>
      </c>
      <c r="F3614" s="12" t="str">
        <f aca="false">INDEX(品項主檔!$B$2:$B$11,MATCH($E3614,品項主檔!$A$2:$A$11,0))</f>
        <v>蔥油雞腿飯</v>
      </c>
      <c r="G3614" s="12" t="str">
        <f aca="false">INDEX(品項主檔!$C$2:$C$11,MATCH($E3614,品項主檔!$A$2:$A$11,0))</f>
        <v>主食</v>
      </c>
      <c r="H3614" s="17" t="n">
        <f aca="false">SUMIFS(品項年度售價!$D$2:$D$31,品項年度售價!$A$2:$A$31,$B3614,品項年度售價!$B$2:$B$31,$E3614)</f>
        <v>230</v>
      </c>
      <c r="I3614" s="4" t="n">
        <v>350</v>
      </c>
      <c r="J3614" s="14" t="n">
        <f aca="false">H3614*I3614</f>
        <v>80500</v>
      </c>
    </row>
    <row r="3615" customFormat="false" ht="15" hidden="false" customHeight="false" outlineLevel="0" collapsed="false">
      <c r="A3615" s="6" t="str">
        <f aca="false">TEXT(B3615,"0")&amp;"-"&amp;TEXT(C3615,"00")</f>
        <v>2025-08</v>
      </c>
      <c r="B3615" s="4" t="n">
        <v>2025</v>
      </c>
      <c r="C3615" s="4" t="n">
        <v>8</v>
      </c>
      <c r="D3615" s="9" t="s">
        <v>310</v>
      </c>
      <c r="E3615" s="9" t="s">
        <v>356</v>
      </c>
      <c r="F3615" s="12" t="str">
        <f aca="false">INDEX(品項主檔!$B$2:$B$11,MATCH($E3615,品項主檔!$A$2:$A$11,0))</f>
        <v>黑胡椒豬排飯</v>
      </c>
      <c r="G3615" s="12" t="str">
        <f aca="false">INDEX(品項主檔!$C$2:$C$11,MATCH($E3615,品項主檔!$A$2:$A$11,0))</f>
        <v>主食</v>
      </c>
      <c r="H3615" s="17" t="n">
        <f aca="false">SUMIFS(品項年度售價!$D$2:$D$31,品項年度售價!$A$2:$A$31,$B3615,品項年度售價!$B$2:$B$31,$E3615)</f>
        <v>240</v>
      </c>
      <c r="I3615" s="4" t="n">
        <v>346</v>
      </c>
      <c r="J3615" s="14" t="n">
        <f aca="false">H3615*I3615</f>
        <v>83040</v>
      </c>
    </row>
    <row r="3616" customFormat="false" ht="15" hidden="false" customHeight="false" outlineLevel="0" collapsed="false">
      <c r="A3616" s="6" t="str">
        <f aca="false">TEXT(B3616,"0")&amp;"-"&amp;TEXT(C3616,"00")</f>
        <v>2025-08</v>
      </c>
      <c r="B3616" s="4" t="n">
        <v>2025</v>
      </c>
      <c r="C3616" s="4" t="n">
        <v>8</v>
      </c>
      <c r="D3616" s="9" t="s">
        <v>310</v>
      </c>
      <c r="E3616" s="9" t="s">
        <v>358</v>
      </c>
      <c r="F3616" s="12" t="str">
        <f aca="false">INDEX(品項主檔!$B$2:$B$11,MATCH($E3616,品項主檔!$A$2:$A$11,0))</f>
        <v>麻油雞湯麵</v>
      </c>
      <c r="G3616" s="12" t="str">
        <f aca="false">INDEX(品項主檔!$C$2:$C$11,MATCH($E3616,品項主檔!$A$2:$A$11,0))</f>
        <v>主食</v>
      </c>
      <c r="H3616" s="17" t="n">
        <f aca="false">SUMIFS(品項年度售價!$D$2:$D$31,品項年度售價!$A$2:$A$31,$B3616,品項年度售價!$B$2:$B$31,$E3616)</f>
        <v>305</v>
      </c>
      <c r="I3616" s="4" t="n">
        <v>150</v>
      </c>
      <c r="J3616" s="14" t="n">
        <f aca="false">H3616*I3616</f>
        <v>45750</v>
      </c>
    </row>
    <row r="3617" customFormat="false" ht="15" hidden="false" customHeight="false" outlineLevel="0" collapsed="false">
      <c r="A3617" s="6" t="str">
        <f aca="false">TEXT(B3617,"0")&amp;"-"&amp;TEXT(C3617,"00")</f>
        <v>2025-08</v>
      </c>
      <c r="B3617" s="4" t="n">
        <v>2025</v>
      </c>
      <c r="C3617" s="4" t="n">
        <v>8</v>
      </c>
      <c r="D3617" s="9" t="s">
        <v>310</v>
      </c>
      <c r="E3617" s="9" t="s">
        <v>360</v>
      </c>
      <c r="F3617" s="12" t="str">
        <f aca="false">INDEX(品項主檔!$B$2:$B$11,MATCH($E3617,品項主檔!$A$2:$A$11,0))</f>
        <v>塔香涼麵</v>
      </c>
      <c r="G3617" s="12" t="str">
        <f aca="false">INDEX(品項主檔!$C$2:$C$11,MATCH($E3617,品項主檔!$A$2:$A$11,0))</f>
        <v>主食</v>
      </c>
      <c r="H3617" s="17" t="n">
        <f aca="false">SUMIFS(品項年度售價!$D$2:$D$31,品項年度售價!$A$2:$A$31,$B3617,品項年度售價!$B$2:$B$31,$E3617)</f>
        <v>185</v>
      </c>
      <c r="I3617" s="4" t="n">
        <v>406</v>
      </c>
      <c r="J3617" s="14" t="n">
        <f aca="false">H3617*I3617</f>
        <v>75110</v>
      </c>
    </row>
    <row r="3618" customFormat="false" ht="15" hidden="false" customHeight="false" outlineLevel="0" collapsed="false">
      <c r="A3618" s="6" t="str">
        <f aca="false">TEXT(B3618,"0")&amp;"-"&amp;TEXT(C3618,"00")</f>
        <v>2025-08</v>
      </c>
      <c r="B3618" s="4" t="n">
        <v>2025</v>
      </c>
      <c r="C3618" s="4" t="n">
        <v>8</v>
      </c>
      <c r="D3618" s="9" t="s">
        <v>310</v>
      </c>
      <c r="E3618" s="9" t="s">
        <v>362</v>
      </c>
      <c r="F3618" s="12" t="str">
        <f aca="false">INDEX(品項主檔!$B$2:$B$11,MATCH($E3618,品項主檔!$A$2:$A$11,0))</f>
        <v>海鮮炒飯</v>
      </c>
      <c r="G3618" s="12" t="str">
        <f aca="false">INDEX(品項主檔!$C$2:$C$11,MATCH($E3618,品項主檔!$A$2:$A$11,0))</f>
        <v>主食</v>
      </c>
      <c r="H3618" s="17" t="n">
        <f aca="false">SUMIFS(品項年度售價!$D$2:$D$31,品項年度售價!$A$2:$A$31,$B3618,品項年度售價!$B$2:$B$31,$E3618)</f>
        <v>255</v>
      </c>
      <c r="I3618" s="4" t="n">
        <v>289</v>
      </c>
      <c r="J3618" s="14" t="n">
        <f aca="false">H3618*I3618</f>
        <v>73695</v>
      </c>
    </row>
    <row r="3619" customFormat="false" ht="15" hidden="false" customHeight="false" outlineLevel="0" collapsed="false">
      <c r="A3619" s="6" t="str">
        <f aca="false">TEXT(B3619,"0")&amp;"-"&amp;TEXT(C3619,"00")</f>
        <v>2025-08</v>
      </c>
      <c r="B3619" s="4" t="n">
        <v>2025</v>
      </c>
      <c r="C3619" s="4" t="n">
        <v>8</v>
      </c>
      <c r="D3619" s="9" t="s">
        <v>310</v>
      </c>
      <c r="E3619" s="9" t="s">
        <v>364</v>
      </c>
      <c r="F3619" s="12" t="str">
        <f aca="false">INDEX(品項主檔!$B$2:$B$11,MATCH($E3619,品項主檔!$A$2:$A$11,0))</f>
        <v>酸辣湯</v>
      </c>
      <c r="G3619" s="12" t="str">
        <f aca="false">INDEX(品項主檔!$C$2:$C$11,MATCH($E3619,品項主檔!$A$2:$A$11,0))</f>
        <v>湯品</v>
      </c>
      <c r="H3619" s="17" t="n">
        <f aca="false">SUMIFS(品項年度售價!$D$2:$D$31,品項年度售價!$A$2:$A$31,$B3619,品項年度售價!$B$2:$B$31,$E3619)</f>
        <v>60</v>
      </c>
      <c r="I3619" s="4" t="n">
        <v>1319</v>
      </c>
      <c r="J3619" s="14" t="n">
        <f aca="false">H3619*I3619</f>
        <v>79140</v>
      </c>
    </row>
    <row r="3620" customFormat="false" ht="15" hidden="false" customHeight="false" outlineLevel="0" collapsed="false">
      <c r="A3620" s="6" t="str">
        <f aca="false">TEXT(B3620,"0")&amp;"-"&amp;TEXT(C3620,"00")</f>
        <v>2025-08</v>
      </c>
      <c r="B3620" s="4" t="n">
        <v>2025</v>
      </c>
      <c r="C3620" s="4" t="n">
        <v>8</v>
      </c>
      <c r="D3620" s="9" t="s">
        <v>310</v>
      </c>
      <c r="E3620" s="9" t="s">
        <v>367</v>
      </c>
      <c r="F3620" s="12" t="str">
        <f aca="false">INDEX(品項主檔!$B$2:$B$11,MATCH($E3620,品項主檔!$A$2:$A$11,0))</f>
        <v>招牌滷味拼盤</v>
      </c>
      <c r="G3620" s="12" t="str">
        <f aca="false">INDEX(品項主檔!$C$2:$C$11,MATCH($E3620,品項主檔!$A$2:$A$11,0))</f>
        <v>小菜</v>
      </c>
      <c r="H3620" s="17" t="n">
        <f aca="false">SUMIFS(品項年度售價!$D$2:$D$31,品項年度售價!$A$2:$A$31,$B3620,品項年度售價!$B$2:$B$31,$E3620)</f>
        <v>125</v>
      </c>
      <c r="I3620" s="4" t="n">
        <v>1210</v>
      </c>
      <c r="J3620" s="14" t="n">
        <f aca="false">H3620*I3620</f>
        <v>151250</v>
      </c>
    </row>
    <row r="3621" customFormat="false" ht="15" hidden="false" customHeight="false" outlineLevel="0" collapsed="false">
      <c r="A3621" s="6" t="str">
        <f aca="false">TEXT(B3621,"0")&amp;"-"&amp;TEXT(C3621,"00")</f>
        <v>2025-08</v>
      </c>
      <c r="B3621" s="4" t="n">
        <v>2025</v>
      </c>
      <c r="C3621" s="4" t="n">
        <v>8</v>
      </c>
      <c r="D3621" s="9" t="s">
        <v>310</v>
      </c>
      <c r="E3621" s="9" t="s">
        <v>370</v>
      </c>
      <c r="F3621" s="12" t="str">
        <f aca="false">INDEX(品項主檔!$B$2:$B$11,MATCH($E3621,品項主檔!$A$2:$A$11,0))</f>
        <v>古早味紅茶</v>
      </c>
      <c r="G3621" s="12" t="str">
        <f aca="false">INDEX(品項主檔!$C$2:$C$11,MATCH($E3621,品項主檔!$A$2:$A$11,0))</f>
        <v>飲品</v>
      </c>
      <c r="H3621" s="17" t="n">
        <f aca="false">SUMIFS(品項年度售價!$D$2:$D$31,品項年度售價!$A$2:$A$31,$B3621,品項年度售價!$B$2:$B$31,$E3621)</f>
        <v>45</v>
      </c>
      <c r="I3621" s="4" t="n">
        <v>4119</v>
      </c>
      <c r="J3621" s="14" t="n">
        <f aca="false">H3621*I3621</f>
        <v>185355</v>
      </c>
    </row>
    <row r="3622" customFormat="false" ht="15" hidden="false" customHeight="false" outlineLevel="0" collapsed="false">
      <c r="A3622" s="6" t="str">
        <f aca="false">TEXT(B3622,"0")&amp;"-"&amp;TEXT(C3622,"00")</f>
        <v>2025-08</v>
      </c>
      <c r="B3622" s="4" t="n">
        <v>2025</v>
      </c>
      <c r="C3622" s="4" t="n">
        <v>8</v>
      </c>
      <c r="D3622" s="9" t="s">
        <v>318</v>
      </c>
      <c r="E3622" s="9" t="s">
        <v>349</v>
      </c>
      <c r="F3622" s="12" t="str">
        <f aca="false">INDEX(品項主檔!$B$2:$B$11,MATCH($E3622,品項主檔!$A$2:$A$11,0))</f>
        <v>招牌牛肉麵</v>
      </c>
      <c r="G3622" s="12" t="str">
        <f aca="false">INDEX(品項主檔!$C$2:$C$11,MATCH($E3622,品項主檔!$A$2:$A$11,0))</f>
        <v>主食</v>
      </c>
      <c r="H3622" s="17" t="n">
        <f aca="false">SUMIFS(品項年度售價!$D$2:$D$31,品項年度售價!$A$2:$A$31,$B3622,品項年度售價!$B$2:$B$31,$E3622)</f>
        <v>295</v>
      </c>
      <c r="I3622" s="4" t="n">
        <v>331</v>
      </c>
      <c r="J3622" s="14" t="n">
        <f aca="false">H3622*I3622</f>
        <v>97645</v>
      </c>
    </row>
    <row r="3623" customFormat="false" ht="15" hidden="false" customHeight="false" outlineLevel="0" collapsed="false">
      <c r="A3623" s="6" t="str">
        <f aca="false">TEXT(B3623,"0")&amp;"-"&amp;TEXT(C3623,"00")</f>
        <v>2025-08</v>
      </c>
      <c r="B3623" s="4" t="n">
        <v>2025</v>
      </c>
      <c r="C3623" s="4" t="n">
        <v>8</v>
      </c>
      <c r="D3623" s="9" t="s">
        <v>318</v>
      </c>
      <c r="E3623" s="9" t="s">
        <v>352</v>
      </c>
      <c r="F3623" s="12" t="str">
        <f aca="false">INDEX(品項主檔!$B$2:$B$11,MATCH($E3623,品項主檔!$A$2:$A$11,0))</f>
        <v>三杯雞定食</v>
      </c>
      <c r="G3623" s="12" t="str">
        <f aca="false">INDEX(品項主檔!$C$2:$C$11,MATCH($E3623,品項主檔!$A$2:$A$11,0))</f>
        <v>主食</v>
      </c>
      <c r="H3623" s="17" t="n">
        <f aca="false">SUMIFS(品項年度售價!$D$2:$D$31,品項年度售價!$A$2:$A$31,$B3623,品項年度售價!$B$2:$B$31,$E3623)</f>
        <v>260</v>
      </c>
      <c r="I3623" s="4" t="n">
        <v>380</v>
      </c>
      <c r="J3623" s="14" t="n">
        <f aca="false">H3623*I3623</f>
        <v>98800</v>
      </c>
    </row>
    <row r="3624" customFormat="false" ht="15" hidden="false" customHeight="false" outlineLevel="0" collapsed="false">
      <c r="A3624" s="6" t="str">
        <f aca="false">TEXT(B3624,"0")&amp;"-"&amp;TEXT(C3624,"00")</f>
        <v>2025-08</v>
      </c>
      <c r="B3624" s="4" t="n">
        <v>2025</v>
      </c>
      <c r="C3624" s="4" t="n">
        <v>8</v>
      </c>
      <c r="D3624" s="9" t="s">
        <v>318</v>
      </c>
      <c r="E3624" s="9" t="s">
        <v>354</v>
      </c>
      <c r="F3624" s="12" t="str">
        <f aca="false">INDEX(品項主檔!$B$2:$B$11,MATCH($E3624,品項主檔!$A$2:$A$11,0))</f>
        <v>蔥油雞腿飯</v>
      </c>
      <c r="G3624" s="12" t="str">
        <f aca="false">INDEX(品項主檔!$C$2:$C$11,MATCH($E3624,品項主檔!$A$2:$A$11,0))</f>
        <v>主食</v>
      </c>
      <c r="H3624" s="17" t="n">
        <f aca="false">SUMIFS(品項年度售價!$D$2:$D$31,品項年度售價!$A$2:$A$31,$B3624,品項年度售價!$B$2:$B$31,$E3624)</f>
        <v>230</v>
      </c>
      <c r="I3624" s="4" t="n">
        <v>463</v>
      </c>
      <c r="J3624" s="14" t="n">
        <f aca="false">H3624*I3624</f>
        <v>106490</v>
      </c>
    </row>
    <row r="3625" customFormat="false" ht="15" hidden="false" customHeight="false" outlineLevel="0" collapsed="false">
      <c r="A3625" s="6" t="str">
        <f aca="false">TEXT(B3625,"0")&amp;"-"&amp;TEXT(C3625,"00")</f>
        <v>2025-08</v>
      </c>
      <c r="B3625" s="4" t="n">
        <v>2025</v>
      </c>
      <c r="C3625" s="4" t="n">
        <v>8</v>
      </c>
      <c r="D3625" s="9" t="s">
        <v>318</v>
      </c>
      <c r="E3625" s="9" t="s">
        <v>356</v>
      </c>
      <c r="F3625" s="12" t="str">
        <f aca="false">INDEX(品項主檔!$B$2:$B$11,MATCH($E3625,品項主檔!$A$2:$A$11,0))</f>
        <v>黑胡椒豬排飯</v>
      </c>
      <c r="G3625" s="12" t="str">
        <f aca="false">INDEX(品項主檔!$C$2:$C$11,MATCH($E3625,品項主檔!$A$2:$A$11,0))</f>
        <v>主食</v>
      </c>
      <c r="H3625" s="17" t="n">
        <f aca="false">SUMIFS(品項年度售價!$D$2:$D$31,品項年度售價!$A$2:$A$31,$B3625,品項年度售價!$B$2:$B$31,$E3625)</f>
        <v>240</v>
      </c>
      <c r="I3625" s="4" t="n">
        <v>477</v>
      </c>
      <c r="J3625" s="14" t="n">
        <f aca="false">H3625*I3625</f>
        <v>114480</v>
      </c>
    </row>
    <row r="3626" customFormat="false" ht="15" hidden="false" customHeight="false" outlineLevel="0" collapsed="false">
      <c r="A3626" s="6" t="str">
        <f aca="false">TEXT(B3626,"0")&amp;"-"&amp;TEXT(C3626,"00")</f>
        <v>2025-08</v>
      </c>
      <c r="B3626" s="4" t="n">
        <v>2025</v>
      </c>
      <c r="C3626" s="4" t="n">
        <v>8</v>
      </c>
      <c r="D3626" s="9" t="s">
        <v>318</v>
      </c>
      <c r="E3626" s="9" t="s">
        <v>358</v>
      </c>
      <c r="F3626" s="12" t="str">
        <f aca="false">INDEX(品項主檔!$B$2:$B$11,MATCH($E3626,品項主檔!$A$2:$A$11,0))</f>
        <v>麻油雞湯麵</v>
      </c>
      <c r="G3626" s="12" t="str">
        <f aca="false">INDEX(品項主檔!$C$2:$C$11,MATCH($E3626,品項主檔!$A$2:$A$11,0))</f>
        <v>主食</v>
      </c>
      <c r="H3626" s="17" t="n">
        <f aca="false">SUMIFS(品項年度售價!$D$2:$D$31,品項年度售價!$A$2:$A$31,$B3626,品項年度售價!$B$2:$B$31,$E3626)</f>
        <v>305</v>
      </c>
      <c r="I3626" s="4" t="n">
        <v>211</v>
      </c>
      <c r="J3626" s="14" t="n">
        <f aca="false">H3626*I3626</f>
        <v>64355</v>
      </c>
    </row>
    <row r="3627" customFormat="false" ht="15" hidden="false" customHeight="false" outlineLevel="0" collapsed="false">
      <c r="A3627" s="6" t="str">
        <f aca="false">TEXT(B3627,"0")&amp;"-"&amp;TEXT(C3627,"00")</f>
        <v>2025-08</v>
      </c>
      <c r="B3627" s="4" t="n">
        <v>2025</v>
      </c>
      <c r="C3627" s="4" t="n">
        <v>8</v>
      </c>
      <c r="D3627" s="9" t="s">
        <v>318</v>
      </c>
      <c r="E3627" s="9" t="s">
        <v>360</v>
      </c>
      <c r="F3627" s="12" t="str">
        <f aca="false">INDEX(品項主檔!$B$2:$B$11,MATCH($E3627,品項主檔!$A$2:$A$11,0))</f>
        <v>塔香涼麵</v>
      </c>
      <c r="G3627" s="12" t="str">
        <f aca="false">INDEX(品項主檔!$C$2:$C$11,MATCH($E3627,品項主檔!$A$2:$A$11,0))</f>
        <v>主食</v>
      </c>
      <c r="H3627" s="17" t="n">
        <f aca="false">SUMIFS(品項年度售價!$D$2:$D$31,品項年度售價!$A$2:$A$31,$B3627,品項年度售價!$B$2:$B$31,$E3627)</f>
        <v>185</v>
      </c>
      <c r="I3627" s="4" t="n">
        <v>513</v>
      </c>
      <c r="J3627" s="14" t="n">
        <f aca="false">H3627*I3627</f>
        <v>94905</v>
      </c>
    </row>
    <row r="3628" customFormat="false" ht="15" hidden="false" customHeight="false" outlineLevel="0" collapsed="false">
      <c r="A3628" s="6" t="str">
        <f aca="false">TEXT(B3628,"0")&amp;"-"&amp;TEXT(C3628,"00")</f>
        <v>2025-08</v>
      </c>
      <c r="B3628" s="4" t="n">
        <v>2025</v>
      </c>
      <c r="C3628" s="4" t="n">
        <v>8</v>
      </c>
      <c r="D3628" s="9" t="s">
        <v>318</v>
      </c>
      <c r="E3628" s="9" t="s">
        <v>362</v>
      </c>
      <c r="F3628" s="12" t="str">
        <f aca="false">INDEX(品項主檔!$B$2:$B$11,MATCH($E3628,品項主檔!$A$2:$A$11,0))</f>
        <v>海鮮炒飯</v>
      </c>
      <c r="G3628" s="12" t="str">
        <f aca="false">INDEX(品項主檔!$C$2:$C$11,MATCH($E3628,品項主檔!$A$2:$A$11,0))</f>
        <v>主食</v>
      </c>
      <c r="H3628" s="17" t="n">
        <f aca="false">SUMIFS(品項年度售價!$D$2:$D$31,品項年度售價!$A$2:$A$31,$B3628,品項年度售價!$B$2:$B$31,$E3628)</f>
        <v>255</v>
      </c>
      <c r="I3628" s="4" t="n">
        <v>464</v>
      </c>
      <c r="J3628" s="14" t="n">
        <f aca="false">H3628*I3628</f>
        <v>118320</v>
      </c>
    </row>
    <row r="3629" customFormat="false" ht="15" hidden="false" customHeight="false" outlineLevel="0" collapsed="false">
      <c r="A3629" s="6" t="str">
        <f aca="false">TEXT(B3629,"0")&amp;"-"&amp;TEXT(C3629,"00")</f>
        <v>2025-08</v>
      </c>
      <c r="B3629" s="4" t="n">
        <v>2025</v>
      </c>
      <c r="C3629" s="4" t="n">
        <v>8</v>
      </c>
      <c r="D3629" s="9" t="s">
        <v>318</v>
      </c>
      <c r="E3629" s="9" t="s">
        <v>364</v>
      </c>
      <c r="F3629" s="12" t="str">
        <f aca="false">INDEX(品項主檔!$B$2:$B$11,MATCH($E3629,品項主檔!$A$2:$A$11,0))</f>
        <v>酸辣湯</v>
      </c>
      <c r="G3629" s="12" t="str">
        <f aca="false">INDEX(品項主檔!$C$2:$C$11,MATCH($E3629,品項主檔!$A$2:$A$11,0))</f>
        <v>湯品</v>
      </c>
      <c r="H3629" s="17" t="n">
        <f aca="false">SUMIFS(品項年度售價!$D$2:$D$31,品項年度售價!$A$2:$A$31,$B3629,品項年度售價!$B$2:$B$31,$E3629)</f>
        <v>60</v>
      </c>
      <c r="I3629" s="4" t="n">
        <v>1343</v>
      </c>
      <c r="J3629" s="14" t="n">
        <f aca="false">H3629*I3629</f>
        <v>80580</v>
      </c>
    </row>
    <row r="3630" customFormat="false" ht="15" hidden="false" customHeight="false" outlineLevel="0" collapsed="false">
      <c r="A3630" s="6" t="str">
        <f aca="false">TEXT(B3630,"0")&amp;"-"&amp;TEXT(C3630,"00")</f>
        <v>2025-08</v>
      </c>
      <c r="B3630" s="4" t="n">
        <v>2025</v>
      </c>
      <c r="C3630" s="4" t="n">
        <v>8</v>
      </c>
      <c r="D3630" s="9" t="s">
        <v>318</v>
      </c>
      <c r="E3630" s="9" t="s">
        <v>367</v>
      </c>
      <c r="F3630" s="12" t="str">
        <f aca="false">INDEX(品項主檔!$B$2:$B$11,MATCH($E3630,品項主檔!$A$2:$A$11,0))</f>
        <v>招牌滷味拼盤</v>
      </c>
      <c r="G3630" s="12" t="str">
        <f aca="false">INDEX(品項主檔!$C$2:$C$11,MATCH($E3630,品項主檔!$A$2:$A$11,0))</f>
        <v>小菜</v>
      </c>
      <c r="H3630" s="17" t="n">
        <f aca="false">SUMIFS(品項年度售價!$D$2:$D$31,品項年度售價!$A$2:$A$31,$B3630,品項年度售價!$B$2:$B$31,$E3630)</f>
        <v>125</v>
      </c>
      <c r="I3630" s="4" t="n">
        <v>1691</v>
      </c>
      <c r="J3630" s="14" t="n">
        <f aca="false">H3630*I3630</f>
        <v>211375</v>
      </c>
    </row>
    <row r="3631" customFormat="false" ht="15" hidden="false" customHeight="false" outlineLevel="0" collapsed="false">
      <c r="A3631" s="6" t="str">
        <f aca="false">TEXT(B3631,"0")&amp;"-"&amp;TEXT(C3631,"00")</f>
        <v>2025-08</v>
      </c>
      <c r="B3631" s="4" t="n">
        <v>2025</v>
      </c>
      <c r="C3631" s="4" t="n">
        <v>8</v>
      </c>
      <c r="D3631" s="9" t="s">
        <v>318</v>
      </c>
      <c r="E3631" s="9" t="s">
        <v>370</v>
      </c>
      <c r="F3631" s="12" t="str">
        <f aca="false">INDEX(品項主檔!$B$2:$B$11,MATCH($E3631,品項主檔!$A$2:$A$11,0))</f>
        <v>古早味紅茶</v>
      </c>
      <c r="G3631" s="12" t="str">
        <f aca="false">INDEX(品項主檔!$C$2:$C$11,MATCH($E3631,品項主檔!$A$2:$A$11,0))</f>
        <v>飲品</v>
      </c>
      <c r="H3631" s="17" t="n">
        <f aca="false">SUMIFS(品項年度售價!$D$2:$D$31,品項年度售價!$A$2:$A$31,$B3631,品項年度售價!$B$2:$B$31,$E3631)</f>
        <v>45</v>
      </c>
      <c r="I3631" s="4" t="n">
        <v>6236</v>
      </c>
      <c r="J3631" s="14" t="n">
        <f aca="false">H3631*I3631</f>
        <v>280620</v>
      </c>
    </row>
    <row r="3632" customFormat="false" ht="15" hidden="false" customHeight="false" outlineLevel="0" collapsed="false">
      <c r="A3632" s="6" t="str">
        <f aca="false">TEXT(B3632,"0")&amp;"-"&amp;TEXT(C3632,"00")</f>
        <v>2025-08</v>
      </c>
      <c r="B3632" s="4" t="n">
        <v>2025</v>
      </c>
      <c r="C3632" s="4" t="n">
        <v>8</v>
      </c>
      <c r="D3632" s="9" t="s">
        <v>323</v>
      </c>
      <c r="E3632" s="9" t="s">
        <v>349</v>
      </c>
      <c r="F3632" s="12" t="str">
        <f aca="false">INDEX(品項主檔!$B$2:$B$11,MATCH($E3632,品項主檔!$A$2:$A$11,0))</f>
        <v>招牌牛肉麵</v>
      </c>
      <c r="G3632" s="12" t="str">
        <f aca="false">INDEX(品項主檔!$C$2:$C$11,MATCH($E3632,品項主檔!$A$2:$A$11,0))</f>
        <v>主食</v>
      </c>
      <c r="H3632" s="17" t="n">
        <f aca="false">SUMIFS(品項年度售價!$D$2:$D$31,品項年度售價!$A$2:$A$31,$B3632,品項年度售價!$B$2:$B$31,$E3632)</f>
        <v>295</v>
      </c>
      <c r="I3632" s="4" t="n">
        <v>397</v>
      </c>
      <c r="J3632" s="14" t="n">
        <f aca="false">H3632*I3632</f>
        <v>117115</v>
      </c>
    </row>
    <row r="3633" customFormat="false" ht="15" hidden="false" customHeight="false" outlineLevel="0" collapsed="false">
      <c r="A3633" s="6" t="str">
        <f aca="false">TEXT(B3633,"0")&amp;"-"&amp;TEXT(C3633,"00")</f>
        <v>2025-08</v>
      </c>
      <c r="B3633" s="4" t="n">
        <v>2025</v>
      </c>
      <c r="C3633" s="4" t="n">
        <v>8</v>
      </c>
      <c r="D3633" s="9" t="s">
        <v>323</v>
      </c>
      <c r="E3633" s="9" t="s">
        <v>352</v>
      </c>
      <c r="F3633" s="12" t="str">
        <f aca="false">INDEX(品項主檔!$B$2:$B$11,MATCH($E3633,品項主檔!$A$2:$A$11,0))</f>
        <v>三杯雞定食</v>
      </c>
      <c r="G3633" s="12" t="str">
        <f aca="false">INDEX(品項主檔!$C$2:$C$11,MATCH($E3633,品項主檔!$A$2:$A$11,0))</f>
        <v>主食</v>
      </c>
      <c r="H3633" s="17" t="n">
        <f aca="false">SUMIFS(品項年度售價!$D$2:$D$31,品項年度售價!$A$2:$A$31,$B3633,品項年度售價!$B$2:$B$31,$E3633)</f>
        <v>260</v>
      </c>
      <c r="I3633" s="4" t="n">
        <v>376</v>
      </c>
      <c r="J3633" s="14" t="n">
        <f aca="false">H3633*I3633</f>
        <v>97760</v>
      </c>
    </row>
    <row r="3634" customFormat="false" ht="15" hidden="false" customHeight="false" outlineLevel="0" collapsed="false">
      <c r="A3634" s="6" t="str">
        <f aca="false">TEXT(B3634,"0")&amp;"-"&amp;TEXT(C3634,"00")</f>
        <v>2025-08</v>
      </c>
      <c r="B3634" s="4" t="n">
        <v>2025</v>
      </c>
      <c r="C3634" s="4" t="n">
        <v>8</v>
      </c>
      <c r="D3634" s="9" t="s">
        <v>323</v>
      </c>
      <c r="E3634" s="9" t="s">
        <v>354</v>
      </c>
      <c r="F3634" s="12" t="str">
        <f aca="false">INDEX(品項主檔!$B$2:$B$11,MATCH($E3634,品項主檔!$A$2:$A$11,0))</f>
        <v>蔥油雞腿飯</v>
      </c>
      <c r="G3634" s="12" t="str">
        <f aca="false">INDEX(品項主檔!$C$2:$C$11,MATCH($E3634,品項主檔!$A$2:$A$11,0))</f>
        <v>主食</v>
      </c>
      <c r="H3634" s="17" t="n">
        <f aca="false">SUMIFS(品項年度售價!$D$2:$D$31,品項年度售價!$A$2:$A$31,$B3634,品項年度售價!$B$2:$B$31,$E3634)</f>
        <v>230</v>
      </c>
      <c r="I3634" s="4" t="n">
        <v>443</v>
      </c>
      <c r="J3634" s="14" t="n">
        <f aca="false">H3634*I3634</f>
        <v>101890</v>
      </c>
    </row>
    <row r="3635" customFormat="false" ht="15" hidden="false" customHeight="false" outlineLevel="0" collapsed="false">
      <c r="A3635" s="6" t="str">
        <f aca="false">TEXT(B3635,"0")&amp;"-"&amp;TEXT(C3635,"00")</f>
        <v>2025-08</v>
      </c>
      <c r="B3635" s="4" t="n">
        <v>2025</v>
      </c>
      <c r="C3635" s="4" t="n">
        <v>8</v>
      </c>
      <c r="D3635" s="9" t="s">
        <v>323</v>
      </c>
      <c r="E3635" s="9" t="s">
        <v>356</v>
      </c>
      <c r="F3635" s="12" t="str">
        <f aca="false">INDEX(品項主檔!$B$2:$B$11,MATCH($E3635,品項主檔!$A$2:$A$11,0))</f>
        <v>黑胡椒豬排飯</v>
      </c>
      <c r="G3635" s="12" t="str">
        <f aca="false">INDEX(品項主檔!$C$2:$C$11,MATCH($E3635,品項主檔!$A$2:$A$11,0))</f>
        <v>主食</v>
      </c>
      <c r="H3635" s="17" t="n">
        <f aca="false">SUMIFS(品項年度售價!$D$2:$D$31,品項年度售價!$A$2:$A$31,$B3635,品項年度售價!$B$2:$B$31,$E3635)</f>
        <v>240</v>
      </c>
      <c r="I3635" s="4" t="n">
        <v>377</v>
      </c>
      <c r="J3635" s="14" t="n">
        <f aca="false">H3635*I3635</f>
        <v>90480</v>
      </c>
    </row>
    <row r="3636" customFormat="false" ht="15" hidden="false" customHeight="false" outlineLevel="0" collapsed="false">
      <c r="A3636" s="6" t="str">
        <f aca="false">TEXT(B3636,"0")&amp;"-"&amp;TEXT(C3636,"00")</f>
        <v>2025-08</v>
      </c>
      <c r="B3636" s="4" t="n">
        <v>2025</v>
      </c>
      <c r="C3636" s="4" t="n">
        <v>8</v>
      </c>
      <c r="D3636" s="9" t="s">
        <v>323</v>
      </c>
      <c r="E3636" s="9" t="s">
        <v>358</v>
      </c>
      <c r="F3636" s="12" t="str">
        <f aca="false">INDEX(品項主檔!$B$2:$B$11,MATCH($E3636,品項主檔!$A$2:$A$11,0))</f>
        <v>麻油雞湯麵</v>
      </c>
      <c r="G3636" s="12" t="str">
        <f aca="false">INDEX(品項主檔!$C$2:$C$11,MATCH($E3636,品項主檔!$A$2:$A$11,0))</f>
        <v>主食</v>
      </c>
      <c r="H3636" s="17" t="n">
        <f aca="false">SUMIFS(品項年度售價!$D$2:$D$31,品項年度售價!$A$2:$A$31,$B3636,品項年度售價!$B$2:$B$31,$E3636)</f>
        <v>305</v>
      </c>
      <c r="I3636" s="4" t="n">
        <v>201</v>
      </c>
      <c r="J3636" s="14" t="n">
        <f aca="false">H3636*I3636</f>
        <v>61305</v>
      </c>
    </row>
    <row r="3637" customFormat="false" ht="15" hidden="false" customHeight="false" outlineLevel="0" collapsed="false">
      <c r="A3637" s="6" t="str">
        <f aca="false">TEXT(B3637,"0")&amp;"-"&amp;TEXT(C3637,"00")</f>
        <v>2025-08</v>
      </c>
      <c r="B3637" s="4" t="n">
        <v>2025</v>
      </c>
      <c r="C3637" s="4" t="n">
        <v>8</v>
      </c>
      <c r="D3637" s="9" t="s">
        <v>323</v>
      </c>
      <c r="E3637" s="9" t="s">
        <v>360</v>
      </c>
      <c r="F3637" s="12" t="str">
        <f aca="false">INDEX(品項主檔!$B$2:$B$11,MATCH($E3637,品項主檔!$A$2:$A$11,0))</f>
        <v>塔香涼麵</v>
      </c>
      <c r="G3637" s="12" t="str">
        <f aca="false">INDEX(品項主檔!$C$2:$C$11,MATCH($E3637,品項主檔!$A$2:$A$11,0))</f>
        <v>主食</v>
      </c>
      <c r="H3637" s="17" t="n">
        <f aca="false">SUMIFS(品項年度售價!$D$2:$D$31,品項年度售價!$A$2:$A$31,$B3637,品項年度售價!$B$2:$B$31,$E3637)</f>
        <v>185</v>
      </c>
      <c r="I3637" s="4" t="n">
        <v>711</v>
      </c>
      <c r="J3637" s="14" t="n">
        <f aca="false">H3637*I3637</f>
        <v>131535</v>
      </c>
    </row>
    <row r="3638" customFormat="false" ht="15" hidden="false" customHeight="false" outlineLevel="0" collapsed="false">
      <c r="A3638" s="6" t="str">
        <f aca="false">TEXT(B3638,"0")&amp;"-"&amp;TEXT(C3638,"00")</f>
        <v>2025-08</v>
      </c>
      <c r="B3638" s="4" t="n">
        <v>2025</v>
      </c>
      <c r="C3638" s="4" t="n">
        <v>8</v>
      </c>
      <c r="D3638" s="9" t="s">
        <v>323</v>
      </c>
      <c r="E3638" s="9" t="s">
        <v>362</v>
      </c>
      <c r="F3638" s="12" t="str">
        <f aca="false">INDEX(品項主檔!$B$2:$B$11,MATCH($E3638,品項主檔!$A$2:$A$11,0))</f>
        <v>海鮮炒飯</v>
      </c>
      <c r="G3638" s="12" t="str">
        <f aca="false">INDEX(品項主檔!$C$2:$C$11,MATCH($E3638,品項主檔!$A$2:$A$11,0))</f>
        <v>主食</v>
      </c>
      <c r="H3638" s="17" t="n">
        <f aca="false">SUMIFS(品項年度售價!$D$2:$D$31,品項年度售價!$A$2:$A$31,$B3638,品項年度售價!$B$2:$B$31,$E3638)</f>
        <v>255</v>
      </c>
      <c r="I3638" s="4" t="n">
        <v>389</v>
      </c>
      <c r="J3638" s="14" t="n">
        <f aca="false">H3638*I3638</f>
        <v>99195</v>
      </c>
    </row>
    <row r="3639" customFormat="false" ht="15" hidden="false" customHeight="false" outlineLevel="0" collapsed="false">
      <c r="A3639" s="6" t="str">
        <f aca="false">TEXT(B3639,"0")&amp;"-"&amp;TEXT(C3639,"00")</f>
        <v>2025-08</v>
      </c>
      <c r="B3639" s="4" t="n">
        <v>2025</v>
      </c>
      <c r="C3639" s="4" t="n">
        <v>8</v>
      </c>
      <c r="D3639" s="9" t="s">
        <v>323</v>
      </c>
      <c r="E3639" s="9" t="s">
        <v>364</v>
      </c>
      <c r="F3639" s="12" t="str">
        <f aca="false">INDEX(品項主檔!$B$2:$B$11,MATCH($E3639,品項主檔!$A$2:$A$11,0))</f>
        <v>酸辣湯</v>
      </c>
      <c r="G3639" s="12" t="str">
        <f aca="false">INDEX(品項主檔!$C$2:$C$11,MATCH($E3639,品項主檔!$A$2:$A$11,0))</f>
        <v>湯品</v>
      </c>
      <c r="H3639" s="17" t="n">
        <f aca="false">SUMIFS(品項年度售價!$D$2:$D$31,品項年度售價!$A$2:$A$31,$B3639,品項年度售價!$B$2:$B$31,$E3639)</f>
        <v>60</v>
      </c>
      <c r="I3639" s="4" t="n">
        <v>1429</v>
      </c>
      <c r="J3639" s="14" t="n">
        <f aca="false">H3639*I3639</f>
        <v>85740</v>
      </c>
    </row>
    <row r="3640" customFormat="false" ht="15" hidden="false" customHeight="false" outlineLevel="0" collapsed="false">
      <c r="A3640" s="6" t="str">
        <f aca="false">TEXT(B3640,"0")&amp;"-"&amp;TEXT(C3640,"00")</f>
        <v>2025-08</v>
      </c>
      <c r="B3640" s="4" t="n">
        <v>2025</v>
      </c>
      <c r="C3640" s="4" t="n">
        <v>8</v>
      </c>
      <c r="D3640" s="9" t="s">
        <v>323</v>
      </c>
      <c r="E3640" s="9" t="s">
        <v>367</v>
      </c>
      <c r="F3640" s="12" t="str">
        <f aca="false">INDEX(品項主檔!$B$2:$B$11,MATCH($E3640,品項主檔!$A$2:$A$11,0))</f>
        <v>招牌滷味拼盤</v>
      </c>
      <c r="G3640" s="12" t="str">
        <f aca="false">INDEX(品項主檔!$C$2:$C$11,MATCH($E3640,品項主檔!$A$2:$A$11,0))</f>
        <v>小菜</v>
      </c>
      <c r="H3640" s="17" t="n">
        <f aca="false">SUMIFS(品項年度售價!$D$2:$D$31,品項年度售價!$A$2:$A$31,$B3640,品項年度售價!$B$2:$B$31,$E3640)</f>
        <v>125</v>
      </c>
      <c r="I3640" s="4" t="n">
        <v>1609</v>
      </c>
      <c r="J3640" s="14" t="n">
        <f aca="false">H3640*I3640</f>
        <v>201125</v>
      </c>
    </row>
    <row r="3641" customFormat="false" ht="15" hidden="false" customHeight="false" outlineLevel="0" collapsed="false">
      <c r="A3641" s="6" t="str">
        <f aca="false">TEXT(B3641,"0")&amp;"-"&amp;TEXT(C3641,"00")</f>
        <v>2025-08</v>
      </c>
      <c r="B3641" s="4" t="n">
        <v>2025</v>
      </c>
      <c r="C3641" s="4" t="n">
        <v>8</v>
      </c>
      <c r="D3641" s="9" t="s">
        <v>323</v>
      </c>
      <c r="E3641" s="9" t="s">
        <v>370</v>
      </c>
      <c r="F3641" s="12" t="str">
        <f aca="false">INDEX(品項主檔!$B$2:$B$11,MATCH($E3641,品項主檔!$A$2:$A$11,0))</f>
        <v>古早味紅茶</v>
      </c>
      <c r="G3641" s="12" t="str">
        <f aca="false">INDEX(品項主檔!$C$2:$C$11,MATCH($E3641,品項主檔!$A$2:$A$11,0))</f>
        <v>飲品</v>
      </c>
      <c r="H3641" s="17" t="n">
        <f aca="false">SUMIFS(品項年度售價!$D$2:$D$31,品項年度售價!$A$2:$A$31,$B3641,品項年度售價!$B$2:$B$31,$E3641)</f>
        <v>45</v>
      </c>
      <c r="I3641" s="4" t="n">
        <v>4724</v>
      </c>
      <c r="J3641" s="14" t="n">
        <f aca="false">H3641*I3641</f>
        <v>212580</v>
      </c>
    </row>
    <row r="3642" customFormat="false" ht="15" hidden="false" customHeight="false" outlineLevel="0" collapsed="false">
      <c r="A3642" s="6" t="str">
        <f aca="false">TEXT(B3642,"0")&amp;"-"&amp;TEXT(C3642,"00")</f>
        <v>2025-08</v>
      </c>
      <c r="B3642" s="4" t="n">
        <v>2025</v>
      </c>
      <c r="C3642" s="4" t="n">
        <v>8</v>
      </c>
      <c r="D3642" s="9" t="s">
        <v>262</v>
      </c>
      <c r="E3642" s="9" t="s">
        <v>349</v>
      </c>
      <c r="F3642" s="12" t="str">
        <f aca="false">INDEX(品項主檔!$B$2:$B$11,MATCH($E3642,品項主檔!$A$2:$A$11,0))</f>
        <v>招牌牛肉麵</v>
      </c>
      <c r="G3642" s="12" t="str">
        <f aca="false">INDEX(品項主檔!$C$2:$C$11,MATCH($E3642,品項主檔!$A$2:$A$11,0))</f>
        <v>主食</v>
      </c>
      <c r="H3642" s="17" t="n">
        <f aca="false">SUMIFS(品項年度售價!$D$2:$D$31,品項年度售價!$A$2:$A$31,$B3642,品項年度售價!$B$2:$B$31,$E3642)</f>
        <v>295</v>
      </c>
      <c r="I3642" s="4" t="n">
        <v>577</v>
      </c>
      <c r="J3642" s="14" t="n">
        <f aca="false">H3642*I3642</f>
        <v>170215</v>
      </c>
    </row>
    <row r="3643" customFormat="false" ht="15" hidden="false" customHeight="false" outlineLevel="0" collapsed="false">
      <c r="A3643" s="6" t="str">
        <f aca="false">TEXT(B3643,"0")&amp;"-"&amp;TEXT(C3643,"00")</f>
        <v>2025-08</v>
      </c>
      <c r="B3643" s="4" t="n">
        <v>2025</v>
      </c>
      <c r="C3643" s="4" t="n">
        <v>8</v>
      </c>
      <c r="D3643" s="9" t="s">
        <v>262</v>
      </c>
      <c r="E3643" s="9" t="s">
        <v>352</v>
      </c>
      <c r="F3643" s="12" t="str">
        <f aca="false">INDEX(品項主檔!$B$2:$B$11,MATCH($E3643,品項主檔!$A$2:$A$11,0))</f>
        <v>三杯雞定食</v>
      </c>
      <c r="G3643" s="12" t="str">
        <f aca="false">INDEX(品項主檔!$C$2:$C$11,MATCH($E3643,品項主檔!$A$2:$A$11,0))</f>
        <v>主食</v>
      </c>
      <c r="H3643" s="17" t="n">
        <f aca="false">SUMIFS(品項年度售價!$D$2:$D$31,品項年度售價!$A$2:$A$31,$B3643,品項年度售價!$B$2:$B$31,$E3643)</f>
        <v>260</v>
      </c>
      <c r="I3643" s="4" t="n">
        <v>612</v>
      </c>
      <c r="J3643" s="14" t="n">
        <f aca="false">H3643*I3643</f>
        <v>159120</v>
      </c>
    </row>
    <row r="3644" customFormat="false" ht="15" hidden="false" customHeight="false" outlineLevel="0" collapsed="false">
      <c r="A3644" s="6" t="str">
        <f aca="false">TEXT(B3644,"0")&amp;"-"&amp;TEXT(C3644,"00")</f>
        <v>2025-08</v>
      </c>
      <c r="B3644" s="4" t="n">
        <v>2025</v>
      </c>
      <c r="C3644" s="4" t="n">
        <v>8</v>
      </c>
      <c r="D3644" s="9" t="s">
        <v>262</v>
      </c>
      <c r="E3644" s="9" t="s">
        <v>354</v>
      </c>
      <c r="F3644" s="12" t="str">
        <f aca="false">INDEX(品項主檔!$B$2:$B$11,MATCH($E3644,品項主檔!$A$2:$A$11,0))</f>
        <v>蔥油雞腿飯</v>
      </c>
      <c r="G3644" s="12" t="str">
        <f aca="false">INDEX(品項主檔!$C$2:$C$11,MATCH($E3644,品項主檔!$A$2:$A$11,0))</f>
        <v>主食</v>
      </c>
      <c r="H3644" s="17" t="n">
        <f aca="false">SUMIFS(品項年度售價!$D$2:$D$31,品項年度售價!$A$2:$A$31,$B3644,品項年度售價!$B$2:$B$31,$E3644)</f>
        <v>230</v>
      </c>
      <c r="I3644" s="4" t="n">
        <v>873</v>
      </c>
      <c r="J3644" s="14" t="n">
        <f aca="false">H3644*I3644</f>
        <v>200790</v>
      </c>
    </row>
    <row r="3645" customFormat="false" ht="15" hidden="false" customHeight="false" outlineLevel="0" collapsed="false">
      <c r="A3645" s="6" t="str">
        <f aca="false">TEXT(B3645,"0")&amp;"-"&amp;TEXT(C3645,"00")</f>
        <v>2025-08</v>
      </c>
      <c r="B3645" s="4" t="n">
        <v>2025</v>
      </c>
      <c r="C3645" s="4" t="n">
        <v>8</v>
      </c>
      <c r="D3645" s="9" t="s">
        <v>262</v>
      </c>
      <c r="E3645" s="9" t="s">
        <v>356</v>
      </c>
      <c r="F3645" s="12" t="str">
        <f aca="false">INDEX(品項主檔!$B$2:$B$11,MATCH($E3645,品項主檔!$A$2:$A$11,0))</f>
        <v>黑胡椒豬排飯</v>
      </c>
      <c r="G3645" s="12" t="str">
        <f aca="false">INDEX(品項主檔!$C$2:$C$11,MATCH($E3645,品項主檔!$A$2:$A$11,0))</f>
        <v>主食</v>
      </c>
      <c r="H3645" s="17" t="n">
        <f aca="false">SUMIFS(品項年度售價!$D$2:$D$31,品項年度售價!$A$2:$A$31,$B3645,品項年度售價!$B$2:$B$31,$E3645)</f>
        <v>240</v>
      </c>
      <c r="I3645" s="4" t="n">
        <v>706</v>
      </c>
      <c r="J3645" s="14" t="n">
        <f aca="false">H3645*I3645</f>
        <v>169440</v>
      </c>
    </row>
    <row r="3646" customFormat="false" ht="15" hidden="false" customHeight="false" outlineLevel="0" collapsed="false">
      <c r="A3646" s="6" t="str">
        <f aca="false">TEXT(B3646,"0")&amp;"-"&amp;TEXT(C3646,"00")</f>
        <v>2025-08</v>
      </c>
      <c r="B3646" s="4" t="n">
        <v>2025</v>
      </c>
      <c r="C3646" s="4" t="n">
        <v>8</v>
      </c>
      <c r="D3646" s="9" t="s">
        <v>262</v>
      </c>
      <c r="E3646" s="9" t="s">
        <v>358</v>
      </c>
      <c r="F3646" s="12" t="str">
        <f aca="false">INDEX(品項主檔!$B$2:$B$11,MATCH($E3646,品項主檔!$A$2:$A$11,0))</f>
        <v>麻油雞湯麵</v>
      </c>
      <c r="G3646" s="12" t="str">
        <f aca="false">INDEX(品項主檔!$C$2:$C$11,MATCH($E3646,品項主檔!$A$2:$A$11,0))</f>
        <v>主食</v>
      </c>
      <c r="H3646" s="17" t="n">
        <f aca="false">SUMIFS(品項年度售價!$D$2:$D$31,品項年度售價!$A$2:$A$31,$B3646,品項年度售價!$B$2:$B$31,$E3646)</f>
        <v>305</v>
      </c>
      <c r="I3646" s="4" t="n">
        <v>303</v>
      </c>
      <c r="J3646" s="14" t="n">
        <f aca="false">H3646*I3646</f>
        <v>92415</v>
      </c>
    </row>
    <row r="3647" customFormat="false" ht="15" hidden="false" customHeight="false" outlineLevel="0" collapsed="false">
      <c r="A3647" s="6" t="str">
        <f aca="false">TEXT(B3647,"0")&amp;"-"&amp;TEXT(C3647,"00")</f>
        <v>2025-08</v>
      </c>
      <c r="B3647" s="4" t="n">
        <v>2025</v>
      </c>
      <c r="C3647" s="4" t="n">
        <v>8</v>
      </c>
      <c r="D3647" s="9" t="s">
        <v>262</v>
      </c>
      <c r="E3647" s="9" t="s">
        <v>360</v>
      </c>
      <c r="F3647" s="12" t="str">
        <f aca="false">INDEX(品項主檔!$B$2:$B$11,MATCH($E3647,品項主檔!$A$2:$A$11,0))</f>
        <v>塔香涼麵</v>
      </c>
      <c r="G3647" s="12" t="str">
        <f aca="false">INDEX(品項主檔!$C$2:$C$11,MATCH($E3647,品項主檔!$A$2:$A$11,0))</f>
        <v>主食</v>
      </c>
      <c r="H3647" s="17" t="n">
        <f aca="false">SUMIFS(品項年度售價!$D$2:$D$31,品項年度售價!$A$2:$A$31,$B3647,品項年度售價!$B$2:$B$31,$E3647)</f>
        <v>185</v>
      </c>
      <c r="I3647" s="4" t="n">
        <v>1298</v>
      </c>
      <c r="J3647" s="14" t="n">
        <f aca="false">H3647*I3647</f>
        <v>240130</v>
      </c>
    </row>
    <row r="3648" customFormat="false" ht="15" hidden="false" customHeight="false" outlineLevel="0" collapsed="false">
      <c r="A3648" s="6" t="str">
        <f aca="false">TEXT(B3648,"0")&amp;"-"&amp;TEXT(C3648,"00")</f>
        <v>2025-08</v>
      </c>
      <c r="B3648" s="4" t="n">
        <v>2025</v>
      </c>
      <c r="C3648" s="4" t="n">
        <v>8</v>
      </c>
      <c r="D3648" s="9" t="s">
        <v>262</v>
      </c>
      <c r="E3648" s="9" t="s">
        <v>362</v>
      </c>
      <c r="F3648" s="12" t="str">
        <f aca="false">INDEX(品項主檔!$B$2:$B$11,MATCH($E3648,品項主檔!$A$2:$A$11,0))</f>
        <v>海鮮炒飯</v>
      </c>
      <c r="G3648" s="12" t="str">
        <f aca="false">INDEX(品項主檔!$C$2:$C$11,MATCH($E3648,品項主檔!$A$2:$A$11,0))</f>
        <v>主食</v>
      </c>
      <c r="H3648" s="17" t="n">
        <f aca="false">SUMIFS(品項年度售價!$D$2:$D$31,品項年度售價!$A$2:$A$31,$B3648,品項年度售價!$B$2:$B$31,$E3648)</f>
        <v>255</v>
      </c>
      <c r="I3648" s="4" t="n">
        <v>617</v>
      </c>
      <c r="J3648" s="14" t="n">
        <f aca="false">H3648*I3648</f>
        <v>157335</v>
      </c>
    </row>
    <row r="3649" customFormat="false" ht="15" hidden="false" customHeight="false" outlineLevel="0" collapsed="false">
      <c r="A3649" s="6" t="str">
        <f aca="false">TEXT(B3649,"0")&amp;"-"&amp;TEXT(C3649,"00")</f>
        <v>2025-08</v>
      </c>
      <c r="B3649" s="4" t="n">
        <v>2025</v>
      </c>
      <c r="C3649" s="4" t="n">
        <v>8</v>
      </c>
      <c r="D3649" s="9" t="s">
        <v>262</v>
      </c>
      <c r="E3649" s="9" t="s">
        <v>364</v>
      </c>
      <c r="F3649" s="12" t="str">
        <f aca="false">INDEX(品項主檔!$B$2:$B$11,MATCH($E3649,品項主檔!$A$2:$A$11,0))</f>
        <v>酸辣湯</v>
      </c>
      <c r="G3649" s="12" t="str">
        <f aca="false">INDEX(品項主檔!$C$2:$C$11,MATCH($E3649,品項主檔!$A$2:$A$11,0))</f>
        <v>湯品</v>
      </c>
      <c r="H3649" s="17" t="n">
        <f aca="false">SUMIFS(品項年度售價!$D$2:$D$31,品項年度售價!$A$2:$A$31,$B3649,品項年度售價!$B$2:$B$31,$E3649)</f>
        <v>60</v>
      </c>
      <c r="I3649" s="4" t="n">
        <v>3066</v>
      </c>
      <c r="J3649" s="14" t="n">
        <f aca="false">H3649*I3649</f>
        <v>183960</v>
      </c>
    </row>
    <row r="3650" customFormat="false" ht="15" hidden="false" customHeight="false" outlineLevel="0" collapsed="false">
      <c r="A3650" s="6" t="str">
        <f aca="false">TEXT(B3650,"0")&amp;"-"&amp;TEXT(C3650,"00")</f>
        <v>2025-08</v>
      </c>
      <c r="B3650" s="4" t="n">
        <v>2025</v>
      </c>
      <c r="C3650" s="4" t="n">
        <v>8</v>
      </c>
      <c r="D3650" s="9" t="s">
        <v>262</v>
      </c>
      <c r="E3650" s="9" t="s">
        <v>367</v>
      </c>
      <c r="F3650" s="12" t="str">
        <f aca="false">INDEX(品項主檔!$B$2:$B$11,MATCH($E3650,品項主檔!$A$2:$A$11,0))</f>
        <v>招牌滷味拼盤</v>
      </c>
      <c r="G3650" s="12" t="str">
        <f aca="false">INDEX(品項主檔!$C$2:$C$11,MATCH($E3650,品項主檔!$A$2:$A$11,0))</f>
        <v>小菜</v>
      </c>
      <c r="H3650" s="17" t="n">
        <f aca="false">SUMIFS(品項年度售價!$D$2:$D$31,品項年度售價!$A$2:$A$31,$B3650,品項年度售價!$B$2:$B$31,$E3650)</f>
        <v>125</v>
      </c>
      <c r="I3650" s="4" t="n">
        <v>2368</v>
      </c>
      <c r="J3650" s="14" t="n">
        <f aca="false">H3650*I3650</f>
        <v>296000</v>
      </c>
    </row>
    <row r="3651" customFormat="false" ht="15" hidden="false" customHeight="false" outlineLevel="0" collapsed="false">
      <c r="A3651" s="6" t="str">
        <f aca="false">TEXT(B3651,"0")&amp;"-"&amp;TEXT(C3651,"00")</f>
        <v>2025-08</v>
      </c>
      <c r="B3651" s="4" t="n">
        <v>2025</v>
      </c>
      <c r="C3651" s="4" t="n">
        <v>8</v>
      </c>
      <c r="D3651" s="9" t="s">
        <v>262</v>
      </c>
      <c r="E3651" s="9" t="s">
        <v>370</v>
      </c>
      <c r="F3651" s="12" t="str">
        <f aca="false">INDEX(品項主檔!$B$2:$B$11,MATCH($E3651,品項主檔!$A$2:$A$11,0))</f>
        <v>古早味紅茶</v>
      </c>
      <c r="G3651" s="12" t="str">
        <f aca="false">INDEX(品項主檔!$C$2:$C$11,MATCH($E3651,品項主檔!$A$2:$A$11,0))</f>
        <v>飲品</v>
      </c>
      <c r="H3651" s="17" t="n">
        <f aca="false">SUMIFS(品項年度售價!$D$2:$D$31,品項年度售價!$A$2:$A$31,$B3651,品項年度售價!$B$2:$B$31,$E3651)</f>
        <v>45</v>
      </c>
      <c r="I3651" s="4" t="n">
        <v>9172</v>
      </c>
      <c r="J3651" s="14" t="n">
        <f aca="false">H3651*I3651</f>
        <v>412740</v>
      </c>
    </row>
    <row r="3652" customFormat="false" ht="15" hidden="false" customHeight="false" outlineLevel="0" collapsed="false">
      <c r="A3652" s="6" t="str">
        <f aca="false">TEXT(B3652,"0")&amp;"-"&amp;TEXT(C3652,"00")</f>
        <v>2025-08</v>
      </c>
      <c r="B3652" s="4" t="n">
        <v>2025</v>
      </c>
      <c r="C3652" s="4" t="n">
        <v>8</v>
      </c>
      <c r="D3652" s="9" t="s">
        <v>269</v>
      </c>
      <c r="E3652" s="9" t="s">
        <v>349</v>
      </c>
      <c r="F3652" s="12" t="str">
        <f aca="false">INDEX(品項主檔!$B$2:$B$11,MATCH($E3652,品項主檔!$A$2:$A$11,0))</f>
        <v>招牌牛肉麵</v>
      </c>
      <c r="G3652" s="12" t="str">
        <f aca="false">INDEX(品項主檔!$C$2:$C$11,MATCH($E3652,品項主檔!$A$2:$A$11,0))</f>
        <v>主食</v>
      </c>
      <c r="H3652" s="17" t="n">
        <f aca="false">SUMIFS(品項年度售價!$D$2:$D$31,品項年度售價!$A$2:$A$31,$B3652,品項年度售價!$B$2:$B$31,$E3652)</f>
        <v>295</v>
      </c>
      <c r="I3652" s="4" t="n">
        <v>439</v>
      </c>
      <c r="J3652" s="14" t="n">
        <f aca="false">H3652*I3652</f>
        <v>129505</v>
      </c>
    </row>
    <row r="3653" customFormat="false" ht="15" hidden="false" customHeight="false" outlineLevel="0" collapsed="false">
      <c r="A3653" s="6" t="str">
        <f aca="false">TEXT(B3653,"0")&amp;"-"&amp;TEXT(C3653,"00")</f>
        <v>2025-08</v>
      </c>
      <c r="B3653" s="4" t="n">
        <v>2025</v>
      </c>
      <c r="C3653" s="4" t="n">
        <v>8</v>
      </c>
      <c r="D3653" s="9" t="s">
        <v>269</v>
      </c>
      <c r="E3653" s="9" t="s">
        <v>352</v>
      </c>
      <c r="F3653" s="12" t="str">
        <f aca="false">INDEX(品項主檔!$B$2:$B$11,MATCH($E3653,品項主檔!$A$2:$A$11,0))</f>
        <v>三杯雞定食</v>
      </c>
      <c r="G3653" s="12" t="str">
        <f aca="false">INDEX(品項主檔!$C$2:$C$11,MATCH($E3653,品項主檔!$A$2:$A$11,0))</f>
        <v>主食</v>
      </c>
      <c r="H3653" s="17" t="n">
        <f aca="false">SUMIFS(品項年度售價!$D$2:$D$31,品項年度售價!$A$2:$A$31,$B3653,品項年度售價!$B$2:$B$31,$E3653)</f>
        <v>260</v>
      </c>
      <c r="I3653" s="4" t="n">
        <v>512</v>
      </c>
      <c r="J3653" s="14" t="n">
        <f aca="false">H3653*I3653</f>
        <v>133120</v>
      </c>
    </row>
    <row r="3654" customFormat="false" ht="15" hidden="false" customHeight="false" outlineLevel="0" collapsed="false">
      <c r="A3654" s="6" t="str">
        <f aca="false">TEXT(B3654,"0")&amp;"-"&amp;TEXT(C3654,"00")</f>
        <v>2025-08</v>
      </c>
      <c r="B3654" s="4" t="n">
        <v>2025</v>
      </c>
      <c r="C3654" s="4" t="n">
        <v>8</v>
      </c>
      <c r="D3654" s="9" t="s">
        <v>269</v>
      </c>
      <c r="E3654" s="9" t="s">
        <v>354</v>
      </c>
      <c r="F3654" s="12" t="str">
        <f aca="false">INDEX(品項主檔!$B$2:$B$11,MATCH($E3654,品項主檔!$A$2:$A$11,0))</f>
        <v>蔥油雞腿飯</v>
      </c>
      <c r="G3654" s="12" t="str">
        <f aca="false">INDEX(品項主檔!$C$2:$C$11,MATCH($E3654,品項主檔!$A$2:$A$11,0))</f>
        <v>主食</v>
      </c>
      <c r="H3654" s="17" t="n">
        <f aca="false">SUMIFS(品項年度售價!$D$2:$D$31,品項年度售價!$A$2:$A$31,$B3654,品項年度售價!$B$2:$B$31,$E3654)</f>
        <v>230</v>
      </c>
      <c r="I3654" s="4" t="n">
        <v>606</v>
      </c>
      <c r="J3654" s="14" t="n">
        <f aca="false">H3654*I3654</f>
        <v>139380</v>
      </c>
    </row>
    <row r="3655" customFormat="false" ht="15" hidden="false" customHeight="false" outlineLevel="0" collapsed="false">
      <c r="A3655" s="6" t="str">
        <f aca="false">TEXT(B3655,"0")&amp;"-"&amp;TEXT(C3655,"00")</f>
        <v>2025-08</v>
      </c>
      <c r="B3655" s="4" t="n">
        <v>2025</v>
      </c>
      <c r="C3655" s="4" t="n">
        <v>8</v>
      </c>
      <c r="D3655" s="9" t="s">
        <v>269</v>
      </c>
      <c r="E3655" s="9" t="s">
        <v>356</v>
      </c>
      <c r="F3655" s="12" t="str">
        <f aca="false">INDEX(品項主檔!$B$2:$B$11,MATCH($E3655,品項主檔!$A$2:$A$11,0))</f>
        <v>黑胡椒豬排飯</v>
      </c>
      <c r="G3655" s="12" t="str">
        <f aca="false">INDEX(品項主檔!$C$2:$C$11,MATCH($E3655,品項主檔!$A$2:$A$11,0))</f>
        <v>主食</v>
      </c>
      <c r="H3655" s="17" t="n">
        <f aca="false">SUMIFS(品項年度售價!$D$2:$D$31,品項年度售價!$A$2:$A$31,$B3655,品項年度售價!$B$2:$B$31,$E3655)</f>
        <v>240</v>
      </c>
      <c r="I3655" s="4" t="n">
        <v>579</v>
      </c>
      <c r="J3655" s="14" t="n">
        <f aca="false">H3655*I3655</f>
        <v>138960</v>
      </c>
    </row>
    <row r="3656" customFormat="false" ht="15" hidden="false" customHeight="false" outlineLevel="0" collapsed="false">
      <c r="A3656" s="6" t="str">
        <f aca="false">TEXT(B3656,"0")&amp;"-"&amp;TEXT(C3656,"00")</f>
        <v>2025-08</v>
      </c>
      <c r="B3656" s="4" t="n">
        <v>2025</v>
      </c>
      <c r="C3656" s="4" t="n">
        <v>8</v>
      </c>
      <c r="D3656" s="9" t="s">
        <v>269</v>
      </c>
      <c r="E3656" s="9" t="s">
        <v>358</v>
      </c>
      <c r="F3656" s="12" t="str">
        <f aca="false">INDEX(品項主檔!$B$2:$B$11,MATCH($E3656,品項主檔!$A$2:$A$11,0))</f>
        <v>麻油雞湯麵</v>
      </c>
      <c r="G3656" s="12" t="str">
        <f aca="false">INDEX(品項主檔!$C$2:$C$11,MATCH($E3656,品項主檔!$A$2:$A$11,0))</f>
        <v>主食</v>
      </c>
      <c r="H3656" s="17" t="n">
        <f aca="false">SUMIFS(品項年度售價!$D$2:$D$31,品項年度售價!$A$2:$A$31,$B3656,品項年度售價!$B$2:$B$31,$E3656)</f>
        <v>305</v>
      </c>
      <c r="I3656" s="4" t="n">
        <v>217</v>
      </c>
      <c r="J3656" s="14" t="n">
        <f aca="false">H3656*I3656</f>
        <v>66185</v>
      </c>
    </row>
    <row r="3657" customFormat="false" ht="15" hidden="false" customHeight="false" outlineLevel="0" collapsed="false">
      <c r="A3657" s="6" t="str">
        <f aca="false">TEXT(B3657,"0")&amp;"-"&amp;TEXT(C3657,"00")</f>
        <v>2025-08</v>
      </c>
      <c r="B3657" s="4" t="n">
        <v>2025</v>
      </c>
      <c r="C3657" s="4" t="n">
        <v>8</v>
      </c>
      <c r="D3657" s="9" t="s">
        <v>269</v>
      </c>
      <c r="E3657" s="9" t="s">
        <v>360</v>
      </c>
      <c r="F3657" s="12" t="str">
        <f aca="false">INDEX(品項主檔!$B$2:$B$11,MATCH($E3657,品項主檔!$A$2:$A$11,0))</f>
        <v>塔香涼麵</v>
      </c>
      <c r="G3657" s="12" t="str">
        <f aca="false">INDEX(品項主檔!$C$2:$C$11,MATCH($E3657,品項主檔!$A$2:$A$11,0))</f>
        <v>主食</v>
      </c>
      <c r="H3657" s="17" t="n">
        <f aca="false">SUMIFS(品項年度售價!$D$2:$D$31,品項年度售價!$A$2:$A$31,$B3657,品項年度售價!$B$2:$B$31,$E3657)</f>
        <v>185</v>
      </c>
      <c r="I3657" s="4" t="n">
        <v>890</v>
      </c>
      <c r="J3657" s="14" t="n">
        <f aca="false">H3657*I3657</f>
        <v>164650</v>
      </c>
    </row>
    <row r="3658" customFormat="false" ht="15" hidden="false" customHeight="false" outlineLevel="0" collapsed="false">
      <c r="A3658" s="6" t="str">
        <f aca="false">TEXT(B3658,"0")&amp;"-"&amp;TEXT(C3658,"00")</f>
        <v>2025-08</v>
      </c>
      <c r="B3658" s="4" t="n">
        <v>2025</v>
      </c>
      <c r="C3658" s="4" t="n">
        <v>8</v>
      </c>
      <c r="D3658" s="9" t="s">
        <v>269</v>
      </c>
      <c r="E3658" s="9" t="s">
        <v>362</v>
      </c>
      <c r="F3658" s="12" t="str">
        <f aca="false">INDEX(品項主檔!$B$2:$B$11,MATCH($E3658,品項主檔!$A$2:$A$11,0))</f>
        <v>海鮮炒飯</v>
      </c>
      <c r="G3658" s="12" t="str">
        <f aca="false">INDEX(品項主檔!$C$2:$C$11,MATCH($E3658,品項主檔!$A$2:$A$11,0))</f>
        <v>主食</v>
      </c>
      <c r="H3658" s="17" t="n">
        <f aca="false">SUMIFS(品項年度售價!$D$2:$D$31,品項年度售價!$A$2:$A$31,$B3658,品項年度售價!$B$2:$B$31,$E3658)</f>
        <v>255</v>
      </c>
      <c r="I3658" s="4" t="n">
        <v>663</v>
      </c>
      <c r="J3658" s="14" t="n">
        <f aca="false">H3658*I3658</f>
        <v>169065</v>
      </c>
    </row>
    <row r="3659" customFormat="false" ht="15" hidden="false" customHeight="false" outlineLevel="0" collapsed="false">
      <c r="A3659" s="6" t="str">
        <f aca="false">TEXT(B3659,"0")&amp;"-"&amp;TEXT(C3659,"00")</f>
        <v>2025-08</v>
      </c>
      <c r="B3659" s="4" t="n">
        <v>2025</v>
      </c>
      <c r="C3659" s="4" t="n">
        <v>8</v>
      </c>
      <c r="D3659" s="9" t="s">
        <v>269</v>
      </c>
      <c r="E3659" s="9" t="s">
        <v>364</v>
      </c>
      <c r="F3659" s="12" t="str">
        <f aca="false">INDEX(品項主檔!$B$2:$B$11,MATCH($E3659,品項主檔!$A$2:$A$11,0))</f>
        <v>酸辣湯</v>
      </c>
      <c r="G3659" s="12" t="str">
        <f aca="false">INDEX(品項主檔!$C$2:$C$11,MATCH($E3659,品項主檔!$A$2:$A$11,0))</f>
        <v>湯品</v>
      </c>
      <c r="H3659" s="17" t="n">
        <f aca="false">SUMIFS(品項年度售價!$D$2:$D$31,品項年度售價!$A$2:$A$31,$B3659,品項年度售價!$B$2:$B$31,$E3659)</f>
        <v>60</v>
      </c>
      <c r="I3659" s="4" t="n">
        <v>2559</v>
      </c>
      <c r="J3659" s="14" t="n">
        <f aca="false">H3659*I3659</f>
        <v>153540</v>
      </c>
    </row>
    <row r="3660" customFormat="false" ht="15" hidden="false" customHeight="false" outlineLevel="0" collapsed="false">
      <c r="A3660" s="6" t="str">
        <f aca="false">TEXT(B3660,"0")&amp;"-"&amp;TEXT(C3660,"00")</f>
        <v>2025-08</v>
      </c>
      <c r="B3660" s="4" t="n">
        <v>2025</v>
      </c>
      <c r="C3660" s="4" t="n">
        <v>8</v>
      </c>
      <c r="D3660" s="9" t="s">
        <v>269</v>
      </c>
      <c r="E3660" s="9" t="s">
        <v>367</v>
      </c>
      <c r="F3660" s="12" t="str">
        <f aca="false">INDEX(品項主檔!$B$2:$B$11,MATCH($E3660,品項主檔!$A$2:$A$11,0))</f>
        <v>招牌滷味拼盤</v>
      </c>
      <c r="G3660" s="12" t="str">
        <f aca="false">INDEX(品項主檔!$C$2:$C$11,MATCH($E3660,品項主檔!$A$2:$A$11,0))</f>
        <v>小菜</v>
      </c>
      <c r="H3660" s="17" t="n">
        <f aca="false">SUMIFS(品項年度售價!$D$2:$D$31,品項年度售價!$A$2:$A$31,$B3660,品項年度售價!$B$2:$B$31,$E3660)</f>
        <v>125</v>
      </c>
      <c r="I3660" s="4" t="n">
        <v>1958</v>
      </c>
      <c r="J3660" s="14" t="n">
        <f aca="false">H3660*I3660</f>
        <v>244750</v>
      </c>
    </row>
    <row r="3661" customFormat="false" ht="15" hidden="false" customHeight="false" outlineLevel="0" collapsed="false">
      <c r="A3661" s="6" t="str">
        <f aca="false">TEXT(B3661,"0")&amp;"-"&amp;TEXT(C3661,"00")</f>
        <v>2025-08</v>
      </c>
      <c r="B3661" s="4" t="n">
        <v>2025</v>
      </c>
      <c r="C3661" s="4" t="n">
        <v>8</v>
      </c>
      <c r="D3661" s="9" t="s">
        <v>269</v>
      </c>
      <c r="E3661" s="9" t="s">
        <v>370</v>
      </c>
      <c r="F3661" s="12" t="str">
        <f aca="false">INDEX(品項主檔!$B$2:$B$11,MATCH($E3661,品項主檔!$A$2:$A$11,0))</f>
        <v>古早味紅茶</v>
      </c>
      <c r="G3661" s="12" t="str">
        <f aca="false">INDEX(品項主檔!$C$2:$C$11,MATCH($E3661,品項主檔!$A$2:$A$11,0))</f>
        <v>飲品</v>
      </c>
      <c r="H3661" s="17" t="n">
        <f aca="false">SUMIFS(品項年度售價!$D$2:$D$31,品項年度售價!$A$2:$A$31,$B3661,品項年度售價!$B$2:$B$31,$E3661)</f>
        <v>45</v>
      </c>
      <c r="I3661" s="4" t="n">
        <v>7428</v>
      </c>
      <c r="J3661" s="14" t="n">
        <f aca="false">H3661*I3661</f>
        <v>334260</v>
      </c>
    </row>
    <row r="3662" customFormat="false" ht="15" hidden="false" customHeight="false" outlineLevel="0" collapsed="false">
      <c r="A3662" s="6" t="str">
        <f aca="false">TEXT(B3662,"0")&amp;"-"&amp;TEXT(C3662,"00")</f>
        <v>2025-08</v>
      </c>
      <c r="B3662" s="4" t="n">
        <v>2025</v>
      </c>
      <c r="C3662" s="4" t="n">
        <v>8</v>
      </c>
      <c r="D3662" s="9" t="s">
        <v>273</v>
      </c>
      <c r="E3662" s="9" t="s">
        <v>349</v>
      </c>
      <c r="F3662" s="12" t="str">
        <f aca="false">INDEX(品項主檔!$B$2:$B$11,MATCH($E3662,品項主檔!$A$2:$A$11,0))</f>
        <v>招牌牛肉麵</v>
      </c>
      <c r="G3662" s="12" t="str">
        <f aca="false">INDEX(品項主檔!$C$2:$C$11,MATCH($E3662,品項主檔!$A$2:$A$11,0))</f>
        <v>主食</v>
      </c>
      <c r="H3662" s="17" t="n">
        <f aca="false">SUMIFS(品項年度售價!$D$2:$D$31,品項年度售價!$A$2:$A$31,$B3662,品項年度售價!$B$2:$B$31,$E3662)</f>
        <v>295</v>
      </c>
      <c r="I3662" s="4" t="n">
        <v>365</v>
      </c>
      <c r="J3662" s="14" t="n">
        <f aca="false">H3662*I3662</f>
        <v>107675</v>
      </c>
    </row>
    <row r="3663" customFormat="false" ht="15" hidden="false" customHeight="false" outlineLevel="0" collapsed="false">
      <c r="A3663" s="6" t="str">
        <f aca="false">TEXT(B3663,"0")&amp;"-"&amp;TEXT(C3663,"00")</f>
        <v>2025-08</v>
      </c>
      <c r="B3663" s="4" t="n">
        <v>2025</v>
      </c>
      <c r="C3663" s="4" t="n">
        <v>8</v>
      </c>
      <c r="D3663" s="9" t="s">
        <v>273</v>
      </c>
      <c r="E3663" s="9" t="s">
        <v>352</v>
      </c>
      <c r="F3663" s="12" t="str">
        <f aca="false">INDEX(品項主檔!$B$2:$B$11,MATCH($E3663,品項主檔!$A$2:$A$11,0))</f>
        <v>三杯雞定食</v>
      </c>
      <c r="G3663" s="12" t="str">
        <f aca="false">INDEX(品項主檔!$C$2:$C$11,MATCH($E3663,品項主檔!$A$2:$A$11,0))</f>
        <v>主食</v>
      </c>
      <c r="H3663" s="17" t="n">
        <f aca="false">SUMIFS(品項年度售價!$D$2:$D$31,品項年度售價!$A$2:$A$31,$B3663,品項年度售價!$B$2:$B$31,$E3663)</f>
        <v>260</v>
      </c>
      <c r="I3663" s="4" t="n">
        <v>413</v>
      </c>
      <c r="J3663" s="14" t="n">
        <f aca="false">H3663*I3663</f>
        <v>107380</v>
      </c>
    </row>
    <row r="3664" customFormat="false" ht="15" hidden="false" customHeight="false" outlineLevel="0" collapsed="false">
      <c r="A3664" s="6" t="str">
        <f aca="false">TEXT(B3664,"0")&amp;"-"&amp;TEXT(C3664,"00")</f>
        <v>2025-08</v>
      </c>
      <c r="B3664" s="4" t="n">
        <v>2025</v>
      </c>
      <c r="C3664" s="4" t="n">
        <v>8</v>
      </c>
      <c r="D3664" s="9" t="s">
        <v>273</v>
      </c>
      <c r="E3664" s="9" t="s">
        <v>354</v>
      </c>
      <c r="F3664" s="12" t="str">
        <f aca="false">INDEX(品項主檔!$B$2:$B$11,MATCH($E3664,品項主檔!$A$2:$A$11,0))</f>
        <v>蔥油雞腿飯</v>
      </c>
      <c r="G3664" s="12" t="str">
        <f aca="false">INDEX(品項主檔!$C$2:$C$11,MATCH($E3664,品項主檔!$A$2:$A$11,0))</f>
        <v>主食</v>
      </c>
      <c r="H3664" s="17" t="n">
        <f aca="false">SUMIFS(品項年度售價!$D$2:$D$31,品項年度售價!$A$2:$A$31,$B3664,品項年度售價!$B$2:$B$31,$E3664)</f>
        <v>230</v>
      </c>
      <c r="I3664" s="4" t="n">
        <v>342</v>
      </c>
      <c r="J3664" s="14" t="n">
        <f aca="false">H3664*I3664</f>
        <v>78660</v>
      </c>
    </row>
    <row r="3665" customFormat="false" ht="15" hidden="false" customHeight="false" outlineLevel="0" collapsed="false">
      <c r="A3665" s="6" t="str">
        <f aca="false">TEXT(B3665,"0")&amp;"-"&amp;TEXT(C3665,"00")</f>
        <v>2025-08</v>
      </c>
      <c r="B3665" s="4" t="n">
        <v>2025</v>
      </c>
      <c r="C3665" s="4" t="n">
        <v>8</v>
      </c>
      <c r="D3665" s="9" t="s">
        <v>273</v>
      </c>
      <c r="E3665" s="9" t="s">
        <v>356</v>
      </c>
      <c r="F3665" s="12" t="str">
        <f aca="false">INDEX(品項主檔!$B$2:$B$11,MATCH($E3665,品項主檔!$A$2:$A$11,0))</f>
        <v>黑胡椒豬排飯</v>
      </c>
      <c r="G3665" s="12" t="str">
        <f aca="false">INDEX(品項主檔!$C$2:$C$11,MATCH($E3665,品項主檔!$A$2:$A$11,0))</f>
        <v>主食</v>
      </c>
      <c r="H3665" s="17" t="n">
        <f aca="false">SUMIFS(品項年度售價!$D$2:$D$31,品項年度售價!$A$2:$A$31,$B3665,品項年度售價!$B$2:$B$31,$E3665)</f>
        <v>240</v>
      </c>
      <c r="I3665" s="4" t="n">
        <v>378</v>
      </c>
      <c r="J3665" s="14" t="n">
        <f aca="false">H3665*I3665</f>
        <v>90720</v>
      </c>
    </row>
    <row r="3666" customFormat="false" ht="15" hidden="false" customHeight="false" outlineLevel="0" collapsed="false">
      <c r="A3666" s="6" t="str">
        <f aca="false">TEXT(B3666,"0")&amp;"-"&amp;TEXT(C3666,"00")</f>
        <v>2025-08</v>
      </c>
      <c r="B3666" s="4" t="n">
        <v>2025</v>
      </c>
      <c r="C3666" s="4" t="n">
        <v>8</v>
      </c>
      <c r="D3666" s="9" t="s">
        <v>273</v>
      </c>
      <c r="E3666" s="9" t="s">
        <v>358</v>
      </c>
      <c r="F3666" s="12" t="str">
        <f aca="false">INDEX(品項主檔!$B$2:$B$11,MATCH($E3666,品項主檔!$A$2:$A$11,0))</f>
        <v>麻油雞湯麵</v>
      </c>
      <c r="G3666" s="12" t="str">
        <f aca="false">INDEX(品項主檔!$C$2:$C$11,MATCH($E3666,品項主檔!$A$2:$A$11,0))</f>
        <v>主食</v>
      </c>
      <c r="H3666" s="17" t="n">
        <f aca="false">SUMIFS(品項年度售價!$D$2:$D$31,品項年度售價!$A$2:$A$31,$B3666,品項年度售價!$B$2:$B$31,$E3666)</f>
        <v>305</v>
      </c>
      <c r="I3666" s="4" t="n">
        <v>149</v>
      </c>
      <c r="J3666" s="14" t="n">
        <f aca="false">H3666*I3666</f>
        <v>45445</v>
      </c>
    </row>
    <row r="3667" customFormat="false" ht="15" hidden="false" customHeight="false" outlineLevel="0" collapsed="false">
      <c r="A3667" s="6" t="str">
        <f aca="false">TEXT(B3667,"0")&amp;"-"&amp;TEXT(C3667,"00")</f>
        <v>2025-08</v>
      </c>
      <c r="B3667" s="4" t="n">
        <v>2025</v>
      </c>
      <c r="C3667" s="4" t="n">
        <v>8</v>
      </c>
      <c r="D3667" s="9" t="s">
        <v>273</v>
      </c>
      <c r="E3667" s="9" t="s">
        <v>360</v>
      </c>
      <c r="F3667" s="12" t="str">
        <f aca="false">INDEX(品項主檔!$B$2:$B$11,MATCH($E3667,品項主檔!$A$2:$A$11,0))</f>
        <v>塔香涼麵</v>
      </c>
      <c r="G3667" s="12" t="str">
        <f aca="false">INDEX(品項主檔!$C$2:$C$11,MATCH($E3667,品項主檔!$A$2:$A$11,0))</f>
        <v>主食</v>
      </c>
      <c r="H3667" s="17" t="n">
        <f aca="false">SUMIFS(品項年度售價!$D$2:$D$31,品項年度售價!$A$2:$A$31,$B3667,品項年度售價!$B$2:$B$31,$E3667)</f>
        <v>185</v>
      </c>
      <c r="I3667" s="4" t="n">
        <v>591</v>
      </c>
      <c r="J3667" s="14" t="n">
        <f aca="false">H3667*I3667</f>
        <v>109335</v>
      </c>
    </row>
    <row r="3668" customFormat="false" ht="15" hidden="false" customHeight="false" outlineLevel="0" collapsed="false">
      <c r="A3668" s="6" t="str">
        <f aca="false">TEXT(B3668,"0")&amp;"-"&amp;TEXT(C3668,"00")</f>
        <v>2025-08</v>
      </c>
      <c r="B3668" s="4" t="n">
        <v>2025</v>
      </c>
      <c r="C3668" s="4" t="n">
        <v>8</v>
      </c>
      <c r="D3668" s="9" t="s">
        <v>273</v>
      </c>
      <c r="E3668" s="9" t="s">
        <v>362</v>
      </c>
      <c r="F3668" s="12" t="str">
        <f aca="false">INDEX(品項主檔!$B$2:$B$11,MATCH($E3668,品項主檔!$A$2:$A$11,0))</f>
        <v>海鮮炒飯</v>
      </c>
      <c r="G3668" s="12" t="str">
        <f aca="false">INDEX(品項主檔!$C$2:$C$11,MATCH($E3668,品項主檔!$A$2:$A$11,0))</f>
        <v>主食</v>
      </c>
      <c r="H3668" s="17" t="n">
        <f aca="false">SUMIFS(品項年度售價!$D$2:$D$31,品項年度售價!$A$2:$A$31,$B3668,品項年度售價!$B$2:$B$31,$E3668)</f>
        <v>255</v>
      </c>
      <c r="I3668" s="4" t="n">
        <v>424</v>
      </c>
      <c r="J3668" s="14" t="n">
        <f aca="false">H3668*I3668</f>
        <v>108120</v>
      </c>
    </row>
    <row r="3669" customFormat="false" ht="15" hidden="false" customHeight="false" outlineLevel="0" collapsed="false">
      <c r="A3669" s="6" t="str">
        <f aca="false">TEXT(B3669,"0")&amp;"-"&amp;TEXT(C3669,"00")</f>
        <v>2025-08</v>
      </c>
      <c r="B3669" s="4" t="n">
        <v>2025</v>
      </c>
      <c r="C3669" s="4" t="n">
        <v>8</v>
      </c>
      <c r="D3669" s="9" t="s">
        <v>273</v>
      </c>
      <c r="E3669" s="9" t="s">
        <v>364</v>
      </c>
      <c r="F3669" s="12" t="str">
        <f aca="false">INDEX(品項主檔!$B$2:$B$11,MATCH($E3669,品項主檔!$A$2:$A$11,0))</f>
        <v>酸辣湯</v>
      </c>
      <c r="G3669" s="12" t="str">
        <f aca="false">INDEX(品項主檔!$C$2:$C$11,MATCH($E3669,品項主檔!$A$2:$A$11,0))</f>
        <v>湯品</v>
      </c>
      <c r="H3669" s="17" t="n">
        <f aca="false">SUMIFS(品項年度售價!$D$2:$D$31,品項年度售價!$A$2:$A$31,$B3669,品項年度售價!$B$2:$B$31,$E3669)</f>
        <v>60</v>
      </c>
      <c r="I3669" s="4" t="n">
        <v>1834</v>
      </c>
      <c r="J3669" s="14" t="n">
        <f aca="false">H3669*I3669</f>
        <v>110040</v>
      </c>
    </row>
    <row r="3670" customFormat="false" ht="15" hidden="false" customHeight="false" outlineLevel="0" collapsed="false">
      <c r="A3670" s="6" t="str">
        <f aca="false">TEXT(B3670,"0")&amp;"-"&amp;TEXT(C3670,"00")</f>
        <v>2025-08</v>
      </c>
      <c r="B3670" s="4" t="n">
        <v>2025</v>
      </c>
      <c r="C3670" s="4" t="n">
        <v>8</v>
      </c>
      <c r="D3670" s="9" t="s">
        <v>273</v>
      </c>
      <c r="E3670" s="9" t="s">
        <v>367</v>
      </c>
      <c r="F3670" s="12" t="str">
        <f aca="false">INDEX(品項主檔!$B$2:$B$11,MATCH($E3670,品項主檔!$A$2:$A$11,0))</f>
        <v>招牌滷味拼盤</v>
      </c>
      <c r="G3670" s="12" t="str">
        <f aca="false">INDEX(品項主檔!$C$2:$C$11,MATCH($E3670,品項主檔!$A$2:$A$11,0))</f>
        <v>小菜</v>
      </c>
      <c r="H3670" s="17" t="n">
        <f aca="false">SUMIFS(品項年度售價!$D$2:$D$31,品項年度售價!$A$2:$A$31,$B3670,品項年度售價!$B$2:$B$31,$E3670)</f>
        <v>125</v>
      </c>
      <c r="I3670" s="4" t="n">
        <v>1345</v>
      </c>
      <c r="J3670" s="14" t="n">
        <f aca="false">H3670*I3670</f>
        <v>168125</v>
      </c>
    </row>
    <row r="3671" customFormat="false" ht="15" hidden="false" customHeight="false" outlineLevel="0" collapsed="false">
      <c r="A3671" s="6" t="str">
        <f aca="false">TEXT(B3671,"0")&amp;"-"&amp;TEXT(C3671,"00")</f>
        <v>2025-08</v>
      </c>
      <c r="B3671" s="4" t="n">
        <v>2025</v>
      </c>
      <c r="C3671" s="4" t="n">
        <v>8</v>
      </c>
      <c r="D3671" s="9" t="s">
        <v>273</v>
      </c>
      <c r="E3671" s="9" t="s">
        <v>370</v>
      </c>
      <c r="F3671" s="12" t="str">
        <f aca="false">INDEX(品項主檔!$B$2:$B$11,MATCH($E3671,品項主檔!$A$2:$A$11,0))</f>
        <v>古早味紅茶</v>
      </c>
      <c r="G3671" s="12" t="str">
        <f aca="false">INDEX(品項主檔!$C$2:$C$11,MATCH($E3671,品項主檔!$A$2:$A$11,0))</f>
        <v>飲品</v>
      </c>
      <c r="H3671" s="17" t="n">
        <f aca="false">SUMIFS(品項年度售價!$D$2:$D$31,品項年度售價!$A$2:$A$31,$B3671,品項年度售價!$B$2:$B$31,$E3671)</f>
        <v>45</v>
      </c>
      <c r="I3671" s="4" t="n">
        <v>5203</v>
      </c>
      <c r="J3671" s="14" t="n">
        <f aca="false">H3671*I3671</f>
        <v>234135</v>
      </c>
    </row>
    <row r="3672" customFormat="false" ht="15" hidden="false" customHeight="false" outlineLevel="0" collapsed="false">
      <c r="A3672" s="6" t="str">
        <f aca="false">TEXT(B3672,"0")&amp;"-"&amp;TEXT(C3672,"00")</f>
        <v>2025-08</v>
      </c>
      <c r="B3672" s="4" t="n">
        <v>2025</v>
      </c>
      <c r="C3672" s="4" t="n">
        <v>8</v>
      </c>
      <c r="D3672" s="9" t="s">
        <v>277</v>
      </c>
      <c r="E3672" s="9" t="s">
        <v>349</v>
      </c>
      <c r="F3672" s="12" t="str">
        <f aca="false">INDEX(品項主檔!$B$2:$B$11,MATCH($E3672,品項主檔!$A$2:$A$11,0))</f>
        <v>招牌牛肉麵</v>
      </c>
      <c r="G3672" s="12" t="str">
        <f aca="false">INDEX(品項主檔!$C$2:$C$11,MATCH($E3672,品項主檔!$A$2:$A$11,0))</f>
        <v>主食</v>
      </c>
      <c r="H3672" s="17" t="n">
        <f aca="false">SUMIFS(品項年度售價!$D$2:$D$31,品項年度售價!$A$2:$A$31,$B3672,品項年度售價!$B$2:$B$31,$E3672)</f>
        <v>295</v>
      </c>
      <c r="I3672" s="4" t="n">
        <v>319</v>
      </c>
      <c r="J3672" s="14" t="n">
        <f aca="false">H3672*I3672</f>
        <v>94105</v>
      </c>
    </row>
    <row r="3673" customFormat="false" ht="15" hidden="false" customHeight="false" outlineLevel="0" collapsed="false">
      <c r="A3673" s="6" t="str">
        <f aca="false">TEXT(B3673,"0")&amp;"-"&amp;TEXT(C3673,"00")</f>
        <v>2025-08</v>
      </c>
      <c r="B3673" s="4" t="n">
        <v>2025</v>
      </c>
      <c r="C3673" s="4" t="n">
        <v>8</v>
      </c>
      <c r="D3673" s="9" t="s">
        <v>277</v>
      </c>
      <c r="E3673" s="9" t="s">
        <v>352</v>
      </c>
      <c r="F3673" s="12" t="str">
        <f aca="false">INDEX(品項主檔!$B$2:$B$11,MATCH($E3673,品項主檔!$A$2:$A$11,0))</f>
        <v>三杯雞定食</v>
      </c>
      <c r="G3673" s="12" t="str">
        <f aca="false">INDEX(品項主檔!$C$2:$C$11,MATCH($E3673,品項主檔!$A$2:$A$11,0))</f>
        <v>主食</v>
      </c>
      <c r="H3673" s="17" t="n">
        <f aca="false">SUMIFS(品項年度售價!$D$2:$D$31,品項年度售價!$A$2:$A$31,$B3673,品項年度售價!$B$2:$B$31,$E3673)</f>
        <v>260</v>
      </c>
      <c r="I3673" s="4" t="n">
        <v>267</v>
      </c>
      <c r="J3673" s="14" t="n">
        <f aca="false">H3673*I3673</f>
        <v>69420</v>
      </c>
    </row>
    <row r="3674" customFormat="false" ht="15" hidden="false" customHeight="false" outlineLevel="0" collapsed="false">
      <c r="A3674" s="6" t="str">
        <f aca="false">TEXT(B3674,"0")&amp;"-"&amp;TEXT(C3674,"00")</f>
        <v>2025-08</v>
      </c>
      <c r="B3674" s="4" t="n">
        <v>2025</v>
      </c>
      <c r="C3674" s="4" t="n">
        <v>8</v>
      </c>
      <c r="D3674" s="9" t="s">
        <v>277</v>
      </c>
      <c r="E3674" s="9" t="s">
        <v>354</v>
      </c>
      <c r="F3674" s="12" t="str">
        <f aca="false">INDEX(品項主檔!$B$2:$B$11,MATCH($E3674,品項主檔!$A$2:$A$11,0))</f>
        <v>蔥油雞腿飯</v>
      </c>
      <c r="G3674" s="12" t="str">
        <f aca="false">INDEX(品項主檔!$C$2:$C$11,MATCH($E3674,品項主檔!$A$2:$A$11,0))</f>
        <v>主食</v>
      </c>
      <c r="H3674" s="17" t="n">
        <f aca="false">SUMIFS(品項年度售價!$D$2:$D$31,品項年度售價!$A$2:$A$31,$B3674,品項年度售價!$B$2:$B$31,$E3674)</f>
        <v>230</v>
      </c>
      <c r="I3674" s="4" t="n">
        <v>373</v>
      </c>
      <c r="J3674" s="14" t="n">
        <f aca="false">H3674*I3674</f>
        <v>85790</v>
      </c>
    </row>
    <row r="3675" customFormat="false" ht="15" hidden="false" customHeight="false" outlineLevel="0" collapsed="false">
      <c r="A3675" s="6" t="str">
        <f aca="false">TEXT(B3675,"0")&amp;"-"&amp;TEXT(C3675,"00")</f>
        <v>2025-08</v>
      </c>
      <c r="B3675" s="4" t="n">
        <v>2025</v>
      </c>
      <c r="C3675" s="4" t="n">
        <v>8</v>
      </c>
      <c r="D3675" s="9" t="s">
        <v>277</v>
      </c>
      <c r="E3675" s="9" t="s">
        <v>356</v>
      </c>
      <c r="F3675" s="12" t="str">
        <f aca="false">INDEX(品項主檔!$B$2:$B$11,MATCH($E3675,品項主檔!$A$2:$A$11,0))</f>
        <v>黑胡椒豬排飯</v>
      </c>
      <c r="G3675" s="12" t="str">
        <f aca="false">INDEX(品項主檔!$C$2:$C$11,MATCH($E3675,品項主檔!$A$2:$A$11,0))</f>
        <v>主食</v>
      </c>
      <c r="H3675" s="17" t="n">
        <f aca="false">SUMIFS(品項年度售價!$D$2:$D$31,品項年度售價!$A$2:$A$31,$B3675,品項年度售價!$B$2:$B$31,$E3675)</f>
        <v>240</v>
      </c>
      <c r="I3675" s="4" t="n">
        <v>339</v>
      </c>
      <c r="J3675" s="14" t="n">
        <f aca="false">H3675*I3675</f>
        <v>81360</v>
      </c>
    </row>
    <row r="3676" customFormat="false" ht="15" hidden="false" customHeight="false" outlineLevel="0" collapsed="false">
      <c r="A3676" s="6" t="str">
        <f aca="false">TEXT(B3676,"0")&amp;"-"&amp;TEXT(C3676,"00")</f>
        <v>2025-08</v>
      </c>
      <c r="B3676" s="4" t="n">
        <v>2025</v>
      </c>
      <c r="C3676" s="4" t="n">
        <v>8</v>
      </c>
      <c r="D3676" s="9" t="s">
        <v>277</v>
      </c>
      <c r="E3676" s="9" t="s">
        <v>358</v>
      </c>
      <c r="F3676" s="12" t="str">
        <f aca="false">INDEX(品項主檔!$B$2:$B$11,MATCH($E3676,品項主檔!$A$2:$A$11,0))</f>
        <v>麻油雞湯麵</v>
      </c>
      <c r="G3676" s="12" t="str">
        <f aca="false">INDEX(品項主檔!$C$2:$C$11,MATCH($E3676,品項主檔!$A$2:$A$11,0))</f>
        <v>主食</v>
      </c>
      <c r="H3676" s="17" t="n">
        <f aca="false">SUMIFS(品項年度售價!$D$2:$D$31,品項年度售價!$A$2:$A$31,$B3676,品項年度售價!$B$2:$B$31,$E3676)</f>
        <v>305</v>
      </c>
      <c r="I3676" s="4" t="n">
        <v>141</v>
      </c>
      <c r="J3676" s="14" t="n">
        <f aca="false">H3676*I3676</f>
        <v>43005</v>
      </c>
    </row>
    <row r="3677" customFormat="false" ht="15" hidden="false" customHeight="false" outlineLevel="0" collapsed="false">
      <c r="A3677" s="6" t="str">
        <f aca="false">TEXT(B3677,"0")&amp;"-"&amp;TEXT(C3677,"00")</f>
        <v>2025-08</v>
      </c>
      <c r="B3677" s="4" t="n">
        <v>2025</v>
      </c>
      <c r="C3677" s="4" t="n">
        <v>8</v>
      </c>
      <c r="D3677" s="9" t="s">
        <v>277</v>
      </c>
      <c r="E3677" s="9" t="s">
        <v>360</v>
      </c>
      <c r="F3677" s="12" t="str">
        <f aca="false">INDEX(品項主檔!$B$2:$B$11,MATCH($E3677,品項主檔!$A$2:$A$11,0))</f>
        <v>塔香涼麵</v>
      </c>
      <c r="G3677" s="12" t="str">
        <f aca="false">INDEX(品項主檔!$C$2:$C$11,MATCH($E3677,品項主檔!$A$2:$A$11,0))</f>
        <v>主食</v>
      </c>
      <c r="H3677" s="17" t="n">
        <f aca="false">SUMIFS(品項年度售價!$D$2:$D$31,品項年度售價!$A$2:$A$31,$B3677,品項年度售價!$B$2:$B$31,$E3677)</f>
        <v>185</v>
      </c>
      <c r="I3677" s="4" t="n">
        <v>465</v>
      </c>
      <c r="J3677" s="14" t="n">
        <f aca="false">H3677*I3677</f>
        <v>86025</v>
      </c>
    </row>
    <row r="3678" customFormat="false" ht="15" hidden="false" customHeight="false" outlineLevel="0" collapsed="false">
      <c r="A3678" s="6" t="str">
        <f aca="false">TEXT(B3678,"0")&amp;"-"&amp;TEXT(C3678,"00")</f>
        <v>2025-08</v>
      </c>
      <c r="B3678" s="4" t="n">
        <v>2025</v>
      </c>
      <c r="C3678" s="4" t="n">
        <v>8</v>
      </c>
      <c r="D3678" s="9" t="s">
        <v>277</v>
      </c>
      <c r="E3678" s="9" t="s">
        <v>362</v>
      </c>
      <c r="F3678" s="12" t="str">
        <f aca="false">INDEX(品項主檔!$B$2:$B$11,MATCH($E3678,品項主檔!$A$2:$A$11,0))</f>
        <v>海鮮炒飯</v>
      </c>
      <c r="G3678" s="12" t="str">
        <f aca="false">INDEX(品項主檔!$C$2:$C$11,MATCH($E3678,品項主檔!$A$2:$A$11,0))</f>
        <v>主食</v>
      </c>
      <c r="H3678" s="17" t="n">
        <f aca="false">SUMIFS(品項年度售價!$D$2:$D$31,品項年度售價!$A$2:$A$31,$B3678,品項年度售價!$B$2:$B$31,$E3678)</f>
        <v>255</v>
      </c>
      <c r="I3678" s="4" t="n">
        <v>397</v>
      </c>
      <c r="J3678" s="14" t="n">
        <f aca="false">H3678*I3678</f>
        <v>101235</v>
      </c>
    </row>
    <row r="3679" customFormat="false" ht="15" hidden="false" customHeight="false" outlineLevel="0" collapsed="false">
      <c r="A3679" s="6" t="str">
        <f aca="false">TEXT(B3679,"0")&amp;"-"&amp;TEXT(C3679,"00")</f>
        <v>2025-08</v>
      </c>
      <c r="B3679" s="4" t="n">
        <v>2025</v>
      </c>
      <c r="C3679" s="4" t="n">
        <v>8</v>
      </c>
      <c r="D3679" s="9" t="s">
        <v>277</v>
      </c>
      <c r="E3679" s="9" t="s">
        <v>364</v>
      </c>
      <c r="F3679" s="12" t="str">
        <f aca="false">INDEX(品項主檔!$B$2:$B$11,MATCH($E3679,品項主檔!$A$2:$A$11,0))</f>
        <v>酸辣湯</v>
      </c>
      <c r="G3679" s="12" t="str">
        <f aca="false">INDEX(品項主檔!$C$2:$C$11,MATCH($E3679,品項主檔!$A$2:$A$11,0))</f>
        <v>湯品</v>
      </c>
      <c r="H3679" s="17" t="n">
        <f aca="false">SUMIFS(品項年度售價!$D$2:$D$31,品項年度售價!$A$2:$A$31,$B3679,品項年度售價!$B$2:$B$31,$E3679)</f>
        <v>60</v>
      </c>
      <c r="I3679" s="4" t="n">
        <v>1277</v>
      </c>
      <c r="J3679" s="14" t="n">
        <f aca="false">H3679*I3679</f>
        <v>76620</v>
      </c>
    </row>
    <row r="3680" customFormat="false" ht="15" hidden="false" customHeight="false" outlineLevel="0" collapsed="false">
      <c r="A3680" s="6" t="str">
        <f aca="false">TEXT(B3680,"0")&amp;"-"&amp;TEXT(C3680,"00")</f>
        <v>2025-08</v>
      </c>
      <c r="B3680" s="4" t="n">
        <v>2025</v>
      </c>
      <c r="C3680" s="4" t="n">
        <v>8</v>
      </c>
      <c r="D3680" s="9" t="s">
        <v>277</v>
      </c>
      <c r="E3680" s="9" t="s">
        <v>367</v>
      </c>
      <c r="F3680" s="12" t="str">
        <f aca="false">INDEX(品項主檔!$B$2:$B$11,MATCH($E3680,品項主檔!$A$2:$A$11,0))</f>
        <v>招牌滷味拼盤</v>
      </c>
      <c r="G3680" s="12" t="str">
        <f aca="false">INDEX(品項主檔!$C$2:$C$11,MATCH($E3680,品項主檔!$A$2:$A$11,0))</f>
        <v>小菜</v>
      </c>
      <c r="H3680" s="17" t="n">
        <f aca="false">SUMIFS(品項年度售價!$D$2:$D$31,品項年度售價!$A$2:$A$31,$B3680,品項年度售價!$B$2:$B$31,$E3680)</f>
        <v>125</v>
      </c>
      <c r="I3680" s="4" t="n">
        <v>1310</v>
      </c>
      <c r="J3680" s="14" t="n">
        <f aca="false">H3680*I3680</f>
        <v>163750</v>
      </c>
    </row>
    <row r="3681" customFormat="false" ht="15" hidden="false" customHeight="false" outlineLevel="0" collapsed="false">
      <c r="A3681" s="6" t="str">
        <f aca="false">TEXT(B3681,"0")&amp;"-"&amp;TEXT(C3681,"00")</f>
        <v>2025-08</v>
      </c>
      <c r="B3681" s="4" t="n">
        <v>2025</v>
      </c>
      <c r="C3681" s="4" t="n">
        <v>8</v>
      </c>
      <c r="D3681" s="9" t="s">
        <v>277</v>
      </c>
      <c r="E3681" s="9" t="s">
        <v>370</v>
      </c>
      <c r="F3681" s="12" t="str">
        <f aca="false">INDEX(品項主檔!$B$2:$B$11,MATCH($E3681,品項主檔!$A$2:$A$11,0))</f>
        <v>古早味紅茶</v>
      </c>
      <c r="G3681" s="12" t="str">
        <f aca="false">INDEX(品項主檔!$C$2:$C$11,MATCH($E3681,品項主檔!$A$2:$A$11,0))</f>
        <v>飲品</v>
      </c>
      <c r="H3681" s="17" t="n">
        <f aca="false">SUMIFS(品項年度售價!$D$2:$D$31,品項年度售價!$A$2:$A$31,$B3681,品項年度售價!$B$2:$B$31,$E3681)</f>
        <v>45</v>
      </c>
      <c r="I3681" s="4" t="n">
        <v>4737</v>
      </c>
      <c r="J3681" s="14" t="n">
        <f aca="false">H3681*I3681</f>
        <v>213165</v>
      </c>
    </row>
    <row r="3682" customFormat="false" ht="15" hidden="false" customHeight="false" outlineLevel="0" collapsed="false">
      <c r="A3682" s="6" t="str">
        <f aca="false">TEXT(B3682,"0")&amp;"-"&amp;TEXT(C3682,"00")</f>
        <v>2025-08</v>
      </c>
      <c r="B3682" s="4" t="n">
        <v>2025</v>
      </c>
      <c r="C3682" s="4" t="n">
        <v>8</v>
      </c>
      <c r="D3682" s="9" t="s">
        <v>288</v>
      </c>
      <c r="E3682" s="9" t="s">
        <v>349</v>
      </c>
      <c r="F3682" s="12" t="str">
        <f aca="false">INDEX(品項主檔!$B$2:$B$11,MATCH($E3682,品項主檔!$A$2:$A$11,0))</f>
        <v>招牌牛肉麵</v>
      </c>
      <c r="G3682" s="12" t="str">
        <f aca="false">INDEX(品項主檔!$C$2:$C$11,MATCH($E3682,品項主檔!$A$2:$A$11,0))</f>
        <v>主食</v>
      </c>
      <c r="H3682" s="17" t="n">
        <f aca="false">SUMIFS(品項年度售價!$D$2:$D$31,品項年度售價!$A$2:$A$31,$B3682,品項年度售價!$B$2:$B$31,$E3682)</f>
        <v>295</v>
      </c>
      <c r="I3682" s="4" t="n">
        <v>436</v>
      </c>
      <c r="J3682" s="14" t="n">
        <f aca="false">H3682*I3682</f>
        <v>128620</v>
      </c>
    </row>
    <row r="3683" customFormat="false" ht="15" hidden="false" customHeight="false" outlineLevel="0" collapsed="false">
      <c r="A3683" s="6" t="str">
        <f aca="false">TEXT(B3683,"0")&amp;"-"&amp;TEXT(C3683,"00")</f>
        <v>2025-08</v>
      </c>
      <c r="B3683" s="4" t="n">
        <v>2025</v>
      </c>
      <c r="C3683" s="4" t="n">
        <v>8</v>
      </c>
      <c r="D3683" s="9" t="s">
        <v>288</v>
      </c>
      <c r="E3683" s="9" t="s">
        <v>352</v>
      </c>
      <c r="F3683" s="12" t="str">
        <f aca="false">INDEX(品項主檔!$B$2:$B$11,MATCH($E3683,品項主檔!$A$2:$A$11,0))</f>
        <v>三杯雞定食</v>
      </c>
      <c r="G3683" s="12" t="str">
        <f aca="false">INDEX(品項主檔!$C$2:$C$11,MATCH($E3683,品項主檔!$A$2:$A$11,0))</f>
        <v>主食</v>
      </c>
      <c r="H3683" s="17" t="n">
        <f aca="false">SUMIFS(品項年度售價!$D$2:$D$31,品項年度售價!$A$2:$A$31,$B3683,品項年度售價!$B$2:$B$31,$E3683)</f>
        <v>260</v>
      </c>
      <c r="I3683" s="4" t="n">
        <v>449</v>
      </c>
      <c r="J3683" s="14" t="n">
        <f aca="false">H3683*I3683</f>
        <v>116740</v>
      </c>
    </row>
    <row r="3684" customFormat="false" ht="15" hidden="false" customHeight="false" outlineLevel="0" collapsed="false">
      <c r="A3684" s="6" t="str">
        <f aca="false">TEXT(B3684,"0")&amp;"-"&amp;TEXT(C3684,"00")</f>
        <v>2025-08</v>
      </c>
      <c r="B3684" s="4" t="n">
        <v>2025</v>
      </c>
      <c r="C3684" s="4" t="n">
        <v>8</v>
      </c>
      <c r="D3684" s="9" t="s">
        <v>288</v>
      </c>
      <c r="E3684" s="9" t="s">
        <v>354</v>
      </c>
      <c r="F3684" s="12" t="str">
        <f aca="false">INDEX(品項主檔!$B$2:$B$11,MATCH($E3684,品項主檔!$A$2:$A$11,0))</f>
        <v>蔥油雞腿飯</v>
      </c>
      <c r="G3684" s="12" t="str">
        <f aca="false">INDEX(品項主檔!$C$2:$C$11,MATCH($E3684,品項主檔!$A$2:$A$11,0))</f>
        <v>主食</v>
      </c>
      <c r="H3684" s="17" t="n">
        <f aca="false">SUMIFS(品項年度售價!$D$2:$D$31,品項年度售價!$A$2:$A$31,$B3684,品項年度售價!$B$2:$B$31,$E3684)</f>
        <v>230</v>
      </c>
      <c r="I3684" s="4" t="n">
        <v>613</v>
      </c>
      <c r="J3684" s="14" t="n">
        <f aca="false">H3684*I3684</f>
        <v>140990</v>
      </c>
    </row>
    <row r="3685" customFormat="false" ht="15" hidden="false" customHeight="false" outlineLevel="0" collapsed="false">
      <c r="A3685" s="6" t="str">
        <f aca="false">TEXT(B3685,"0")&amp;"-"&amp;TEXT(C3685,"00")</f>
        <v>2025-08</v>
      </c>
      <c r="B3685" s="4" t="n">
        <v>2025</v>
      </c>
      <c r="C3685" s="4" t="n">
        <v>8</v>
      </c>
      <c r="D3685" s="9" t="s">
        <v>288</v>
      </c>
      <c r="E3685" s="9" t="s">
        <v>356</v>
      </c>
      <c r="F3685" s="12" t="str">
        <f aca="false">INDEX(品項主檔!$B$2:$B$11,MATCH($E3685,品項主檔!$A$2:$A$11,0))</f>
        <v>黑胡椒豬排飯</v>
      </c>
      <c r="G3685" s="12" t="str">
        <f aca="false">INDEX(品項主檔!$C$2:$C$11,MATCH($E3685,品項主檔!$A$2:$A$11,0))</f>
        <v>主食</v>
      </c>
      <c r="H3685" s="17" t="n">
        <f aca="false">SUMIFS(品項年度售價!$D$2:$D$31,品項年度售價!$A$2:$A$31,$B3685,品項年度售價!$B$2:$B$31,$E3685)</f>
        <v>240</v>
      </c>
      <c r="I3685" s="4" t="n">
        <v>532</v>
      </c>
      <c r="J3685" s="14" t="n">
        <f aca="false">H3685*I3685</f>
        <v>127680</v>
      </c>
    </row>
    <row r="3686" customFormat="false" ht="15" hidden="false" customHeight="false" outlineLevel="0" collapsed="false">
      <c r="A3686" s="6" t="str">
        <f aca="false">TEXT(B3686,"0")&amp;"-"&amp;TEXT(C3686,"00")</f>
        <v>2025-08</v>
      </c>
      <c r="B3686" s="4" t="n">
        <v>2025</v>
      </c>
      <c r="C3686" s="4" t="n">
        <v>8</v>
      </c>
      <c r="D3686" s="9" t="s">
        <v>288</v>
      </c>
      <c r="E3686" s="9" t="s">
        <v>358</v>
      </c>
      <c r="F3686" s="12" t="str">
        <f aca="false">INDEX(品項主檔!$B$2:$B$11,MATCH($E3686,品項主檔!$A$2:$A$11,0))</f>
        <v>麻油雞湯麵</v>
      </c>
      <c r="G3686" s="12" t="str">
        <f aca="false">INDEX(品項主檔!$C$2:$C$11,MATCH($E3686,品項主檔!$A$2:$A$11,0))</f>
        <v>主食</v>
      </c>
      <c r="H3686" s="17" t="n">
        <f aca="false">SUMIFS(品項年度售價!$D$2:$D$31,品項年度售價!$A$2:$A$31,$B3686,品項年度售價!$B$2:$B$31,$E3686)</f>
        <v>305</v>
      </c>
      <c r="I3686" s="4" t="n">
        <v>286</v>
      </c>
      <c r="J3686" s="14" t="n">
        <f aca="false">H3686*I3686</f>
        <v>87230</v>
      </c>
    </row>
    <row r="3687" customFormat="false" ht="15" hidden="false" customHeight="false" outlineLevel="0" collapsed="false">
      <c r="A3687" s="6" t="str">
        <f aca="false">TEXT(B3687,"0")&amp;"-"&amp;TEXT(C3687,"00")</f>
        <v>2025-08</v>
      </c>
      <c r="B3687" s="4" t="n">
        <v>2025</v>
      </c>
      <c r="C3687" s="4" t="n">
        <v>8</v>
      </c>
      <c r="D3687" s="9" t="s">
        <v>288</v>
      </c>
      <c r="E3687" s="9" t="s">
        <v>360</v>
      </c>
      <c r="F3687" s="12" t="str">
        <f aca="false">INDEX(品項主檔!$B$2:$B$11,MATCH($E3687,品項主檔!$A$2:$A$11,0))</f>
        <v>塔香涼麵</v>
      </c>
      <c r="G3687" s="12" t="str">
        <f aca="false">INDEX(品項主檔!$C$2:$C$11,MATCH($E3687,品項主檔!$A$2:$A$11,0))</f>
        <v>主食</v>
      </c>
      <c r="H3687" s="17" t="n">
        <f aca="false">SUMIFS(品項年度售價!$D$2:$D$31,品項年度售價!$A$2:$A$31,$B3687,品項年度售價!$B$2:$B$31,$E3687)</f>
        <v>185</v>
      </c>
      <c r="I3687" s="4" t="n">
        <v>761</v>
      </c>
      <c r="J3687" s="14" t="n">
        <f aca="false">H3687*I3687</f>
        <v>140785</v>
      </c>
    </row>
    <row r="3688" customFormat="false" ht="15" hidden="false" customHeight="false" outlineLevel="0" collapsed="false">
      <c r="A3688" s="6" t="str">
        <f aca="false">TEXT(B3688,"0")&amp;"-"&amp;TEXT(C3688,"00")</f>
        <v>2025-08</v>
      </c>
      <c r="B3688" s="4" t="n">
        <v>2025</v>
      </c>
      <c r="C3688" s="4" t="n">
        <v>8</v>
      </c>
      <c r="D3688" s="9" t="s">
        <v>288</v>
      </c>
      <c r="E3688" s="9" t="s">
        <v>362</v>
      </c>
      <c r="F3688" s="12" t="str">
        <f aca="false">INDEX(品項主檔!$B$2:$B$11,MATCH($E3688,品項主檔!$A$2:$A$11,0))</f>
        <v>海鮮炒飯</v>
      </c>
      <c r="G3688" s="12" t="str">
        <f aca="false">INDEX(品項主檔!$C$2:$C$11,MATCH($E3688,品項主檔!$A$2:$A$11,0))</f>
        <v>主食</v>
      </c>
      <c r="H3688" s="17" t="n">
        <f aca="false">SUMIFS(品項年度售價!$D$2:$D$31,品項年度售價!$A$2:$A$31,$B3688,品項年度售價!$B$2:$B$31,$E3688)</f>
        <v>255</v>
      </c>
      <c r="I3688" s="4" t="n">
        <v>469</v>
      </c>
      <c r="J3688" s="14" t="n">
        <f aca="false">H3688*I3688</f>
        <v>119595</v>
      </c>
    </row>
    <row r="3689" customFormat="false" ht="15" hidden="false" customHeight="false" outlineLevel="0" collapsed="false">
      <c r="A3689" s="6" t="str">
        <f aca="false">TEXT(B3689,"0")&amp;"-"&amp;TEXT(C3689,"00")</f>
        <v>2025-08</v>
      </c>
      <c r="B3689" s="4" t="n">
        <v>2025</v>
      </c>
      <c r="C3689" s="4" t="n">
        <v>8</v>
      </c>
      <c r="D3689" s="9" t="s">
        <v>288</v>
      </c>
      <c r="E3689" s="9" t="s">
        <v>364</v>
      </c>
      <c r="F3689" s="12" t="str">
        <f aca="false">INDEX(品項主檔!$B$2:$B$11,MATCH($E3689,品項主檔!$A$2:$A$11,0))</f>
        <v>酸辣湯</v>
      </c>
      <c r="G3689" s="12" t="str">
        <f aca="false">INDEX(品項主檔!$C$2:$C$11,MATCH($E3689,品項主檔!$A$2:$A$11,0))</f>
        <v>湯品</v>
      </c>
      <c r="H3689" s="17" t="n">
        <f aca="false">SUMIFS(品項年度售價!$D$2:$D$31,品項年度售價!$A$2:$A$31,$B3689,品項年度售價!$B$2:$B$31,$E3689)</f>
        <v>60</v>
      </c>
      <c r="I3689" s="4" t="n">
        <v>1656</v>
      </c>
      <c r="J3689" s="14" t="n">
        <f aca="false">H3689*I3689</f>
        <v>99360</v>
      </c>
    </row>
    <row r="3690" customFormat="false" ht="15" hidden="false" customHeight="false" outlineLevel="0" collapsed="false">
      <c r="A3690" s="6" t="str">
        <f aca="false">TEXT(B3690,"0")&amp;"-"&amp;TEXT(C3690,"00")</f>
        <v>2025-08</v>
      </c>
      <c r="B3690" s="4" t="n">
        <v>2025</v>
      </c>
      <c r="C3690" s="4" t="n">
        <v>8</v>
      </c>
      <c r="D3690" s="9" t="s">
        <v>288</v>
      </c>
      <c r="E3690" s="9" t="s">
        <v>367</v>
      </c>
      <c r="F3690" s="12" t="str">
        <f aca="false">INDEX(品項主檔!$B$2:$B$11,MATCH($E3690,品項主檔!$A$2:$A$11,0))</f>
        <v>招牌滷味拼盤</v>
      </c>
      <c r="G3690" s="12" t="str">
        <f aca="false">INDEX(品項主檔!$C$2:$C$11,MATCH($E3690,品項主檔!$A$2:$A$11,0))</f>
        <v>小菜</v>
      </c>
      <c r="H3690" s="17" t="n">
        <f aca="false">SUMIFS(品項年度售價!$D$2:$D$31,品項年度售價!$A$2:$A$31,$B3690,品項年度售價!$B$2:$B$31,$E3690)</f>
        <v>125</v>
      </c>
      <c r="I3690" s="4" t="n">
        <v>1525</v>
      </c>
      <c r="J3690" s="14" t="n">
        <f aca="false">H3690*I3690</f>
        <v>190625</v>
      </c>
    </row>
    <row r="3691" customFormat="false" ht="15" hidden="false" customHeight="false" outlineLevel="0" collapsed="false">
      <c r="A3691" s="6" t="str">
        <f aca="false">TEXT(B3691,"0")&amp;"-"&amp;TEXT(C3691,"00")</f>
        <v>2025-08</v>
      </c>
      <c r="B3691" s="4" t="n">
        <v>2025</v>
      </c>
      <c r="C3691" s="4" t="n">
        <v>8</v>
      </c>
      <c r="D3691" s="9" t="s">
        <v>288</v>
      </c>
      <c r="E3691" s="9" t="s">
        <v>370</v>
      </c>
      <c r="F3691" s="12" t="str">
        <f aca="false">INDEX(品項主檔!$B$2:$B$11,MATCH($E3691,品項主檔!$A$2:$A$11,0))</f>
        <v>古早味紅茶</v>
      </c>
      <c r="G3691" s="12" t="str">
        <f aca="false">INDEX(品項主檔!$C$2:$C$11,MATCH($E3691,品項主檔!$A$2:$A$11,0))</f>
        <v>飲品</v>
      </c>
      <c r="H3691" s="17" t="n">
        <f aca="false">SUMIFS(品項年度售價!$D$2:$D$31,品項年度售價!$A$2:$A$31,$B3691,品項年度售價!$B$2:$B$31,$E3691)</f>
        <v>45</v>
      </c>
      <c r="I3691" s="4" t="n">
        <v>6439</v>
      </c>
      <c r="J3691" s="14" t="n">
        <f aca="false">H3691*I3691</f>
        <v>289755</v>
      </c>
    </row>
    <row r="3692" customFormat="false" ht="15" hidden="false" customHeight="false" outlineLevel="0" collapsed="false">
      <c r="A3692" s="6" t="str">
        <f aca="false">TEXT(B3692,"0")&amp;"-"&amp;TEXT(C3692,"00")</f>
        <v>2025-08</v>
      </c>
      <c r="B3692" s="4" t="n">
        <v>2025</v>
      </c>
      <c r="C3692" s="4" t="n">
        <v>8</v>
      </c>
      <c r="D3692" s="9" t="s">
        <v>292</v>
      </c>
      <c r="E3692" s="9" t="s">
        <v>349</v>
      </c>
      <c r="F3692" s="12" t="str">
        <f aca="false">INDEX(品項主檔!$B$2:$B$11,MATCH($E3692,品項主檔!$A$2:$A$11,0))</f>
        <v>招牌牛肉麵</v>
      </c>
      <c r="G3692" s="12" t="str">
        <f aca="false">INDEX(品項主檔!$C$2:$C$11,MATCH($E3692,品項主檔!$A$2:$A$11,0))</f>
        <v>主食</v>
      </c>
      <c r="H3692" s="17" t="n">
        <f aca="false">SUMIFS(品項年度售價!$D$2:$D$31,品項年度售價!$A$2:$A$31,$B3692,品項年度售價!$B$2:$B$31,$E3692)</f>
        <v>295</v>
      </c>
      <c r="I3692" s="4" t="n">
        <v>454</v>
      </c>
      <c r="J3692" s="14" t="n">
        <f aca="false">H3692*I3692</f>
        <v>133930</v>
      </c>
    </row>
    <row r="3693" customFormat="false" ht="15" hidden="false" customHeight="false" outlineLevel="0" collapsed="false">
      <c r="A3693" s="6" t="str">
        <f aca="false">TEXT(B3693,"0")&amp;"-"&amp;TEXT(C3693,"00")</f>
        <v>2025-08</v>
      </c>
      <c r="B3693" s="4" t="n">
        <v>2025</v>
      </c>
      <c r="C3693" s="4" t="n">
        <v>8</v>
      </c>
      <c r="D3693" s="9" t="s">
        <v>292</v>
      </c>
      <c r="E3693" s="9" t="s">
        <v>352</v>
      </c>
      <c r="F3693" s="12" t="str">
        <f aca="false">INDEX(品項主檔!$B$2:$B$11,MATCH($E3693,品項主檔!$A$2:$A$11,0))</f>
        <v>三杯雞定食</v>
      </c>
      <c r="G3693" s="12" t="str">
        <f aca="false">INDEX(品項主檔!$C$2:$C$11,MATCH($E3693,品項主檔!$A$2:$A$11,0))</f>
        <v>主食</v>
      </c>
      <c r="H3693" s="17" t="n">
        <f aca="false">SUMIFS(品項年度售價!$D$2:$D$31,品項年度售價!$A$2:$A$31,$B3693,品項年度售價!$B$2:$B$31,$E3693)</f>
        <v>260</v>
      </c>
      <c r="I3693" s="4" t="n">
        <v>418</v>
      </c>
      <c r="J3693" s="14" t="n">
        <f aca="false">H3693*I3693</f>
        <v>108680</v>
      </c>
    </row>
    <row r="3694" customFormat="false" ht="15" hidden="false" customHeight="false" outlineLevel="0" collapsed="false">
      <c r="A3694" s="6" t="str">
        <f aca="false">TEXT(B3694,"0")&amp;"-"&amp;TEXT(C3694,"00")</f>
        <v>2025-08</v>
      </c>
      <c r="B3694" s="4" t="n">
        <v>2025</v>
      </c>
      <c r="C3694" s="4" t="n">
        <v>8</v>
      </c>
      <c r="D3694" s="9" t="s">
        <v>292</v>
      </c>
      <c r="E3694" s="9" t="s">
        <v>354</v>
      </c>
      <c r="F3694" s="12" t="str">
        <f aca="false">INDEX(品項主檔!$B$2:$B$11,MATCH($E3694,品項主檔!$A$2:$A$11,0))</f>
        <v>蔥油雞腿飯</v>
      </c>
      <c r="G3694" s="12" t="str">
        <f aca="false">INDEX(品項主檔!$C$2:$C$11,MATCH($E3694,品項主檔!$A$2:$A$11,0))</f>
        <v>主食</v>
      </c>
      <c r="H3694" s="17" t="n">
        <f aca="false">SUMIFS(品項年度售價!$D$2:$D$31,品項年度售價!$A$2:$A$31,$B3694,品項年度售價!$B$2:$B$31,$E3694)</f>
        <v>230</v>
      </c>
      <c r="I3694" s="4" t="n">
        <v>525</v>
      </c>
      <c r="J3694" s="14" t="n">
        <f aca="false">H3694*I3694</f>
        <v>120750</v>
      </c>
    </row>
    <row r="3695" customFormat="false" ht="15" hidden="false" customHeight="false" outlineLevel="0" collapsed="false">
      <c r="A3695" s="6" t="str">
        <f aca="false">TEXT(B3695,"0")&amp;"-"&amp;TEXT(C3695,"00")</f>
        <v>2025-08</v>
      </c>
      <c r="B3695" s="4" t="n">
        <v>2025</v>
      </c>
      <c r="C3695" s="4" t="n">
        <v>8</v>
      </c>
      <c r="D3695" s="9" t="s">
        <v>292</v>
      </c>
      <c r="E3695" s="9" t="s">
        <v>356</v>
      </c>
      <c r="F3695" s="12" t="str">
        <f aca="false">INDEX(品項主檔!$B$2:$B$11,MATCH($E3695,品項主檔!$A$2:$A$11,0))</f>
        <v>黑胡椒豬排飯</v>
      </c>
      <c r="G3695" s="12" t="str">
        <f aca="false">INDEX(品項主檔!$C$2:$C$11,MATCH($E3695,品項主檔!$A$2:$A$11,0))</f>
        <v>主食</v>
      </c>
      <c r="H3695" s="17" t="n">
        <f aca="false">SUMIFS(品項年度售價!$D$2:$D$31,品項年度售價!$A$2:$A$31,$B3695,品項年度售價!$B$2:$B$31,$E3695)</f>
        <v>240</v>
      </c>
      <c r="I3695" s="4" t="n">
        <v>471</v>
      </c>
      <c r="J3695" s="14" t="n">
        <f aca="false">H3695*I3695</f>
        <v>113040</v>
      </c>
    </row>
    <row r="3696" customFormat="false" ht="15" hidden="false" customHeight="false" outlineLevel="0" collapsed="false">
      <c r="A3696" s="6" t="str">
        <f aca="false">TEXT(B3696,"0")&amp;"-"&amp;TEXT(C3696,"00")</f>
        <v>2025-08</v>
      </c>
      <c r="B3696" s="4" t="n">
        <v>2025</v>
      </c>
      <c r="C3696" s="4" t="n">
        <v>8</v>
      </c>
      <c r="D3696" s="9" t="s">
        <v>292</v>
      </c>
      <c r="E3696" s="9" t="s">
        <v>358</v>
      </c>
      <c r="F3696" s="12" t="str">
        <f aca="false">INDEX(品項主檔!$B$2:$B$11,MATCH($E3696,品項主檔!$A$2:$A$11,0))</f>
        <v>麻油雞湯麵</v>
      </c>
      <c r="G3696" s="12" t="str">
        <f aca="false">INDEX(品項主檔!$C$2:$C$11,MATCH($E3696,品項主檔!$A$2:$A$11,0))</f>
        <v>主食</v>
      </c>
      <c r="H3696" s="17" t="n">
        <f aca="false">SUMIFS(品項年度售價!$D$2:$D$31,品項年度售價!$A$2:$A$31,$B3696,品項年度售價!$B$2:$B$31,$E3696)</f>
        <v>305</v>
      </c>
      <c r="I3696" s="4" t="n">
        <v>210</v>
      </c>
      <c r="J3696" s="14" t="n">
        <f aca="false">H3696*I3696</f>
        <v>64050</v>
      </c>
    </row>
    <row r="3697" customFormat="false" ht="15" hidden="false" customHeight="false" outlineLevel="0" collapsed="false">
      <c r="A3697" s="6" t="str">
        <f aca="false">TEXT(B3697,"0")&amp;"-"&amp;TEXT(C3697,"00")</f>
        <v>2025-08</v>
      </c>
      <c r="B3697" s="4" t="n">
        <v>2025</v>
      </c>
      <c r="C3697" s="4" t="n">
        <v>8</v>
      </c>
      <c r="D3697" s="9" t="s">
        <v>292</v>
      </c>
      <c r="E3697" s="9" t="s">
        <v>360</v>
      </c>
      <c r="F3697" s="12" t="str">
        <f aca="false">INDEX(品項主檔!$B$2:$B$11,MATCH($E3697,品項主檔!$A$2:$A$11,0))</f>
        <v>塔香涼麵</v>
      </c>
      <c r="G3697" s="12" t="str">
        <f aca="false">INDEX(品項主檔!$C$2:$C$11,MATCH($E3697,品項主檔!$A$2:$A$11,0))</f>
        <v>主食</v>
      </c>
      <c r="H3697" s="17" t="n">
        <f aca="false">SUMIFS(品項年度售價!$D$2:$D$31,品項年度售價!$A$2:$A$31,$B3697,品項年度售價!$B$2:$B$31,$E3697)</f>
        <v>185</v>
      </c>
      <c r="I3697" s="4" t="n">
        <v>817</v>
      </c>
      <c r="J3697" s="14" t="n">
        <f aca="false">H3697*I3697</f>
        <v>151145</v>
      </c>
    </row>
    <row r="3698" customFormat="false" ht="15" hidden="false" customHeight="false" outlineLevel="0" collapsed="false">
      <c r="A3698" s="6" t="str">
        <f aca="false">TEXT(B3698,"0")&amp;"-"&amp;TEXT(C3698,"00")</f>
        <v>2025-08</v>
      </c>
      <c r="B3698" s="4" t="n">
        <v>2025</v>
      </c>
      <c r="C3698" s="4" t="n">
        <v>8</v>
      </c>
      <c r="D3698" s="9" t="s">
        <v>292</v>
      </c>
      <c r="E3698" s="9" t="s">
        <v>362</v>
      </c>
      <c r="F3698" s="12" t="str">
        <f aca="false">INDEX(品項主檔!$B$2:$B$11,MATCH($E3698,品項主檔!$A$2:$A$11,0))</f>
        <v>海鮮炒飯</v>
      </c>
      <c r="G3698" s="12" t="str">
        <f aca="false">INDEX(品項主檔!$C$2:$C$11,MATCH($E3698,品項主檔!$A$2:$A$11,0))</f>
        <v>主食</v>
      </c>
      <c r="H3698" s="17" t="n">
        <f aca="false">SUMIFS(品項年度售價!$D$2:$D$31,品項年度售價!$A$2:$A$31,$B3698,品項年度售價!$B$2:$B$31,$E3698)</f>
        <v>255</v>
      </c>
      <c r="I3698" s="4" t="n">
        <v>410</v>
      </c>
      <c r="J3698" s="14" t="n">
        <f aca="false">H3698*I3698</f>
        <v>104550</v>
      </c>
    </row>
    <row r="3699" customFormat="false" ht="15" hidden="false" customHeight="false" outlineLevel="0" collapsed="false">
      <c r="A3699" s="6" t="str">
        <f aca="false">TEXT(B3699,"0")&amp;"-"&amp;TEXT(C3699,"00")</f>
        <v>2025-08</v>
      </c>
      <c r="B3699" s="4" t="n">
        <v>2025</v>
      </c>
      <c r="C3699" s="4" t="n">
        <v>8</v>
      </c>
      <c r="D3699" s="9" t="s">
        <v>292</v>
      </c>
      <c r="E3699" s="9" t="s">
        <v>364</v>
      </c>
      <c r="F3699" s="12" t="str">
        <f aca="false">INDEX(品項主檔!$B$2:$B$11,MATCH($E3699,品項主檔!$A$2:$A$11,0))</f>
        <v>酸辣湯</v>
      </c>
      <c r="G3699" s="12" t="str">
        <f aca="false">INDEX(品項主檔!$C$2:$C$11,MATCH($E3699,品項主檔!$A$2:$A$11,0))</f>
        <v>湯品</v>
      </c>
      <c r="H3699" s="17" t="n">
        <f aca="false">SUMIFS(品項年度售價!$D$2:$D$31,品項年度售價!$A$2:$A$31,$B3699,品項年度售價!$B$2:$B$31,$E3699)</f>
        <v>60</v>
      </c>
      <c r="I3699" s="4" t="n">
        <v>1596</v>
      </c>
      <c r="J3699" s="14" t="n">
        <f aca="false">H3699*I3699</f>
        <v>95760</v>
      </c>
    </row>
    <row r="3700" customFormat="false" ht="15" hidden="false" customHeight="false" outlineLevel="0" collapsed="false">
      <c r="A3700" s="6" t="str">
        <f aca="false">TEXT(B3700,"0")&amp;"-"&amp;TEXT(C3700,"00")</f>
        <v>2025-08</v>
      </c>
      <c r="B3700" s="4" t="n">
        <v>2025</v>
      </c>
      <c r="C3700" s="4" t="n">
        <v>8</v>
      </c>
      <c r="D3700" s="9" t="s">
        <v>292</v>
      </c>
      <c r="E3700" s="9" t="s">
        <v>367</v>
      </c>
      <c r="F3700" s="12" t="str">
        <f aca="false">INDEX(品項主檔!$B$2:$B$11,MATCH($E3700,品項主檔!$A$2:$A$11,0))</f>
        <v>招牌滷味拼盤</v>
      </c>
      <c r="G3700" s="12" t="str">
        <f aca="false">INDEX(品項主檔!$C$2:$C$11,MATCH($E3700,品項主檔!$A$2:$A$11,0))</f>
        <v>小菜</v>
      </c>
      <c r="H3700" s="17" t="n">
        <f aca="false">SUMIFS(品項年度售價!$D$2:$D$31,品項年度售價!$A$2:$A$31,$B3700,品項年度售價!$B$2:$B$31,$E3700)</f>
        <v>125</v>
      </c>
      <c r="I3700" s="4" t="n">
        <v>1886</v>
      </c>
      <c r="J3700" s="14" t="n">
        <f aca="false">H3700*I3700</f>
        <v>235750</v>
      </c>
    </row>
    <row r="3701" customFormat="false" ht="15" hidden="false" customHeight="false" outlineLevel="0" collapsed="false">
      <c r="A3701" s="6" t="str">
        <f aca="false">TEXT(B3701,"0")&amp;"-"&amp;TEXT(C3701,"00")</f>
        <v>2025-08</v>
      </c>
      <c r="B3701" s="4" t="n">
        <v>2025</v>
      </c>
      <c r="C3701" s="4" t="n">
        <v>8</v>
      </c>
      <c r="D3701" s="9" t="s">
        <v>292</v>
      </c>
      <c r="E3701" s="9" t="s">
        <v>370</v>
      </c>
      <c r="F3701" s="12" t="str">
        <f aca="false">INDEX(品項主檔!$B$2:$B$11,MATCH($E3701,品項主檔!$A$2:$A$11,0))</f>
        <v>古早味紅茶</v>
      </c>
      <c r="G3701" s="12" t="str">
        <f aca="false">INDEX(品項主檔!$C$2:$C$11,MATCH($E3701,品項主檔!$A$2:$A$11,0))</f>
        <v>飲品</v>
      </c>
      <c r="H3701" s="17" t="n">
        <f aca="false">SUMIFS(品項年度售價!$D$2:$D$31,品項年度售價!$A$2:$A$31,$B3701,品項年度售價!$B$2:$B$31,$E3701)</f>
        <v>45</v>
      </c>
      <c r="I3701" s="4" t="n">
        <v>6042</v>
      </c>
      <c r="J3701" s="14" t="n">
        <f aca="false">H3701*I3701</f>
        <v>271890</v>
      </c>
    </row>
    <row r="3702" customFormat="false" ht="15" hidden="false" customHeight="false" outlineLevel="0" collapsed="false">
      <c r="A3702" s="6" t="str">
        <f aca="false">TEXT(B3702,"0")&amp;"-"&amp;TEXT(C3702,"00")</f>
        <v>2025-08</v>
      </c>
      <c r="B3702" s="4" t="n">
        <v>2025</v>
      </c>
      <c r="C3702" s="4" t="n">
        <v>8</v>
      </c>
      <c r="D3702" s="9" t="s">
        <v>315</v>
      </c>
      <c r="E3702" s="9" t="s">
        <v>349</v>
      </c>
      <c r="F3702" s="12" t="str">
        <f aca="false">INDEX(品項主檔!$B$2:$B$11,MATCH($E3702,品項主檔!$A$2:$A$11,0))</f>
        <v>招牌牛肉麵</v>
      </c>
      <c r="G3702" s="12" t="str">
        <f aca="false">INDEX(品項主檔!$C$2:$C$11,MATCH($E3702,品項主檔!$A$2:$A$11,0))</f>
        <v>主食</v>
      </c>
      <c r="H3702" s="17" t="n">
        <f aca="false">SUMIFS(品項年度售價!$D$2:$D$31,品項年度售價!$A$2:$A$31,$B3702,品項年度售價!$B$2:$B$31,$E3702)</f>
        <v>295</v>
      </c>
      <c r="I3702" s="4" t="n">
        <v>340</v>
      </c>
      <c r="J3702" s="14" t="n">
        <f aca="false">H3702*I3702</f>
        <v>100300</v>
      </c>
    </row>
    <row r="3703" customFormat="false" ht="15" hidden="false" customHeight="false" outlineLevel="0" collapsed="false">
      <c r="A3703" s="6" t="str">
        <f aca="false">TEXT(B3703,"0")&amp;"-"&amp;TEXT(C3703,"00")</f>
        <v>2025-08</v>
      </c>
      <c r="B3703" s="4" t="n">
        <v>2025</v>
      </c>
      <c r="C3703" s="4" t="n">
        <v>8</v>
      </c>
      <c r="D3703" s="9" t="s">
        <v>315</v>
      </c>
      <c r="E3703" s="9" t="s">
        <v>352</v>
      </c>
      <c r="F3703" s="12" t="str">
        <f aca="false">INDEX(品項主檔!$B$2:$B$11,MATCH($E3703,品項主檔!$A$2:$A$11,0))</f>
        <v>三杯雞定食</v>
      </c>
      <c r="G3703" s="12" t="str">
        <f aca="false">INDEX(品項主檔!$C$2:$C$11,MATCH($E3703,品項主檔!$A$2:$A$11,0))</f>
        <v>主食</v>
      </c>
      <c r="H3703" s="17" t="n">
        <f aca="false">SUMIFS(品項年度售價!$D$2:$D$31,品項年度售價!$A$2:$A$31,$B3703,品項年度售價!$B$2:$B$31,$E3703)</f>
        <v>260</v>
      </c>
      <c r="I3703" s="4" t="n">
        <v>428</v>
      </c>
      <c r="J3703" s="14" t="n">
        <f aca="false">H3703*I3703</f>
        <v>111280</v>
      </c>
    </row>
    <row r="3704" customFormat="false" ht="15" hidden="false" customHeight="false" outlineLevel="0" collapsed="false">
      <c r="A3704" s="6" t="str">
        <f aca="false">TEXT(B3704,"0")&amp;"-"&amp;TEXT(C3704,"00")</f>
        <v>2025-08</v>
      </c>
      <c r="B3704" s="4" t="n">
        <v>2025</v>
      </c>
      <c r="C3704" s="4" t="n">
        <v>8</v>
      </c>
      <c r="D3704" s="9" t="s">
        <v>315</v>
      </c>
      <c r="E3704" s="9" t="s">
        <v>354</v>
      </c>
      <c r="F3704" s="12" t="str">
        <f aca="false">INDEX(品項主檔!$B$2:$B$11,MATCH($E3704,品項主檔!$A$2:$A$11,0))</f>
        <v>蔥油雞腿飯</v>
      </c>
      <c r="G3704" s="12" t="str">
        <f aca="false">INDEX(品項主檔!$C$2:$C$11,MATCH($E3704,品項主檔!$A$2:$A$11,0))</f>
        <v>主食</v>
      </c>
      <c r="H3704" s="17" t="n">
        <f aca="false">SUMIFS(品項年度售價!$D$2:$D$31,品項年度售價!$A$2:$A$31,$B3704,品項年度售價!$B$2:$B$31,$E3704)</f>
        <v>230</v>
      </c>
      <c r="I3704" s="4" t="n">
        <v>424</v>
      </c>
      <c r="J3704" s="14" t="n">
        <f aca="false">H3704*I3704</f>
        <v>97520</v>
      </c>
    </row>
    <row r="3705" customFormat="false" ht="15" hidden="false" customHeight="false" outlineLevel="0" collapsed="false">
      <c r="A3705" s="6" t="str">
        <f aca="false">TEXT(B3705,"0")&amp;"-"&amp;TEXT(C3705,"00")</f>
        <v>2025-08</v>
      </c>
      <c r="B3705" s="4" t="n">
        <v>2025</v>
      </c>
      <c r="C3705" s="4" t="n">
        <v>8</v>
      </c>
      <c r="D3705" s="9" t="s">
        <v>315</v>
      </c>
      <c r="E3705" s="9" t="s">
        <v>356</v>
      </c>
      <c r="F3705" s="12" t="str">
        <f aca="false">INDEX(品項主檔!$B$2:$B$11,MATCH($E3705,品項主檔!$A$2:$A$11,0))</f>
        <v>黑胡椒豬排飯</v>
      </c>
      <c r="G3705" s="12" t="str">
        <f aca="false">INDEX(品項主檔!$C$2:$C$11,MATCH($E3705,品項主檔!$A$2:$A$11,0))</f>
        <v>主食</v>
      </c>
      <c r="H3705" s="17" t="n">
        <f aca="false">SUMIFS(品項年度售價!$D$2:$D$31,品項年度售價!$A$2:$A$31,$B3705,品項年度售價!$B$2:$B$31,$E3705)</f>
        <v>240</v>
      </c>
      <c r="I3705" s="4" t="n">
        <v>293</v>
      </c>
      <c r="J3705" s="14" t="n">
        <f aca="false">H3705*I3705</f>
        <v>70320</v>
      </c>
    </row>
    <row r="3706" customFormat="false" ht="15" hidden="false" customHeight="false" outlineLevel="0" collapsed="false">
      <c r="A3706" s="6" t="str">
        <f aca="false">TEXT(B3706,"0")&amp;"-"&amp;TEXT(C3706,"00")</f>
        <v>2025-08</v>
      </c>
      <c r="B3706" s="4" t="n">
        <v>2025</v>
      </c>
      <c r="C3706" s="4" t="n">
        <v>8</v>
      </c>
      <c r="D3706" s="9" t="s">
        <v>315</v>
      </c>
      <c r="E3706" s="9" t="s">
        <v>358</v>
      </c>
      <c r="F3706" s="12" t="str">
        <f aca="false">INDEX(品項主檔!$B$2:$B$11,MATCH($E3706,品項主檔!$A$2:$A$11,0))</f>
        <v>麻油雞湯麵</v>
      </c>
      <c r="G3706" s="12" t="str">
        <f aca="false">INDEX(品項主檔!$C$2:$C$11,MATCH($E3706,品項主檔!$A$2:$A$11,0))</f>
        <v>主食</v>
      </c>
      <c r="H3706" s="17" t="n">
        <f aca="false">SUMIFS(品項年度售價!$D$2:$D$31,品項年度售價!$A$2:$A$31,$B3706,品項年度售價!$B$2:$B$31,$E3706)</f>
        <v>305</v>
      </c>
      <c r="I3706" s="4" t="n">
        <v>135</v>
      </c>
      <c r="J3706" s="14" t="n">
        <f aca="false">H3706*I3706</f>
        <v>41175</v>
      </c>
    </row>
    <row r="3707" customFormat="false" ht="15" hidden="false" customHeight="false" outlineLevel="0" collapsed="false">
      <c r="A3707" s="6" t="str">
        <f aca="false">TEXT(B3707,"0")&amp;"-"&amp;TEXT(C3707,"00")</f>
        <v>2025-08</v>
      </c>
      <c r="B3707" s="4" t="n">
        <v>2025</v>
      </c>
      <c r="C3707" s="4" t="n">
        <v>8</v>
      </c>
      <c r="D3707" s="9" t="s">
        <v>315</v>
      </c>
      <c r="E3707" s="9" t="s">
        <v>360</v>
      </c>
      <c r="F3707" s="12" t="str">
        <f aca="false">INDEX(品項主檔!$B$2:$B$11,MATCH($E3707,品項主檔!$A$2:$A$11,0))</f>
        <v>塔香涼麵</v>
      </c>
      <c r="G3707" s="12" t="str">
        <f aca="false">INDEX(品項主檔!$C$2:$C$11,MATCH($E3707,品項主檔!$A$2:$A$11,0))</f>
        <v>主食</v>
      </c>
      <c r="H3707" s="17" t="n">
        <f aca="false">SUMIFS(品項年度售價!$D$2:$D$31,品項年度售價!$A$2:$A$31,$B3707,品項年度售價!$B$2:$B$31,$E3707)</f>
        <v>185</v>
      </c>
      <c r="I3707" s="4" t="n">
        <v>526</v>
      </c>
      <c r="J3707" s="14" t="n">
        <f aca="false">H3707*I3707</f>
        <v>97310</v>
      </c>
    </row>
    <row r="3708" customFormat="false" ht="15" hidden="false" customHeight="false" outlineLevel="0" collapsed="false">
      <c r="A3708" s="6" t="str">
        <f aca="false">TEXT(B3708,"0")&amp;"-"&amp;TEXT(C3708,"00")</f>
        <v>2025-08</v>
      </c>
      <c r="B3708" s="4" t="n">
        <v>2025</v>
      </c>
      <c r="C3708" s="4" t="n">
        <v>8</v>
      </c>
      <c r="D3708" s="9" t="s">
        <v>315</v>
      </c>
      <c r="E3708" s="9" t="s">
        <v>362</v>
      </c>
      <c r="F3708" s="12" t="str">
        <f aca="false">INDEX(品項主檔!$B$2:$B$11,MATCH($E3708,品項主檔!$A$2:$A$11,0))</f>
        <v>海鮮炒飯</v>
      </c>
      <c r="G3708" s="12" t="str">
        <f aca="false">INDEX(品項主檔!$C$2:$C$11,MATCH($E3708,品項主檔!$A$2:$A$11,0))</f>
        <v>主食</v>
      </c>
      <c r="H3708" s="17" t="n">
        <f aca="false">SUMIFS(品項年度售價!$D$2:$D$31,品項年度售價!$A$2:$A$31,$B3708,品項年度售價!$B$2:$B$31,$E3708)</f>
        <v>255</v>
      </c>
      <c r="I3708" s="4" t="n">
        <v>425</v>
      </c>
      <c r="J3708" s="14" t="n">
        <f aca="false">H3708*I3708</f>
        <v>108375</v>
      </c>
    </row>
    <row r="3709" customFormat="false" ht="15" hidden="false" customHeight="false" outlineLevel="0" collapsed="false">
      <c r="A3709" s="6" t="str">
        <f aca="false">TEXT(B3709,"0")&amp;"-"&amp;TEXT(C3709,"00")</f>
        <v>2025-08</v>
      </c>
      <c r="B3709" s="4" t="n">
        <v>2025</v>
      </c>
      <c r="C3709" s="4" t="n">
        <v>8</v>
      </c>
      <c r="D3709" s="9" t="s">
        <v>315</v>
      </c>
      <c r="E3709" s="9" t="s">
        <v>364</v>
      </c>
      <c r="F3709" s="12" t="str">
        <f aca="false">INDEX(品項主檔!$B$2:$B$11,MATCH($E3709,品項主檔!$A$2:$A$11,0))</f>
        <v>酸辣湯</v>
      </c>
      <c r="G3709" s="12" t="str">
        <f aca="false">INDEX(品項主檔!$C$2:$C$11,MATCH($E3709,品項主檔!$A$2:$A$11,0))</f>
        <v>湯品</v>
      </c>
      <c r="H3709" s="17" t="n">
        <f aca="false">SUMIFS(品項年度售價!$D$2:$D$31,品項年度售價!$A$2:$A$31,$B3709,品項年度售價!$B$2:$B$31,$E3709)</f>
        <v>60</v>
      </c>
      <c r="I3709" s="4" t="n">
        <v>1685</v>
      </c>
      <c r="J3709" s="14" t="n">
        <f aca="false">H3709*I3709</f>
        <v>101100</v>
      </c>
    </row>
    <row r="3710" customFormat="false" ht="15" hidden="false" customHeight="false" outlineLevel="0" collapsed="false">
      <c r="A3710" s="6" t="str">
        <f aca="false">TEXT(B3710,"0")&amp;"-"&amp;TEXT(C3710,"00")</f>
        <v>2025-08</v>
      </c>
      <c r="B3710" s="4" t="n">
        <v>2025</v>
      </c>
      <c r="C3710" s="4" t="n">
        <v>8</v>
      </c>
      <c r="D3710" s="9" t="s">
        <v>315</v>
      </c>
      <c r="E3710" s="9" t="s">
        <v>367</v>
      </c>
      <c r="F3710" s="12" t="str">
        <f aca="false">INDEX(品項主檔!$B$2:$B$11,MATCH($E3710,品項主檔!$A$2:$A$11,0))</f>
        <v>招牌滷味拼盤</v>
      </c>
      <c r="G3710" s="12" t="str">
        <f aca="false">INDEX(品項主檔!$C$2:$C$11,MATCH($E3710,品項主檔!$A$2:$A$11,0))</f>
        <v>小菜</v>
      </c>
      <c r="H3710" s="17" t="n">
        <f aca="false">SUMIFS(品項年度售價!$D$2:$D$31,品項年度售價!$A$2:$A$31,$B3710,品項年度售價!$B$2:$B$31,$E3710)</f>
        <v>125</v>
      </c>
      <c r="I3710" s="4" t="n">
        <v>1312</v>
      </c>
      <c r="J3710" s="14" t="n">
        <f aca="false">H3710*I3710</f>
        <v>164000</v>
      </c>
    </row>
    <row r="3711" customFormat="false" ht="15" hidden="false" customHeight="false" outlineLevel="0" collapsed="false">
      <c r="A3711" s="6" t="str">
        <f aca="false">TEXT(B3711,"0")&amp;"-"&amp;TEXT(C3711,"00")</f>
        <v>2025-08</v>
      </c>
      <c r="B3711" s="4" t="n">
        <v>2025</v>
      </c>
      <c r="C3711" s="4" t="n">
        <v>8</v>
      </c>
      <c r="D3711" s="9" t="s">
        <v>315</v>
      </c>
      <c r="E3711" s="9" t="s">
        <v>370</v>
      </c>
      <c r="F3711" s="12" t="str">
        <f aca="false">INDEX(品項主檔!$B$2:$B$11,MATCH($E3711,品項主檔!$A$2:$A$11,0))</f>
        <v>古早味紅茶</v>
      </c>
      <c r="G3711" s="12" t="str">
        <f aca="false">INDEX(品項主檔!$C$2:$C$11,MATCH($E3711,品項主檔!$A$2:$A$11,0))</f>
        <v>飲品</v>
      </c>
      <c r="H3711" s="17" t="n">
        <f aca="false">SUMIFS(品項年度售價!$D$2:$D$31,品項年度售價!$A$2:$A$31,$B3711,品項年度售價!$B$2:$B$31,$E3711)</f>
        <v>45</v>
      </c>
      <c r="I3711" s="4" t="n">
        <v>5263</v>
      </c>
      <c r="J3711" s="14" t="n">
        <f aca="false">H3711*I3711</f>
        <v>236835</v>
      </c>
    </row>
    <row r="3712" customFormat="false" ht="15" hidden="false" customHeight="false" outlineLevel="0" collapsed="false">
      <c r="A3712" s="6" t="str">
        <f aca="false">TEXT(B3712,"0")&amp;"-"&amp;TEXT(C3712,"00")</f>
        <v>2025-09</v>
      </c>
      <c r="B3712" s="4" t="n">
        <v>2025</v>
      </c>
      <c r="C3712" s="4" t="n">
        <v>9</v>
      </c>
      <c r="D3712" s="9" t="s">
        <v>294</v>
      </c>
      <c r="E3712" s="9" t="s">
        <v>349</v>
      </c>
      <c r="F3712" s="12" t="str">
        <f aca="false">INDEX(品項主檔!$B$2:$B$11,MATCH($E3712,品項主檔!$A$2:$A$11,0))</f>
        <v>招牌牛肉麵</v>
      </c>
      <c r="G3712" s="12" t="str">
        <f aca="false">INDEX(品項主檔!$C$2:$C$11,MATCH($E3712,品項主檔!$A$2:$A$11,0))</f>
        <v>主食</v>
      </c>
      <c r="H3712" s="17" t="n">
        <f aca="false">SUMIFS(品項年度售價!$D$2:$D$31,品項年度售價!$A$2:$A$31,$B3712,品項年度售價!$B$2:$B$31,$E3712)</f>
        <v>295</v>
      </c>
      <c r="I3712" s="4" t="n">
        <v>530</v>
      </c>
      <c r="J3712" s="14" t="n">
        <f aca="false">H3712*I3712</f>
        <v>156350</v>
      </c>
    </row>
    <row r="3713" customFormat="false" ht="15" hidden="false" customHeight="false" outlineLevel="0" collapsed="false">
      <c r="A3713" s="6" t="str">
        <f aca="false">TEXT(B3713,"0")&amp;"-"&amp;TEXT(C3713,"00")</f>
        <v>2025-09</v>
      </c>
      <c r="B3713" s="4" t="n">
        <v>2025</v>
      </c>
      <c r="C3713" s="4" t="n">
        <v>9</v>
      </c>
      <c r="D3713" s="9" t="s">
        <v>294</v>
      </c>
      <c r="E3713" s="9" t="s">
        <v>352</v>
      </c>
      <c r="F3713" s="12" t="str">
        <f aca="false">INDEX(品項主檔!$B$2:$B$11,MATCH($E3713,品項主檔!$A$2:$A$11,0))</f>
        <v>三杯雞定食</v>
      </c>
      <c r="G3713" s="12" t="str">
        <f aca="false">INDEX(品項主檔!$C$2:$C$11,MATCH($E3713,品項主檔!$A$2:$A$11,0))</f>
        <v>主食</v>
      </c>
      <c r="H3713" s="17" t="n">
        <f aca="false">SUMIFS(品項年度售價!$D$2:$D$31,品項年度售價!$A$2:$A$31,$B3713,品項年度售價!$B$2:$B$31,$E3713)</f>
        <v>260</v>
      </c>
      <c r="I3713" s="4" t="n">
        <v>447</v>
      </c>
      <c r="J3713" s="14" t="n">
        <f aca="false">H3713*I3713</f>
        <v>116220</v>
      </c>
    </row>
    <row r="3714" customFormat="false" ht="15" hidden="false" customHeight="false" outlineLevel="0" collapsed="false">
      <c r="A3714" s="6" t="str">
        <f aca="false">TEXT(B3714,"0")&amp;"-"&amp;TEXT(C3714,"00")</f>
        <v>2025-09</v>
      </c>
      <c r="B3714" s="4" t="n">
        <v>2025</v>
      </c>
      <c r="C3714" s="4" t="n">
        <v>9</v>
      </c>
      <c r="D3714" s="9" t="s">
        <v>294</v>
      </c>
      <c r="E3714" s="9" t="s">
        <v>354</v>
      </c>
      <c r="F3714" s="12" t="str">
        <f aca="false">INDEX(品項主檔!$B$2:$B$11,MATCH($E3714,品項主檔!$A$2:$A$11,0))</f>
        <v>蔥油雞腿飯</v>
      </c>
      <c r="G3714" s="12" t="str">
        <f aca="false">INDEX(品項主檔!$C$2:$C$11,MATCH($E3714,品項主檔!$A$2:$A$11,0))</f>
        <v>主食</v>
      </c>
      <c r="H3714" s="17" t="n">
        <f aca="false">SUMIFS(品項年度售價!$D$2:$D$31,品項年度售價!$A$2:$A$31,$B3714,品項年度售價!$B$2:$B$31,$E3714)</f>
        <v>230</v>
      </c>
      <c r="I3714" s="4" t="n">
        <v>554</v>
      </c>
      <c r="J3714" s="14" t="n">
        <f aca="false">H3714*I3714</f>
        <v>127420</v>
      </c>
    </row>
    <row r="3715" customFormat="false" ht="15" hidden="false" customHeight="false" outlineLevel="0" collapsed="false">
      <c r="A3715" s="6" t="str">
        <f aca="false">TEXT(B3715,"0")&amp;"-"&amp;TEXT(C3715,"00")</f>
        <v>2025-09</v>
      </c>
      <c r="B3715" s="4" t="n">
        <v>2025</v>
      </c>
      <c r="C3715" s="4" t="n">
        <v>9</v>
      </c>
      <c r="D3715" s="9" t="s">
        <v>294</v>
      </c>
      <c r="E3715" s="9" t="s">
        <v>356</v>
      </c>
      <c r="F3715" s="12" t="str">
        <f aca="false">INDEX(品項主檔!$B$2:$B$11,MATCH($E3715,品項主檔!$A$2:$A$11,0))</f>
        <v>黑胡椒豬排飯</v>
      </c>
      <c r="G3715" s="12" t="str">
        <f aca="false">INDEX(品項主檔!$C$2:$C$11,MATCH($E3715,品項主檔!$A$2:$A$11,0))</f>
        <v>主食</v>
      </c>
      <c r="H3715" s="17" t="n">
        <f aca="false">SUMIFS(品項年度售價!$D$2:$D$31,品項年度售價!$A$2:$A$31,$B3715,品項年度售價!$B$2:$B$31,$E3715)</f>
        <v>240</v>
      </c>
      <c r="I3715" s="4" t="n">
        <v>466</v>
      </c>
      <c r="J3715" s="14" t="n">
        <f aca="false">H3715*I3715</f>
        <v>111840</v>
      </c>
    </row>
    <row r="3716" customFormat="false" ht="15" hidden="false" customHeight="false" outlineLevel="0" collapsed="false">
      <c r="A3716" s="6" t="str">
        <f aca="false">TEXT(B3716,"0")&amp;"-"&amp;TEXT(C3716,"00")</f>
        <v>2025-09</v>
      </c>
      <c r="B3716" s="4" t="n">
        <v>2025</v>
      </c>
      <c r="C3716" s="4" t="n">
        <v>9</v>
      </c>
      <c r="D3716" s="9" t="s">
        <v>294</v>
      </c>
      <c r="E3716" s="9" t="s">
        <v>358</v>
      </c>
      <c r="F3716" s="12" t="str">
        <f aca="false">INDEX(品項主檔!$B$2:$B$11,MATCH($E3716,品項主檔!$A$2:$A$11,0))</f>
        <v>麻油雞湯麵</v>
      </c>
      <c r="G3716" s="12" t="str">
        <f aca="false">INDEX(品項主檔!$C$2:$C$11,MATCH($E3716,品項主檔!$A$2:$A$11,0))</f>
        <v>主食</v>
      </c>
      <c r="H3716" s="17" t="n">
        <f aca="false">SUMIFS(品項年度售價!$D$2:$D$31,品項年度售價!$A$2:$A$31,$B3716,品項年度售價!$B$2:$B$31,$E3716)</f>
        <v>305</v>
      </c>
      <c r="I3716" s="4" t="n">
        <v>374</v>
      </c>
      <c r="J3716" s="14" t="n">
        <f aca="false">H3716*I3716</f>
        <v>114070</v>
      </c>
    </row>
    <row r="3717" customFormat="false" ht="15" hidden="false" customHeight="false" outlineLevel="0" collapsed="false">
      <c r="A3717" s="6" t="str">
        <f aca="false">TEXT(B3717,"0")&amp;"-"&amp;TEXT(C3717,"00")</f>
        <v>2025-09</v>
      </c>
      <c r="B3717" s="4" t="n">
        <v>2025</v>
      </c>
      <c r="C3717" s="4" t="n">
        <v>9</v>
      </c>
      <c r="D3717" s="9" t="s">
        <v>294</v>
      </c>
      <c r="E3717" s="9" t="s">
        <v>360</v>
      </c>
      <c r="F3717" s="12" t="str">
        <f aca="false">INDEX(品項主檔!$B$2:$B$11,MATCH($E3717,品項主檔!$A$2:$A$11,0))</f>
        <v>塔香涼麵</v>
      </c>
      <c r="G3717" s="12" t="str">
        <f aca="false">INDEX(品項主檔!$C$2:$C$11,MATCH($E3717,品項主檔!$A$2:$A$11,0))</f>
        <v>主食</v>
      </c>
      <c r="H3717" s="17" t="n">
        <f aca="false">SUMIFS(品項年度售價!$D$2:$D$31,品項年度售價!$A$2:$A$31,$B3717,品項年度售價!$B$2:$B$31,$E3717)</f>
        <v>185</v>
      </c>
      <c r="I3717" s="4" t="n">
        <v>516</v>
      </c>
      <c r="J3717" s="14" t="n">
        <f aca="false">H3717*I3717</f>
        <v>95460</v>
      </c>
    </row>
    <row r="3718" customFormat="false" ht="15" hidden="false" customHeight="false" outlineLevel="0" collapsed="false">
      <c r="A3718" s="6" t="str">
        <f aca="false">TEXT(B3718,"0")&amp;"-"&amp;TEXT(C3718,"00")</f>
        <v>2025-09</v>
      </c>
      <c r="B3718" s="4" t="n">
        <v>2025</v>
      </c>
      <c r="C3718" s="4" t="n">
        <v>9</v>
      </c>
      <c r="D3718" s="9" t="s">
        <v>294</v>
      </c>
      <c r="E3718" s="9" t="s">
        <v>362</v>
      </c>
      <c r="F3718" s="12" t="str">
        <f aca="false">INDEX(品項主檔!$B$2:$B$11,MATCH($E3718,品項主檔!$A$2:$A$11,0))</f>
        <v>海鮮炒飯</v>
      </c>
      <c r="G3718" s="12" t="str">
        <f aca="false">INDEX(品項主檔!$C$2:$C$11,MATCH($E3718,品項主檔!$A$2:$A$11,0))</f>
        <v>主食</v>
      </c>
      <c r="H3718" s="17" t="n">
        <f aca="false">SUMIFS(品項年度售價!$D$2:$D$31,品項年度售價!$A$2:$A$31,$B3718,品項年度售價!$B$2:$B$31,$E3718)</f>
        <v>255</v>
      </c>
      <c r="I3718" s="4" t="n">
        <v>487</v>
      </c>
      <c r="J3718" s="14" t="n">
        <f aca="false">H3718*I3718</f>
        <v>124185</v>
      </c>
    </row>
    <row r="3719" customFormat="false" ht="15" hidden="false" customHeight="false" outlineLevel="0" collapsed="false">
      <c r="A3719" s="6" t="str">
        <f aca="false">TEXT(B3719,"0")&amp;"-"&amp;TEXT(C3719,"00")</f>
        <v>2025-09</v>
      </c>
      <c r="B3719" s="4" t="n">
        <v>2025</v>
      </c>
      <c r="C3719" s="4" t="n">
        <v>9</v>
      </c>
      <c r="D3719" s="9" t="s">
        <v>294</v>
      </c>
      <c r="E3719" s="9" t="s">
        <v>364</v>
      </c>
      <c r="F3719" s="12" t="str">
        <f aca="false">INDEX(品項主檔!$B$2:$B$11,MATCH($E3719,品項主檔!$A$2:$A$11,0))</f>
        <v>酸辣湯</v>
      </c>
      <c r="G3719" s="12" t="str">
        <f aca="false">INDEX(品項主檔!$C$2:$C$11,MATCH($E3719,品項主檔!$A$2:$A$11,0))</f>
        <v>湯品</v>
      </c>
      <c r="H3719" s="17" t="n">
        <f aca="false">SUMIFS(品項年度售價!$D$2:$D$31,品項年度售價!$A$2:$A$31,$B3719,品項年度售價!$B$2:$B$31,$E3719)</f>
        <v>60</v>
      </c>
      <c r="I3719" s="4" t="n">
        <v>2790</v>
      </c>
      <c r="J3719" s="14" t="n">
        <f aca="false">H3719*I3719</f>
        <v>167400</v>
      </c>
    </row>
    <row r="3720" customFormat="false" ht="15" hidden="false" customHeight="false" outlineLevel="0" collapsed="false">
      <c r="A3720" s="6" t="str">
        <f aca="false">TEXT(B3720,"0")&amp;"-"&amp;TEXT(C3720,"00")</f>
        <v>2025-09</v>
      </c>
      <c r="B3720" s="4" t="n">
        <v>2025</v>
      </c>
      <c r="C3720" s="4" t="n">
        <v>9</v>
      </c>
      <c r="D3720" s="9" t="s">
        <v>294</v>
      </c>
      <c r="E3720" s="9" t="s">
        <v>367</v>
      </c>
      <c r="F3720" s="12" t="str">
        <f aca="false">INDEX(品項主檔!$B$2:$B$11,MATCH($E3720,品項主檔!$A$2:$A$11,0))</f>
        <v>招牌滷味拼盤</v>
      </c>
      <c r="G3720" s="12" t="str">
        <f aca="false">INDEX(品項主檔!$C$2:$C$11,MATCH($E3720,品項主檔!$A$2:$A$11,0))</f>
        <v>小菜</v>
      </c>
      <c r="H3720" s="17" t="n">
        <f aca="false">SUMIFS(品項年度售價!$D$2:$D$31,品項年度售價!$A$2:$A$31,$B3720,品項年度售價!$B$2:$B$31,$E3720)</f>
        <v>125</v>
      </c>
      <c r="I3720" s="4" t="n">
        <v>1640</v>
      </c>
      <c r="J3720" s="14" t="n">
        <f aca="false">H3720*I3720</f>
        <v>205000</v>
      </c>
    </row>
    <row r="3721" customFormat="false" ht="15" hidden="false" customHeight="false" outlineLevel="0" collapsed="false">
      <c r="A3721" s="6" t="str">
        <f aca="false">TEXT(B3721,"0")&amp;"-"&amp;TEXT(C3721,"00")</f>
        <v>2025-09</v>
      </c>
      <c r="B3721" s="4" t="n">
        <v>2025</v>
      </c>
      <c r="C3721" s="4" t="n">
        <v>9</v>
      </c>
      <c r="D3721" s="9" t="s">
        <v>294</v>
      </c>
      <c r="E3721" s="9" t="s">
        <v>370</v>
      </c>
      <c r="F3721" s="12" t="str">
        <f aca="false">INDEX(品項主檔!$B$2:$B$11,MATCH($E3721,品項主檔!$A$2:$A$11,0))</f>
        <v>古早味紅茶</v>
      </c>
      <c r="G3721" s="12" t="str">
        <f aca="false">INDEX(品項主檔!$C$2:$C$11,MATCH($E3721,品項主檔!$A$2:$A$11,0))</f>
        <v>飲品</v>
      </c>
      <c r="H3721" s="17" t="n">
        <f aca="false">SUMIFS(品項年度售價!$D$2:$D$31,品項年度售價!$A$2:$A$31,$B3721,品項年度售價!$B$2:$B$31,$E3721)</f>
        <v>45</v>
      </c>
      <c r="I3721" s="4" t="n">
        <v>5439</v>
      </c>
      <c r="J3721" s="14" t="n">
        <f aca="false">H3721*I3721</f>
        <v>244755</v>
      </c>
    </row>
    <row r="3722" customFormat="false" ht="15" hidden="false" customHeight="false" outlineLevel="0" collapsed="false">
      <c r="A3722" s="6" t="str">
        <f aca="false">TEXT(B3722,"0")&amp;"-"&amp;TEXT(C3722,"00")</f>
        <v>2025-09</v>
      </c>
      <c r="B3722" s="4" t="n">
        <v>2025</v>
      </c>
      <c r="C3722" s="4" t="n">
        <v>9</v>
      </c>
      <c r="D3722" s="9" t="s">
        <v>297</v>
      </c>
      <c r="E3722" s="9" t="s">
        <v>349</v>
      </c>
      <c r="F3722" s="12" t="str">
        <f aca="false">INDEX(品項主檔!$B$2:$B$11,MATCH($E3722,品項主檔!$A$2:$A$11,0))</f>
        <v>招牌牛肉麵</v>
      </c>
      <c r="G3722" s="12" t="str">
        <f aca="false">INDEX(品項主檔!$C$2:$C$11,MATCH($E3722,品項主檔!$A$2:$A$11,0))</f>
        <v>主食</v>
      </c>
      <c r="H3722" s="17" t="n">
        <f aca="false">SUMIFS(品項年度售價!$D$2:$D$31,品項年度售價!$A$2:$A$31,$B3722,品項年度售價!$B$2:$B$31,$E3722)</f>
        <v>295</v>
      </c>
      <c r="I3722" s="4" t="n">
        <v>398</v>
      </c>
      <c r="J3722" s="14" t="n">
        <f aca="false">H3722*I3722</f>
        <v>117410</v>
      </c>
    </row>
    <row r="3723" customFormat="false" ht="15" hidden="false" customHeight="false" outlineLevel="0" collapsed="false">
      <c r="A3723" s="6" t="str">
        <f aca="false">TEXT(B3723,"0")&amp;"-"&amp;TEXT(C3723,"00")</f>
        <v>2025-09</v>
      </c>
      <c r="B3723" s="4" t="n">
        <v>2025</v>
      </c>
      <c r="C3723" s="4" t="n">
        <v>9</v>
      </c>
      <c r="D3723" s="9" t="s">
        <v>297</v>
      </c>
      <c r="E3723" s="9" t="s">
        <v>352</v>
      </c>
      <c r="F3723" s="12" t="str">
        <f aca="false">INDEX(品項主檔!$B$2:$B$11,MATCH($E3723,品項主檔!$A$2:$A$11,0))</f>
        <v>三杯雞定食</v>
      </c>
      <c r="G3723" s="12" t="str">
        <f aca="false">INDEX(品項主檔!$C$2:$C$11,MATCH($E3723,品項主檔!$A$2:$A$11,0))</f>
        <v>主食</v>
      </c>
      <c r="H3723" s="17" t="n">
        <f aca="false">SUMIFS(品項年度售價!$D$2:$D$31,品項年度售價!$A$2:$A$31,$B3723,品項年度售價!$B$2:$B$31,$E3723)</f>
        <v>260</v>
      </c>
      <c r="I3723" s="4" t="n">
        <v>355</v>
      </c>
      <c r="J3723" s="14" t="n">
        <f aca="false">H3723*I3723</f>
        <v>92300</v>
      </c>
    </row>
    <row r="3724" customFormat="false" ht="15" hidden="false" customHeight="false" outlineLevel="0" collapsed="false">
      <c r="A3724" s="6" t="str">
        <f aca="false">TEXT(B3724,"0")&amp;"-"&amp;TEXT(C3724,"00")</f>
        <v>2025-09</v>
      </c>
      <c r="B3724" s="4" t="n">
        <v>2025</v>
      </c>
      <c r="C3724" s="4" t="n">
        <v>9</v>
      </c>
      <c r="D3724" s="9" t="s">
        <v>297</v>
      </c>
      <c r="E3724" s="9" t="s">
        <v>354</v>
      </c>
      <c r="F3724" s="12" t="str">
        <f aca="false">INDEX(品項主檔!$B$2:$B$11,MATCH($E3724,品項主檔!$A$2:$A$11,0))</f>
        <v>蔥油雞腿飯</v>
      </c>
      <c r="G3724" s="12" t="str">
        <f aca="false">INDEX(品項主檔!$C$2:$C$11,MATCH($E3724,品項主檔!$A$2:$A$11,0))</f>
        <v>主食</v>
      </c>
      <c r="H3724" s="17" t="n">
        <f aca="false">SUMIFS(品項年度售價!$D$2:$D$31,品項年度售價!$A$2:$A$31,$B3724,品項年度售價!$B$2:$B$31,$E3724)</f>
        <v>230</v>
      </c>
      <c r="I3724" s="4" t="n">
        <v>410</v>
      </c>
      <c r="J3724" s="14" t="n">
        <f aca="false">H3724*I3724</f>
        <v>94300</v>
      </c>
    </row>
    <row r="3725" customFormat="false" ht="15" hidden="false" customHeight="false" outlineLevel="0" collapsed="false">
      <c r="A3725" s="6" t="str">
        <f aca="false">TEXT(B3725,"0")&amp;"-"&amp;TEXT(C3725,"00")</f>
        <v>2025-09</v>
      </c>
      <c r="B3725" s="4" t="n">
        <v>2025</v>
      </c>
      <c r="C3725" s="4" t="n">
        <v>9</v>
      </c>
      <c r="D3725" s="9" t="s">
        <v>297</v>
      </c>
      <c r="E3725" s="9" t="s">
        <v>356</v>
      </c>
      <c r="F3725" s="12" t="str">
        <f aca="false">INDEX(品項主檔!$B$2:$B$11,MATCH($E3725,品項主檔!$A$2:$A$11,0))</f>
        <v>黑胡椒豬排飯</v>
      </c>
      <c r="G3725" s="12" t="str">
        <f aca="false">INDEX(品項主檔!$C$2:$C$11,MATCH($E3725,品項主檔!$A$2:$A$11,0))</f>
        <v>主食</v>
      </c>
      <c r="H3725" s="17" t="n">
        <f aca="false">SUMIFS(品項年度售價!$D$2:$D$31,品項年度售價!$A$2:$A$31,$B3725,品項年度售價!$B$2:$B$31,$E3725)</f>
        <v>240</v>
      </c>
      <c r="I3725" s="4" t="n">
        <v>421</v>
      </c>
      <c r="J3725" s="14" t="n">
        <f aca="false">H3725*I3725</f>
        <v>101040</v>
      </c>
    </row>
    <row r="3726" customFormat="false" ht="15" hidden="false" customHeight="false" outlineLevel="0" collapsed="false">
      <c r="A3726" s="6" t="str">
        <f aca="false">TEXT(B3726,"0")&amp;"-"&amp;TEXT(C3726,"00")</f>
        <v>2025-09</v>
      </c>
      <c r="B3726" s="4" t="n">
        <v>2025</v>
      </c>
      <c r="C3726" s="4" t="n">
        <v>9</v>
      </c>
      <c r="D3726" s="9" t="s">
        <v>297</v>
      </c>
      <c r="E3726" s="9" t="s">
        <v>358</v>
      </c>
      <c r="F3726" s="12" t="str">
        <f aca="false">INDEX(品項主檔!$B$2:$B$11,MATCH($E3726,品項主檔!$A$2:$A$11,0))</f>
        <v>麻油雞湯麵</v>
      </c>
      <c r="G3726" s="12" t="str">
        <f aca="false">INDEX(品項主檔!$C$2:$C$11,MATCH($E3726,品項主檔!$A$2:$A$11,0))</f>
        <v>主食</v>
      </c>
      <c r="H3726" s="17" t="n">
        <f aca="false">SUMIFS(品項年度售價!$D$2:$D$31,品項年度售價!$A$2:$A$31,$B3726,品項年度售價!$B$2:$B$31,$E3726)</f>
        <v>305</v>
      </c>
      <c r="I3726" s="4" t="n">
        <v>307</v>
      </c>
      <c r="J3726" s="14" t="n">
        <f aca="false">H3726*I3726</f>
        <v>93635</v>
      </c>
    </row>
    <row r="3727" customFormat="false" ht="15" hidden="false" customHeight="false" outlineLevel="0" collapsed="false">
      <c r="A3727" s="6" t="str">
        <f aca="false">TEXT(B3727,"0")&amp;"-"&amp;TEXT(C3727,"00")</f>
        <v>2025-09</v>
      </c>
      <c r="B3727" s="4" t="n">
        <v>2025</v>
      </c>
      <c r="C3727" s="4" t="n">
        <v>9</v>
      </c>
      <c r="D3727" s="9" t="s">
        <v>297</v>
      </c>
      <c r="E3727" s="9" t="s">
        <v>360</v>
      </c>
      <c r="F3727" s="12" t="str">
        <f aca="false">INDEX(品項主檔!$B$2:$B$11,MATCH($E3727,品項主檔!$A$2:$A$11,0))</f>
        <v>塔香涼麵</v>
      </c>
      <c r="G3727" s="12" t="str">
        <f aca="false">INDEX(品項主檔!$C$2:$C$11,MATCH($E3727,品項主檔!$A$2:$A$11,0))</f>
        <v>主食</v>
      </c>
      <c r="H3727" s="17" t="n">
        <f aca="false">SUMIFS(品項年度售價!$D$2:$D$31,品項年度售價!$A$2:$A$31,$B3727,品項年度售價!$B$2:$B$31,$E3727)</f>
        <v>185</v>
      </c>
      <c r="I3727" s="4" t="n">
        <v>423</v>
      </c>
      <c r="J3727" s="14" t="n">
        <f aca="false">H3727*I3727</f>
        <v>78255</v>
      </c>
    </row>
    <row r="3728" customFormat="false" ht="15" hidden="false" customHeight="false" outlineLevel="0" collapsed="false">
      <c r="A3728" s="6" t="str">
        <f aca="false">TEXT(B3728,"0")&amp;"-"&amp;TEXT(C3728,"00")</f>
        <v>2025-09</v>
      </c>
      <c r="B3728" s="4" t="n">
        <v>2025</v>
      </c>
      <c r="C3728" s="4" t="n">
        <v>9</v>
      </c>
      <c r="D3728" s="9" t="s">
        <v>297</v>
      </c>
      <c r="E3728" s="9" t="s">
        <v>362</v>
      </c>
      <c r="F3728" s="12" t="str">
        <f aca="false">INDEX(品項主檔!$B$2:$B$11,MATCH($E3728,品項主檔!$A$2:$A$11,0))</f>
        <v>海鮮炒飯</v>
      </c>
      <c r="G3728" s="12" t="str">
        <f aca="false">INDEX(品項主檔!$C$2:$C$11,MATCH($E3728,品項主檔!$A$2:$A$11,0))</f>
        <v>主食</v>
      </c>
      <c r="H3728" s="17" t="n">
        <f aca="false">SUMIFS(品項年度售價!$D$2:$D$31,品項年度售價!$A$2:$A$31,$B3728,品項年度售價!$B$2:$B$31,$E3728)</f>
        <v>255</v>
      </c>
      <c r="I3728" s="4" t="n">
        <v>397</v>
      </c>
      <c r="J3728" s="14" t="n">
        <f aca="false">H3728*I3728</f>
        <v>101235</v>
      </c>
    </row>
    <row r="3729" customFormat="false" ht="15" hidden="false" customHeight="false" outlineLevel="0" collapsed="false">
      <c r="A3729" s="6" t="str">
        <f aca="false">TEXT(B3729,"0")&amp;"-"&amp;TEXT(C3729,"00")</f>
        <v>2025-09</v>
      </c>
      <c r="B3729" s="4" t="n">
        <v>2025</v>
      </c>
      <c r="C3729" s="4" t="n">
        <v>9</v>
      </c>
      <c r="D3729" s="9" t="s">
        <v>297</v>
      </c>
      <c r="E3729" s="9" t="s">
        <v>364</v>
      </c>
      <c r="F3729" s="12" t="str">
        <f aca="false">INDEX(品項主檔!$B$2:$B$11,MATCH($E3729,品項主檔!$A$2:$A$11,0))</f>
        <v>酸辣湯</v>
      </c>
      <c r="G3729" s="12" t="str">
        <f aca="false">INDEX(品項主檔!$C$2:$C$11,MATCH($E3729,品項主檔!$A$2:$A$11,0))</f>
        <v>湯品</v>
      </c>
      <c r="H3729" s="17" t="n">
        <f aca="false">SUMIFS(品項年度售價!$D$2:$D$31,品項年度售價!$A$2:$A$31,$B3729,品項年度售價!$B$2:$B$31,$E3729)</f>
        <v>60</v>
      </c>
      <c r="I3729" s="4" t="n">
        <v>1919</v>
      </c>
      <c r="J3729" s="14" t="n">
        <f aca="false">H3729*I3729</f>
        <v>115140</v>
      </c>
    </row>
    <row r="3730" customFormat="false" ht="15" hidden="false" customHeight="false" outlineLevel="0" collapsed="false">
      <c r="A3730" s="6" t="str">
        <f aca="false">TEXT(B3730,"0")&amp;"-"&amp;TEXT(C3730,"00")</f>
        <v>2025-09</v>
      </c>
      <c r="B3730" s="4" t="n">
        <v>2025</v>
      </c>
      <c r="C3730" s="4" t="n">
        <v>9</v>
      </c>
      <c r="D3730" s="9" t="s">
        <v>297</v>
      </c>
      <c r="E3730" s="9" t="s">
        <v>367</v>
      </c>
      <c r="F3730" s="12" t="str">
        <f aca="false">INDEX(品項主檔!$B$2:$B$11,MATCH($E3730,品項主檔!$A$2:$A$11,0))</f>
        <v>招牌滷味拼盤</v>
      </c>
      <c r="G3730" s="12" t="str">
        <f aca="false">INDEX(品項主檔!$C$2:$C$11,MATCH($E3730,品項主檔!$A$2:$A$11,0))</f>
        <v>小菜</v>
      </c>
      <c r="H3730" s="17" t="n">
        <f aca="false">SUMIFS(品項年度售價!$D$2:$D$31,品項年度售價!$A$2:$A$31,$B3730,品項年度售價!$B$2:$B$31,$E3730)</f>
        <v>125</v>
      </c>
      <c r="I3730" s="4" t="n">
        <v>1522</v>
      </c>
      <c r="J3730" s="14" t="n">
        <f aca="false">H3730*I3730</f>
        <v>190250</v>
      </c>
    </row>
    <row r="3731" customFormat="false" ht="15" hidden="false" customHeight="false" outlineLevel="0" collapsed="false">
      <c r="A3731" s="6" t="str">
        <f aca="false">TEXT(B3731,"0")&amp;"-"&amp;TEXT(C3731,"00")</f>
        <v>2025-09</v>
      </c>
      <c r="B3731" s="4" t="n">
        <v>2025</v>
      </c>
      <c r="C3731" s="4" t="n">
        <v>9</v>
      </c>
      <c r="D3731" s="9" t="s">
        <v>297</v>
      </c>
      <c r="E3731" s="9" t="s">
        <v>370</v>
      </c>
      <c r="F3731" s="12" t="str">
        <f aca="false">INDEX(品項主檔!$B$2:$B$11,MATCH($E3731,品項主檔!$A$2:$A$11,0))</f>
        <v>古早味紅茶</v>
      </c>
      <c r="G3731" s="12" t="str">
        <f aca="false">INDEX(品項主檔!$C$2:$C$11,MATCH($E3731,品項主檔!$A$2:$A$11,0))</f>
        <v>飲品</v>
      </c>
      <c r="H3731" s="17" t="n">
        <f aca="false">SUMIFS(品項年度售價!$D$2:$D$31,品項年度售價!$A$2:$A$31,$B3731,品項年度售價!$B$2:$B$31,$E3731)</f>
        <v>45</v>
      </c>
      <c r="I3731" s="4" t="n">
        <v>3585</v>
      </c>
      <c r="J3731" s="14" t="n">
        <f aca="false">H3731*I3731</f>
        <v>161325</v>
      </c>
    </row>
    <row r="3732" customFormat="false" ht="15" hidden="false" customHeight="false" outlineLevel="0" collapsed="false">
      <c r="A3732" s="6" t="str">
        <f aca="false">TEXT(B3732,"0")&amp;"-"&amp;TEXT(C3732,"00")</f>
        <v>2025-09</v>
      </c>
      <c r="B3732" s="4" t="n">
        <v>2025</v>
      </c>
      <c r="C3732" s="4" t="n">
        <v>9</v>
      </c>
      <c r="D3732" s="9" t="s">
        <v>325</v>
      </c>
      <c r="E3732" s="9" t="s">
        <v>349</v>
      </c>
      <c r="F3732" s="12" t="str">
        <f aca="false">INDEX(品項主檔!$B$2:$B$11,MATCH($E3732,品項主檔!$A$2:$A$11,0))</f>
        <v>招牌牛肉麵</v>
      </c>
      <c r="G3732" s="12" t="str">
        <f aca="false">INDEX(品項主檔!$C$2:$C$11,MATCH($E3732,品項主檔!$A$2:$A$11,0))</f>
        <v>主食</v>
      </c>
      <c r="H3732" s="17" t="n">
        <f aca="false">SUMIFS(品項年度售價!$D$2:$D$31,品項年度售價!$A$2:$A$31,$B3732,品項年度售價!$B$2:$B$31,$E3732)</f>
        <v>295</v>
      </c>
      <c r="I3732" s="4" t="n">
        <v>425</v>
      </c>
      <c r="J3732" s="14" t="n">
        <f aca="false">H3732*I3732</f>
        <v>125375</v>
      </c>
    </row>
    <row r="3733" customFormat="false" ht="15" hidden="false" customHeight="false" outlineLevel="0" collapsed="false">
      <c r="A3733" s="6" t="str">
        <f aca="false">TEXT(B3733,"0")&amp;"-"&amp;TEXT(C3733,"00")</f>
        <v>2025-09</v>
      </c>
      <c r="B3733" s="4" t="n">
        <v>2025</v>
      </c>
      <c r="C3733" s="4" t="n">
        <v>9</v>
      </c>
      <c r="D3733" s="9" t="s">
        <v>325</v>
      </c>
      <c r="E3733" s="9" t="s">
        <v>352</v>
      </c>
      <c r="F3733" s="12" t="str">
        <f aca="false">INDEX(品項主檔!$B$2:$B$11,MATCH($E3733,品項主檔!$A$2:$A$11,0))</f>
        <v>三杯雞定食</v>
      </c>
      <c r="G3733" s="12" t="str">
        <f aca="false">INDEX(品項主檔!$C$2:$C$11,MATCH($E3733,品項主檔!$A$2:$A$11,0))</f>
        <v>主食</v>
      </c>
      <c r="H3733" s="17" t="n">
        <f aca="false">SUMIFS(品項年度售價!$D$2:$D$31,品項年度售價!$A$2:$A$31,$B3733,品項年度售價!$B$2:$B$31,$E3733)</f>
        <v>260</v>
      </c>
      <c r="I3733" s="4" t="n">
        <v>567</v>
      </c>
      <c r="J3733" s="14" t="n">
        <f aca="false">H3733*I3733</f>
        <v>147420</v>
      </c>
    </row>
    <row r="3734" customFormat="false" ht="15" hidden="false" customHeight="false" outlineLevel="0" collapsed="false">
      <c r="A3734" s="6" t="str">
        <f aca="false">TEXT(B3734,"0")&amp;"-"&amp;TEXT(C3734,"00")</f>
        <v>2025-09</v>
      </c>
      <c r="B3734" s="4" t="n">
        <v>2025</v>
      </c>
      <c r="C3734" s="4" t="n">
        <v>9</v>
      </c>
      <c r="D3734" s="9" t="s">
        <v>325</v>
      </c>
      <c r="E3734" s="9" t="s">
        <v>354</v>
      </c>
      <c r="F3734" s="12" t="str">
        <f aca="false">INDEX(品項主檔!$B$2:$B$11,MATCH($E3734,品項主檔!$A$2:$A$11,0))</f>
        <v>蔥油雞腿飯</v>
      </c>
      <c r="G3734" s="12" t="str">
        <f aca="false">INDEX(品項主檔!$C$2:$C$11,MATCH($E3734,品項主檔!$A$2:$A$11,0))</f>
        <v>主食</v>
      </c>
      <c r="H3734" s="17" t="n">
        <f aca="false">SUMIFS(品項年度售價!$D$2:$D$31,品項年度售價!$A$2:$A$31,$B3734,品項年度售價!$B$2:$B$31,$E3734)</f>
        <v>230</v>
      </c>
      <c r="I3734" s="4" t="n">
        <v>587</v>
      </c>
      <c r="J3734" s="14" t="n">
        <f aca="false">H3734*I3734</f>
        <v>135010</v>
      </c>
    </row>
    <row r="3735" customFormat="false" ht="15" hidden="false" customHeight="false" outlineLevel="0" collapsed="false">
      <c r="A3735" s="6" t="str">
        <f aca="false">TEXT(B3735,"0")&amp;"-"&amp;TEXT(C3735,"00")</f>
        <v>2025-09</v>
      </c>
      <c r="B3735" s="4" t="n">
        <v>2025</v>
      </c>
      <c r="C3735" s="4" t="n">
        <v>9</v>
      </c>
      <c r="D3735" s="9" t="s">
        <v>325</v>
      </c>
      <c r="E3735" s="9" t="s">
        <v>356</v>
      </c>
      <c r="F3735" s="12" t="str">
        <f aca="false">INDEX(品項主檔!$B$2:$B$11,MATCH($E3735,品項主檔!$A$2:$A$11,0))</f>
        <v>黑胡椒豬排飯</v>
      </c>
      <c r="G3735" s="12" t="str">
        <f aca="false">INDEX(品項主檔!$C$2:$C$11,MATCH($E3735,品項主檔!$A$2:$A$11,0))</f>
        <v>主食</v>
      </c>
      <c r="H3735" s="17" t="n">
        <f aca="false">SUMIFS(品項年度售價!$D$2:$D$31,品項年度售價!$A$2:$A$31,$B3735,品項年度售價!$B$2:$B$31,$E3735)</f>
        <v>240</v>
      </c>
      <c r="I3735" s="4" t="n">
        <v>475</v>
      </c>
      <c r="J3735" s="14" t="n">
        <f aca="false">H3735*I3735</f>
        <v>114000</v>
      </c>
    </row>
    <row r="3736" customFormat="false" ht="15" hidden="false" customHeight="false" outlineLevel="0" collapsed="false">
      <c r="A3736" s="6" t="str">
        <f aca="false">TEXT(B3736,"0")&amp;"-"&amp;TEXT(C3736,"00")</f>
        <v>2025-09</v>
      </c>
      <c r="B3736" s="4" t="n">
        <v>2025</v>
      </c>
      <c r="C3736" s="4" t="n">
        <v>9</v>
      </c>
      <c r="D3736" s="9" t="s">
        <v>325</v>
      </c>
      <c r="E3736" s="9" t="s">
        <v>358</v>
      </c>
      <c r="F3736" s="12" t="str">
        <f aca="false">INDEX(品項主檔!$B$2:$B$11,MATCH($E3736,品項主檔!$A$2:$A$11,0))</f>
        <v>麻油雞湯麵</v>
      </c>
      <c r="G3736" s="12" t="str">
        <f aca="false">INDEX(品項主檔!$C$2:$C$11,MATCH($E3736,品項主檔!$A$2:$A$11,0))</f>
        <v>主食</v>
      </c>
      <c r="H3736" s="17" t="n">
        <f aca="false">SUMIFS(品項年度售價!$D$2:$D$31,品項年度售價!$A$2:$A$31,$B3736,品項年度售價!$B$2:$B$31,$E3736)</f>
        <v>305</v>
      </c>
      <c r="I3736" s="4" t="n">
        <v>369</v>
      </c>
      <c r="J3736" s="14" t="n">
        <f aca="false">H3736*I3736</f>
        <v>112545</v>
      </c>
    </row>
    <row r="3737" customFormat="false" ht="15" hidden="false" customHeight="false" outlineLevel="0" collapsed="false">
      <c r="A3737" s="6" t="str">
        <f aca="false">TEXT(B3737,"0")&amp;"-"&amp;TEXT(C3737,"00")</f>
        <v>2025-09</v>
      </c>
      <c r="B3737" s="4" t="n">
        <v>2025</v>
      </c>
      <c r="C3737" s="4" t="n">
        <v>9</v>
      </c>
      <c r="D3737" s="9" t="s">
        <v>325</v>
      </c>
      <c r="E3737" s="9" t="s">
        <v>360</v>
      </c>
      <c r="F3737" s="12" t="str">
        <f aca="false">INDEX(品項主檔!$B$2:$B$11,MATCH($E3737,品項主檔!$A$2:$A$11,0))</f>
        <v>塔香涼麵</v>
      </c>
      <c r="G3737" s="12" t="str">
        <f aca="false">INDEX(品項主檔!$C$2:$C$11,MATCH($E3737,品項主檔!$A$2:$A$11,0))</f>
        <v>主食</v>
      </c>
      <c r="H3737" s="17" t="n">
        <f aca="false">SUMIFS(品項年度售價!$D$2:$D$31,品項年度售價!$A$2:$A$31,$B3737,品項年度售價!$B$2:$B$31,$E3737)</f>
        <v>185</v>
      </c>
      <c r="I3737" s="4" t="n">
        <v>736</v>
      </c>
      <c r="J3737" s="14" t="n">
        <f aca="false">H3737*I3737</f>
        <v>136160</v>
      </c>
    </row>
    <row r="3738" customFormat="false" ht="15" hidden="false" customHeight="false" outlineLevel="0" collapsed="false">
      <c r="A3738" s="6" t="str">
        <f aca="false">TEXT(B3738,"0")&amp;"-"&amp;TEXT(C3738,"00")</f>
        <v>2025-09</v>
      </c>
      <c r="B3738" s="4" t="n">
        <v>2025</v>
      </c>
      <c r="C3738" s="4" t="n">
        <v>9</v>
      </c>
      <c r="D3738" s="9" t="s">
        <v>325</v>
      </c>
      <c r="E3738" s="9" t="s">
        <v>362</v>
      </c>
      <c r="F3738" s="12" t="str">
        <f aca="false">INDEX(品項主檔!$B$2:$B$11,MATCH($E3738,品項主檔!$A$2:$A$11,0))</f>
        <v>海鮮炒飯</v>
      </c>
      <c r="G3738" s="12" t="str">
        <f aca="false">INDEX(品項主檔!$C$2:$C$11,MATCH($E3738,品項主檔!$A$2:$A$11,0))</f>
        <v>主食</v>
      </c>
      <c r="H3738" s="17" t="n">
        <f aca="false">SUMIFS(品項年度售價!$D$2:$D$31,品項年度售價!$A$2:$A$31,$B3738,品項年度售價!$B$2:$B$31,$E3738)</f>
        <v>255</v>
      </c>
      <c r="I3738" s="4" t="n">
        <v>486</v>
      </c>
      <c r="J3738" s="14" t="n">
        <f aca="false">H3738*I3738</f>
        <v>123930</v>
      </c>
    </row>
    <row r="3739" customFormat="false" ht="15" hidden="false" customHeight="false" outlineLevel="0" collapsed="false">
      <c r="A3739" s="6" t="str">
        <f aca="false">TEXT(B3739,"0")&amp;"-"&amp;TEXT(C3739,"00")</f>
        <v>2025-09</v>
      </c>
      <c r="B3739" s="4" t="n">
        <v>2025</v>
      </c>
      <c r="C3739" s="4" t="n">
        <v>9</v>
      </c>
      <c r="D3739" s="9" t="s">
        <v>325</v>
      </c>
      <c r="E3739" s="9" t="s">
        <v>364</v>
      </c>
      <c r="F3739" s="12" t="str">
        <f aca="false">INDEX(品項主檔!$B$2:$B$11,MATCH($E3739,品項主檔!$A$2:$A$11,0))</f>
        <v>酸辣湯</v>
      </c>
      <c r="G3739" s="12" t="str">
        <f aca="false">INDEX(品項主檔!$C$2:$C$11,MATCH($E3739,品項主檔!$A$2:$A$11,0))</f>
        <v>湯品</v>
      </c>
      <c r="H3739" s="17" t="n">
        <f aca="false">SUMIFS(品項年度售價!$D$2:$D$31,品項年度售價!$A$2:$A$31,$B3739,品項年度售價!$B$2:$B$31,$E3739)</f>
        <v>60</v>
      </c>
      <c r="I3739" s="4" t="n">
        <v>2576</v>
      </c>
      <c r="J3739" s="14" t="n">
        <f aca="false">H3739*I3739</f>
        <v>154560</v>
      </c>
    </row>
    <row r="3740" customFormat="false" ht="15" hidden="false" customHeight="false" outlineLevel="0" collapsed="false">
      <c r="A3740" s="6" t="str">
        <f aca="false">TEXT(B3740,"0")&amp;"-"&amp;TEXT(C3740,"00")</f>
        <v>2025-09</v>
      </c>
      <c r="B3740" s="4" t="n">
        <v>2025</v>
      </c>
      <c r="C3740" s="4" t="n">
        <v>9</v>
      </c>
      <c r="D3740" s="9" t="s">
        <v>325</v>
      </c>
      <c r="E3740" s="9" t="s">
        <v>367</v>
      </c>
      <c r="F3740" s="12" t="str">
        <f aca="false">INDEX(品項主檔!$B$2:$B$11,MATCH($E3740,品項主檔!$A$2:$A$11,0))</f>
        <v>招牌滷味拼盤</v>
      </c>
      <c r="G3740" s="12" t="str">
        <f aca="false">INDEX(品項主檔!$C$2:$C$11,MATCH($E3740,品項主檔!$A$2:$A$11,0))</f>
        <v>小菜</v>
      </c>
      <c r="H3740" s="17" t="n">
        <f aca="false">SUMIFS(品項年度售價!$D$2:$D$31,品項年度售價!$A$2:$A$31,$B3740,品項年度售價!$B$2:$B$31,$E3740)</f>
        <v>125</v>
      </c>
      <c r="I3740" s="4" t="n">
        <v>2016</v>
      </c>
      <c r="J3740" s="14" t="n">
        <f aca="false">H3740*I3740</f>
        <v>252000</v>
      </c>
    </row>
    <row r="3741" customFormat="false" ht="15" hidden="false" customHeight="false" outlineLevel="0" collapsed="false">
      <c r="A3741" s="6" t="str">
        <f aca="false">TEXT(B3741,"0")&amp;"-"&amp;TEXT(C3741,"00")</f>
        <v>2025-09</v>
      </c>
      <c r="B3741" s="4" t="n">
        <v>2025</v>
      </c>
      <c r="C3741" s="4" t="n">
        <v>9</v>
      </c>
      <c r="D3741" s="9" t="s">
        <v>325</v>
      </c>
      <c r="E3741" s="9" t="s">
        <v>370</v>
      </c>
      <c r="F3741" s="12" t="str">
        <f aca="false">INDEX(品項主檔!$B$2:$B$11,MATCH($E3741,品項主檔!$A$2:$A$11,0))</f>
        <v>古早味紅茶</v>
      </c>
      <c r="G3741" s="12" t="str">
        <f aca="false">INDEX(品項主檔!$C$2:$C$11,MATCH($E3741,品項主檔!$A$2:$A$11,0))</f>
        <v>飲品</v>
      </c>
      <c r="H3741" s="17" t="n">
        <f aca="false">SUMIFS(品項年度售價!$D$2:$D$31,品項年度售價!$A$2:$A$31,$B3741,品項年度售價!$B$2:$B$31,$E3741)</f>
        <v>45</v>
      </c>
      <c r="I3741" s="4" t="n">
        <v>6347</v>
      </c>
      <c r="J3741" s="14" t="n">
        <f aca="false">H3741*I3741</f>
        <v>285615</v>
      </c>
    </row>
    <row r="3742" customFormat="false" ht="15" hidden="false" customHeight="false" outlineLevel="0" collapsed="false">
      <c r="A3742" s="6" t="str">
        <f aca="false">TEXT(B3742,"0")&amp;"-"&amp;TEXT(C3742,"00")</f>
        <v>2025-09</v>
      </c>
      <c r="B3742" s="4" t="n">
        <v>2025</v>
      </c>
      <c r="C3742" s="4" t="n">
        <v>9</v>
      </c>
      <c r="D3742" s="9" t="s">
        <v>328</v>
      </c>
      <c r="E3742" s="9" t="s">
        <v>349</v>
      </c>
      <c r="F3742" s="12" t="str">
        <f aca="false">INDEX(品項主檔!$B$2:$B$11,MATCH($E3742,品項主檔!$A$2:$A$11,0))</f>
        <v>招牌牛肉麵</v>
      </c>
      <c r="G3742" s="12" t="str">
        <f aca="false">INDEX(品項主檔!$C$2:$C$11,MATCH($E3742,品項主檔!$A$2:$A$11,0))</f>
        <v>主食</v>
      </c>
      <c r="H3742" s="17" t="n">
        <f aca="false">SUMIFS(品項年度售價!$D$2:$D$31,品項年度售價!$A$2:$A$31,$B3742,品項年度售價!$B$2:$B$31,$E3742)</f>
        <v>295</v>
      </c>
      <c r="I3742" s="4" t="n">
        <v>426</v>
      </c>
      <c r="J3742" s="14" t="n">
        <f aca="false">H3742*I3742</f>
        <v>125670</v>
      </c>
    </row>
    <row r="3743" customFormat="false" ht="15" hidden="false" customHeight="false" outlineLevel="0" collapsed="false">
      <c r="A3743" s="6" t="str">
        <f aca="false">TEXT(B3743,"0")&amp;"-"&amp;TEXT(C3743,"00")</f>
        <v>2025-09</v>
      </c>
      <c r="B3743" s="4" t="n">
        <v>2025</v>
      </c>
      <c r="C3743" s="4" t="n">
        <v>9</v>
      </c>
      <c r="D3743" s="9" t="s">
        <v>328</v>
      </c>
      <c r="E3743" s="9" t="s">
        <v>352</v>
      </c>
      <c r="F3743" s="12" t="str">
        <f aca="false">INDEX(品項主檔!$B$2:$B$11,MATCH($E3743,品項主檔!$A$2:$A$11,0))</f>
        <v>三杯雞定食</v>
      </c>
      <c r="G3743" s="12" t="str">
        <f aca="false">INDEX(品項主檔!$C$2:$C$11,MATCH($E3743,品項主檔!$A$2:$A$11,0))</f>
        <v>主食</v>
      </c>
      <c r="H3743" s="17" t="n">
        <f aca="false">SUMIFS(品項年度售價!$D$2:$D$31,品項年度售價!$A$2:$A$31,$B3743,品項年度售價!$B$2:$B$31,$E3743)</f>
        <v>260</v>
      </c>
      <c r="I3743" s="4" t="n">
        <v>359</v>
      </c>
      <c r="J3743" s="14" t="n">
        <f aca="false">H3743*I3743</f>
        <v>93340</v>
      </c>
    </row>
    <row r="3744" customFormat="false" ht="15" hidden="false" customHeight="false" outlineLevel="0" collapsed="false">
      <c r="A3744" s="6" t="str">
        <f aca="false">TEXT(B3744,"0")&amp;"-"&amp;TEXT(C3744,"00")</f>
        <v>2025-09</v>
      </c>
      <c r="B3744" s="4" t="n">
        <v>2025</v>
      </c>
      <c r="C3744" s="4" t="n">
        <v>9</v>
      </c>
      <c r="D3744" s="9" t="s">
        <v>328</v>
      </c>
      <c r="E3744" s="9" t="s">
        <v>354</v>
      </c>
      <c r="F3744" s="12" t="str">
        <f aca="false">INDEX(品項主檔!$B$2:$B$11,MATCH($E3744,品項主檔!$A$2:$A$11,0))</f>
        <v>蔥油雞腿飯</v>
      </c>
      <c r="G3744" s="12" t="str">
        <f aca="false">INDEX(品項主檔!$C$2:$C$11,MATCH($E3744,品項主檔!$A$2:$A$11,0))</f>
        <v>主食</v>
      </c>
      <c r="H3744" s="17" t="n">
        <f aca="false">SUMIFS(品項年度售價!$D$2:$D$31,品項年度售價!$A$2:$A$31,$B3744,品項年度售價!$B$2:$B$31,$E3744)</f>
        <v>230</v>
      </c>
      <c r="I3744" s="4" t="n">
        <v>432</v>
      </c>
      <c r="J3744" s="14" t="n">
        <f aca="false">H3744*I3744</f>
        <v>99360</v>
      </c>
    </row>
    <row r="3745" customFormat="false" ht="15" hidden="false" customHeight="false" outlineLevel="0" collapsed="false">
      <c r="A3745" s="6" t="str">
        <f aca="false">TEXT(B3745,"0")&amp;"-"&amp;TEXT(C3745,"00")</f>
        <v>2025-09</v>
      </c>
      <c r="B3745" s="4" t="n">
        <v>2025</v>
      </c>
      <c r="C3745" s="4" t="n">
        <v>9</v>
      </c>
      <c r="D3745" s="9" t="s">
        <v>328</v>
      </c>
      <c r="E3745" s="9" t="s">
        <v>356</v>
      </c>
      <c r="F3745" s="12" t="str">
        <f aca="false">INDEX(品項主檔!$B$2:$B$11,MATCH($E3745,品項主檔!$A$2:$A$11,0))</f>
        <v>黑胡椒豬排飯</v>
      </c>
      <c r="G3745" s="12" t="str">
        <f aca="false">INDEX(品項主檔!$C$2:$C$11,MATCH($E3745,品項主檔!$A$2:$A$11,0))</f>
        <v>主食</v>
      </c>
      <c r="H3745" s="17" t="n">
        <f aca="false">SUMIFS(品項年度售價!$D$2:$D$31,品項年度售價!$A$2:$A$31,$B3745,品項年度售價!$B$2:$B$31,$E3745)</f>
        <v>240</v>
      </c>
      <c r="I3745" s="4" t="n">
        <v>391</v>
      </c>
      <c r="J3745" s="14" t="n">
        <f aca="false">H3745*I3745</f>
        <v>93840</v>
      </c>
    </row>
    <row r="3746" customFormat="false" ht="15" hidden="false" customHeight="false" outlineLevel="0" collapsed="false">
      <c r="A3746" s="6" t="str">
        <f aca="false">TEXT(B3746,"0")&amp;"-"&amp;TEXT(C3746,"00")</f>
        <v>2025-09</v>
      </c>
      <c r="B3746" s="4" t="n">
        <v>2025</v>
      </c>
      <c r="C3746" s="4" t="n">
        <v>9</v>
      </c>
      <c r="D3746" s="9" t="s">
        <v>328</v>
      </c>
      <c r="E3746" s="9" t="s">
        <v>358</v>
      </c>
      <c r="F3746" s="12" t="str">
        <f aca="false">INDEX(品項主檔!$B$2:$B$11,MATCH($E3746,品項主檔!$A$2:$A$11,0))</f>
        <v>麻油雞湯麵</v>
      </c>
      <c r="G3746" s="12" t="str">
        <f aca="false">INDEX(品項主檔!$C$2:$C$11,MATCH($E3746,品項主檔!$A$2:$A$11,0))</f>
        <v>主食</v>
      </c>
      <c r="H3746" s="17" t="n">
        <f aca="false">SUMIFS(品項年度售價!$D$2:$D$31,品項年度售價!$A$2:$A$31,$B3746,品項年度售價!$B$2:$B$31,$E3746)</f>
        <v>305</v>
      </c>
      <c r="I3746" s="4" t="n">
        <v>277</v>
      </c>
      <c r="J3746" s="14" t="n">
        <f aca="false">H3746*I3746</f>
        <v>84485</v>
      </c>
    </row>
    <row r="3747" customFormat="false" ht="15" hidden="false" customHeight="false" outlineLevel="0" collapsed="false">
      <c r="A3747" s="6" t="str">
        <f aca="false">TEXT(B3747,"0")&amp;"-"&amp;TEXT(C3747,"00")</f>
        <v>2025-09</v>
      </c>
      <c r="B3747" s="4" t="n">
        <v>2025</v>
      </c>
      <c r="C3747" s="4" t="n">
        <v>9</v>
      </c>
      <c r="D3747" s="9" t="s">
        <v>328</v>
      </c>
      <c r="E3747" s="9" t="s">
        <v>360</v>
      </c>
      <c r="F3747" s="12" t="str">
        <f aca="false">INDEX(品項主檔!$B$2:$B$11,MATCH($E3747,品項主檔!$A$2:$A$11,0))</f>
        <v>塔香涼麵</v>
      </c>
      <c r="G3747" s="12" t="str">
        <f aca="false">INDEX(品項主檔!$C$2:$C$11,MATCH($E3747,品項主檔!$A$2:$A$11,0))</f>
        <v>主食</v>
      </c>
      <c r="H3747" s="17" t="n">
        <f aca="false">SUMIFS(品項年度售價!$D$2:$D$31,品項年度售價!$A$2:$A$31,$B3747,品項年度售價!$B$2:$B$31,$E3747)</f>
        <v>185</v>
      </c>
      <c r="I3747" s="4" t="n">
        <v>484</v>
      </c>
      <c r="J3747" s="14" t="n">
        <f aca="false">H3747*I3747</f>
        <v>89540</v>
      </c>
    </row>
    <row r="3748" customFormat="false" ht="15" hidden="false" customHeight="false" outlineLevel="0" collapsed="false">
      <c r="A3748" s="6" t="str">
        <f aca="false">TEXT(B3748,"0")&amp;"-"&amp;TEXT(C3748,"00")</f>
        <v>2025-09</v>
      </c>
      <c r="B3748" s="4" t="n">
        <v>2025</v>
      </c>
      <c r="C3748" s="4" t="n">
        <v>9</v>
      </c>
      <c r="D3748" s="9" t="s">
        <v>328</v>
      </c>
      <c r="E3748" s="9" t="s">
        <v>362</v>
      </c>
      <c r="F3748" s="12" t="str">
        <f aca="false">INDEX(品項主檔!$B$2:$B$11,MATCH($E3748,品項主檔!$A$2:$A$11,0))</f>
        <v>海鮮炒飯</v>
      </c>
      <c r="G3748" s="12" t="str">
        <f aca="false">INDEX(品項主檔!$C$2:$C$11,MATCH($E3748,品項主檔!$A$2:$A$11,0))</f>
        <v>主食</v>
      </c>
      <c r="H3748" s="17" t="n">
        <f aca="false">SUMIFS(品項年度售價!$D$2:$D$31,品項年度售價!$A$2:$A$31,$B3748,品項年度售價!$B$2:$B$31,$E3748)</f>
        <v>255</v>
      </c>
      <c r="I3748" s="4" t="n">
        <v>354</v>
      </c>
      <c r="J3748" s="14" t="n">
        <f aca="false">H3748*I3748</f>
        <v>90270</v>
      </c>
    </row>
    <row r="3749" customFormat="false" ht="15" hidden="false" customHeight="false" outlineLevel="0" collapsed="false">
      <c r="A3749" s="6" t="str">
        <f aca="false">TEXT(B3749,"0")&amp;"-"&amp;TEXT(C3749,"00")</f>
        <v>2025-09</v>
      </c>
      <c r="B3749" s="4" t="n">
        <v>2025</v>
      </c>
      <c r="C3749" s="4" t="n">
        <v>9</v>
      </c>
      <c r="D3749" s="9" t="s">
        <v>328</v>
      </c>
      <c r="E3749" s="9" t="s">
        <v>364</v>
      </c>
      <c r="F3749" s="12" t="str">
        <f aca="false">INDEX(品項主檔!$B$2:$B$11,MATCH($E3749,品項主檔!$A$2:$A$11,0))</f>
        <v>酸辣湯</v>
      </c>
      <c r="G3749" s="12" t="str">
        <f aca="false">INDEX(品項主檔!$C$2:$C$11,MATCH($E3749,品項主檔!$A$2:$A$11,0))</f>
        <v>湯品</v>
      </c>
      <c r="H3749" s="17" t="n">
        <f aca="false">SUMIFS(品項年度售價!$D$2:$D$31,品項年度售價!$A$2:$A$31,$B3749,品項年度售價!$B$2:$B$31,$E3749)</f>
        <v>60</v>
      </c>
      <c r="I3749" s="4" t="n">
        <v>1935</v>
      </c>
      <c r="J3749" s="14" t="n">
        <f aca="false">H3749*I3749</f>
        <v>116100</v>
      </c>
    </row>
    <row r="3750" customFormat="false" ht="15" hidden="false" customHeight="false" outlineLevel="0" collapsed="false">
      <c r="A3750" s="6" t="str">
        <f aca="false">TEXT(B3750,"0")&amp;"-"&amp;TEXT(C3750,"00")</f>
        <v>2025-09</v>
      </c>
      <c r="B3750" s="4" t="n">
        <v>2025</v>
      </c>
      <c r="C3750" s="4" t="n">
        <v>9</v>
      </c>
      <c r="D3750" s="9" t="s">
        <v>328</v>
      </c>
      <c r="E3750" s="9" t="s">
        <v>367</v>
      </c>
      <c r="F3750" s="12" t="str">
        <f aca="false">INDEX(品項主檔!$B$2:$B$11,MATCH($E3750,品項主檔!$A$2:$A$11,0))</f>
        <v>招牌滷味拼盤</v>
      </c>
      <c r="G3750" s="12" t="str">
        <f aca="false">INDEX(品項主檔!$C$2:$C$11,MATCH($E3750,品項主檔!$A$2:$A$11,0))</f>
        <v>小菜</v>
      </c>
      <c r="H3750" s="17" t="n">
        <f aca="false">SUMIFS(品項年度售價!$D$2:$D$31,品項年度售價!$A$2:$A$31,$B3750,品項年度售價!$B$2:$B$31,$E3750)</f>
        <v>125</v>
      </c>
      <c r="I3750" s="4" t="n">
        <v>1144</v>
      </c>
      <c r="J3750" s="14" t="n">
        <f aca="false">H3750*I3750</f>
        <v>143000</v>
      </c>
    </row>
    <row r="3751" customFormat="false" ht="15" hidden="false" customHeight="false" outlineLevel="0" collapsed="false">
      <c r="A3751" s="6" t="str">
        <f aca="false">TEXT(B3751,"0")&amp;"-"&amp;TEXT(C3751,"00")</f>
        <v>2025-09</v>
      </c>
      <c r="B3751" s="4" t="n">
        <v>2025</v>
      </c>
      <c r="C3751" s="4" t="n">
        <v>9</v>
      </c>
      <c r="D3751" s="9" t="s">
        <v>328</v>
      </c>
      <c r="E3751" s="9" t="s">
        <v>370</v>
      </c>
      <c r="F3751" s="12" t="str">
        <f aca="false">INDEX(品項主檔!$B$2:$B$11,MATCH($E3751,品項主檔!$A$2:$A$11,0))</f>
        <v>古早味紅茶</v>
      </c>
      <c r="G3751" s="12" t="str">
        <f aca="false">INDEX(品項主檔!$C$2:$C$11,MATCH($E3751,品項主檔!$A$2:$A$11,0))</f>
        <v>飲品</v>
      </c>
      <c r="H3751" s="17" t="n">
        <f aca="false">SUMIFS(品項年度售價!$D$2:$D$31,品項年度售價!$A$2:$A$31,$B3751,品項年度售價!$B$2:$B$31,$E3751)</f>
        <v>45</v>
      </c>
      <c r="I3751" s="4" t="n">
        <v>4651</v>
      </c>
      <c r="J3751" s="14" t="n">
        <f aca="false">H3751*I3751</f>
        <v>209295</v>
      </c>
    </row>
    <row r="3752" customFormat="false" ht="15" hidden="false" customHeight="false" outlineLevel="0" collapsed="false">
      <c r="A3752" s="6" t="str">
        <f aca="false">TEXT(B3752,"0")&amp;"-"&amp;TEXT(C3752,"00")</f>
        <v>2025-09</v>
      </c>
      <c r="B3752" s="4" t="n">
        <v>2025</v>
      </c>
      <c r="C3752" s="4" t="n">
        <v>9</v>
      </c>
      <c r="D3752" s="9" t="s">
        <v>280</v>
      </c>
      <c r="E3752" s="9" t="s">
        <v>349</v>
      </c>
      <c r="F3752" s="12" t="str">
        <f aca="false">INDEX(品項主檔!$B$2:$B$11,MATCH($E3752,品項主檔!$A$2:$A$11,0))</f>
        <v>招牌牛肉麵</v>
      </c>
      <c r="G3752" s="12" t="str">
        <f aca="false">INDEX(品項主檔!$C$2:$C$11,MATCH($E3752,品項主檔!$A$2:$A$11,0))</f>
        <v>主食</v>
      </c>
      <c r="H3752" s="17" t="n">
        <f aca="false">SUMIFS(品項年度售價!$D$2:$D$31,品項年度售價!$A$2:$A$31,$B3752,品項年度售價!$B$2:$B$31,$E3752)</f>
        <v>295</v>
      </c>
      <c r="I3752" s="4" t="n">
        <v>572</v>
      </c>
      <c r="J3752" s="14" t="n">
        <f aca="false">H3752*I3752</f>
        <v>168740</v>
      </c>
    </row>
    <row r="3753" customFormat="false" ht="15" hidden="false" customHeight="false" outlineLevel="0" collapsed="false">
      <c r="A3753" s="6" t="str">
        <f aca="false">TEXT(B3753,"0")&amp;"-"&amp;TEXT(C3753,"00")</f>
        <v>2025-09</v>
      </c>
      <c r="B3753" s="4" t="n">
        <v>2025</v>
      </c>
      <c r="C3753" s="4" t="n">
        <v>9</v>
      </c>
      <c r="D3753" s="9" t="s">
        <v>280</v>
      </c>
      <c r="E3753" s="9" t="s">
        <v>352</v>
      </c>
      <c r="F3753" s="12" t="str">
        <f aca="false">INDEX(品項主檔!$B$2:$B$11,MATCH($E3753,品項主檔!$A$2:$A$11,0))</f>
        <v>三杯雞定食</v>
      </c>
      <c r="G3753" s="12" t="str">
        <f aca="false">INDEX(品項主檔!$C$2:$C$11,MATCH($E3753,品項主檔!$A$2:$A$11,0))</f>
        <v>主食</v>
      </c>
      <c r="H3753" s="17" t="n">
        <f aca="false">SUMIFS(品項年度售價!$D$2:$D$31,品項年度售價!$A$2:$A$31,$B3753,品項年度售價!$B$2:$B$31,$E3753)</f>
        <v>260</v>
      </c>
      <c r="I3753" s="4" t="n">
        <v>480</v>
      </c>
      <c r="J3753" s="14" t="n">
        <f aca="false">H3753*I3753</f>
        <v>124800</v>
      </c>
    </row>
    <row r="3754" customFormat="false" ht="15" hidden="false" customHeight="false" outlineLevel="0" collapsed="false">
      <c r="A3754" s="6" t="str">
        <f aca="false">TEXT(B3754,"0")&amp;"-"&amp;TEXT(C3754,"00")</f>
        <v>2025-09</v>
      </c>
      <c r="B3754" s="4" t="n">
        <v>2025</v>
      </c>
      <c r="C3754" s="4" t="n">
        <v>9</v>
      </c>
      <c r="D3754" s="9" t="s">
        <v>280</v>
      </c>
      <c r="E3754" s="9" t="s">
        <v>354</v>
      </c>
      <c r="F3754" s="12" t="str">
        <f aca="false">INDEX(品項主檔!$B$2:$B$11,MATCH($E3754,品項主檔!$A$2:$A$11,0))</f>
        <v>蔥油雞腿飯</v>
      </c>
      <c r="G3754" s="12" t="str">
        <f aca="false">INDEX(品項主檔!$C$2:$C$11,MATCH($E3754,品項主檔!$A$2:$A$11,0))</f>
        <v>主食</v>
      </c>
      <c r="H3754" s="17" t="n">
        <f aca="false">SUMIFS(品項年度售價!$D$2:$D$31,品項年度售價!$A$2:$A$31,$B3754,品項年度售價!$B$2:$B$31,$E3754)</f>
        <v>230</v>
      </c>
      <c r="I3754" s="4" t="n">
        <v>605</v>
      </c>
      <c r="J3754" s="14" t="n">
        <f aca="false">H3754*I3754</f>
        <v>139150</v>
      </c>
    </row>
    <row r="3755" customFormat="false" ht="15" hidden="false" customHeight="false" outlineLevel="0" collapsed="false">
      <c r="A3755" s="6" t="str">
        <f aca="false">TEXT(B3755,"0")&amp;"-"&amp;TEXT(C3755,"00")</f>
        <v>2025-09</v>
      </c>
      <c r="B3755" s="4" t="n">
        <v>2025</v>
      </c>
      <c r="C3755" s="4" t="n">
        <v>9</v>
      </c>
      <c r="D3755" s="9" t="s">
        <v>280</v>
      </c>
      <c r="E3755" s="9" t="s">
        <v>356</v>
      </c>
      <c r="F3755" s="12" t="str">
        <f aca="false">INDEX(品項主檔!$B$2:$B$11,MATCH($E3755,品項主檔!$A$2:$A$11,0))</f>
        <v>黑胡椒豬排飯</v>
      </c>
      <c r="G3755" s="12" t="str">
        <f aca="false">INDEX(品項主檔!$C$2:$C$11,MATCH($E3755,品項主檔!$A$2:$A$11,0))</f>
        <v>主食</v>
      </c>
      <c r="H3755" s="17" t="n">
        <f aca="false">SUMIFS(品項年度售價!$D$2:$D$31,品項年度售價!$A$2:$A$31,$B3755,品項年度售價!$B$2:$B$31,$E3755)</f>
        <v>240</v>
      </c>
      <c r="I3755" s="4" t="n">
        <v>480</v>
      </c>
      <c r="J3755" s="14" t="n">
        <f aca="false">H3755*I3755</f>
        <v>115200</v>
      </c>
    </row>
    <row r="3756" customFormat="false" ht="15" hidden="false" customHeight="false" outlineLevel="0" collapsed="false">
      <c r="A3756" s="6" t="str">
        <f aca="false">TEXT(B3756,"0")&amp;"-"&amp;TEXT(C3756,"00")</f>
        <v>2025-09</v>
      </c>
      <c r="B3756" s="4" t="n">
        <v>2025</v>
      </c>
      <c r="C3756" s="4" t="n">
        <v>9</v>
      </c>
      <c r="D3756" s="9" t="s">
        <v>280</v>
      </c>
      <c r="E3756" s="9" t="s">
        <v>358</v>
      </c>
      <c r="F3756" s="12" t="str">
        <f aca="false">INDEX(品項主檔!$B$2:$B$11,MATCH($E3756,品項主檔!$A$2:$A$11,0))</f>
        <v>麻油雞湯麵</v>
      </c>
      <c r="G3756" s="12" t="str">
        <f aca="false">INDEX(品項主檔!$C$2:$C$11,MATCH($E3756,品項主檔!$A$2:$A$11,0))</f>
        <v>主食</v>
      </c>
      <c r="H3756" s="17" t="n">
        <f aca="false">SUMIFS(品項年度售價!$D$2:$D$31,品項年度售價!$A$2:$A$31,$B3756,品項年度售價!$B$2:$B$31,$E3756)</f>
        <v>305</v>
      </c>
      <c r="I3756" s="4" t="n">
        <v>303</v>
      </c>
      <c r="J3756" s="14" t="n">
        <f aca="false">H3756*I3756</f>
        <v>92415</v>
      </c>
    </row>
    <row r="3757" customFormat="false" ht="15" hidden="false" customHeight="false" outlineLevel="0" collapsed="false">
      <c r="A3757" s="6" t="str">
        <f aca="false">TEXT(B3757,"0")&amp;"-"&amp;TEXT(C3757,"00")</f>
        <v>2025-09</v>
      </c>
      <c r="B3757" s="4" t="n">
        <v>2025</v>
      </c>
      <c r="C3757" s="4" t="n">
        <v>9</v>
      </c>
      <c r="D3757" s="9" t="s">
        <v>280</v>
      </c>
      <c r="E3757" s="9" t="s">
        <v>360</v>
      </c>
      <c r="F3757" s="12" t="str">
        <f aca="false">INDEX(品項主檔!$B$2:$B$11,MATCH($E3757,品項主檔!$A$2:$A$11,0))</f>
        <v>塔香涼麵</v>
      </c>
      <c r="G3757" s="12" t="str">
        <f aca="false">INDEX(品項主檔!$C$2:$C$11,MATCH($E3757,品項主檔!$A$2:$A$11,0))</f>
        <v>主食</v>
      </c>
      <c r="H3757" s="17" t="n">
        <f aca="false">SUMIFS(品項年度售價!$D$2:$D$31,品項年度售價!$A$2:$A$31,$B3757,品項年度售價!$B$2:$B$31,$E3757)</f>
        <v>185</v>
      </c>
      <c r="I3757" s="4" t="n">
        <v>687</v>
      </c>
      <c r="J3757" s="14" t="n">
        <f aca="false">H3757*I3757</f>
        <v>127095</v>
      </c>
    </row>
    <row r="3758" customFormat="false" ht="15" hidden="false" customHeight="false" outlineLevel="0" collapsed="false">
      <c r="A3758" s="6" t="str">
        <f aca="false">TEXT(B3758,"0")&amp;"-"&amp;TEXT(C3758,"00")</f>
        <v>2025-09</v>
      </c>
      <c r="B3758" s="4" t="n">
        <v>2025</v>
      </c>
      <c r="C3758" s="4" t="n">
        <v>9</v>
      </c>
      <c r="D3758" s="9" t="s">
        <v>280</v>
      </c>
      <c r="E3758" s="9" t="s">
        <v>362</v>
      </c>
      <c r="F3758" s="12" t="str">
        <f aca="false">INDEX(品項主檔!$B$2:$B$11,MATCH($E3758,品項主檔!$A$2:$A$11,0))</f>
        <v>海鮮炒飯</v>
      </c>
      <c r="G3758" s="12" t="str">
        <f aca="false">INDEX(品項主檔!$C$2:$C$11,MATCH($E3758,品項主檔!$A$2:$A$11,0))</f>
        <v>主食</v>
      </c>
      <c r="H3758" s="17" t="n">
        <f aca="false">SUMIFS(品項年度售價!$D$2:$D$31,品項年度售價!$A$2:$A$31,$B3758,品項年度售價!$B$2:$B$31,$E3758)</f>
        <v>255</v>
      </c>
      <c r="I3758" s="4" t="n">
        <v>612</v>
      </c>
      <c r="J3758" s="14" t="n">
        <f aca="false">H3758*I3758</f>
        <v>156060</v>
      </c>
    </row>
    <row r="3759" customFormat="false" ht="15" hidden="false" customHeight="false" outlineLevel="0" collapsed="false">
      <c r="A3759" s="6" t="str">
        <f aca="false">TEXT(B3759,"0")&amp;"-"&amp;TEXT(C3759,"00")</f>
        <v>2025-09</v>
      </c>
      <c r="B3759" s="4" t="n">
        <v>2025</v>
      </c>
      <c r="C3759" s="4" t="n">
        <v>9</v>
      </c>
      <c r="D3759" s="9" t="s">
        <v>280</v>
      </c>
      <c r="E3759" s="9" t="s">
        <v>364</v>
      </c>
      <c r="F3759" s="12" t="str">
        <f aca="false">INDEX(品項主檔!$B$2:$B$11,MATCH($E3759,品項主檔!$A$2:$A$11,0))</f>
        <v>酸辣湯</v>
      </c>
      <c r="G3759" s="12" t="str">
        <f aca="false">INDEX(品項主檔!$C$2:$C$11,MATCH($E3759,品項主檔!$A$2:$A$11,0))</f>
        <v>湯品</v>
      </c>
      <c r="H3759" s="17" t="n">
        <f aca="false">SUMIFS(品項年度售價!$D$2:$D$31,品項年度售價!$A$2:$A$31,$B3759,品項年度售價!$B$2:$B$31,$E3759)</f>
        <v>60</v>
      </c>
      <c r="I3759" s="4" t="n">
        <v>2717</v>
      </c>
      <c r="J3759" s="14" t="n">
        <f aca="false">H3759*I3759</f>
        <v>163020</v>
      </c>
    </row>
    <row r="3760" customFormat="false" ht="15" hidden="false" customHeight="false" outlineLevel="0" collapsed="false">
      <c r="A3760" s="6" t="str">
        <f aca="false">TEXT(B3760,"0")&amp;"-"&amp;TEXT(C3760,"00")</f>
        <v>2025-09</v>
      </c>
      <c r="B3760" s="4" t="n">
        <v>2025</v>
      </c>
      <c r="C3760" s="4" t="n">
        <v>9</v>
      </c>
      <c r="D3760" s="9" t="s">
        <v>280</v>
      </c>
      <c r="E3760" s="9" t="s">
        <v>367</v>
      </c>
      <c r="F3760" s="12" t="str">
        <f aca="false">INDEX(品項主檔!$B$2:$B$11,MATCH($E3760,品項主檔!$A$2:$A$11,0))</f>
        <v>招牌滷味拼盤</v>
      </c>
      <c r="G3760" s="12" t="str">
        <f aca="false">INDEX(品項主檔!$C$2:$C$11,MATCH($E3760,品項主檔!$A$2:$A$11,0))</f>
        <v>小菜</v>
      </c>
      <c r="H3760" s="17" t="n">
        <f aca="false">SUMIFS(品項年度售價!$D$2:$D$31,品項年度售價!$A$2:$A$31,$B3760,品項年度售價!$B$2:$B$31,$E3760)</f>
        <v>125</v>
      </c>
      <c r="I3760" s="4" t="n">
        <v>1759</v>
      </c>
      <c r="J3760" s="14" t="n">
        <f aca="false">H3760*I3760</f>
        <v>219875</v>
      </c>
    </row>
    <row r="3761" customFormat="false" ht="15" hidden="false" customHeight="false" outlineLevel="0" collapsed="false">
      <c r="A3761" s="6" t="str">
        <f aca="false">TEXT(B3761,"0")&amp;"-"&amp;TEXT(C3761,"00")</f>
        <v>2025-09</v>
      </c>
      <c r="B3761" s="4" t="n">
        <v>2025</v>
      </c>
      <c r="C3761" s="4" t="n">
        <v>9</v>
      </c>
      <c r="D3761" s="9" t="s">
        <v>280</v>
      </c>
      <c r="E3761" s="9" t="s">
        <v>370</v>
      </c>
      <c r="F3761" s="12" t="str">
        <f aca="false">INDEX(品項主檔!$B$2:$B$11,MATCH($E3761,品項主檔!$A$2:$A$11,0))</f>
        <v>古早味紅茶</v>
      </c>
      <c r="G3761" s="12" t="str">
        <f aca="false">INDEX(品項主檔!$C$2:$C$11,MATCH($E3761,品項主檔!$A$2:$A$11,0))</f>
        <v>飲品</v>
      </c>
      <c r="H3761" s="17" t="n">
        <f aca="false">SUMIFS(品項年度售價!$D$2:$D$31,品項年度售價!$A$2:$A$31,$B3761,品項年度售價!$B$2:$B$31,$E3761)</f>
        <v>45</v>
      </c>
      <c r="I3761" s="4" t="n">
        <v>6087</v>
      </c>
      <c r="J3761" s="14" t="n">
        <f aca="false">H3761*I3761</f>
        <v>273915</v>
      </c>
    </row>
    <row r="3762" customFormat="false" ht="15" hidden="false" customHeight="false" outlineLevel="0" collapsed="false">
      <c r="A3762" s="6" t="str">
        <f aca="false">TEXT(B3762,"0")&amp;"-"&amp;TEXT(C3762,"00")</f>
        <v>2025-09</v>
      </c>
      <c r="B3762" s="4" t="n">
        <v>2025</v>
      </c>
      <c r="C3762" s="4" t="n">
        <v>9</v>
      </c>
      <c r="D3762" s="9" t="s">
        <v>283</v>
      </c>
      <c r="E3762" s="9" t="s">
        <v>349</v>
      </c>
      <c r="F3762" s="12" t="str">
        <f aca="false">INDEX(品項主檔!$B$2:$B$11,MATCH($E3762,品項主檔!$A$2:$A$11,0))</f>
        <v>招牌牛肉麵</v>
      </c>
      <c r="G3762" s="12" t="str">
        <f aca="false">INDEX(品項主檔!$C$2:$C$11,MATCH($E3762,品項主檔!$A$2:$A$11,0))</f>
        <v>主食</v>
      </c>
      <c r="H3762" s="17" t="n">
        <f aca="false">SUMIFS(品項年度售價!$D$2:$D$31,品項年度售價!$A$2:$A$31,$B3762,品項年度售價!$B$2:$B$31,$E3762)</f>
        <v>295</v>
      </c>
      <c r="I3762" s="4" t="n">
        <v>319</v>
      </c>
      <c r="J3762" s="14" t="n">
        <f aca="false">H3762*I3762</f>
        <v>94105</v>
      </c>
    </row>
    <row r="3763" customFormat="false" ht="15" hidden="false" customHeight="false" outlineLevel="0" collapsed="false">
      <c r="A3763" s="6" t="str">
        <f aca="false">TEXT(B3763,"0")&amp;"-"&amp;TEXT(C3763,"00")</f>
        <v>2025-09</v>
      </c>
      <c r="B3763" s="4" t="n">
        <v>2025</v>
      </c>
      <c r="C3763" s="4" t="n">
        <v>9</v>
      </c>
      <c r="D3763" s="9" t="s">
        <v>283</v>
      </c>
      <c r="E3763" s="9" t="s">
        <v>352</v>
      </c>
      <c r="F3763" s="12" t="str">
        <f aca="false">INDEX(品項主檔!$B$2:$B$11,MATCH($E3763,品項主檔!$A$2:$A$11,0))</f>
        <v>三杯雞定食</v>
      </c>
      <c r="G3763" s="12" t="str">
        <f aca="false">INDEX(品項主檔!$C$2:$C$11,MATCH($E3763,品項主檔!$A$2:$A$11,0))</f>
        <v>主食</v>
      </c>
      <c r="H3763" s="17" t="n">
        <f aca="false">SUMIFS(品項年度售價!$D$2:$D$31,品項年度售價!$A$2:$A$31,$B3763,品項年度售價!$B$2:$B$31,$E3763)</f>
        <v>260</v>
      </c>
      <c r="I3763" s="4" t="n">
        <v>378</v>
      </c>
      <c r="J3763" s="14" t="n">
        <f aca="false">H3763*I3763</f>
        <v>98280</v>
      </c>
    </row>
    <row r="3764" customFormat="false" ht="15" hidden="false" customHeight="false" outlineLevel="0" collapsed="false">
      <c r="A3764" s="6" t="str">
        <f aca="false">TEXT(B3764,"0")&amp;"-"&amp;TEXT(C3764,"00")</f>
        <v>2025-09</v>
      </c>
      <c r="B3764" s="4" t="n">
        <v>2025</v>
      </c>
      <c r="C3764" s="4" t="n">
        <v>9</v>
      </c>
      <c r="D3764" s="9" t="s">
        <v>283</v>
      </c>
      <c r="E3764" s="9" t="s">
        <v>354</v>
      </c>
      <c r="F3764" s="12" t="str">
        <f aca="false">INDEX(品項主檔!$B$2:$B$11,MATCH($E3764,品項主檔!$A$2:$A$11,0))</f>
        <v>蔥油雞腿飯</v>
      </c>
      <c r="G3764" s="12" t="str">
        <f aca="false">INDEX(品項主檔!$C$2:$C$11,MATCH($E3764,品項主檔!$A$2:$A$11,0))</f>
        <v>主食</v>
      </c>
      <c r="H3764" s="17" t="n">
        <f aca="false">SUMIFS(品項年度售價!$D$2:$D$31,品項年度售價!$A$2:$A$31,$B3764,品項年度售價!$B$2:$B$31,$E3764)</f>
        <v>230</v>
      </c>
      <c r="I3764" s="4" t="n">
        <v>310</v>
      </c>
      <c r="J3764" s="14" t="n">
        <f aca="false">H3764*I3764</f>
        <v>71300</v>
      </c>
    </row>
    <row r="3765" customFormat="false" ht="15" hidden="false" customHeight="false" outlineLevel="0" collapsed="false">
      <c r="A3765" s="6" t="str">
        <f aca="false">TEXT(B3765,"0")&amp;"-"&amp;TEXT(C3765,"00")</f>
        <v>2025-09</v>
      </c>
      <c r="B3765" s="4" t="n">
        <v>2025</v>
      </c>
      <c r="C3765" s="4" t="n">
        <v>9</v>
      </c>
      <c r="D3765" s="9" t="s">
        <v>283</v>
      </c>
      <c r="E3765" s="9" t="s">
        <v>356</v>
      </c>
      <c r="F3765" s="12" t="str">
        <f aca="false">INDEX(品項主檔!$B$2:$B$11,MATCH($E3765,品項主檔!$A$2:$A$11,0))</f>
        <v>黑胡椒豬排飯</v>
      </c>
      <c r="G3765" s="12" t="str">
        <f aca="false">INDEX(品項主檔!$C$2:$C$11,MATCH($E3765,品項主檔!$A$2:$A$11,0))</f>
        <v>主食</v>
      </c>
      <c r="H3765" s="17" t="n">
        <f aca="false">SUMIFS(品項年度售價!$D$2:$D$31,品項年度售價!$A$2:$A$31,$B3765,品項年度售價!$B$2:$B$31,$E3765)</f>
        <v>240</v>
      </c>
      <c r="I3765" s="4" t="n">
        <v>430</v>
      </c>
      <c r="J3765" s="14" t="n">
        <f aca="false">H3765*I3765</f>
        <v>103200</v>
      </c>
    </row>
    <row r="3766" customFormat="false" ht="15" hidden="false" customHeight="false" outlineLevel="0" collapsed="false">
      <c r="A3766" s="6" t="str">
        <f aca="false">TEXT(B3766,"0")&amp;"-"&amp;TEXT(C3766,"00")</f>
        <v>2025-09</v>
      </c>
      <c r="B3766" s="4" t="n">
        <v>2025</v>
      </c>
      <c r="C3766" s="4" t="n">
        <v>9</v>
      </c>
      <c r="D3766" s="9" t="s">
        <v>283</v>
      </c>
      <c r="E3766" s="9" t="s">
        <v>358</v>
      </c>
      <c r="F3766" s="12" t="str">
        <f aca="false">INDEX(品項主檔!$B$2:$B$11,MATCH($E3766,品項主檔!$A$2:$A$11,0))</f>
        <v>麻油雞湯麵</v>
      </c>
      <c r="G3766" s="12" t="str">
        <f aca="false">INDEX(品項主檔!$C$2:$C$11,MATCH($E3766,品項主檔!$A$2:$A$11,0))</f>
        <v>主食</v>
      </c>
      <c r="H3766" s="17" t="n">
        <f aca="false">SUMIFS(品項年度售價!$D$2:$D$31,品項年度售價!$A$2:$A$31,$B3766,品項年度售價!$B$2:$B$31,$E3766)</f>
        <v>305</v>
      </c>
      <c r="I3766" s="4" t="n">
        <v>234</v>
      </c>
      <c r="J3766" s="14" t="n">
        <f aca="false">H3766*I3766</f>
        <v>71370</v>
      </c>
    </row>
    <row r="3767" customFormat="false" ht="15" hidden="false" customHeight="false" outlineLevel="0" collapsed="false">
      <c r="A3767" s="6" t="str">
        <f aca="false">TEXT(B3767,"0")&amp;"-"&amp;TEXT(C3767,"00")</f>
        <v>2025-09</v>
      </c>
      <c r="B3767" s="4" t="n">
        <v>2025</v>
      </c>
      <c r="C3767" s="4" t="n">
        <v>9</v>
      </c>
      <c r="D3767" s="9" t="s">
        <v>283</v>
      </c>
      <c r="E3767" s="9" t="s">
        <v>360</v>
      </c>
      <c r="F3767" s="12" t="str">
        <f aca="false">INDEX(品項主檔!$B$2:$B$11,MATCH($E3767,品項主檔!$A$2:$A$11,0))</f>
        <v>塔香涼麵</v>
      </c>
      <c r="G3767" s="12" t="str">
        <f aca="false">INDEX(品項主檔!$C$2:$C$11,MATCH($E3767,品項主檔!$A$2:$A$11,0))</f>
        <v>主食</v>
      </c>
      <c r="H3767" s="17" t="n">
        <f aca="false">SUMIFS(品項年度售價!$D$2:$D$31,品項年度售價!$A$2:$A$31,$B3767,品項年度售價!$B$2:$B$31,$E3767)</f>
        <v>185</v>
      </c>
      <c r="I3767" s="4" t="n">
        <v>385</v>
      </c>
      <c r="J3767" s="14" t="n">
        <f aca="false">H3767*I3767</f>
        <v>71225</v>
      </c>
    </row>
    <row r="3768" customFormat="false" ht="15" hidden="false" customHeight="false" outlineLevel="0" collapsed="false">
      <c r="A3768" s="6" t="str">
        <f aca="false">TEXT(B3768,"0")&amp;"-"&amp;TEXT(C3768,"00")</f>
        <v>2025-09</v>
      </c>
      <c r="B3768" s="4" t="n">
        <v>2025</v>
      </c>
      <c r="C3768" s="4" t="n">
        <v>9</v>
      </c>
      <c r="D3768" s="9" t="s">
        <v>283</v>
      </c>
      <c r="E3768" s="9" t="s">
        <v>362</v>
      </c>
      <c r="F3768" s="12" t="str">
        <f aca="false">INDEX(品項主檔!$B$2:$B$11,MATCH($E3768,品項主檔!$A$2:$A$11,0))</f>
        <v>海鮮炒飯</v>
      </c>
      <c r="G3768" s="12" t="str">
        <f aca="false">INDEX(品項主檔!$C$2:$C$11,MATCH($E3768,品項主檔!$A$2:$A$11,0))</f>
        <v>主食</v>
      </c>
      <c r="H3768" s="17" t="n">
        <f aca="false">SUMIFS(品項年度售價!$D$2:$D$31,品項年度售價!$A$2:$A$31,$B3768,品項年度售價!$B$2:$B$31,$E3768)</f>
        <v>255</v>
      </c>
      <c r="I3768" s="4" t="n">
        <v>379</v>
      </c>
      <c r="J3768" s="14" t="n">
        <f aca="false">H3768*I3768</f>
        <v>96645</v>
      </c>
    </row>
    <row r="3769" customFormat="false" ht="15" hidden="false" customHeight="false" outlineLevel="0" collapsed="false">
      <c r="A3769" s="6" t="str">
        <f aca="false">TEXT(B3769,"0")&amp;"-"&amp;TEXT(C3769,"00")</f>
        <v>2025-09</v>
      </c>
      <c r="B3769" s="4" t="n">
        <v>2025</v>
      </c>
      <c r="C3769" s="4" t="n">
        <v>9</v>
      </c>
      <c r="D3769" s="9" t="s">
        <v>283</v>
      </c>
      <c r="E3769" s="9" t="s">
        <v>364</v>
      </c>
      <c r="F3769" s="12" t="str">
        <f aca="false">INDEX(品項主檔!$B$2:$B$11,MATCH($E3769,品項主檔!$A$2:$A$11,0))</f>
        <v>酸辣湯</v>
      </c>
      <c r="G3769" s="12" t="str">
        <f aca="false">INDEX(品項主檔!$C$2:$C$11,MATCH($E3769,品項主檔!$A$2:$A$11,0))</f>
        <v>湯品</v>
      </c>
      <c r="H3769" s="17" t="n">
        <f aca="false">SUMIFS(品項年度售價!$D$2:$D$31,品項年度售價!$A$2:$A$31,$B3769,品項年度售價!$B$2:$B$31,$E3769)</f>
        <v>60</v>
      </c>
      <c r="I3769" s="4" t="n">
        <v>2072</v>
      </c>
      <c r="J3769" s="14" t="n">
        <f aca="false">H3769*I3769</f>
        <v>124320</v>
      </c>
    </row>
    <row r="3770" customFormat="false" ht="15" hidden="false" customHeight="false" outlineLevel="0" collapsed="false">
      <c r="A3770" s="6" t="str">
        <f aca="false">TEXT(B3770,"0")&amp;"-"&amp;TEXT(C3770,"00")</f>
        <v>2025-09</v>
      </c>
      <c r="B3770" s="4" t="n">
        <v>2025</v>
      </c>
      <c r="C3770" s="4" t="n">
        <v>9</v>
      </c>
      <c r="D3770" s="9" t="s">
        <v>283</v>
      </c>
      <c r="E3770" s="9" t="s">
        <v>367</v>
      </c>
      <c r="F3770" s="12" t="str">
        <f aca="false">INDEX(品項主檔!$B$2:$B$11,MATCH($E3770,品項主檔!$A$2:$A$11,0))</f>
        <v>招牌滷味拼盤</v>
      </c>
      <c r="G3770" s="12" t="str">
        <f aca="false">INDEX(品項主檔!$C$2:$C$11,MATCH($E3770,品項主檔!$A$2:$A$11,0))</f>
        <v>小菜</v>
      </c>
      <c r="H3770" s="17" t="n">
        <f aca="false">SUMIFS(品項年度售價!$D$2:$D$31,品項年度售價!$A$2:$A$31,$B3770,品項年度售價!$B$2:$B$31,$E3770)</f>
        <v>125</v>
      </c>
      <c r="I3770" s="4" t="n">
        <v>1489</v>
      </c>
      <c r="J3770" s="14" t="n">
        <f aca="false">H3770*I3770</f>
        <v>186125</v>
      </c>
    </row>
    <row r="3771" customFormat="false" ht="15" hidden="false" customHeight="false" outlineLevel="0" collapsed="false">
      <c r="A3771" s="6" t="str">
        <f aca="false">TEXT(B3771,"0")&amp;"-"&amp;TEXT(C3771,"00")</f>
        <v>2025-09</v>
      </c>
      <c r="B3771" s="4" t="n">
        <v>2025</v>
      </c>
      <c r="C3771" s="4" t="n">
        <v>9</v>
      </c>
      <c r="D3771" s="9" t="s">
        <v>283</v>
      </c>
      <c r="E3771" s="9" t="s">
        <v>370</v>
      </c>
      <c r="F3771" s="12" t="str">
        <f aca="false">INDEX(品項主檔!$B$2:$B$11,MATCH($E3771,品項主檔!$A$2:$A$11,0))</f>
        <v>古早味紅茶</v>
      </c>
      <c r="G3771" s="12" t="str">
        <f aca="false">INDEX(品項主檔!$C$2:$C$11,MATCH($E3771,品項主檔!$A$2:$A$11,0))</f>
        <v>飲品</v>
      </c>
      <c r="H3771" s="17" t="n">
        <f aca="false">SUMIFS(品項年度售價!$D$2:$D$31,品項年度售價!$A$2:$A$31,$B3771,品項年度售價!$B$2:$B$31,$E3771)</f>
        <v>45</v>
      </c>
      <c r="I3771" s="4" t="n">
        <v>4445</v>
      </c>
      <c r="J3771" s="14" t="n">
        <f aca="false">H3771*I3771</f>
        <v>200025</v>
      </c>
    </row>
    <row r="3772" customFormat="false" ht="15" hidden="false" customHeight="false" outlineLevel="0" collapsed="false">
      <c r="A3772" s="6" t="str">
        <f aca="false">TEXT(B3772,"0")&amp;"-"&amp;TEXT(C3772,"00")</f>
        <v>2025-09</v>
      </c>
      <c r="B3772" s="4" t="n">
        <v>2025</v>
      </c>
      <c r="C3772" s="4" t="n">
        <v>9</v>
      </c>
      <c r="D3772" s="9" t="s">
        <v>332</v>
      </c>
      <c r="E3772" s="9" t="s">
        <v>349</v>
      </c>
      <c r="F3772" s="12" t="str">
        <f aca="false">INDEX(品項主檔!$B$2:$B$11,MATCH($E3772,品項主檔!$A$2:$A$11,0))</f>
        <v>招牌牛肉麵</v>
      </c>
      <c r="G3772" s="12" t="str">
        <f aca="false">INDEX(品項主檔!$C$2:$C$11,MATCH($E3772,品項主檔!$A$2:$A$11,0))</f>
        <v>主食</v>
      </c>
      <c r="H3772" s="17" t="n">
        <f aca="false">SUMIFS(品項年度售價!$D$2:$D$31,品項年度售價!$A$2:$A$31,$B3772,品項年度售價!$B$2:$B$31,$E3772)</f>
        <v>295</v>
      </c>
      <c r="I3772" s="4" t="n">
        <v>250</v>
      </c>
      <c r="J3772" s="14" t="n">
        <f aca="false">H3772*I3772</f>
        <v>73750</v>
      </c>
    </row>
    <row r="3773" customFormat="false" ht="15" hidden="false" customHeight="false" outlineLevel="0" collapsed="false">
      <c r="A3773" s="6" t="str">
        <f aca="false">TEXT(B3773,"0")&amp;"-"&amp;TEXT(C3773,"00")</f>
        <v>2025-09</v>
      </c>
      <c r="B3773" s="4" t="n">
        <v>2025</v>
      </c>
      <c r="C3773" s="4" t="n">
        <v>9</v>
      </c>
      <c r="D3773" s="9" t="s">
        <v>332</v>
      </c>
      <c r="E3773" s="9" t="s">
        <v>352</v>
      </c>
      <c r="F3773" s="12" t="str">
        <f aca="false">INDEX(品項主檔!$B$2:$B$11,MATCH($E3773,品項主檔!$A$2:$A$11,0))</f>
        <v>三杯雞定食</v>
      </c>
      <c r="G3773" s="12" t="str">
        <f aca="false">INDEX(品項主檔!$C$2:$C$11,MATCH($E3773,品項主檔!$A$2:$A$11,0))</f>
        <v>主食</v>
      </c>
      <c r="H3773" s="17" t="n">
        <f aca="false">SUMIFS(品項年度售價!$D$2:$D$31,品項年度售價!$A$2:$A$31,$B3773,品項年度售價!$B$2:$B$31,$E3773)</f>
        <v>260</v>
      </c>
      <c r="I3773" s="4" t="n">
        <v>249</v>
      </c>
      <c r="J3773" s="14" t="n">
        <f aca="false">H3773*I3773</f>
        <v>64740</v>
      </c>
    </row>
    <row r="3774" customFormat="false" ht="15" hidden="false" customHeight="false" outlineLevel="0" collapsed="false">
      <c r="A3774" s="6" t="str">
        <f aca="false">TEXT(B3774,"0")&amp;"-"&amp;TEXT(C3774,"00")</f>
        <v>2025-09</v>
      </c>
      <c r="B3774" s="4" t="n">
        <v>2025</v>
      </c>
      <c r="C3774" s="4" t="n">
        <v>9</v>
      </c>
      <c r="D3774" s="9" t="s">
        <v>332</v>
      </c>
      <c r="E3774" s="9" t="s">
        <v>354</v>
      </c>
      <c r="F3774" s="12" t="str">
        <f aca="false">INDEX(品項主檔!$B$2:$B$11,MATCH($E3774,品項主檔!$A$2:$A$11,0))</f>
        <v>蔥油雞腿飯</v>
      </c>
      <c r="G3774" s="12" t="str">
        <f aca="false">INDEX(品項主檔!$C$2:$C$11,MATCH($E3774,品項主檔!$A$2:$A$11,0))</f>
        <v>主食</v>
      </c>
      <c r="H3774" s="17" t="n">
        <f aca="false">SUMIFS(品項年度售價!$D$2:$D$31,品項年度售價!$A$2:$A$31,$B3774,品項年度售價!$B$2:$B$31,$E3774)</f>
        <v>230</v>
      </c>
      <c r="I3774" s="4" t="n">
        <v>226</v>
      </c>
      <c r="J3774" s="14" t="n">
        <f aca="false">H3774*I3774</f>
        <v>51980</v>
      </c>
    </row>
    <row r="3775" customFormat="false" ht="15" hidden="false" customHeight="false" outlineLevel="0" collapsed="false">
      <c r="A3775" s="6" t="str">
        <f aca="false">TEXT(B3775,"0")&amp;"-"&amp;TEXT(C3775,"00")</f>
        <v>2025-09</v>
      </c>
      <c r="B3775" s="4" t="n">
        <v>2025</v>
      </c>
      <c r="C3775" s="4" t="n">
        <v>9</v>
      </c>
      <c r="D3775" s="9" t="s">
        <v>332</v>
      </c>
      <c r="E3775" s="9" t="s">
        <v>356</v>
      </c>
      <c r="F3775" s="12" t="str">
        <f aca="false">INDEX(品項主檔!$B$2:$B$11,MATCH($E3775,品項主檔!$A$2:$A$11,0))</f>
        <v>黑胡椒豬排飯</v>
      </c>
      <c r="G3775" s="12" t="str">
        <f aca="false">INDEX(品項主檔!$C$2:$C$11,MATCH($E3775,品項主檔!$A$2:$A$11,0))</f>
        <v>主食</v>
      </c>
      <c r="H3775" s="17" t="n">
        <f aca="false">SUMIFS(品項年度售價!$D$2:$D$31,品項年度售價!$A$2:$A$31,$B3775,品項年度售價!$B$2:$B$31,$E3775)</f>
        <v>240</v>
      </c>
      <c r="I3775" s="4" t="n">
        <v>264</v>
      </c>
      <c r="J3775" s="14" t="n">
        <f aca="false">H3775*I3775</f>
        <v>63360</v>
      </c>
    </row>
    <row r="3776" customFormat="false" ht="15" hidden="false" customHeight="false" outlineLevel="0" collapsed="false">
      <c r="A3776" s="6" t="str">
        <f aca="false">TEXT(B3776,"0")&amp;"-"&amp;TEXT(C3776,"00")</f>
        <v>2025-09</v>
      </c>
      <c r="B3776" s="4" t="n">
        <v>2025</v>
      </c>
      <c r="C3776" s="4" t="n">
        <v>9</v>
      </c>
      <c r="D3776" s="9" t="s">
        <v>332</v>
      </c>
      <c r="E3776" s="9" t="s">
        <v>358</v>
      </c>
      <c r="F3776" s="12" t="str">
        <f aca="false">INDEX(品項主檔!$B$2:$B$11,MATCH($E3776,品項主檔!$A$2:$A$11,0))</f>
        <v>麻油雞湯麵</v>
      </c>
      <c r="G3776" s="12" t="str">
        <f aca="false">INDEX(品項主檔!$C$2:$C$11,MATCH($E3776,品項主檔!$A$2:$A$11,0))</f>
        <v>主食</v>
      </c>
      <c r="H3776" s="17" t="n">
        <f aca="false">SUMIFS(品項年度售價!$D$2:$D$31,品項年度售價!$A$2:$A$31,$B3776,品項年度售價!$B$2:$B$31,$E3776)</f>
        <v>305</v>
      </c>
      <c r="I3776" s="4" t="n">
        <v>153</v>
      </c>
      <c r="J3776" s="14" t="n">
        <f aca="false">H3776*I3776</f>
        <v>46665</v>
      </c>
    </row>
    <row r="3777" customFormat="false" ht="15" hidden="false" customHeight="false" outlineLevel="0" collapsed="false">
      <c r="A3777" s="6" t="str">
        <f aca="false">TEXT(B3777,"0")&amp;"-"&amp;TEXT(C3777,"00")</f>
        <v>2025-09</v>
      </c>
      <c r="B3777" s="4" t="n">
        <v>2025</v>
      </c>
      <c r="C3777" s="4" t="n">
        <v>9</v>
      </c>
      <c r="D3777" s="9" t="s">
        <v>332</v>
      </c>
      <c r="E3777" s="9" t="s">
        <v>360</v>
      </c>
      <c r="F3777" s="12" t="str">
        <f aca="false">INDEX(品項主檔!$B$2:$B$11,MATCH($E3777,品項主檔!$A$2:$A$11,0))</f>
        <v>塔香涼麵</v>
      </c>
      <c r="G3777" s="12" t="str">
        <f aca="false">INDEX(品項主檔!$C$2:$C$11,MATCH($E3777,品項主檔!$A$2:$A$11,0))</f>
        <v>主食</v>
      </c>
      <c r="H3777" s="17" t="n">
        <f aca="false">SUMIFS(品項年度售價!$D$2:$D$31,品項年度售價!$A$2:$A$31,$B3777,品項年度售價!$B$2:$B$31,$E3777)</f>
        <v>185</v>
      </c>
      <c r="I3777" s="4" t="n">
        <v>339</v>
      </c>
      <c r="J3777" s="14" t="n">
        <f aca="false">H3777*I3777</f>
        <v>62715</v>
      </c>
    </row>
    <row r="3778" customFormat="false" ht="15" hidden="false" customHeight="false" outlineLevel="0" collapsed="false">
      <c r="A3778" s="6" t="str">
        <f aca="false">TEXT(B3778,"0")&amp;"-"&amp;TEXT(C3778,"00")</f>
        <v>2025-09</v>
      </c>
      <c r="B3778" s="4" t="n">
        <v>2025</v>
      </c>
      <c r="C3778" s="4" t="n">
        <v>9</v>
      </c>
      <c r="D3778" s="9" t="s">
        <v>332</v>
      </c>
      <c r="E3778" s="9" t="s">
        <v>362</v>
      </c>
      <c r="F3778" s="12" t="str">
        <f aca="false">INDEX(品項主檔!$B$2:$B$11,MATCH($E3778,品項主檔!$A$2:$A$11,0))</f>
        <v>海鮮炒飯</v>
      </c>
      <c r="G3778" s="12" t="str">
        <f aca="false">INDEX(品項主檔!$C$2:$C$11,MATCH($E3778,品項主檔!$A$2:$A$11,0))</f>
        <v>主食</v>
      </c>
      <c r="H3778" s="17" t="n">
        <f aca="false">SUMIFS(品項年度售價!$D$2:$D$31,品項年度售價!$A$2:$A$31,$B3778,品項年度售價!$B$2:$B$31,$E3778)</f>
        <v>255</v>
      </c>
      <c r="I3778" s="4" t="n">
        <v>269</v>
      </c>
      <c r="J3778" s="14" t="n">
        <f aca="false">H3778*I3778</f>
        <v>68595</v>
      </c>
    </row>
    <row r="3779" customFormat="false" ht="15" hidden="false" customHeight="false" outlineLevel="0" collapsed="false">
      <c r="A3779" s="6" t="str">
        <f aca="false">TEXT(B3779,"0")&amp;"-"&amp;TEXT(C3779,"00")</f>
        <v>2025-09</v>
      </c>
      <c r="B3779" s="4" t="n">
        <v>2025</v>
      </c>
      <c r="C3779" s="4" t="n">
        <v>9</v>
      </c>
      <c r="D3779" s="9" t="s">
        <v>332</v>
      </c>
      <c r="E3779" s="9" t="s">
        <v>364</v>
      </c>
      <c r="F3779" s="12" t="str">
        <f aca="false">INDEX(品項主檔!$B$2:$B$11,MATCH($E3779,品項主檔!$A$2:$A$11,0))</f>
        <v>酸辣湯</v>
      </c>
      <c r="G3779" s="12" t="str">
        <f aca="false">INDEX(品項主檔!$C$2:$C$11,MATCH($E3779,品項主檔!$A$2:$A$11,0))</f>
        <v>湯品</v>
      </c>
      <c r="H3779" s="17" t="n">
        <f aca="false">SUMIFS(品項年度售價!$D$2:$D$31,品項年度售價!$A$2:$A$31,$B3779,品項年度售價!$B$2:$B$31,$E3779)</f>
        <v>60</v>
      </c>
      <c r="I3779" s="4" t="n">
        <v>945</v>
      </c>
      <c r="J3779" s="14" t="n">
        <f aca="false">H3779*I3779</f>
        <v>56700</v>
      </c>
    </row>
    <row r="3780" customFormat="false" ht="15" hidden="false" customHeight="false" outlineLevel="0" collapsed="false">
      <c r="A3780" s="6" t="str">
        <f aca="false">TEXT(B3780,"0")&amp;"-"&amp;TEXT(C3780,"00")</f>
        <v>2025-09</v>
      </c>
      <c r="B3780" s="4" t="n">
        <v>2025</v>
      </c>
      <c r="C3780" s="4" t="n">
        <v>9</v>
      </c>
      <c r="D3780" s="9" t="s">
        <v>332</v>
      </c>
      <c r="E3780" s="9" t="s">
        <v>367</v>
      </c>
      <c r="F3780" s="12" t="str">
        <f aca="false">INDEX(品項主檔!$B$2:$B$11,MATCH($E3780,品項主檔!$A$2:$A$11,0))</f>
        <v>招牌滷味拼盤</v>
      </c>
      <c r="G3780" s="12" t="str">
        <f aca="false">INDEX(品項主檔!$C$2:$C$11,MATCH($E3780,品項主檔!$A$2:$A$11,0))</f>
        <v>小菜</v>
      </c>
      <c r="H3780" s="17" t="n">
        <f aca="false">SUMIFS(品項年度售價!$D$2:$D$31,品項年度售價!$A$2:$A$31,$B3780,品項年度售價!$B$2:$B$31,$E3780)</f>
        <v>125</v>
      </c>
      <c r="I3780" s="4" t="n">
        <v>987</v>
      </c>
      <c r="J3780" s="14" t="n">
        <f aca="false">H3780*I3780</f>
        <v>123375</v>
      </c>
    </row>
    <row r="3781" customFormat="false" ht="15" hidden="false" customHeight="false" outlineLevel="0" collapsed="false">
      <c r="A3781" s="6" t="str">
        <f aca="false">TEXT(B3781,"0")&amp;"-"&amp;TEXT(C3781,"00")</f>
        <v>2025-09</v>
      </c>
      <c r="B3781" s="4" t="n">
        <v>2025</v>
      </c>
      <c r="C3781" s="4" t="n">
        <v>9</v>
      </c>
      <c r="D3781" s="9" t="s">
        <v>332</v>
      </c>
      <c r="E3781" s="9" t="s">
        <v>370</v>
      </c>
      <c r="F3781" s="12" t="str">
        <f aca="false">INDEX(品項主檔!$B$2:$B$11,MATCH($E3781,品項主檔!$A$2:$A$11,0))</f>
        <v>古早味紅茶</v>
      </c>
      <c r="G3781" s="12" t="str">
        <f aca="false">INDEX(品項主檔!$C$2:$C$11,MATCH($E3781,品項主檔!$A$2:$A$11,0))</f>
        <v>飲品</v>
      </c>
      <c r="H3781" s="17" t="n">
        <f aca="false">SUMIFS(品項年度售價!$D$2:$D$31,品項年度售價!$A$2:$A$31,$B3781,品項年度售價!$B$2:$B$31,$E3781)</f>
        <v>45</v>
      </c>
      <c r="I3781" s="4" t="n">
        <v>2140</v>
      </c>
      <c r="J3781" s="14" t="n">
        <f aca="false">H3781*I3781</f>
        <v>96300</v>
      </c>
    </row>
    <row r="3782" customFormat="false" ht="15" hidden="false" customHeight="false" outlineLevel="0" collapsed="false">
      <c r="A3782" s="6" t="str">
        <f aca="false">TEXT(B3782,"0")&amp;"-"&amp;TEXT(C3782,"00")</f>
        <v>2025-09</v>
      </c>
      <c r="B3782" s="4" t="n">
        <v>2025</v>
      </c>
      <c r="C3782" s="4" t="n">
        <v>9</v>
      </c>
      <c r="D3782" s="9" t="s">
        <v>300</v>
      </c>
      <c r="E3782" s="9" t="s">
        <v>349</v>
      </c>
      <c r="F3782" s="12" t="str">
        <f aca="false">INDEX(品項主檔!$B$2:$B$11,MATCH($E3782,品項主檔!$A$2:$A$11,0))</f>
        <v>招牌牛肉麵</v>
      </c>
      <c r="G3782" s="12" t="str">
        <f aca="false">INDEX(品項主檔!$C$2:$C$11,MATCH($E3782,品項主檔!$A$2:$A$11,0))</f>
        <v>主食</v>
      </c>
      <c r="H3782" s="17" t="n">
        <f aca="false">SUMIFS(品項年度售價!$D$2:$D$31,品項年度售價!$A$2:$A$31,$B3782,品項年度售價!$B$2:$B$31,$E3782)</f>
        <v>295</v>
      </c>
      <c r="I3782" s="4" t="n">
        <v>629</v>
      </c>
      <c r="J3782" s="14" t="n">
        <f aca="false">H3782*I3782</f>
        <v>185555</v>
      </c>
    </row>
    <row r="3783" customFormat="false" ht="15" hidden="false" customHeight="false" outlineLevel="0" collapsed="false">
      <c r="A3783" s="6" t="str">
        <f aca="false">TEXT(B3783,"0")&amp;"-"&amp;TEXT(C3783,"00")</f>
        <v>2025-09</v>
      </c>
      <c r="B3783" s="4" t="n">
        <v>2025</v>
      </c>
      <c r="C3783" s="4" t="n">
        <v>9</v>
      </c>
      <c r="D3783" s="9" t="s">
        <v>300</v>
      </c>
      <c r="E3783" s="9" t="s">
        <v>352</v>
      </c>
      <c r="F3783" s="12" t="str">
        <f aca="false">INDEX(品項主檔!$B$2:$B$11,MATCH($E3783,品項主檔!$A$2:$A$11,0))</f>
        <v>三杯雞定食</v>
      </c>
      <c r="G3783" s="12" t="str">
        <f aca="false">INDEX(品項主檔!$C$2:$C$11,MATCH($E3783,品項主檔!$A$2:$A$11,0))</f>
        <v>主食</v>
      </c>
      <c r="H3783" s="17" t="n">
        <f aca="false">SUMIFS(品項年度售價!$D$2:$D$31,品項年度售價!$A$2:$A$31,$B3783,品項年度售價!$B$2:$B$31,$E3783)</f>
        <v>260</v>
      </c>
      <c r="I3783" s="4" t="n">
        <v>633</v>
      </c>
      <c r="J3783" s="14" t="n">
        <f aca="false">H3783*I3783</f>
        <v>164580</v>
      </c>
    </row>
    <row r="3784" customFormat="false" ht="15" hidden="false" customHeight="false" outlineLevel="0" collapsed="false">
      <c r="A3784" s="6" t="str">
        <f aca="false">TEXT(B3784,"0")&amp;"-"&amp;TEXT(C3784,"00")</f>
        <v>2025-09</v>
      </c>
      <c r="B3784" s="4" t="n">
        <v>2025</v>
      </c>
      <c r="C3784" s="4" t="n">
        <v>9</v>
      </c>
      <c r="D3784" s="9" t="s">
        <v>300</v>
      </c>
      <c r="E3784" s="9" t="s">
        <v>354</v>
      </c>
      <c r="F3784" s="12" t="str">
        <f aca="false">INDEX(品項主檔!$B$2:$B$11,MATCH($E3784,品項主檔!$A$2:$A$11,0))</f>
        <v>蔥油雞腿飯</v>
      </c>
      <c r="G3784" s="12" t="str">
        <f aca="false">INDEX(品項主檔!$C$2:$C$11,MATCH($E3784,品項主檔!$A$2:$A$11,0))</f>
        <v>主食</v>
      </c>
      <c r="H3784" s="17" t="n">
        <f aca="false">SUMIFS(品項年度售價!$D$2:$D$31,品項年度售價!$A$2:$A$31,$B3784,品項年度售價!$B$2:$B$31,$E3784)</f>
        <v>230</v>
      </c>
      <c r="I3784" s="4" t="n">
        <v>498</v>
      </c>
      <c r="J3784" s="14" t="n">
        <f aca="false">H3784*I3784</f>
        <v>114540</v>
      </c>
    </row>
    <row r="3785" customFormat="false" ht="15" hidden="false" customHeight="false" outlineLevel="0" collapsed="false">
      <c r="A3785" s="6" t="str">
        <f aca="false">TEXT(B3785,"0")&amp;"-"&amp;TEXT(C3785,"00")</f>
        <v>2025-09</v>
      </c>
      <c r="B3785" s="4" t="n">
        <v>2025</v>
      </c>
      <c r="C3785" s="4" t="n">
        <v>9</v>
      </c>
      <c r="D3785" s="9" t="s">
        <v>300</v>
      </c>
      <c r="E3785" s="9" t="s">
        <v>356</v>
      </c>
      <c r="F3785" s="12" t="str">
        <f aca="false">INDEX(品項主檔!$B$2:$B$11,MATCH($E3785,品項主檔!$A$2:$A$11,0))</f>
        <v>黑胡椒豬排飯</v>
      </c>
      <c r="G3785" s="12" t="str">
        <f aca="false">INDEX(品項主檔!$C$2:$C$11,MATCH($E3785,品項主檔!$A$2:$A$11,0))</f>
        <v>主食</v>
      </c>
      <c r="H3785" s="17" t="n">
        <f aca="false">SUMIFS(品項年度售價!$D$2:$D$31,品項年度售價!$A$2:$A$31,$B3785,品項年度售價!$B$2:$B$31,$E3785)</f>
        <v>240</v>
      </c>
      <c r="I3785" s="4" t="n">
        <v>603</v>
      </c>
      <c r="J3785" s="14" t="n">
        <f aca="false">H3785*I3785</f>
        <v>144720</v>
      </c>
    </row>
    <row r="3786" customFormat="false" ht="15" hidden="false" customHeight="false" outlineLevel="0" collapsed="false">
      <c r="A3786" s="6" t="str">
        <f aca="false">TEXT(B3786,"0")&amp;"-"&amp;TEXT(C3786,"00")</f>
        <v>2025-09</v>
      </c>
      <c r="B3786" s="4" t="n">
        <v>2025</v>
      </c>
      <c r="C3786" s="4" t="n">
        <v>9</v>
      </c>
      <c r="D3786" s="9" t="s">
        <v>300</v>
      </c>
      <c r="E3786" s="9" t="s">
        <v>358</v>
      </c>
      <c r="F3786" s="12" t="str">
        <f aca="false">INDEX(品項主檔!$B$2:$B$11,MATCH($E3786,品項主檔!$A$2:$A$11,0))</f>
        <v>麻油雞湯麵</v>
      </c>
      <c r="G3786" s="12" t="str">
        <f aca="false">INDEX(品項主檔!$C$2:$C$11,MATCH($E3786,品項主檔!$A$2:$A$11,0))</f>
        <v>主食</v>
      </c>
      <c r="H3786" s="17" t="n">
        <f aca="false">SUMIFS(品項年度售價!$D$2:$D$31,品項年度售價!$A$2:$A$31,$B3786,品項年度售價!$B$2:$B$31,$E3786)</f>
        <v>305</v>
      </c>
      <c r="I3786" s="4" t="n">
        <v>454</v>
      </c>
      <c r="J3786" s="14" t="n">
        <f aca="false">H3786*I3786</f>
        <v>138470</v>
      </c>
    </row>
    <row r="3787" customFormat="false" ht="15" hidden="false" customHeight="false" outlineLevel="0" collapsed="false">
      <c r="A3787" s="6" t="str">
        <f aca="false">TEXT(B3787,"0")&amp;"-"&amp;TEXT(C3787,"00")</f>
        <v>2025-09</v>
      </c>
      <c r="B3787" s="4" t="n">
        <v>2025</v>
      </c>
      <c r="C3787" s="4" t="n">
        <v>9</v>
      </c>
      <c r="D3787" s="9" t="s">
        <v>300</v>
      </c>
      <c r="E3787" s="9" t="s">
        <v>360</v>
      </c>
      <c r="F3787" s="12" t="str">
        <f aca="false">INDEX(品項主檔!$B$2:$B$11,MATCH($E3787,品項主檔!$A$2:$A$11,0))</f>
        <v>塔香涼麵</v>
      </c>
      <c r="G3787" s="12" t="str">
        <f aca="false">INDEX(品項主檔!$C$2:$C$11,MATCH($E3787,品項主檔!$A$2:$A$11,0))</f>
        <v>主食</v>
      </c>
      <c r="H3787" s="17" t="n">
        <f aca="false">SUMIFS(品項年度售價!$D$2:$D$31,品項年度售價!$A$2:$A$31,$B3787,品項年度售價!$B$2:$B$31,$E3787)</f>
        <v>185</v>
      </c>
      <c r="I3787" s="4" t="n">
        <v>581</v>
      </c>
      <c r="J3787" s="14" t="n">
        <f aca="false">H3787*I3787</f>
        <v>107485</v>
      </c>
    </row>
    <row r="3788" customFormat="false" ht="15" hidden="false" customHeight="false" outlineLevel="0" collapsed="false">
      <c r="A3788" s="6" t="str">
        <f aca="false">TEXT(B3788,"0")&amp;"-"&amp;TEXT(C3788,"00")</f>
        <v>2025-09</v>
      </c>
      <c r="B3788" s="4" t="n">
        <v>2025</v>
      </c>
      <c r="C3788" s="4" t="n">
        <v>9</v>
      </c>
      <c r="D3788" s="9" t="s">
        <v>300</v>
      </c>
      <c r="E3788" s="9" t="s">
        <v>362</v>
      </c>
      <c r="F3788" s="12" t="str">
        <f aca="false">INDEX(品項主檔!$B$2:$B$11,MATCH($E3788,品項主檔!$A$2:$A$11,0))</f>
        <v>海鮮炒飯</v>
      </c>
      <c r="G3788" s="12" t="str">
        <f aca="false">INDEX(品項主檔!$C$2:$C$11,MATCH($E3788,品項主檔!$A$2:$A$11,0))</f>
        <v>主食</v>
      </c>
      <c r="H3788" s="17" t="n">
        <f aca="false">SUMIFS(品項年度售價!$D$2:$D$31,品項年度售價!$A$2:$A$31,$B3788,品項年度售價!$B$2:$B$31,$E3788)</f>
        <v>255</v>
      </c>
      <c r="I3788" s="4" t="n">
        <v>637</v>
      </c>
      <c r="J3788" s="14" t="n">
        <f aca="false">H3788*I3788</f>
        <v>162435</v>
      </c>
    </row>
    <row r="3789" customFormat="false" ht="15" hidden="false" customHeight="false" outlineLevel="0" collapsed="false">
      <c r="A3789" s="6" t="str">
        <f aca="false">TEXT(B3789,"0")&amp;"-"&amp;TEXT(C3789,"00")</f>
        <v>2025-09</v>
      </c>
      <c r="B3789" s="4" t="n">
        <v>2025</v>
      </c>
      <c r="C3789" s="4" t="n">
        <v>9</v>
      </c>
      <c r="D3789" s="9" t="s">
        <v>300</v>
      </c>
      <c r="E3789" s="9" t="s">
        <v>364</v>
      </c>
      <c r="F3789" s="12" t="str">
        <f aca="false">INDEX(品項主檔!$B$2:$B$11,MATCH($E3789,品項主檔!$A$2:$A$11,0))</f>
        <v>酸辣湯</v>
      </c>
      <c r="G3789" s="12" t="str">
        <f aca="false">INDEX(品項主檔!$C$2:$C$11,MATCH($E3789,品項主檔!$A$2:$A$11,0))</f>
        <v>湯品</v>
      </c>
      <c r="H3789" s="17" t="n">
        <f aca="false">SUMIFS(品項年度售價!$D$2:$D$31,品項年度售價!$A$2:$A$31,$B3789,品項年度售價!$B$2:$B$31,$E3789)</f>
        <v>60</v>
      </c>
      <c r="I3789" s="4" t="n">
        <v>2499</v>
      </c>
      <c r="J3789" s="14" t="n">
        <f aca="false">H3789*I3789</f>
        <v>149940</v>
      </c>
    </row>
    <row r="3790" customFormat="false" ht="15" hidden="false" customHeight="false" outlineLevel="0" collapsed="false">
      <c r="A3790" s="6" t="str">
        <f aca="false">TEXT(B3790,"0")&amp;"-"&amp;TEXT(C3790,"00")</f>
        <v>2025-09</v>
      </c>
      <c r="B3790" s="4" t="n">
        <v>2025</v>
      </c>
      <c r="C3790" s="4" t="n">
        <v>9</v>
      </c>
      <c r="D3790" s="9" t="s">
        <v>300</v>
      </c>
      <c r="E3790" s="9" t="s">
        <v>367</v>
      </c>
      <c r="F3790" s="12" t="str">
        <f aca="false">INDEX(品項主檔!$B$2:$B$11,MATCH($E3790,品項主檔!$A$2:$A$11,0))</f>
        <v>招牌滷味拼盤</v>
      </c>
      <c r="G3790" s="12" t="str">
        <f aca="false">INDEX(品項主檔!$C$2:$C$11,MATCH($E3790,品項主檔!$A$2:$A$11,0))</f>
        <v>小菜</v>
      </c>
      <c r="H3790" s="17" t="n">
        <f aca="false">SUMIFS(品項年度售價!$D$2:$D$31,品項年度售價!$A$2:$A$31,$B3790,品項年度售價!$B$2:$B$31,$E3790)</f>
        <v>125</v>
      </c>
      <c r="I3790" s="4" t="n">
        <v>1764</v>
      </c>
      <c r="J3790" s="14" t="n">
        <f aca="false">H3790*I3790</f>
        <v>220500</v>
      </c>
    </row>
    <row r="3791" customFormat="false" ht="15" hidden="false" customHeight="false" outlineLevel="0" collapsed="false">
      <c r="A3791" s="6" t="str">
        <f aca="false">TEXT(B3791,"0")&amp;"-"&amp;TEXT(C3791,"00")</f>
        <v>2025-09</v>
      </c>
      <c r="B3791" s="4" t="n">
        <v>2025</v>
      </c>
      <c r="C3791" s="4" t="n">
        <v>9</v>
      </c>
      <c r="D3791" s="9" t="s">
        <v>300</v>
      </c>
      <c r="E3791" s="9" t="s">
        <v>370</v>
      </c>
      <c r="F3791" s="12" t="str">
        <f aca="false">INDEX(品項主檔!$B$2:$B$11,MATCH($E3791,品項主檔!$A$2:$A$11,0))</f>
        <v>古早味紅茶</v>
      </c>
      <c r="G3791" s="12" t="str">
        <f aca="false">INDEX(品項主檔!$C$2:$C$11,MATCH($E3791,品項主檔!$A$2:$A$11,0))</f>
        <v>飲品</v>
      </c>
      <c r="H3791" s="17" t="n">
        <f aca="false">SUMIFS(品項年度售價!$D$2:$D$31,品項年度售價!$A$2:$A$31,$B3791,品項年度售價!$B$2:$B$31,$E3791)</f>
        <v>45</v>
      </c>
      <c r="I3791" s="4" t="n">
        <v>4700</v>
      </c>
      <c r="J3791" s="14" t="n">
        <f aca="false">H3791*I3791</f>
        <v>211500</v>
      </c>
    </row>
    <row r="3792" customFormat="false" ht="15" hidden="false" customHeight="false" outlineLevel="0" collapsed="false">
      <c r="A3792" s="6" t="str">
        <f aca="false">TEXT(B3792,"0")&amp;"-"&amp;TEXT(C3792,"00")</f>
        <v>2025-09</v>
      </c>
      <c r="B3792" s="4" t="n">
        <v>2025</v>
      </c>
      <c r="C3792" s="4" t="n">
        <v>9</v>
      </c>
      <c r="D3792" s="9" t="s">
        <v>305</v>
      </c>
      <c r="E3792" s="9" t="s">
        <v>349</v>
      </c>
      <c r="F3792" s="12" t="str">
        <f aca="false">INDEX(品項主檔!$B$2:$B$11,MATCH($E3792,品項主檔!$A$2:$A$11,0))</f>
        <v>招牌牛肉麵</v>
      </c>
      <c r="G3792" s="12" t="str">
        <f aca="false">INDEX(品項主檔!$C$2:$C$11,MATCH($E3792,品項主檔!$A$2:$A$11,0))</f>
        <v>主食</v>
      </c>
      <c r="H3792" s="17" t="n">
        <f aca="false">SUMIFS(品項年度售價!$D$2:$D$31,品項年度售價!$A$2:$A$31,$B3792,品項年度售價!$B$2:$B$31,$E3792)</f>
        <v>295</v>
      </c>
      <c r="I3792" s="4" t="n">
        <v>697</v>
      </c>
      <c r="J3792" s="14" t="n">
        <f aca="false">H3792*I3792</f>
        <v>205615</v>
      </c>
    </row>
    <row r="3793" customFormat="false" ht="15" hidden="false" customHeight="false" outlineLevel="0" collapsed="false">
      <c r="A3793" s="6" t="str">
        <f aca="false">TEXT(B3793,"0")&amp;"-"&amp;TEXT(C3793,"00")</f>
        <v>2025-09</v>
      </c>
      <c r="B3793" s="4" t="n">
        <v>2025</v>
      </c>
      <c r="C3793" s="4" t="n">
        <v>9</v>
      </c>
      <c r="D3793" s="9" t="s">
        <v>305</v>
      </c>
      <c r="E3793" s="9" t="s">
        <v>352</v>
      </c>
      <c r="F3793" s="12" t="str">
        <f aca="false">INDEX(品項主檔!$B$2:$B$11,MATCH($E3793,品項主檔!$A$2:$A$11,0))</f>
        <v>三杯雞定食</v>
      </c>
      <c r="G3793" s="12" t="str">
        <f aca="false">INDEX(品項主檔!$C$2:$C$11,MATCH($E3793,品項主檔!$A$2:$A$11,0))</f>
        <v>主食</v>
      </c>
      <c r="H3793" s="17" t="n">
        <f aca="false">SUMIFS(品項年度售價!$D$2:$D$31,品項年度售價!$A$2:$A$31,$B3793,品項年度售價!$B$2:$B$31,$E3793)</f>
        <v>260</v>
      </c>
      <c r="I3793" s="4" t="n">
        <v>645</v>
      </c>
      <c r="J3793" s="14" t="n">
        <f aca="false">H3793*I3793</f>
        <v>167700</v>
      </c>
    </row>
    <row r="3794" customFormat="false" ht="15" hidden="false" customHeight="false" outlineLevel="0" collapsed="false">
      <c r="A3794" s="6" t="str">
        <f aca="false">TEXT(B3794,"0")&amp;"-"&amp;TEXT(C3794,"00")</f>
        <v>2025-09</v>
      </c>
      <c r="B3794" s="4" t="n">
        <v>2025</v>
      </c>
      <c r="C3794" s="4" t="n">
        <v>9</v>
      </c>
      <c r="D3794" s="9" t="s">
        <v>305</v>
      </c>
      <c r="E3794" s="9" t="s">
        <v>354</v>
      </c>
      <c r="F3794" s="12" t="str">
        <f aca="false">INDEX(品項主檔!$B$2:$B$11,MATCH($E3794,品項主檔!$A$2:$A$11,0))</f>
        <v>蔥油雞腿飯</v>
      </c>
      <c r="G3794" s="12" t="str">
        <f aca="false">INDEX(品項主檔!$C$2:$C$11,MATCH($E3794,品項主檔!$A$2:$A$11,0))</f>
        <v>主食</v>
      </c>
      <c r="H3794" s="17" t="n">
        <f aca="false">SUMIFS(品項年度售價!$D$2:$D$31,品項年度售價!$A$2:$A$31,$B3794,品項年度售價!$B$2:$B$31,$E3794)</f>
        <v>230</v>
      </c>
      <c r="I3794" s="4" t="n">
        <v>705</v>
      </c>
      <c r="J3794" s="14" t="n">
        <f aca="false">H3794*I3794</f>
        <v>162150</v>
      </c>
    </row>
    <row r="3795" customFormat="false" ht="15" hidden="false" customHeight="false" outlineLevel="0" collapsed="false">
      <c r="A3795" s="6" t="str">
        <f aca="false">TEXT(B3795,"0")&amp;"-"&amp;TEXT(C3795,"00")</f>
        <v>2025-09</v>
      </c>
      <c r="B3795" s="4" t="n">
        <v>2025</v>
      </c>
      <c r="C3795" s="4" t="n">
        <v>9</v>
      </c>
      <c r="D3795" s="9" t="s">
        <v>305</v>
      </c>
      <c r="E3795" s="9" t="s">
        <v>356</v>
      </c>
      <c r="F3795" s="12" t="str">
        <f aca="false">INDEX(品項主檔!$B$2:$B$11,MATCH($E3795,品項主檔!$A$2:$A$11,0))</f>
        <v>黑胡椒豬排飯</v>
      </c>
      <c r="G3795" s="12" t="str">
        <f aca="false">INDEX(品項主檔!$C$2:$C$11,MATCH($E3795,品項主檔!$A$2:$A$11,0))</f>
        <v>主食</v>
      </c>
      <c r="H3795" s="17" t="n">
        <f aca="false">SUMIFS(品項年度售價!$D$2:$D$31,品項年度售價!$A$2:$A$31,$B3795,品項年度售價!$B$2:$B$31,$E3795)</f>
        <v>240</v>
      </c>
      <c r="I3795" s="4" t="n">
        <v>629</v>
      </c>
      <c r="J3795" s="14" t="n">
        <f aca="false">H3795*I3795</f>
        <v>150960</v>
      </c>
    </row>
    <row r="3796" customFormat="false" ht="15" hidden="false" customHeight="false" outlineLevel="0" collapsed="false">
      <c r="A3796" s="6" t="str">
        <f aca="false">TEXT(B3796,"0")&amp;"-"&amp;TEXT(C3796,"00")</f>
        <v>2025-09</v>
      </c>
      <c r="B3796" s="4" t="n">
        <v>2025</v>
      </c>
      <c r="C3796" s="4" t="n">
        <v>9</v>
      </c>
      <c r="D3796" s="9" t="s">
        <v>305</v>
      </c>
      <c r="E3796" s="9" t="s">
        <v>358</v>
      </c>
      <c r="F3796" s="12" t="str">
        <f aca="false">INDEX(品項主檔!$B$2:$B$11,MATCH($E3796,品項主檔!$A$2:$A$11,0))</f>
        <v>麻油雞湯麵</v>
      </c>
      <c r="G3796" s="12" t="str">
        <f aca="false">INDEX(品項主檔!$C$2:$C$11,MATCH($E3796,品項主檔!$A$2:$A$11,0))</f>
        <v>主食</v>
      </c>
      <c r="H3796" s="17" t="n">
        <f aca="false">SUMIFS(品項年度售價!$D$2:$D$31,品項年度售價!$A$2:$A$31,$B3796,品項年度售價!$B$2:$B$31,$E3796)</f>
        <v>305</v>
      </c>
      <c r="I3796" s="4" t="n">
        <v>460</v>
      </c>
      <c r="J3796" s="14" t="n">
        <f aca="false">H3796*I3796</f>
        <v>140300</v>
      </c>
    </row>
    <row r="3797" customFormat="false" ht="15" hidden="false" customHeight="false" outlineLevel="0" collapsed="false">
      <c r="A3797" s="6" t="str">
        <f aca="false">TEXT(B3797,"0")&amp;"-"&amp;TEXT(C3797,"00")</f>
        <v>2025-09</v>
      </c>
      <c r="B3797" s="4" t="n">
        <v>2025</v>
      </c>
      <c r="C3797" s="4" t="n">
        <v>9</v>
      </c>
      <c r="D3797" s="9" t="s">
        <v>305</v>
      </c>
      <c r="E3797" s="9" t="s">
        <v>360</v>
      </c>
      <c r="F3797" s="12" t="str">
        <f aca="false">INDEX(品項主檔!$B$2:$B$11,MATCH($E3797,品項主檔!$A$2:$A$11,0))</f>
        <v>塔香涼麵</v>
      </c>
      <c r="G3797" s="12" t="str">
        <f aca="false">INDEX(品項主檔!$C$2:$C$11,MATCH($E3797,品項主檔!$A$2:$A$11,0))</f>
        <v>主食</v>
      </c>
      <c r="H3797" s="17" t="n">
        <f aca="false">SUMIFS(品項年度售價!$D$2:$D$31,品項年度售價!$A$2:$A$31,$B3797,品項年度售價!$B$2:$B$31,$E3797)</f>
        <v>185</v>
      </c>
      <c r="I3797" s="4" t="n">
        <v>717</v>
      </c>
      <c r="J3797" s="14" t="n">
        <f aca="false">H3797*I3797</f>
        <v>132645</v>
      </c>
    </row>
    <row r="3798" customFormat="false" ht="15" hidden="false" customHeight="false" outlineLevel="0" collapsed="false">
      <c r="A3798" s="6" t="str">
        <f aca="false">TEXT(B3798,"0")&amp;"-"&amp;TEXT(C3798,"00")</f>
        <v>2025-09</v>
      </c>
      <c r="B3798" s="4" t="n">
        <v>2025</v>
      </c>
      <c r="C3798" s="4" t="n">
        <v>9</v>
      </c>
      <c r="D3798" s="9" t="s">
        <v>305</v>
      </c>
      <c r="E3798" s="9" t="s">
        <v>362</v>
      </c>
      <c r="F3798" s="12" t="str">
        <f aca="false">INDEX(品項主檔!$B$2:$B$11,MATCH($E3798,品項主檔!$A$2:$A$11,0))</f>
        <v>海鮮炒飯</v>
      </c>
      <c r="G3798" s="12" t="str">
        <f aca="false">INDEX(品項主檔!$C$2:$C$11,MATCH($E3798,品項主檔!$A$2:$A$11,0))</f>
        <v>主食</v>
      </c>
      <c r="H3798" s="17" t="n">
        <f aca="false">SUMIFS(品項年度售價!$D$2:$D$31,品項年度售價!$A$2:$A$31,$B3798,品項年度售價!$B$2:$B$31,$E3798)</f>
        <v>255</v>
      </c>
      <c r="I3798" s="4" t="n">
        <v>643</v>
      </c>
      <c r="J3798" s="14" t="n">
        <f aca="false">H3798*I3798</f>
        <v>163965</v>
      </c>
    </row>
    <row r="3799" customFormat="false" ht="15" hidden="false" customHeight="false" outlineLevel="0" collapsed="false">
      <c r="A3799" s="6" t="str">
        <f aca="false">TEXT(B3799,"0")&amp;"-"&amp;TEXT(C3799,"00")</f>
        <v>2025-09</v>
      </c>
      <c r="B3799" s="4" t="n">
        <v>2025</v>
      </c>
      <c r="C3799" s="4" t="n">
        <v>9</v>
      </c>
      <c r="D3799" s="9" t="s">
        <v>305</v>
      </c>
      <c r="E3799" s="9" t="s">
        <v>364</v>
      </c>
      <c r="F3799" s="12" t="str">
        <f aca="false">INDEX(品項主檔!$B$2:$B$11,MATCH($E3799,品項主檔!$A$2:$A$11,0))</f>
        <v>酸辣湯</v>
      </c>
      <c r="G3799" s="12" t="str">
        <f aca="false">INDEX(品項主檔!$C$2:$C$11,MATCH($E3799,品項主檔!$A$2:$A$11,0))</f>
        <v>湯品</v>
      </c>
      <c r="H3799" s="17" t="n">
        <f aca="false">SUMIFS(品項年度售價!$D$2:$D$31,品項年度售價!$A$2:$A$31,$B3799,品項年度售價!$B$2:$B$31,$E3799)</f>
        <v>60</v>
      </c>
      <c r="I3799" s="4" t="n">
        <v>2721</v>
      </c>
      <c r="J3799" s="14" t="n">
        <f aca="false">H3799*I3799</f>
        <v>163260</v>
      </c>
    </row>
    <row r="3800" customFormat="false" ht="15" hidden="false" customHeight="false" outlineLevel="0" collapsed="false">
      <c r="A3800" s="6" t="str">
        <f aca="false">TEXT(B3800,"0")&amp;"-"&amp;TEXT(C3800,"00")</f>
        <v>2025-09</v>
      </c>
      <c r="B3800" s="4" t="n">
        <v>2025</v>
      </c>
      <c r="C3800" s="4" t="n">
        <v>9</v>
      </c>
      <c r="D3800" s="9" t="s">
        <v>305</v>
      </c>
      <c r="E3800" s="9" t="s">
        <v>367</v>
      </c>
      <c r="F3800" s="12" t="str">
        <f aca="false">INDEX(品項主檔!$B$2:$B$11,MATCH($E3800,品項主檔!$A$2:$A$11,0))</f>
        <v>招牌滷味拼盤</v>
      </c>
      <c r="G3800" s="12" t="str">
        <f aca="false">INDEX(品項主檔!$C$2:$C$11,MATCH($E3800,品項主檔!$A$2:$A$11,0))</f>
        <v>小菜</v>
      </c>
      <c r="H3800" s="17" t="n">
        <f aca="false">SUMIFS(品項年度售價!$D$2:$D$31,品項年度售價!$A$2:$A$31,$B3800,品項年度售價!$B$2:$B$31,$E3800)</f>
        <v>125</v>
      </c>
      <c r="I3800" s="4" t="n">
        <v>2653</v>
      </c>
      <c r="J3800" s="14" t="n">
        <f aca="false">H3800*I3800</f>
        <v>331625</v>
      </c>
    </row>
    <row r="3801" customFormat="false" ht="15" hidden="false" customHeight="false" outlineLevel="0" collapsed="false">
      <c r="A3801" s="6" t="str">
        <f aca="false">TEXT(B3801,"0")&amp;"-"&amp;TEXT(C3801,"00")</f>
        <v>2025-09</v>
      </c>
      <c r="B3801" s="4" t="n">
        <v>2025</v>
      </c>
      <c r="C3801" s="4" t="n">
        <v>9</v>
      </c>
      <c r="D3801" s="9" t="s">
        <v>305</v>
      </c>
      <c r="E3801" s="9" t="s">
        <v>370</v>
      </c>
      <c r="F3801" s="12" t="str">
        <f aca="false">INDEX(品項主檔!$B$2:$B$11,MATCH($E3801,品項主檔!$A$2:$A$11,0))</f>
        <v>古早味紅茶</v>
      </c>
      <c r="G3801" s="12" t="str">
        <f aca="false">INDEX(品項主檔!$C$2:$C$11,MATCH($E3801,品項主檔!$A$2:$A$11,0))</f>
        <v>飲品</v>
      </c>
      <c r="H3801" s="17" t="n">
        <f aca="false">SUMIFS(品項年度售價!$D$2:$D$31,品項年度售價!$A$2:$A$31,$B3801,品項年度售價!$B$2:$B$31,$E3801)</f>
        <v>45</v>
      </c>
      <c r="I3801" s="4" t="n">
        <v>6453</v>
      </c>
      <c r="J3801" s="14" t="n">
        <f aca="false">H3801*I3801</f>
        <v>290385</v>
      </c>
    </row>
    <row r="3802" customFormat="false" ht="15" hidden="false" customHeight="false" outlineLevel="0" collapsed="false">
      <c r="A3802" s="6" t="str">
        <f aca="false">TEXT(B3802,"0")&amp;"-"&amp;TEXT(C3802,"00")</f>
        <v>2025-09</v>
      </c>
      <c r="B3802" s="4" t="n">
        <v>2025</v>
      </c>
      <c r="C3802" s="4" t="n">
        <v>9</v>
      </c>
      <c r="D3802" s="9" t="s">
        <v>307</v>
      </c>
      <c r="E3802" s="9" t="s">
        <v>349</v>
      </c>
      <c r="F3802" s="12" t="str">
        <f aca="false">INDEX(品項主檔!$B$2:$B$11,MATCH($E3802,品項主檔!$A$2:$A$11,0))</f>
        <v>招牌牛肉麵</v>
      </c>
      <c r="G3802" s="12" t="str">
        <f aca="false">INDEX(品項主檔!$C$2:$C$11,MATCH($E3802,品項主檔!$A$2:$A$11,0))</f>
        <v>主食</v>
      </c>
      <c r="H3802" s="17" t="n">
        <f aca="false">SUMIFS(品項年度售價!$D$2:$D$31,品項年度售價!$A$2:$A$31,$B3802,品項年度售價!$B$2:$B$31,$E3802)</f>
        <v>295</v>
      </c>
      <c r="I3802" s="4" t="n">
        <v>380</v>
      </c>
      <c r="J3802" s="14" t="n">
        <f aca="false">H3802*I3802</f>
        <v>112100</v>
      </c>
    </row>
    <row r="3803" customFormat="false" ht="15" hidden="false" customHeight="false" outlineLevel="0" collapsed="false">
      <c r="A3803" s="6" t="str">
        <f aca="false">TEXT(B3803,"0")&amp;"-"&amp;TEXT(C3803,"00")</f>
        <v>2025-09</v>
      </c>
      <c r="B3803" s="4" t="n">
        <v>2025</v>
      </c>
      <c r="C3803" s="4" t="n">
        <v>9</v>
      </c>
      <c r="D3803" s="9" t="s">
        <v>307</v>
      </c>
      <c r="E3803" s="9" t="s">
        <v>352</v>
      </c>
      <c r="F3803" s="12" t="str">
        <f aca="false">INDEX(品項主檔!$B$2:$B$11,MATCH($E3803,品項主檔!$A$2:$A$11,0))</f>
        <v>三杯雞定食</v>
      </c>
      <c r="G3803" s="12" t="str">
        <f aca="false">INDEX(品項主檔!$C$2:$C$11,MATCH($E3803,品項主檔!$A$2:$A$11,0))</f>
        <v>主食</v>
      </c>
      <c r="H3803" s="17" t="n">
        <f aca="false">SUMIFS(品項年度售價!$D$2:$D$31,品項年度售價!$A$2:$A$31,$B3803,品項年度售價!$B$2:$B$31,$E3803)</f>
        <v>260</v>
      </c>
      <c r="I3803" s="4" t="n">
        <v>439</v>
      </c>
      <c r="J3803" s="14" t="n">
        <f aca="false">H3803*I3803</f>
        <v>114140</v>
      </c>
    </row>
    <row r="3804" customFormat="false" ht="15" hidden="false" customHeight="false" outlineLevel="0" collapsed="false">
      <c r="A3804" s="6" t="str">
        <f aca="false">TEXT(B3804,"0")&amp;"-"&amp;TEXT(C3804,"00")</f>
        <v>2025-09</v>
      </c>
      <c r="B3804" s="4" t="n">
        <v>2025</v>
      </c>
      <c r="C3804" s="4" t="n">
        <v>9</v>
      </c>
      <c r="D3804" s="9" t="s">
        <v>307</v>
      </c>
      <c r="E3804" s="9" t="s">
        <v>354</v>
      </c>
      <c r="F3804" s="12" t="str">
        <f aca="false">INDEX(品項主檔!$B$2:$B$11,MATCH($E3804,品項主檔!$A$2:$A$11,0))</f>
        <v>蔥油雞腿飯</v>
      </c>
      <c r="G3804" s="12" t="str">
        <f aca="false">INDEX(品項主檔!$C$2:$C$11,MATCH($E3804,品項主檔!$A$2:$A$11,0))</f>
        <v>主食</v>
      </c>
      <c r="H3804" s="17" t="n">
        <f aca="false">SUMIFS(品項年度售價!$D$2:$D$31,品項年度售價!$A$2:$A$31,$B3804,品項年度售價!$B$2:$B$31,$E3804)</f>
        <v>230</v>
      </c>
      <c r="I3804" s="4" t="n">
        <v>420</v>
      </c>
      <c r="J3804" s="14" t="n">
        <f aca="false">H3804*I3804</f>
        <v>96600</v>
      </c>
    </row>
    <row r="3805" customFormat="false" ht="15" hidden="false" customHeight="false" outlineLevel="0" collapsed="false">
      <c r="A3805" s="6" t="str">
        <f aca="false">TEXT(B3805,"0")&amp;"-"&amp;TEXT(C3805,"00")</f>
        <v>2025-09</v>
      </c>
      <c r="B3805" s="4" t="n">
        <v>2025</v>
      </c>
      <c r="C3805" s="4" t="n">
        <v>9</v>
      </c>
      <c r="D3805" s="9" t="s">
        <v>307</v>
      </c>
      <c r="E3805" s="9" t="s">
        <v>356</v>
      </c>
      <c r="F3805" s="12" t="str">
        <f aca="false">INDEX(品項主檔!$B$2:$B$11,MATCH($E3805,品項主檔!$A$2:$A$11,0))</f>
        <v>黑胡椒豬排飯</v>
      </c>
      <c r="G3805" s="12" t="str">
        <f aca="false">INDEX(品項主檔!$C$2:$C$11,MATCH($E3805,品項主檔!$A$2:$A$11,0))</f>
        <v>主食</v>
      </c>
      <c r="H3805" s="17" t="n">
        <f aca="false">SUMIFS(品項年度售價!$D$2:$D$31,品項年度售價!$A$2:$A$31,$B3805,品項年度售價!$B$2:$B$31,$E3805)</f>
        <v>240</v>
      </c>
      <c r="I3805" s="4" t="n">
        <v>392</v>
      </c>
      <c r="J3805" s="14" t="n">
        <f aca="false">H3805*I3805</f>
        <v>94080</v>
      </c>
    </row>
    <row r="3806" customFormat="false" ht="15" hidden="false" customHeight="false" outlineLevel="0" collapsed="false">
      <c r="A3806" s="6" t="str">
        <f aca="false">TEXT(B3806,"0")&amp;"-"&amp;TEXT(C3806,"00")</f>
        <v>2025-09</v>
      </c>
      <c r="B3806" s="4" t="n">
        <v>2025</v>
      </c>
      <c r="C3806" s="4" t="n">
        <v>9</v>
      </c>
      <c r="D3806" s="9" t="s">
        <v>307</v>
      </c>
      <c r="E3806" s="9" t="s">
        <v>358</v>
      </c>
      <c r="F3806" s="12" t="str">
        <f aca="false">INDEX(品項主檔!$B$2:$B$11,MATCH($E3806,品項主檔!$A$2:$A$11,0))</f>
        <v>麻油雞湯麵</v>
      </c>
      <c r="G3806" s="12" t="str">
        <f aca="false">INDEX(品項主檔!$C$2:$C$11,MATCH($E3806,品項主檔!$A$2:$A$11,0))</f>
        <v>主食</v>
      </c>
      <c r="H3806" s="17" t="n">
        <f aca="false">SUMIFS(品項年度售價!$D$2:$D$31,品項年度售價!$A$2:$A$31,$B3806,品項年度售價!$B$2:$B$31,$E3806)</f>
        <v>305</v>
      </c>
      <c r="I3806" s="4" t="n">
        <v>314</v>
      </c>
      <c r="J3806" s="14" t="n">
        <f aca="false">H3806*I3806</f>
        <v>95770</v>
      </c>
    </row>
    <row r="3807" customFormat="false" ht="15" hidden="false" customHeight="false" outlineLevel="0" collapsed="false">
      <c r="A3807" s="6" t="str">
        <f aca="false">TEXT(B3807,"0")&amp;"-"&amp;TEXT(C3807,"00")</f>
        <v>2025-09</v>
      </c>
      <c r="B3807" s="4" t="n">
        <v>2025</v>
      </c>
      <c r="C3807" s="4" t="n">
        <v>9</v>
      </c>
      <c r="D3807" s="9" t="s">
        <v>307</v>
      </c>
      <c r="E3807" s="9" t="s">
        <v>360</v>
      </c>
      <c r="F3807" s="12" t="str">
        <f aca="false">INDEX(品項主檔!$B$2:$B$11,MATCH($E3807,品項主檔!$A$2:$A$11,0))</f>
        <v>塔香涼麵</v>
      </c>
      <c r="G3807" s="12" t="str">
        <f aca="false">INDEX(品項主檔!$C$2:$C$11,MATCH($E3807,品項主檔!$A$2:$A$11,0))</f>
        <v>主食</v>
      </c>
      <c r="H3807" s="17" t="n">
        <f aca="false">SUMIFS(品項年度售價!$D$2:$D$31,品項年度售價!$A$2:$A$31,$B3807,品項年度售價!$B$2:$B$31,$E3807)</f>
        <v>185</v>
      </c>
      <c r="I3807" s="4" t="n">
        <v>545</v>
      </c>
      <c r="J3807" s="14" t="n">
        <f aca="false">H3807*I3807</f>
        <v>100825</v>
      </c>
    </row>
    <row r="3808" customFormat="false" ht="15" hidden="false" customHeight="false" outlineLevel="0" collapsed="false">
      <c r="A3808" s="6" t="str">
        <f aca="false">TEXT(B3808,"0")&amp;"-"&amp;TEXT(C3808,"00")</f>
        <v>2025-09</v>
      </c>
      <c r="B3808" s="4" t="n">
        <v>2025</v>
      </c>
      <c r="C3808" s="4" t="n">
        <v>9</v>
      </c>
      <c r="D3808" s="9" t="s">
        <v>307</v>
      </c>
      <c r="E3808" s="9" t="s">
        <v>362</v>
      </c>
      <c r="F3808" s="12" t="str">
        <f aca="false">INDEX(品項主檔!$B$2:$B$11,MATCH($E3808,品項主檔!$A$2:$A$11,0))</f>
        <v>海鮮炒飯</v>
      </c>
      <c r="G3808" s="12" t="str">
        <f aca="false">INDEX(品項主檔!$C$2:$C$11,MATCH($E3808,品項主檔!$A$2:$A$11,0))</f>
        <v>主食</v>
      </c>
      <c r="H3808" s="17" t="n">
        <f aca="false">SUMIFS(品項年度售價!$D$2:$D$31,品項年度售價!$A$2:$A$31,$B3808,品項年度售價!$B$2:$B$31,$E3808)</f>
        <v>255</v>
      </c>
      <c r="I3808" s="4" t="n">
        <v>338</v>
      </c>
      <c r="J3808" s="14" t="n">
        <f aca="false">H3808*I3808</f>
        <v>86190</v>
      </c>
    </row>
    <row r="3809" customFormat="false" ht="15" hidden="false" customHeight="false" outlineLevel="0" collapsed="false">
      <c r="A3809" s="6" t="str">
        <f aca="false">TEXT(B3809,"0")&amp;"-"&amp;TEXT(C3809,"00")</f>
        <v>2025-09</v>
      </c>
      <c r="B3809" s="4" t="n">
        <v>2025</v>
      </c>
      <c r="C3809" s="4" t="n">
        <v>9</v>
      </c>
      <c r="D3809" s="9" t="s">
        <v>307</v>
      </c>
      <c r="E3809" s="9" t="s">
        <v>364</v>
      </c>
      <c r="F3809" s="12" t="str">
        <f aca="false">INDEX(品項主檔!$B$2:$B$11,MATCH($E3809,品項主檔!$A$2:$A$11,0))</f>
        <v>酸辣湯</v>
      </c>
      <c r="G3809" s="12" t="str">
        <f aca="false">INDEX(品項主檔!$C$2:$C$11,MATCH($E3809,品項主檔!$A$2:$A$11,0))</f>
        <v>湯品</v>
      </c>
      <c r="H3809" s="17" t="n">
        <f aca="false">SUMIFS(品項年度售價!$D$2:$D$31,品項年度售價!$A$2:$A$31,$B3809,品項年度售價!$B$2:$B$31,$E3809)</f>
        <v>60</v>
      </c>
      <c r="I3809" s="4" t="n">
        <v>1948</v>
      </c>
      <c r="J3809" s="14" t="n">
        <f aca="false">H3809*I3809</f>
        <v>116880</v>
      </c>
    </row>
    <row r="3810" customFormat="false" ht="15" hidden="false" customHeight="false" outlineLevel="0" collapsed="false">
      <c r="A3810" s="6" t="str">
        <f aca="false">TEXT(B3810,"0")&amp;"-"&amp;TEXT(C3810,"00")</f>
        <v>2025-09</v>
      </c>
      <c r="B3810" s="4" t="n">
        <v>2025</v>
      </c>
      <c r="C3810" s="4" t="n">
        <v>9</v>
      </c>
      <c r="D3810" s="9" t="s">
        <v>307</v>
      </c>
      <c r="E3810" s="9" t="s">
        <v>367</v>
      </c>
      <c r="F3810" s="12" t="str">
        <f aca="false">INDEX(品項主檔!$B$2:$B$11,MATCH($E3810,品項主檔!$A$2:$A$11,0))</f>
        <v>招牌滷味拼盤</v>
      </c>
      <c r="G3810" s="12" t="str">
        <f aca="false">INDEX(品項主檔!$C$2:$C$11,MATCH($E3810,品項主檔!$A$2:$A$11,0))</f>
        <v>小菜</v>
      </c>
      <c r="H3810" s="17" t="n">
        <f aca="false">SUMIFS(品項年度售價!$D$2:$D$31,品項年度售價!$A$2:$A$31,$B3810,品項年度售價!$B$2:$B$31,$E3810)</f>
        <v>125</v>
      </c>
      <c r="I3810" s="4" t="n">
        <v>1751</v>
      </c>
      <c r="J3810" s="14" t="n">
        <f aca="false">H3810*I3810</f>
        <v>218875</v>
      </c>
    </row>
    <row r="3811" customFormat="false" ht="15" hidden="false" customHeight="false" outlineLevel="0" collapsed="false">
      <c r="A3811" s="6" t="str">
        <f aca="false">TEXT(B3811,"0")&amp;"-"&amp;TEXT(C3811,"00")</f>
        <v>2025-09</v>
      </c>
      <c r="B3811" s="4" t="n">
        <v>2025</v>
      </c>
      <c r="C3811" s="4" t="n">
        <v>9</v>
      </c>
      <c r="D3811" s="9" t="s">
        <v>307</v>
      </c>
      <c r="E3811" s="9" t="s">
        <v>370</v>
      </c>
      <c r="F3811" s="12" t="str">
        <f aca="false">INDEX(品項主檔!$B$2:$B$11,MATCH($E3811,品項主檔!$A$2:$A$11,0))</f>
        <v>古早味紅茶</v>
      </c>
      <c r="G3811" s="12" t="str">
        <f aca="false">INDEX(品項主檔!$C$2:$C$11,MATCH($E3811,品項主檔!$A$2:$A$11,0))</f>
        <v>飲品</v>
      </c>
      <c r="H3811" s="17" t="n">
        <f aca="false">SUMIFS(品項年度售價!$D$2:$D$31,品項年度售價!$A$2:$A$31,$B3811,品項年度售價!$B$2:$B$31,$E3811)</f>
        <v>45</v>
      </c>
      <c r="I3811" s="4" t="n">
        <v>4709</v>
      </c>
      <c r="J3811" s="14" t="n">
        <f aca="false">H3811*I3811</f>
        <v>211905</v>
      </c>
    </row>
    <row r="3812" customFormat="false" ht="15" hidden="false" customHeight="false" outlineLevel="0" collapsed="false">
      <c r="A3812" s="6" t="str">
        <f aca="false">TEXT(B3812,"0")&amp;"-"&amp;TEXT(C3812,"00")</f>
        <v>2025-09</v>
      </c>
      <c r="B3812" s="4" t="n">
        <v>2025</v>
      </c>
      <c r="C3812" s="4" t="n">
        <v>9</v>
      </c>
      <c r="D3812" s="9" t="s">
        <v>310</v>
      </c>
      <c r="E3812" s="9" t="s">
        <v>349</v>
      </c>
      <c r="F3812" s="12" t="str">
        <f aca="false">INDEX(品項主檔!$B$2:$B$11,MATCH($E3812,品項主檔!$A$2:$A$11,0))</f>
        <v>招牌牛肉麵</v>
      </c>
      <c r="G3812" s="12" t="str">
        <f aca="false">INDEX(品項主檔!$C$2:$C$11,MATCH($E3812,品項主檔!$A$2:$A$11,0))</f>
        <v>主食</v>
      </c>
      <c r="H3812" s="17" t="n">
        <f aca="false">SUMIFS(品項年度售價!$D$2:$D$31,品項年度售價!$A$2:$A$31,$B3812,品項年度售價!$B$2:$B$31,$E3812)</f>
        <v>295</v>
      </c>
      <c r="I3812" s="4" t="n">
        <v>288</v>
      </c>
      <c r="J3812" s="14" t="n">
        <f aca="false">H3812*I3812</f>
        <v>84960</v>
      </c>
    </row>
    <row r="3813" customFormat="false" ht="15" hidden="false" customHeight="false" outlineLevel="0" collapsed="false">
      <c r="A3813" s="6" t="str">
        <f aca="false">TEXT(B3813,"0")&amp;"-"&amp;TEXT(C3813,"00")</f>
        <v>2025-09</v>
      </c>
      <c r="B3813" s="4" t="n">
        <v>2025</v>
      </c>
      <c r="C3813" s="4" t="n">
        <v>9</v>
      </c>
      <c r="D3813" s="9" t="s">
        <v>310</v>
      </c>
      <c r="E3813" s="9" t="s">
        <v>352</v>
      </c>
      <c r="F3813" s="12" t="str">
        <f aca="false">INDEX(品項主檔!$B$2:$B$11,MATCH($E3813,品項主檔!$A$2:$A$11,0))</f>
        <v>三杯雞定食</v>
      </c>
      <c r="G3813" s="12" t="str">
        <f aca="false">INDEX(品項主檔!$C$2:$C$11,MATCH($E3813,品項主檔!$A$2:$A$11,0))</f>
        <v>主食</v>
      </c>
      <c r="H3813" s="17" t="n">
        <f aca="false">SUMIFS(品項年度售價!$D$2:$D$31,品項年度售價!$A$2:$A$31,$B3813,品項年度售價!$B$2:$B$31,$E3813)</f>
        <v>260</v>
      </c>
      <c r="I3813" s="4" t="n">
        <v>216</v>
      </c>
      <c r="J3813" s="14" t="n">
        <f aca="false">H3813*I3813</f>
        <v>56160</v>
      </c>
    </row>
    <row r="3814" customFormat="false" ht="15" hidden="false" customHeight="false" outlineLevel="0" collapsed="false">
      <c r="A3814" s="6" t="str">
        <f aca="false">TEXT(B3814,"0")&amp;"-"&amp;TEXT(C3814,"00")</f>
        <v>2025-09</v>
      </c>
      <c r="B3814" s="4" t="n">
        <v>2025</v>
      </c>
      <c r="C3814" s="4" t="n">
        <v>9</v>
      </c>
      <c r="D3814" s="9" t="s">
        <v>310</v>
      </c>
      <c r="E3814" s="9" t="s">
        <v>354</v>
      </c>
      <c r="F3814" s="12" t="str">
        <f aca="false">INDEX(品項主檔!$B$2:$B$11,MATCH($E3814,品項主檔!$A$2:$A$11,0))</f>
        <v>蔥油雞腿飯</v>
      </c>
      <c r="G3814" s="12" t="str">
        <f aca="false">INDEX(品項主檔!$C$2:$C$11,MATCH($E3814,品項主檔!$A$2:$A$11,0))</f>
        <v>主食</v>
      </c>
      <c r="H3814" s="17" t="n">
        <f aca="false">SUMIFS(品項年度售價!$D$2:$D$31,品項年度售價!$A$2:$A$31,$B3814,品項年度售價!$B$2:$B$31,$E3814)</f>
        <v>230</v>
      </c>
      <c r="I3814" s="4" t="n">
        <v>213</v>
      </c>
      <c r="J3814" s="14" t="n">
        <f aca="false">H3814*I3814</f>
        <v>48990</v>
      </c>
    </row>
    <row r="3815" customFormat="false" ht="15" hidden="false" customHeight="false" outlineLevel="0" collapsed="false">
      <c r="A3815" s="6" t="str">
        <f aca="false">TEXT(B3815,"0")&amp;"-"&amp;TEXT(C3815,"00")</f>
        <v>2025-09</v>
      </c>
      <c r="B3815" s="4" t="n">
        <v>2025</v>
      </c>
      <c r="C3815" s="4" t="n">
        <v>9</v>
      </c>
      <c r="D3815" s="9" t="s">
        <v>310</v>
      </c>
      <c r="E3815" s="9" t="s">
        <v>356</v>
      </c>
      <c r="F3815" s="12" t="str">
        <f aca="false">INDEX(品項主檔!$B$2:$B$11,MATCH($E3815,品項主檔!$A$2:$A$11,0))</f>
        <v>黑胡椒豬排飯</v>
      </c>
      <c r="G3815" s="12" t="str">
        <f aca="false">INDEX(品項主檔!$C$2:$C$11,MATCH($E3815,品項主檔!$A$2:$A$11,0))</f>
        <v>主食</v>
      </c>
      <c r="H3815" s="17" t="n">
        <f aca="false">SUMIFS(品項年度售價!$D$2:$D$31,品項年度售價!$A$2:$A$31,$B3815,品項年度售價!$B$2:$B$31,$E3815)</f>
        <v>240</v>
      </c>
      <c r="I3815" s="4" t="n">
        <v>293</v>
      </c>
      <c r="J3815" s="14" t="n">
        <f aca="false">H3815*I3815</f>
        <v>70320</v>
      </c>
    </row>
    <row r="3816" customFormat="false" ht="15" hidden="false" customHeight="false" outlineLevel="0" collapsed="false">
      <c r="A3816" s="6" t="str">
        <f aca="false">TEXT(B3816,"0")&amp;"-"&amp;TEXT(C3816,"00")</f>
        <v>2025-09</v>
      </c>
      <c r="B3816" s="4" t="n">
        <v>2025</v>
      </c>
      <c r="C3816" s="4" t="n">
        <v>9</v>
      </c>
      <c r="D3816" s="9" t="s">
        <v>310</v>
      </c>
      <c r="E3816" s="9" t="s">
        <v>358</v>
      </c>
      <c r="F3816" s="12" t="str">
        <f aca="false">INDEX(品項主檔!$B$2:$B$11,MATCH($E3816,品項主檔!$A$2:$A$11,0))</f>
        <v>麻油雞湯麵</v>
      </c>
      <c r="G3816" s="12" t="str">
        <f aca="false">INDEX(品項主檔!$C$2:$C$11,MATCH($E3816,品項主檔!$A$2:$A$11,0))</f>
        <v>主食</v>
      </c>
      <c r="H3816" s="17" t="n">
        <f aca="false">SUMIFS(品項年度售價!$D$2:$D$31,品項年度售價!$A$2:$A$31,$B3816,品項年度售價!$B$2:$B$31,$E3816)</f>
        <v>305</v>
      </c>
      <c r="I3816" s="4" t="n">
        <v>150</v>
      </c>
      <c r="J3816" s="14" t="n">
        <f aca="false">H3816*I3816</f>
        <v>45750</v>
      </c>
    </row>
    <row r="3817" customFormat="false" ht="15" hidden="false" customHeight="false" outlineLevel="0" collapsed="false">
      <c r="A3817" s="6" t="str">
        <f aca="false">TEXT(B3817,"0")&amp;"-"&amp;TEXT(C3817,"00")</f>
        <v>2025-09</v>
      </c>
      <c r="B3817" s="4" t="n">
        <v>2025</v>
      </c>
      <c r="C3817" s="4" t="n">
        <v>9</v>
      </c>
      <c r="D3817" s="9" t="s">
        <v>310</v>
      </c>
      <c r="E3817" s="9" t="s">
        <v>360</v>
      </c>
      <c r="F3817" s="12" t="str">
        <f aca="false">INDEX(品項主檔!$B$2:$B$11,MATCH($E3817,品項主檔!$A$2:$A$11,0))</f>
        <v>塔香涼麵</v>
      </c>
      <c r="G3817" s="12" t="str">
        <f aca="false">INDEX(品項主檔!$C$2:$C$11,MATCH($E3817,品項主檔!$A$2:$A$11,0))</f>
        <v>主食</v>
      </c>
      <c r="H3817" s="17" t="n">
        <f aca="false">SUMIFS(品項年度售價!$D$2:$D$31,品項年度售價!$A$2:$A$31,$B3817,品項年度售價!$B$2:$B$31,$E3817)</f>
        <v>185</v>
      </c>
      <c r="I3817" s="4" t="n">
        <v>285</v>
      </c>
      <c r="J3817" s="14" t="n">
        <f aca="false">H3817*I3817</f>
        <v>52725</v>
      </c>
    </row>
    <row r="3818" customFormat="false" ht="15" hidden="false" customHeight="false" outlineLevel="0" collapsed="false">
      <c r="A3818" s="6" t="str">
        <f aca="false">TEXT(B3818,"0")&amp;"-"&amp;TEXT(C3818,"00")</f>
        <v>2025-09</v>
      </c>
      <c r="B3818" s="4" t="n">
        <v>2025</v>
      </c>
      <c r="C3818" s="4" t="n">
        <v>9</v>
      </c>
      <c r="D3818" s="9" t="s">
        <v>310</v>
      </c>
      <c r="E3818" s="9" t="s">
        <v>362</v>
      </c>
      <c r="F3818" s="12" t="str">
        <f aca="false">INDEX(品項主檔!$B$2:$B$11,MATCH($E3818,品項主檔!$A$2:$A$11,0))</f>
        <v>海鮮炒飯</v>
      </c>
      <c r="G3818" s="12" t="str">
        <f aca="false">INDEX(品項主檔!$C$2:$C$11,MATCH($E3818,品項主檔!$A$2:$A$11,0))</f>
        <v>主食</v>
      </c>
      <c r="H3818" s="17" t="n">
        <f aca="false">SUMIFS(品項年度售價!$D$2:$D$31,品項年度售價!$A$2:$A$31,$B3818,品項年度售價!$B$2:$B$31,$E3818)</f>
        <v>255</v>
      </c>
      <c r="I3818" s="4" t="n">
        <v>232</v>
      </c>
      <c r="J3818" s="14" t="n">
        <f aca="false">H3818*I3818</f>
        <v>59160</v>
      </c>
    </row>
    <row r="3819" customFormat="false" ht="15" hidden="false" customHeight="false" outlineLevel="0" collapsed="false">
      <c r="A3819" s="6" t="str">
        <f aca="false">TEXT(B3819,"0")&amp;"-"&amp;TEXT(C3819,"00")</f>
        <v>2025-09</v>
      </c>
      <c r="B3819" s="4" t="n">
        <v>2025</v>
      </c>
      <c r="C3819" s="4" t="n">
        <v>9</v>
      </c>
      <c r="D3819" s="9" t="s">
        <v>310</v>
      </c>
      <c r="E3819" s="9" t="s">
        <v>364</v>
      </c>
      <c r="F3819" s="12" t="str">
        <f aca="false">INDEX(品項主檔!$B$2:$B$11,MATCH($E3819,品項主檔!$A$2:$A$11,0))</f>
        <v>酸辣湯</v>
      </c>
      <c r="G3819" s="12" t="str">
        <f aca="false">INDEX(品項主檔!$C$2:$C$11,MATCH($E3819,品項主檔!$A$2:$A$11,0))</f>
        <v>湯品</v>
      </c>
      <c r="H3819" s="17" t="n">
        <f aca="false">SUMIFS(品項年度售價!$D$2:$D$31,品項年度售價!$A$2:$A$31,$B3819,品項年度售價!$B$2:$B$31,$E3819)</f>
        <v>60</v>
      </c>
      <c r="I3819" s="4" t="n">
        <v>920</v>
      </c>
      <c r="J3819" s="14" t="n">
        <f aca="false">H3819*I3819</f>
        <v>55200</v>
      </c>
    </row>
    <row r="3820" customFormat="false" ht="15" hidden="false" customHeight="false" outlineLevel="0" collapsed="false">
      <c r="A3820" s="6" t="str">
        <f aca="false">TEXT(B3820,"0")&amp;"-"&amp;TEXT(C3820,"00")</f>
        <v>2025-09</v>
      </c>
      <c r="B3820" s="4" t="n">
        <v>2025</v>
      </c>
      <c r="C3820" s="4" t="n">
        <v>9</v>
      </c>
      <c r="D3820" s="9" t="s">
        <v>310</v>
      </c>
      <c r="E3820" s="9" t="s">
        <v>367</v>
      </c>
      <c r="F3820" s="12" t="str">
        <f aca="false">INDEX(品項主檔!$B$2:$B$11,MATCH($E3820,品項主檔!$A$2:$A$11,0))</f>
        <v>招牌滷味拼盤</v>
      </c>
      <c r="G3820" s="12" t="str">
        <f aca="false">INDEX(品項主檔!$C$2:$C$11,MATCH($E3820,品項主檔!$A$2:$A$11,0))</f>
        <v>小菜</v>
      </c>
      <c r="H3820" s="17" t="n">
        <f aca="false">SUMIFS(品項年度售價!$D$2:$D$31,品項年度售價!$A$2:$A$31,$B3820,品項年度售價!$B$2:$B$31,$E3820)</f>
        <v>125</v>
      </c>
      <c r="I3820" s="4" t="n">
        <v>851</v>
      </c>
      <c r="J3820" s="14" t="n">
        <f aca="false">H3820*I3820</f>
        <v>106375</v>
      </c>
    </row>
    <row r="3821" customFormat="false" ht="15" hidden="false" customHeight="false" outlineLevel="0" collapsed="false">
      <c r="A3821" s="6" t="str">
        <f aca="false">TEXT(B3821,"0")&amp;"-"&amp;TEXT(C3821,"00")</f>
        <v>2025-09</v>
      </c>
      <c r="B3821" s="4" t="n">
        <v>2025</v>
      </c>
      <c r="C3821" s="4" t="n">
        <v>9</v>
      </c>
      <c r="D3821" s="9" t="s">
        <v>310</v>
      </c>
      <c r="E3821" s="9" t="s">
        <v>370</v>
      </c>
      <c r="F3821" s="12" t="str">
        <f aca="false">INDEX(品項主檔!$B$2:$B$11,MATCH($E3821,品項主檔!$A$2:$A$11,0))</f>
        <v>古早味紅茶</v>
      </c>
      <c r="G3821" s="12" t="str">
        <f aca="false">INDEX(品項主檔!$C$2:$C$11,MATCH($E3821,品項主檔!$A$2:$A$11,0))</f>
        <v>飲品</v>
      </c>
      <c r="H3821" s="17" t="n">
        <f aca="false">SUMIFS(品項年度售價!$D$2:$D$31,品項年度售價!$A$2:$A$31,$B3821,品項年度售價!$B$2:$B$31,$E3821)</f>
        <v>45</v>
      </c>
      <c r="I3821" s="4" t="n">
        <v>3071</v>
      </c>
      <c r="J3821" s="14" t="n">
        <f aca="false">H3821*I3821</f>
        <v>138195</v>
      </c>
    </row>
    <row r="3822" customFormat="false" ht="15" hidden="false" customHeight="false" outlineLevel="0" collapsed="false">
      <c r="A3822" s="6" t="str">
        <f aca="false">TEXT(B3822,"0")&amp;"-"&amp;TEXT(C3822,"00")</f>
        <v>2025-09</v>
      </c>
      <c r="B3822" s="4" t="n">
        <v>2025</v>
      </c>
      <c r="C3822" s="4" t="n">
        <v>9</v>
      </c>
      <c r="D3822" s="9" t="s">
        <v>318</v>
      </c>
      <c r="E3822" s="9" t="s">
        <v>349</v>
      </c>
      <c r="F3822" s="12" t="str">
        <f aca="false">INDEX(品項主檔!$B$2:$B$11,MATCH($E3822,品項主檔!$A$2:$A$11,0))</f>
        <v>招牌牛肉麵</v>
      </c>
      <c r="G3822" s="12" t="str">
        <f aca="false">INDEX(品項主檔!$C$2:$C$11,MATCH($E3822,品項主檔!$A$2:$A$11,0))</f>
        <v>主食</v>
      </c>
      <c r="H3822" s="17" t="n">
        <f aca="false">SUMIFS(品項年度售價!$D$2:$D$31,品項年度售價!$A$2:$A$31,$B3822,品項年度售價!$B$2:$B$31,$E3822)</f>
        <v>295</v>
      </c>
      <c r="I3822" s="4" t="n">
        <v>266</v>
      </c>
      <c r="J3822" s="14" t="n">
        <f aca="false">H3822*I3822</f>
        <v>78470</v>
      </c>
    </row>
    <row r="3823" customFormat="false" ht="15" hidden="false" customHeight="false" outlineLevel="0" collapsed="false">
      <c r="A3823" s="6" t="str">
        <f aca="false">TEXT(B3823,"0")&amp;"-"&amp;TEXT(C3823,"00")</f>
        <v>2025-09</v>
      </c>
      <c r="B3823" s="4" t="n">
        <v>2025</v>
      </c>
      <c r="C3823" s="4" t="n">
        <v>9</v>
      </c>
      <c r="D3823" s="9" t="s">
        <v>318</v>
      </c>
      <c r="E3823" s="9" t="s">
        <v>352</v>
      </c>
      <c r="F3823" s="12" t="str">
        <f aca="false">INDEX(品項主檔!$B$2:$B$11,MATCH($E3823,品項主檔!$A$2:$A$11,0))</f>
        <v>三杯雞定食</v>
      </c>
      <c r="G3823" s="12" t="str">
        <f aca="false">INDEX(品項主檔!$C$2:$C$11,MATCH($E3823,品項主檔!$A$2:$A$11,0))</f>
        <v>主食</v>
      </c>
      <c r="H3823" s="17" t="n">
        <f aca="false">SUMIFS(品項年度售價!$D$2:$D$31,品項年度售價!$A$2:$A$31,$B3823,品項年度售價!$B$2:$B$31,$E3823)</f>
        <v>260</v>
      </c>
      <c r="I3823" s="4" t="n">
        <v>337</v>
      </c>
      <c r="J3823" s="14" t="n">
        <f aca="false">H3823*I3823</f>
        <v>87620</v>
      </c>
    </row>
    <row r="3824" customFormat="false" ht="15" hidden="false" customHeight="false" outlineLevel="0" collapsed="false">
      <c r="A3824" s="6" t="str">
        <f aca="false">TEXT(B3824,"0")&amp;"-"&amp;TEXT(C3824,"00")</f>
        <v>2025-09</v>
      </c>
      <c r="B3824" s="4" t="n">
        <v>2025</v>
      </c>
      <c r="C3824" s="4" t="n">
        <v>9</v>
      </c>
      <c r="D3824" s="9" t="s">
        <v>318</v>
      </c>
      <c r="E3824" s="9" t="s">
        <v>354</v>
      </c>
      <c r="F3824" s="12" t="str">
        <f aca="false">INDEX(品項主檔!$B$2:$B$11,MATCH($E3824,品項主檔!$A$2:$A$11,0))</f>
        <v>蔥油雞腿飯</v>
      </c>
      <c r="G3824" s="12" t="str">
        <f aca="false">INDEX(品項主檔!$C$2:$C$11,MATCH($E3824,品項主檔!$A$2:$A$11,0))</f>
        <v>主食</v>
      </c>
      <c r="H3824" s="17" t="n">
        <f aca="false">SUMIFS(品項年度售價!$D$2:$D$31,品項年度售價!$A$2:$A$31,$B3824,品項年度售價!$B$2:$B$31,$E3824)</f>
        <v>230</v>
      </c>
      <c r="I3824" s="4" t="n">
        <v>394</v>
      </c>
      <c r="J3824" s="14" t="n">
        <f aca="false">H3824*I3824</f>
        <v>90620</v>
      </c>
    </row>
    <row r="3825" customFormat="false" ht="15" hidden="false" customHeight="false" outlineLevel="0" collapsed="false">
      <c r="A3825" s="6" t="str">
        <f aca="false">TEXT(B3825,"0")&amp;"-"&amp;TEXT(C3825,"00")</f>
        <v>2025-09</v>
      </c>
      <c r="B3825" s="4" t="n">
        <v>2025</v>
      </c>
      <c r="C3825" s="4" t="n">
        <v>9</v>
      </c>
      <c r="D3825" s="9" t="s">
        <v>318</v>
      </c>
      <c r="E3825" s="9" t="s">
        <v>356</v>
      </c>
      <c r="F3825" s="12" t="str">
        <f aca="false">INDEX(品項主檔!$B$2:$B$11,MATCH($E3825,品項主檔!$A$2:$A$11,0))</f>
        <v>黑胡椒豬排飯</v>
      </c>
      <c r="G3825" s="12" t="str">
        <f aca="false">INDEX(品項主檔!$C$2:$C$11,MATCH($E3825,品項主檔!$A$2:$A$11,0))</f>
        <v>主食</v>
      </c>
      <c r="H3825" s="17" t="n">
        <f aca="false">SUMIFS(品項年度售價!$D$2:$D$31,品項年度售價!$A$2:$A$31,$B3825,品項年度售價!$B$2:$B$31,$E3825)</f>
        <v>240</v>
      </c>
      <c r="I3825" s="4" t="n">
        <v>352</v>
      </c>
      <c r="J3825" s="14" t="n">
        <f aca="false">H3825*I3825</f>
        <v>84480</v>
      </c>
    </row>
    <row r="3826" customFormat="false" ht="15" hidden="false" customHeight="false" outlineLevel="0" collapsed="false">
      <c r="A3826" s="6" t="str">
        <f aca="false">TEXT(B3826,"0")&amp;"-"&amp;TEXT(C3826,"00")</f>
        <v>2025-09</v>
      </c>
      <c r="B3826" s="4" t="n">
        <v>2025</v>
      </c>
      <c r="C3826" s="4" t="n">
        <v>9</v>
      </c>
      <c r="D3826" s="9" t="s">
        <v>318</v>
      </c>
      <c r="E3826" s="9" t="s">
        <v>358</v>
      </c>
      <c r="F3826" s="12" t="str">
        <f aca="false">INDEX(品項主檔!$B$2:$B$11,MATCH($E3826,品項主檔!$A$2:$A$11,0))</f>
        <v>麻油雞湯麵</v>
      </c>
      <c r="G3826" s="12" t="str">
        <f aca="false">INDEX(品項主檔!$C$2:$C$11,MATCH($E3826,品項主檔!$A$2:$A$11,0))</f>
        <v>主食</v>
      </c>
      <c r="H3826" s="17" t="n">
        <f aca="false">SUMIFS(品項年度售價!$D$2:$D$31,品項年度售價!$A$2:$A$31,$B3826,品項年度售價!$B$2:$B$31,$E3826)</f>
        <v>305</v>
      </c>
      <c r="I3826" s="4" t="n">
        <v>201</v>
      </c>
      <c r="J3826" s="14" t="n">
        <f aca="false">H3826*I3826</f>
        <v>61305</v>
      </c>
    </row>
    <row r="3827" customFormat="false" ht="15" hidden="false" customHeight="false" outlineLevel="0" collapsed="false">
      <c r="A3827" s="6" t="str">
        <f aca="false">TEXT(B3827,"0")&amp;"-"&amp;TEXT(C3827,"00")</f>
        <v>2025-09</v>
      </c>
      <c r="B3827" s="4" t="n">
        <v>2025</v>
      </c>
      <c r="C3827" s="4" t="n">
        <v>9</v>
      </c>
      <c r="D3827" s="9" t="s">
        <v>318</v>
      </c>
      <c r="E3827" s="9" t="s">
        <v>360</v>
      </c>
      <c r="F3827" s="12" t="str">
        <f aca="false">INDEX(品項主檔!$B$2:$B$11,MATCH($E3827,品項主檔!$A$2:$A$11,0))</f>
        <v>塔香涼麵</v>
      </c>
      <c r="G3827" s="12" t="str">
        <f aca="false">INDEX(品項主檔!$C$2:$C$11,MATCH($E3827,品項主檔!$A$2:$A$11,0))</f>
        <v>主食</v>
      </c>
      <c r="H3827" s="17" t="n">
        <f aca="false">SUMIFS(品項年度售價!$D$2:$D$31,品項年度售價!$A$2:$A$31,$B3827,品項年度售價!$B$2:$B$31,$E3827)</f>
        <v>185</v>
      </c>
      <c r="I3827" s="4" t="n">
        <v>353</v>
      </c>
      <c r="J3827" s="14" t="n">
        <f aca="false">H3827*I3827</f>
        <v>65305</v>
      </c>
    </row>
    <row r="3828" customFormat="false" ht="15" hidden="false" customHeight="false" outlineLevel="0" collapsed="false">
      <c r="A3828" s="6" t="str">
        <f aca="false">TEXT(B3828,"0")&amp;"-"&amp;TEXT(C3828,"00")</f>
        <v>2025-09</v>
      </c>
      <c r="B3828" s="4" t="n">
        <v>2025</v>
      </c>
      <c r="C3828" s="4" t="n">
        <v>9</v>
      </c>
      <c r="D3828" s="9" t="s">
        <v>318</v>
      </c>
      <c r="E3828" s="9" t="s">
        <v>362</v>
      </c>
      <c r="F3828" s="12" t="str">
        <f aca="false">INDEX(品項主檔!$B$2:$B$11,MATCH($E3828,品項主檔!$A$2:$A$11,0))</f>
        <v>海鮮炒飯</v>
      </c>
      <c r="G3828" s="12" t="str">
        <f aca="false">INDEX(品項主檔!$C$2:$C$11,MATCH($E3828,品項主檔!$A$2:$A$11,0))</f>
        <v>主食</v>
      </c>
      <c r="H3828" s="17" t="n">
        <f aca="false">SUMIFS(品項年度售價!$D$2:$D$31,品項年度售價!$A$2:$A$31,$B3828,品項年度售價!$B$2:$B$31,$E3828)</f>
        <v>255</v>
      </c>
      <c r="I3828" s="4" t="n">
        <v>312</v>
      </c>
      <c r="J3828" s="14" t="n">
        <f aca="false">H3828*I3828</f>
        <v>79560</v>
      </c>
    </row>
    <row r="3829" customFormat="false" ht="15" hidden="false" customHeight="false" outlineLevel="0" collapsed="false">
      <c r="A3829" s="6" t="str">
        <f aca="false">TEXT(B3829,"0")&amp;"-"&amp;TEXT(C3829,"00")</f>
        <v>2025-09</v>
      </c>
      <c r="B3829" s="4" t="n">
        <v>2025</v>
      </c>
      <c r="C3829" s="4" t="n">
        <v>9</v>
      </c>
      <c r="D3829" s="9" t="s">
        <v>318</v>
      </c>
      <c r="E3829" s="9" t="s">
        <v>364</v>
      </c>
      <c r="F3829" s="12" t="str">
        <f aca="false">INDEX(品項主檔!$B$2:$B$11,MATCH($E3829,品項主檔!$A$2:$A$11,0))</f>
        <v>酸辣湯</v>
      </c>
      <c r="G3829" s="12" t="str">
        <f aca="false">INDEX(品項主檔!$C$2:$C$11,MATCH($E3829,品項主檔!$A$2:$A$11,0))</f>
        <v>湯品</v>
      </c>
      <c r="H3829" s="17" t="n">
        <f aca="false">SUMIFS(品項年度售價!$D$2:$D$31,品項年度售價!$A$2:$A$31,$B3829,品項年度售價!$B$2:$B$31,$E3829)</f>
        <v>60</v>
      </c>
      <c r="I3829" s="4" t="n">
        <v>1313</v>
      </c>
      <c r="J3829" s="14" t="n">
        <f aca="false">H3829*I3829</f>
        <v>78780</v>
      </c>
    </row>
    <row r="3830" customFormat="false" ht="15" hidden="false" customHeight="false" outlineLevel="0" collapsed="false">
      <c r="A3830" s="6" t="str">
        <f aca="false">TEXT(B3830,"0")&amp;"-"&amp;TEXT(C3830,"00")</f>
        <v>2025-09</v>
      </c>
      <c r="B3830" s="4" t="n">
        <v>2025</v>
      </c>
      <c r="C3830" s="4" t="n">
        <v>9</v>
      </c>
      <c r="D3830" s="9" t="s">
        <v>318</v>
      </c>
      <c r="E3830" s="9" t="s">
        <v>367</v>
      </c>
      <c r="F3830" s="12" t="str">
        <f aca="false">INDEX(品項主檔!$B$2:$B$11,MATCH($E3830,品項主檔!$A$2:$A$11,0))</f>
        <v>招牌滷味拼盤</v>
      </c>
      <c r="G3830" s="12" t="str">
        <f aca="false">INDEX(品項主檔!$C$2:$C$11,MATCH($E3830,品項主檔!$A$2:$A$11,0))</f>
        <v>小菜</v>
      </c>
      <c r="H3830" s="17" t="n">
        <f aca="false">SUMIFS(品項年度售價!$D$2:$D$31,品項年度售價!$A$2:$A$31,$B3830,品項年度售價!$B$2:$B$31,$E3830)</f>
        <v>125</v>
      </c>
      <c r="I3830" s="4" t="n">
        <v>1155</v>
      </c>
      <c r="J3830" s="14" t="n">
        <f aca="false">H3830*I3830</f>
        <v>144375</v>
      </c>
    </row>
    <row r="3831" customFormat="false" ht="15" hidden="false" customHeight="false" outlineLevel="0" collapsed="false">
      <c r="A3831" s="6" t="str">
        <f aca="false">TEXT(B3831,"0")&amp;"-"&amp;TEXT(C3831,"00")</f>
        <v>2025-09</v>
      </c>
      <c r="B3831" s="4" t="n">
        <v>2025</v>
      </c>
      <c r="C3831" s="4" t="n">
        <v>9</v>
      </c>
      <c r="D3831" s="9" t="s">
        <v>318</v>
      </c>
      <c r="E3831" s="9" t="s">
        <v>370</v>
      </c>
      <c r="F3831" s="12" t="str">
        <f aca="false">INDEX(品項主檔!$B$2:$B$11,MATCH($E3831,品項主檔!$A$2:$A$11,0))</f>
        <v>古早味紅茶</v>
      </c>
      <c r="G3831" s="12" t="str">
        <f aca="false">INDEX(品項主檔!$C$2:$C$11,MATCH($E3831,品項主檔!$A$2:$A$11,0))</f>
        <v>飲品</v>
      </c>
      <c r="H3831" s="17" t="n">
        <f aca="false">SUMIFS(品項年度售價!$D$2:$D$31,品項年度售價!$A$2:$A$31,$B3831,品項年度售價!$B$2:$B$31,$E3831)</f>
        <v>45</v>
      </c>
      <c r="I3831" s="4" t="n">
        <v>3318</v>
      </c>
      <c r="J3831" s="14" t="n">
        <f aca="false">H3831*I3831</f>
        <v>149310</v>
      </c>
    </row>
    <row r="3832" customFormat="false" ht="15" hidden="false" customHeight="false" outlineLevel="0" collapsed="false">
      <c r="A3832" s="6" t="str">
        <f aca="false">TEXT(B3832,"0")&amp;"-"&amp;TEXT(C3832,"00")</f>
        <v>2025-09</v>
      </c>
      <c r="B3832" s="4" t="n">
        <v>2025</v>
      </c>
      <c r="C3832" s="4" t="n">
        <v>9</v>
      </c>
      <c r="D3832" s="9" t="s">
        <v>323</v>
      </c>
      <c r="E3832" s="9" t="s">
        <v>349</v>
      </c>
      <c r="F3832" s="12" t="str">
        <f aca="false">INDEX(品項主檔!$B$2:$B$11,MATCH($E3832,品項主檔!$A$2:$A$11,0))</f>
        <v>招牌牛肉麵</v>
      </c>
      <c r="G3832" s="12" t="str">
        <f aca="false">INDEX(品項主檔!$C$2:$C$11,MATCH($E3832,品項主檔!$A$2:$A$11,0))</f>
        <v>主食</v>
      </c>
      <c r="H3832" s="17" t="n">
        <f aca="false">SUMIFS(品項年度售價!$D$2:$D$31,品項年度售價!$A$2:$A$31,$B3832,品項年度售價!$B$2:$B$31,$E3832)</f>
        <v>295</v>
      </c>
      <c r="I3832" s="4" t="n">
        <v>303</v>
      </c>
      <c r="J3832" s="14" t="n">
        <f aca="false">H3832*I3832</f>
        <v>89385</v>
      </c>
    </row>
    <row r="3833" customFormat="false" ht="15" hidden="false" customHeight="false" outlineLevel="0" collapsed="false">
      <c r="A3833" s="6" t="str">
        <f aca="false">TEXT(B3833,"0")&amp;"-"&amp;TEXT(C3833,"00")</f>
        <v>2025-09</v>
      </c>
      <c r="B3833" s="4" t="n">
        <v>2025</v>
      </c>
      <c r="C3833" s="4" t="n">
        <v>9</v>
      </c>
      <c r="D3833" s="9" t="s">
        <v>323</v>
      </c>
      <c r="E3833" s="9" t="s">
        <v>352</v>
      </c>
      <c r="F3833" s="12" t="str">
        <f aca="false">INDEX(品項主檔!$B$2:$B$11,MATCH($E3833,品項主檔!$A$2:$A$11,0))</f>
        <v>三杯雞定食</v>
      </c>
      <c r="G3833" s="12" t="str">
        <f aca="false">INDEX(品項主檔!$C$2:$C$11,MATCH($E3833,品項主檔!$A$2:$A$11,0))</f>
        <v>主食</v>
      </c>
      <c r="H3833" s="17" t="n">
        <f aca="false">SUMIFS(品項年度售價!$D$2:$D$31,品項年度售價!$A$2:$A$31,$B3833,品項年度售價!$B$2:$B$31,$E3833)</f>
        <v>260</v>
      </c>
      <c r="I3833" s="4" t="n">
        <v>238</v>
      </c>
      <c r="J3833" s="14" t="n">
        <f aca="false">H3833*I3833</f>
        <v>61880</v>
      </c>
    </row>
    <row r="3834" customFormat="false" ht="15" hidden="false" customHeight="false" outlineLevel="0" collapsed="false">
      <c r="A3834" s="6" t="str">
        <f aca="false">TEXT(B3834,"0")&amp;"-"&amp;TEXT(C3834,"00")</f>
        <v>2025-09</v>
      </c>
      <c r="B3834" s="4" t="n">
        <v>2025</v>
      </c>
      <c r="C3834" s="4" t="n">
        <v>9</v>
      </c>
      <c r="D3834" s="9" t="s">
        <v>323</v>
      </c>
      <c r="E3834" s="9" t="s">
        <v>354</v>
      </c>
      <c r="F3834" s="12" t="str">
        <f aca="false">INDEX(品項主檔!$B$2:$B$11,MATCH($E3834,品項主檔!$A$2:$A$11,0))</f>
        <v>蔥油雞腿飯</v>
      </c>
      <c r="G3834" s="12" t="str">
        <f aca="false">INDEX(品項主檔!$C$2:$C$11,MATCH($E3834,品項主檔!$A$2:$A$11,0))</f>
        <v>主食</v>
      </c>
      <c r="H3834" s="17" t="n">
        <f aca="false">SUMIFS(品項年度售價!$D$2:$D$31,品項年度售價!$A$2:$A$31,$B3834,品項年度售價!$B$2:$B$31,$E3834)</f>
        <v>230</v>
      </c>
      <c r="I3834" s="4" t="n">
        <v>293</v>
      </c>
      <c r="J3834" s="14" t="n">
        <f aca="false">H3834*I3834</f>
        <v>67390</v>
      </c>
    </row>
    <row r="3835" customFormat="false" ht="15" hidden="false" customHeight="false" outlineLevel="0" collapsed="false">
      <c r="A3835" s="6" t="str">
        <f aca="false">TEXT(B3835,"0")&amp;"-"&amp;TEXT(C3835,"00")</f>
        <v>2025-09</v>
      </c>
      <c r="B3835" s="4" t="n">
        <v>2025</v>
      </c>
      <c r="C3835" s="4" t="n">
        <v>9</v>
      </c>
      <c r="D3835" s="9" t="s">
        <v>323</v>
      </c>
      <c r="E3835" s="9" t="s">
        <v>356</v>
      </c>
      <c r="F3835" s="12" t="str">
        <f aca="false">INDEX(品項主檔!$B$2:$B$11,MATCH($E3835,品項主檔!$A$2:$A$11,0))</f>
        <v>黑胡椒豬排飯</v>
      </c>
      <c r="G3835" s="12" t="str">
        <f aca="false">INDEX(品項主檔!$C$2:$C$11,MATCH($E3835,品項主檔!$A$2:$A$11,0))</f>
        <v>主食</v>
      </c>
      <c r="H3835" s="17" t="n">
        <f aca="false">SUMIFS(品項年度售價!$D$2:$D$31,品項年度售價!$A$2:$A$31,$B3835,品項年度售價!$B$2:$B$31,$E3835)</f>
        <v>240</v>
      </c>
      <c r="I3835" s="4" t="n">
        <v>234</v>
      </c>
      <c r="J3835" s="14" t="n">
        <f aca="false">H3835*I3835</f>
        <v>56160</v>
      </c>
    </row>
    <row r="3836" customFormat="false" ht="15" hidden="false" customHeight="false" outlineLevel="0" collapsed="false">
      <c r="A3836" s="6" t="str">
        <f aca="false">TEXT(B3836,"0")&amp;"-"&amp;TEXT(C3836,"00")</f>
        <v>2025-09</v>
      </c>
      <c r="B3836" s="4" t="n">
        <v>2025</v>
      </c>
      <c r="C3836" s="4" t="n">
        <v>9</v>
      </c>
      <c r="D3836" s="9" t="s">
        <v>323</v>
      </c>
      <c r="E3836" s="9" t="s">
        <v>358</v>
      </c>
      <c r="F3836" s="12" t="str">
        <f aca="false">INDEX(品項主檔!$B$2:$B$11,MATCH($E3836,品項主檔!$A$2:$A$11,0))</f>
        <v>麻油雞湯麵</v>
      </c>
      <c r="G3836" s="12" t="str">
        <f aca="false">INDEX(品項主檔!$C$2:$C$11,MATCH($E3836,品項主檔!$A$2:$A$11,0))</f>
        <v>主食</v>
      </c>
      <c r="H3836" s="17" t="n">
        <f aca="false">SUMIFS(品項年度售價!$D$2:$D$31,品項年度售價!$A$2:$A$31,$B3836,品項年度售價!$B$2:$B$31,$E3836)</f>
        <v>305</v>
      </c>
      <c r="I3836" s="4" t="n">
        <v>156</v>
      </c>
      <c r="J3836" s="14" t="n">
        <f aca="false">H3836*I3836</f>
        <v>47580</v>
      </c>
    </row>
    <row r="3837" customFormat="false" ht="15" hidden="false" customHeight="false" outlineLevel="0" collapsed="false">
      <c r="A3837" s="6" t="str">
        <f aca="false">TEXT(B3837,"0")&amp;"-"&amp;TEXT(C3837,"00")</f>
        <v>2025-09</v>
      </c>
      <c r="B3837" s="4" t="n">
        <v>2025</v>
      </c>
      <c r="C3837" s="4" t="n">
        <v>9</v>
      </c>
      <c r="D3837" s="9" t="s">
        <v>323</v>
      </c>
      <c r="E3837" s="9" t="s">
        <v>360</v>
      </c>
      <c r="F3837" s="12" t="str">
        <f aca="false">INDEX(品項主檔!$B$2:$B$11,MATCH($E3837,品項主檔!$A$2:$A$11,0))</f>
        <v>塔香涼麵</v>
      </c>
      <c r="G3837" s="12" t="str">
        <f aca="false">INDEX(品項主檔!$C$2:$C$11,MATCH($E3837,品項主檔!$A$2:$A$11,0))</f>
        <v>主食</v>
      </c>
      <c r="H3837" s="17" t="n">
        <f aca="false">SUMIFS(品項年度售價!$D$2:$D$31,品項年度售價!$A$2:$A$31,$B3837,品項年度售價!$B$2:$B$31,$E3837)</f>
        <v>185</v>
      </c>
      <c r="I3837" s="4" t="n">
        <v>374</v>
      </c>
      <c r="J3837" s="14" t="n">
        <f aca="false">H3837*I3837</f>
        <v>69190</v>
      </c>
    </row>
    <row r="3838" customFormat="false" ht="15" hidden="false" customHeight="false" outlineLevel="0" collapsed="false">
      <c r="A3838" s="6" t="str">
        <f aca="false">TEXT(B3838,"0")&amp;"-"&amp;TEXT(C3838,"00")</f>
        <v>2025-09</v>
      </c>
      <c r="B3838" s="4" t="n">
        <v>2025</v>
      </c>
      <c r="C3838" s="4" t="n">
        <v>9</v>
      </c>
      <c r="D3838" s="9" t="s">
        <v>323</v>
      </c>
      <c r="E3838" s="9" t="s">
        <v>362</v>
      </c>
      <c r="F3838" s="12" t="str">
        <f aca="false">INDEX(品項主檔!$B$2:$B$11,MATCH($E3838,品項主檔!$A$2:$A$11,0))</f>
        <v>海鮮炒飯</v>
      </c>
      <c r="G3838" s="12" t="str">
        <f aca="false">INDEX(品項主檔!$C$2:$C$11,MATCH($E3838,品項主檔!$A$2:$A$11,0))</f>
        <v>主食</v>
      </c>
      <c r="H3838" s="17" t="n">
        <f aca="false">SUMIFS(品項年度售價!$D$2:$D$31,品項年度售價!$A$2:$A$31,$B3838,品項年度售價!$B$2:$B$31,$E3838)</f>
        <v>255</v>
      </c>
      <c r="I3838" s="4" t="n">
        <v>278</v>
      </c>
      <c r="J3838" s="14" t="n">
        <f aca="false">H3838*I3838</f>
        <v>70890</v>
      </c>
    </row>
    <row r="3839" customFormat="false" ht="15" hidden="false" customHeight="false" outlineLevel="0" collapsed="false">
      <c r="A3839" s="6" t="str">
        <f aca="false">TEXT(B3839,"0")&amp;"-"&amp;TEXT(C3839,"00")</f>
        <v>2025-09</v>
      </c>
      <c r="B3839" s="4" t="n">
        <v>2025</v>
      </c>
      <c r="C3839" s="4" t="n">
        <v>9</v>
      </c>
      <c r="D3839" s="9" t="s">
        <v>323</v>
      </c>
      <c r="E3839" s="9" t="s">
        <v>364</v>
      </c>
      <c r="F3839" s="12" t="str">
        <f aca="false">INDEX(品項主檔!$B$2:$B$11,MATCH($E3839,品項主檔!$A$2:$A$11,0))</f>
        <v>酸辣湯</v>
      </c>
      <c r="G3839" s="12" t="str">
        <f aca="false">INDEX(品項主檔!$C$2:$C$11,MATCH($E3839,品項主檔!$A$2:$A$11,0))</f>
        <v>湯品</v>
      </c>
      <c r="H3839" s="17" t="n">
        <f aca="false">SUMIFS(品項年度售價!$D$2:$D$31,品項年度售價!$A$2:$A$31,$B3839,品項年度售價!$B$2:$B$31,$E3839)</f>
        <v>60</v>
      </c>
      <c r="I3839" s="4" t="n">
        <v>1181</v>
      </c>
      <c r="J3839" s="14" t="n">
        <f aca="false">H3839*I3839</f>
        <v>70860</v>
      </c>
    </row>
    <row r="3840" customFormat="false" ht="15" hidden="false" customHeight="false" outlineLevel="0" collapsed="false">
      <c r="A3840" s="6" t="str">
        <f aca="false">TEXT(B3840,"0")&amp;"-"&amp;TEXT(C3840,"00")</f>
        <v>2025-09</v>
      </c>
      <c r="B3840" s="4" t="n">
        <v>2025</v>
      </c>
      <c r="C3840" s="4" t="n">
        <v>9</v>
      </c>
      <c r="D3840" s="9" t="s">
        <v>323</v>
      </c>
      <c r="E3840" s="9" t="s">
        <v>367</v>
      </c>
      <c r="F3840" s="12" t="str">
        <f aca="false">INDEX(品項主檔!$B$2:$B$11,MATCH($E3840,品項主檔!$A$2:$A$11,0))</f>
        <v>招牌滷味拼盤</v>
      </c>
      <c r="G3840" s="12" t="str">
        <f aca="false">INDEX(品項主檔!$C$2:$C$11,MATCH($E3840,品項主檔!$A$2:$A$11,0))</f>
        <v>小菜</v>
      </c>
      <c r="H3840" s="17" t="n">
        <f aca="false">SUMIFS(品項年度售價!$D$2:$D$31,品項年度售價!$A$2:$A$31,$B3840,品項年度售價!$B$2:$B$31,$E3840)</f>
        <v>125</v>
      </c>
      <c r="I3840" s="4" t="n">
        <v>981</v>
      </c>
      <c r="J3840" s="14" t="n">
        <f aca="false">H3840*I3840</f>
        <v>122625</v>
      </c>
    </row>
    <row r="3841" customFormat="false" ht="15" hidden="false" customHeight="false" outlineLevel="0" collapsed="false">
      <c r="A3841" s="6" t="str">
        <f aca="false">TEXT(B3841,"0")&amp;"-"&amp;TEXT(C3841,"00")</f>
        <v>2025-09</v>
      </c>
      <c r="B3841" s="4" t="n">
        <v>2025</v>
      </c>
      <c r="C3841" s="4" t="n">
        <v>9</v>
      </c>
      <c r="D3841" s="9" t="s">
        <v>323</v>
      </c>
      <c r="E3841" s="9" t="s">
        <v>370</v>
      </c>
      <c r="F3841" s="12" t="str">
        <f aca="false">INDEX(品項主檔!$B$2:$B$11,MATCH($E3841,品項主檔!$A$2:$A$11,0))</f>
        <v>古早味紅茶</v>
      </c>
      <c r="G3841" s="12" t="str">
        <f aca="false">INDEX(品項主檔!$C$2:$C$11,MATCH($E3841,品項主檔!$A$2:$A$11,0))</f>
        <v>飲品</v>
      </c>
      <c r="H3841" s="17" t="n">
        <f aca="false">SUMIFS(品項年度售價!$D$2:$D$31,品項年度售價!$A$2:$A$31,$B3841,品項年度售價!$B$2:$B$31,$E3841)</f>
        <v>45</v>
      </c>
      <c r="I3841" s="4" t="n">
        <v>2856</v>
      </c>
      <c r="J3841" s="14" t="n">
        <f aca="false">H3841*I3841</f>
        <v>128520</v>
      </c>
    </row>
    <row r="3842" customFormat="false" ht="15" hidden="false" customHeight="false" outlineLevel="0" collapsed="false">
      <c r="A3842" s="6" t="str">
        <f aca="false">TEXT(B3842,"0")&amp;"-"&amp;TEXT(C3842,"00")</f>
        <v>2025-09</v>
      </c>
      <c r="B3842" s="4" t="n">
        <v>2025</v>
      </c>
      <c r="C3842" s="4" t="n">
        <v>9</v>
      </c>
      <c r="D3842" s="9" t="s">
        <v>262</v>
      </c>
      <c r="E3842" s="9" t="s">
        <v>349</v>
      </c>
      <c r="F3842" s="12" t="str">
        <f aca="false">INDEX(品項主檔!$B$2:$B$11,MATCH($E3842,品項主檔!$A$2:$A$11,0))</f>
        <v>招牌牛肉麵</v>
      </c>
      <c r="G3842" s="12" t="str">
        <f aca="false">INDEX(品項主檔!$C$2:$C$11,MATCH($E3842,品項主檔!$A$2:$A$11,0))</f>
        <v>主食</v>
      </c>
      <c r="H3842" s="17" t="n">
        <f aca="false">SUMIFS(品項年度售價!$D$2:$D$31,品項年度售價!$A$2:$A$31,$B3842,品項年度售價!$B$2:$B$31,$E3842)</f>
        <v>295</v>
      </c>
      <c r="I3842" s="4" t="n">
        <v>703</v>
      </c>
      <c r="J3842" s="14" t="n">
        <f aca="false">H3842*I3842</f>
        <v>207385</v>
      </c>
    </row>
    <row r="3843" customFormat="false" ht="15" hidden="false" customHeight="false" outlineLevel="0" collapsed="false">
      <c r="A3843" s="6" t="str">
        <f aca="false">TEXT(B3843,"0")&amp;"-"&amp;TEXT(C3843,"00")</f>
        <v>2025-09</v>
      </c>
      <c r="B3843" s="4" t="n">
        <v>2025</v>
      </c>
      <c r="C3843" s="4" t="n">
        <v>9</v>
      </c>
      <c r="D3843" s="9" t="s">
        <v>262</v>
      </c>
      <c r="E3843" s="9" t="s">
        <v>352</v>
      </c>
      <c r="F3843" s="12" t="str">
        <f aca="false">INDEX(品項主檔!$B$2:$B$11,MATCH($E3843,品項主檔!$A$2:$A$11,0))</f>
        <v>三杯雞定食</v>
      </c>
      <c r="G3843" s="12" t="str">
        <f aca="false">INDEX(品項主檔!$C$2:$C$11,MATCH($E3843,品項主檔!$A$2:$A$11,0))</f>
        <v>主食</v>
      </c>
      <c r="H3843" s="17" t="n">
        <f aca="false">SUMIFS(品項年度售價!$D$2:$D$31,品項年度售價!$A$2:$A$31,$B3843,品項年度售價!$B$2:$B$31,$E3843)</f>
        <v>260</v>
      </c>
      <c r="I3843" s="4" t="n">
        <v>679</v>
      </c>
      <c r="J3843" s="14" t="n">
        <f aca="false">H3843*I3843</f>
        <v>176540</v>
      </c>
    </row>
    <row r="3844" customFormat="false" ht="15" hidden="false" customHeight="false" outlineLevel="0" collapsed="false">
      <c r="A3844" s="6" t="str">
        <f aca="false">TEXT(B3844,"0")&amp;"-"&amp;TEXT(C3844,"00")</f>
        <v>2025-09</v>
      </c>
      <c r="B3844" s="4" t="n">
        <v>2025</v>
      </c>
      <c r="C3844" s="4" t="n">
        <v>9</v>
      </c>
      <c r="D3844" s="9" t="s">
        <v>262</v>
      </c>
      <c r="E3844" s="9" t="s">
        <v>354</v>
      </c>
      <c r="F3844" s="12" t="str">
        <f aca="false">INDEX(品項主檔!$B$2:$B$11,MATCH($E3844,品項主檔!$A$2:$A$11,0))</f>
        <v>蔥油雞腿飯</v>
      </c>
      <c r="G3844" s="12" t="str">
        <f aca="false">INDEX(品項主檔!$C$2:$C$11,MATCH($E3844,品項主檔!$A$2:$A$11,0))</f>
        <v>主食</v>
      </c>
      <c r="H3844" s="17" t="n">
        <f aca="false">SUMIFS(品項年度售價!$D$2:$D$31,品項年度售價!$A$2:$A$31,$B3844,品項年度售價!$B$2:$B$31,$E3844)</f>
        <v>230</v>
      </c>
      <c r="I3844" s="4" t="n">
        <v>666</v>
      </c>
      <c r="J3844" s="14" t="n">
        <f aca="false">H3844*I3844</f>
        <v>153180</v>
      </c>
    </row>
    <row r="3845" customFormat="false" ht="15" hidden="false" customHeight="false" outlineLevel="0" collapsed="false">
      <c r="A3845" s="6" t="str">
        <f aca="false">TEXT(B3845,"0")&amp;"-"&amp;TEXT(C3845,"00")</f>
        <v>2025-09</v>
      </c>
      <c r="B3845" s="4" t="n">
        <v>2025</v>
      </c>
      <c r="C3845" s="4" t="n">
        <v>9</v>
      </c>
      <c r="D3845" s="9" t="s">
        <v>262</v>
      </c>
      <c r="E3845" s="9" t="s">
        <v>356</v>
      </c>
      <c r="F3845" s="12" t="str">
        <f aca="false">INDEX(品項主檔!$B$2:$B$11,MATCH($E3845,品項主檔!$A$2:$A$11,0))</f>
        <v>黑胡椒豬排飯</v>
      </c>
      <c r="G3845" s="12" t="str">
        <f aca="false">INDEX(品項主檔!$C$2:$C$11,MATCH($E3845,品項主檔!$A$2:$A$11,0))</f>
        <v>主食</v>
      </c>
      <c r="H3845" s="17" t="n">
        <f aca="false">SUMIFS(品項年度售價!$D$2:$D$31,品項年度售價!$A$2:$A$31,$B3845,品項年度售價!$B$2:$B$31,$E3845)</f>
        <v>240</v>
      </c>
      <c r="I3845" s="4" t="n">
        <v>708</v>
      </c>
      <c r="J3845" s="14" t="n">
        <f aca="false">H3845*I3845</f>
        <v>169920</v>
      </c>
    </row>
    <row r="3846" customFormat="false" ht="15" hidden="false" customHeight="false" outlineLevel="0" collapsed="false">
      <c r="A3846" s="6" t="str">
        <f aca="false">TEXT(B3846,"0")&amp;"-"&amp;TEXT(C3846,"00")</f>
        <v>2025-09</v>
      </c>
      <c r="B3846" s="4" t="n">
        <v>2025</v>
      </c>
      <c r="C3846" s="4" t="n">
        <v>9</v>
      </c>
      <c r="D3846" s="9" t="s">
        <v>262</v>
      </c>
      <c r="E3846" s="9" t="s">
        <v>358</v>
      </c>
      <c r="F3846" s="12" t="str">
        <f aca="false">INDEX(品項主檔!$B$2:$B$11,MATCH($E3846,品項主檔!$A$2:$A$11,0))</f>
        <v>麻油雞湯麵</v>
      </c>
      <c r="G3846" s="12" t="str">
        <f aca="false">INDEX(品項主檔!$C$2:$C$11,MATCH($E3846,品項主檔!$A$2:$A$11,0))</f>
        <v>主食</v>
      </c>
      <c r="H3846" s="17" t="n">
        <f aca="false">SUMIFS(品項年度售價!$D$2:$D$31,品項年度售價!$A$2:$A$31,$B3846,品項年度售價!$B$2:$B$31,$E3846)</f>
        <v>305</v>
      </c>
      <c r="I3846" s="4" t="n">
        <v>599</v>
      </c>
      <c r="J3846" s="14" t="n">
        <f aca="false">H3846*I3846</f>
        <v>182695</v>
      </c>
    </row>
    <row r="3847" customFormat="false" ht="15" hidden="false" customHeight="false" outlineLevel="0" collapsed="false">
      <c r="A3847" s="6" t="str">
        <f aca="false">TEXT(B3847,"0")&amp;"-"&amp;TEXT(C3847,"00")</f>
        <v>2025-09</v>
      </c>
      <c r="B3847" s="4" t="n">
        <v>2025</v>
      </c>
      <c r="C3847" s="4" t="n">
        <v>9</v>
      </c>
      <c r="D3847" s="9" t="s">
        <v>262</v>
      </c>
      <c r="E3847" s="9" t="s">
        <v>360</v>
      </c>
      <c r="F3847" s="12" t="str">
        <f aca="false">INDEX(品項主檔!$B$2:$B$11,MATCH($E3847,品項主檔!$A$2:$A$11,0))</f>
        <v>塔香涼麵</v>
      </c>
      <c r="G3847" s="12" t="str">
        <f aca="false">INDEX(品項主檔!$C$2:$C$11,MATCH($E3847,品項主檔!$A$2:$A$11,0))</f>
        <v>主食</v>
      </c>
      <c r="H3847" s="17" t="n">
        <f aca="false">SUMIFS(品項年度售價!$D$2:$D$31,品項年度售價!$A$2:$A$31,$B3847,品項年度售價!$B$2:$B$31,$E3847)</f>
        <v>185</v>
      </c>
      <c r="I3847" s="4" t="n">
        <v>760</v>
      </c>
      <c r="J3847" s="14" t="n">
        <f aca="false">H3847*I3847</f>
        <v>140600</v>
      </c>
    </row>
    <row r="3848" customFormat="false" ht="15" hidden="false" customHeight="false" outlineLevel="0" collapsed="false">
      <c r="A3848" s="6" t="str">
        <f aca="false">TEXT(B3848,"0")&amp;"-"&amp;TEXT(C3848,"00")</f>
        <v>2025-09</v>
      </c>
      <c r="B3848" s="4" t="n">
        <v>2025</v>
      </c>
      <c r="C3848" s="4" t="n">
        <v>9</v>
      </c>
      <c r="D3848" s="9" t="s">
        <v>262</v>
      </c>
      <c r="E3848" s="9" t="s">
        <v>362</v>
      </c>
      <c r="F3848" s="12" t="str">
        <f aca="false">INDEX(品項主檔!$B$2:$B$11,MATCH($E3848,品項主檔!$A$2:$A$11,0))</f>
        <v>海鮮炒飯</v>
      </c>
      <c r="G3848" s="12" t="str">
        <f aca="false">INDEX(品項主檔!$C$2:$C$11,MATCH($E3848,品項主檔!$A$2:$A$11,0))</f>
        <v>主食</v>
      </c>
      <c r="H3848" s="17" t="n">
        <f aca="false">SUMIFS(品項年度售價!$D$2:$D$31,品項年度售價!$A$2:$A$31,$B3848,品項年度售價!$B$2:$B$31,$E3848)</f>
        <v>255</v>
      </c>
      <c r="I3848" s="4" t="n">
        <v>919</v>
      </c>
      <c r="J3848" s="14" t="n">
        <f aca="false">H3848*I3848</f>
        <v>234345</v>
      </c>
    </row>
    <row r="3849" customFormat="false" ht="15" hidden="false" customHeight="false" outlineLevel="0" collapsed="false">
      <c r="A3849" s="6" t="str">
        <f aca="false">TEXT(B3849,"0")&amp;"-"&amp;TEXT(C3849,"00")</f>
        <v>2025-09</v>
      </c>
      <c r="B3849" s="4" t="n">
        <v>2025</v>
      </c>
      <c r="C3849" s="4" t="n">
        <v>9</v>
      </c>
      <c r="D3849" s="9" t="s">
        <v>262</v>
      </c>
      <c r="E3849" s="9" t="s">
        <v>364</v>
      </c>
      <c r="F3849" s="12" t="str">
        <f aca="false">INDEX(品項主檔!$B$2:$B$11,MATCH($E3849,品項主檔!$A$2:$A$11,0))</f>
        <v>酸辣湯</v>
      </c>
      <c r="G3849" s="12" t="str">
        <f aca="false">INDEX(品項主檔!$C$2:$C$11,MATCH($E3849,品項主檔!$A$2:$A$11,0))</f>
        <v>湯品</v>
      </c>
      <c r="H3849" s="17" t="n">
        <f aca="false">SUMIFS(品項年度售價!$D$2:$D$31,品項年度售價!$A$2:$A$31,$B3849,品項年度售價!$B$2:$B$31,$E3849)</f>
        <v>60</v>
      </c>
      <c r="I3849" s="4" t="n">
        <v>4146</v>
      </c>
      <c r="J3849" s="14" t="n">
        <f aca="false">H3849*I3849</f>
        <v>248760</v>
      </c>
    </row>
    <row r="3850" customFormat="false" ht="15" hidden="false" customHeight="false" outlineLevel="0" collapsed="false">
      <c r="A3850" s="6" t="str">
        <f aca="false">TEXT(B3850,"0")&amp;"-"&amp;TEXT(C3850,"00")</f>
        <v>2025-09</v>
      </c>
      <c r="B3850" s="4" t="n">
        <v>2025</v>
      </c>
      <c r="C3850" s="4" t="n">
        <v>9</v>
      </c>
      <c r="D3850" s="9" t="s">
        <v>262</v>
      </c>
      <c r="E3850" s="9" t="s">
        <v>367</v>
      </c>
      <c r="F3850" s="12" t="str">
        <f aca="false">INDEX(品項主檔!$B$2:$B$11,MATCH($E3850,品項主檔!$A$2:$A$11,0))</f>
        <v>招牌滷味拼盤</v>
      </c>
      <c r="G3850" s="12" t="str">
        <f aca="false">INDEX(品項主檔!$C$2:$C$11,MATCH($E3850,品項主檔!$A$2:$A$11,0))</f>
        <v>小菜</v>
      </c>
      <c r="H3850" s="17" t="n">
        <f aca="false">SUMIFS(品項年度售價!$D$2:$D$31,品項年度售價!$A$2:$A$31,$B3850,品項年度售價!$B$2:$B$31,$E3850)</f>
        <v>125</v>
      </c>
      <c r="I3850" s="4" t="n">
        <v>3349</v>
      </c>
      <c r="J3850" s="14" t="n">
        <f aca="false">H3850*I3850</f>
        <v>418625</v>
      </c>
    </row>
    <row r="3851" customFormat="false" ht="15" hidden="false" customHeight="false" outlineLevel="0" collapsed="false">
      <c r="A3851" s="6" t="str">
        <f aca="false">TEXT(B3851,"0")&amp;"-"&amp;TEXT(C3851,"00")</f>
        <v>2025-09</v>
      </c>
      <c r="B3851" s="4" t="n">
        <v>2025</v>
      </c>
      <c r="C3851" s="4" t="n">
        <v>9</v>
      </c>
      <c r="D3851" s="9" t="s">
        <v>262</v>
      </c>
      <c r="E3851" s="9" t="s">
        <v>370</v>
      </c>
      <c r="F3851" s="12" t="str">
        <f aca="false">INDEX(品項主檔!$B$2:$B$11,MATCH($E3851,品項主檔!$A$2:$A$11,0))</f>
        <v>古早味紅茶</v>
      </c>
      <c r="G3851" s="12" t="str">
        <f aca="false">INDEX(品項主檔!$C$2:$C$11,MATCH($E3851,品項主檔!$A$2:$A$11,0))</f>
        <v>飲品</v>
      </c>
      <c r="H3851" s="17" t="n">
        <f aca="false">SUMIFS(品項年度售價!$D$2:$D$31,品項年度售價!$A$2:$A$31,$B3851,品項年度售價!$B$2:$B$31,$E3851)</f>
        <v>45</v>
      </c>
      <c r="I3851" s="4" t="n">
        <v>7650</v>
      </c>
      <c r="J3851" s="14" t="n">
        <f aca="false">H3851*I3851</f>
        <v>344250</v>
      </c>
    </row>
    <row r="3852" customFormat="false" ht="15" hidden="false" customHeight="false" outlineLevel="0" collapsed="false">
      <c r="A3852" s="6" t="str">
        <f aca="false">TEXT(B3852,"0")&amp;"-"&amp;TEXT(C3852,"00")</f>
        <v>2025-09</v>
      </c>
      <c r="B3852" s="4" t="n">
        <v>2025</v>
      </c>
      <c r="C3852" s="4" t="n">
        <v>9</v>
      </c>
      <c r="D3852" s="9" t="s">
        <v>269</v>
      </c>
      <c r="E3852" s="9" t="s">
        <v>349</v>
      </c>
      <c r="F3852" s="12" t="str">
        <f aca="false">INDEX(品項主檔!$B$2:$B$11,MATCH($E3852,品項主檔!$A$2:$A$11,0))</f>
        <v>招牌牛肉麵</v>
      </c>
      <c r="G3852" s="12" t="str">
        <f aca="false">INDEX(品項主檔!$C$2:$C$11,MATCH($E3852,品項主檔!$A$2:$A$11,0))</f>
        <v>主食</v>
      </c>
      <c r="H3852" s="17" t="n">
        <f aca="false">SUMIFS(品項年度售價!$D$2:$D$31,品項年度售價!$A$2:$A$31,$B3852,品項年度售價!$B$2:$B$31,$E3852)</f>
        <v>295</v>
      </c>
      <c r="I3852" s="4" t="n">
        <v>500</v>
      </c>
      <c r="J3852" s="14" t="n">
        <f aca="false">H3852*I3852</f>
        <v>147500</v>
      </c>
    </row>
    <row r="3853" customFormat="false" ht="15" hidden="false" customHeight="false" outlineLevel="0" collapsed="false">
      <c r="A3853" s="6" t="str">
        <f aca="false">TEXT(B3853,"0")&amp;"-"&amp;TEXT(C3853,"00")</f>
        <v>2025-09</v>
      </c>
      <c r="B3853" s="4" t="n">
        <v>2025</v>
      </c>
      <c r="C3853" s="4" t="n">
        <v>9</v>
      </c>
      <c r="D3853" s="9" t="s">
        <v>269</v>
      </c>
      <c r="E3853" s="9" t="s">
        <v>352</v>
      </c>
      <c r="F3853" s="12" t="str">
        <f aca="false">INDEX(品項主檔!$B$2:$B$11,MATCH($E3853,品項主檔!$A$2:$A$11,0))</f>
        <v>三杯雞定食</v>
      </c>
      <c r="G3853" s="12" t="str">
        <f aca="false">INDEX(品項主檔!$C$2:$C$11,MATCH($E3853,品項主檔!$A$2:$A$11,0))</f>
        <v>主食</v>
      </c>
      <c r="H3853" s="17" t="n">
        <f aca="false">SUMIFS(品項年度售價!$D$2:$D$31,品項年度售價!$A$2:$A$31,$B3853,品項年度售價!$B$2:$B$31,$E3853)</f>
        <v>260</v>
      </c>
      <c r="I3853" s="4" t="n">
        <v>393</v>
      </c>
      <c r="J3853" s="14" t="n">
        <f aca="false">H3853*I3853</f>
        <v>102180</v>
      </c>
    </row>
    <row r="3854" customFormat="false" ht="15" hidden="false" customHeight="false" outlineLevel="0" collapsed="false">
      <c r="A3854" s="6" t="str">
        <f aca="false">TEXT(B3854,"0")&amp;"-"&amp;TEXT(C3854,"00")</f>
        <v>2025-09</v>
      </c>
      <c r="B3854" s="4" t="n">
        <v>2025</v>
      </c>
      <c r="C3854" s="4" t="n">
        <v>9</v>
      </c>
      <c r="D3854" s="9" t="s">
        <v>269</v>
      </c>
      <c r="E3854" s="9" t="s">
        <v>354</v>
      </c>
      <c r="F3854" s="12" t="str">
        <f aca="false">INDEX(品項主檔!$B$2:$B$11,MATCH($E3854,品項主檔!$A$2:$A$11,0))</f>
        <v>蔥油雞腿飯</v>
      </c>
      <c r="G3854" s="12" t="str">
        <f aca="false">INDEX(品項主檔!$C$2:$C$11,MATCH($E3854,品項主檔!$A$2:$A$11,0))</f>
        <v>主食</v>
      </c>
      <c r="H3854" s="17" t="n">
        <f aca="false">SUMIFS(品項年度售價!$D$2:$D$31,品項年度售價!$A$2:$A$31,$B3854,品項年度售價!$B$2:$B$31,$E3854)</f>
        <v>230</v>
      </c>
      <c r="I3854" s="4" t="n">
        <v>561</v>
      </c>
      <c r="J3854" s="14" t="n">
        <f aca="false">H3854*I3854</f>
        <v>129030</v>
      </c>
    </row>
    <row r="3855" customFormat="false" ht="15" hidden="false" customHeight="false" outlineLevel="0" collapsed="false">
      <c r="A3855" s="6" t="str">
        <f aca="false">TEXT(B3855,"0")&amp;"-"&amp;TEXT(C3855,"00")</f>
        <v>2025-09</v>
      </c>
      <c r="B3855" s="4" t="n">
        <v>2025</v>
      </c>
      <c r="C3855" s="4" t="n">
        <v>9</v>
      </c>
      <c r="D3855" s="9" t="s">
        <v>269</v>
      </c>
      <c r="E3855" s="9" t="s">
        <v>356</v>
      </c>
      <c r="F3855" s="12" t="str">
        <f aca="false">INDEX(品項主檔!$B$2:$B$11,MATCH($E3855,品項主檔!$A$2:$A$11,0))</f>
        <v>黑胡椒豬排飯</v>
      </c>
      <c r="G3855" s="12" t="str">
        <f aca="false">INDEX(品項主檔!$C$2:$C$11,MATCH($E3855,品項主檔!$A$2:$A$11,0))</f>
        <v>主食</v>
      </c>
      <c r="H3855" s="17" t="n">
        <f aca="false">SUMIFS(品項年度售價!$D$2:$D$31,品項年度售價!$A$2:$A$31,$B3855,品項年度售價!$B$2:$B$31,$E3855)</f>
        <v>240</v>
      </c>
      <c r="I3855" s="4" t="n">
        <v>545</v>
      </c>
      <c r="J3855" s="14" t="n">
        <f aca="false">H3855*I3855</f>
        <v>130800</v>
      </c>
    </row>
    <row r="3856" customFormat="false" ht="15" hidden="false" customHeight="false" outlineLevel="0" collapsed="false">
      <c r="A3856" s="6" t="str">
        <f aca="false">TEXT(B3856,"0")&amp;"-"&amp;TEXT(C3856,"00")</f>
        <v>2025-09</v>
      </c>
      <c r="B3856" s="4" t="n">
        <v>2025</v>
      </c>
      <c r="C3856" s="4" t="n">
        <v>9</v>
      </c>
      <c r="D3856" s="9" t="s">
        <v>269</v>
      </c>
      <c r="E3856" s="9" t="s">
        <v>358</v>
      </c>
      <c r="F3856" s="12" t="str">
        <f aca="false">INDEX(品項主檔!$B$2:$B$11,MATCH($E3856,品項主檔!$A$2:$A$11,0))</f>
        <v>麻油雞湯麵</v>
      </c>
      <c r="G3856" s="12" t="str">
        <f aca="false">INDEX(品項主檔!$C$2:$C$11,MATCH($E3856,品項主檔!$A$2:$A$11,0))</f>
        <v>主食</v>
      </c>
      <c r="H3856" s="17" t="n">
        <f aca="false">SUMIFS(品項年度售價!$D$2:$D$31,品項年度售價!$A$2:$A$31,$B3856,品項年度售價!$B$2:$B$31,$E3856)</f>
        <v>305</v>
      </c>
      <c r="I3856" s="4" t="n">
        <v>385</v>
      </c>
      <c r="J3856" s="14" t="n">
        <f aca="false">H3856*I3856</f>
        <v>117425</v>
      </c>
    </row>
    <row r="3857" customFormat="false" ht="15" hidden="false" customHeight="false" outlineLevel="0" collapsed="false">
      <c r="A3857" s="6" t="str">
        <f aca="false">TEXT(B3857,"0")&amp;"-"&amp;TEXT(C3857,"00")</f>
        <v>2025-09</v>
      </c>
      <c r="B3857" s="4" t="n">
        <v>2025</v>
      </c>
      <c r="C3857" s="4" t="n">
        <v>9</v>
      </c>
      <c r="D3857" s="9" t="s">
        <v>269</v>
      </c>
      <c r="E3857" s="9" t="s">
        <v>360</v>
      </c>
      <c r="F3857" s="12" t="str">
        <f aca="false">INDEX(品項主檔!$B$2:$B$11,MATCH($E3857,品項主檔!$A$2:$A$11,0))</f>
        <v>塔香涼麵</v>
      </c>
      <c r="G3857" s="12" t="str">
        <f aca="false">INDEX(品項主檔!$C$2:$C$11,MATCH($E3857,品項主檔!$A$2:$A$11,0))</f>
        <v>主食</v>
      </c>
      <c r="H3857" s="17" t="n">
        <f aca="false">SUMIFS(品項年度售價!$D$2:$D$31,品項年度售價!$A$2:$A$31,$B3857,品項年度售價!$B$2:$B$31,$E3857)</f>
        <v>185</v>
      </c>
      <c r="I3857" s="4" t="n">
        <v>512</v>
      </c>
      <c r="J3857" s="14" t="n">
        <f aca="false">H3857*I3857</f>
        <v>94720</v>
      </c>
    </row>
    <row r="3858" customFormat="false" ht="15" hidden="false" customHeight="false" outlineLevel="0" collapsed="false">
      <c r="A3858" s="6" t="str">
        <f aca="false">TEXT(B3858,"0")&amp;"-"&amp;TEXT(C3858,"00")</f>
        <v>2025-09</v>
      </c>
      <c r="B3858" s="4" t="n">
        <v>2025</v>
      </c>
      <c r="C3858" s="4" t="n">
        <v>9</v>
      </c>
      <c r="D3858" s="9" t="s">
        <v>269</v>
      </c>
      <c r="E3858" s="9" t="s">
        <v>362</v>
      </c>
      <c r="F3858" s="12" t="str">
        <f aca="false">INDEX(品項主檔!$B$2:$B$11,MATCH($E3858,品項主檔!$A$2:$A$11,0))</f>
        <v>海鮮炒飯</v>
      </c>
      <c r="G3858" s="12" t="str">
        <f aca="false">INDEX(品項主檔!$C$2:$C$11,MATCH($E3858,品項主檔!$A$2:$A$11,0))</f>
        <v>主食</v>
      </c>
      <c r="H3858" s="17" t="n">
        <f aca="false">SUMIFS(品項年度售價!$D$2:$D$31,品項年度售價!$A$2:$A$31,$B3858,品項年度售價!$B$2:$B$31,$E3858)</f>
        <v>255</v>
      </c>
      <c r="I3858" s="4" t="n">
        <v>388</v>
      </c>
      <c r="J3858" s="14" t="n">
        <f aca="false">H3858*I3858</f>
        <v>98940</v>
      </c>
    </row>
    <row r="3859" customFormat="false" ht="15" hidden="false" customHeight="false" outlineLevel="0" collapsed="false">
      <c r="A3859" s="6" t="str">
        <f aca="false">TEXT(B3859,"0")&amp;"-"&amp;TEXT(C3859,"00")</f>
        <v>2025-09</v>
      </c>
      <c r="B3859" s="4" t="n">
        <v>2025</v>
      </c>
      <c r="C3859" s="4" t="n">
        <v>9</v>
      </c>
      <c r="D3859" s="9" t="s">
        <v>269</v>
      </c>
      <c r="E3859" s="9" t="s">
        <v>364</v>
      </c>
      <c r="F3859" s="12" t="str">
        <f aca="false">INDEX(品項主檔!$B$2:$B$11,MATCH($E3859,品項主檔!$A$2:$A$11,0))</f>
        <v>酸辣湯</v>
      </c>
      <c r="G3859" s="12" t="str">
        <f aca="false">INDEX(品項主檔!$C$2:$C$11,MATCH($E3859,品項主檔!$A$2:$A$11,0))</f>
        <v>湯品</v>
      </c>
      <c r="H3859" s="17" t="n">
        <f aca="false">SUMIFS(品項年度售價!$D$2:$D$31,品項年度售價!$A$2:$A$31,$B3859,品項年度售價!$B$2:$B$31,$E3859)</f>
        <v>60</v>
      </c>
      <c r="I3859" s="4" t="n">
        <v>2506</v>
      </c>
      <c r="J3859" s="14" t="n">
        <f aca="false">H3859*I3859</f>
        <v>150360</v>
      </c>
    </row>
    <row r="3860" customFormat="false" ht="15" hidden="false" customHeight="false" outlineLevel="0" collapsed="false">
      <c r="A3860" s="6" t="str">
        <f aca="false">TEXT(B3860,"0")&amp;"-"&amp;TEXT(C3860,"00")</f>
        <v>2025-09</v>
      </c>
      <c r="B3860" s="4" t="n">
        <v>2025</v>
      </c>
      <c r="C3860" s="4" t="n">
        <v>9</v>
      </c>
      <c r="D3860" s="9" t="s">
        <v>269</v>
      </c>
      <c r="E3860" s="9" t="s">
        <v>367</v>
      </c>
      <c r="F3860" s="12" t="str">
        <f aca="false">INDEX(品項主檔!$B$2:$B$11,MATCH($E3860,品項主檔!$A$2:$A$11,0))</f>
        <v>招牌滷味拼盤</v>
      </c>
      <c r="G3860" s="12" t="str">
        <f aca="false">INDEX(品項主檔!$C$2:$C$11,MATCH($E3860,品項主檔!$A$2:$A$11,0))</f>
        <v>小菜</v>
      </c>
      <c r="H3860" s="17" t="n">
        <f aca="false">SUMIFS(品項年度售價!$D$2:$D$31,品項年度售價!$A$2:$A$31,$B3860,品項年度售價!$B$2:$B$31,$E3860)</f>
        <v>125</v>
      </c>
      <c r="I3860" s="4" t="n">
        <v>2090</v>
      </c>
      <c r="J3860" s="14" t="n">
        <f aca="false">H3860*I3860</f>
        <v>261250</v>
      </c>
    </row>
    <row r="3861" customFormat="false" ht="15" hidden="false" customHeight="false" outlineLevel="0" collapsed="false">
      <c r="A3861" s="6" t="str">
        <f aca="false">TEXT(B3861,"0")&amp;"-"&amp;TEXT(C3861,"00")</f>
        <v>2025-09</v>
      </c>
      <c r="B3861" s="4" t="n">
        <v>2025</v>
      </c>
      <c r="C3861" s="4" t="n">
        <v>9</v>
      </c>
      <c r="D3861" s="9" t="s">
        <v>269</v>
      </c>
      <c r="E3861" s="9" t="s">
        <v>370</v>
      </c>
      <c r="F3861" s="12" t="str">
        <f aca="false">INDEX(品項主檔!$B$2:$B$11,MATCH($E3861,品項主檔!$A$2:$A$11,0))</f>
        <v>古早味紅茶</v>
      </c>
      <c r="G3861" s="12" t="str">
        <f aca="false">INDEX(品項主檔!$C$2:$C$11,MATCH($E3861,品項主檔!$A$2:$A$11,0))</f>
        <v>飲品</v>
      </c>
      <c r="H3861" s="17" t="n">
        <f aca="false">SUMIFS(品項年度售價!$D$2:$D$31,品項年度售價!$A$2:$A$31,$B3861,品項年度售價!$B$2:$B$31,$E3861)</f>
        <v>45</v>
      </c>
      <c r="I3861" s="4" t="n">
        <v>4643</v>
      </c>
      <c r="J3861" s="14" t="n">
        <f aca="false">H3861*I3861</f>
        <v>208935</v>
      </c>
    </row>
    <row r="3862" customFormat="false" ht="15" hidden="false" customHeight="false" outlineLevel="0" collapsed="false">
      <c r="A3862" s="6" t="str">
        <f aca="false">TEXT(B3862,"0")&amp;"-"&amp;TEXT(C3862,"00")</f>
        <v>2025-09</v>
      </c>
      <c r="B3862" s="4" t="n">
        <v>2025</v>
      </c>
      <c r="C3862" s="4" t="n">
        <v>9</v>
      </c>
      <c r="D3862" s="9" t="s">
        <v>273</v>
      </c>
      <c r="E3862" s="9" t="s">
        <v>349</v>
      </c>
      <c r="F3862" s="12" t="str">
        <f aca="false">INDEX(品項主檔!$B$2:$B$11,MATCH($E3862,品項主檔!$A$2:$A$11,0))</f>
        <v>招牌牛肉麵</v>
      </c>
      <c r="G3862" s="12" t="str">
        <f aca="false">INDEX(品項主檔!$C$2:$C$11,MATCH($E3862,品項主檔!$A$2:$A$11,0))</f>
        <v>主食</v>
      </c>
      <c r="H3862" s="17" t="n">
        <f aca="false">SUMIFS(品項年度售價!$D$2:$D$31,品項年度售價!$A$2:$A$31,$B3862,品項年度售價!$B$2:$B$31,$E3862)</f>
        <v>295</v>
      </c>
      <c r="I3862" s="4" t="n">
        <v>331</v>
      </c>
      <c r="J3862" s="14" t="n">
        <f aca="false">H3862*I3862</f>
        <v>97645</v>
      </c>
    </row>
    <row r="3863" customFormat="false" ht="15" hidden="false" customHeight="false" outlineLevel="0" collapsed="false">
      <c r="A3863" s="6" t="str">
        <f aca="false">TEXT(B3863,"0")&amp;"-"&amp;TEXT(C3863,"00")</f>
        <v>2025-09</v>
      </c>
      <c r="B3863" s="4" t="n">
        <v>2025</v>
      </c>
      <c r="C3863" s="4" t="n">
        <v>9</v>
      </c>
      <c r="D3863" s="9" t="s">
        <v>273</v>
      </c>
      <c r="E3863" s="9" t="s">
        <v>352</v>
      </c>
      <c r="F3863" s="12" t="str">
        <f aca="false">INDEX(品項主檔!$B$2:$B$11,MATCH($E3863,品項主檔!$A$2:$A$11,0))</f>
        <v>三杯雞定食</v>
      </c>
      <c r="G3863" s="12" t="str">
        <f aca="false">INDEX(品項主檔!$C$2:$C$11,MATCH($E3863,品項主檔!$A$2:$A$11,0))</f>
        <v>主食</v>
      </c>
      <c r="H3863" s="17" t="n">
        <f aca="false">SUMIFS(品項年度售價!$D$2:$D$31,品項年度售價!$A$2:$A$31,$B3863,品項年度售價!$B$2:$B$31,$E3863)</f>
        <v>260</v>
      </c>
      <c r="I3863" s="4" t="n">
        <v>368</v>
      </c>
      <c r="J3863" s="14" t="n">
        <f aca="false">H3863*I3863</f>
        <v>95680</v>
      </c>
    </row>
    <row r="3864" customFormat="false" ht="15" hidden="false" customHeight="false" outlineLevel="0" collapsed="false">
      <c r="A3864" s="6" t="str">
        <f aca="false">TEXT(B3864,"0")&amp;"-"&amp;TEXT(C3864,"00")</f>
        <v>2025-09</v>
      </c>
      <c r="B3864" s="4" t="n">
        <v>2025</v>
      </c>
      <c r="C3864" s="4" t="n">
        <v>9</v>
      </c>
      <c r="D3864" s="9" t="s">
        <v>273</v>
      </c>
      <c r="E3864" s="9" t="s">
        <v>354</v>
      </c>
      <c r="F3864" s="12" t="str">
        <f aca="false">INDEX(品項主檔!$B$2:$B$11,MATCH($E3864,品項主檔!$A$2:$A$11,0))</f>
        <v>蔥油雞腿飯</v>
      </c>
      <c r="G3864" s="12" t="str">
        <f aca="false">INDEX(品項主檔!$C$2:$C$11,MATCH($E3864,品項主檔!$A$2:$A$11,0))</f>
        <v>主食</v>
      </c>
      <c r="H3864" s="17" t="n">
        <f aca="false">SUMIFS(品項年度售價!$D$2:$D$31,品項年度售價!$A$2:$A$31,$B3864,品項年度售價!$B$2:$B$31,$E3864)</f>
        <v>230</v>
      </c>
      <c r="I3864" s="4" t="n">
        <v>396</v>
      </c>
      <c r="J3864" s="14" t="n">
        <f aca="false">H3864*I3864</f>
        <v>91080</v>
      </c>
    </row>
    <row r="3865" customFormat="false" ht="15" hidden="false" customHeight="false" outlineLevel="0" collapsed="false">
      <c r="A3865" s="6" t="str">
        <f aca="false">TEXT(B3865,"0")&amp;"-"&amp;TEXT(C3865,"00")</f>
        <v>2025-09</v>
      </c>
      <c r="B3865" s="4" t="n">
        <v>2025</v>
      </c>
      <c r="C3865" s="4" t="n">
        <v>9</v>
      </c>
      <c r="D3865" s="9" t="s">
        <v>273</v>
      </c>
      <c r="E3865" s="9" t="s">
        <v>356</v>
      </c>
      <c r="F3865" s="12" t="str">
        <f aca="false">INDEX(品項主檔!$B$2:$B$11,MATCH($E3865,品項主檔!$A$2:$A$11,0))</f>
        <v>黑胡椒豬排飯</v>
      </c>
      <c r="G3865" s="12" t="str">
        <f aca="false">INDEX(品項主檔!$C$2:$C$11,MATCH($E3865,品項主檔!$A$2:$A$11,0))</f>
        <v>主食</v>
      </c>
      <c r="H3865" s="17" t="n">
        <f aca="false">SUMIFS(品項年度售價!$D$2:$D$31,品項年度售價!$A$2:$A$31,$B3865,品項年度售價!$B$2:$B$31,$E3865)</f>
        <v>240</v>
      </c>
      <c r="I3865" s="4" t="n">
        <v>278</v>
      </c>
      <c r="J3865" s="14" t="n">
        <f aca="false">H3865*I3865</f>
        <v>66720</v>
      </c>
    </row>
    <row r="3866" customFormat="false" ht="15" hidden="false" customHeight="false" outlineLevel="0" collapsed="false">
      <c r="A3866" s="6" t="str">
        <f aca="false">TEXT(B3866,"0")&amp;"-"&amp;TEXT(C3866,"00")</f>
        <v>2025-09</v>
      </c>
      <c r="B3866" s="4" t="n">
        <v>2025</v>
      </c>
      <c r="C3866" s="4" t="n">
        <v>9</v>
      </c>
      <c r="D3866" s="9" t="s">
        <v>273</v>
      </c>
      <c r="E3866" s="9" t="s">
        <v>358</v>
      </c>
      <c r="F3866" s="12" t="str">
        <f aca="false">INDEX(品項主檔!$B$2:$B$11,MATCH($E3866,品項主檔!$A$2:$A$11,0))</f>
        <v>麻油雞湯麵</v>
      </c>
      <c r="G3866" s="12" t="str">
        <f aca="false">INDEX(品項主檔!$C$2:$C$11,MATCH($E3866,品項主檔!$A$2:$A$11,0))</f>
        <v>主食</v>
      </c>
      <c r="H3866" s="17" t="n">
        <f aca="false">SUMIFS(品項年度售價!$D$2:$D$31,品項年度售價!$A$2:$A$31,$B3866,品項年度售價!$B$2:$B$31,$E3866)</f>
        <v>305</v>
      </c>
      <c r="I3866" s="4" t="n">
        <v>196</v>
      </c>
      <c r="J3866" s="14" t="n">
        <f aca="false">H3866*I3866</f>
        <v>59780</v>
      </c>
    </row>
    <row r="3867" customFormat="false" ht="15" hidden="false" customHeight="false" outlineLevel="0" collapsed="false">
      <c r="A3867" s="6" t="str">
        <f aca="false">TEXT(B3867,"0")&amp;"-"&amp;TEXT(C3867,"00")</f>
        <v>2025-09</v>
      </c>
      <c r="B3867" s="4" t="n">
        <v>2025</v>
      </c>
      <c r="C3867" s="4" t="n">
        <v>9</v>
      </c>
      <c r="D3867" s="9" t="s">
        <v>273</v>
      </c>
      <c r="E3867" s="9" t="s">
        <v>360</v>
      </c>
      <c r="F3867" s="12" t="str">
        <f aca="false">INDEX(品項主檔!$B$2:$B$11,MATCH($E3867,品項主檔!$A$2:$A$11,0))</f>
        <v>塔香涼麵</v>
      </c>
      <c r="G3867" s="12" t="str">
        <f aca="false">INDEX(品項主檔!$C$2:$C$11,MATCH($E3867,品項主檔!$A$2:$A$11,0))</f>
        <v>主食</v>
      </c>
      <c r="H3867" s="17" t="n">
        <f aca="false">SUMIFS(品項年度售價!$D$2:$D$31,品項年度售價!$A$2:$A$31,$B3867,品項年度售價!$B$2:$B$31,$E3867)</f>
        <v>185</v>
      </c>
      <c r="I3867" s="4" t="n">
        <v>430</v>
      </c>
      <c r="J3867" s="14" t="n">
        <f aca="false">H3867*I3867</f>
        <v>79550</v>
      </c>
    </row>
    <row r="3868" customFormat="false" ht="15" hidden="false" customHeight="false" outlineLevel="0" collapsed="false">
      <c r="A3868" s="6" t="str">
        <f aca="false">TEXT(B3868,"0")&amp;"-"&amp;TEXT(C3868,"00")</f>
        <v>2025-09</v>
      </c>
      <c r="B3868" s="4" t="n">
        <v>2025</v>
      </c>
      <c r="C3868" s="4" t="n">
        <v>9</v>
      </c>
      <c r="D3868" s="9" t="s">
        <v>273</v>
      </c>
      <c r="E3868" s="9" t="s">
        <v>362</v>
      </c>
      <c r="F3868" s="12" t="str">
        <f aca="false">INDEX(品項主檔!$B$2:$B$11,MATCH($E3868,品項主檔!$A$2:$A$11,0))</f>
        <v>海鮮炒飯</v>
      </c>
      <c r="G3868" s="12" t="str">
        <f aca="false">INDEX(品項主檔!$C$2:$C$11,MATCH($E3868,品項主檔!$A$2:$A$11,0))</f>
        <v>主食</v>
      </c>
      <c r="H3868" s="17" t="n">
        <f aca="false">SUMIFS(品項年度售價!$D$2:$D$31,品項年度售價!$A$2:$A$31,$B3868,品項年度售價!$B$2:$B$31,$E3868)</f>
        <v>255</v>
      </c>
      <c r="I3868" s="4" t="n">
        <v>387</v>
      </c>
      <c r="J3868" s="14" t="n">
        <f aca="false">H3868*I3868</f>
        <v>98685</v>
      </c>
    </row>
    <row r="3869" customFormat="false" ht="15" hidden="false" customHeight="false" outlineLevel="0" collapsed="false">
      <c r="A3869" s="6" t="str">
        <f aca="false">TEXT(B3869,"0")&amp;"-"&amp;TEXT(C3869,"00")</f>
        <v>2025-09</v>
      </c>
      <c r="B3869" s="4" t="n">
        <v>2025</v>
      </c>
      <c r="C3869" s="4" t="n">
        <v>9</v>
      </c>
      <c r="D3869" s="9" t="s">
        <v>273</v>
      </c>
      <c r="E3869" s="9" t="s">
        <v>364</v>
      </c>
      <c r="F3869" s="12" t="str">
        <f aca="false">INDEX(品項主檔!$B$2:$B$11,MATCH($E3869,品項主檔!$A$2:$A$11,0))</f>
        <v>酸辣湯</v>
      </c>
      <c r="G3869" s="12" t="str">
        <f aca="false">INDEX(品項主檔!$C$2:$C$11,MATCH($E3869,品項主檔!$A$2:$A$11,0))</f>
        <v>湯品</v>
      </c>
      <c r="H3869" s="17" t="n">
        <f aca="false">SUMIFS(品項年度售價!$D$2:$D$31,品項年度售價!$A$2:$A$31,$B3869,品項年度售價!$B$2:$B$31,$E3869)</f>
        <v>60</v>
      </c>
      <c r="I3869" s="4" t="n">
        <v>1794</v>
      </c>
      <c r="J3869" s="14" t="n">
        <f aca="false">H3869*I3869</f>
        <v>107640</v>
      </c>
    </row>
    <row r="3870" customFormat="false" ht="15" hidden="false" customHeight="false" outlineLevel="0" collapsed="false">
      <c r="A3870" s="6" t="str">
        <f aca="false">TEXT(B3870,"0")&amp;"-"&amp;TEXT(C3870,"00")</f>
        <v>2025-09</v>
      </c>
      <c r="B3870" s="4" t="n">
        <v>2025</v>
      </c>
      <c r="C3870" s="4" t="n">
        <v>9</v>
      </c>
      <c r="D3870" s="9" t="s">
        <v>273</v>
      </c>
      <c r="E3870" s="9" t="s">
        <v>367</v>
      </c>
      <c r="F3870" s="12" t="str">
        <f aca="false">INDEX(品項主檔!$B$2:$B$11,MATCH($E3870,品項主檔!$A$2:$A$11,0))</f>
        <v>招牌滷味拼盤</v>
      </c>
      <c r="G3870" s="12" t="str">
        <f aca="false">INDEX(品項主檔!$C$2:$C$11,MATCH($E3870,品項主檔!$A$2:$A$11,0))</f>
        <v>小菜</v>
      </c>
      <c r="H3870" s="17" t="n">
        <f aca="false">SUMIFS(品項年度售價!$D$2:$D$31,品項年度售價!$A$2:$A$31,$B3870,品項年度售價!$B$2:$B$31,$E3870)</f>
        <v>125</v>
      </c>
      <c r="I3870" s="4" t="n">
        <v>1325</v>
      </c>
      <c r="J3870" s="14" t="n">
        <f aca="false">H3870*I3870</f>
        <v>165625</v>
      </c>
    </row>
    <row r="3871" customFormat="false" ht="15" hidden="false" customHeight="false" outlineLevel="0" collapsed="false">
      <c r="A3871" s="6" t="str">
        <f aca="false">TEXT(B3871,"0")&amp;"-"&amp;TEXT(C3871,"00")</f>
        <v>2025-09</v>
      </c>
      <c r="B3871" s="4" t="n">
        <v>2025</v>
      </c>
      <c r="C3871" s="4" t="n">
        <v>9</v>
      </c>
      <c r="D3871" s="9" t="s">
        <v>273</v>
      </c>
      <c r="E3871" s="9" t="s">
        <v>370</v>
      </c>
      <c r="F3871" s="12" t="str">
        <f aca="false">INDEX(品項主檔!$B$2:$B$11,MATCH($E3871,品項主檔!$A$2:$A$11,0))</f>
        <v>古早味紅茶</v>
      </c>
      <c r="G3871" s="12" t="str">
        <f aca="false">INDEX(品項主檔!$C$2:$C$11,MATCH($E3871,品項主檔!$A$2:$A$11,0))</f>
        <v>飲品</v>
      </c>
      <c r="H3871" s="17" t="n">
        <f aca="false">SUMIFS(品項年度售價!$D$2:$D$31,品項年度售價!$A$2:$A$31,$B3871,品項年度售價!$B$2:$B$31,$E3871)</f>
        <v>45</v>
      </c>
      <c r="I3871" s="4" t="n">
        <v>4204</v>
      </c>
      <c r="J3871" s="14" t="n">
        <f aca="false">H3871*I3871</f>
        <v>189180</v>
      </c>
    </row>
    <row r="3872" customFormat="false" ht="15" hidden="false" customHeight="false" outlineLevel="0" collapsed="false">
      <c r="A3872" s="6" t="str">
        <f aca="false">TEXT(B3872,"0")&amp;"-"&amp;TEXT(C3872,"00")</f>
        <v>2025-09</v>
      </c>
      <c r="B3872" s="4" t="n">
        <v>2025</v>
      </c>
      <c r="C3872" s="4" t="n">
        <v>9</v>
      </c>
      <c r="D3872" s="9" t="s">
        <v>277</v>
      </c>
      <c r="E3872" s="9" t="s">
        <v>349</v>
      </c>
      <c r="F3872" s="12" t="str">
        <f aca="false">INDEX(品項主檔!$B$2:$B$11,MATCH($E3872,品項主檔!$A$2:$A$11,0))</f>
        <v>招牌牛肉麵</v>
      </c>
      <c r="G3872" s="12" t="str">
        <f aca="false">INDEX(品項主檔!$C$2:$C$11,MATCH($E3872,品項主檔!$A$2:$A$11,0))</f>
        <v>主食</v>
      </c>
      <c r="H3872" s="17" t="n">
        <f aca="false">SUMIFS(品項年度售價!$D$2:$D$31,品項年度售價!$A$2:$A$31,$B3872,品項年度售價!$B$2:$B$31,$E3872)</f>
        <v>295</v>
      </c>
      <c r="I3872" s="4" t="n">
        <v>282</v>
      </c>
      <c r="J3872" s="14" t="n">
        <f aca="false">H3872*I3872</f>
        <v>83190</v>
      </c>
    </row>
    <row r="3873" customFormat="false" ht="15" hidden="false" customHeight="false" outlineLevel="0" collapsed="false">
      <c r="A3873" s="6" t="str">
        <f aca="false">TEXT(B3873,"0")&amp;"-"&amp;TEXT(C3873,"00")</f>
        <v>2025-09</v>
      </c>
      <c r="B3873" s="4" t="n">
        <v>2025</v>
      </c>
      <c r="C3873" s="4" t="n">
        <v>9</v>
      </c>
      <c r="D3873" s="9" t="s">
        <v>277</v>
      </c>
      <c r="E3873" s="9" t="s">
        <v>352</v>
      </c>
      <c r="F3873" s="12" t="str">
        <f aca="false">INDEX(品項主檔!$B$2:$B$11,MATCH($E3873,品項主檔!$A$2:$A$11,0))</f>
        <v>三杯雞定食</v>
      </c>
      <c r="G3873" s="12" t="str">
        <f aca="false">INDEX(品項主檔!$C$2:$C$11,MATCH($E3873,品項主檔!$A$2:$A$11,0))</f>
        <v>主食</v>
      </c>
      <c r="H3873" s="17" t="n">
        <f aca="false">SUMIFS(品項年度售價!$D$2:$D$31,品項年度售價!$A$2:$A$31,$B3873,品項年度售價!$B$2:$B$31,$E3873)</f>
        <v>260</v>
      </c>
      <c r="I3873" s="4" t="n">
        <v>253</v>
      </c>
      <c r="J3873" s="14" t="n">
        <f aca="false">H3873*I3873</f>
        <v>65780</v>
      </c>
    </row>
    <row r="3874" customFormat="false" ht="15" hidden="false" customHeight="false" outlineLevel="0" collapsed="false">
      <c r="A3874" s="6" t="str">
        <f aca="false">TEXT(B3874,"0")&amp;"-"&amp;TEXT(C3874,"00")</f>
        <v>2025-09</v>
      </c>
      <c r="B3874" s="4" t="n">
        <v>2025</v>
      </c>
      <c r="C3874" s="4" t="n">
        <v>9</v>
      </c>
      <c r="D3874" s="9" t="s">
        <v>277</v>
      </c>
      <c r="E3874" s="9" t="s">
        <v>354</v>
      </c>
      <c r="F3874" s="12" t="str">
        <f aca="false">INDEX(品項主檔!$B$2:$B$11,MATCH($E3874,品項主檔!$A$2:$A$11,0))</f>
        <v>蔥油雞腿飯</v>
      </c>
      <c r="G3874" s="12" t="str">
        <f aca="false">INDEX(品項主檔!$C$2:$C$11,MATCH($E3874,品項主檔!$A$2:$A$11,0))</f>
        <v>主食</v>
      </c>
      <c r="H3874" s="17" t="n">
        <f aca="false">SUMIFS(品項年度售價!$D$2:$D$31,品項年度售價!$A$2:$A$31,$B3874,品項年度售價!$B$2:$B$31,$E3874)</f>
        <v>230</v>
      </c>
      <c r="I3874" s="4" t="n">
        <v>344</v>
      </c>
      <c r="J3874" s="14" t="n">
        <f aca="false">H3874*I3874</f>
        <v>79120</v>
      </c>
    </row>
    <row r="3875" customFormat="false" ht="15" hidden="false" customHeight="false" outlineLevel="0" collapsed="false">
      <c r="A3875" s="6" t="str">
        <f aca="false">TEXT(B3875,"0")&amp;"-"&amp;TEXT(C3875,"00")</f>
        <v>2025-09</v>
      </c>
      <c r="B3875" s="4" t="n">
        <v>2025</v>
      </c>
      <c r="C3875" s="4" t="n">
        <v>9</v>
      </c>
      <c r="D3875" s="9" t="s">
        <v>277</v>
      </c>
      <c r="E3875" s="9" t="s">
        <v>356</v>
      </c>
      <c r="F3875" s="12" t="str">
        <f aca="false">INDEX(品項主檔!$B$2:$B$11,MATCH($E3875,品項主檔!$A$2:$A$11,0))</f>
        <v>黑胡椒豬排飯</v>
      </c>
      <c r="G3875" s="12" t="str">
        <f aca="false">INDEX(品項主檔!$C$2:$C$11,MATCH($E3875,品項主檔!$A$2:$A$11,0))</f>
        <v>主食</v>
      </c>
      <c r="H3875" s="17" t="n">
        <f aca="false">SUMIFS(品項年度售價!$D$2:$D$31,品項年度售價!$A$2:$A$31,$B3875,品項年度售價!$B$2:$B$31,$E3875)</f>
        <v>240</v>
      </c>
      <c r="I3875" s="4" t="n">
        <v>305</v>
      </c>
      <c r="J3875" s="14" t="n">
        <f aca="false">H3875*I3875</f>
        <v>73200</v>
      </c>
    </row>
    <row r="3876" customFormat="false" ht="15" hidden="false" customHeight="false" outlineLevel="0" collapsed="false">
      <c r="A3876" s="6" t="str">
        <f aca="false">TEXT(B3876,"0")&amp;"-"&amp;TEXT(C3876,"00")</f>
        <v>2025-09</v>
      </c>
      <c r="B3876" s="4" t="n">
        <v>2025</v>
      </c>
      <c r="C3876" s="4" t="n">
        <v>9</v>
      </c>
      <c r="D3876" s="9" t="s">
        <v>277</v>
      </c>
      <c r="E3876" s="9" t="s">
        <v>358</v>
      </c>
      <c r="F3876" s="12" t="str">
        <f aca="false">INDEX(品項主檔!$B$2:$B$11,MATCH($E3876,品項主檔!$A$2:$A$11,0))</f>
        <v>麻油雞湯麵</v>
      </c>
      <c r="G3876" s="12" t="str">
        <f aca="false">INDEX(品項主檔!$C$2:$C$11,MATCH($E3876,品項主檔!$A$2:$A$11,0))</f>
        <v>主食</v>
      </c>
      <c r="H3876" s="17" t="n">
        <f aca="false">SUMIFS(品項年度售價!$D$2:$D$31,品項年度售價!$A$2:$A$31,$B3876,品項年度售價!$B$2:$B$31,$E3876)</f>
        <v>305</v>
      </c>
      <c r="I3876" s="4" t="n">
        <v>222</v>
      </c>
      <c r="J3876" s="14" t="n">
        <f aca="false">H3876*I3876</f>
        <v>67710</v>
      </c>
    </row>
    <row r="3877" customFormat="false" ht="15" hidden="false" customHeight="false" outlineLevel="0" collapsed="false">
      <c r="A3877" s="6" t="str">
        <f aca="false">TEXT(B3877,"0")&amp;"-"&amp;TEXT(C3877,"00")</f>
        <v>2025-09</v>
      </c>
      <c r="B3877" s="4" t="n">
        <v>2025</v>
      </c>
      <c r="C3877" s="4" t="n">
        <v>9</v>
      </c>
      <c r="D3877" s="9" t="s">
        <v>277</v>
      </c>
      <c r="E3877" s="9" t="s">
        <v>360</v>
      </c>
      <c r="F3877" s="12" t="str">
        <f aca="false">INDEX(品項主檔!$B$2:$B$11,MATCH($E3877,品項主檔!$A$2:$A$11,0))</f>
        <v>塔香涼麵</v>
      </c>
      <c r="G3877" s="12" t="str">
        <f aca="false">INDEX(品項主檔!$C$2:$C$11,MATCH($E3877,品項主檔!$A$2:$A$11,0))</f>
        <v>主食</v>
      </c>
      <c r="H3877" s="17" t="n">
        <f aca="false">SUMIFS(品項年度售價!$D$2:$D$31,品項年度售價!$A$2:$A$31,$B3877,品項年度售價!$B$2:$B$31,$E3877)</f>
        <v>185</v>
      </c>
      <c r="I3877" s="4" t="n">
        <v>412</v>
      </c>
      <c r="J3877" s="14" t="n">
        <f aca="false">H3877*I3877</f>
        <v>76220</v>
      </c>
    </row>
    <row r="3878" customFormat="false" ht="15" hidden="false" customHeight="false" outlineLevel="0" collapsed="false">
      <c r="A3878" s="6" t="str">
        <f aca="false">TEXT(B3878,"0")&amp;"-"&amp;TEXT(C3878,"00")</f>
        <v>2025-09</v>
      </c>
      <c r="B3878" s="4" t="n">
        <v>2025</v>
      </c>
      <c r="C3878" s="4" t="n">
        <v>9</v>
      </c>
      <c r="D3878" s="9" t="s">
        <v>277</v>
      </c>
      <c r="E3878" s="9" t="s">
        <v>362</v>
      </c>
      <c r="F3878" s="12" t="str">
        <f aca="false">INDEX(品項主檔!$B$2:$B$11,MATCH($E3878,品項主檔!$A$2:$A$11,0))</f>
        <v>海鮮炒飯</v>
      </c>
      <c r="G3878" s="12" t="str">
        <f aca="false">INDEX(品項主檔!$C$2:$C$11,MATCH($E3878,品項主檔!$A$2:$A$11,0))</f>
        <v>主食</v>
      </c>
      <c r="H3878" s="17" t="n">
        <f aca="false">SUMIFS(品項年度售價!$D$2:$D$31,品項年度售價!$A$2:$A$31,$B3878,品項年度售價!$B$2:$B$31,$E3878)</f>
        <v>255</v>
      </c>
      <c r="I3878" s="4" t="n">
        <v>284</v>
      </c>
      <c r="J3878" s="14" t="n">
        <f aca="false">H3878*I3878</f>
        <v>72420</v>
      </c>
    </row>
    <row r="3879" customFormat="false" ht="15" hidden="false" customHeight="false" outlineLevel="0" collapsed="false">
      <c r="A3879" s="6" t="str">
        <f aca="false">TEXT(B3879,"0")&amp;"-"&amp;TEXT(C3879,"00")</f>
        <v>2025-09</v>
      </c>
      <c r="B3879" s="4" t="n">
        <v>2025</v>
      </c>
      <c r="C3879" s="4" t="n">
        <v>9</v>
      </c>
      <c r="D3879" s="9" t="s">
        <v>277</v>
      </c>
      <c r="E3879" s="9" t="s">
        <v>364</v>
      </c>
      <c r="F3879" s="12" t="str">
        <f aca="false">INDEX(品項主檔!$B$2:$B$11,MATCH($E3879,品項主檔!$A$2:$A$11,0))</f>
        <v>酸辣湯</v>
      </c>
      <c r="G3879" s="12" t="str">
        <f aca="false">INDEX(品項主檔!$C$2:$C$11,MATCH($E3879,品項主檔!$A$2:$A$11,0))</f>
        <v>湯品</v>
      </c>
      <c r="H3879" s="17" t="n">
        <f aca="false">SUMIFS(品項年度售價!$D$2:$D$31,品項年度售價!$A$2:$A$31,$B3879,品項年度售價!$B$2:$B$31,$E3879)</f>
        <v>60</v>
      </c>
      <c r="I3879" s="4" t="n">
        <v>1541</v>
      </c>
      <c r="J3879" s="14" t="n">
        <f aca="false">H3879*I3879</f>
        <v>92460</v>
      </c>
    </row>
    <row r="3880" customFormat="false" ht="15" hidden="false" customHeight="false" outlineLevel="0" collapsed="false">
      <c r="A3880" s="6" t="str">
        <f aca="false">TEXT(B3880,"0")&amp;"-"&amp;TEXT(C3880,"00")</f>
        <v>2025-09</v>
      </c>
      <c r="B3880" s="4" t="n">
        <v>2025</v>
      </c>
      <c r="C3880" s="4" t="n">
        <v>9</v>
      </c>
      <c r="D3880" s="9" t="s">
        <v>277</v>
      </c>
      <c r="E3880" s="9" t="s">
        <v>367</v>
      </c>
      <c r="F3880" s="12" t="str">
        <f aca="false">INDEX(品項主檔!$B$2:$B$11,MATCH($E3880,品項主檔!$A$2:$A$11,0))</f>
        <v>招牌滷味拼盤</v>
      </c>
      <c r="G3880" s="12" t="str">
        <f aca="false">INDEX(品項主檔!$C$2:$C$11,MATCH($E3880,品項主檔!$A$2:$A$11,0))</f>
        <v>小菜</v>
      </c>
      <c r="H3880" s="17" t="n">
        <f aca="false">SUMIFS(品項年度售價!$D$2:$D$31,品項年度售價!$A$2:$A$31,$B3880,品項年度售價!$B$2:$B$31,$E3880)</f>
        <v>125</v>
      </c>
      <c r="I3880" s="4" t="n">
        <v>1012</v>
      </c>
      <c r="J3880" s="14" t="n">
        <f aca="false">H3880*I3880</f>
        <v>126500</v>
      </c>
    </row>
    <row r="3881" customFormat="false" ht="15" hidden="false" customHeight="false" outlineLevel="0" collapsed="false">
      <c r="A3881" s="6" t="str">
        <f aca="false">TEXT(B3881,"0")&amp;"-"&amp;TEXT(C3881,"00")</f>
        <v>2025-09</v>
      </c>
      <c r="B3881" s="4" t="n">
        <v>2025</v>
      </c>
      <c r="C3881" s="4" t="n">
        <v>9</v>
      </c>
      <c r="D3881" s="9" t="s">
        <v>277</v>
      </c>
      <c r="E3881" s="9" t="s">
        <v>370</v>
      </c>
      <c r="F3881" s="12" t="str">
        <f aca="false">INDEX(品項主檔!$B$2:$B$11,MATCH($E3881,品項主檔!$A$2:$A$11,0))</f>
        <v>古早味紅茶</v>
      </c>
      <c r="G3881" s="12" t="str">
        <f aca="false">INDEX(品項主檔!$C$2:$C$11,MATCH($E3881,品項主檔!$A$2:$A$11,0))</f>
        <v>飲品</v>
      </c>
      <c r="H3881" s="17" t="n">
        <f aca="false">SUMIFS(品項年度售價!$D$2:$D$31,品項年度售價!$A$2:$A$31,$B3881,品項年度售價!$B$2:$B$31,$E3881)</f>
        <v>45</v>
      </c>
      <c r="I3881" s="4" t="n">
        <v>3920</v>
      </c>
      <c r="J3881" s="14" t="n">
        <f aca="false">H3881*I3881</f>
        <v>176400</v>
      </c>
    </row>
    <row r="3882" customFormat="false" ht="15" hidden="false" customHeight="false" outlineLevel="0" collapsed="false">
      <c r="A3882" s="6" t="str">
        <f aca="false">TEXT(B3882,"0")&amp;"-"&amp;TEXT(C3882,"00")</f>
        <v>2025-09</v>
      </c>
      <c r="B3882" s="4" t="n">
        <v>2025</v>
      </c>
      <c r="C3882" s="4" t="n">
        <v>9</v>
      </c>
      <c r="D3882" s="9" t="s">
        <v>288</v>
      </c>
      <c r="E3882" s="9" t="s">
        <v>349</v>
      </c>
      <c r="F3882" s="12" t="str">
        <f aca="false">INDEX(品項主檔!$B$2:$B$11,MATCH($E3882,品項主檔!$A$2:$A$11,0))</f>
        <v>招牌牛肉麵</v>
      </c>
      <c r="G3882" s="12" t="str">
        <f aca="false">INDEX(品項主檔!$C$2:$C$11,MATCH($E3882,品項主檔!$A$2:$A$11,0))</f>
        <v>主食</v>
      </c>
      <c r="H3882" s="17" t="n">
        <f aca="false">SUMIFS(品項年度售價!$D$2:$D$31,品項年度售價!$A$2:$A$31,$B3882,品項年度售價!$B$2:$B$31,$E3882)</f>
        <v>295</v>
      </c>
      <c r="I3882" s="4" t="n">
        <v>451</v>
      </c>
      <c r="J3882" s="14" t="n">
        <f aca="false">H3882*I3882</f>
        <v>133045</v>
      </c>
    </row>
    <row r="3883" customFormat="false" ht="15" hidden="false" customHeight="false" outlineLevel="0" collapsed="false">
      <c r="A3883" s="6" t="str">
        <f aca="false">TEXT(B3883,"0")&amp;"-"&amp;TEXT(C3883,"00")</f>
        <v>2025-09</v>
      </c>
      <c r="B3883" s="4" t="n">
        <v>2025</v>
      </c>
      <c r="C3883" s="4" t="n">
        <v>9</v>
      </c>
      <c r="D3883" s="9" t="s">
        <v>288</v>
      </c>
      <c r="E3883" s="9" t="s">
        <v>352</v>
      </c>
      <c r="F3883" s="12" t="str">
        <f aca="false">INDEX(品項主檔!$B$2:$B$11,MATCH($E3883,品項主檔!$A$2:$A$11,0))</f>
        <v>三杯雞定食</v>
      </c>
      <c r="G3883" s="12" t="str">
        <f aca="false">INDEX(品項主檔!$C$2:$C$11,MATCH($E3883,品項主檔!$A$2:$A$11,0))</f>
        <v>主食</v>
      </c>
      <c r="H3883" s="17" t="n">
        <f aca="false">SUMIFS(品項年度售價!$D$2:$D$31,品項年度售價!$A$2:$A$31,$B3883,品項年度售價!$B$2:$B$31,$E3883)</f>
        <v>260</v>
      </c>
      <c r="I3883" s="4" t="n">
        <v>401</v>
      </c>
      <c r="J3883" s="14" t="n">
        <f aca="false">H3883*I3883</f>
        <v>104260</v>
      </c>
    </row>
    <row r="3884" customFormat="false" ht="15" hidden="false" customHeight="false" outlineLevel="0" collapsed="false">
      <c r="A3884" s="6" t="str">
        <f aca="false">TEXT(B3884,"0")&amp;"-"&amp;TEXT(C3884,"00")</f>
        <v>2025-09</v>
      </c>
      <c r="B3884" s="4" t="n">
        <v>2025</v>
      </c>
      <c r="C3884" s="4" t="n">
        <v>9</v>
      </c>
      <c r="D3884" s="9" t="s">
        <v>288</v>
      </c>
      <c r="E3884" s="9" t="s">
        <v>354</v>
      </c>
      <c r="F3884" s="12" t="str">
        <f aca="false">INDEX(品項主檔!$B$2:$B$11,MATCH($E3884,品項主檔!$A$2:$A$11,0))</f>
        <v>蔥油雞腿飯</v>
      </c>
      <c r="G3884" s="12" t="str">
        <f aca="false">INDEX(品項主檔!$C$2:$C$11,MATCH($E3884,品項主檔!$A$2:$A$11,0))</f>
        <v>主食</v>
      </c>
      <c r="H3884" s="17" t="n">
        <f aca="false">SUMIFS(品項年度售價!$D$2:$D$31,品項年度售價!$A$2:$A$31,$B3884,品項年度售價!$B$2:$B$31,$E3884)</f>
        <v>230</v>
      </c>
      <c r="I3884" s="4" t="n">
        <v>365</v>
      </c>
      <c r="J3884" s="14" t="n">
        <f aca="false">H3884*I3884</f>
        <v>83950</v>
      </c>
    </row>
    <row r="3885" customFormat="false" ht="15" hidden="false" customHeight="false" outlineLevel="0" collapsed="false">
      <c r="A3885" s="6" t="str">
        <f aca="false">TEXT(B3885,"0")&amp;"-"&amp;TEXT(C3885,"00")</f>
        <v>2025-09</v>
      </c>
      <c r="B3885" s="4" t="n">
        <v>2025</v>
      </c>
      <c r="C3885" s="4" t="n">
        <v>9</v>
      </c>
      <c r="D3885" s="9" t="s">
        <v>288</v>
      </c>
      <c r="E3885" s="9" t="s">
        <v>356</v>
      </c>
      <c r="F3885" s="12" t="str">
        <f aca="false">INDEX(品項主檔!$B$2:$B$11,MATCH($E3885,品項主檔!$A$2:$A$11,0))</f>
        <v>黑胡椒豬排飯</v>
      </c>
      <c r="G3885" s="12" t="str">
        <f aca="false">INDEX(品項主檔!$C$2:$C$11,MATCH($E3885,品項主檔!$A$2:$A$11,0))</f>
        <v>主食</v>
      </c>
      <c r="H3885" s="17" t="n">
        <f aca="false">SUMIFS(品項年度售價!$D$2:$D$31,品項年度售價!$A$2:$A$31,$B3885,品項年度售價!$B$2:$B$31,$E3885)</f>
        <v>240</v>
      </c>
      <c r="I3885" s="4" t="n">
        <v>437</v>
      </c>
      <c r="J3885" s="14" t="n">
        <f aca="false">H3885*I3885</f>
        <v>104880</v>
      </c>
    </row>
    <row r="3886" customFormat="false" ht="15" hidden="false" customHeight="false" outlineLevel="0" collapsed="false">
      <c r="A3886" s="6" t="str">
        <f aca="false">TEXT(B3886,"0")&amp;"-"&amp;TEXT(C3886,"00")</f>
        <v>2025-09</v>
      </c>
      <c r="B3886" s="4" t="n">
        <v>2025</v>
      </c>
      <c r="C3886" s="4" t="n">
        <v>9</v>
      </c>
      <c r="D3886" s="9" t="s">
        <v>288</v>
      </c>
      <c r="E3886" s="9" t="s">
        <v>358</v>
      </c>
      <c r="F3886" s="12" t="str">
        <f aca="false">INDEX(品項主檔!$B$2:$B$11,MATCH($E3886,品項主檔!$A$2:$A$11,0))</f>
        <v>麻油雞湯麵</v>
      </c>
      <c r="G3886" s="12" t="str">
        <f aca="false">INDEX(品項主檔!$C$2:$C$11,MATCH($E3886,品項主檔!$A$2:$A$11,0))</f>
        <v>主食</v>
      </c>
      <c r="H3886" s="17" t="n">
        <f aca="false">SUMIFS(品項年度售價!$D$2:$D$31,品項年度售價!$A$2:$A$31,$B3886,品項年度售價!$B$2:$B$31,$E3886)</f>
        <v>305</v>
      </c>
      <c r="I3886" s="4" t="n">
        <v>319</v>
      </c>
      <c r="J3886" s="14" t="n">
        <f aca="false">H3886*I3886</f>
        <v>97295</v>
      </c>
    </row>
    <row r="3887" customFormat="false" ht="15" hidden="false" customHeight="false" outlineLevel="0" collapsed="false">
      <c r="A3887" s="6" t="str">
        <f aca="false">TEXT(B3887,"0")&amp;"-"&amp;TEXT(C3887,"00")</f>
        <v>2025-09</v>
      </c>
      <c r="B3887" s="4" t="n">
        <v>2025</v>
      </c>
      <c r="C3887" s="4" t="n">
        <v>9</v>
      </c>
      <c r="D3887" s="9" t="s">
        <v>288</v>
      </c>
      <c r="E3887" s="9" t="s">
        <v>360</v>
      </c>
      <c r="F3887" s="12" t="str">
        <f aca="false">INDEX(品項主檔!$B$2:$B$11,MATCH($E3887,品項主檔!$A$2:$A$11,0))</f>
        <v>塔香涼麵</v>
      </c>
      <c r="G3887" s="12" t="str">
        <f aca="false">INDEX(品項主檔!$C$2:$C$11,MATCH($E3887,品項主檔!$A$2:$A$11,0))</f>
        <v>主食</v>
      </c>
      <c r="H3887" s="17" t="n">
        <f aca="false">SUMIFS(品項年度售價!$D$2:$D$31,品項年度售價!$A$2:$A$31,$B3887,品項年度售價!$B$2:$B$31,$E3887)</f>
        <v>185</v>
      </c>
      <c r="I3887" s="4" t="n">
        <v>612</v>
      </c>
      <c r="J3887" s="14" t="n">
        <f aca="false">H3887*I3887</f>
        <v>113220</v>
      </c>
    </row>
    <row r="3888" customFormat="false" ht="15" hidden="false" customHeight="false" outlineLevel="0" collapsed="false">
      <c r="A3888" s="6" t="str">
        <f aca="false">TEXT(B3888,"0")&amp;"-"&amp;TEXT(C3888,"00")</f>
        <v>2025-09</v>
      </c>
      <c r="B3888" s="4" t="n">
        <v>2025</v>
      </c>
      <c r="C3888" s="4" t="n">
        <v>9</v>
      </c>
      <c r="D3888" s="9" t="s">
        <v>288</v>
      </c>
      <c r="E3888" s="9" t="s">
        <v>362</v>
      </c>
      <c r="F3888" s="12" t="str">
        <f aca="false">INDEX(品項主檔!$B$2:$B$11,MATCH($E3888,品項主檔!$A$2:$A$11,0))</f>
        <v>海鮮炒飯</v>
      </c>
      <c r="G3888" s="12" t="str">
        <f aca="false">INDEX(品項主檔!$C$2:$C$11,MATCH($E3888,品項主檔!$A$2:$A$11,0))</f>
        <v>主食</v>
      </c>
      <c r="H3888" s="17" t="n">
        <f aca="false">SUMIFS(品項年度售價!$D$2:$D$31,品項年度售價!$A$2:$A$31,$B3888,品項年度售價!$B$2:$B$31,$E3888)</f>
        <v>255</v>
      </c>
      <c r="I3888" s="4" t="n">
        <v>520</v>
      </c>
      <c r="J3888" s="14" t="n">
        <f aca="false">H3888*I3888</f>
        <v>132600</v>
      </c>
    </row>
    <row r="3889" customFormat="false" ht="15" hidden="false" customHeight="false" outlineLevel="0" collapsed="false">
      <c r="A3889" s="6" t="str">
        <f aca="false">TEXT(B3889,"0")&amp;"-"&amp;TEXT(C3889,"00")</f>
        <v>2025-09</v>
      </c>
      <c r="B3889" s="4" t="n">
        <v>2025</v>
      </c>
      <c r="C3889" s="4" t="n">
        <v>9</v>
      </c>
      <c r="D3889" s="9" t="s">
        <v>288</v>
      </c>
      <c r="E3889" s="9" t="s">
        <v>364</v>
      </c>
      <c r="F3889" s="12" t="str">
        <f aca="false">INDEX(品項主檔!$B$2:$B$11,MATCH($E3889,品項主檔!$A$2:$A$11,0))</f>
        <v>酸辣湯</v>
      </c>
      <c r="G3889" s="12" t="str">
        <f aca="false">INDEX(品項主檔!$C$2:$C$11,MATCH($E3889,品項主檔!$A$2:$A$11,0))</f>
        <v>湯品</v>
      </c>
      <c r="H3889" s="17" t="n">
        <f aca="false">SUMIFS(品項年度售價!$D$2:$D$31,品項年度售價!$A$2:$A$31,$B3889,品項年度售價!$B$2:$B$31,$E3889)</f>
        <v>60</v>
      </c>
      <c r="I3889" s="4" t="n">
        <v>2265</v>
      </c>
      <c r="J3889" s="14" t="n">
        <f aca="false">H3889*I3889</f>
        <v>135900</v>
      </c>
    </row>
    <row r="3890" customFormat="false" ht="15" hidden="false" customHeight="false" outlineLevel="0" collapsed="false">
      <c r="A3890" s="6" t="str">
        <f aca="false">TEXT(B3890,"0")&amp;"-"&amp;TEXT(C3890,"00")</f>
        <v>2025-09</v>
      </c>
      <c r="B3890" s="4" t="n">
        <v>2025</v>
      </c>
      <c r="C3890" s="4" t="n">
        <v>9</v>
      </c>
      <c r="D3890" s="9" t="s">
        <v>288</v>
      </c>
      <c r="E3890" s="9" t="s">
        <v>367</v>
      </c>
      <c r="F3890" s="12" t="str">
        <f aca="false">INDEX(品項主檔!$B$2:$B$11,MATCH($E3890,品項主檔!$A$2:$A$11,0))</f>
        <v>招牌滷味拼盤</v>
      </c>
      <c r="G3890" s="12" t="str">
        <f aca="false">INDEX(品項主檔!$C$2:$C$11,MATCH($E3890,品項主檔!$A$2:$A$11,0))</f>
        <v>小菜</v>
      </c>
      <c r="H3890" s="17" t="n">
        <f aca="false">SUMIFS(品項年度售價!$D$2:$D$31,品項年度售價!$A$2:$A$31,$B3890,品項年度售價!$B$2:$B$31,$E3890)</f>
        <v>125</v>
      </c>
      <c r="I3890" s="4" t="n">
        <v>1969</v>
      </c>
      <c r="J3890" s="14" t="n">
        <f aca="false">H3890*I3890</f>
        <v>246125</v>
      </c>
    </row>
    <row r="3891" customFormat="false" ht="15" hidden="false" customHeight="false" outlineLevel="0" collapsed="false">
      <c r="A3891" s="6" t="str">
        <f aca="false">TEXT(B3891,"0")&amp;"-"&amp;TEXT(C3891,"00")</f>
        <v>2025-09</v>
      </c>
      <c r="B3891" s="4" t="n">
        <v>2025</v>
      </c>
      <c r="C3891" s="4" t="n">
        <v>9</v>
      </c>
      <c r="D3891" s="9" t="s">
        <v>288</v>
      </c>
      <c r="E3891" s="9" t="s">
        <v>370</v>
      </c>
      <c r="F3891" s="12" t="str">
        <f aca="false">INDEX(品項主檔!$B$2:$B$11,MATCH($E3891,品項主檔!$A$2:$A$11,0))</f>
        <v>古早味紅茶</v>
      </c>
      <c r="G3891" s="12" t="str">
        <f aca="false">INDEX(品項主檔!$C$2:$C$11,MATCH($E3891,品項主檔!$A$2:$A$11,0))</f>
        <v>飲品</v>
      </c>
      <c r="H3891" s="17" t="n">
        <f aca="false">SUMIFS(品項年度售價!$D$2:$D$31,品項年度售價!$A$2:$A$31,$B3891,品項年度售價!$B$2:$B$31,$E3891)</f>
        <v>45</v>
      </c>
      <c r="I3891" s="4" t="n">
        <v>4218</v>
      </c>
      <c r="J3891" s="14" t="n">
        <f aca="false">H3891*I3891</f>
        <v>189810</v>
      </c>
    </row>
    <row r="3892" customFormat="false" ht="15" hidden="false" customHeight="false" outlineLevel="0" collapsed="false">
      <c r="A3892" s="6" t="str">
        <f aca="false">TEXT(B3892,"0")&amp;"-"&amp;TEXT(C3892,"00")</f>
        <v>2025-09</v>
      </c>
      <c r="B3892" s="4" t="n">
        <v>2025</v>
      </c>
      <c r="C3892" s="4" t="n">
        <v>9</v>
      </c>
      <c r="D3892" s="9" t="s">
        <v>292</v>
      </c>
      <c r="E3892" s="9" t="s">
        <v>349</v>
      </c>
      <c r="F3892" s="12" t="str">
        <f aca="false">INDEX(品項主檔!$B$2:$B$11,MATCH($E3892,品項主檔!$A$2:$A$11,0))</f>
        <v>招牌牛肉麵</v>
      </c>
      <c r="G3892" s="12" t="str">
        <f aca="false">INDEX(品項主檔!$C$2:$C$11,MATCH($E3892,品項主檔!$A$2:$A$11,0))</f>
        <v>主食</v>
      </c>
      <c r="H3892" s="17" t="n">
        <f aca="false">SUMIFS(品項年度售價!$D$2:$D$31,品項年度售價!$A$2:$A$31,$B3892,品項年度售價!$B$2:$B$31,$E3892)</f>
        <v>295</v>
      </c>
      <c r="I3892" s="4" t="n">
        <v>422</v>
      </c>
      <c r="J3892" s="14" t="n">
        <f aca="false">H3892*I3892</f>
        <v>124490</v>
      </c>
    </row>
    <row r="3893" customFormat="false" ht="15" hidden="false" customHeight="false" outlineLevel="0" collapsed="false">
      <c r="A3893" s="6" t="str">
        <f aca="false">TEXT(B3893,"0")&amp;"-"&amp;TEXT(C3893,"00")</f>
        <v>2025-09</v>
      </c>
      <c r="B3893" s="4" t="n">
        <v>2025</v>
      </c>
      <c r="C3893" s="4" t="n">
        <v>9</v>
      </c>
      <c r="D3893" s="9" t="s">
        <v>292</v>
      </c>
      <c r="E3893" s="9" t="s">
        <v>352</v>
      </c>
      <c r="F3893" s="12" t="str">
        <f aca="false">INDEX(品項主檔!$B$2:$B$11,MATCH($E3893,品項主檔!$A$2:$A$11,0))</f>
        <v>三杯雞定食</v>
      </c>
      <c r="G3893" s="12" t="str">
        <f aca="false">INDEX(品項主檔!$C$2:$C$11,MATCH($E3893,品項主檔!$A$2:$A$11,0))</f>
        <v>主食</v>
      </c>
      <c r="H3893" s="17" t="n">
        <f aca="false">SUMIFS(品項年度售價!$D$2:$D$31,品項年度售價!$A$2:$A$31,$B3893,品項年度售價!$B$2:$B$31,$E3893)</f>
        <v>260</v>
      </c>
      <c r="I3893" s="4" t="n">
        <v>313</v>
      </c>
      <c r="J3893" s="14" t="n">
        <f aca="false">H3893*I3893</f>
        <v>81380</v>
      </c>
    </row>
    <row r="3894" customFormat="false" ht="15" hidden="false" customHeight="false" outlineLevel="0" collapsed="false">
      <c r="A3894" s="6" t="str">
        <f aca="false">TEXT(B3894,"0")&amp;"-"&amp;TEXT(C3894,"00")</f>
        <v>2025-09</v>
      </c>
      <c r="B3894" s="4" t="n">
        <v>2025</v>
      </c>
      <c r="C3894" s="4" t="n">
        <v>9</v>
      </c>
      <c r="D3894" s="9" t="s">
        <v>292</v>
      </c>
      <c r="E3894" s="9" t="s">
        <v>354</v>
      </c>
      <c r="F3894" s="12" t="str">
        <f aca="false">INDEX(品項主檔!$B$2:$B$11,MATCH($E3894,品項主檔!$A$2:$A$11,0))</f>
        <v>蔥油雞腿飯</v>
      </c>
      <c r="G3894" s="12" t="str">
        <f aca="false">INDEX(品項主檔!$C$2:$C$11,MATCH($E3894,品項主檔!$A$2:$A$11,0))</f>
        <v>主食</v>
      </c>
      <c r="H3894" s="17" t="n">
        <f aca="false">SUMIFS(品項年度售價!$D$2:$D$31,品項年度售價!$A$2:$A$31,$B3894,品項年度售價!$B$2:$B$31,$E3894)</f>
        <v>230</v>
      </c>
      <c r="I3894" s="4" t="n">
        <v>332</v>
      </c>
      <c r="J3894" s="14" t="n">
        <f aca="false">H3894*I3894</f>
        <v>76360</v>
      </c>
    </row>
    <row r="3895" customFormat="false" ht="15" hidden="false" customHeight="false" outlineLevel="0" collapsed="false">
      <c r="A3895" s="6" t="str">
        <f aca="false">TEXT(B3895,"0")&amp;"-"&amp;TEXT(C3895,"00")</f>
        <v>2025-09</v>
      </c>
      <c r="B3895" s="4" t="n">
        <v>2025</v>
      </c>
      <c r="C3895" s="4" t="n">
        <v>9</v>
      </c>
      <c r="D3895" s="9" t="s">
        <v>292</v>
      </c>
      <c r="E3895" s="9" t="s">
        <v>356</v>
      </c>
      <c r="F3895" s="12" t="str">
        <f aca="false">INDEX(品項主檔!$B$2:$B$11,MATCH($E3895,品項主檔!$A$2:$A$11,0))</f>
        <v>黑胡椒豬排飯</v>
      </c>
      <c r="G3895" s="12" t="str">
        <f aca="false">INDEX(品項主檔!$C$2:$C$11,MATCH($E3895,品項主檔!$A$2:$A$11,0))</f>
        <v>主食</v>
      </c>
      <c r="H3895" s="17" t="n">
        <f aca="false">SUMIFS(品項年度售價!$D$2:$D$31,品項年度售價!$A$2:$A$31,$B3895,品項年度售價!$B$2:$B$31,$E3895)</f>
        <v>240</v>
      </c>
      <c r="I3895" s="4" t="n">
        <v>376</v>
      </c>
      <c r="J3895" s="14" t="n">
        <f aca="false">H3895*I3895</f>
        <v>90240</v>
      </c>
    </row>
    <row r="3896" customFormat="false" ht="15" hidden="false" customHeight="false" outlineLevel="0" collapsed="false">
      <c r="A3896" s="6" t="str">
        <f aca="false">TEXT(B3896,"0")&amp;"-"&amp;TEXT(C3896,"00")</f>
        <v>2025-09</v>
      </c>
      <c r="B3896" s="4" t="n">
        <v>2025</v>
      </c>
      <c r="C3896" s="4" t="n">
        <v>9</v>
      </c>
      <c r="D3896" s="9" t="s">
        <v>292</v>
      </c>
      <c r="E3896" s="9" t="s">
        <v>358</v>
      </c>
      <c r="F3896" s="12" t="str">
        <f aca="false">INDEX(品項主檔!$B$2:$B$11,MATCH($E3896,品項主檔!$A$2:$A$11,0))</f>
        <v>麻油雞湯麵</v>
      </c>
      <c r="G3896" s="12" t="str">
        <f aca="false">INDEX(品項主檔!$C$2:$C$11,MATCH($E3896,品項主檔!$A$2:$A$11,0))</f>
        <v>主食</v>
      </c>
      <c r="H3896" s="17" t="n">
        <f aca="false">SUMIFS(品項年度售價!$D$2:$D$31,品項年度售價!$A$2:$A$31,$B3896,品項年度售價!$B$2:$B$31,$E3896)</f>
        <v>305</v>
      </c>
      <c r="I3896" s="4" t="n">
        <v>268</v>
      </c>
      <c r="J3896" s="14" t="n">
        <f aca="false">H3896*I3896</f>
        <v>81740</v>
      </c>
    </row>
    <row r="3897" customFormat="false" ht="15" hidden="false" customHeight="false" outlineLevel="0" collapsed="false">
      <c r="A3897" s="6" t="str">
        <f aca="false">TEXT(B3897,"0")&amp;"-"&amp;TEXT(C3897,"00")</f>
        <v>2025-09</v>
      </c>
      <c r="B3897" s="4" t="n">
        <v>2025</v>
      </c>
      <c r="C3897" s="4" t="n">
        <v>9</v>
      </c>
      <c r="D3897" s="9" t="s">
        <v>292</v>
      </c>
      <c r="E3897" s="9" t="s">
        <v>360</v>
      </c>
      <c r="F3897" s="12" t="str">
        <f aca="false">INDEX(品項主檔!$B$2:$B$11,MATCH($E3897,品項主檔!$A$2:$A$11,0))</f>
        <v>塔香涼麵</v>
      </c>
      <c r="G3897" s="12" t="str">
        <f aca="false">INDEX(品項主檔!$C$2:$C$11,MATCH($E3897,品項主檔!$A$2:$A$11,0))</f>
        <v>主食</v>
      </c>
      <c r="H3897" s="17" t="n">
        <f aca="false">SUMIFS(品項年度售價!$D$2:$D$31,品項年度售價!$A$2:$A$31,$B3897,品項年度售價!$B$2:$B$31,$E3897)</f>
        <v>185</v>
      </c>
      <c r="I3897" s="4" t="n">
        <v>402</v>
      </c>
      <c r="J3897" s="14" t="n">
        <f aca="false">H3897*I3897</f>
        <v>74370</v>
      </c>
    </row>
    <row r="3898" customFormat="false" ht="15" hidden="false" customHeight="false" outlineLevel="0" collapsed="false">
      <c r="A3898" s="6" t="str">
        <f aca="false">TEXT(B3898,"0")&amp;"-"&amp;TEXT(C3898,"00")</f>
        <v>2025-09</v>
      </c>
      <c r="B3898" s="4" t="n">
        <v>2025</v>
      </c>
      <c r="C3898" s="4" t="n">
        <v>9</v>
      </c>
      <c r="D3898" s="9" t="s">
        <v>292</v>
      </c>
      <c r="E3898" s="9" t="s">
        <v>362</v>
      </c>
      <c r="F3898" s="12" t="str">
        <f aca="false">INDEX(品項主檔!$B$2:$B$11,MATCH($E3898,品項主檔!$A$2:$A$11,0))</f>
        <v>海鮮炒飯</v>
      </c>
      <c r="G3898" s="12" t="str">
        <f aca="false">INDEX(品項主檔!$C$2:$C$11,MATCH($E3898,品項主檔!$A$2:$A$11,0))</f>
        <v>主食</v>
      </c>
      <c r="H3898" s="17" t="n">
        <f aca="false">SUMIFS(品項年度售價!$D$2:$D$31,品項年度售價!$A$2:$A$31,$B3898,品項年度售價!$B$2:$B$31,$E3898)</f>
        <v>255</v>
      </c>
      <c r="I3898" s="4" t="n">
        <v>452</v>
      </c>
      <c r="J3898" s="14" t="n">
        <f aca="false">H3898*I3898</f>
        <v>115260</v>
      </c>
    </row>
    <row r="3899" customFormat="false" ht="15" hidden="false" customHeight="false" outlineLevel="0" collapsed="false">
      <c r="A3899" s="6" t="str">
        <f aca="false">TEXT(B3899,"0")&amp;"-"&amp;TEXT(C3899,"00")</f>
        <v>2025-09</v>
      </c>
      <c r="B3899" s="4" t="n">
        <v>2025</v>
      </c>
      <c r="C3899" s="4" t="n">
        <v>9</v>
      </c>
      <c r="D3899" s="9" t="s">
        <v>292</v>
      </c>
      <c r="E3899" s="9" t="s">
        <v>364</v>
      </c>
      <c r="F3899" s="12" t="str">
        <f aca="false">INDEX(品項主檔!$B$2:$B$11,MATCH($E3899,品項主檔!$A$2:$A$11,0))</f>
        <v>酸辣湯</v>
      </c>
      <c r="G3899" s="12" t="str">
        <f aca="false">INDEX(品項主檔!$C$2:$C$11,MATCH($E3899,品項主檔!$A$2:$A$11,0))</f>
        <v>湯品</v>
      </c>
      <c r="H3899" s="17" t="n">
        <f aca="false">SUMIFS(品項年度售價!$D$2:$D$31,品項年度售價!$A$2:$A$31,$B3899,品項年度售價!$B$2:$B$31,$E3899)</f>
        <v>60</v>
      </c>
      <c r="I3899" s="4" t="n">
        <v>1722</v>
      </c>
      <c r="J3899" s="14" t="n">
        <f aca="false">H3899*I3899</f>
        <v>103320</v>
      </c>
    </row>
    <row r="3900" customFormat="false" ht="15" hidden="false" customHeight="false" outlineLevel="0" collapsed="false">
      <c r="A3900" s="6" t="str">
        <f aca="false">TEXT(B3900,"0")&amp;"-"&amp;TEXT(C3900,"00")</f>
        <v>2025-09</v>
      </c>
      <c r="B3900" s="4" t="n">
        <v>2025</v>
      </c>
      <c r="C3900" s="4" t="n">
        <v>9</v>
      </c>
      <c r="D3900" s="9" t="s">
        <v>292</v>
      </c>
      <c r="E3900" s="9" t="s">
        <v>367</v>
      </c>
      <c r="F3900" s="12" t="str">
        <f aca="false">INDEX(品項主檔!$B$2:$B$11,MATCH($E3900,品項主檔!$A$2:$A$11,0))</f>
        <v>招牌滷味拼盤</v>
      </c>
      <c r="G3900" s="12" t="str">
        <f aca="false">INDEX(品項主檔!$C$2:$C$11,MATCH($E3900,品項主檔!$A$2:$A$11,0))</f>
        <v>小菜</v>
      </c>
      <c r="H3900" s="17" t="n">
        <f aca="false">SUMIFS(品項年度售價!$D$2:$D$31,品項年度售價!$A$2:$A$31,$B3900,品項年度售價!$B$2:$B$31,$E3900)</f>
        <v>125</v>
      </c>
      <c r="I3900" s="4" t="n">
        <v>1309</v>
      </c>
      <c r="J3900" s="14" t="n">
        <f aca="false">H3900*I3900</f>
        <v>163625</v>
      </c>
    </row>
    <row r="3901" customFormat="false" ht="15" hidden="false" customHeight="false" outlineLevel="0" collapsed="false">
      <c r="A3901" s="6" t="str">
        <f aca="false">TEXT(B3901,"0")&amp;"-"&amp;TEXT(C3901,"00")</f>
        <v>2025-09</v>
      </c>
      <c r="B3901" s="4" t="n">
        <v>2025</v>
      </c>
      <c r="C3901" s="4" t="n">
        <v>9</v>
      </c>
      <c r="D3901" s="9" t="s">
        <v>292</v>
      </c>
      <c r="E3901" s="9" t="s">
        <v>370</v>
      </c>
      <c r="F3901" s="12" t="str">
        <f aca="false">INDEX(品項主檔!$B$2:$B$11,MATCH($E3901,品項主檔!$A$2:$A$11,0))</f>
        <v>古早味紅茶</v>
      </c>
      <c r="G3901" s="12" t="str">
        <f aca="false">INDEX(品項主檔!$C$2:$C$11,MATCH($E3901,品項主檔!$A$2:$A$11,0))</f>
        <v>飲品</v>
      </c>
      <c r="H3901" s="17" t="n">
        <f aca="false">SUMIFS(品項年度售價!$D$2:$D$31,品項年度售價!$A$2:$A$31,$B3901,品項年度售價!$B$2:$B$31,$E3901)</f>
        <v>45</v>
      </c>
      <c r="I3901" s="4" t="n">
        <v>4452</v>
      </c>
      <c r="J3901" s="14" t="n">
        <f aca="false">H3901*I3901</f>
        <v>200340</v>
      </c>
    </row>
    <row r="3902" customFormat="false" ht="15" hidden="false" customHeight="false" outlineLevel="0" collapsed="false">
      <c r="A3902" s="6" t="str">
        <f aca="false">TEXT(B3902,"0")&amp;"-"&amp;TEXT(C3902,"00")</f>
        <v>2025-09</v>
      </c>
      <c r="B3902" s="4" t="n">
        <v>2025</v>
      </c>
      <c r="C3902" s="4" t="n">
        <v>9</v>
      </c>
      <c r="D3902" s="9" t="s">
        <v>315</v>
      </c>
      <c r="E3902" s="9" t="s">
        <v>349</v>
      </c>
      <c r="F3902" s="12" t="str">
        <f aca="false">INDEX(品項主檔!$B$2:$B$11,MATCH($E3902,品項主檔!$A$2:$A$11,0))</f>
        <v>招牌牛肉麵</v>
      </c>
      <c r="G3902" s="12" t="str">
        <f aca="false">INDEX(品項主檔!$C$2:$C$11,MATCH($E3902,品項主檔!$A$2:$A$11,0))</f>
        <v>主食</v>
      </c>
      <c r="H3902" s="17" t="n">
        <f aca="false">SUMIFS(品項年度售價!$D$2:$D$31,品項年度售價!$A$2:$A$31,$B3902,品項年度售價!$B$2:$B$31,$E3902)</f>
        <v>295</v>
      </c>
      <c r="I3902" s="4" t="n">
        <v>364</v>
      </c>
      <c r="J3902" s="14" t="n">
        <f aca="false">H3902*I3902</f>
        <v>107380</v>
      </c>
    </row>
    <row r="3903" customFormat="false" ht="15" hidden="false" customHeight="false" outlineLevel="0" collapsed="false">
      <c r="A3903" s="6" t="str">
        <f aca="false">TEXT(B3903,"0")&amp;"-"&amp;TEXT(C3903,"00")</f>
        <v>2025-09</v>
      </c>
      <c r="B3903" s="4" t="n">
        <v>2025</v>
      </c>
      <c r="C3903" s="4" t="n">
        <v>9</v>
      </c>
      <c r="D3903" s="9" t="s">
        <v>315</v>
      </c>
      <c r="E3903" s="9" t="s">
        <v>352</v>
      </c>
      <c r="F3903" s="12" t="str">
        <f aca="false">INDEX(品項主檔!$B$2:$B$11,MATCH($E3903,品項主檔!$A$2:$A$11,0))</f>
        <v>三杯雞定食</v>
      </c>
      <c r="G3903" s="12" t="str">
        <f aca="false">INDEX(品項主檔!$C$2:$C$11,MATCH($E3903,品項主檔!$A$2:$A$11,0))</f>
        <v>主食</v>
      </c>
      <c r="H3903" s="17" t="n">
        <f aca="false">SUMIFS(品項年度售價!$D$2:$D$31,品項年度售價!$A$2:$A$31,$B3903,品項年度售價!$B$2:$B$31,$E3903)</f>
        <v>260</v>
      </c>
      <c r="I3903" s="4" t="n">
        <v>301</v>
      </c>
      <c r="J3903" s="14" t="n">
        <f aca="false">H3903*I3903</f>
        <v>78260</v>
      </c>
    </row>
    <row r="3904" customFormat="false" ht="15" hidden="false" customHeight="false" outlineLevel="0" collapsed="false">
      <c r="A3904" s="6" t="str">
        <f aca="false">TEXT(B3904,"0")&amp;"-"&amp;TEXT(C3904,"00")</f>
        <v>2025-09</v>
      </c>
      <c r="B3904" s="4" t="n">
        <v>2025</v>
      </c>
      <c r="C3904" s="4" t="n">
        <v>9</v>
      </c>
      <c r="D3904" s="9" t="s">
        <v>315</v>
      </c>
      <c r="E3904" s="9" t="s">
        <v>354</v>
      </c>
      <c r="F3904" s="12" t="str">
        <f aca="false">INDEX(品項主檔!$B$2:$B$11,MATCH($E3904,品項主檔!$A$2:$A$11,0))</f>
        <v>蔥油雞腿飯</v>
      </c>
      <c r="G3904" s="12" t="str">
        <f aca="false">INDEX(品項主檔!$C$2:$C$11,MATCH($E3904,品項主檔!$A$2:$A$11,0))</f>
        <v>主食</v>
      </c>
      <c r="H3904" s="17" t="n">
        <f aca="false">SUMIFS(品項年度售價!$D$2:$D$31,品項年度售價!$A$2:$A$31,$B3904,品項年度售價!$B$2:$B$31,$E3904)</f>
        <v>230</v>
      </c>
      <c r="I3904" s="4" t="n">
        <v>308</v>
      </c>
      <c r="J3904" s="14" t="n">
        <f aca="false">H3904*I3904</f>
        <v>70840</v>
      </c>
    </row>
    <row r="3905" customFormat="false" ht="15" hidden="false" customHeight="false" outlineLevel="0" collapsed="false">
      <c r="A3905" s="6" t="str">
        <f aca="false">TEXT(B3905,"0")&amp;"-"&amp;TEXT(C3905,"00")</f>
        <v>2025-09</v>
      </c>
      <c r="B3905" s="4" t="n">
        <v>2025</v>
      </c>
      <c r="C3905" s="4" t="n">
        <v>9</v>
      </c>
      <c r="D3905" s="9" t="s">
        <v>315</v>
      </c>
      <c r="E3905" s="9" t="s">
        <v>356</v>
      </c>
      <c r="F3905" s="12" t="str">
        <f aca="false">INDEX(品項主檔!$B$2:$B$11,MATCH($E3905,品項主檔!$A$2:$A$11,0))</f>
        <v>黑胡椒豬排飯</v>
      </c>
      <c r="G3905" s="12" t="str">
        <f aca="false">INDEX(品項主檔!$C$2:$C$11,MATCH($E3905,品項主檔!$A$2:$A$11,0))</f>
        <v>主食</v>
      </c>
      <c r="H3905" s="17" t="n">
        <f aca="false">SUMIFS(品項年度售價!$D$2:$D$31,品項年度售價!$A$2:$A$31,$B3905,品項年度售價!$B$2:$B$31,$E3905)</f>
        <v>240</v>
      </c>
      <c r="I3905" s="4" t="n">
        <v>340</v>
      </c>
      <c r="J3905" s="14" t="n">
        <f aca="false">H3905*I3905</f>
        <v>81600</v>
      </c>
    </row>
    <row r="3906" customFormat="false" ht="15" hidden="false" customHeight="false" outlineLevel="0" collapsed="false">
      <c r="A3906" s="6" t="str">
        <f aca="false">TEXT(B3906,"0")&amp;"-"&amp;TEXT(C3906,"00")</f>
        <v>2025-09</v>
      </c>
      <c r="B3906" s="4" t="n">
        <v>2025</v>
      </c>
      <c r="C3906" s="4" t="n">
        <v>9</v>
      </c>
      <c r="D3906" s="9" t="s">
        <v>315</v>
      </c>
      <c r="E3906" s="9" t="s">
        <v>358</v>
      </c>
      <c r="F3906" s="12" t="str">
        <f aca="false">INDEX(品項主檔!$B$2:$B$11,MATCH($E3906,品項主檔!$A$2:$A$11,0))</f>
        <v>麻油雞湯麵</v>
      </c>
      <c r="G3906" s="12" t="str">
        <f aca="false">INDEX(品項主檔!$C$2:$C$11,MATCH($E3906,品項主檔!$A$2:$A$11,0))</f>
        <v>主食</v>
      </c>
      <c r="H3906" s="17" t="n">
        <f aca="false">SUMIFS(品項年度售價!$D$2:$D$31,品項年度售價!$A$2:$A$31,$B3906,品項年度售價!$B$2:$B$31,$E3906)</f>
        <v>305</v>
      </c>
      <c r="I3906" s="4" t="n">
        <v>214</v>
      </c>
      <c r="J3906" s="14" t="n">
        <f aca="false">H3906*I3906</f>
        <v>65270</v>
      </c>
    </row>
    <row r="3907" customFormat="false" ht="15" hidden="false" customHeight="false" outlineLevel="0" collapsed="false">
      <c r="A3907" s="6" t="str">
        <f aca="false">TEXT(B3907,"0")&amp;"-"&amp;TEXT(C3907,"00")</f>
        <v>2025-09</v>
      </c>
      <c r="B3907" s="4" t="n">
        <v>2025</v>
      </c>
      <c r="C3907" s="4" t="n">
        <v>9</v>
      </c>
      <c r="D3907" s="9" t="s">
        <v>315</v>
      </c>
      <c r="E3907" s="9" t="s">
        <v>360</v>
      </c>
      <c r="F3907" s="12" t="str">
        <f aca="false">INDEX(品項主檔!$B$2:$B$11,MATCH($E3907,品項主檔!$A$2:$A$11,0))</f>
        <v>塔香涼麵</v>
      </c>
      <c r="G3907" s="12" t="str">
        <f aca="false">INDEX(品項主檔!$C$2:$C$11,MATCH($E3907,品項主檔!$A$2:$A$11,0))</f>
        <v>主食</v>
      </c>
      <c r="H3907" s="17" t="n">
        <f aca="false">SUMIFS(品項年度售價!$D$2:$D$31,品項年度售價!$A$2:$A$31,$B3907,品項年度售價!$B$2:$B$31,$E3907)</f>
        <v>185</v>
      </c>
      <c r="I3907" s="4" t="n">
        <v>401</v>
      </c>
      <c r="J3907" s="14" t="n">
        <f aca="false">H3907*I3907</f>
        <v>74185</v>
      </c>
    </row>
    <row r="3908" customFormat="false" ht="15" hidden="false" customHeight="false" outlineLevel="0" collapsed="false">
      <c r="A3908" s="6" t="str">
        <f aca="false">TEXT(B3908,"0")&amp;"-"&amp;TEXT(C3908,"00")</f>
        <v>2025-09</v>
      </c>
      <c r="B3908" s="4" t="n">
        <v>2025</v>
      </c>
      <c r="C3908" s="4" t="n">
        <v>9</v>
      </c>
      <c r="D3908" s="9" t="s">
        <v>315</v>
      </c>
      <c r="E3908" s="9" t="s">
        <v>362</v>
      </c>
      <c r="F3908" s="12" t="str">
        <f aca="false">INDEX(品項主檔!$B$2:$B$11,MATCH($E3908,品項主檔!$A$2:$A$11,0))</f>
        <v>海鮮炒飯</v>
      </c>
      <c r="G3908" s="12" t="str">
        <f aca="false">INDEX(品項主檔!$C$2:$C$11,MATCH($E3908,品項主檔!$A$2:$A$11,0))</f>
        <v>主食</v>
      </c>
      <c r="H3908" s="17" t="n">
        <f aca="false">SUMIFS(品項年度售價!$D$2:$D$31,品項年度售價!$A$2:$A$31,$B3908,品項年度售價!$B$2:$B$31,$E3908)</f>
        <v>255</v>
      </c>
      <c r="I3908" s="4" t="n">
        <v>264</v>
      </c>
      <c r="J3908" s="14" t="n">
        <f aca="false">H3908*I3908</f>
        <v>67320</v>
      </c>
    </row>
    <row r="3909" customFormat="false" ht="15" hidden="false" customHeight="false" outlineLevel="0" collapsed="false">
      <c r="A3909" s="6" t="str">
        <f aca="false">TEXT(B3909,"0")&amp;"-"&amp;TEXT(C3909,"00")</f>
        <v>2025-09</v>
      </c>
      <c r="B3909" s="4" t="n">
        <v>2025</v>
      </c>
      <c r="C3909" s="4" t="n">
        <v>9</v>
      </c>
      <c r="D3909" s="9" t="s">
        <v>315</v>
      </c>
      <c r="E3909" s="9" t="s">
        <v>364</v>
      </c>
      <c r="F3909" s="12" t="str">
        <f aca="false">INDEX(品項主檔!$B$2:$B$11,MATCH($E3909,品項主檔!$A$2:$A$11,0))</f>
        <v>酸辣湯</v>
      </c>
      <c r="G3909" s="12" t="str">
        <f aca="false">INDEX(品項主檔!$C$2:$C$11,MATCH($E3909,品項主檔!$A$2:$A$11,0))</f>
        <v>湯品</v>
      </c>
      <c r="H3909" s="17" t="n">
        <f aca="false">SUMIFS(品項年度售價!$D$2:$D$31,品項年度售價!$A$2:$A$31,$B3909,品項年度售價!$B$2:$B$31,$E3909)</f>
        <v>60</v>
      </c>
      <c r="I3909" s="4" t="n">
        <v>1574</v>
      </c>
      <c r="J3909" s="14" t="n">
        <f aca="false">H3909*I3909</f>
        <v>94440</v>
      </c>
    </row>
    <row r="3910" customFormat="false" ht="15" hidden="false" customHeight="false" outlineLevel="0" collapsed="false">
      <c r="A3910" s="6" t="str">
        <f aca="false">TEXT(B3910,"0")&amp;"-"&amp;TEXT(C3910,"00")</f>
        <v>2025-09</v>
      </c>
      <c r="B3910" s="4" t="n">
        <v>2025</v>
      </c>
      <c r="C3910" s="4" t="n">
        <v>9</v>
      </c>
      <c r="D3910" s="9" t="s">
        <v>315</v>
      </c>
      <c r="E3910" s="9" t="s">
        <v>367</v>
      </c>
      <c r="F3910" s="12" t="str">
        <f aca="false">INDEX(品項主檔!$B$2:$B$11,MATCH($E3910,品項主檔!$A$2:$A$11,0))</f>
        <v>招牌滷味拼盤</v>
      </c>
      <c r="G3910" s="12" t="str">
        <f aca="false">INDEX(品項主檔!$C$2:$C$11,MATCH($E3910,品項主檔!$A$2:$A$11,0))</f>
        <v>小菜</v>
      </c>
      <c r="H3910" s="17" t="n">
        <f aca="false">SUMIFS(品項年度售價!$D$2:$D$31,品項年度售價!$A$2:$A$31,$B3910,品項年度售價!$B$2:$B$31,$E3910)</f>
        <v>125</v>
      </c>
      <c r="I3910" s="4" t="n">
        <v>965</v>
      </c>
      <c r="J3910" s="14" t="n">
        <f aca="false">H3910*I3910</f>
        <v>120625</v>
      </c>
    </row>
    <row r="3911" customFormat="false" ht="15" hidden="false" customHeight="false" outlineLevel="0" collapsed="false">
      <c r="A3911" s="6" t="str">
        <f aca="false">TEXT(B3911,"0")&amp;"-"&amp;TEXT(C3911,"00")</f>
        <v>2025-09</v>
      </c>
      <c r="B3911" s="4" t="n">
        <v>2025</v>
      </c>
      <c r="C3911" s="4" t="n">
        <v>9</v>
      </c>
      <c r="D3911" s="9" t="s">
        <v>315</v>
      </c>
      <c r="E3911" s="9" t="s">
        <v>370</v>
      </c>
      <c r="F3911" s="12" t="str">
        <f aca="false">INDEX(品項主檔!$B$2:$B$11,MATCH($E3911,品項主檔!$A$2:$A$11,0))</f>
        <v>古早味紅茶</v>
      </c>
      <c r="G3911" s="12" t="str">
        <f aca="false">INDEX(品項主檔!$C$2:$C$11,MATCH($E3911,品項主檔!$A$2:$A$11,0))</f>
        <v>飲品</v>
      </c>
      <c r="H3911" s="17" t="n">
        <f aca="false">SUMIFS(品項年度售價!$D$2:$D$31,品項年度售價!$A$2:$A$31,$B3911,品項年度售價!$B$2:$B$31,$E3911)</f>
        <v>45</v>
      </c>
      <c r="I3911" s="4" t="n">
        <v>2826</v>
      </c>
      <c r="J3911" s="14" t="n">
        <f aca="false">H3911*I3911</f>
        <v>127170</v>
      </c>
    </row>
    <row r="3912" customFormat="false" ht="15" hidden="false" customHeight="false" outlineLevel="0" collapsed="false">
      <c r="A3912" s="6" t="str">
        <f aca="false">TEXT(B3912,"0")&amp;"-"&amp;TEXT(C3912,"00")</f>
        <v>2025-10</v>
      </c>
      <c r="B3912" s="4" t="n">
        <v>2025</v>
      </c>
      <c r="C3912" s="4" t="n">
        <v>10</v>
      </c>
      <c r="D3912" s="9" t="s">
        <v>294</v>
      </c>
      <c r="E3912" s="9" t="s">
        <v>349</v>
      </c>
      <c r="F3912" s="12" t="str">
        <f aca="false">INDEX(品項主檔!$B$2:$B$11,MATCH($E3912,品項主檔!$A$2:$A$11,0))</f>
        <v>招牌牛肉麵</v>
      </c>
      <c r="G3912" s="12" t="str">
        <f aca="false">INDEX(品項主檔!$C$2:$C$11,MATCH($E3912,品項主檔!$A$2:$A$11,0))</f>
        <v>主食</v>
      </c>
      <c r="H3912" s="17" t="n">
        <f aca="false">SUMIFS(品項年度售價!$D$2:$D$31,品項年度售價!$A$2:$A$31,$B3912,品項年度售價!$B$2:$B$31,$E3912)</f>
        <v>295</v>
      </c>
      <c r="I3912" s="4" t="n">
        <v>701</v>
      </c>
      <c r="J3912" s="14" t="n">
        <f aca="false">H3912*I3912</f>
        <v>206795</v>
      </c>
    </row>
    <row r="3913" customFormat="false" ht="15" hidden="false" customHeight="false" outlineLevel="0" collapsed="false">
      <c r="A3913" s="6" t="str">
        <f aca="false">TEXT(B3913,"0")&amp;"-"&amp;TEXT(C3913,"00")</f>
        <v>2025-10</v>
      </c>
      <c r="B3913" s="4" t="n">
        <v>2025</v>
      </c>
      <c r="C3913" s="4" t="n">
        <v>10</v>
      </c>
      <c r="D3913" s="9" t="s">
        <v>294</v>
      </c>
      <c r="E3913" s="9" t="s">
        <v>352</v>
      </c>
      <c r="F3913" s="12" t="str">
        <f aca="false">INDEX(品項主檔!$B$2:$B$11,MATCH($E3913,品項主檔!$A$2:$A$11,0))</f>
        <v>三杯雞定食</v>
      </c>
      <c r="G3913" s="12" t="str">
        <f aca="false">INDEX(品項主檔!$C$2:$C$11,MATCH($E3913,品項主檔!$A$2:$A$11,0))</f>
        <v>主食</v>
      </c>
      <c r="H3913" s="17" t="n">
        <f aca="false">SUMIFS(品項年度售價!$D$2:$D$31,品項年度售價!$A$2:$A$31,$B3913,品項年度售價!$B$2:$B$31,$E3913)</f>
        <v>260</v>
      </c>
      <c r="I3913" s="4" t="n">
        <v>673</v>
      </c>
      <c r="J3913" s="14" t="n">
        <f aca="false">H3913*I3913</f>
        <v>174980</v>
      </c>
    </row>
    <row r="3914" customFormat="false" ht="15" hidden="false" customHeight="false" outlineLevel="0" collapsed="false">
      <c r="A3914" s="6" t="str">
        <f aca="false">TEXT(B3914,"0")&amp;"-"&amp;TEXT(C3914,"00")</f>
        <v>2025-10</v>
      </c>
      <c r="B3914" s="4" t="n">
        <v>2025</v>
      </c>
      <c r="C3914" s="4" t="n">
        <v>10</v>
      </c>
      <c r="D3914" s="9" t="s">
        <v>294</v>
      </c>
      <c r="E3914" s="9" t="s">
        <v>354</v>
      </c>
      <c r="F3914" s="12" t="str">
        <f aca="false">INDEX(品項主檔!$B$2:$B$11,MATCH($E3914,品項主檔!$A$2:$A$11,0))</f>
        <v>蔥油雞腿飯</v>
      </c>
      <c r="G3914" s="12" t="str">
        <f aca="false">INDEX(品項主檔!$C$2:$C$11,MATCH($E3914,品項主檔!$A$2:$A$11,0))</f>
        <v>主食</v>
      </c>
      <c r="H3914" s="17" t="n">
        <f aca="false">SUMIFS(品項年度售價!$D$2:$D$31,品項年度售價!$A$2:$A$31,$B3914,品項年度售價!$B$2:$B$31,$E3914)</f>
        <v>230</v>
      </c>
      <c r="I3914" s="4" t="n">
        <v>556</v>
      </c>
      <c r="J3914" s="14" t="n">
        <f aca="false">H3914*I3914</f>
        <v>127880</v>
      </c>
    </row>
    <row r="3915" customFormat="false" ht="15" hidden="false" customHeight="false" outlineLevel="0" collapsed="false">
      <c r="A3915" s="6" t="str">
        <f aca="false">TEXT(B3915,"0")&amp;"-"&amp;TEXT(C3915,"00")</f>
        <v>2025-10</v>
      </c>
      <c r="B3915" s="4" t="n">
        <v>2025</v>
      </c>
      <c r="C3915" s="4" t="n">
        <v>10</v>
      </c>
      <c r="D3915" s="9" t="s">
        <v>294</v>
      </c>
      <c r="E3915" s="9" t="s">
        <v>356</v>
      </c>
      <c r="F3915" s="12" t="str">
        <f aca="false">INDEX(品項主檔!$B$2:$B$11,MATCH($E3915,品項主檔!$A$2:$A$11,0))</f>
        <v>黑胡椒豬排飯</v>
      </c>
      <c r="G3915" s="12" t="str">
        <f aca="false">INDEX(品項主檔!$C$2:$C$11,MATCH($E3915,品項主檔!$A$2:$A$11,0))</f>
        <v>主食</v>
      </c>
      <c r="H3915" s="17" t="n">
        <f aca="false">SUMIFS(品項年度售價!$D$2:$D$31,品項年度售價!$A$2:$A$31,$B3915,品項年度售價!$B$2:$B$31,$E3915)</f>
        <v>240</v>
      </c>
      <c r="I3915" s="4" t="n">
        <v>658</v>
      </c>
      <c r="J3915" s="14" t="n">
        <f aca="false">H3915*I3915</f>
        <v>157920</v>
      </c>
    </row>
    <row r="3916" customFormat="false" ht="15" hidden="false" customHeight="false" outlineLevel="0" collapsed="false">
      <c r="A3916" s="6" t="str">
        <f aca="false">TEXT(B3916,"0")&amp;"-"&amp;TEXT(C3916,"00")</f>
        <v>2025-10</v>
      </c>
      <c r="B3916" s="4" t="n">
        <v>2025</v>
      </c>
      <c r="C3916" s="4" t="n">
        <v>10</v>
      </c>
      <c r="D3916" s="9" t="s">
        <v>294</v>
      </c>
      <c r="E3916" s="9" t="s">
        <v>358</v>
      </c>
      <c r="F3916" s="12" t="str">
        <f aca="false">INDEX(品項主檔!$B$2:$B$11,MATCH($E3916,品項主檔!$A$2:$A$11,0))</f>
        <v>麻油雞湯麵</v>
      </c>
      <c r="G3916" s="12" t="str">
        <f aca="false">INDEX(品項主檔!$C$2:$C$11,MATCH($E3916,品項主檔!$A$2:$A$11,0))</f>
        <v>主食</v>
      </c>
      <c r="H3916" s="17" t="n">
        <f aca="false">SUMIFS(品項年度售價!$D$2:$D$31,品項年度售價!$A$2:$A$31,$B3916,品項年度售價!$B$2:$B$31,$E3916)</f>
        <v>305</v>
      </c>
      <c r="I3916" s="4" t="n">
        <v>517</v>
      </c>
      <c r="J3916" s="14" t="n">
        <f aca="false">H3916*I3916</f>
        <v>157685</v>
      </c>
    </row>
    <row r="3917" customFormat="false" ht="15" hidden="false" customHeight="false" outlineLevel="0" collapsed="false">
      <c r="A3917" s="6" t="str">
        <f aca="false">TEXT(B3917,"0")&amp;"-"&amp;TEXT(C3917,"00")</f>
        <v>2025-10</v>
      </c>
      <c r="B3917" s="4" t="n">
        <v>2025</v>
      </c>
      <c r="C3917" s="4" t="n">
        <v>10</v>
      </c>
      <c r="D3917" s="9" t="s">
        <v>294</v>
      </c>
      <c r="E3917" s="9" t="s">
        <v>360</v>
      </c>
      <c r="F3917" s="12" t="str">
        <f aca="false">INDEX(品項主檔!$B$2:$B$11,MATCH($E3917,品項主檔!$A$2:$A$11,0))</f>
        <v>塔香涼麵</v>
      </c>
      <c r="G3917" s="12" t="str">
        <f aca="false">INDEX(品項主檔!$C$2:$C$11,MATCH($E3917,品項主檔!$A$2:$A$11,0))</f>
        <v>主食</v>
      </c>
      <c r="H3917" s="17" t="n">
        <f aca="false">SUMIFS(品項年度售價!$D$2:$D$31,品項年度售價!$A$2:$A$31,$B3917,品項年度售價!$B$2:$B$31,$E3917)</f>
        <v>185</v>
      </c>
      <c r="I3917" s="4" t="n">
        <v>468</v>
      </c>
      <c r="J3917" s="14" t="n">
        <f aca="false">H3917*I3917</f>
        <v>86580</v>
      </c>
    </row>
    <row r="3918" customFormat="false" ht="15" hidden="false" customHeight="false" outlineLevel="0" collapsed="false">
      <c r="A3918" s="6" t="str">
        <f aca="false">TEXT(B3918,"0")&amp;"-"&amp;TEXT(C3918,"00")</f>
        <v>2025-10</v>
      </c>
      <c r="B3918" s="4" t="n">
        <v>2025</v>
      </c>
      <c r="C3918" s="4" t="n">
        <v>10</v>
      </c>
      <c r="D3918" s="9" t="s">
        <v>294</v>
      </c>
      <c r="E3918" s="9" t="s">
        <v>362</v>
      </c>
      <c r="F3918" s="12" t="str">
        <f aca="false">INDEX(品項主檔!$B$2:$B$11,MATCH($E3918,品項主檔!$A$2:$A$11,0))</f>
        <v>海鮮炒飯</v>
      </c>
      <c r="G3918" s="12" t="str">
        <f aca="false">INDEX(品項主檔!$C$2:$C$11,MATCH($E3918,品項主檔!$A$2:$A$11,0))</f>
        <v>主食</v>
      </c>
      <c r="H3918" s="17" t="n">
        <f aca="false">SUMIFS(品項年度售價!$D$2:$D$31,品項年度售價!$A$2:$A$31,$B3918,品項年度售價!$B$2:$B$31,$E3918)</f>
        <v>255</v>
      </c>
      <c r="I3918" s="4" t="n">
        <v>632</v>
      </c>
      <c r="J3918" s="14" t="n">
        <f aca="false">H3918*I3918</f>
        <v>161160</v>
      </c>
    </row>
    <row r="3919" customFormat="false" ht="15" hidden="false" customHeight="false" outlineLevel="0" collapsed="false">
      <c r="A3919" s="6" t="str">
        <f aca="false">TEXT(B3919,"0")&amp;"-"&amp;TEXT(C3919,"00")</f>
        <v>2025-10</v>
      </c>
      <c r="B3919" s="4" t="n">
        <v>2025</v>
      </c>
      <c r="C3919" s="4" t="n">
        <v>10</v>
      </c>
      <c r="D3919" s="9" t="s">
        <v>294</v>
      </c>
      <c r="E3919" s="9" t="s">
        <v>364</v>
      </c>
      <c r="F3919" s="12" t="str">
        <f aca="false">INDEX(品項主檔!$B$2:$B$11,MATCH($E3919,品項主檔!$A$2:$A$11,0))</f>
        <v>酸辣湯</v>
      </c>
      <c r="G3919" s="12" t="str">
        <f aca="false">INDEX(品項主檔!$C$2:$C$11,MATCH($E3919,品項主檔!$A$2:$A$11,0))</f>
        <v>湯品</v>
      </c>
      <c r="H3919" s="17" t="n">
        <f aca="false">SUMIFS(品項年度售價!$D$2:$D$31,品項年度售價!$A$2:$A$31,$B3919,品項年度售價!$B$2:$B$31,$E3919)</f>
        <v>60</v>
      </c>
      <c r="I3919" s="4" t="n">
        <v>3288</v>
      </c>
      <c r="J3919" s="14" t="n">
        <f aca="false">H3919*I3919</f>
        <v>197280</v>
      </c>
    </row>
    <row r="3920" customFormat="false" ht="15" hidden="false" customHeight="false" outlineLevel="0" collapsed="false">
      <c r="A3920" s="6" t="str">
        <f aca="false">TEXT(B3920,"0")&amp;"-"&amp;TEXT(C3920,"00")</f>
        <v>2025-10</v>
      </c>
      <c r="B3920" s="4" t="n">
        <v>2025</v>
      </c>
      <c r="C3920" s="4" t="n">
        <v>10</v>
      </c>
      <c r="D3920" s="9" t="s">
        <v>294</v>
      </c>
      <c r="E3920" s="9" t="s">
        <v>367</v>
      </c>
      <c r="F3920" s="12" t="str">
        <f aca="false">INDEX(品項主檔!$B$2:$B$11,MATCH($E3920,品項主檔!$A$2:$A$11,0))</f>
        <v>招牌滷味拼盤</v>
      </c>
      <c r="G3920" s="12" t="str">
        <f aca="false">INDEX(品項主檔!$C$2:$C$11,MATCH($E3920,品項主檔!$A$2:$A$11,0))</f>
        <v>小菜</v>
      </c>
      <c r="H3920" s="17" t="n">
        <f aca="false">SUMIFS(品項年度售價!$D$2:$D$31,品項年度售價!$A$2:$A$31,$B3920,品項年度售價!$B$2:$B$31,$E3920)</f>
        <v>125</v>
      </c>
      <c r="I3920" s="4" t="n">
        <v>1924</v>
      </c>
      <c r="J3920" s="14" t="n">
        <f aca="false">H3920*I3920</f>
        <v>240500</v>
      </c>
    </row>
    <row r="3921" customFormat="false" ht="15" hidden="false" customHeight="false" outlineLevel="0" collapsed="false">
      <c r="A3921" s="6" t="str">
        <f aca="false">TEXT(B3921,"0")&amp;"-"&amp;TEXT(C3921,"00")</f>
        <v>2025-10</v>
      </c>
      <c r="B3921" s="4" t="n">
        <v>2025</v>
      </c>
      <c r="C3921" s="4" t="n">
        <v>10</v>
      </c>
      <c r="D3921" s="9" t="s">
        <v>294</v>
      </c>
      <c r="E3921" s="9" t="s">
        <v>370</v>
      </c>
      <c r="F3921" s="12" t="str">
        <f aca="false">INDEX(品項主檔!$B$2:$B$11,MATCH($E3921,品項主檔!$A$2:$A$11,0))</f>
        <v>古早味紅茶</v>
      </c>
      <c r="G3921" s="12" t="str">
        <f aca="false">INDEX(品項主檔!$C$2:$C$11,MATCH($E3921,品項主檔!$A$2:$A$11,0))</f>
        <v>飲品</v>
      </c>
      <c r="H3921" s="17" t="n">
        <f aca="false">SUMIFS(品項年度售價!$D$2:$D$31,品項年度售價!$A$2:$A$31,$B3921,品項年度售價!$B$2:$B$31,$E3921)</f>
        <v>45</v>
      </c>
      <c r="I3921" s="4" t="n">
        <v>6045</v>
      </c>
      <c r="J3921" s="14" t="n">
        <f aca="false">H3921*I3921</f>
        <v>272025</v>
      </c>
    </row>
    <row r="3922" customFormat="false" ht="15" hidden="false" customHeight="false" outlineLevel="0" collapsed="false">
      <c r="A3922" s="6" t="str">
        <f aca="false">TEXT(B3922,"0")&amp;"-"&amp;TEXT(C3922,"00")</f>
        <v>2025-10</v>
      </c>
      <c r="B3922" s="4" t="n">
        <v>2025</v>
      </c>
      <c r="C3922" s="4" t="n">
        <v>10</v>
      </c>
      <c r="D3922" s="9" t="s">
        <v>297</v>
      </c>
      <c r="E3922" s="9" t="s">
        <v>349</v>
      </c>
      <c r="F3922" s="12" t="str">
        <f aca="false">INDEX(品項主檔!$B$2:$B$11,MATCH($E3922,品項主檔!$A$2:$A$11,0))</f>
        <v>招牌牛肉麵</v>
      </c>
      <c r="G3922" s="12" t="str">
        <f aca="false">INDEX(品項主檔!$C$2:$C$11,MATCH($E3922,品項主檔!$A$2:$A$11,0))</f>
        <v>主食</v>
      </c>
      <c r="H3922" s="17" t="n">
        <f aca="false">SUMIFS(品項年度售價!$D$2:$D$31,品項年度售價!$A$2:$A$31,$B3922,品項年度售價!$B$2:$B$31,$E3922)</f>
        <v>295</v>
      </c>
      <c r="I3922" s="4" t="n">
        <v>349</v>
      </c>
      <c r="J3922" s="14" t="n">
        <f aca="false">H3922*I3922</f>
        <v>102955</v>
      </c>
    </row>
    <row r="3923" customFormat="false" ht="15" hidden="false" customHeight="false" outlineLevel="0" collapsed="false">
      <c r="A3923" s="6" t="str">
        <f aca="false">TEXT(B3923,"0")&amp;"-"&amp;TEXT(C3923,"00")</f>
        <v>2025-10</v>
      </c>
      <c r="B3923" s="4" t="n">
        <v>2025</v>
      </c>
      <c r="C3923" s="4" t="n">
        <v>10</v>
      </c>
      <c r="D3923" s="9" t="s">
        <v>297</v>
      </c>
      <c r="E3923" s="9" t="s">
        <v>352</v>
      </c>
      <c r="F3923" s="12" t="str">
        <f aca="false">INDEX(品項主檔!$B$2:$B$11,MATCH($E3923,品項主檔!$A$2:$A$11,0))</f>
        <v>三杯雞定食</v>
      </c>
      <c r="G3923" s="12" t="str">
        <f aca="false">INDEX(品項主檔!$C$2:$C$11,MATCH($E3923,品項主檔!$A$2:$A$11,0))</f>
        <v>主食</v>
      </c>
      <c r="H3923" s="17" t="n">
        <f aca="false">SUMIFS(品項年度售價!$D$2:$D$31,品項年度售價!$A$2:$A$31,$B3923,品項年度售價!$B$2:$B$31,$E3923)</f>
        <v>260</v>
      </c>
      <c r="I3923" s="4" t="n">
        <v>335</v>
      </c>
      <c r="J3923" s="14" t="n">
        <f aca="false">H3923*I3923</f>
        <v>87100</v>
      </c>
    </row>
    <row r="3924" customFormat="false" ht="15" hidden="false" customHeight="false" outlineLevel="0" collapsed="false">
      <c r="A3924" s="6" t="str">
        <f aca="false">TEXT(B3924,"0")&amp;"-"&amp;TEXT(C3924,"00")</f>
        <v>2025-10</v>
      </c>
      <c r="B3924" s="4" t="n">
        <v>2025</v>
      </c>
      <c r="C3924" s="4" t="n">
        <v>10</v>
      </c>
      <c r="D3924" s="9" t="s">
        <v>297</v>
      </c>
      <c r="E3924" s="9" t="s">
        <v>354</v>
      </c>
      <c r="F3924" s="12" t="str">
        <f aca="false">INDEX(品項主檔!$B$2:$B$11,MATCH($E3924,品項主檔!$A$2:$A$11,0))</f>
        <v>蔥油雞腿飯</v>
      </c>
      <c r="G3924" s="12" t="str">
        <f aca="false">INDEX(品項主檔!$C$2:$C$11,MATCH($E3924,品項主檔!$A$2:$A$11,0))</f>
        <v>主食</v>
      </c>
      <c r="H3924" s="17" t="n">
        <f aca="false">SUMIFS(品項年度售價!$D$2:$D$31,品項年度售價!$A$2:$A$31,$B3924,品項年度售價!$B$2:$B$31,$E3924)</f>
        <v>230</v>
      </c>
      <c r="I3924" s="4" t="n">
        <v>402</v>
      </c>
      <c r="J3924" s="14" t="n">
        <f aca="false">H3924*I3924</f>
        <v>92460</v>
      </c>
    </row>
    <row r="3925" customFormat="false" ht="15" hidden="false" customHeight="false" outlineLevel="0" collapsed="false">
      <c r="A3925" s="6" t="str">
        <f aca="false">TEXT(B3925,"0")&amp;"-"&amp;TEXT(C3925,"00")</f>
        <v>2025-10</v>
      </c>
      <c r="B3925" s="4" t="n">
        <v>2025</v>
      </c>
      <c r="C3925" s="4" t="n">
        <v>10</v>
      </c>
      <c r="D3925" s="9" t="s">
        <v>297</v>
      </c>
      <c r="E3925" s="9" t="s">
        <v>356</v>
      </c>
      <c r="F3925" s="12" t="str">
        <f aca="false">INDEX(品項主檔!$B$2:$B$11,MATCH($E3925,品項主檔!$A$2:$A$11,0))</f>
        <v>黑胡椒豬排飯</v>
      </c>
      <c r="G3925" s="12" t="str">
        <f aca="false">INDEX(品項主檔!$C$2:$C$11,MATCH($E3925,品項主檔!$A$2:$A$11,0))</f>
        <v>主食</v>
      </c>
      <c r="H3925" s="17" t="n">
        <f aca="false">SUMIFS(品項年度售價!$D$2:$D$31,品項年度售價!$A$2:$A$31,$B3925,品項年度售價!$B$2:$B$31,$E3925)</f>
        <v>240</v>
      </c>
      <c r="I3925" s="4" t="n">
        <v>370</v>
      </c>
      <c r="J3925" s="14" t="n">
        <f aca="false">H3925*I3925</f>
        <v>88800</v>
      </c>
    </row>
    <row r="3926" customFormat="false" ht="15" hidden="false" customHeight="false" outlineLevel="0" collapsed="false">
      <c r="A3926" s="6" t="str">
        <f aca="false">TEXT(B3926,"0")&amp;"-"&amp;TEXT(C3926,"00")</f>
        <v>2025-10</v>
      </c>
      <c r="B3926" s="4" t="n">
        <v>2025</v>
      </c>
      <c r="C3926" s="4" t="n">
        <v>10</v>
      </c>
      <c r="D3926" s="9" t="s">
        <v>297</v>
      </c>
      <c r="E3926" s="9" t="s">
        <v>358</v>
      </c>
      <c r="F3926" s="12" t="str">
        <f aca="false">INDEX(品項主檔!$B$2:$B$11,MATCH($E3926,品項主檔!$A$2:$A$11,0))</f>
        <v>麻油雞湯麵</v>
      </c>
      <c r="G3926" s="12" t="str">
        <f aca="false">INDEX(品項主檔!$C$2:$C$11,MATCH($E3926,品項主檔!$A$2:$A$11,0))</f>
        <v>主食</v>
      </c>
      <c r="H3926" s="17" t="n">
        <f aca="false">SUMIFS(品項年度售價!$D$2:$D$31,品項年度售價!$A$2:$A$31,$B3926,品項年度售價!$B$2:$B$31,$E3926)</f>
        <v>305</v>
      </c>
      <c r="I3926" s="4" t="n">
        <v>421</v>
      </c>
      <c r="J3926" s="14" t="n">
        <f aca="false">H3926*I3926</f>
        <v>128405</v>
      </c>
    </row>
    <row r="3927" customFormat="false" ht="15" hidden="false" customHeight="false" outlineLevel="0" collapsed="false">
      <c r="A3927" s="6" t="str">
        <f aca="false">TEXT(B3927,"0")&amp;"-"&amp;TEXT(C3927,"00")</f>
        <v>2025-10</v>
      </c>
      <c r="B3927" s="4" t="n">
        <v>2025</v>
      </c>
      <c r="C3927" s="4" t="n">
        <v>10</v>
      </c>
      <c r="D3927" s="9" t="s">
        <v>297</v>
      </c>
      <c r="E3927" s="9" t="s">
        <v>360</v>
      </c>
      <c r="F3927" s="12" t="str">
        <f aca="false">INDEX(品項主檔!$B$2:$B$11,MATCH($E3927,品項主檔!$A$2:$A$11,0))</f>
        <v>塔香涼麵</v>
      </c>
      <c r="G3927" s="12" t="str">
        <f aca="false">INDEX(品項主檔!$C$2:$C$11,MATCH($E3927,品項主檔!$A$2:$A$11,0))</f>
        <v>主食</v>
      </c>
      <c r="H3927" s="17" t="n">
        <f aca="false">SUMIFS(品項年度售價!$D$2:$D$31,品項年度售價!$A$2:$A$31,$B3927,品項年度售價!$B$2:$B$31,$E3927)</f>
        <v>185</v>
      </c>
      <c r="I3927" s="4" t="n">
        <v>338</v>
      </c>
      <c r="J3927" s="14" t="n">
        <f aca="false">H3927*I3927</f>
        <v>62530</v>
      </c>
    </row>
    <row r="3928" customFormat="false" ht="15" hidden="false" customHeight="false" outlineLevel="0" collapsed="false">
      <c r="A3928" s="6" t="str">
        <f aca="false">TEXT(B3928,"0")&amp;"-"&amp;TEXT(C3928,"00")</f>
        <v>2025-10</v>
      </c>
      <c r="B3928" s="4" t="n">
        <v>2025</v>
      </c>
      <c r="C3928" s="4" t="n">
        <v>10</v>
      </c>
      <c r="D3928" s="9" t="s">
        <v>297</v>
      </c>
      <c r="E3928" s="9" t="s">
        <v>362</v>
      </c>
      <c r="F3928" s="12" t="str">
        <f aca="false">INDEX(品項主檔!$B$2:$B$11,MATCH($E3928,品項主檔!$A$2:$A$11,0))</f>
        <v>海鮮炒飯</v>
      </c>
      <c r="G3928" s="12" t="str">
        <f aca="false">INDEX(品項主檔!$C$2:$C$11,MATCH($E3928,品項主檔!$A$2:$A$11,0))</f>
        <v>主食</v>
      </c>
      <c r="H3928" s="17" t="n">
        <f aca="false">SUMIFS(品項年度售價!$D$2:$D$31,品項年度售價!$A$2:$A$31,$B3928,品項年度售價!$B$2:$B$31,$E3928)</f>
        <v>255</v>
      </c>
      <c r="I3928" s="4" t="n">
        <v>401</v>
      </c>
      <c r="J3928" s="14" t="n">
        <f aca="false">H3928*I3928</f>
        <v>102255</v>
      </c>
    </row>
    <row r="3929" customFormat="false" ht="15" hidden="false" customHeight="false" outlineLevel="0" collapsed="false">
      <c r="A3929" s="6" t="str">
        <f aca="false">TEXT(B3929,"0")&amp;"-"&amp;TEXT(C3929,"00")</f>
        <v>2025-10</v>
      </c>
      <c r="B3929" s="4" t="n">
        <v>2025</v>
      </c>
      <c r="C3929" s="4" t="n">
        <v>10</v>
      </c>
      <c r="D3929" s="9" t="s">
        <v>297</v>
      </c>
      <c r="E3929" s="9" t="s">
        <v>364</v>
      </c>
      <c r="F3929" s="12" t="str">
        <f aca="false">INDEX(品項主檔!$B$2:$B$11,MATCH($E3929,品項主檔!$A$2:$A$11,0))</f>
        <v>酸辣湯</v>
      </c>
      <c r="G3929" s="12" t="str">
        <f aca="false">INDEX(品項主檔!$C$2:$C$11,MATCH($E3929,品項主檔!$A$2:$A$11,0))</f>
        <v>湯品</v>
      </c>
      <c r="H3929" s="17" t="n">
        <f aca="false">SUMIFS(品項年度售價!$D$2:$D$31,品項年度售價!$A$2:$A$31,$B3929,品項年度售價!$B$2:$B$31,$E3929)</f>
        <v>60</v>
      </c>
      <c r="I3929" s="4" t="n">
        <v>2315</v>
      </c>
      <c r="J3929" s="14" t="n">
        <f aca="false">H3929*I3929</f>
        <v>138900</v>
      </c>
    </row>
    <row r="3930" customFormat="false" ht="15" hidden="false" customHeight="false" outlineLevel="0" collapsed="false">
      <c r="A3930" s="6" t="str">
        <f aca="false">TEXT(B3930,"0")&amp;"-"&amp;TEXT(C3930,"00")</f>
        <v>2025-10</v>
      </c>
      <c r="B3930" s="4" t="n">
        <v>2025</v>
      </c>
      <c r="C3930" s="4" t="n">
        <v>10</v>
      </c>
      <c r="D3930" s="9" t="s">
        <v>297</v>
      </c>
      <c r="E3930" s="9" t="s">
        <v>367</v>
      </c>
      <c r="F3930" s="12" t="str">
        <f aca="false">INDEX(品項主檔!$B$2:$B$11,MATCH($E3930,品項主檔!$A$2:$A$11,0))</f>
        <v>招牌滷味拼盤</v>
      </c>
      <c r="G3930" s="12" t="str">
        <f aca="false">INDEX(品項主檔!$C$2:$C$11,MATCH($E3930,品項主檔!$A$2:$A$11,0))</f>
        <v>小菜</v>
      </c>
      <c r="H3930" s="17" t="n">
        <f aca="false">SUMIFS(品項年度售價!$D$2:$D$31,品項年度售價!$A$2:$A$31,$B3930,品項年度售價!$B$2:$B$31,$E3930)</f>
        <v>125</v>
      </c>
      <c r="I3930" s="4" t="n">
        <v>1290</v>
      </c>
      <c r="J3930" s="14" t="n">
        <f aca="false">H3930*I3930</f>
        <v>161250</v>
      </c>
    </row>
    <row r="3931" customFormat="false" ht="15" hidden="false" customHeight="false" outlineLevel="0" collapsed="false">
      <c r="A3931" s="6" t="str">
        <f aca="false">TEXT(B3931,"0")&amp;"-"&amp;TEXT(C3931,"00")</f>
        <v>2025-10</v>
      </c>
      <c r="B3931" s="4" t="n">
        <v>2025</v>
      </c>
      <c r="C3931" s="4" t="n">
        <v>10</v>
      </c>
      <c r="D3931" s="9" t="s">
        <v>297</v>
      </c>
      <c r="E3931" s="9" t="s">
        <v>370</v>
      </c>
      <c r="F3931" s="12" t="str">
        <f aca="false">INDEX(品項主檔!$B$2:$B$11,MATCH($E3931,品項主檔!$A$2:$A$11,0))</f>
        <v>古早味紅茶</v>
      </c>
      <c r="G3931" s="12" t="str">
        <f aca="false">INDEX(品項主檔!$C$2:$C$11,MATCH($E3931,品項主檔!$A$2:$A$11,0))</f>
        <v>飲品</v>
      </c>
      <c r="H3931" s="17" t="n">
        <f aca="false">SUMIFS(品項年度售價!$D$2:$D$31,品項年度售價!$A$2:$A$31,$B3931,品項年度售價!$B$2:$B$31,$E3931)</f>
        <v>45</v>
      </c>
      <c r="I3931" s="4" t="n">
        <v>2999</v>
      </c>
      <c r="J3931" s="14" t="n">
        <f aca="false">H3931*I3931</f>
        <v>134955</v>
      </c>
    </row>
    <row r="3932" customFormat="false" ht="15" hidden="false" customHeight="false" outlineLevel="0" collapsed="false">
      <c r="A3932" s="6" t="str">
        <f aca="false">TEXT(B3932,"0")&amp;"-"&amp;TEXT(C3932,"00")</f>
        <v>2025-10</v>
      </c>
      <c r="B3932" s="4" t="n">
        <v>2025</v>
      </c>
      <c r="C3932" s="4" t="n">
        <v>10</v>
      </c>
      <c r="D3932" s="9" t="s">
        <v>325</v>
      </c>
      <c r="E3932" s="9" t="s">
        <v>349</v>
      </c>
      <c r="F3932" s="12" t="str">
        <f aca="false">INDEX(品項主檔!$B$2:$B$11,MATCH($E3932,品項主檔!$A$2:$A$11,0))</f>
        <v>招牌牛肉麵</v>
      </c>
      <c r="G3932" s="12" t="str">
        <f aca="false">INDEX(品項主檔!$C$2:$C$11,MATCH($E3932,品項主檔!$A$2:$A$11,0))</f>
        <v>主食</v>
      </c>
      <c r="H3932" s="17" t="n">
        <f aca="false">SUMIFS(品項年度售價!$D$2:$D$31,品項年度售價!$A$2:$A$31,$B3932,品項年度售價!$B$2:$B$31,$E3932)</f>
        <v>295</v>
      </c>
      <c r="I3932" s="4" t="n">
        <v>595</v>
      </c>
      <c r="J3932" s="14" t="n">
        <f aca="false">H3932*I3932</f>
        <v>175525</v>
      </c>
    </row>
    <row r="3933" customFormat="false" ht="15" hidden="false" customHeight="false" outlineLevel="0" collapsed="false">
      <c r="A3933" s="6" t="str">
        <f aca="false">TEXT(B3933,"0")&amp;"-"&amp;TEXT(C3933,"00")</f>
        <v>2025-10</v>
      </c>
      <c r="B3933" s="4" t="n">
        <v>2025</v>
      </c>
      <c r="C3933" s="4" t="n">
        <v>10</v>
      </c>
      <c r="D3933" s="9" t="s">
        <v>325</v>
      </c>
      <c r="E3933" s="9" t="s">
        <v>352</v>
      </c>
      <c r="F3933" s="12" t="str">
        <f aca="false">INDEX(品項主檔!$B$2:$B$11,MATCH($E3933,品項主檔!$A$2:$A$11,0))</f>
        <v>三杯雞定食</v>
      </c>
      <c r="G3933" s="12" t="str">
        <f aca="false">INDEX(品項主檔!$C$2:$C$11,MATCH($E3933,品項主檔!$A$2:$A$11,0))</f>
        <v>主食</v>
      </c>
      <c r="H3933" s="17" t="n">
        <f aca="false">SUMIFS(品項年度售價!$D$2:$D$31,品項年度售價!$A$2:$A$31,$B3933,品項年度售價!$B$2:$B$31,$E3933)</f>
        <v>260</v>
      </c>
      <c r="I3933" s="4" t="n">
        <v>554</v>
      </c>
      <c r="J3933" s="14" t="n">
        <f aca="false">H3933*I3933</f>
        <v>144040</v>
      </c>
    </row>
    <row r="3934" customFormat="false" ht="15" hidden="false" customHeight="false" outlineLevel="0" collapsed="false">
      <c r="A3934" s="6" t="str">
        <f aca="false">TEXT(B3934,"0")&amp;"-"&amp;TEXT(C3934,"00")</f>
        <v>2025-10</v>
      </c>
      <c r="B3934" s="4" t="n">
        <v>2025</v>
      </c>
      <c r="C3934" s="4" t="n">
        <v>10</v>
      </c>
      <c r="D3934" s="9" t="s">
        <v>325</v>
      </c>
      <c r="E3934" s="9" t="s">
        <v>354</v>
      </c>
      <c r="F3934" s="12" t="str">
        <f aca="false">INDEX(品項主檔!$B$2:$B$11,MATCH($E3934,品項主檔!$A$2:$A$11,0))</f>
        <v>蔥油雞腿飯</v>
      </c>
      <c r="G3934" s="12" t="str">
        <f aca="false">INDEX(品項主檔!$C$2:$C$11,MATCH($E3934,品項主檔!$A$2:$A$11,0))</f>
        <v>主食</v>
      </c>
      <c r="H3934" s="17" t="n">
        <f aca="false">SUMIFS(品項年度售價!$D$2:$D$31,品項年度售價!$A$2:$A$31,$B3934,品項年度售價!$B$2:$B$31,$E3934)</f>
        <v>230</v>
      </c>
      <c r="I3934" s="4" t="n">
        <v>534</v>
      </c>
      <c r="J3934" s="14" t="n">
        <f aca="false">H3934*I3934</f>
        <v>122820</v>
      </c>
    </row>
    <row r="3935" customFormat="false" ht="15" hidden="false" customHeight="false" outlineLevel="0" collapsed="false">
      <c r="A3935" s="6" t="str">
        <f aca="false">TEXT(B3935,"0")&amp;"-"&amp;TEXT(C3935,"00")</f>
        <v>2025-10</v>
      </c>
      <c r="B3935" s="4" t="n">
        <v>2025</v>
      </c>
      <c r="C3935" s="4" t="n">
        <v>10</v>
      </c>
      <c r="D3935" s="9" t="s">
        <v>325</v>
      </c>
      <c r="E3935" s="9" t="s">
        <v>356</v>
      </c>
      <c r="F3935" s="12" t="str">
        <f aca="false">INDEX(品項主檔!$B$2:$B$11,MATCH($E3935,品項主檔!$A$2:$A$11,0))</f>
        <v>黑胡椒豬排飯</v>
      </c>
      <c r="G3935" s="12" t="str">
        <f aca="false">INDEX(品項主檔!$C$2:$C$11,MATCH($E3935,品項主檔!$A$2:$A$11,0))</f>
        <v>主食</v>
      </c>
      <c r="H3935" s="17" t="n">
        <f aca="false">SUMIFS(品項年度售價!$D$2:$D$31,品項年度售價!$A$2:$A$31,$B3935,品項年度售價!$B$2:$B$31,$E3935)</f>
        <v>240</v>
      </c>
      <c r="I3935" s="4" t="n">
        <v>556</v>
      </c>
      <c r="J3935" s="14" t="n">
        <f aca="false">H3935*I3935</f>
        <v>133440</v>
      </c>
    </row>
    <row r="3936" customFormat="false" ht="15" hidden="false" customHeight="false" outlineLevel="0" collapsed="false">
      <c r="A3936" s="6" t="str">
        <f aca="false">TEXT(B3936,"0")&amp;"-"&amp;TEXT(C3936,"00")</f>
        <v>2025-10</v>
      </c>
      <c r="B3936" s="4" t="n">
        <v>2025</v>
      </c>
      <c r="C3936" s="4" t="n">
        <v>10</v>
      </c>
      <c r="D3936" s="9" t="s">
        <v>325</v>
      </c>
      <c r="E3936" s="9" t="s">
        <v>358</v>
      </c>
      <c r="F3936" s="12" t="str">
        <f aca="false">INDEX(品項主檔!$B$2:$B$11,MATCH($E3936,品項主檔!$A$2:$A$11,0))</f>
        <v>麻油雞湯麵</v>
      </c>
      <c r="G3936" s="12" t="str">
        <f aca="false">INDEX(品項主檔!$C$2:$C$11,MATCH($E3936,品項主檔!$A$2:$A$11,0))</f>
        <v>主食</v>
      </c>
      <c r="H3936" s="17" t="n">
        <f aca="false">SUMIFS(品項年度售價!$D$2:$D$31,品項年度售價!$A$2:$A$31,$B3936,品項年度售價!$B$2:$B$31,$E3936)</f>
        <v>305</v>
      </c>
      <c r="I3936" s="4" t="n">
        <v>411</v>
      </c>
      <c r="J3936" s="14" t="n">
        <f aca="false">H3936*I3936</f>
        <v>125355</v>
      </c>
    </row>
    <row r="3937" customFormat="false" ht="15" hidden="false" customHeight="false" outlineLevel="0" collapsed="false">
      <c r="A3937" s="6" t="str">
        <f aca="false">TEXT(B3937,"0")&amp;"-"&amp;TEXT(C3937,"00")</f>
        <v>2025-10</v>
      </c>
      <c r="B3937" s="4" t="n">
        <v>2025</v>
      </c>
      <c r="C3937" s="4" t="n">
        <v>10</v>
      </c>
      <c r="D3937" s="9" t="s">
        <v>325</v>
      </c>
      <c r="E3937" s="9" t="s">
        <v>360</v>
      </c>
      <c r="F3937" s="12" t="str">
        <f aca="false">INDEX(品項主檔!$B$2:$B$11,MATCH($E3937,品項主檔!$A$2:$A$11,0))</f>
        <v>塔香涼麵</v>
      </c>
      <c r="G3937" s="12" t="str">
        <f aca="false">INDEX(品項主檔!$C$2:$C$11,MATCH($E3937,品項主檔!$A$2:$A$11,0))</f>
        <v>主食</v>
      </c>
      <c r="H3937" s="17" t="n">
        <f aca="false">SUMIFS(品項年度售價!$D$2:$D$31,品項年度售價!$A$2:$A$31,$B3937,品項年度售價!$B$2:$B$31,$E3937)</f>
        <v>185</v>
      </c>
      <c r="I3937" s="4" t="n">
        <v>412</v>
      </c>
      <c r="J3937" s="14" t="n">
        <f aca="false">H3937*I3937</f>
        <v>76220</v>
      </c>
    </row>
    <row r="3938" customFormat="false" ht="15" hidden="false" customHeight="false" outlineLevel="0" collapsed="false">
      <c r="A3938" s="6" t="str">
        <f aca="false">TEXT(B3938,"0")&amp;"-"&amp;TEXT(C3938,"00")</f>
        <v>2025-10</v>
      </c>
      <c r="B3938" s="4" t="n">
        <v>2025</v>
      </c>
      <c r="C3938" s="4" t="n">
        <v>10</v>
      </c>
      <c r="D3938" s="9" t="s">
        <v>325</v>
      </c>
      <c r="E3938" s="9" t="s">
        <v>362</v>
      </c>
      <c r="F3938" s="12" t="str">
        <f aca="false">INDEX(品項主檔!$B$2:$B$11,MATCH($E3938,品項主檔!$A$2:$A$11,0))</f>
        <v>海鮮炒飯</v>
      </c>
      <c r="G3938" s="12" t="str">
        <f aca="false">INDEX(品項主檔!$C$2:$C$11,MATCH($E3938,品項主檔!$A$2:$A$11,0))</f>
        <v>主食</v>
      </c>
      <c r="H3938" s="17" t="n">
        <f aca="false">SUMIFS(品項年度售價!$D$2:$D$31,品項年度售價!$A$2:$A$31,$B3938,品項年度售價!$B$2:$B$31,$E3938)</f>
        <v>255</v>
      </c>
      <c r="I3938" s="4" t="n">
        <v>433</v>
      </c>
      <c r="J3938" s="14" t="n">
        <f aca="false">H3938*I3938</f>
        <v>110415</v>
      </c>
    </row>
    <row r="3939" customFormat="false" ht="15" hidden="false" customHeight="false" outlineLevel="0" collapsed="false">
      <c r="A3939" s="6" t="str">
        <f aca="false">TEXT(B3939,"0")&amp;"-"&amp;TEXT(C3939,"00")</f>
        <v>2025-10</v>
      </c>
      <c r="B3939" s="4" t="n">
        <v>2025</v>
      </c>
      <c r="C3939" s="4" t="n">
        <v>10</v>
      </c>
      <c r="D3939" s="9" t="s">
        <v>325</v>
      </c>
      <c r="E3939" s="9" t="s">
        <v>364</v>
      </c>
      <c r="F3939" s="12" t="str">
        <f aca="false">INDEX(品項主檔!$B$2:$B$11,MATCH($E3939,品項主檔!$A$2:$A$11,0))</f>
        <v>酸辣湯</v>
      </c>
      <c r="G3939" s="12" t="str">
        <f aca="false">INDEX(品項主檔!$C$2:$C$11,MATCH($E3939,品項主檔!$A$2:$A$11,0))</f>
        <v>湯品</v>
      </c>
      <c r="H3939" s="17" t="n">
        <f aca="false">SUMIFS(品項年度售價!$D$2:$D$31,品項年度售價!$A$2:$A$31,$B3939,品項年度售價!$B$2:$B$31,$E3939)</f>
        <v>60</v>
      </c>
      <c r="I3939" s="4" t="n">
        <v>2115</v>
      </c>
      <c r="J3939" s="14" t="n">
        <f aca="false">H3939*I3939</f>
        <v>126900</v>
      </c>
    </row>
    <row r="3940" customFormat="false" ht="15" hidden="false" customHeight="false" outlineLevel="0" collapsed="false">
      <c r="A3940" s="6" t="str">
        <f aca="false">TEXT(B3940,"0")&amp;"-"&amp;TEXT(C3940,"00")</f>
        <v>2025-10</v>
      </c>
      <c r="B3940" s="4" t="n">
        <v>2025</v>
      </c>
      <c r="C3940" s="4" t="n">
        <v>10</v>
      </c>
      <c r="D3940" s="9" t="s">
        <v>325</v>
      </c>
      <c r="E3940" s="9" t="s">
        <v>367</v>
      </c>
      <c r="F3940" s="12" t="str">
        <f aca="false">INDEX(品項主檔!$B$2:$B$11,MATCH($E3940,品項主檔!$A$2:$A$11,0))</f>
        <v>招牌滷味拼盤</v>
      </c>
      <c r="G3940" s="12" t="str">
        <f aca="false">INDEX(品項主檔!$C$2:$C$11,MATCH($E3940,品項主檔!$A$2:$A$11,0))</f>
        <v>小菜</v>
      </c>
      <c r="H3940" s="17" t="n">
        <f aca="false">SUMIFS(品項年度售價!$D$2:$D$31,品項年度售價!$A$2:$A$31,$B3940,品項年度售價!$B$2:$B$31,$E3940)</f>
        <v>125</v>
      </c>
      <c r="I3940" s="4" t="n">
        <v>2127</v>
      </c>
      <c r="J3940" s="14" t="n">
        <f aca="false">H3940*I3940</f>
        <v>265875</v>
      </c>
    </row>
    <row r="3941" customFormat="false" ht="15" hidden="false" customHeight="false" outlineLevel="0" collapsed="false">
      <c r="A3941" s="6" t="str">
        <f aca="false">TEXT(B3941,"0")&amp;"-"&amp;TEXT(C3941,"00")</f>
        <v>2025-10</v>
      </c>
      <c r="B3941" s="4" t="n">
        <v>2025</v>
      </c>
      <c r="C3941" s="4" t="n">
        <v>10</v>
      </c>
      <c r="D3941" s="9" t="s">
        <v>325</v>
      </c>
      <c r="E3941" s="9" t="s">
        <v>370</v>
      </c>
      <c r="F3941" s="12" t="str">
        <f aca="false">INDEX(品項主檔!$B$2:$B$11,MATCH($E3941,品項主檔!$A$2:$A$11,0))</f>
        <v>古早味紅茶</v>
      </c>
      <c r="G3941" s="12" t="str">
        <f aca="false">INDEX(品項主檔!$C$2:$C$11,MATCH($E3941,品項主檔!$A$2:$A$11,0))</f>
        <v>飲品</v>
      </c>
      <c r="H3941" s="17" t="n">
        <f aca="false">SUMIFS(品項年度售價!$D$2:$D$31,品項年度售價!$A$2:$A$31,$B3941,品項年度售價!$B$2:$B$31,$E3941)</f>
        <v>45</v>
      </c>
      <c r="I3941" s="4" t="n">
        <v>4206</v>
      </c>
      <c r="J3941" s="14" t="n">
        <f aca="false">H3941*I3941</f>
        <v>189270</v>
      </c>
    </row>
    <row r="3942" customFormat="false" ht="15" hidden="false" customHeight="false" outlineLevel="0" collapsed="false">
      <c r="A3942" s="6" t="str">
        <f aca="false">TEXT(B3942,"0")&amp;"-"&amp;TEXT(C3942,"00")</f>
        <v>2025-10</v>
      </c>
      <c r="B3942" s="4" t="n">
        <v>2025</v>
      </c>
      <c r="C3942" s="4" t="n">
        <v>10</v>
      </c>
      <c r="D3942" s="9" t="s">
        <v>328</v>
      </c>
      <c r="E3942" s="9" t="s">
        <v>349</v>
      </c>
      <c r="F3942" s="12" t="str">
        <f aca="false">INDEX(品項主檔!$B$2:$B$11,MATCH($E3942,品項主檔!$A$2:$A$11,0))</f>
        <v>招牌牛肉麵</v>
      </c>
      <c r="G3942" s="12" t="str">
        <f aca="false">INDEX(品項主檔!$C$2:$C$11,MATCH($E3942,品項主檔!$A$2:$A$11,0))</f>
        <v>主食</v>
      </c>
      <c r="H3942" s="17" t="n">
        <f aca="false">SUMIFS(品項年度售價!$D$2:$D$31,品項年度售價!$A$2:$A$31,$B3942,品項年度售價!$B$2:$B$31,$E3942)</f>
        <v>295</v>
      </c>
      <c r="I3942" s="4" t="n">
        <v>452</v>
      </c>
      <c r="J3942" s="14" t="n">
        <f aca="false">H3942*I3942</f>
        <v>133340</v>
      </c>
    </row>
    <row r="3943" customFormat="false" ht="15" hidden="false" customHeight="false" outlineLevel="0" collapsed="false">
      <c r="A3943" s="6" t="str">
        <f aca="false">TEXT(B3943,"0")&amp;"-"&amp;TEXT(C3943,"00")</f>
        <v>2025-10</v>
      </c>
      <c r="B3943" s="4" t="n">
        <v>2025</v>
      </c>
      <c r="C3943" s="4" t="n">
        <v>10</v>
      </c>
      <c r="D3943" s="9" t="s">
        <v>328</v>
      </c>
      <c r="E3943" s="9" t="s">
        <v>352</v>
      </c>
      <c r="F3943" s="12" t="str">
        <f aca="false">INDEX(品項主檔!$B$2:$B$11,MATCH($E3943,品項主檔!$A$2:$A$11,0))</f>
        <v>三杯雞定食</v>
      </c>
      <c r="G3943" s="12" t="str">
        <f aca="false">INDEX(品項主檔!$C$2:$C$11,MATCH($E3943,品項主檔!$A$2:$A$11,0))</f>
        <v>主食</v>
      </c>
      <c r="H3943" s="17" t="n">
        <f aca="false">SUMIFS(品項年度售價!$D$2:$D$31,品項年度售價!$A$2:$A$31,$B3943,品項年度售價!$B$2:$B$31,$E3943)</f>
        <v>260</v>
      </c>
      <c r="I3943" s="4" t="n">
        <v>490</v>
      </c>
      <c r="J3943" s="14" t="n">
        <f aca="false">H3943*I3943</f>
        <v>127400</v>
      </c>
    </row>
    <row r="3944" customFormat="false" ht="15" hidden="false" customHeight="false" outlineLevel="0" collapsed="false">
      <c r="A3944" s="6" t="str">
        <f aca="false">TEXT(B3944,"0")&amp;"-"&amp;TEXT(C3944,"00")</f>
        <v>2025-10</v>
      </c>
      <c r="B3944" s="4" t="n">
        <v>2025</v>
      </c>
      <c r="C3944" s="4" t="n">
        <v>10</v>
      </c>
      <c r="D3944" s="9" t="s">
        <v>328</v>
      </c>
      <c r="E3944" s="9" t="s">
        <v>354</v>
      </c>
      <c r="F3944" s="12" t="str">
        <f aca="false">INDEX(品項主檔!$B$2:$B$11,MATCH($E3944,品項主檔!$A$2:$A$11,0))</f>
        <v>蔥油雞腿飯</v>
      </c>
      <c r="G3944" s="12" t="str">
        <f aca="false">INDEX(品項主檔!$C$2:$C$11,MATCH($E3944,品項主檔!$A$2:$A$11,0))</f>
        <v>主食</v>
      </c>
      <c r="H3944" s="17" t="n">
        <f aca="false">SUMIFS(品項年度售價!$D$2:$D$31,品項年度售價!$A$2:$A$31,$B3944,品項年度售價!$B$2:$B$31,$E3944)</f>
        <v>230</v>
      </c>
      <c r="I3944" s="4" t="n">
        <v>393</v>
      </c>
      <c r="J3944" s="14" t="n">
        <f aca="false">H3944*I3944</f>
        <v>90390</v>
      </c>
    </row>
    <row r="3945" customFormat="false" ht="15" hidden="false" customHeight="false" outlineLevel="0" collapsed="false">
      <c r="A3945" s="6" t="str">
        <f aca="false">TEXT(B3945,"0")&amp;"-"&amp;TEXT(C3945,"00")</f>
        <v>2025-10</v>
      </c>
      <c r="B3945" s="4" t="n">
        <v>2025</v>
      </c>
      <c r="C3945" s="4" t="n">
        <v>10</v>
      </c>
      <c r="D3945" s="9" t="s">
        <v>328</v>
      </c>
      <c r="E3945" s="9" t="s">
        <v>356</v>
      </c>
      <c r="F3945" s="12" t="str">
        <f aca="false">INDEX(品項主檔!$B$2:$B$11,MATCH($E3945,品項主檔!$A$2:$A$11,0))</f>
        <v>黑胡椒豬排飯</v>
      </c>
      <c r="G3945" s="12" t="str">
        <f aca="false">INDEX(品項主檔!$C$2:$C$11,MATCH($E3945,品項主檔!$A$2:$A$11,0))</f>
        <v>主食</v>
      </c>
      <c r="H3945" s="17" t="n">
        <f aca="false">SUMIFS(品項年度售價!$D$2:$D$31,品項年度售價!$A$2:$A$31,$B3945,品項年度售價!$B$2:$B$31,$E3945)</f>
        <v>240</v>
      </c>
      <c r="I3945" s="4" t="n">
        <v>481</v>
      </c>
      <c r="J3945" s="14" t="n">
        <f aca="false">H3945*I3945</f>
        <v>115440</v>
      </c>
    </row>
    <row r="3946" customFormat="false" ht="15" hidden="false" customHeight="false" outlineLevel="0" collapsed="false">
      <c r="A3946" s="6" t="str">
        <f aca="false">TEXT(B3946,"0")&amp;"-"&amp;TEXT(C3946,"00")</f>
        <v>2025-10</v>
      </c>
      <c r="B3946" s="4" t="n">
        <v>2025</v>
      </c>
      <c r="C3946" s="4" t="n">
        <v>10</v>
      </c>
      <c r="D3946" s="9" t="s">
        <v>328</v>
      </c>
      <c r="E3946" s="9" t="s">
        <v>358</v>
      </c>
      <c r="F3946" s="12" t="str">
        <f aca="false">INDEX(品項主檔!$B$2:$B$11,MATCH($E3946,品項主檔!$A$2:$A$11,0))</f>
        <v>麻油雞湯麵</v>
      </c>
      <c r="G3946" s="12" t="str">
        <f aca="false">INDEX(品項主檔!$C$2:$C$11,MATCH($E3946,品項主檔!$A$2:$A$11,0))</f>
        <v>主食</v>
      </c>
      <c r="H3946" s="17" t="n">
        <f aca="false">SUMIFS(品項年度售價!$D$2:$D$31,品項年度售價!$A$2:$A$31,$B3946,品項年度售價!$B$2:$B$31,$E3946)</f>
        <v>305</v>
      </c>
      <c r="I3946" s="4" t="n">
        <v>418</v>
      </c>
      <c r="J3946" s="14" t="n">
        <f aca="false">H3946*I3946</f>
        <v>127490</v>
      </c>
    </row>
    <row r="3947" customFormat="false" ht="15" hidden="false" customHeight="false" outlineLevel="0" collapsed="false">
      <c r="A3947" s="6" t="str">
        <f aca="false">TEXT(B3947,"0")&amp;"-"&amp;TEXT(C3947,"00")</f>
        <v>2025-10</v>
      </c>
      <c r="B3947" s="4" t="n">
        <v>2025</v>
      </c>
      <c r="C3947" s="4" t="n">
        <v>10</v>
      </c>
      <c r="D3947" s="9" t="s">
        <v>328</v>
      </c>
      <c r="E3947" s="9" t="s">
        <v>360</v>
      </c>
      <c r="F3947" s="12" t="str">
        <f aca="false">INDEX(品項主檔!$B$2:$B$11,MATCH($E3947,品項主檔!$A$2:$A$11,0))</f>
        <v>塔香涼麵</v>
      </c>
      <c r="G3947" s="12" t="str">
        <f aca="false">INDEX(品項主檔!$C$2:$C$11,MATCH($E3947,品項主檔!$A$2:$A$11,0))</f>
        <v>主食</v>
      </c>
      <c r="H3947" s="17" t="n">
        <f aca="false">SUMIFS(品項年度售價!$D$2:$D$31,品項年度售價!$A$2:$A$31,$B3947,品項年度售價!$B$2:$B$31,$E3947)</f>
        <v>185</v>
      </c>
      <c r="I3947" s="4" t="n">
        <v>393</v>
      </c>
      <c r="J3947" s="14" t="n">
        <f aca="false">H3947*I3947</f>
        <v>72705</v>
      </c>
    </row>
    <row r="3948" customFormat="false" ht="15" hidden="false" customHeight="false" outlineLevel="0" collapsed="false">
      <c r="A3948" s="6" t="str">
        <f aca="false">TEXT(B3948,"0")&amp;"-"&amp;TEXT(C3948,"00")</f>
        <v>2025-10</v>
      </c>
      <c r="B3948" s="4" t="n">
        <v>2025</v>
      </c>
      <c r="C3948" s="4" t="n">
        <v>10</v>
      </c>
      <c r="D3948" s="9" t="s">
        <v>328</v>
      </c>
      <c r="E3948" s="9" t="s">
        <v>362</v>
      </c>
      <c r="F3948" s="12" t="str">
        <f aca="false">INDEX(品項主檔!$B$2:$B$11,MATCH($E3948,品項主檔!$A$2:$A$11,0))</f>
        <v>海鮮炒飯</v>
      </c>
      <c r="G3948" s="12" t="str">
        <f aca="false">INDEX(品項主檔!$C$2:$C$11,MATCH($E3948,品項主檔!$A$2:$A$11,0))</f>
        <v>主食</v>
      </c>
      <c r="H3948" s="17" t="n">
        <f aca="false">SUMIFS(品項年度售價!$D$2:$D$31,品項年度售價!$A$2:$A$31,$B3948,品項年度售價!$B$2:$B$31,$E3948)</f>
        <v>255</v>
      </c>
      <c r="I3948" s="4" t="n">
        <v>373</v>
      </c>
      <c r="J3948" s="14" t="n">
        <f aca="false">H3948*I3948</f>
        <v>95115</v>
      </c>
    </row>
    <row r="3949" customFormat="false" ht="15" hidden="false" customHeight="false" outlineLevel="0" collapsed="false">
      <c r="A3949" s="6" t="str">
        <f aca="false">TEXT(B3949,"0")&amp;"-"&amp;TEXT(C3949,"00")</f>
        <v>2025-10</v>
      </c>
      <c r="B3949" s="4" t="n">
        <v>2025</v>
      </c>
      <c r="C3949" s="4" t="n">
        <v>10</v>
      </c>
      <c r="D3949" s="9" t="s">
        <v>328</v>
      </c>
      <c r="E3949" s="9" t="s">
        <v>364</v>
      </c>
      <c r="F3949" s="12" t="str">
        <f aca="false">INDEX(品項主檔!$B$2:$B$11,MATCH($E3949,品項主檔!$A$2:$A$11,0))</f>
        <v>酸辣湯</v>
      </c>
      <c r="G3949" s="12" t="str">
        <f aca="false">INDEX(品項主檔!$C$2:$C$11,MATCH($E3949,品項主檔!$A$2:$A$11,0))</f>
        <v>湯品</v>
      </c>
      <c r="H3949" s="17" t="n">
        <f aca="false">SUMIFS(品項年度售價!$D$2:$D$31,品項年度售價!$A$2:$A$31,$B3949,品項年度售價!$B$2:$B$31,$E3949)</f>
        <v>60</v>
      </c>
      <c r="I3949" s="4" t="n">
        <v>2428</v>
      </c>
      <c r="J3949" s="14" t="n">
        <f aca="false">H3949*I3949</f>
        <v>145680</v>
      </c>
    </row>
    <row r="3950" customFormat="false" ht="15" hidden="false" customHeight="false" outlineLevel="0" collapsed="false">
      <c r="A3950" s="6" t="str">
        <f aca="false">TEXT(B3950,"0")&amp;"-"&amp;TEXT(C3950,"00")</f>
        <v>2025-10</v>
      </c>
      <c r="B3950" s="4" t="n">
        <v>2025</v>
      </c>
      <c r="C3950" s="4" t="n">
        <v>10</v>
      </c>
      <c r="D3950" s="9" t="s">
        <v>328</v>
      </c>
      <c r="E3950" s="9" t="s">
        <v>367</v>
      </c>
      <c r="F3950" s="12" t="str">
        <f aca="false">INDEX(品項主檔!$B$2:$B$11,MATCH($E3950,品項主檔!$A$2:$A$11,0))</f>
        <v>招牌滷味拼盤</v>
      </c>
      <c r="G3950" s="12" t="str">
        <f aca="false">INDEX(品項主檔!$C$2:$C$11,MATCH($E3950,品項主檔!$A$2:$A$11,0))</f>
        <v>小菜</v>
      </c>
      <c r="H3950" s="17" t="n">
        <f aca="false">SUMIFS(品項年度售價!$D$2:$D$31,品項年度售價!$A$2:$A$31,$B3950,品項年度售價!$B$2:$B$31,$E3950)</f>
        <v>125</v>
      </c>
      <c r="I3950" s="4" t="n">
        <v>1234</v>
      </c>
      <c r="J3950" s="14" t="n">
        <f aca="false">H3950*I3950</f>
        <v>154250</v>
      </c>
    </row>
    <row r="3951" customFormat="false" ht="15" hidden="false" customHeight="false" outlineLevel="0" collapsed="false">
      <c r="A3951" s="6" t="str">
        <f aca="false">TEXT(B3951,"0")&amp;"-"&amp;TEXT(C3951,"00")</f>
        <v>2025-10</v>
      </c>
      <c r="B3951" s="4" t="n">
        <v>2025</v>
      </c>
      <c r="C3951" s="4" t="n">
        <v>10</v>
      </c>
      <c r="D3951" s="9" t="s">
        <v>328</v>
      </c>
      <c r="E3951" s="9" t="s">
        <v>370</v>
      </c>
      <c r="F3951" s="12" t="str">
        <f aca="false">INDEX(品項主檔!$B$2:$B$11,MATCH($E3951,品項主檔!$A$2:$A$11,0))</f>
        <v>古早味紅茶</v>
      </c>
      <c r="G3951" s="12" t="str">
        <f aca="false">INDEX(品項主檔!$C$2:$C$11,MATCH($E3951,品項主檔!$A$2:$A$11,0))</f>
        <v>飲品</v>
      </c>
      <c r="H3951" s="17" t="n">
        <f aca="false">SUMIFS(品項年度售價!$D$2:$D$31,品項年度售價!$A$2:$A$31,$B3951,品項年度售價!$B$2:$B$31,$E3951)</f>
        <v>45</v>
      </c>
      <c r="I3951" s="4" t="n">
        <v>3791</v>
      </c>
      <c r="J3951" s="14" t="n">
        <f aca="false">H3951*I3951</f>
        <v>170595</v>
      </c>
    </row>
    <row r="3952" customFormat="false" ht="15" hidden="false" customHeight="false" outlineLevel="0" collapsed="false">
      <c r="A3952" s="6" t="str">
        <f aca="false">TEXT(B3952,"0")&amp;"-"&amp;TEXT(C3952,"00")</f>
        <v>2025-10</v>
      </c>
      <c r="B3952" s="4" t="n">
        <v>2025</v>
      </c>
      <c r="C3952" s="4" t="n">
        <v>10</v>
      </c>
      <c r="D3952" s="9" t="s">
        <v>280</v>
      </c>
      <c r="E3952" s="9" t="s">
        <v>349</v>
      </c>
      <c r="F3952" s="12" t="str">
        <f aca="false">INDEX(品項主檔!$B$2:$B$11,MATCH($E3952,品項主檔!$A$2:$A$11,0))</f>
        <v>招牌牛肉麵</v>
      </c>
      <c r="G3952" s="12" t="str">
        <f aca="false">INDEX(品項主檔!$C$2:$C$11,MATCH($E3952,品項主檔!$A$2:$A$11,0))</f>
        <v>主食</v>
      </c>
      <c r="H3952" s="17" t="n">
        <f aca="false">SUMIFS(品項年度售價!$D$2:$D$31,品項年度售價!$A$2:$A$31,$B3952,品項年度售價!$B$2:$B$31,$E3952)</f>
        <v>295</v>
      </c>
      <c r="I3952" s="4" t="n">
        <v>496</v>
      </c>
      <c r="J3952" s="14" t="n">
        <f aca="false">H3952*I3952</f>
        <v>146320</v>
      </c>
    </row>
    <row r="3953" customFormat="false" ht="15" hidden="false" customHeight="false" outlineLevel="0" collapsed="false">
      <c r="A3953" s="6" t="str">
        <f aca="false">TEXT(B3953,"0")&amp;"-"&amp;TEXT(C3953,"00")</f>
        <v>2025-10</v>
      </c>
      <c r="B3953" s="4" t="n">
        <v>2025</v>
      </c>
      <c r="C3953" s="4" t="n">
        <v>10</v>
      </c>
      <c r="D3953" s="9" t="s">
        <v>280</v>
      </c>
      <c r="E3953" s="9" t="s">
        <v>352</v>
      </c>
      <c r="F3953" s="12" t="str">
        <f aca="false">INDEX(品項主檔!$B$2:$B$11,MATCH($E3953,品項主檔!$A$2:$A$11,0))</f>
        <v>三杯雞定食</v>
      </c>
      <c r="G3953" s="12" t="str">
        <f aca="false">INDEX(品項主檔!$C$2:$C$11,MATCH($E3953,品項主檔!$A$2:$A$11,0))</f>
        <v>主食</v>
      </c>
      <c r="H3953" s="17" t="n">
        <f aca="false">SUMIFS(品項年度售價!$D$2:$D$31,品項年度售價!$A$2:$A$31,$B3953,品項年度售價!$B$2:$B$31,$E3953)</f>
        <v>260</v>
      </c>
      <c r="I3953" s="4" t="n">
        <v>436</v>
      </c>
      <c r="J3953" s="14" t="n">
        <f aca="false">H3953*I3953</f>
        <v>113360</v>
      </c>
    </row>
    <row r="3954" customFormat="false" ht="15" hidden="false" customHeight="false" outlineLevel="0" collapsed="false">
      <c r="A3954" s="6" t="str">
        <f aca="false">TEXT(B3954,"0")&amp;"-"&amp;TEXT(C3954,"00")</f>
        <v>2025-10</v>
      </c>
      <c r="B3954" s="4" t="n">
        <v>2025</v>
      </c>
      <c r="C3954" s="4" t="n">
        <v>10</v>
      </c>
      <c r="D3954" s="9" t="s">
        <v>280</v>
      </c>
      <c r="E3954" s="9" t="s">
        <v>354</v>
      </c>
      <c r="F3954" s="12" t="str">
        <f aca="false">INDEX(品項主檔!$B$2:$B$11,MATCH($E3954,品項主檔!$A$2:$A$11,0))</f>
        <v>蔥油雞腿飯</v>
      </c>
      <c r="G3954" s="12" t="str">
        <f aca="false">INDEX(品項主檔!$C$2:$C$11,MATCH($E3954,品項主檔!$A$2:$A$11,0))</f>
        <v>主食</v>
      </c>
      <c r="H3954" s="17" t="n">
        <f aca="false">SUMIFS(品項年度售價!$D$2:$D$31,品項年度售價!$A$2:$A$31,$B3954,品項年度售價!$B$2:$B$31,$E3954)</f>
        <v>230</v>
      </c>
      <c r="I3954" s="4" t="n">
        <v>584</v>
      </c>
      <c r="J3954" s="14" t="n">
        <f aca="false">H3954*I3954</f>
        <v>134320</v>
      </c>
    </row>
    <row r="3955" customFormat="false" ht="15" hidden="false" customHeight="false" outlineLevel="0" collapsed="false">
      <c r="A3955" s="6" t="str">
        <f aca="false">TEXT(B3955,"0")&amp;"-"&amp;TEXT(C3955,"00")</f>
        <v>2025-10</v>
      </c>
      <c r="B3955" s="4" t="n">
        <v>2025</v>
      </c>
      <c r="C3955" s="4" t="n">
        <v>10</v>
      </c>
      <c r="D3955" s="9" t="s">
        <v>280</v>
      </c>
      <c r="E3955" s="9" t="s">
        <v>356</v>
      </c>
      <c r="F3955" s="12" t="str">
        <f aca="false">INDEX(品項主檔!$B$2:$B$11,MATCH($E3955,品項主檔!$A$2:$A$11,0))</f>
        <v>黑胡椒豬排飯</v>
      </c>
      <c r="G3955" s="12" t="str">
        <f aca="false">INDEX(品項主檔!$C$2:$C$11,MATCH($E3955,品項主檔!$A$2:$A$11,0))</f>
        <v>主食</v>
      </c>
      <c r="H3955" s="17" t="n">
        <f aca="false">SUMIFS(品項年度售價!$D$2:$D$31,品項年度售價!$A$2:$A$31,$B3955,品項年度售價!$B$2:$B$31,$E3955)</f>
        <v>240</v>
      </c>
      <c r="I3955" s="4" t="n">
        <v>593</v>
      </c>
      <c r="J3955" s="14" t="n">
        <f aca="false">H3955*I3955</f>
        <v>142320</v>
      </c>
    </row>
    <row r="3956" customFormat="false" ht="15" hidden="false" customHeight="false" outlineLevel="0" collapsed="false">
      <c r="A3956" s="6" t="str">
        <f aca="false">TEXT(B3956,"0")&amp;"-"&amp;TEXT(C3956,"00")</f>
        <v>2025-10</v>
      </c>
      <c r="B3956" s="4" t="n">
        <v>2025</v>
      </c>
      <c r="C3956" s="4" t="n">
        <v>10</v>
      </c>
      <c r="D3956" s="9" t="s">
        <v>280</v>
      </c>
      <c r="E3956" s="9" t="s">
        <v>358</v>
      </c>
      <c r="F3956" s="12" t="str">
        <f aca="false">INDEX(品項主檔!$B$2:$B$11,MATCH($E3956,品項主檔!$A$2:$A$11,0))</f>
        <v>麻油雞湯麵</v>
      </c>
      <c r="G3956" s="12" t="str">
        <f aca="false">INDEX(品項主檔!$C$2:$C$11,MATCH($E3956,品項主檔!$A$2:$A$11,0))</f>
        <v>主食</v>
      </c>
      <c r="H3956" s="17" t="n">
        <f aca="false">SUMIFS(品項年度售價!$D$2:$D$31,品項年度售價!$A$2:$A$31,$B3956,品項年度售價!$B$2:$B$31,$E3956)</f>
        <v>305</v>
      </c>
      <c r="I3956" s="4" t="n">
        <v>392</v>
      </c>
      <c r="J3956" s="14" t="n">
        <f aca="false">H3956*I3956</f>
        <v>119560</v>
      </c>
    </row>
    <row r="3957" customFormat="false" ht="15" hidden="false" customHeight="false" outlineLevel="0" collapsed="false">
      <c r="A3957" s="6" t="str">
        <f aca="false">TEXT(B3957,"0")&amp;"-"&amp;TEXT(C3957,"00")</f>
        <v>2025-10</v>
      </c>
      <c r="B3957" s="4" t="n">
        <v>2025</v>
      </c>
      <c r="C3957" s="4" t="n">
        <v>10</v>
      </c>
      <c r="D3957" s="9" t="s">
        <v>280</v>
      </c>
      <c r="E3957" s="9" t="s">
        <v>360</v>
      </c>
      <c r="F3957" s="12" t="str">
        <f aca="false">INDEX(品項主檔!$B$2:$B$11,MATCH($E3957,品項主檔!$A$2:$A$11,0))</f>
        <v>塔香涼麵</v>
      </c>
      <c r="G3957" s="12" t="str">
        <f aca="false">INDEX(品項主檔!$C$2:$C$11,MATCH($E3957,品項主檔!$A$2:$A$11,0))</f>
        <v>主食</v>
      </c>
      <c r="H3957" s="17" t="n">
        <f aca="false">SUMIFS(品項年度售價!$D$2:$D$31,品項年度售價!$A$2:$A$31,$B3957,品項年度售價!$B$2:$B$31,$E3957)</f>
        <v>185</v>
      </c>
      <c r="I3957" s="4" t="n">
        <v>547</v>
      </c>
      <c r="J3957" s="14" t="n">
        <f aca="false">H3957*I3957</f>
        <v>101195</v>
      </c>
    </row>
    <row r="3958" customFormat="false" ht="15" hidden="false" customHeight="false" outlineLevel="0" collapsed="false">
      <c r="A3958" s="6" t="str">
        <f aca="false">TEXT(B3958,"0")&amp;"-"&amp;TEXT(C3958,"00")</f>
        <v>2025-10</v>
      </c>
      <c r="B3958" s="4" t="n">
        <v>2025</v>
      </c>
      <c r="C3958" s="4" t="n">
        <v>10</v>
      </c>
      <c r="D3958" s="9" t="s">
        <v>280</v>
      </c>
      <c r="E3958" s="9" t="s">
        <v>362</v>
      </c>
      <c r="F3958" s="12" t="str">
        <f aca="false">INDEX(品項主檔!$B$2:$B$11,MATCH($E3958,品項主檔!$A$2:$A$11,0))</f>
        <v>海鮮炒飯</v>
      </c>
      <c r="G3958" s="12" t="str">
        <f aca="false">INDEX(品項主檔!$C$2:$C$11,MATCH($E3958,品項主檔!$A$2:$A$11,0))</f>
        <v>主食</v>
      </c>
      <c r="H3958" s="17" t="n">
        <f aca="false">SUMIFS(品項年度售價!$D$2:$D$31,品項年度售價!$A$2:$A$31,$B3958,品項年度售價!$B$2:$B$31,$E3958)</f>
        <v>255</v>
      </c>
      <c r="I3958" s="4" t="n">
        <v>517</v>
      </c>
      <c r="J3958" s="14" t="n">
        <f aca="false">H3958*I3958</f>
        <v>131835</v>
      </c>
    </row>
    <row r="3959" customFormat="false" ht="15" hidden="false" customHeight="false" outlineLevel="0" collapsed="false">
      <c r="A3959" s="6" t="str">
        <f aca="false">TEXT(B3959,"0")&amp;"-"&amp;TEXT(C3959,"00")</f>
        <v>2025-10</v>
      </c>
      <c r="B3959" s="4" t="n">
        <v>2025</v>
      </c>
      <c r="C3959" s="4" t="n">
        <v>10</v>
      </c>
      <c r="D3959" s="9" t="s">
        <v>280</v>
      </c>
      <c r="E3959" s="9" t="s">
        <v>364</v>
      </c>
      <c r="F3959" s="12" t="str">
        <f aca="false">INDEX(品項主檔!$B$2:$B$11,MATCH($E3959,品項主檔!$A$2:$A$11,0))</f>
        <v>酸辣湯</v>
      </c>
      <c r="G3959" s="12" t="str">
        <f aca="false">INDEX(品項主檔!$C$2:$C$11,MATCH($E3959,品項主檔!$A$2:$A$11,0))</f>
        <v>湯品</v>
      </c>
      <c r="H3959" s="17" t="n">
        <f aca="false">SUMIFS(品項年度售價!$D$2:$D$31,品項年度售價!$A$2:$A$31,$B3959,品項年度售價!$B$2:$B$31,$E3959)</f>
        <v>60</v>
      </c>
      <c r="I3959" s="4" t="n">
        <v>2798</v>
      </c>
      <c r="J3959" s="14" t="n">
        <f aca="false">H3959*I3959</f>
        <v>167880</v>
      </c>
    </row>
    <row r="3960" customFormat="false" ht="15" hidden="false" customHeight="false" outlineLevel="0" collapsed="false">
      <c r="A3960" s="6" t="str">
        <f aca="false">TEXT(B3960,"0")&amp;"-"&amp;TEXT(C3960,"00")</f>
        <v>2025-10</v>
      </c>
      <c r="B3960" s="4" t="n">
        <v>2025</v>
      </c>
      <c r="C3960" s="4" t="n">
        <v>10</v>
      </c>
      <c r="D3960" s="9" t="s">
        <v>280</v>
      </c>
      <c r="E3960" s="9" t="s">
        <v>367</v>
      </c>
      <c r="F3960" s="12" t="str">
        <f aca="false">INDEX(品項主檔!$B$2:$B$11,MATCH($E3960,品項主檔!$A$2:$A$11,0))</f>
        <v>招牌滷味拼盤</v>
      </c>
      <c r="G3960" s="12" t="str">
        <f aca="false">INDEX(品項主檔!$C$2:$C$11,MATCH($E3960,品項主檔!$A$2:$A$11,0))</f>
        <v>小菜</v>
      </c>
      <c r="H3960" s="17" t="n">
        <f aca="false">SUMIFS(品項年度售價!$D$2:$D$31,品項年度售價!$A$2:$A$31,$B3960,品項年度售價!$B$2:$B$31,$E3960)</f>
        <v>125</v>
      </c>
      <c r="I3960" s="4" t="n">
        <v>1585</v>
      </c>
      <c r="J3960" s="14" t="n">
        <f aca="false">H3960*I3960</f>
        <v>198125</v>
      </c>
    </row>
    <row r="3961" customFormat="false" ht="15" hidden="false" customHeight="false" outlineLevel="0" collapsed="false">
      <c r="A3961" s="6" t="str">
        <f aca="false">TEXT(B3961,"0")&amp;"-"&amp;TEXT(C3961,"00")</f>
        <v>2025-10</v>
      </c>
      <c r="B3961" s="4" t="n">
        <v>2025</v>
      </c>
      <c r="C3961" s="4" t="n">
        <v>10</v>
      </c>
      <c r="D3961" s="9" t="s">
        <v>280</v>
      </c>
      <c r="E3961" s="9" t="s">
        <v>370</v>
      </c>
      <c r="F3961" s="12" t="str">
        <f aca="false">INDEX(品項主檔!$B$2:$B$11,MATCH($E3961,品項主檔!$A$2:$A$11,0))</f>
        <v>古早味紅茶</v>
      </c>
      <c r="G3961" s="12" t="str">
        <f aca="false">INDEX(品項主檔!$C$2:$C$11,MATCH($E3961,品項主檔!$A$2:$A$11,0))</f>
        <v>飲品</v>
      </c>
      <c r="H3961" s="17" t="n">
        <f aca="false">SUMIFS(品項年度售價!$D$2:$D$31,品項年度售價!$A$2:$A$31,$B3961,品項年度售價!$B$2:$B$31,$E3961)</f>
        <v>45</v>
      </c>
      <c r="I3961" s="4" t="n">
        <v>5234</v>
      </c>
      <c r="J3961" s="14" t="n">
        <f aca="false">H3961*I3961</f>
        <v>235530</v>
      </c>
    </row>
    <row r="3962" customFormat="false" ht="15" hidden="false" customHeight="false" outlineLevel="0" collapsed="false">
      <c r="A3962" s="6" t="str">
        <f aca="false">TEXT(B3962,"0")&amp;"-"&amp;TEXT(C3962,"00")</f>
        <v>2025-10</v>
      </c>
      <c r="B3962" s="4" t="n">
        <v>2025</v>
      </c>
      <c r="C3962" s="4" t="n">
        <v>10</v>
      </c>
      <c r="D3962" s="9" t="s">
        <v>283</v>
      </c>
      <c r="E3962" s="9" t="s">
        <v>349</v>
      </c>
      <c r="F3962" s="12" t="str">
        <f aca="false">INDEX(品項主檔!$B$2:$B$11,MATCH($E3962,品項主檔!$A$2:$A$11,0))</f>
        <v>招牌牛肉麵</v>
      </c>
      <c r="G3962" s="12" t="str">
        <f aca="false">INDEX(品項主檔!$C$2:$C$11,MATCH($E3962,品項主檔!$A$2:$A$11,0))</f>
        <v>主食</v>
      </c>
      <c r="H3962" s="17" t="n">
        <f aca="false">SUMIFS(品項年度售價!$D$2:$D$31,品項年度售價!$A$2:$A$31,$B3962,品項年度售價!$B$2:$B$31,$E3962)</f>
        <v>295</v>
      </c>
      <c r="I3962" s="4" t="n">
        <v>358</v>
      </c>
      <c r="J3962" s="14" t="n">
        <f aca="false">H3962*I3962</f>
        <v>105610</v>
      </c>
    </row>
    <row r="3963" customFormat="false" ht="15" hidden="false" customHeight="false" outlineLevel="0" collapsed="false">
      <c r="A3963" s="6" t="str">
        <f aca="false">TEXT(B3963,"0")&amp;"-"&amp;TEXT(C3963,"00")</f>
        <v>2025-10</v>
      </c>
      <c r="B3963" s="4" t="n">
        <v>2025</v>
      </c>
      <c r="C3963" s="4" t="n">
        <v>10</v>
      </c>
      <c r="D3963" s="9" t="s">
        <v>283</v>
      </c>
      <c r="E3963" s="9" t="s">
        <v>352</v>
      </c>
      <c r="F3963" s="12" t="str">
        <f aca="false">INDEX(品項主檔!$B$2:$B$11,MATCH($E3963,品項主檔!$A$2:$A$11,0))</f>
        <v>三杯雞定食</v>
      </c>
      <c r="G3963" s="12" t="str">
        <f aca="false">INDEX(品項主檔!$C$2:$C$11,MATCH($E3963,品項主檔!$A$2:$A$11,0))</f>
        <v>主食</v>
      </c>
      <c r="H3963" s="17" t="n">
        <f aca="false">SUMIFS(品項年度售價!$D$2:$D$31,品項年度售價!$A$2:$A$31,$B3963,品項年度售價!$B$2:$B$31,$E3963)</f>
        <v>260</v>
      </c>
      <c r="I3963" s="4" t="n">
        <v>502</v>
      </c>
      <c r="J3963" s="14" t="n">
        <f aca="false">H3963*I3963</f>
        <v>130520</v>
      </c>
    </row>
    <row r="3964" customFormat="false" ht="15" hidden="false" customHeight="false" outlineLevel="0" collapsed="false">
      <c r="A3964" s="6" t="str">
        <f aca="false">TEXT(B3964,"0")&amp;"-"&amp;TEXT(C3964,"00")</f>
        <v>2025-10</v>
      </c>
      <c r="B3964" s="4" t="n">
        <v>2025</v>
      </c>
      <c r="C3964" s="4" t="n">
        <v>10</v>
      </c>
      <c r="D3964" s="9" t="s">
        <v>283</v>
      </c>
      <c r="E3964" s="9" t="s">
        <v>354</v>
      </c>
      <c r="F3964" s="12" t="str">
        <f aca="false">INDEX(品項主檔!$B$2:$B$11,MATCH($E3964,品項主檔!$A$2:$A$11,0))</f>
        <v>蔥油雞腿飯</v>
      </c>
      <c r="G3964" s="12" t="str">
        <f aca="false">INDEX(品項主檔!$C$2:$C$11,MATCH($E3964,品項主檔!$A$2:$A$11,0))</f>
        <v>主食</v>
      </c>
      <c r="H3964" s="17" t="n">
        <f aca="false">SUMIFS(品項年度售價!$D$2:$D$31,品項年度售價!$A$2:$A$31,$B3964,品項年度售價!$B$2:$B$31,$E3964)</f>
        <v>230</v>
      </c>
      <c r="I3964" s="4" t="n">
        <v>419</v>
      </c>
      <c r="J3964" s="14" t="n">
        <f aca="false">H3964*I3964</f>
        <v>96370</v>
      </c>
    </row>
    <row r="3965" customFormat="false" ht="15" hidden="false" customHeight="false" outlineLevel="0" collapsed="false">
      <c r="A3965" s="6" t="str">
        <f aca="false">TEXT(B3965,"0")&amp;"-"&amp;TEXT(C3965,"00")</f>
        <v>2025-10</v>
      </c>
      <c r="B3965" s="4" t="n">
        <v>2025</v>
      </c>
      <c r="C3965" s="4" t="n">
        <v>10</v>
      </c>
      <c r="D3965" s="9" t="s">
        <v>283</v>
      </c>
      <c r="E3965" s="9" t="s">
        <v>356</v>
      </c>
      <c r="F3965" s="12" t="str">
        <f aca="false">INDEX(品項主檔!$B$2:$B$11,MATCH($E3965,品項主檔!$A$2:$A$11,0))</f>
        <v>黑胡椒豬排飯</v>
      </c>
      <c r="G3965" s="12" t="str">
        <f aca="false">INDEX(品項主檔!$C$2:$C$11,MATCH($E3965,品項主檔!$A$2:$A$11,0))</f>
        <v>主食</v>
      </c>
      <c r="H3965" s="17" t="n">
        <f aca="false">SUMIFS(品項年度售價!$D$2:$D$31,品項年度售價!$A$2:$A$31,$B3965,品項年度售價!$B$2:$B$31,$E3965)</f>
        <v>240</v>
      </c>
      <c r="I3965" s="4" t="n">
        <v>336</v>
      </c>
      <c r="J3965" s="14" t="n">
        <f aca="false">H3965*I3965</f>
        <v>80640</v>
      </c>
    </row>
    <row r="3966" customFormat="false" ht="15" hidden="false" customHeight="false" outlineLevel="0" collapsed="false">
      <c r="A3966" s="6" t="str">
        <f aca="false">TEXT(B3966,"0")&amp;"-"&amp;TEXT(C3966,"00")</f>
        <v>2025-10</v>
      </c>
      <c r="B3966" s="4" t="n">
        <v>2025</v>
      </c>
      <c r="C3966" s="4" t="n">
        <v>10</v>
      </c>
      <c r="D3966" s="9" t="s">
        <v>283</v>
      </c>
      <c r="E3966" s="9" t="s">
        <v>358</v>
      </c>
      <c r="F3966" s="12" t="str">
        <f aca="false">INDEX(品項主檔!$B$2:$B$11,MATCH($E3966,品項主檔!$A$2:$A$11,0))</f>
        <v>麻油雞湯麵</v>
      </c>
      <c r="G3966" s="12" t="str">
        <f aca="false">INDEX(品項主檔!$C$2:$C$11,MATCH($E3966,品項主檔!$A$2:$A$11,0))</f>
        <v>主食</v>
      </c>
      <c r="H3966" s="17" t="n">
        <f aca="false">SUMIFS(品項年度售價!$D$2:$D$31,品項年度售價!$A$2:$A$31,$B3966,品項年度售價!$B$2:$B$31,$E3966)</f>
        <v>305</v>
      </c>
      <c r="I3966" s="4" t="n">
        <v>410</v>
      </c>
      <c r="J3966" s="14" t="n">
        <f aca="false">H3966*I3966</f>
        <v>125050</v>
      </c>
    </row>
    <row r="3967" customFormat="false" ht="15" hidden="false" customHeight="false" outlineLevel="0" collapsed="false">
      <c r="A3967" s="6" t="str">
        <f aca="false">TEXT(B3967,"0")&amp;"-"&amp;TEXT(C3967,"00")</f>
        <v>2025-10</v>
      </c>
      <c r="B3967" s="4" t="n">
        <v>2025</v>
      </c>
      <c r="C3967" s="4" t="n">
        <v>10</v>
      </c>
      <c r="D3967" s="9" t="s">
        <v>283</v>
      </c>
      <c r="E3967" s="9" t="s">
        <v>360</v>
      </c>
      <c r="F3967" s="12" t="str">
        <f aca="false">INDEX(品項主檔!$B$2:$B$11,MATCH($E3967,品項主檔!$A$2:$A$11,0))</f>
        <v>塔香涼麵</v>
      </c>
      <c r="G3967" s="12" t="str">
        <f aca="false">INDEX(品項主檔!$C$2:$C$11,MATCH($E3967,品項主檔!$A$2:$A$11,0))</f>
        <v>主食</v>
      </c>
      <c r="H3967" s="17" t="n">
        <f aca="false">SUMIFS(品項年度售價!$D$2:$D$31,品項年度售價!$A$2:$A$31,$B3967,品項年度售價!$B$2:$B$31,$E3967)</f>
        <v>185</v>
      </c>
      <c r="I3967" s="4" t="n">
        <v>395</v>
      </c>
      <c r="J3967" s="14" t="n">
        <f aca="false">H3967*I3967</f>
        <v>73075</v>
      </c>
    </row>
    <row r="3968" customFormat="false" ht="15" hidden="false" customHeight="false" outlineLevel="0" collapsed="false">
      <c r="A3968" s="6" t="str">
        <f aca="false">TEXT(B3968,"0")&amp;"-"&amp;TEXT(C3968,"00")</f>
        <v>2025-10</v>
      </c>
      <c r="B3968" s="4" t="n">
        <v>2025</v>
      </c>
      <c r="C3968" s="4" t="n">
        <v>10</v>
      </c>
      <c r="D3968" s="9" t="s">
        <v>283</v>
      </c>
      <c r="E3968" s="9" t="s">
        <v>362</v>
      </c>
      <c r="F3968" s="12" t="str">
        <f aca="false">INDEX(品項主檔!$B$2:$B$11,MATCH($E3968,品項主檔!$A$2:$A$11,0))</f>
        <v>海鮮炒飯</v>
      </c>
      <c r="G3968" s="12" t="str">
        <f aca="false">INDEX(品項主檔!$C$2:$C$11,MATCH($E3968,品項主檔!$A$2:$A$11,0))</f>
        <v>主食</v>
      </c>
      <c r="H3968" s="17" t="n">
        <f aca="false">SUMIFS(品項年度售價!$D$2:$D$31,品項年度售價!$A$2:$A$31,$B3968,品項年度售價!$B$2:$B$31,$E3968)</f>
        <v>255</v>
      </c>
      <c r="I3968" s="4" t="n">
        <v>409</v>
      </c>
      <c r="J3968" s="14" t="n">
        <f aca="false">H3968*I3968</f>
        <v>104295</v>
      </c>
    </row>
    <row r="3969" customFormat="false" ht="15" hidden="false" customHeight="false" outlineLevel="0" collapsed="false">
      <c r="A3969" s="6" t="str">
        <f aca="false">TEXT(B3969,"0")&amp;"-"&amp;TEXT(C3969,"00")</f>
        <v>2025-10</v>
      </c>
      <c r="B3969" s="4" t="n">
        <v>2025</v>
      </c>
      <c r="C3969" s="4" t="n">
        <v>10</v>
      </c>
      <c r="D3969" s="9" t="s">
        <v>283</v>
      </c>
      <c r="E3969" s="9" t="s">
        <v>364</v>
      </c>
      <c r="F3969" s="12" t="str">
        <f aca="false">INDEX(品項主檔!$B$2:$B$11,MATCH($E3969,品項主檔!$A$2:$A$11,0))</f>
        <v>酸辣湯</v>
      </c>
      <c r="G3969" s="12" t="str">
        <f aca="false">INDEX(品項主檔!$C$2:$C$11,MATCH($E3969,品項主檔!$A$2:$A$11,0))</f>
        <v>湯品</v>
      </c>
      <c r="H3969" s="17" t="n">
        <f aca="false">SUMIFS(品項年度售價!$D$2:$D$31,品項年度售價!$A$2:$A$31,$B3969,品項年度售價!$B$2:$B$31,$E3969)</f>
        <v>60</v>
      </c>
      <c r="I3969" s="4" t="n">
        <v>2389</v>
      </c>
      <c r="J3969" s="14" t="n">
        <f aca="false">H3969*I3969</f>
        <v>143340</v>
      </c>
    </row>
    <row r="3970" customFormat="false" ht="15" hidden="false" customHeight="false" outlineLevel="0" collapsed="false">
      <c r="A3970" s="6" t="str">
        <f aca="false">TEXT(B3970,"0")&amp;"-"&amp;TEXT(C3970,"00")</f>
        <v>2025-10</v>
      </c>
      <c r="B3970" s="4" t="n">
        <v>2025</v>
      </c>
      <c r="C3970" s="4" t="n">
        <v>10</v>
      </c>
      <c r="D3970" s="9" t="s">
        <v>283</v>
      </c>
      <c r="E3970" s="9" t="s">
        <v>367</v>
      </c>
      <c r="F3970" s="12" t="str">
        <f aca="false">INDEX(品項主檔!$B$2:$B$11,MATCH($E3970,品項主檔!$A$2:$A$11,0))</f>
        <v>招牌滷味拼盤</v>
      </c>
      <c r="G3970" s="12" t="str">
        <f aca="false">INDEX(品項主檔!$C$2:$C$11,MATCH($E3970,品項主檔!$A$2:$A$11,0))</f>
        <v>小菜</v>
      </c>
      <c r="H3970" s="17" t="n">
        <f aca="false">SUMIFS(品項年度售價!$D$2:$D$31,品項年度售價!$A$2:$A$31,$B3970,品項年度售價!$B$2:$B$31,$E3970)</f>
        <v>125</v>
      </c>
      <c r="I3970" s="4" t="n">
        <v>1254</v>
      </c>
      <c r="J3970" s="14" t="n">
        <f aca="false">H3970*I3970</f>
        <v>156750</v>
      </c>
    </row>
    <row r="3971" customFormat="false" ht="15" hidden="false" customHeight="false" outlineLevel="0" collapsed="false">
      <c r="A3971" s="6" t="str">
        <f aca="false">TEXT(B3971,"0")&amp;"-"&amp;TEXT(C3971,"00")</f>
        <v>2025-10</v>
      </c>
      <c r="B3971" s="4" t="n">
        <v>2025</v>
      </c>
      <c r="C3971" s="4" t="n">
        <v>10</v>
      </c>
      <c r="D3971" s="9" t="s">
        <v>283</v>
      </c>
      <c r="E3971" s="9" t="s">
        <v>370</v>
      </c>
      <c r="F3971" s="12" t="str">
        <f aca="false">INDEX(品項主檔!$B$2:$B$11,MATCH($E3971,品項主檔!$A$2:$A$11,0))</f>
        <v>古早味紅茶</v>
      </c>
      <c r="G3971" s="12" t="str">
        <f aca="false">INDEX(品項主檔!$C$2:$C$11,MATCH($E3971,品項主檔!$A$2:$A$11,0))</f>
        <v>飲品</v>
      </c>
      <c r="H3971" s="17" t="n">
        <f aca="false">SUMIFS(品項年度售價!$D$2:$D$31,品項年度售價!$A$2:$A$31,$B3971,品項年度售價!$B$2:$B$31,$E3971)</f>
        <v>45</v>
      </c>
      <c r="I3971" s="4" t="n">
        <v>2939</v>
      </c>
      <c r="J3971" s="14" t="n">
        <f aca="false">H3971*I3971</f>
        <v>132255</v>
      </c>
    </row>
    <row r="3972" customFormat="false" ht="15" hidden="false" customHeight="false" outlineLevel="0" collapsed="false">
      <c r="A3972" s="6" t="str">
        <f aca="false">TEXT(B3972,"0")&amp;"-"&amp;TEXT(C3972,"00")</f>
        <v>2025-10</v>
      </c>
      <c r="B3972" s="4" t="n">
        <v>2025</v>
      </c>
      <c r="C3972" s="4" t="n">
        <v>10</v>
      </c>
      <c r="D3972" s="9" t="s">
        <v>332</v>
      </c>
      <c r="E3972" s="9" t="s">
        <v>349</v>
      </c>
      <c r="F3972" s="12" t="str">
        <f aca="false">INDEX(品項主檔!$B$2:$B$11,MATCH($E3972,品項主檔!$A$2:$A$11,0))</f>
        <v>招牌牛肉麵</v>
      </c>
      <c r="G3972" s="12" t="str">
        <f aca="false">INDEX(品項主檔!$C$2:$C$11,MATCH($E3972,品項主檔!$A$2:$A$11,0))</f>
        <v>主食</v>
      </c>
      <c r="H3972" s="17" t="n">
        <f aca="false">SUMIFS(品項年度售價!$D$2:$D$31,品項年度售價!$A$2:$A$31,$B3972,品項年度售價!$B$2:$B$31,$E3972)</f>
        <v>295</v>
      </c>
      <c r="I3972" s="4" t="n">
        <v>270</v>
      </c>
      <c r="J3972" s="14" t="n">
        <f aca="false">H3972*I3972</f>
        <v>79650</v>
      </c>
    </row>
    <row r="3973" customFormat="false" ht="15" hidden="false" customHeight="false" outlineLevel="0" collapsed="false">
      <c r="A3973" s="6" t="str">
        <f aca="false">TEXT(B3973,"0")&amp;"-"&amp;TEXT(C3973,"00")</f>
        <v>2025-10</v>
      </c>
      <c r="B3973" s="4" t="n">
        <v>2025</v>
      </c>
      <c r="C3973" s="4" t="n">
        <v>10</v>
      </c>
      <c r="D3973" s="9" t="s">
        <v>332</v>
      </c>
      <c r="E3973" s="9" t="s">
        <v>352</v>
      </c>
      <c r="F3973" s="12" t="str">
        <f aca="false">INDEX(品項主檔!$B$2:$B$11,MATCH($E3973,品項主檔!$A$2:$A$11,0))</f>
        <v>三杯雞定食</v>
      </c>
      <c r="G3973" s="12" t="str">
        <f aca="false">INDEX(品項主檔!$C$2:$C$11,MATCH($E3973,品項主檔!$A$2:$A$11,0))</f>
        <v>主食</v>
      </c>
      <c r="H3973" s="17" t="n">
        <f aca="false">SUMIFS(品項年度售價!$D$2:$D$31,品項年度售價!$A$2:$A$31,$B3973,品項年度售價!$B$2:$B$31,$E3973)</f>
        <v>260</v>
      </c>
      <c r="I3973" s="4" t="n">
        <v>326</v>
      </c>
      <c r="J3973" s="14" t="n">
        <f aca="false">H3973*I3973</f>
        <v>84760</v>
      </c>
    </row>
    <row r="3974" customFormat="false" ht="15" hidden="false" customHeight="false" outlineLevel="0" collapsed="false">
      <c r="A3974" s="6" t="str">
        <f aca="false">TEXT(B3974,"0")&amp;"-"&amp;TEXT(C3974,"00")</f>
        <v>2025-10</v>
      </c>
      <c r="B3974" s="4" t="n">
        <v>2025</v>
      </c>
      <c r="C3974" s="4" t="n">
        <v>10</v>
      </c>
      <c r="D3974" s="9" t="s">
        <v>332</v>
      </c>
      <c r="E3974" s="9" t="s">
        <v>354</v>
      </c>
      <c r="F3974" s="12" t="str">
        <f aca="false">INDEX(品項主檔!$B$2:$B$11,MATCH($E3974,品項主檔!$A$2:$A$11,0))</f>
        <v>蔥油雞腿飯</v>
      </c>
      <c r="G3974" s="12" t="str">
        <f aca="false">INDEX(品項主檔!$C$2:$C$11,MATCH($E3974,品項主檔!$A$2:$A$11,0))</f>
        <v>主食</v>
      </c>
      <c r="H3974" s="17" t="n">
        <f aca="false">SUMIFS(品項年度售價!$D$2:$D$31,品項年度售價!$A$2:$A$31,$B3974,品項年度售價!$B$2:$B$31,$E3974)</f>
        <v>230</v>
      </c>
      <c r="I3974" s="4" t="n">
        <v>281</v>
      </c>
      <c r="J3974" s="14" t="n">
        <f aca="false">H3974*I3974</f>
        <v>64630</v>
      </c>
    </row>
    <row r="3975" customFormat="false" ht="15" hidden="false" customHeight="false" outlineLevel="0" collapsed="false">
      <c r="A3975" s="6" t="str">
        <f aca="false">TEXT(B3975,"0")&amp;"-"&amp;TEXT(C3975,"00")</f>
        <v>2025-10</v>
      </c>
      <c r="B3975" s="4" t="n">
        <v>2025</v>
      </c>
      <c r="C3975" s="4" t="n">
        <v>10</v>
      </c>
      <c r="D3975" s="9" t="s">
        <v>332</v>
      </c>
      <c r="E3975" s="9" t="s">
        <v>356</v>
      </c>
      <c r="F3975" s="12" t="str">
        <f aca="false">INDEX(品項主檔!$B$2:$B$11,MATCH($E3975,品項主檔!$A$2:$A$11,0))</f>
        <v>黑胡椒豬排飯</v>
      </c>
      <c r="G3975" s="12" t="str">
        <f aca="false">INDEX(品項主檔!$C$2:$C$11,MATCH($E3975,品項主檔!$A$2:$A$11,0))</f>
        <v>主食</v>
      </c>
      <c r="H3975" s="17" t="n">
        <f aca="false">SUMIFS(品項年度售價!$D$2:$D$31,品項年度售價!$A$2:$A$31,$B3975,品項年度售價!$B$2:$B$31,$E3975)</f>
        <v>240</v>
      </c>
      <c r="I3975" s="4" t="n">
        <v>293</v>
      </c>
      <c r="J3975" s="14" t="n">
        <f aca="false">H3975*I3975</f>
        <v>70320</v>
      </c>
    </row>
    <row r="3976" customFormat="false" ht="15" hidden="false" customHeight="false" outlineLevel="0" collapsed="false">
      <c r="A3976" s="6" t="str">
        <f aca="false">TEXT(B3976,"0")&amp;"-"&amp;TEXT(C3976,"00")</f>
        <v>2025-10</v>
      </c>
      <c r="B3976" s="4" t="n">
        <v>2025</v>
      </c>
      <c r="C3976" s="4" t="n">
        <v>10</v>
      </c>
      <c r="D3976" s="9" t="s">
        <v>332</v>
      </c>
      <c r="E3976" s="9" t="s">
        <v>358</v>
      </c>
      <c r="F3976" s="12" t="str">
        <f aca="false">INDEX(品項主檔!$B$2:$B$11,MATCH($E3976,品項主檔!$A$2:$A$11,0))</f>
        <v>麻油雞湯麵</v>
      </c>
      <c r="G3976" s="12" t="str">
        <f aca="false">INDEX(品項主檔!$C$2:$C$11,MATCH($E3976,品項主檔!$A$2:$A$11,0))</f>
        <v>主食</v>
      </c>
      <c r="H3976" s="17" t="n">
        <f aca="false">SUMIFS(品項年度售價!$D$2:$D$31,品項年度售價!$A$2:$A$31,$B3976,品項年度售價!$B$2:$B$31,$E3976)</f>
        <v>305</v>
      </c>
      <c r="I3976" s="4" t="n">
        <v>264</v>
      </c>
      <c r="J3976" s="14" t="n">
        <f aca="false">H3976*I3976</f>
        <v>80520</v>
      </c>
    </row>
    <row r="3977" customFormat="false" ht="15" hidden="false" customHeight="false" outlineLevel="0" collapsed="false">
      <c r="A3977" s="6" t="str">
        <f aca="false">TEXT(B3977,"0")&amp;"-"&amp;TEXT(C3977,"00")</f>
        <v>2025-10</v>
      </c>
      <c r="B3977" s="4" t="n">
        <v>2025</v>
      </c>
      <c r="C3977" s="4" t="n">
        <v>10</v>
      </c>
      <c r="D3977" s="9" t="s">
        <v>332</v>
      </c>
      <c r="E3977" s="9" t="s">
        <v>360</v>
      </c>
      <c r="F3977" s="12" t="str">
        <f aca="false">INDEX(品項主檔!$B$2:$B$11,MATCH($E3977,品項主檔!$A$2:$A$11,0))</f>
        <v>塔香涼麵</v>
      </c>
      <c r="G3977" s="12" t="str">
        <f aca="false">INDEX(品項主檔!$C$2:$C$11,MATCH($E3977,品項主檔!$A$2:$A$11,0))</f>
        <v>主食</v>
      </c>
      <c r="H3977" s="17" t="n">
        <f aca="false">SUMIFS(品項年度售價!$D$2:$D$31,品項年度售價!$A$2:$A$31,$B3977,品項年度售價!$B$2:$B$31,$E3977)</f>
        <v>185</v>
      </c>
      <c r="I3977" s="4" t="n">
        <v>244</v>
      </c>
      <c r="J3977" s="14" t="n">
        <f aca="false">H3977*I3977</f>
        <v>45140</v>
      </c>
    </row>
    <row r="3978" customFormat="false" ht="15" hidden="false" customHeight="false" outlineLevel="0" collapsed="false">
      <c r="A3978" s="6" t="str">
        <f aca="false">TEXT(B3978,"0")&amp;"-"&amp;TEXT(C3978,"00")</f>
        <v>2025-10</v>
      </c>
      <c r="B3978" s="4" t="n">
        <v>2025</v>
      </c>
      <c r="C3978" s="4" t="n">
        <v>10</v>
      </c>
      <c r="D3978" s="9" t="s">
        <v>332</v>
      </c>
      <c r="E3978" s="9" t="s">
        <v>362</v>
      </c>
      <c r="F3978" s="12" t="str">
        <f aca="false">INDEX(品項主檔!$B$2:$B$11,MATCH($E3978,品項主檔!$A$2:$A$11,0))</f>
        <v>海鮮炒飯</v>
      </c>
      <c r="G3978" s="12" t="str">
        <f aca="false">INDEX(品項主檔!$C$2:$C$11,MATCH($E3978,品項主檔!$A$2:$A$11,0))</f>
        <v>主食</v>
      </c>
      <c r="H3978" s="17" t="n">
        <f aca="false">SUMIFS(品項年度售價!$D$2:$D$31,品項年度售價!$A$2:$A$31,$B3978,品項年度售價!$B$2:$B$31,$E3978)</f>
        <v>255</v>
      </c>
      <c r="I3978" s="4" t="n">
        <v>340</v>
      </c>
      <c r="J3978" s="14" t="n">
        <f aca="false">H3978*I3978</f>
        <v>86700</v>
      </c>
    </row>
    <row r="3979" customFormat="false" ht="15" hidden="false" customHeight="false" outlineLevel="0" collapsed="false">
      <c r="A3979" s="6" t="str">
        <f aca="false">TEXT(B3979,"0")&amp;"-"&amp;TEXT(C3979,"00")</f>
        <v>2025-10</v>
      </c>
      <c r="B3979" s="4" t="n">
        <v>2025</v>
      </c>
      <c r="C3979" s="4" t="n">
        <v>10</v>
      </c>
      <c r="D3979" s="9" t="s">
        <v>332</v>
      </c>
      <c r="E3979" s="9" t="s">
        <v>364</v>
      </c>
      <c r="F3979" s="12" t="str">
        <f aca="false">INDEX(品項主檔!$B$2:$B$11,MATCH($E3979,品項主檔!$A$2:$A$11,0))</f>
        <v>酸辣湯</v>
      </c>
      <c r="G3979" s="12" t="str">
        <f aca="false">INDEX(品項主檔!$C$2:$C$11,MATCH($E3979,品項主檔!$A$2:$A$11,0))</f>
        <v>湯品</v>
      </c>
      <c r="H3979" s="17" t="n">
        <f aca="false">SUMIFS(品項年度售價!$D$2:$D$31,品項年度售價!$A$2:$A$31,$B3979,品項年度售價!$B$2:$B$31,$E3979)</f>
        <v>60</v>
      </c>
      <c r="I3979" s="4" t="n">
        <v>1720</v>
      </c>
      <c r="J3979" s="14" t="n">
        <f aca="false">H3979*I3979</f>
        <v>103200</v>
      </c>
    </row>
    <row r="3980" customFormat="false" ht="15" hidden="false" customHeight="false" outlineLevel="0" collapsed="false">
      <c r="A3980" s="6" t="str">
        <f aca="false">TEXT(B3980,"0")&amp;"-"&amp;TEXT(C3980,"00")</f>
        <v>2025-10</v>
      </c>
      <c r="B3980" s="4" t="n">
        <v>2025</v>
      </c>
      <c r="C3980" s="4" t="n">
        <v>10</v>
      </c>
      <c r="D3980" s="9" t="s">
        <v>332</v>
      </c>
      <c r="E3980" s="9" t="s">
        <v>367</v>
      </c>
      <c r="F3980" s="12" t="str">
        <f aca="false">INDEX(品項主檔!$B$2:$B$11,MATCH($E3980,品項主檔!$A$2:$A$11,0))</f>
        <v>招牌滷味拼盤</v>
      </c>
      <c r="G3980" s="12" t="str">
        <f aca="false">INDEX(品項主檔!$C$2:$C$11,MATCH($E3980,品項主檔!$A$2:$A$11,0))</f>
        <v>小菜</v>
      </c>
      <c r="H3980" s="17" t="n">
        <f aca="false">SUMIFS(品項年度售價!$D$2:$D$31,品項年度售價!$A$2:$A$31,$B3980,品項年度售價!$B$2:$B$31,$E3980)</f>
        <v>125</v>
      </c>
      <c r="I3980" s="4" t="n">
        <v>1145</v>
      </c>
      <c r="J3980" s="14" t="n">
        <f aca="false">H3980*I3980</f>
        <v>143125</v>
      </c>
    </row>
    <row r="3981" customFormat="false" ht="15" hidden="false" customHeight="false" outlineLevel="0" collapsed="false">
      <c r="A3981" s="6" t="str">
        <f aca="false">TEXT(B3981,"0")&amp;"-"&amp;TEXT(C3981,"00")</f>
        <v>2025-10</v>
      </c>
      <c r="B3981" s="4" t="n">
        <v>2025</v>
      </c>
      <c r="C3981" s="4" t="n">
        <v>10</v>
      </c>
      <c r="D3981" s="9" t="s">
        <v>332</v>
      </c>
      <c r="E3981" s="9" t="s">
        <v>370</v>
      </c>
      <c r="F3981" s="12" t="str">
        <f aca="false">INDEX(品項主檔!$B$2:$B$11,MATCH($E3981,品項主檔!$A$2:$A$11,0))</f>
        <v>古早味紅茶</v>
      </c>
      <c r="G3981" s="12" t="str">
        <f aca="false">INDEX(品項主檔!$C$2:$C$11,MATCH($E3981,品項主檔!$A$2:$A$11,0))</f>
        <v>飲品</v>
      </c>
      <c r="H3981" s="17" t="n">
        <f aca="false">SUMIFS(品項年度售價!$D$2:$D$31,品項年度售價!$A$2:$A$31,$B3981,品項年度售價!$B$2:$B$31,$E3981)</f>
        <v>45</v>
      </c>
      <c r="I3981" s="4" t="n">
        <v>2101</v>
      </c>
      <c r="J3981" s="14" t="n">
        <f aca="false">H3981*I3981</f>
        <v>94545</v>
      </c>
    </row>
    <row r="3982" customFormat="false" ht="15" hidden="false" customHeight="false" outlineLevel="0" collapsed="false">
      <c r="A3982" s="6" t="str">
        <f aca="false">TEXT(B3982,"0")&amp;"-"&amp;TEXT(C3982,"00")</f>
        <v>2025-10</v>
      </c>
      <c r="B3982" s="4" t="n">
        <v>2025</v>
      </c>
      <c r="C3982" s="4" t="n">
        <v>10</v>
      </c>
      <c r="D3982" s="9" t="s">
        <v>300</v>
      </c>
      <c r="E3982" s="9" t="s">
        <v>349</v>
      </c>
      <c r="F3982" s="12" t="str">
        <f aca="false">INDEX(品項主檔!$B$2:$B$11,MATCH($E3982,品項主檔!$A$2:$A$11,0))</f>
        <v>招牌牛肉麵</v>
      </c>
      <c r="G3982" s="12" t="str">
        <f aca="false">INDEX(品項主檔!$C$2:$C$11,MATCH($E3982,品項主檔!$A$2:$A$11,0))</f>
        <v>主食</v>
      </c>
      <c r="H3982" s="17" t="n">
        <f aca="false">SUMIFS(品項年度售價!$D$2:$D$31,品項年度售價!$A$2:$A$31,$B3982,品項年度售價!$B$2:$B$31,$E3982)</f>
        <v>295</v>
      </c>
      <c r="I3982" s="4" t="n">
        <v>520</v>
      </c>
      <c r="J3982" s="14" t="n">
        <f aca="false">H3982*I3982</f>
        <v>153400</v>
      </c>
    </row>
    <row r="3983" customFormat="false" ht="15" hidden="false" customHeight="false" outlineLevel="0" collapsed="false">
      <c r="A3983" s="6" t="str">
        <f aca="false">TEXT(B3983,"0")&amp;"-"&amp;TEXT(C3983,"00")</f>
        <v>2025-10</v>
      </c>
      <c r="B3983" s="4" t="n">
        <v>2025</v>
      </c>
      <c r="C3983" s="4" t="n">
        <v>10</v>
      </c>
      <c r="D3983" s="9" t="s">
        <v>300</v>
      </c>
      <c r="E3983" s="9" t="s">
        <v>352</v>
      </c>
      <c r="F3983" s="12" t="str">
        <f aca="false">INDEX(品項主檔!$B$2:$B$11,MATCH($E3983,品項主檔!$A$2:$A$11,0))</f>
        <v>三杯雞定食</v>
      </c>
      <c r="G3983" s="12" t="str">
        <f aca="false">INDEX(品項主檔!$C$2:$C$11,MATCH($E3983,品項主檔!$A$2:$A$11,0))</f>
        <v>主食</v>
      </c>
      <c r="H3983" s="17" t="n">
        <f aca="false">SUMIFS(品項年度售價!$D$2:$D$31,品項年度售價!$A$2:$A$31,$B3983,品項年度售價!$B$2:$B$31,$E3983)</f>
        <v>260</v>
      </c>
      <c r="I3983" s="4" t="n">
        <v>650</v>
      </c>
      <c r="J3983" s="14" t="n">
        <f aca="false">H3983*I3983</f>
        <v>169000</v>
      </c>
    </row>
    <row r="3984" customFormat="false" ht="15" hidden="false" customHeight="false" outlineLevel="0" collapsed="false">
      <c r="A3984" s="6" t="str">
        <f aca="false">TEXT(B3984,"0")&amp;"-"&amp;TEXT(C3984,"00")</f>
        <v>2025-10</v>
      </c>
      <c r="B3984" s="4" t="n">
        <v>2025</v>
      </c>
      <c r="C3984" s="4" t="n">
        <v>10</v>
      </c>
      <c r="D3984" s="9" t="s">
        <v>300</v>
      </c>
      <c r="E3984" s="9" t="s">
        <v>354</v>
      </c>
      <c r="F3984" s="12" t="str">
        <f aca="false">INDEX(品項主檔!$B$2:$B$11,MATCH($E3984,品項主檔!$A$2:$A$11,0))</f>
        <v>蔥油雞腿飯</v>
      </c>
      <c r="G3984" s="12" t="str">
        <f aca="false">INDEX(品項主檔!$C$2:$C$11,MATCH($E3984,品項主檔!$A$2:$A$11,0))</f>
        <v>主食</v>
      </c>
      <c r="H3984" s="17" t="n">
        <f aca="false">SUMIFS(品項年度售價!$D$2:$D$31,品項年度售價!$A$2:$A$31,$B3984,品項年度售價!$B$2:$B$31,$E3984)</f>
        <v>230</v>
      </c>
      <c r="I3984" s="4" t="n">
        <v>619</v>
      </c>
      <c r="J3984" s="14" t="n">
        <f aca="false">H3984*I3984</f>
        <v>142370</v>
      </c>
    </row>
    <row r="3985" customFormat="false" ht="15" hidden="false" customHeight="false" outlineLevel="0" collapsed="false">
      <c r="A3985" s="6" t="str">
        <f aca="false">TEXT(B3985,"0")&amp;"-"&amp;TEXT(C3985,"00")</f>
        <v>2025-10</v>
      </c>
      <c r="B3985" s="4" t="n">
        <v>2025</v>
      </c>
      <c r="C3985" s="4" t="n">
        <v>10</v>
      </c>
      <c r="D3985" s="9" t="s">
        <v>300</v>
      </c>
      <c r="E3985" s="9" t="s">
        <v>356</v>
      </c>
      <c r="F3985" s="12" t="str">
        <f aca="false">INDEX(品項主檔!$B$2:$B$11,MATCH($E3985,品項主檔!$A$2:$A$11,0))</f>
        <v>黑胡椒豬排飯</v>
      </c>
      <c r="G3985" s="12" t="str">
        <f aca="false">INDEX(品項主檔!$C$2:$C$11,MATCH($E3985,品項主檔!$A$2:$A$11,0))</f>
        <v>主食</v>
      </c>
      <c r="H3985" s="17" t="n">
        <f aca="false">SUMIFS(品項年度售價!$D$2:$D$31,品項年度售價!$A$2:$A$31,$B3985,品項年度售價!$B$2:$B$31,$E3985)</f>
        <v>240</v>
      </c>
      <c r="I3985" s="4" t="n">
        <v>500</v>
      </c>
      <c r="J3985" s="14" t="n">
        <f aca="false">H3985*I3985</f>
        <v>120000</v>
      </c>
    </row>
    <row r="3986" customFormat="false" ht="15" hidden="false" customHeight="false" outlineLevel="0" collapsed="false">
      <c r="A3986" s="6" t="str">
        <f aca="false">TEXT(B3986,"0")&amp;"-"&amp;TEXT(C3986,"00")</f>
        <v>2025-10</v>
      </c>
      <c r="B3986" s="4" t="n">
        <v>2025</v>
      </c>
      <c r="C3986" s="4" t="n">
        <v>10</v>
      </c>
      <c r="D3986" s="9" t="s">
        <v>300</v>
      </c>
      <c r="E3986" s="9" t="s">
        <v>358</v>
      </c>
      <c r="F3986" s="12" t="str">
        <f aca="false">INDEX(品項主檔!$B$2:$B$11,MATCH($E3986,品項主檔!$A$2:$A$11,0))</f>
        <v>麻油雞湯麵</v>
      </c>
      <c r="G3986" s="12" t="str">
        <f aca="false">INDEX(品項主檔!$C$2:$C$11,MATCH($E3986,品項主檔!$A$2:$A$11,0))</f>
        <v>主食</v>
      </c>
      <c r="H3986" s="17" t="n">
        <f aca="false">SUMIFS(品項年度售價!$D$2:$D$31,品項年度售價!$A$2:$A$31,$B3986,品項年度售價!$B$2:$B$31,$E3986)</f>
        <v>305</v>
      </c>
      <c r="I3986" s="4" t="n">
        <v>450</v>
      </c>
      <c r="J3986" s="14" t="n">
        <f aca="false">H3986*I3986</f>
        <v>137250</v>
      </c>
    </row>
    <row r="3987" customFormat="false" ht="15" hidden="false" customHeight="false" outlineLevel="0" collapsed="false">
      <c r="A3987" s="6" t="str">
        <f aca="false">TEXT(B3987,"0")&amp;"-"&amp;TEXT(C3987,"00")</f>
        <v>2025-10</v>
      </c>
      <c r="B3987" s="4" t="n">
        <v>2025</v>
      </c>
      <c r="C3987" s="4" t="n">
        <v>10</v>
      </c>
      <c r="D3987" s="9" t="s">
        <v>300</v>
      </c>
      <c r="E3987" s="9" t="s">
        <v>360</v>
      </c>
      <c r="F3987" s="12" t="str">
        <f aca="false">INDEX(品項主檔!$B$2:$B$11,MATCH($E3987,品項主檔!$A$2:$A$11,0))</f>
        <v>塔香涼麵</v>
      </c>
      <c r="G3987" s="12" t="str">
        <f aca="false">INDEX(品項主檔!$C$2:$C$11,MATCH($E3987,品項主檔!$A$2:$A$11,0))</f>
        <v>主食</v>
      </c>
      <c r="H3987" s="17" t="n">
        <f aca="false">SUMIFS(品項年度售價!$D$2:$D$31,品項年度售價!$A$2:$A$31,$B3987,品項年度售價!$B$2:$B$31,$E3987)</f>
        <v>185</v>
      </c>
      <c r="I3987" s="4" t="n">
        <v>521</v>
      </c>
      <c r="J3987" s="14" t="n">
        <f aca="false">H3987*I3987</f>
        <v>96385</v>
      </c>
    </row>
    <row r="3988" customFormat="false" ht="15" hidden="false" customHeight="false" outlineLevel="0" collapsed="false">
      <c r="A3988" s="6" t="str">
        <f aca="false">TEXT(B3988,"0")&amp;"-"&amp;TEXT(C3988,"00")</f>
        <v>2025-10</v>
      </c>
      <c r="B3988" s="4" t="n">
        <v>2025</v>
      </c>
      <c r="C3988" s="4" t="n">
        <v>10</v>
      </c>
      <c r="D3988" s="9" t="s">
        <v>300</v>
      </c>
      <c r="E3988" s="9" t="s">
        <v>362</v>
      </c>
      <c r="F3988" s="12" t="str">
        <f aca="false">INDEX(品項主檔!$B$2:$B$11,MATCH($E3988,品項主檔!$A$2:$A$11,0))</f>
        <v>海鮮炒飯</v>
      </c>
      <c r="G3988" s="12" t="str">
        <f aca="false">INDEX(品項主檔!$C$2:$C$11,MATCH($E3988,品項主檔!$A$2:$A$11,0))</f>
        <v>主食</v>
      </c>
      <c r="H3988" s="17" t="n">
        <f aca="false">SUMIFS(品項年度售價!$D$2:$D$31,品項年度售價!$A$2:$A$31,$B3988,品項年度售價!$B$2:$B$31,$E3988)</f>
        <v>255</v>
      </c>
      <c r="I3988" s="4" t="n">
        <v>600</v>
      </c>
      <c r="J3988" s="14" t="n">
        <f aca="false">H3988*I3988</f>
        <v>153000</v>
      </c>
    </row>
    <row r="3989" customFormat="false" ht="15" hidden="false" customHeight="false" outlineLevel="0" collapsed="false">
      <c r="A3989" s="6" t="str">
        <f aca="false">TEXT(B3989,"0")&amp;"-"&amp;TEXT(C3989,"00")</f>
        <v>2025-10</v>
      </c>
      <c r="B3989" s="4" t="n">
        <v>2025</v>
      </c>
      <c r="C3989" s="4" t="n">
        <v>10</v>
      </c>
      <c r="D3989" s="9" t="s">
        <v>300</v>
      </c>
      <c r="E3989" s="9" t="s">
        <v>364</v>
      </c>
      <c r="F3989" s="12" t="str">
        <f aca="false">INDEX(品項主檔!$B$2:$B$11,MATCH($E3989,品項主檔!$A$2:$A$11,0))</f>
        <v>酸辣湯</v>
      </c>
      <c r="G3989" s="12" t="str">
        <f aca="false">INDEX(品項主檔!$C$2:$C$11,MATCH($E3989,品項主檔!$A$2:$A$11,0))</f>
        <v>湯品</v>
      </c>
      <c r="H3989" s="17" t="n">
        <f aca="false">SUMIFS(品項年度售價!$D$2:$D$31,品項年度售價!$A$2:$A$31,$B3989,品項年度售價!$B$2:$B$31,$E3989)</f>
        <v>60</v>
      </c>
      <c r="I3989" s="4" t="n">
        <v>2624</v>
      </c>
      <c r="J3989" s="14" t="n">
        <f aca="false">H3989*I3989</f>
        <v>157440</v>
      </c>
    </row>
    <row r="3990" customFormat="false" ht="15" hidden="false" customHeight="false" outlineLevel="0" collapsed="false">
      <c r="A3990" s="6" t="str">
        <f aca="false">TEXT(B3990,"0")&amp;"-"&amp;TEXT(C3990,"00")</f>
        <v>2025-10</v>
      </c>
      <c r="B3990" s="4" t="n">
        <v>2025</v>
      </c>
      <c r="C3990" s="4" t="n">
        <v>10</v>
      </c>
      <c r="D3990" s="9" t="s">
        <v>300</v>
      </c>
      <c r="E3990" s="9" t="s">
        <v>367</v>
      </c>
      <c r="F3990" s="12" t="str">
        <f aca="false">INDEX(品項主檔!$B$2:$B$11,MATCH($E3990,品項主檔!$A$2:$A$11,0))</f>
        <v>招牌滷味拼盤</v>
      </c>
      <c r="G3990" s="12" t="str">
        <f aca="false">INDEX(品項主檔!$C$2:$C$11,MATCH($E3990,品項主檔!$A$2:$A$11,0))</f>
        <v>小菜</v>
      </c>
      <c r="H3990" s="17" t="n">
        <f aca="false">SUMIFS(品項年度售價!$D$2:$D$31,品項年度售價!$A$2:$A$31,$B3990,品項年度售價!$B$2:$B$31,$E3990)</f>
        <v>125</v>
      </c>
      <c r="I3990" s="4" t="n">
        <v>2151</v>
      </c>
      <c r="J3990" s="14" t="n">
        <f aca="false">H3990*I3990</f>
        <v>268875</v>
      </c>
    </row>
    <row r="3991" customFormat="false" ht="15" hidden="false" customHeight="false" outlineLevel="0" collapsed="false">
      <c r="A3991" s="6" t="str">
        <f aca="false">TEXT(B3991,"0")&amp;"-"&amp;TEXT(C3991,"00")</f>
        <v>2025-10</v>
      </c>
      <c r="B3991" s="4" t="n">
        <v>2025</v>
      </c>
      <c r="C3991" s="4" t="n">
        <v>10</v>
      </c>
      <c r="D3991" s="9" t="s">
        <v>300</v>
      </c>
      <c r="E3991" s="9" t="s">
        <v>370</v>
      </c>
      <c r="F3991" s="12" t="str">
        <f aca="false">INDEX(品項主檔!$B$2:$B$11,MATCH($E3991,品項主檔!$A$2:$A$11,0))</f>
        <v>古早味紅茶</v>
      </c>
      <c r="G3991" s="12" t="str">
        <f aca="false">INDEX(品項主檔!$C$2:$C$11,MATCH($E3991,品項主檔!$A$2:$A$11,0))</f>
        <v>飲品</v>
      </c>
      <c r="H3991" s="17" t="n">
        <f aca="false">SUMIFS(品項年度售價!$D$2:$D$31,品項年度售價!$A$2:$A$31,$B3991,品項年度售價!$B$2:$B$31,$E3991)</f>
        <v>45</v>
      </c>
      <c r="I3991" s="4" t="n">
        <v>5916</v>
      </c>
      <c r="J3991" s="14" t="n">
        <f aca="false">H3991*I3991</f>
        <v>266220</v>
      </c>
    </row>
    <row r="3992" customFormat="false" ht="15" hidden="false" customHeight="false" outlineLevel="0" collapsed="false">
      <c r="A3992" s="6" t="str">
        <f aca="false">TEXT(B3992,"0")&amp;"-"&amp;TEXT(C3992,"00")</f>
        <v>2025-10</v>
      </c>
      <c r="B3992" s="4" t="n">
        <v>2025</v>
      </c>
      <c r="C3992" s="4" t="n">
        <v>10</v>
      </c>
      <c r="D3992" s="9" t="s">
        <v>305</v>
      </c>
      <c r="E3992" s="9" t="s">
        <v>349</v>
      </c>
      <c r="F3992" s="12" t="str">
        <f aca="false">INDEX(品項主檔!$B$2:$B$11,MATCH($E3992,品項主檔!$A$2:$A$11,0))</f>
        <v>招牌牛肉麵</v>
      </c>
      <c r="G3992" s="12" t="str">
        <f aca="false">INDEX(品項主檔!$C$2:$C$11,MATCH($E3992,品項主檔!$A$2:$A$11,0))</f>
        <v>主食</v>
      </c>
      <c r="H3992" s="17" t="n">
        <f aca="false">SUMIFS(品項年度售價!$D$2:$D$31,品項年度售價!$A$2:$A$31,$B3992,品項年度售價!$B$2:$B$31,$E3992)</f>
        <v>295</v>
      </c>
      <c r="I3992" s="4" t="n">
        <v>683</v>
      </c>
      <c r="J3992" s="14" t="n">
        <f aca="false">H3992*I3992</f>
        <v>201485</v>
      </c>
    </row>
    <row r="3993" customFormat="false" ht="15" hidden="false" customHeight="false" outlineLevel="0" collapsed="false">
      <c r="A3993" s="6" t="str">
        <f aca="false">TEXT(B3993,"0")&amp;"-"&amp;TEXT(C3993,"00")</f>
        <v>2025-10</v>
      </c>
      <c r="B3993" s="4" t="n">
        <v>2025</v>
      </c>
      <c r="C3993" s="4" t="n">
        <v>10</v>
      </c>
      <c r="D3993" s="9" t="s">
        <v>305</v>
      </c>
      <c r="E3993" s="9" t="s">
        <v>352</v>
      </c>
      <c r="F3993" s="12" t="str">
        <f aca="false">INDEX(品項主檔!$B$2:$B$11,MATCH($E3993,品項主檔!$A$2:$A$11,0))</f>
        <v>三杯雞定食</v>
      </c>
      <c r="G3993" s="12" t="str">
        <f aca="false">INDEX(品項主檔!$C$2:$C$11,MATCH($E3993,品項主檔!$A$2:$A$11,0))</f>
        <v>主食</v>
      </c>
      <c r="H3993" s="17" t="n">
        <f aca="false">SUMIFS(品項年度售價!$D$2:$D$31,品項年度售價!$A$2:$A$31,$B3993,品項年度售價!$B$2:$B$31,$E3993)</f>
        <v>260</v>
      </c>
      <c r="I3993" s="4" t="n">
        <v>653</v>
      </c>
      <c r="J3993" s="14" t="n">
        <f aca="false">H3993*I3993</f>
        <v>169780</v>
      </c>
    </row>
    <row r="3994" customFormat="false" ht="15" hidden="false" customHeight="false" outlineLevel="0" collapsed="false">
      <c r="A3994" s="6" t="str">
        <f aca="false">TEXT(B3994,"0")&amp;"-"&amp;TEXT(C3994,"00")</f>
        <v>2025-10</v>
      </c>
      <c r="B3994" s="4" t="n">
        <v>2025</v>
      </c>
      <c r="C3994" s="4" t="n">
        <v>10</v>
      </c>
      <c r="D3994" s="9" t="s">
        <v>305</v>
      </c>
      <c r="E3994" s="9" t="s">
        <v>354</v>
      </c>
      <c r="F3994" s="12" t="str">
        <f aca="false">INDEX(品項主檔!$B$2:$B$11,MATCH($E3994,品項主檔!$A$2:$A$11,0))</f>
        <v>蔥油雞腿飯</v>
      </c>
      <c r="G3994" s="12" t="str">
        <f aca="false">INDEX(品項主檔!$C$2:$C$11,MATCH($E3994,品項主檔!$A$2:$A$11,0))</f>
        <v>主食</v>
      </c>
      <c r="H3994" s="17" t="n">
        <f aca="false">SUMIFS(品項年度售價!$D$2:$D$31,品項年度售價!$A$2:$A$31,$B3994,品項年度售價!$B$2:$B$31,$E3994)</f>
        <v>230</v>
      </c>
      <c r="I3994" s="4" t="n">
        <v>495</v>
      </c>
      <c r="J3994" s="14" t="n">
        <f aca="false">H3994*I3994</f>
        <v>113850</v>
      </c>
    </row>
    <row r="3995" customFormat="false" ht="15" hidden="false" customHeight="false" outlineLevel="0" collapsed="false">
      <c r="A3995" s="6" t="str">
        <f aca="false">TEXT(B3995,"0")&amp;"-"&amp;TEXT(C3995,"00")</f>
        <v>2025-10</v>
      </c>
      <c r="B3995" s="4" t="n">
        <v>2025</v>
      </c>
      <c r="C3995" s="4" t="n">
        <v>10</v>
      </c>
      <c r="D3995" s="9" t="s">
        <v>305</v>
      </c>
      <c r="E3995" s="9" t="s">
        <v>356</v>
      </c>
      <c r="F3995" s="12" t="str">
        <f aca="false">INDEX(品項主檔!$B$2:$B$11,MATCH($E3995,品項主檔!$A$2:$A$11,0))</f>
        <v>黑胡椒豬排飯</v>
      </c>
      <c r="G3995" s="12" t="str">
        <f aca="false">INDEX(品項主檔!$C$2:$C$11,MATCH($E3995,品項主檔!$A$2:$A$11,0))</f>
        <v>主食</v>
      </c>
      <c r="H3995" s="17" t="n">
        <f aca="false">SUMIFS(品項年度售價!$D$2:$D$31,品項年度售價!$A$2:$A$31,$B3995,品項年度售價!$B$2:$B$31,$E3995)</f>
        <v>240</v>
      </c>
      <c r="I3995" s="4" t="n">
        <v>546</v>
      </c>
      <c r="J3995" s="14" t="n">
        <f aca="false">H3995*I3995</f>
        <v>131040</v>
      </c>
    </row>
    <row r="3996" customFormat="false" ht="15" hidden="false" customHeight="false" outlineLevel="0" collapsed="false">
      <c r="A3996" s="6" t="str">
        <f aca="false">TEXT(B3996,"0")&amp;"-"&amp;TEXT(C3996,"00")</f>
        <v>2025-10</v>
      </c>
      <c r="B3996" s="4" t="n">
        <v>2025</v>
      </c>
      <c r="C3996" s="4" t="n">
        <v>10</v>
      </c>
      <c r="D3996" s="9" t="s">
        <v>305</v>
      </c>
      <c r="E3996" s="9" t="s">
        <v>358</v>
      </c>
      <c r="F3996" s="12" t="str">
        <f aca="false">INDEX(品項主檔!$B$2:$B$11,MATCH($E3996,品項主檔!$A$2:$A$11,0))</f>
        <v>麻油雞湯麵</v>
      </c>
      <c r="G3996" s="12" t="str">
        <f aca="false">INDEX(品項主檔!$C$2:$C$11,MATCH($E3996,品項主檔!$A$2:$A$11,0))</f>
        <v>主食</v>
      </c>
      <c r="H3996" s="17" t="n">
        <f aca="false">SUMIFS(品項年度售價!$D$2:$D$31,品項年度售價!$A$2:$A$31,$B3996,品項年度售價!$B$2:$B$31,$E3996)</f>
        <v>305</v>
      </c>
      <c r="I3996" s="4" t="n">
        <v>613</v>
      </c>
      <c r="J3996" s="14" t="n">
        <f aca="false">H3996*I3996</f>
        <v>186965</v>
      </c>
    </row>
    <row r="3997" customFormat="false" ht="15" hidden="false" customHeight="false" outlineLevel="0" collapsed="false">
      <c r="A3997" s="6" t="str">
        <f aca="false">TEXT(B3997,"0")&amp;"-"&amp;TEXT(C3997,"00")</f>
        <v>2025-10</v>
      </c>
      <c r="B3997" s="4" t="n">
        <v>2025</v>
      </c>
      <c r="C3997" s="4" t="n">
        <v>10</v>
      </c>
      <c r="D3997" s="9" t="s">
        <v>305</v>
      </c>
      <c r="E3997" s="9" t="s">
        <v>360</v>
      </c>
      <c r="F3997" s="12" t="str">
        <f aca="false">INDEX(品項主檔!$B$2:$B$11,MATCH($E3997,品項主檔!$A$2:$A$11,0))</f>
        <v>塔香涼麵</v>
      </c>
      <c r="G3997" s="12" t="str">
        <f aca="false">INDEX(品項主檔!$C$2:$C$11,MATCH($E3997,品項主檔!$A$2:$A$11,0))</f>
        <v>主食</v>
      </c>
      <c r="H3997" s="17" t="n">
        <f aca="false">SUMIFS(品項年度售價!$D$2:$D$31,品項年度售價!$A$2:$A$31,$B3997,品項年度售價!$B$2:$B$31,$E3997)</f>
        <v>185</v>
      </c>
      <c r="I3997" s="4" t="n">
        <v>621</v>
      </c>
      <c r="J3997" s="14" t="n">
        <f aca="false">H3997*I3997</f>
        <v>114885</v>
      </c>
    </row>
    <row r="3998" customFormat="false" ht="15" hidden="false" customHeight="false" outlineLevel="0" collapsed="false">
      <c r="A3998" s="6" t="str">
        <f aca="false">TEXT(B3998,"0")&amp;"-"&amp;TEXT(C3998,"00")</f>
        <v>2025-10</v>
      </c>
      <c r="B3998" s="4" t="n">
        <v>2025</v>
      </c>
      <c r="C3998" s="4" t="n">
        <v>10</v>
      </c>
      <c r="D3998" s="9" t="s">
        <v>305</v>
      </c>
      <c r="E3998" s="9" t="s">
        <v>362</v>
      </c>
      <c r="F3998" s="12" t="str">
        <f aca="false">INDEX(品項主檔!$B$2:$B$11,MATCH($E3998,品項主檔!$A$2:$A$11,0))</f>
        <v>海鮮炒飯</v>
      </c>
      <c r="G3998" s="12" t="str">
        <f aca="false">INDEX(品項主檔!$C$2:$C$11,MATCH($E3998,品項主檔!$A$2:$A$11,0))</f>
        <v>主食</v>
      </c>
      <c r="H3998" s="17" t="n">
        <f aca="false">SUMIFS(品項年度售價!$D$2:$D$31,品項年度售價!$A$2:$A$31,$B3998,品項年度售價!$B$2:$B$31,$E3998)</f>
        <v>255</v>
      </c>
      <c r="I3998" s="4" t="n">
        <v>607</v>
      </c>
      <c r="J3998" s="14" t="n">
        <f aca="false">H3998*I3998</f>
        <v>154785</v>
      </c>
    </row>
    <row r="3999" customFormat="false" ht="15" hidden="false" customHeight="false" outlineLevel="0" collapsed="false">
      <c r="A3999" s="6" t="str">
        <f aca="false">TEXT(B3999,"0")&amp;"-"&amp;TEXT(C3999,"00")</f>
        <v>2025-10</v>
      </c>
      <c r="B3999" s="4" t="n">
        <v>2025</v>
      </c>
      <c r="C3999" s="4" t="n">
        <v>10</v>
      </c>
      <c r="D3999" s="9" t="s">
        <v>305</v>
      </c>
      <c r="E3999" s="9" t="s">
        <v>364</v>
      </c>
      <c r="F3999" s="12" t="str">
        <f aca="false">INDEX(品項主檔!$B$2:$B$11,MATCH($E3999,品項主檔!$A$2:$A$11,0))</f>
        <v>酸辣湯</v>
      </c>
      <c r="G3999" s="12" t="str">
        <f aca="false">INDEX(品項主檔!$C$2:$C$11,MATCH($E3999,品項主檔!$A$2:$A$11,0))</f>
        <v>湯品</v>
      </c>
      <c r="H3999" s="17" t="n">
        <f aca="false">SUMIFS(品項年度售價!$D$2:$D$31,品項年度售價!$A$2:$A$31,$B3999,品項年度售價!$B$2:$B$31,$E3999)</f>
        <v>60</v>
      </c>
      <c r="I3999" s="4" t="n">
        <v>2711</v>
      </c>
      <c r="J3999" s="14" t="n">
        <f aca="false">H3999*I3999</f>
        <v>162660</v>
      </c>
    </row>
    <row r="4000" customFormat="false" ht="15" hidden="false" customHeight="false" outlineLevel="0" collapsed="false">
      <c r="A4000" s="6" t="str">
        <f aca="false">TEXT(B4000,"0")&amp;"-"&amp;TEXT(C4000,"00")</f>
        <v>2025-10</v>
      </c>
      <c r="B4000" s="4" t="n">
        <v>2025</v>
      </c>
      <c r="C4000" s="4" t="n">
        <v>10</v>
      </c>
      <c r="D4000" s="9" t="s">
        <v>305</v>
      </c>
      <c r="E4000" s="9" t="s">
        <v>367</v>
      </c>
      <c r="F4000" s="12" t="str">
        <f aca="false">INDEX(品項主檔!$B$2:$B$11,MATCH($E4000,品項主檔!$A$2:$A$11,0))</f>
        <v>招牌滷味拼盤</v>
      </c>
      <c r="G4000" s="12" t="str">
        <f aca="false">INDEX(品項主檔!$C$2:$C$11,MATCH($E4000,品項主檔!$A$2:$A$11,0))</f>
        <v>小菜</v>
      </c>
      <c r="H4000" s="17" t="n">
        <f aca="false">SUMIFS(品項年度售價!$D$2:$D$31,品項年度售價!$A$2:$A$31,$B4000,品項年度售價!$B$2:$B$31,$E4000)</f>
        <v>125</v>
      </c>
      <c r="I4000" s="4" t="n">
        <v>2483</v>
      </c>
      <c r="J4000" s="14" t="n">
        <f aca="false">H4000*I4000</f>
        <v>310375</v>
      </c>
    </row>
    <row r="4001" customFormat="false" ht="15" hidden="false" customHeight="false" outlineLevel="0" collapsed="false">
      <c r="A4001" s="6" t="str">
        <f aca="false">TEXT(B4001,"0")&amp;"-"&amp;TEXT(C4001,"00")</f>
        <v>2025-10</v>
      </c>
      <c r="B4001" s="4" t="n">
        <v>2025</v>
      </c>
      <c r="C4001" s="4" t="n">
        <v>10</v>
      </c>
      <c r="D4001" s="9" t="s">
        <v>305</v>
      </c>
      <c r="E4001" s="9" t="s">
        <v>370</v>
      </c>
      <c r="F4001" s="12" t="str">
        <f aca="false">INDEX(品項主檔!$B$2:$B$11,MATCH($E4001,品項主檔!$A$2:$A$11,0))</f>
        <v>古早味紅茶</v>
      </c>
      <c r="G4001" s="12" t="str">
        <f aca="false">INDEX(品項主檔!$C$2:$C$11,MATCH($E4001,品項主檔!$A$2:$A$11,0))</f>
        <v>飲品</v>
      </c>
      <c r="H4001" s="17" t="n">
        <f aca="false">SUMIFS(品項年度售價!$D$2:$D$31,品項年度售價!$A$2:$A$31,$B4001,品項年度售價!$B$2:$B$31,$E4001)</f>
        <v>45</v>
      </c>
      <c r="I4001" s="4" t="n">
        <v>4996</v>
      </c>
      <c r="J4001" s="14" t="n">
        <f aca="false">H4001*I4001</f>
        <v>224820</v>
      </c>
    </row>
    <row r="4002" customFormat="false" ht="15" hidden="false" customHeight="false" outlineLevel="0" collapsed="false">
      <c r="A4002" s="6" t="str">
        <f aca="false">TEXT(B4002,"0")&amp;"-"&amp;TEXT(C4002,"00")</f>
        <v>2025-10</v>
      </c>
      <c r="B4002" s="4" t="n">
        <v>2025</v>
      </c>
      <c r="C4002" s="4" t="n">
        <v>10</v>
      </c>
      <c r="D4002" s="9" t="s">
        <v>307</v>
      </c>
      <c r="E4002" s="9" t="s">
        <v>349</v>
      </c>
      <c r="F4002" s="12" t="str">
        <f aca="false">INDEX(品項主檔!$B$2:$B$11,MATCH($E4002,品項主檔!$A$2:$A$11,0))</f>
        <v>招牌牛肉麵</v>
      </c>
      <c r="G4002" s="12" t="str">
        <f aca="false">INDEX(品項主檔!$C$2:$C$11,MATCH($E4002,品項主檔!$A$2:$A$11,0))</f>
        <v>主食</v>
      </c>
      <c r="H4002" s="17" t="n">
        <f aca="false">SUMIFS(品項年度售價!$D$2:$D$31,品項年度售價!$A$2:$A$31,$B4002,品項年度售價!$B$2:$B$31,$E4002)</f>
        <v>295</v>
      </c>
      <c r="I4002" s="4" t="n">
        <v>399</v>
      </c>
      <c r="J4002" s="14" t="n">
        <f aca="false">H4002*I4002</f>
        <v>117705</v>
      </c>
    </row>
    <row r="4003" customFormat="false" ht="15" hidden="false" customHeight="false" outlineLevel="0" collapsed="false">
      <c r="A4003" s="6" t="str">
        <f aca="false">TEXT(B4003,"0")&amp;"-"&amp;TEXT(C4003,"00")</f>
        <v>2025-10</v>
      </c>
      <c r="B4003" s="4" t="n">
        <v>2025</v>
      </c>
      <c r="C4003" s="4" t="n">
        <v>10</v>
      </c>
      <c r="D4003" s="9" t="s">
        <v>307</v>
      </c>
      <c r="E4003" s="9" t="s">
        <v>352</v>
      </c>
      <c r="F4003" s="12" t="str">
        <f aca="false">INDEX(品項主檔!$B$2:$B$11,MATCH($E4003,品項主檔!$A$2:$A$11,0))</f>
        <v>三杯雞定食</v>
      </c>
      <c r="G4003" s="12" t="str">
        <f aca="false">INDEX(品項主檔!$C$2:$C$11,MATCH($E4003,品項主檔!$A$2:$A$11,0))</f>
        <v>主食</v>
      </c>
      <c r="H4003" s="17" t="n">
        <f aca="false">SUMIFS(品項年度售價!$D$2:$D$31,品項年度售價!$A$2:$A$31,$B4003,品項年度售價!$B$2:$B$31,$E4003)</f>
        <v>260</v>
      </c>
      <c r="I4003" s="4" t="n">
        <v>321</v>
      </c>
      <c r="J4003" s="14" t="n">
        <f aca="false">H4003*I4003</f>
        <v>83460</v>
      </c>
    </row>
    <row r="4004" customFormat="false" ht="15" hidden="false" customHeight="false" outlineLevel="0" collapsed="false">
      <c r="A4004" s="6" t="str">
        <f aca="false">TEXT(B4004,"0")&amp;"-"&amp;TEXT(C4004,"00")</f>
        <v>2025-10</v>
      </c>
      <c r="B4004" s="4" t="n">
        <v>2025</v>
      </c>
      <c r="C4004" s="4" t="n">
        <v>10</v>
      </c>
      <c r="D4004" s="9" t="s">
        <v>307</v>
      </c>
      <c r="E4004" s="9" t="s">
        <v>354</v>
      </c>
      <c r="F4004" s="12" t="str">
        <f aca="false">INDEX(品項主檔!$B$2:$B$11,MATCH($E4004,品項主檔!$A$2:$A$11,0))</f>
        <v>蔥油雞腿飯</v>
      </c>
      <c r="G4004" s="12" t="str">
        <f aca="false">INDEX(品項主檔!$C$2:$C$11,MATCH($E4004,品項主檔!$A$2:$A$11,0))</f>
        <v>主食</v>
      </c>
      <c r="H4004" s="17" t="n">
        <f aca="false">SUMIFS(品項年度售價!$D$2:$D$31,品項年度售價!$A$2:$A$31,$B4004,品項年度售價!$B$2:$B$31,$E4004)</f>
        <v>230</v>
      </c>
      <c r="I4004" s="4" t="n">
        <v>448</v>
      </c>
      <c r="J4004" s="14" t="n">
        <f aca="false">H4004*I4004</f>
        <v>103040</v>
      </c>
    </row>
    <row r="4005" customFormat="false" ht="15" hidden="false" customHeight="false" outlineLevel="0" collapsed="false">
      <c r="A4005" s="6" t="str">
        <f aca="false">TEXT(B4005,"0")&amp;"-"&amp;TEXT(C4005,"00")</f>
        <v>2025-10</v>
      </c>
      <c r="B4005" s="4" t="n">
        <v>2025</v>
      </c>
      <c r="C4005" s="4" t="n">
        <v>10</v>
      </c>
      <c r="D4005" s="9" t="s">
        <v>307</v>
      </c>
      <c r="E4005" s="9" t="s">
        <v>356</v>
      </c>
      <c r="F4005" s="12" t="str">
        <f aca="false">INDEX(品項主檔!$B$2:$B$11,MATCH($E4005,品項主檔!$A$2:$A$11,0))</f>
        <v>黑胡椒豬排飯</v>
      </c>
      <c r="G4005" s="12" t="str">
        <f aca="false">INDEX(品項主檔!$C$2:$C$11,MATCH($E4005,品項主檔!$A$2:$A$11,0))</f>
        <v>主食</v>
      </c>
      <c r="H4005" s="17" t="n">
        <f aca="false">SUMIFS(品項年度售價!$D$2:$D$31,品項年度售價!$A$2:$A$31,$B4005,品項年度售價!$B$2:$B$31,$E4005)</f>
        <v>240</v>
      </c>
      <c r="I4005" s="4" t="n">
        <v>375</v>
      </c>
      <c r="J4005" s="14" t="n">
        <f aca="false">H4005*I4005</f>
        <v>90000</v>
      </c>
    </row>
    <row r="4006" customFormat="false" ht="15" hidden="false" customHeight="false" outlineLevel="0" collapsed="false">
      <c r="A4006" s="6" t="str">
        <f aca="false">TEXT(B4006,"0")&amp;"-"&amp;TEXT(C4006,"00")</f>
        <v>2025-10</v>
      </c>
      <c r="B4006" s="4" t="n">
        <v>2025</v>
      </c>
      <c r="C4006" s="4" t="n">
        <v>10</v>
      </c>
      <c r="D4006" s="9" t="s">
        <v>307</v>
      </c>
      <c r="E4006" s="9" t="s">
        <v>358</v>
      </c>
      <c r="F4006" s="12" t="str">
        <f aca="false">INDEX(品項主檔!$B$2:$B$11,MATCH($E4006,品項主檔!$A$2:$A$11,0))</f>
        <v>麻油雞湯麵</v>
      </c>
      <c r="G4006" s="12" t="str">
        <f aca="false">INDEX(品項主檔!$C$2:$C$11,MATCH($E4006,品項主檔!$A$2:$A$11,0))</f>
        <v>主食</v>
      </c>
      <c r="H4006" s="17" t="n">
        <f aca="false">SUMIFS(品項年度售價!$D$2:$D$31,品項年度售價!$A$2:$A$31,$B4006,品項年度售價!$B$2:$B$31,$E4006)</f>
        <v>305</v>
      </c>
      <c r="I4006" s="4" t="n">
        <v>386</v>
      </c>
      <c r="J4006" s="14" t="n">
        <f aca="false">H4006*I4006</f>
        <v>117730</v>
      </c>
    </row>
    <row r="4007" customFormat="false" ht="15" hidden="false" customHeight="false" outlineLevel="0" collapsed="false">
      <c r="A4007" s="6" t="str">
        <f aca="false">TEXT(B4007,"0")&amp;"-"&amp;TEXT(C4007,"00")</f>
        <v>2025-10</v>
      </c>
      <c r="B4007" s="4" t="n">
        <v>2025</v>
      </c>
      <c r="C4007" s="4" t="n">
        <v>10</v>
      </c>
      <c r="D4007" s="9" t="s">
        <v>307</v>
      </c>
      <c r="E4007" s="9" t="s">
        <v>360</v>
      </c>
      <c r="F4007" s="12" t="str">
        <f aca="false">INDEX(品項主檔!$B$2:$B$11,MATCH($E4007,品項主檔!$A$2:$A$11,0))</f>
        <v>塔香涼麵</v>
      </c>
      <c r="G4007" s="12" t="str">
        <f aca="false">INDEX(品項主檔!$C$2:$C$11,MATCH($E4007,品項主檔!$A$2:$A$11,0))</f>
        <v>主食</v>
      </c>
      <c r="H4007" s="17" t="n">
        <f aca="false">SUMIFS(品項年度售價!$D$2:$D$31,品項年度售價!$A$2:$A$31,$B4007,品項年度售價!$B$2:$B$31,$E4007)</f>
        <v>185</v>
      </c>
      <c r="I4007" s="4" t="n">
        <v>400</v>
      </c>
      <c r="J4007" s="14" t="n">
        <f aca="false">H4007*I4007</f>
        <v>74000</v>
      </c>
    </row>
    <row r="4008" customFormat="false" ht="15" hidden="false" customHeight="false" outlineLevel="0" collapsed="false">
      <c r="A4008" s="6" t="str">
        <f aca="false">TEXT(B4008,"0")&amp;"-"&amp;TEXT(C4008,"00")</f>
        <v>2025-10</v>
      </c>
      <c r="B4008" s="4" t="n">
        <v>2025</v>
      </c>
      <c r="C4008" s="4" t="n">
        <v>10</v>
      </c>
      <c r="D4008" s="9" t="s">
        <v>307</v>
      </c>
      <c r="E4008" s="9" t="s">
        <v>362</v>
      </c>
      <c r="F4008" s="12" t="str">
        <f aca="false">INDEX(品項主檔!$B$2:$B$11,MATCH($E4008,品項主檔!$A$2:$A$11,0))</f>
        <v>海鮮炒飯</v>
      </c>
      <c r="G4008" s="12" t="str">
        <f aca="false">INDEX(品項主檔!$C$2:$C$11,MATCH($E4008,品項主檔!$A$2:$A$11,0))</f>
        <v>主食</v>
      </c>
      <c r="H4008" s="17" t="n">
        <f aca="false">SUMIFS(品項年度售價!$D$2:$D$31,品項年度售價!$A$2:$A$31,$B4008,品項年度售價!$B$2:$B$31,$E4008)</f>
        <v>255</v>
      </c>
      <c r="I4008" s="4" t="n">
        <v>409</v>
      </c>
      <c r="J4008" s="14" t="n">
        <f aca="false">H4008*I4008</f>
        <v>104295</v>
      </c>
    </row>
    <row r="4009" customFormat="false" ht="15" hidden="false" customHeight="false" outlineLevel="0" collapsed="false">
      <c r="A4009" s="6" t="str">
        <f aca="false">TEXT(B4009,"0")&amp;"-"&amp;TEXT(C4009,"00")</f>
        <v>2025-10</v>
      </c>
      <c r="B4009" s="4" t="n">
        <v>2025</v>
      </c>
      <c r="C4009" s="4" t="n">
        <v>10</v>
      </c>
      <c r="D4009" s="9" t="s">
        <v>307</v>
      </c>
      <c r="E4009" s="9" t="s">
        <v>364</v>
      </c>
      <c r="F4009" s="12" t="str">
        <f aca="false">INDEX(品項主檔!$B$2:$B$11,MATCH($E4009,品項主檔!$A$2:$A$11,0))</f>
        <v>酸辣湯</v>
      </c>
      <c r="G4009" s="12" t="str">
        <f aca="false">INDEX(品項主檔!$C$2:$C$11,MATCH($E4009,品項主檔!$A$2:$A$11,0))</f>
        <v>湯品</v>
      </c>
      <c r="H4009" s="17" t="n">
        <f aca="false">SUMIFS(品項年度售價!$D$2:$D$31,品項年度售價!$A$2:$A$31,$B4009,品項年度售價!$B$2:$B$31,$E4009)</f>
        <v>60</v>
      </c>
      <c r="I4009" s="4" t="n">
        <v>1665</v>
      </c>
      <c r="J4009" s="14" t="n">
        <f aca="false">H4009*I4009</f>
        <v>99900</v>
      </c>
    </row>
    <row r="4010" customFormat="false" ht="15" hidden="false" customHeight="false" outlineLevel="0" collapsed="false">
      <c r="A4010" s="6" t="str">
        <f aca="false">TEXT(B4010,"0")&amp;"-"&amp;TEXT(C4010,"00")</f>
        <v>2025-10</v>
      </c>
      <c r="B4010" s="4" t="n">
        <v>2025</v>
      </c>
      <c r="C4010" s="4" t="n">
        <v>10</v>
      </c>
      <c r="D4010" s="9" t="s">
        <v>307</v>
      </c>
      <c r="E4010" s="9" t="s">
        <v>367</v>
      </c>
      <c r="F4010" s="12" t="str">
        <f aca="false">INDEX(品項主檔!$B$2:$B$11,MATCH($E4010,品項主檔!$A$2:$A$11,0))</f>
        <v>招牌滷味拼盤</v>
      </c>
      <c r="G4010" s="12" t="str">
        <f aca="false">INDEX(品項主檔!$C$2:$C$11,MATCH($E4010,品項主檔!$A$2:$A$11,0))</f>
        <v>小菜</v>
      </c>
      <c r="H4010" s="17" t="n">
        <f aca="false">SUMIFS(品項年度售價!$D$2:$D$31,品項年度售價!$A$2:$A$31,$B4010,品項年度售價!$B$2:$B$31,$E4010)</f>
        <v>125</v>
      </c>
      <c r="I4010" s="4" t="n">
        <v>1451</v>
      </c>
      <c r="J4010" s="14" t="n">
        <f aca="false">H4010*I4010</f>
        <v>181375</v>
      </c>
    </row>
    <row r="4011" customFormat="false" ht="15" hidden="false" customHeight="false" outlineLevel="0" collapsed="false">
      <c r="A4011" s="6" t="str">
        <f aca="false">TEXT(B4011,"0")&amp;"-"&amp;TEXT(C4011,"00")</f>
        <v>2025-10</v>
      </c>
      <c r="B4011" s="4" t="n">
        <v>2025</v>
      </c>
      <c r="C4011" s="4" t="n">
        <v>10</v>
      </c>
      <c r="D4011" s="9" t="s">
        <v>307</v>
      </c>
      <c r="E4011" s="9" t="s">
        <v>370</v>
      </c>
      <c r="F4011" s="12" t="str">
        <f aca="false">INDEX(品項主檔!$B$2:$B$11,MATCH($E4011,品項主檔!$A$2:$A$11,0))</f>
        <v>古早味紅茶</v>
      </c>
      <c r="G4011" s="12" t="str">
        <f aca="false">INDEX(品項主檔!$C$2:$C$11,MATCH($E4011,品項主檔!$A$2:$A$11,0))</f>
        <v>飲品</v>
      </c>
      <c r="H4011" s="17" t="n">
        <f aca="false">SUMIFS(品項年度售價!$D$2:$D$31,品項年度售價!$A$2:$A$31,$B4011,品項年度售價!$B$2:$B$31,$E4011)</f>
        <v>45</v>
      </c>
      <c r="I4011" s="4" t="n">
        <v>3575</v>
      </c>
      <c r="J4011" s="14" t="n">
        <f aca="false">H4011*I4011</f>
        <v>160875</v>
      </c>
    </row>
    <row r="4012" customFormat="false" ht="15" hidden="false" customHeight="false" outlineLevel="0" collapsed="false">
      <c r="A4012" s="6" t="str">
        <f aca="false">TEXT(B4012,"0")&amp;"-"&amp;TEXT(C4012,"00")</f>
        <v>2025-10</v>
      </c>
      <c r="B4012" s="4" t="n">
        <v>2025</v>
      </c>
      <c r="C4012" s="4" t="n">
        <v>10</v>
      </c>
      <c r="D4012" s="9" t="s">
        <v>310</v>
      </c>
      <c r="E4012" s="9" t="s">
        <v>349</v>
      </c>
      <c r="F4012" s="12" t="str">
        <f aca="false">INDEX(品項主檔!$B$2:$B$11,MATCH($E4012,品項主檔!$A$2:$A$11,0))</f>
        <v>招牌牛肉麵</v>
      </c>
      <c r="G4012" s="12" t="str">
        <f aca="false">INDEX(品項主檔!$C$2:$C$11,MATCH($E4012,品項主檔!$A$2:$A$11,0))</f>
        <v>主食</v>
      </c>
      <c r="H4012" s="17" t="n">
        <f aca="false">SUMIFS(品項年度售價!$D$2:$D$31,品項年度售價!$A$2:$A$31,$B4012,品項年度售價!$B$2:$B$31,$E4012)</f>
        <v>295</v>
      </c>
      <c r="I4012" s="4" t="n">
        <v>358</v>
      </c>
      <c r="J4012" s="14" t="n">
        <f aca="false">H4012*I4012</f>
        <v>105610</v>
      </c>
    </row>
    <row r="4013" customFormat="false" ht="15" hidden="false" customHeight="false" outlineLevel="0" collapsed="false">
      <c r="A4013" s="6" t="str">
        <f aca="false">TEXT(B4013,"0")&amp;"-"&amp;TEXT(C4013,"00")</f>
        <v>2025-10</v>
      </c>
      <c r="B4013" s="4" t="n">
        <v>2025</v>
      </c>
      <c r="C4013" s="4" t="n">
        <v>10</v>
      </c>
      <c r="D4013" s="9" t="s">
        <v>310</v>
      </c>
      <c r="E4013" s="9" t="s">
        <v>352</v>
      </c>
      <c r="F4013" s="12" t="str">
        <f aca="false">INDEX(品項主檔!$B$2:$B$11,MATCH($E4013,品項主檔!$A$2:$A$11,0))</f>
        <v>三杯雞定食</v>
      </c>
      <c r="G4013" s="12" t="str">
        <f aca="false">INDEX(品項主檔!$C$2:$C$11,MATCH($E4013,品項主檔!$A$2:$A$11,0))</f>
        <v>主食</v>
      </c>
      <c r="H4013" s="17" t="n">
        <f aca="false">SUMIFS(品項年度售價!$D$2:$D$31,品項年度售價!$A$2:$A$31,$B4013,品項年度售價!$B$2:$B$31,$E4013)</f>
        <v>260</v>
      </c>
      <c r="I4013" s="4" t="n">
        <v>346</v>
      </c>
      <c r="J4013" s="14" t="n">
        <f aca="false">H4013*I4013</f>
        <v>89960</v>
      </c>
    </row>
    <row r="4014" customFormat="false" ht="15" hidden="false" customHeight="false" outlineLevel="0" collapsed="false">
      <c r="A4014" s="6" t="str">
        <f aca="false">TEXT(B4014,"0")&amp;"-"&amp;TEXT(C4014,"00")</f>
        <v>2025-10</v>
      </c>
      <c r="B4014" s="4" t="n">
        <v>2025</v>
      </c>
      <c r="C4014" s="4" t="n">
        <v>10</v>
      </c>
      <c r="D4014" s="9" t="s">
        <v>310</v>
      </c>
      <c r="E4014" s="9" t="s">
        <v>354</v>
      </c>
      <c r="F4014" s="12" t="str">
        <f aca="false">INDEX(品項主檔!$B$2:$B$11,MATCH($E4014,品項主檔!$A$2:$A$11,0))</f>
        <v>蔥油雞腿飯</v>
      </c>
      <c r="G4014" s="12" t="str">
        <f aca="false">INDEX(品項主檔!$C$2:$C$11,MATCH($E4014,品項主檔!$A$2:$A$11,0))</f>
        <v>主食</v>
      </c>
      <c r="H4014" s="17" t="n">
        <f aca="false">SUMIFS(品項年度售價!$D$2:$D$31,品項年度售價!$A$2:$A$31,$B4014,品項年度售價!$B$2:$B$31,$E4014)</f>
        <v>230</v>
      </c>
      <c r="I4014" s="4" t="n">
        <v>336</v>
      </c>
      <c r="J4014" s="14" t="n">
        <f aca="false">H4014*I4014</f>
        <v>77280</v>
      </c>
    </row>
    <row r="4015" customFormat="false" ht="15" hidden="false" customHeight="false" outlineLevel="0" collapsed="false">
      <c r="A4015" s="6" t="str">
        <f aca="false">TEXT(B4015,"0")&amp;"-"&amp;TEXT(C4015,"00")</f>
        <v>2025-10</v>
      </c>
      <c r="B4015" s="4" t="n">
        <v>2025</v>
      </c>
      <c r="C4015" s="4" t="n">
        <v>10</v>
      </c>
      <c r="D4015" s="9" t="s">
        <v>310</v>
      </c>
      <c r="E4015" s="9" t="s">
        <v>356</v>
      </c>
      <c r="F4015" s="12" t="str">
        <f aca="false">INDEX(品項主檔!$B$2:$B$11,MATCH($E4015,品項主檔!$A$2:$A$11,0))</f>
        <v>黑胡椒豬排飯</v>
      </c>
      <c r="G4015" s="12" t="str">
        <f aca="false">INDEX(品項主檔!$C$2:$C$11,MATCH($E4015,品項主檔!$A$2:$A$11,0))</f>
        <v>主食</v>
      </c>
      <c r="H4015" s="17" t="n">
        <f aca="false">SUMIFS(品項年度售價!$D$2:$D$31,品項年度售價!$A$2:$A$31,$B4015,品項年度售價!$B$2:$B$31,$E4015)</f>
        <v>240</v>
      </c>
      <c r="I4015" s="4" t="n">
        <v>323</v>
      </c>
      <c r="J4015" s="14" t="n">
        <f aca="false">H4015*I4015</f>
        <v>77520</v>
      </c>
    </row>
    <row r="4016" customFormat="false" ht="15" hidden="false" customHeight="false" outlineLevel="0" collapsed="false">
      <c r="A4016" s="6" t="str">
        <f aca="false">TEXT(B4016,"0")&amp;"-"&amp;TEXT(C4016,"00")</f>
        <v>2025-10</v>
      </c>
      <c r="B4016" s="4" t="n">
        <v>2025</v>
      </c>
      <c r="C4016" s="4" t="n">
        <v>10</v>
      </c>
      <c r="D4016" s="9" t="s">
        <v>310</v>
      </c>
      <c r="E4016" s="9" t="s">
        <v>358</v>
      </c>
      <c r="F4016" s="12" t="str">
        <f aca="false">INDEX(品項主檔!$B$2:$B$11,MATCH($E4016,品項主檔!$A$2:$A$11,0))</f>
        <v>麻油雞湯麵</v>
      </c>
      <c r="G4016" s="12" t="str">
        <f aca="false">INDEX(品項主檔!$C$2:$C$11,MATCH($E4016,品項主檔!$A$2:$A$11,0))</f>
        <v>主食</v>
      </c>
      <c r="H4016" s="17" t="n">
        <f aca="false">SUMIFS(品項年度售價!$D$2:$D$31,品項年度售價!$A$2:$A$31,$B4016,品項年度售價!$B$2:$B$31,$E4016)</f>
        <v>305</v>
      </c>
      <c r="I4016" s="4" t="n">
        <v>270</v>
      </c>
      <c r="J4016" s="14" t="n">
        <f aca="false">H4016*I4016</f>
        <v>82350</v>
      </c>
    </row>
    <row r="4017" customFormat="false" ht="15" hidden="false" customHeight="false" outlineLevel="0" collapsed="false">
      <c r="A4017" s="6" t="str">
        <f aca="false">TEXT(B4017,"0")&amp;"-"&amp;TEXT(C4017,"00")</f>
        <v>2025-10</v>
      </c>
      <c r="B4017" s="4" t="n">
        <v>2025</v>
      </c>
      <c r="C4017" s="4" t="n">
        <v>10</v>
      </c>
      <c r="D4017" s="9" t="s">
        <v>310</v>
      </c>
      <c r="E4017" s="9" t="s">
        <v>360</v>
      </c>
      <c r="F4017" s="12" t="str">
        <f aca="false">INDEX(品項主檔!$B$2:$B$11,MATCH($E4017,品項主檔!$A$2:$A$11,0))</f>
        <v>塔香涼麵</v>
      </c>
      <c r="G4017" s="12" t="str">
        <f aca="false">INDEX(品項主檔!$C$2:$C$11,MATCH($E4017,品項主檔!$A$2:$A$11,0))</f>
        <v>主食</v>
      </c>
      <c r="H4017" s="17" t="n">
        <f aca="false">SUMIFS(品項年度售價!$D$2:$D$31,品項年度售價!$A$2:$A$31,$B4017,品項年度售價!$B$2:$B$31,$E4017)</f>
        <v>185</v>
      </c>
      <c r="I4017" s="4" t="n">
        <v>221</v>
      </c>
      <c r="J4017" s="14" t="n">
        <f aca="false">H4017*I4017</f>
        <v>40885</v>
      </c>
    </row>
    <row r="4018" customFormat="false" ht="15" hidden="false" customHeight="false" outlineLevel="0" collapsed="false">
      <c r="A4018" s="6" t="str">
        <f aca="false">TEXT(B4018,"0")&amp;"-"&amp;TEXT(C4018,"00")</f>
        <v>2025-10</v>
      </c>
      <c r="B4018" s="4" t="n">
        <v>2025</v>
      </c>
      <c r="C4018" s="4" t="n">
        <v>10</v>
      </c>
      <c r="D4018" s="9" t="s">
        <v>310</v>
      </c>
      <c r="E4018" s="9" t="s">
        <v>362</v>
      </c>
      <c r="F4018" s="12" t="str">
        <f aca="false">INDEX(品項主檔!$B$2:$B$11,MATCH($E4018,品項主檔!$A$2:$A$11,0))</f>
        <v>海鮮炒飯</v>
      </c>
      <c r="G4018" s="12" t="str">
        <f aca="false">INDEX(品項主檔!$C$2:$C$11,MATCH($E4018,品項主檔!$A$2:$A$11,0))</f>
        <v>主食</v>
      </c>
      <c r="H4018" s="17" t="n">
        <f aca="false">SUMIFS(品項年度售價!$D$2:$D$31,品項年度售價!$A$2:$A$31,$B4018,品項年度售價!$B$2:$B$31,$E4018)</f>
        <v>255</v>
      </c>
      <c r="I4018" s="4" t="n">
        <v>300</v>
      </c>
      <c r="J4018" s="14" t="n">
        <f aca="false">H4018*I4018</f>
        <v>76500</v>
      </c>
    </row>
    <row r="4019" customFormat="false" ht="15" hidden="false" customHeight="false" outlineLevel="0" collapsed="false">
      <c r="A4019" s="6" t="str">
        <f aca="false">TEXT(B4019,"0")&amp;"-"&amp;TEXT(C4019,"00")</f>
        <v>2025-10</v>
      </c>
      <c r="B4019" s="4" t="n">
        <v>2025</v>
      </c>
      <c r="C4019" s="4" t="n">
        <v>10</v>
      </c>
      <c r="D4019" s="9" t="s">
        <v>310</v>
      </c>
      <c r="E4019" s="9" t="s">
        <v>364</v>
      </c>
      <c r="F4019" s="12" t="str">
        <f aca="false">INDEX(品項主檔!$B$2:$B$11,MATCH($E4019,品項主檔!$A$2:$A$11,0))</f>
        <v>酸辣湯</v>
      </c>
      <c r="G4019" s="12" t="str">
        <f aca="false">INDEX(品項主檔!$C$2:$C$11,MATCH($E4019,品項主檔!$A$2:$A$11,0))</f>
        <v>湯品</v>
      </c>
      <c r="H4019" s="17" t="n">
        <f aca="false">SUMIFS(品項年度售價!$D$2:$D$31,品項年度售價!$A$2:$A$31,$B4019,品項年度售價!$B$2:$B$31,$E4019)</f>
        <v>60</v>
      </c>
      <c r="I4019" s="4" t="n">
        <v>1671</v>
      </c>
      <c r="J4019" s="14" t="n">
        <f aca="false">H4019*I4019</f>
        <v>100260</v>
      </c>
    </row>
    <row r="4020" customFormat="false" ht="15" hidden="false" customHeight="false" outlineLevel="0" collapsed="false">
      <c r="A4020" s="6" t="str">
        <f aca="false">TEXT(B4020,"0")&amp;"-"&amp;TEXT(C4020,"00")</f>
        <v>2025-10</v>
      </c>
      <c r="B4020" s="4" t="n">
        <v>2025</v>
      </c>
      <c r="C4020" s="4" t="n">
        <v>10</v>
      </c>
      <c r="D4020" s="9" t="s">
        <v>310</v>
      </c>
      <c r="E4020" s="9" t="s">
        <v>367</v>
      </c>
      <c r="F4020" s="12" t="str">
        <f aca="false">INDEX(品項主檔!$B$2:$B$11,MATCH($E4020,品項主檔!$A$2:$A$11,0))</f>
        <v>招牌滷味拼盤</v>
      </c>
      <c r="G4020" s="12" t="str">
        <f aca="false">INDEX(品項主檔!$C$2:$C$11,MATCH($E4020,品項主檔!$A$2:$A$11,0))</f>
        <v>小菜</v>
      </c>
      <c r="H4020" s="17" t="n">
        <f aca="false">SUMIFS(品項年度售價!$D$2:$D$31,品項年度售價!$A$2:$A$31,$B4020,品項年度售價!$B$2:$B$31,$E4020)</f>
        <v>125</v>
      </c>
      <c r="I4020" s="4" t="n">
        <v>985</v>
      </c>
      <c r="J4020" s="14" t="n">
        <f aca="false">H4020*I4020</f>
        <v>123125</v>
      </c>
    </row>
    <row r="4021" customFormat="false" ht="15" hidden="false" customHeight="false" outlineLevel="0" collapsed="false">
      <c r="A4021" s="6" t="str">
        <f aca="false">TEXT(B4021,"0")&amp;"-"&amp;TEXT(C4021,"00")</f>
        <v>2025-10</v>
      </c>
      <c r="B4021" s="4" t="n">
        <v>2025</v>
      </c>
      <c r="C4021" s="4" t="n">
        <v>10</v>
      </c>
      <c r="D4021" s="9" t="s">
        <v>310</v>
      </c>
      <c r="E4021" s="9" t="s">
        <v>370</v>
      </c>
      <c r="F4021" s="12" t="str">
        <f aca="false">INDEX(品項主檔!$B$2:$B$11,MATCH($E4021,品項主檔!$A$2:$A$11,0))</f>
        <v>古早味紅茶</v>
      </c>
      <c r="G4021" s="12" t="str">
        <f aca="false">INDEX(品項主檔!$C$2:$C$11,MATCH($E4021,品項主檔!$A$2:$A$11,0))</f>
        <v>飲品</v>
      </c>
      <c r="H4021" s="17" t="n">
        <f aca="false">SUMIFS(品項年度售價!$D$2:$D$31,品項年度售價!$A$2:$A$31,$B4021,品項年度售價!$B$2:$B$31,$E4021)</f>
        <v>45</v>
      </c>
      <c r="I4021" s="4" t="n">
        <v>2499</v>
      </c>
      <c r="J4021" s="14" t="n">
        <f aca="false">H4021*I4021</f>
        <v>112455</v>
      </c>
    </row>
    <row r="4022" customFormat="false" ht="15" hidden="false" customHeight="false" outlineLevel="0" collapsed="false">
      <c r="A4022" s="6" t="str">
        <f aca="false">TEXT(B4022,"0")&amp;"-"&amp;TEXT(C4022,"00")</f>
        <v>2025-10</v>
      </c>
      <c r="B4022" s="4" t="n">
        <v>2025</v>
      </c>
      <c r="C4022" s="4" t="n">
        <v>10</v>
      </c>
      <c r="D4022" s="9" t="s">
        <v>318</v>
      </c>
      <c r="E4022" s="9" t="s">
        <v>349</v>
      </c>
      <c r="F4022" s="12" t="str">
        <f aca="false">INDEX(品項主檔!$B$2:$B$11,MATCH($E4022,品項主檔!$A$2:$A$11,0))</f>
        <v>招牌牛肉麵</v>
      </c>
      <c r="G4022" s="12" t="str">
        <f aca="false">INDEX(品項主檔!$C$2:$C$11,MATCH($E4022,品項主檔!$A$2:$A$11,0))</f>
        <v>主食</v>
      </c>
      <c r="H4022" s="17" t="n">
        <f aca="false">SUMIFS(品項年度售價!$D$2:$D$31,品項年度售價!$A$2:$A$31,$B4022,品項年度售價!$B$2:$B$31,$E4022)</f>
        <v>295</v>
      </c>
      <c r="I4022" s="4" t="n">
        <v>385</v>
      </c>
      <c r="J4022" s="14" t="n">
        <f aca="false">H4022*I4022</f>
        <v>113575</v>
      </c>
    </row>
    <row r="4023" customFormat="false" ht="15" hidden="false" customHeight="false" outlineLevel="0" collapsed="false">
      <c r="A4023" s="6" t="str">
        <f aca="false">TEXT(B4023,"0")&amp;"-"&amp;TEXT(C4023,"00")</f>
        <v>2025-10</v>
      </c>
      <c r="B4023" s="4" t="n">
        <v>2025</v>
      </c>
      <c r="C4023" s="4" t="n">
        <v>10</v>
      </c>
      <c r="D4023" s="9" t="s">
        <v>318</v>
      </c>
      <c r="E4023" s="9" t="s">
        <v>352</v>
      </c>
      <c r="F4023" s="12" t="str">
        <f aca="false">INDEX(品項主檔!$B$2:$B$11,MATCH($E4023,品項主檔!$A$2:$A$11,0))</f>
        <v>三杯雞定食</v>
      </c>
      <c r="G4023" s="12" t="str">
        <f aca="false">INDEX(品項主檔!$C$2:$C$11,MATCH($E4023,品項主檔!$A$2:$A$11,0))</f>
        <v>主食</v>
      </c>
      <c r="H4023" s="17" t="n">
        <f aca="false">SUMIFS(品項年度售價!$D$2:$D$31,品項年度售價!$A$2:$A$31,$B4023,品項年度售價!$B$2:$B$31,$E4023)</f>
        <v>260</v>
      </c>
      <c r="I4023" s="4" t="n">
        <v>413</v>
      </c>
      <c r="J4023" s="14" t="n">
        <f aca="false">H4023*I4023</f>
        <v>107380</v>
      </c>
    </row>
    <row r="4024" customFormat="false" ht="15" hidden="false" customHeight="false" outlineLevel="0" collapsed="false">
      <c r="A4024" s="6" t="str">
        <f aca="false">TEXT(B4024,"0")&amp;"-"&amp;TEXT(C4024,"00")</f>
        <v>2025-10</v>
      </c>
      <c r="B4024" s="4" t="n">
        <v>2025</v>
      </c>
      <c r="C4024" s="4" t="n">
        <v>10</v>
      </c>
      <c r="D4024" s="9" t="s">
        <v>318</v>
      </c>
      <c r="E4024" s="9" t="s">
        <v>354</v>
      </c>
      <c r="F4024" s="12" t="str">
        <f aca="false">INDEX(品項主檔!$B$2:$B$11,MATCH($E4024,品項主檔!$A$2:$A$11,0))</f>
        <v>蔥油雞腿飯</v>
      </c>
      <c r="G4024" s="12" t="str">
        <f aca="false">INDEX(品項主檔!$C$2:$C$11,MATCH($E4024,品項主檔!$A$2:$A$11,0))</f>
        <v>主食</v>
      </c>
      <c r="H4024" s="17" t="n">
        <f aca="false">SUMIFS(品項年度售價!$D$2:$D$31,品項年度售價!$A$2:$A$31,$B4024,品項年度售價!$B$2:$B$31,$E4024)</f>
        <v>230</v>
      </c>
      <c r="I4024" s="4" t="n">
        <v>459</v>
      </c>
      <c r="J4024" s="14" t="n">
        <f aca="false">H4024*I4024</f>
        <v>105570</v>
      </c>
    </row>
    <row r="4025" customFormat="false" ht="15" hidden="false" customHeight="false" outlineLevel="0" collapsed="false">
      <c r="A4025" s="6" t="str">
        <f aca="false">TEXT(B4025,"0")&amp;"-"&amp;TEXT(C4025,"00")</f>
        <v>2025-10</v>
      </c>
      <c r="B4025" s="4" t="n">
        <v>2025</v>
      </c>
      <c r="C4025" s="4" t="n">
        <v>10</v>
      </c>
      <c r="D4025" s="9" t="s">
        <v>318</v>
      </c>
      <c r="E4025" s="9" t="s">
        <v>356</v>
      </c>
      <c r="F4025" s="12" t="str">
        <f aca="false">INDEX(品項主檔!$B$2:$B$11,MATCH($E4025,品項主檔!$A$2:$A$11,0))</f>
        <v>黑胡椒豬排飯</v>
      </c>
      <c r="G4025" s="12" t="str">
        <f aca="false">INDEX(品項主檔!$C$2:$C$11,MATCH($E4025,品項主檔!$A$2:$A$11,0))</f>
        <v>主食</v>
      </c>
      <c r="H4025" s="17" t="n">
        <f aca="false">SUMIFS(品項年度售價!$D$2:$D$31,品項年度售價!$A$2:$A$31,$B4025,品項年度售價!$B$2:$B$31,$E4025)</f>
        <v>240</v>
      </c>
      <c r="I4025" s="4" t="n">
        <v>349</v>
      </c>
      <c r="J4025" s="14" t="n">
        <f aca="false">H4025*I4025</f>
        <v>83760</v>
      </c>
    </row>
    <row r="4026" customFormat="false" ht="15" hidden="false" customHeight="false" outlineLevel="0" collapsed="false">
      <c r="A4026" s="6" t="str">
        <f aca="false">TEXT(B4026,"0")&amp;"-"&amp;TEXT(C4026,"00")</f>
        <v>2025-10</v>
      </c>
      <c r="B4026" s="4" t="n">
        <v>2025</v>
      </c>
      <c r="C4026" s="4" t="n">
        <v>10</v>
      </c>
      <c r="D4026" s="9" t="s">
        <v>318</v>
      </c>
      <c r="E4026" s="9" t="s">
        <v>358</v>
      </c>
      <c r="F4026" s="12" t="str">
        <f aca="false">INDEX(品項主檔!$B$2:$B$11,MATCH($E4026,品項主檔!$A$2:$A$11,0))</f>
        <v>麻油雞湯麵</v>
      </c>
      <c r="G4026" s="12" t="str">
        <f aca="false">INDEX(品項主檔!$C$2:$C$11,MATCH($E4026,品項主檔!$A$2:$A$11,0))</f>
        <v>主食</v>
      </c>
      <c r="H4026" s="17" t="n">
        <f aca="false">SUMIFS(品項年度售價!$D$2:$D$31,品項年度售價!$A$2:$A$31,$B4026,品項年度售價!$B$2:$B$31,$E4026)</f>
        <v>305</v>
      </c>
      <c r="I4026" s="4" t="n">
        <v>441</v>
      </c>
      <c r="J4026" s="14" t="n">
        <f aca="false">H4026*I4026</f>
        <v>134505</v>
      </c>
    </row>
    <row r="4027" customFormat="false" ht="15" hidden="false" customHeight="false" outlineLevel="0" collapsed="false">
      <c r="A4027" s="6" t="str">
        <f aca="false">TEXT(B4027,"0")&amp;"-"&amp;TEXT(C4027,"00")</f>
        <v>2025-10</v>
      </c>
      <c r="B4027" s="4" t="n">
        <v>2025</v>
      </c>
      <c r="C4027" s="4" t="n">
        <v>10</v>
      </c>
      <c r="D4027" s="9" t="s">
        <v>318</v>
      </c>
      <c r="E4027" s="9" t="s">
        <v>360</v>
      </c>
      <c r="F4027" s="12" t="str">
        <f aca="false">INDEX(品項主檔!$B$2:$B$11,MATCH($E4027,品項主檔!$A$2:$A$11,0))</f>
        <v>塔香涼麵</v>
      </c>
      <c r="G4027" s="12" t="str">
        <f aca="false">INDEX(品項主檔!$C$2:$C$11,MATCH($E4027,品項主檔!$A$2:$A$11,0))</f>
        <v>主食</v>
      </c>
      <c r="H4027" s="17" t="n">
        <f aca="false">SUMIFS(品項年度售價!$D$2:$D$31,品項年度售價!$A$2:$A$31,$B4027,品項年度售價!$B$2:$B$31,$E4027)</f>
        <v>185</v>
      </c>
      <c r="I4027" s="4" t="n">
        <v>340</v>
      </c>
      <c r="J4027" s="14" t="n">
        <f aca="false">H4027*I4027</f>
        <v>62900</v>
      </c>
    </row>
    <row r="4028" customFormat="false" ht="15" hidden="false" customHeight="false" outlineLevel="0" collapsed="false">
      <c r="A4028" s="6" t="str">
        <f aca="false">TEXT(B4028,"0")&amp;"-"&amp;TEXT(C4028,"00")</f>
        <v>2025-10</v>
      </c>
      <c r="B4028" s="4" t="n">
        <v>2025</v>
      </c>
      <c r="C4028" s="4" t="n">
        <v>10</v>
      </c>
      <c r="D4028" s="9" t="s">
        <v>318</v>
      </c>
      <c r="E4028" s="9" t="s">
        <v>362</v>
      </c>
      <c r="F4028" s="12" t="str">
        <f aca="false">INDEX(品項主檔!$B$2:$B$11,MATCH($E4028,品項主檔!$A$2:$A$11,0))</f>
        <v>海鮮炒飯</v>
      </c>
      <c r="G4028" s="12" t="str">
        <f aca="false">INDEX(品項主檔!$C$2:$C$11,MATCH($E4028,品項主檔!$A$2:$A$11,0))</f>
        <v>主食</v>
      </c>
      <c r="H4028" s="17" t="n">
        <f aca="false">SUMIFS(品項年度售價!$D$2:$D$31,品項年度售價!$A$2:$A$31,$B4028,品項年度售價!$B$2:$B$31,$E4028)</f>
        <v>255</v>
      </c>
      <c r="I4028" s="4" t="n">
        <v>362</v>
      </c>
      <c r="J4028" s="14" t="n">
        <f aca="false">H4028*I4028</f>
        <v>92310</v>
      </c>
    </row>
    <row r="4029" customFormat="false" ht="15" hidden="false" customHeight="false" outlineLevel="0" collapsed="false">
      <c r="A4029" s="6" t="str">
        <f aca="false">TEXT(B4029,"0")&amp;"-"&amp;TEXT(C4029,"00")</f>
        <v>2025-10</v>
      </c>
      <c r="B4029" s="4" t="n">
        <v>2025</v>
      </c>
      <c r="C4029" s="4" t="n">
        <v>10</v>
      </c>
      <c r="D4029" s="9" t="s">
        <v>318</v>
      </c>
      <c r="E4029" s="9" t="s">
        <v>364</v>
      </c>
      <c r="F4029" s="12" t="str">
        <f aca="false">INDEX(品項主檔!$B$2:$B$11,MATCH($E4029,品項主檔!$A$2:$A$11,0))</f>
        <v>酸辣湯</v>
      </c>
      <c r="G4029" s="12" t="str">
        <f aca="false">INDEX(品項主檔!$C$2:$C$11,MATCH($E4029,品項主檔!$A$2:$A$11,0))</f>
        <v>湯品</v>
      </c>
      <c r="H4029" s="17" t="n">
        <f aca="false">SUMIFS(品項年度售價!$D$2:$D$31,品項年度售價!$A$2:$A$31,$B4029,品項年度售價!$B$2:$B$31,$E4029)</f>
        <v>60</v>
      </c>
      <c r="I4029" s="4" t="n">
        <v>2414</v>
      </c>
      <c r="J4029" s="14" t="n">
        <f aca="false">H4029*I4029</f>
        <v>144840</v>
      </c>
    </row>
    <row r="4030" customFormat="false" ht="15" hidden="false" customHeight="false" outlineLevel="0" collapsed="false">
      <c r="A4030" s="6" t="str">
        <f aca="false">TEXT(B4030,"0")&amp;"-"&amp;TEXT(C4030,"00")</f>
        <v>2025-10</v>
      </c>
      <c r="B4030" s="4" t="n">
        <v>2025</v>
      </c>
      <c r="C4030" s="4" t="n">
        <v>10</v>
      </c>
      <c r="D4030" s="9" t="s">
        <v>318</v>
      </c>
      <c r="E4030" s="9" t="s">
        <v>367</v>
      </c>
      <c r="F4030" s="12" t="str">
        <f aca="false">INDEX(品項主檔!$B$2:$B$11,MATCH($E4030,品項主檔!$A$2:$A$11,0))</f>
        <v>招牌滷味拼盤</v>
      </c>
      <c r="G4030" s="12" t="str">
        <f aca="false">INDEX(品項主檔!$C$2:$C$11,MATCH($E4030,品項主檔!$A$2:$A$11,0))</f>
        <v>小菜</v>
      </c>
      <c r="H4030" s="17" t="n">
        <f aca="false">SUMIFS(品項年度售價!$D$2:$D$31,品項年度售價!$A$2:$A$31,$B4030,品項年度售價!$B$2:$B$31,$E4030)</f>
        <v>125</v>
      </c>
      <c r="I4030" s="4" t="n">
        <v>1330</v>
      </c>
      <c r="J4030" s="14" t="n">
        <f aca="false">H4030*I4030</f>
        <v>166250</v>
      </c>
    </row>
    <row r="4031" customFormat="false" ht="15" hidden="false" customHeight="false" outlineLevel="0" collapsed="false">
      <c r="A4031" s="6" t="str">
        <f aca="false">TEXT(B4031,"0")&amp;"-"&amp;TEXT(C4031,"00")</f>
        <v>2025-10</v>
      </c>
      <c r="B4031" s="4" t="n">
        <v>2025</v>
      </c>
      <c r="C4031" s="4" t="n">
        <v>10</v>
      </c>
      <c r="D4031" s="9" t="s">
        <v>318</v>
      </c>
      <c r="E4031" s="9" t="s">
        <v>370</v>
      </c>
      <c r="F4031" s="12" t="str">
        <f aca="false">INDEX(品項主檔!$B$2:$B$11,MATCH($E4031,品項主檔!$A$2:$A$11,0))</f>
        <v>古早味紅茶</v>
      </c>
      <c r="G4031" s="12" t="str">
        <f aca="false">INDEX(品項主檔!$C$2:$C$11,MATCH($E4031,品項主檔!$A$2:$A$11,0))</f>
        <v>飲品</v>
      </c>
      <c r="H4031" s="17" t="n">
        <f aca="false">SUMIFS(品項年度售價!$D$2:$D$31,品項年度售價!$A$2:$A$31,$B4031,品項年度售價!$B$2:$B$31,$E4031)</f>
        <v>45</v>
      </c>
      <c r="I4031" s="4" t="n">
        <v>3557</v>
      </c>
      <c r="J4031" s="14" t="n">
        <f aca="false">H4031*I4031</f>
        <v>160065</v>
      </c>
    </row>
    <row r="4032" customFormat="false" ht="15" hidden="false" customHeight="false" outlineLevel="0" collapsed="false">
      <c r="A4032" s="6" t="str">
        <f aca="false">TEXT(B4032,"0")&amp;"-"&amp;TEXT(C4032,"00")</f>
        <v>2025-10</v>
      </c>
      <c r="B4032" s="4" t="n">
        <v>2025</v>
      </c>
      <c r="C4032" s="4" t="n">
        <v>10</v>
      </c>
      <c r="D4032" s="9" t="s">
        <v>323</v>
      </c>
      <c r="E4032" s="9" t="s">
        <v>349</v>
      </c>
      <c r="F4032" s="12" t="str">
        <f aca="false">INDEX(品項主檔!$B$2:$B$11,MATCH($E4032,品項主檔!$A$2:$A$11,0))</f>
        <v>招牌牛肉麵</v>
      </c>
      <c r="G4032" s="12" t="str">
        <f aca="false">INDEX(品項主檔!$C$2:$C$11,MATCH($E4032,品項主檔!$A$2:$A$11,0))</f>
        <v>主食</v>
      </c>
      <c r="H4032" s="17" t="n">
        <f aca="false">SUMIFS(品項年度售價!$D$2:$D$31,品項年度售價!$A$2:$A$31,$B4032,品項年度售價!$B$2:$B$31,$E4032)</f>
        <v>295</v>
      </c>
      <c r="I4032" s="4" t="n">
        <v>333</v>
      </c>
      <c r="J4032" s="14" t="n">
        <f aca="false">H4032*I4032</f>
        <v>98235</v>
      </c>
    </row>
    <row r="4033" customFormat="false" ht="15" hidden="false" customHeight="false" outlineLevel="0" collapsed="false">
      <c r="A4033" s="6" t="str">
        <f aca="false">TEXT(B4033,"0")&amp;"-"&amp;TEXT(C4033,"00")</f>
        <v>2025-10</v>
      </c>
      <c r="B4033" s="4" t="n">
        <v>2025</v>
      </c>
      <c r="C4033" s="4" t="n">
        <v>10</v>
      </c>
      <c r="D4033" s="9" t="s">
        <v>323</v>
      </c>
      <c r="E4033" s="9" t="s">
        <v>352</v>
      </c>
      <c r="F4033" s="12" t="str">
        <f aca="false">INDEX(品項主檔!$B$2:$B$11,MATCH($E4033,品項主檔!$A$2:$A$11,0))</f>
        <v>三杯雞定食</v>
      </c>
      <c r="G4033" s="12" t="str">
        <f aca="false">INDEX(品項主檔!$C$2:$C$11,MATCH($E4033,品項主檔!$A$2:$A$11,0))</f>
        <v>主食</v>
      </c>
      <c r="H4033" s="17" t="n">
        <f aca="false">SUMIFS(品項年度售價!$D$2:$D$31,品項年度售價!$A$2:$A$31,$B4033,品項年度售價!$B$2:$B$31,$E4033)</f>
        <v>260</v>
      </c>
      <c r="I4033" s="4" t="n">
        <v>378</v>
      </c>
      <c r="J4033" s="14" t="n">
        <f aca="false">H4033*I4033</f>
        <v>98280</v>
      </c>
    </row>
    <row r="4034" customFormat="false" ht="15" hidden="false" customHeight="false" outlineLevel="0" collapsed="false">
      <c r="A4034" s="6" t="str">
        <f aca="false">TEXT(B4034,"0")&amp;"-"&amp;TEXT(C4034,"00")</f>
        <v>2025-10</v>
      </c>
      <c r="B4034" s="4" t="n">
        <v>2025</v>
      </c>
      <c r="C4034" s="4" t="n">
        <v>10</v>
      </c>
      <c r="D4034" s="9" t="s">
        <v>323</v>
      </c>
      <c r="E4034" s="9" t="s">
        <v>354</v>
      </c>
      <c r="F4034" s="12" t="str">
        <f aca="false">INDEX(品項主檔!$B$2:$B$11,MATCH($E4034,品項主檔!$A$2:$A$11,0))</f>
        <v>蔥油雞腿飯</v>
      </c>
      <c r="G4034" s="12" t="str">
        <f aca="false">INDEX(品項主檔!$C$2:$C$11,MATCH($E4034,品項主檔!$A$2:$A$11,0))</f>
        <v>主食</v>
      </c>
      <c r="H4034" s="17" t="n">
        <f aca="false">SUMIFS(品項年度售價!$D$2:$D$31,品項年度售價!$A$2:$A$31,$B4034,品項年度售價!$B$2:$B$31,$E4034)</f>
        <v>230</v>
      </c>
      <c r="I4034" s="4" t="n">
        <v>329</v>
      </c>
      <c r="J4034" s="14" t="n">
        <f aca="false">H4034*I4034</f>
        <v>75670</v>
      </c>
    </row>
    <row r="4035" customFormat="false" ht="15" hidden="false" customHeight="false" outlineLevel="0" collapsed="false">
      <c r="A4035" s="6" t="str">
        <f aca="false">TEXT(B4035,"0")&amp;"-"&amp;TEXT(C4035,"00")</f>
        <v>2025-10</v>
      </c>
      <c r="B4035" s="4" t="n">
        <v>2025</v>
      </c>
      <c r="C4035" s="4" t="n">
        <v>10</v>
      </c>
      <c r="D4035" s="9" t="s">
        <v>323</v>
      </c>
      <c r="E4035" s="9" t="s">
        <v>356</v>
      </c>
      <c r="F4035" s="12" t="str">
        <f aca="false">INDEX(品項主檔!$B$2:$B$11,MATCH($E4035,品項主檔!$A$2:$A$11,0))</f>
        <v>黑胡椒豬排飯</v>
      </c>
      <c r="G4035" s="12" t="str">
        <f aca="false">INDEX(品項主檔!$C$2:$C$11,MATCH($E4035,品項主檔!$A$2:$A$11,0))</f>
        <v>主食</v>
      </c>
      <c r="H4035" s="17" t="n">
        <f aca="false">SUMIFS(品項年度售價!$D$2:$D$31,品項年度售價!$A$2:$A$31,$B4035,品項年度售價!$B$2:$B$31,$E4035)</f>
        <v>240</v>
      </c>
      <c r="I4035" s="4" t="n">
        <v>289</v>
      </c>
      <c r="J4035" s="14" t="n">
        <f aca="false">H4035*I4035</f>
        <v>69360</v>
      </c>
    </row>
    <row r="4036" customFormat="false" ht="15" hidden="false" customHeight="false" outlineLevel="0" collapsed="false">
      <c r="A4036" s="6" t="str">
        <f aca="false">TEXT(B4036,"0")&amp;"-"&amp;TEXT(C4036,"00")</f>
        <v>2025-10</v>
      </c>
      <c r="B4036" s="4" t="n">
        <v>2025</v>
      </c>
      <c r="C4036" s="4" t="n">
        <v>10</v>
      </c>
      <c r="D4036" s="9" t="s">
        <v>323</v>
      </c>
      <c r="E4036" s="9" t="s">
        <v>358</v>
      </c>
      <c r="F4036" s="12" t="str">
        <f aca="false">INDEX(品項主檔!$B$2:$B$11,MATCH($E4036,品項主檔!$A$2:$A$11,0))</f>
        <v>麻油雞湯麵</v>
      </c>
      <c r="G4036" s="12" t="str">
        <f aca="false">INDEX(品項主檔!$C$2:$C$11,MATCH($E4036,品項主檔!$A$2:$A$11,0))</f>
        <v>主食</v>
      </c>
      <c r="H4036" s="17" t="n">
        <f aca="false">SUMIFS(品項年度售價!$D$2:$D$31,品項年度售價!$A$2:$A$31,$B4036,品項年度售價!$B$2:$B$31,$E4036)</f>
        <v>305</v>
      </c>
      <c r="I4036" s="4" t="n">
        <v>331</v>
      </c>
      <c r="J4036" s="14" t="n">
        <f aca="false">H4036*I4036</f>
        <v>100955</v>
      </c>
    </row>
    <row r="4037" customFormat="false" ht="15" hidden="false" customHeight="false" outlineLevel="0" collapsed="false">
      <c r="A4037" s="6" t="str">
        <f aca="false">TEXT(B4037,"0")&amp;"-"&amp;TEXT(C4037,"00")</f>
        <v>2025-10</v>
      </c>
      <c r="B4037" s="4" t="n">
        <v>2025</v>
      </c>
      <c r="C4037" s="4" t="n">
        <v>10</v>
      </c>
      <c r="D4037" s="9" t="s">
        <v>323</v>
      </c>
      <c r="E4037" s="9" t="s">
        <v>360</v>
      </c>
      <c r="F4037" s="12" t="str">
        <f aca="false">INDEX(品項主檔!$B$2:$B$11,MATCH($E4037,品項主檔!$A$2:$A$11,0))</f>
        <v>塔香涼麵</v>
      </c>
      <c r="G4037" s="12" t="str">
        <f aca="false">INDEX(品項主檔!$C$2:$C$11,MATCH($E4037,品項主檔!$A$2:$A$11,0))</f>
        <v>主食</v>
      </c>
      <c r="H4037" s="17" t="n">
        <f aca="false">SUMIFS(品項年度售價!$D$2:$D$31,品項年度售價!$A$2:$A$31,$B4037,品項年度售價!$B$2:$B$31,$E4037)</f>
        <v>185</v>
      </c>
      <c r="I4037" s="4" t="n">
        <v>299</v>
      </c>
      <c r="J4037" s="14" t="n">
        <f aca="false">H4037*I4037</f>
        <v>55315</v>
      </c>
    </row>
    <row r="4038" customFormat="false" ht="15" hidden="false" customHeight="false" outlineLevel="0" collapsed="false">
      <c r="A4038" s="6" t="str">
        <f aca="false">TEXT(B4038,"0")&amp;"-"&amp;TEXT(C4038,"00")</f>
        <v>2025-10</v>
      </c>
      <c r="B4038" s="4" t="n">
        <v>2025</v>
      </c>
      <c r="C4038" s="4" t="n">
        <v>10</v>
      </c>
      <c r="D4038" s="9" t="s">
        <v>323</v>
      </c>
      <c r="E4038" s="9" t="s">
        <v>362</v>
      </c>
      <c r="F4038" s="12" t="str">
        <f aca="false">INDEX(品項主檔!$B$2:$B$11,MATCH($E4038,品項主檔!$A$2:$A$11,0))</f>
        <v>海鮮炒飯</v>
      </c>
      <c r="G4038" s="12" t="str">
        <f aca="false">INDEX(品項主檔!$C$2:$C$11,MATCH($E4038,品項主檔!$A$2:$A$11,0))</f>
        <v>主食</v>
      </c>
      <c r="H4038" s="17" t="n">
        <f aca="false">SUMIFS(品項年度售價!$D$2:$D$31,品項年度售價!$A$2:$A$31,$B4038,品項年度售價!$B$2:$B$31,$E4038)</f>
        <v>255</v>
      </c>
      <c r="I4038" s="4" t="n">
        <v>358</v>
      </c>
      <c r="J4038" s="14" t="n">
        <f aca="false">H4038*I4038</f>
        <v>91290</v>
      </c>
    </row>
    <row r="4039" customFormat="false" ht="15" hidden="false" customHeight="false" outlineLevel="0" collapsed="false">
      <c r="A4039" s="6" t="str">
        <f aca="false">TEXT(B4039,"0")&amp;"-"&amp;TEXT(C4039,"00")</f>
        <v>2025-10</v>
      </c>
      <c r="B4039" s="4" t="n">
        <v>2025</v>
      </c>
      <c r="C4039" s="4" t="n">
        <v>10</v>
      </c>
      <c r="D4039" s="9" t="s">
        <v>323</v>
      </c>
      <c r="E4039" s="9" t="s">
        <v>364</v>
      </c>
      <c r="F4039" s="12" t="str">
        <f aca="false">INDEX(品項主檔!$B$2:$B$11,MATCH($E4039,品項主檔!$A$2:$A$11,0))</f>
        <v>酸辣湯</v>
      </c>
      <c r="G4039" s="12" t="str">
        <f aca="false">INDEX(品項主檔!$C$2:$C$11,MATCH($E4039,品項主檔!$A$2:$A$11,0))</f>
        <v>湯品</v>
      </c>
      <c r="H4039" s="17" t="n">
        <f aca="false">SUMIFS(品項年度售價!$D$2:$D$31,品項年度售價!$A$2:$A$31,$B4039,品項年度售價!$B$2:$B$31,$E4039)</f>
        <v>60</v>
      </c>
      <c r="I4039" s="4" t="n">
        <v>1828</v>
      </c>
      <c r="J4039" s="14" t="n">
        <f aca="false">H4039*I4039</f>
        <v>109680</v>
      </c>
    </row>
    <row r="4040" customFormat="false" ht="15" hidden="false" customHeight="false" outlineLevel="0" collapsed="false">
      <c r="A4040" s="6" t="str">
        <f aca="false">TEXT(B4040,"0")&amp;"-"&amp;TEXT(C4040,"00")</f>
        <v>2025-10</v>
      </c>
      <c r="B4040" s="4" t="n">
        <v>2025</v>
      </c>
      <c r="C4040" s="4" t="n">
        <v>10</v>
      </c>
      <c r="D4040" s="9" t="s">
        <v>323</v>
      </c>
      <c r="E4040" s="9" t="s">
        <v>367</v>
      </c>
      <c r="F4040" s="12" t="str">
        <f aca="false">INDEX(品項主檔!$B$2:$B$11,MATCH($E4040,品項主檔!$A$2:$A$11,0))</f>
        <v>招牌滷味拼盤</v>
      </c>
      <c r="G4040" s="12" t="str">
        <f aca="false">INDEX(品項主檔!$C$2:$C$11,MATCH($E4040,品項主檔!$A$2:$A$11,0))</f>
        <v>小菜</v>
      </c>
      <c r="H4040" s="17" t="n">
        <f aca="false">SUMIFS(品項年度售價!$D$2:$D$31,品項年度售價!$A$2:$A$31,$B4040,品項年度售價!$B$2:$B$31,$E4040)</f>
        <v>125</v>
      </c>
      <c r="I4040" s="4" t="n">
        <v>963</v>
      </c>
      <c r="J4040" s="14" t="n">
        <f aca="false">H4040*I4040</f>
        <v>120375</v>
      </c>
    </row>
    <row r="4041" customFormat="false" ht="15" hidden="false" customHeight="false" outlineLevel="0" collapsed="false">
      <c r="A4041" s="6" t="str">
        <f aca="false">TEXT(B4041,"0")&amp;"-"&amp;TEXT(C4041,"00")</f>
        <v>2025-10</v>
      </c>
      <c r="B4041" s="4" t="n">
        <v>2025</v>
      </c>
      <c r="C4041" s="4" t="n">
        <v>10</v>
      </c>
      <c r="D4041" s="9" t="s">
        <v>323</v>
      </c>
      <c r="E4041" s="9" t="s">
        <v>370</v>
      </c>
      <c r="F4041" s="12" t="str">
        <f aca="false">INDEX(品項主檔!$B$2:$B$11,MATCH($E4041,品項主檔!$A$2:$A$11,0))</f>
        <v>古早味紅茶</v>
      </c>
      <c r="G4041" s="12" t="str">
        <f aca="false">INDEX(品項主檔!$C$2:$C$11,MATCH($E4041,品項主檔!$A$2:$A$11,0))</f>
        <v>飲品</v>
      </c>
      <c r="H4041" s="17" t="n">
        <f aca="false">SUMIFS(品項年度售價!$D$2:$D$31,品項年度售價!$A$2:$A$31,$B4041,品項年度售價!$B$2:$B$31,$E4041)</f>
        <v>45</v>
      </c>
      <c r="I4041" s="4" t="n">
        <v>3215</v>
      </c>
      <c r="J4041" s="14" t="n">
        <f aca="false">H4041*I4041</f>
        <v>144675</v>
      </c>
    </row>
    <row r="4042" customFormat="false" ht="15" hidden="false" customHeight="false" outlineLevel="0" collapsed="false">
      <c r="A4042" s="6" t="str">
        <f aca="false">TEXT(B4042,"0")&amp;"-"&amp;TEXT(C4042,"00")</f>
        <v>2025-10</v>
      </c>
      <c r="B4042" s="4" t="n">
        <v>2025</v>
      </c>
      <c r="C4042" s="4" t="n">
        <v>10</v>
      </c>
      <c r="D4042" s="9" t="s">
        <v>262</v>
      </c>
      <c r="E4042" s="9" t="s">
        <v>349</v>
      </c>
      <c r="F4042" s="12" t="str">
        <f aca="false">INDEX(品項主檔!$B$2:$B$11,MATCH($E4042,品項主檔!$A$2:$A$11,0))</f>
        <v>招牌牛肉麵</v>
      </c>
      <c r="G4042" s="12" t="str">
        <f aca="false">INDEX(品項主檔!$C$2:$C$11,MATCH($E4042,品項主檔!$A$2:$A$11,0))</f>
        <v>主食</v>
      </c>
      <c r="H4042" s="17" t="n">
        <f aca="false">SUMIFS(品項年度售價!$D$2:$D$31,品項年度售價!$A$2:$A$31,$B4042,品項年度售價!$B$2:$B$31,$E4042)</f>
        <v>295</v>
      </c>
      <c r="I4042" s="4" t="n">
        <v>601</v>
      </c>
      <c r="J4042" s="14" t="n">
        <f aca="false">H4042*I4042</f>
        <v>177295</v>
      </c>
    </row>
    <row r="4043" customFormat="false" ht="15" hidden="false" customHeight="false" outlineLevel="0" collapsed="false">
      <c r="A4043" s="6" t="str">
        <f aca="false">TEXT(B4043,"0")&amp;"-"&amp;TEXT(C4043,"00")</f>
        <v>2025-10</v>
      </c>
      <c r="B4043" s="4" t="n">
        <v>2025</v>
      </c>
      <c r="C4043" s="4" t="n">
        <v>10</v>
      </c>
      <c r="D4043" s="9" t="s">
        <v>262</v>
      </c>
      <c r="E4043" s="9" t="s">
        <v>352</v>
      </c>
      <c r="F4043" s="12" t="str">
        <f aca="false">INDEX(品項主檔!$B$2:$B$11,MATCH($E4043,品項主檔!$A$2:$A$11,0))</f>
        <v>三杯雞定食</v>
      </c>
      <c r="G4043" s="12" t="str">
        <f aca="false">INDEX(品項主檔!$C$2:$C$11,MATCH($E4043,品項主檔!$A$2:$A$11,0))</f>
        <v>主食</v>
      </c>
      <c r="H4043" s="17" t="n">
        <f aca="false">SUMIFS(品項年度售價!$D$2:$D$31,品項年度售價!$A$2:$A$31,$B4043,品項年度售價!$B$2:$B$31,$E4043)</f>
        <v>260</v>
      </c>
      <c r="I4043" s="4" t="n">
        <v>552</v>
      </c>
      <c r="J4043" s="14" t="n">
        <f aca="false">H4043*I4043</f>
        <v>143520</v>
      </c>
    </row>
    <row r="4044" customFormat="false" ht="15" hidden="false" customHeight="false" outlineLevel="0" collapsed="false">
      <c r="A4044" s="6" t="str">
        <f aca="false">TEXT(B4044,"0")&amp;"-"&amp;TEXT(C4044,"00")</f>
        <v>2025-10</v>
      </c>
      <c r="B4044" s="4" t="n">
        <v>2025</v>
      </c>
      <c r="C4044" s="4" t="n">
        <v>10</v>
      </c>
      <c r="D4044" s="9" t="s">
        <v>262</v>
      </c>
      <c r="E4044" s="9" t="s">
        <v>354</v>
      </c>
      <c r="F4044" s="12" t="str">
        <f aca="false">INDEX(品項主檔!$B$2:$B$11,MATCH($E4044,品項主檔!$A$2:$A$11,0))</f>
        <v>蔥油雞腿飯</v>
      </c>
      <c r="G4044" s="12" t="str">
        <f aca="false">INDEX(品項主檔!$C$2:$C$11,MATCH($E4044,品項主檔!$A$2:$A$11,0))</f>
        <v>主食</v>
      </c>
      <c r="H4044" s="17" t="n">
        <f aca="false">SUMIFS(品項年度售價!$D$2:$D$31,品項年度售價!$A$2:$A$31,$B4044,品項年度售價!$B$2:$B$31,$E4044)</f>
        <v>230</v>
      </c>
      <c r="I4044" s="4" t="n">
        <v>590</v>
      </c>
      <c r="J4044" s="14" t="n">
        <f aca="false">H4044*I4044</f>
        <v>135700</v>
      </c>
    </row>
    <row r="4045" customFormat="false" ht="15" hidden="false" customHeight="false" outlineLevel="0" collapsed="false">
      <c r="A4045" s="6" t="str">
        <f aca="false">TEXT(B4045,"0")&amp;"-"&amp;TEXT(C4045,"00")</f>
        <v>2025-10</v>
      </c>
      <c r="B4045" s="4" t="n">
        <v>2025</v>
      </c>
      <c r="C4045" s="4" t="n">
        <v>10</v>
      </c>
      <c r="D4045" s="9" t="s">
        <v>262</v>
      </c>
      <c r="E4045" s="9" t="s">
        <v>356</v>
      </c>
      <c r="F4045" s="12" t="str">
        <f aca="false">INDEX(品項主檔!$B$2:$B$11,MATCH($E4045,品項主檔!$A$2:$A$11,0))</f>
        <v>黑胡椒豬排飯</v>
      </c>
      <c r="G4045" s="12" t="str">
        <f aca="false">INDEX(品項主檔!$C$2:$C$11,MATCH($E4045,品項主檔!$A$2:$A$11,0))</f>
        <v>主食</v>
      </c>
      <c r="H4045" s="17" t="n">
        <f aca="false">SUMIFS(品項年度售價!$D$2:$D$31,品項年度售價!$A$2:$A$31,$B4045,品項年度售價!$B$2:$B$31,$E4045)</f>
        <v>240</v>
      </c>
      <c r="I4045" s="4" t="n">
        <v>634</v>
      </c>
      <c r="J4045" s="14" t="n">
        <f aca="false">H4045*I4045</f>
        <v>152160</v>
      </c>
    </row>
    <row r="4046" customFormat="false" ht="15" hidden="false" customHeight="false" outlineLevel="0" collapsed="false">
      <c r="A4046" s="6" t="str">
        <f aca="false">TEXT(B4046,"0")&amp;"-"&amp;TEXT(C4046,"00")</f>
        <v>2025-10</v>
      </c>
      <c r="B4046" s="4" t="n">
        <v>2025</v>
      </c>
      <c r="C4046" s="4" t="n">
        <v>10</v>
      </c>
      <c r="D4046" s="9" t="s">
        <v>262</v>
      </c>
      <c r="E4046" s="9" t="s">
        <v>358</v>
      </c>
      <c r="F4046" s="12" t="str">
        <f aca="false">INDEX(品項主檔!$B$2:$B$11,MATCH($E4046,品項主檔!$A$2:$A$11,0))</f>
        <v>麻油雞湯麵</v>
      </c>
      <c r="G4046" s="12" t="str">
        <f aca="false">INDEX(品項主檔!$C$2:$C$11,MATCH($E4046,品項主檔!$A$2:$A$11,0))</f>
        <v>主食</v>
      </c>
      <c r="H4046" s="17" t="n">
        <f aca="false">SUMIFS(品項年度售價!$D$2:$D$31,品項年度售價!$A$2:$A$31,$B4046,品項年度售價!$B$2:$B$31,$E4046)</f>
        <v>305</v>
      </c>
      <c r="I4046" s="4" t="n">
        <v>648</v>
      </c>
      <c r="J4046" s="14" t="n">
        <f aca="false">H4046*I4046</f>
        <v>197640</v>
      </c>
    </row>
    <row r="4047" customFormat="false" ht="15" hidden="false" customHeight="false" outlineLevel="0" collapsed="false">
      <c r="A4047" s="6" t="str">
        <f aca="false">TEXT(B4047,"0")&amp;"-"&amp;TEXT(C4047,"00")</f>
        <v>2025-10</v>
      </c>
      <c r="B4047" s="4" t="n">
        <v>2025</v>
      </c>
      <c r="C4047" s="4" t="n">
        <v>10</v>
      </c>
      <c r="D4047" s="9" t="s">
        <v>262</v>
      </c>
      <c r="E4047" s="9" t="s">
        <v>360</v>
      </c>
      <c r="F4047" s="12" t="str">
        <f aca="false">INDEX(品項主檔!$B$2:$B$11,MATCH($E4047,品項主檔!$A$2:$A$11,0))</f>
        <v>塔香涼麵</v>
      </c>
      <c r="G4047" s="12" t="str">
        <f aca="false">INDEX(品項主檔!$C$2:$C$11,MATCH($E4047,品項主檔!$A$2:$A$11,0))</f>
        <v>主食</v>
      </c>
      <c r="H4047" s="17" t="n">
        <f aca="false">SUMIFS(品項年度售價!$D$2:$D$31,品項年度售價!$A$2:$A$31,$B4047,品項年度售價!$B$2:$B$31,$E4047)</f>
        <v>185</v>
      </c>
      <c r="I4047" s="4" t="n">
        <v>517</v>
      </c>
      <c r="J4047" s="14" t="n">
        <f aca="false">H4047*I4047</f>
        <v>95645</v>
      </c>
    </row>
    <row r="4048" customFormat="false" ht="15" hidden="false" customHeight="false" outlineLevel="0" collapsed="false">
      <c r="A4048" s="6" t="str">
        <f aca="false">TEXT(B4048,"0")&amp;"-"&amp;TEXT(C4048,"00")</f>
        <v>2025-10</v>
      </c>
      <c r="B4048" s="4" t="n">
        <v>2025</v>
      </c>
      <c r="C4048" s="4" t="n">
        <v>10</v>
      </c>
      <c r="D4048" s="9" t="s">
        <v>262</v>
      </c>
      <c r="E4048" s="9" t="s">
        <v>362</v>
      </c>
      <c r="F4048" s="12" t="str">
        <f aca="false">INDEX(品項主檔!$B$2:$B$11,MATCH($E4048,品項主檔!$A$2:$A$11,0))</f>
        <v>海鮮炒飯</v>
      </c>
      <c r="G4048" s="12" t="str">
        <f aca="false">INDEX(品項主檔!$C$2:$C$11,MATCH($E4048,品項主檔!$A$2:$A$11,0))</f>
        <v>主食</v>
      </c>
      <c r="H4048" s="17" t="n">
        <f aca="false">SUMIFS(品項年度售價!$D$2:$D$31,品項年度售價!$A$2:$A$31,$B4048,品項年度售價!$B$2:$B$31,$E4048)</f>
        <v>255</v>
      </c>
      <c r="I4048" s="4" t="n">
        <v>510</v>
      </c>
      <c r="J4048" s="14" t="n">
        <f aca="false">H4048*I4048</f>
        <v>130050</v>
      </c>
    </row>
    <row r="4049" customFormat="false" ht="15" hidden="false" customHeight="false" outlineLevel="0" collapsed="false">
      <c r="A4049" s="6" t="str">
        <f aca="false">TEXT(B4049,"0")&amp;"-"&amp;TEXT(C4049,"00")</f>
        <v>2025-10</v>
      </c>
      <c r="B4049" s="4" t="n">
        <v>2025</v>
      </c>
      <c r="C4049" s="4" t="n">
        <v>10</v>
      </c>
      <c r="D4049" s="9" t="s">
        <v>262</v>
      </c>
      <c r="E4049" s="9" t="s">
        <v>364</v>
      </c>
      <c r="F4049" s="12" t="str">
        <f aca="false">INDEX(品項主檔!$B$2:$B$11,MATCH($E4049,品項主檔!$A$2:$A$11,0))</f>
        <v>酸辣湯</v>
      </c>
      <c r="G4049" s="12" t="str">
        <f aca="false">INDEX(品項主檔!$C$2:$C$11,MATCH($E4049,品項主檔!$A$2:$A$11,0))</f>
        <v>湯品</v>
      </c>
      <c r="H4049" s="17" t="n">
        <f aca="false">SUMIFS(品項年度售價!$D$2:$D$31,品項年度售價!$A$2:$A$31,$B4049,品項年度售價!$B$2:$B$31,$E4049)</f>
        <v>60</v>
      </c>
      <c r="I4049" s="4" t="n">
        <v>3623</v>
      </c>
      <c r="J4049" s="14" t="n">
        <f aca="false">H4049*I4049</f>
        <v>217380</v>
      </c>
    </row>
    <row r="4050" customFormat="false" ht="15" hidden="false" customHeight="false" outlineLevel="0" collapsed="false">
      <c r="A4050" s="6" t="str">
        <f aca="false">TEXT(B4050,"0")&amp;"-"&amp;TEXT(C4050,"00")</f>
        <v>2025-10</v>
      </c>
      <c r="B4050" s="4" t="n">
        <v>2025</v>
      </c>
      <c r="C4050" s="4" t="n">
        <v>10</v>
      </c>
      <c r="D4050" s="9" t="s">
        <v>262</v>
      </c>
      <c r="E4050" s="9" t="s">
        <v>367</v>
      </c>
      <c r="F4050" s="12" t="str">
        <f aca="false">INDEX(品項主檔!$B$2:$B$11,MATCH($E4050,品項主檔!$A$2:$A$11,0))</f>
        <v>招牌滷味拼盤</v>
      </c>
      <c r="G4050" s="12" t="str">
        <f aca="false">INDEX(品項主檔!$C$2:$C$11,MATCH($E4050,品項主檔!$A$2:$A$11,0))</f>
        <v>小菜</v>
      </c>
      <c r="H4050" s="17" t="n">
        <f aca="false">SUMIFS(品項年度售價!$D$2:$D$31,品項年度售價!$A$2:$A$31,$B4050,品項年度售價!$B$2:$B$31,$E4050)</f>
        <v>125</v>
      </c>
      <c r="I4050" s="4" t="n">
        <v>1818</v>
      </c>
      <c r="J4050" s="14" t="n">
        <f aca="false">H4050*I4050</f>
        <v>227250</v>
      </c>
    </row>
    <row r="4051" customFormat="false" ht="15" hidden="false" customHeight="false" outlineLevel="0" collapsed="false">
      <c r="A4051" s="6" t="str">
        <f aca="false">TEXT(B4051,"0")&amp;"-"&amp;TEXT(C4051,"00")</f>
        <v>2025-10</v>
      </c>
      <c r="B4051" s="4" t="n">
        <v>2025</v>
      </c>
      <c r="C4051" s="4" t="n">
        <v>10</v>
      </c>
      <c r="D4051" s="9" t="s">
        <v>262</v>
      </c>
      <c r="E4051" s="9" t="s">
        <v>370</v>
      </c>
      <c r="F4051" s="12" t="str">
        <f aca="false">INDEX(品項主檔!$B$2:$B$11,MATCH($E4051,品項主檔!$A$2:$A$11,0))</f>
        <v>古早味紅茶</v>
      </c>
      <c r="G4051" s="12" t="str">
        <f aca="false">INDEX(品項主檔!$C$2:$C$11,MATCH($E4051,品項主檔!$A$2:$A$11,0))</f>
        <v>飲品</v>
      </c>
      <c r="H4051" s="17" t="n">
        <f aca="false">SUMIFS(品項年度售價!$D$2:$D$31,品項年度售價!$A$2:$A$31,$B4051,品項年度售價!$B$2:$B$31,$E4051)</f>
        <v>45</v>
      </c>
      <c r="I4051" s="4" t="n">
        <v>6156</v>
      </c>
      <c r="J4051" s="14" t="n">
        <f aca="false">H4051*I4051</f>
        <v>277020</v>
      </c>
    </row>
    <row r="4052" customFormat="false" ht="15" hidden="false" customHeight="false" outlineLevel="0" collapsed="false">
      <c r="A4052" s="6" t="str">
        <f aca="false">TEXT(B4052,"0")&amp;"-"&amp;TEXT(C4052,"00")</f>
        <v>2025-10</v>
      </c>
      <c r="B4052" s="4" t="n">
        <v>2025</v>
      </c>
      <c r="C4052" s="4" t="n">
        <v>10</v>
      </c>
      <c r="D4052" s="9" t="s">
        <v>269</v>
      </c>
      <c r="E4052" s="9" t="s">
        <v>349</v>
      </c>
      <c r="F4052" s="12" t="str">
        <f aca="false">INDEX(品項主檔!$B$2:$B$11,MATCH($E4052,品項主檔!$A$2:$A$11,0))</f>
        <v>招牌牛肉麵</v>
      </c>
      <c r="G4052" s="12" t="str">
        <f aca="false">INDEX(品項主檔!$C$2:$C$11,MATCH($E4052,品項主檔!$A$2:$A$11,0))</f>
        <v>主食</v>
      </c>
      <c r="H4052" s="17" t="n">
        <f aca="false">SUMIFS(品項年度售價!$D$2:$D$31,品項年度售價!$A$2:$A$31,$B4052,品項年度售價!$B$2:$B$31,$E4052)</f>
        <v>295</v>
      </c>
      <c r="I4052" s="4" t="n">
        <v>518</v>
      </c>
      <c r="J4052" s="14" t="n">
        <f aca="false">H4052*I4052</f>
        <v>152810</v>
      </c>
    </row>
    <row r="4053" customFormat="false" ht="15" hidden="false" customHeight="false" outlineLevel="0" collapsed="false">
      <c r="A4053" s="6" t="str">
        <f aca="false">TEXT(B4053,"0")&amp;"-"&amp;TEXT(C4053,"00")</f>
        <v>2025-10</v>
      </c>
      <c r="B4053" s="4" t="n">
        <v>2025</v>
      </c>
      <c r="C4053" s="4" t="n">
        <v>10</v>
      </c>
      <c r="D4053" s="9" t="s">
        <v>269</v>
      </c>
      <c r="E4053" s="9" t="s">
        <v>352</v>
      </c>
      <c r="F4053" s="12" t="str">
        <f aca="false">INDEX(品項主檔!$B$2:$B$11,MATCH($E4053,品項主檔!$A$2:$A$11,0))</f>
        <v>三杯雞定食</v>
      </c>
      <c r="G4053" s="12" t="str">
        <f aca="false">INDEX(品項主檔!$C$2:$C$11,MATCH($E4053,品項主檔!$A$2:$A$11,0))</f>
        <v>主食</v>
      </c>
      <c r="H4053" s="17" t="n">
        <f aca="false">SUMIFS(品項年度售價!$D$2:$D$31,品項年度售價!$A$2:$A$31,$B4053,品項年度售價!$B$2:$B$31,$E4053)</f>
        <v>260</v>
      </c>
      <c r="I4053" s="4" t="n">
        <v>468</v>
      </c>
      <c r="J4053" s="14" t="n">
        <f aca="false">H4053*I4053</f>
        <v>121680</v>
      </c>
    </row>
    <row r="4054" customFormat="false" ht="15" hidden="false" customHeight="false" outlineLevel="0" collapsed="false">
      <c r="A4054" s="6" t="str">
        <f aca="false">TEXT(B4054,"0")&amp;"-"&amp;TEXT(C4054,"00")</f>
        <v>2025-10</v>
      </c>
      <c r="B4054" s="4" t="n">
        <v>2025</v>
      </c>
      <c r="C4054" s="4" t="n">
        <v>10</v>
      </c>
      <c r="D4054" s="9" t="s">
        <v>269</v>
      </c>
      <c r="E4054" s="9" t="s">
        <v>354</v>
      </c>
      <c r="F4054" s="12" t="str">
        <f aca="false">INDEX(品項主檔!$B$2:$B$11,MATCH($E4054,品項主檔!$A$2:$A$11,0))</f>
        <v>蔥油雞腿飯</v>
      </c>
      <c r="G4054" s="12" t="str">
        <f aca="false">INDEX(品項主檔!$C$2:$C$11,MATCH($E4054,品項主檔!$A$2:$A$11,0))</f>
        <v>主食</v>
      </c>
      <c r="H4054" s="17" t="n">
        <f aca="false">SUMIFS(品項年度售價!$D$2:$D$31,品項年度售價!$A$2:$A$31,$B4054,品項年度售價!$B$2:$B$31,$E4054)</f>
        <v>230</v>
      </c>
      <c r="I4054" s="4" t="n">
        <v>430</v>
      </c>
      <c r="J4054" s="14" t="n">
        <f aca="false">H4054*I4054</f>
        <v>98900</v>
      </c>
    </row>
    <row r="4055" customFormat="false" ht="15" hidden="false" customHeight="false" outlineLevel="0" collapsed="false">
      <c r="A4055" s="6" t="str">
        <f aca="false">TEXT(B4055,"0")&amp;"-"&amp;TEXT(C4055,"00")</f>
        <v>2025-10</v>
      </c>
      <c r="B4055" s="4" t="n">
        <v>2025</v>
      </c>
      <c r="C4055" s="4" t="n">
        <v>10</v>
      </c>
      <c r="D4055" s="9" t="s">
        <v>269</v>
      </c>
      <c r="E4055" s="9" t="s">
        <v>356</v>
      </c>
      <c r="F4055" s="12" t="str">
        <f aca="false">INDEX(品項主檔!$B$2:$B$11,MATCH($E4055,品項主檔!$A$2:$A$11,0))</f>
        <v>黑胡椒豬排飯</v>
      </c>
      <c r="G4055" s="12" t="str">
        <f aca="false">INDEX(品項主檔!$C$2:$C$11,MATCH($E4055,品項主檔!$A$2:$A$11,0))</f>
        <v>主食</v>
      </c>
      <c r="H4055" s="17" t="n">
        <f aca="false">SUMIFS(品項年度售價!$D$2:$D$31,品項年度售價!$A$2:$A$31,$B4055,品項年度售價!$B$2:$B$31,$E4055)</f>
        <v>240</v>
      </c>
      <c r="I4055" s="4" t="n">
        <v>620</v>
      </c>
      <c r="J4055" s="14" t="n">
        <f aca="false">H4055*I4055</f>
        <v>148800</v>
      </c>
    </row>
    <row r="4056" customFormat="false" ht="15" hidden="false" customHeight="false" outlineLevel="0" collapsed="false">
      <c r="A4056" s="6" t="str">
        <f aca="false">TEXT(B4056,"0")&amp;"-"&amp;TEXT(C4056,"00")</f>
        <v>2025-10</v>
      </c>
      <c r="B4056" s="4" t="n">
        <v>2025</v>
      </c>
      <c r="C4056" s="4" t="n">
        <v>10</v>
      </c>
      <c r="D4056" s="9" t="s">
        <v>269</v>
      </c>
      <c r="E4056" s="9" t="s">
        <v>358</v>
      </c>
      <c r="F4056" s="12" t="str">
        <f aca="false">INDEX(品項主檔!$B$2:$B$11,MATCH($E4056,品項主檔!$A$2:$A$11,0))</f>
        <v>麻油雞湯麵</v>
      </c>
      <c r="G4056" s="12" t="str">
        <f aca="false">INDEX(品項主檔!$C$2:$C$11,MATCH($E4056,品項主檔!$A$2:$A$11,0))</f>
        <v>主食</v>
      </c>
      <c r="H4056" s="17" t="n">
        <f aca="false">SUMIFS(品項年度售價!$D$2:$D$31,品項年度售價!$A$2:$A$31,$B4056,品項年度售價!$B$2:$B$31,$E4056)</f>
        <v>305</v>
      </c>
      <c r="I4056" s="4" t="n">
        <v>435</v>
      </c>
      <c r="J4056" s="14" t="n">
        <f aca="false">H4056*I4056</f>
        <v>132675</v>
      </c>
    </row>
    <row r="4057" customFormat="false" ht="15" hidden="false" customHeight="false" outlineLevel="0" collapsed="false">
      <c r="A4057" s="6" t="str">
        <f aca="false">TEXT(B4057,"0")&amp;"-"&amp;TEXT(C4057,"00")</f>
        <v>2025-10</v>
      </c>
      <c r="B4057" s="4" t="n">
        <v>2025</v>
      </c>
      <c r="C4057" s="4" t="n">
        <v>10</v>
      </c>
      <c r="D4057" s="9" t="s">
        <v>269</v>
      </c>
      <c r="E4057" s="9" t="s">
        <v>360</v>
      </c>
      <c r="F4057" s="12" t="str">
        <f aca="false">INDEX(品項主檔!$B$2:$B$11,MATCH($E4057,品項主檔!$A$2:$A$11,0))</f>
        <v>塔香涼麵</v>
      </c>
      <c r="G4057" s="12" t="str">
        <f aca="false">INDEX(品項主檔!$C$2:$C$11,MATCH($E4057,品項主檔!$A$2:$A$11,0))</f>
        <v>主食</v>
      </c>
      <c r="H4057" s="17" t="n">
        <f aca="false">SUMIFS(品項年度售價!$D$2:$D$31,品項年度售價!$A$2:$A$31,$B4057,品項年度售價!$B$2:$B$31,$E4057)</f>
        <v>185</v>
      </c>
      <c r="I4057" s="4" t="n">
        <v>486</v>
      </c>
      <c r="J4057" s="14" t="n">
        <f aca="false">H4057*I4057</f>
        <v>89910</v>
      </c>
    </row>
    <row r="4058" customFormat="false" ht="15" hidden="false" customHeight="false" outlineLevel="0" collapsed="false">
      <c r="A4058" s="6" t="str">
        <f aca="false">TEXT(B4058,"0")&amp;"-"&amp;TEXT(C4058,"00")</f>
        <v>2025-10</v>
      </c>
      <c r="B4058" s="4" t="n">
        <v>2025</v>
      </c>
      <c r="C4058" s="4" t="n">
        <v>10</v>
      </c>
      <c r="D4058" s="9" t="s">
        <v>269</v>
      </c>
      <c r="E4058" s="9" t="s">
        <v>362</v>
      </c>
      <c r="F4058" s="12" t="str">
        <f aca="false">INDEX(品項主檔!$B$2:$B$11,MATCH($E4058,品項主檔!$A$2:$A$11,0))</f>
        <v>海鮮炒飯</v>
      </c>
      <c r="G4058" s="12" t="str">
        <f aca="false">INDEX(品項主檔!$C$2:$C$11,MATCH($E4058,品項主檔!$A$2:$A$11,0))</f>
        <v>主食</v>
      </c>
      <c r="H4058" s="17" t="n">
        <f aca="false">SUMIFS(品項年度售價!$D$2:$D$31,品項年度售價!$A$2:$A$31,$B4058,品項年度售價!$B$2:$B$31,$E4058)</f>
        <v>255</v>
      </c>
      <c r="I4058" s="4" t="n">
        <v>519</v>
      </c>
      <c r="J4058" s="14" t="n">
        <f aca="false">H4058*I4058</f>
        <v>132345</v>
      </c>
    </row>
    <row r="4059" customFormat="false" ht="15" hidden="false" customHeight="false" outlineLevel="0" collapsed="false">
      <c r="A4059" s="6" t="str">
        <f aca="false">TEXT(B4059,"0")&amp;"-"&amp;TEXT(C4059,"00")</f>
        <v>2025-10</v>
      </c>
      <c r="B4059" s="4" t="n">
        <v>2025</v>
      </c>
      <c r="C4059" s="4" t="n">
        <v>10</v>
      </c>
      <c r="D4059" s="9" t="s">
        <v>269</v>
      </c>
      <c r="E4059" s="9" t="s">
        <v>364</v>
      </c>
      <c r="F4059" s="12" t="str">
        <f aca="false">INDEX(品項主檔!$B$2:$B$11,MATCH($E4059,品項主檔!$A$2:$A$11,0))</f>
        <v>酸辣湯</v>
      </c>
      <c r="G4059" s="12" t="str">
        <f aca="false">INDEX(品項主檔!$C$2:$C$11,MATCH($E4059,品項主檔!$A$2:$A$11,0))</f>
        <v>湯品</v>
      </c>
      <c r="H4059" s="17" t="n">
        <f aca="false">SUMIFS(品項年度售價!$D$2:$D$31,品項年度售價!$A$2:$A$31,$B4059,品項年度售價!$B$2:$B$31,$E4059)</f>
        <v>60</v>
      </c>
      <c r="I4059" s="4" t="n">
        <v>2669</v>
      </c>
      <c r="J4059" s="14" t="n">
        <f aca="false">H4059*I4059</f>
        <v>160140</v>
      </c>
    </row>
    <row r="4060" customFormat="false" ht="15" hidden="false" customHeight="false" outlineLevel="0" collapsed="false">
      <c r="A4060" s="6" t="str">
        <f aca="false">TEXT(B4060,"0")&amp;"-"&amp;TEXT(C4060,"00")</f>
        <v>2025-10</v>
      </c>
      <c r="B4060" s="4" t="n">
        <v>2025</v>
      </c>
      <c r="C4060" s="4" t="n">
        <v>10</v>
      </c>
      <c r="D4060" s="9" t="s">
        <v>269</v>
      </c>
      <c r="E4060" s="9" t="s">
        <v>367</v>
      </c>
      <c r="F4060" s="12" t="str">
        <f aca="false">INDEX(品項主檔!$B$2:$B$11,MATCH($E4060,品項主檔!$A$2:$A$11,0))</f>
        <v>招牌滷味拼盤</v>
      </c>
      <c r="G4060" s="12" t="str">
        <f aca="false">INDEX(品項主檔!$C$2:$C$11,MATCH($E4060,品項主檔!$A$2:$A$11,0))</f>
        <v>小菜</v>
      </c>
      <c r="H4060" s="17" t="n">
        <f aca="false">SUMIFS(品項年度售價!$D$2:$D$31,品項年度售價!$A$2:$A$31,$B4060,品項年度售價!$B$2:$B$31,$E4060)</f>
        <v>125</v>
      </c>
      <c r="I4060" s="4" t="n">
        <v>1980</v>
      </c>
      <c r="J4060" s="14" t="n">
        <f aca="false">H4060*I4060</f>
        <v>247500</v>
      </c>
    </row>
    <row r="4061" customFormat="false" ht="15" hidden="false" customHeight="false" outlineLevel="0" collapsed="false">
      <c r="A4061" s="6" t="str">
        <f aca="false">TEXT(B4061,"0")&amp;"-"&amp;TEXT(C4061,"00")</f>
        <v>2025-10</v>
      </c>
      <c r="B4061" s="4" t="n">
        <v>2025</v>
      </c>
      <c r="C4061" s="4" t="n">
        <v>10</v>
      </c>
      <c r="D4061" s="9" t="s">
        <v>269</v>
      </c>
      <c r="E4061" s="9" t="s">
        <v>370</v>
      </c>
      <c r="F4061" s="12" t="str">
        <f aca="false">INDEX(品項主檔!$B$2:$B$11,MATCH($E4061,品項主檔!$A$2:$A$11,0))</f>
        <v>古早味紅茶</v>
      </c>
      <c r="G4061" s="12" t="str">
        <f aca="false">INDEX(品項主檔!$C$2:$C$11,MATCH($E4061,品項主檔!$A$2:$A$11,0))</f>
        <v>飲品</v>
      </c>
      <c r="H4061" s="17" t="n">
        <f aca="false">SUMIFS(品項年度售價!$D$2:$D$31,品項年度售價!$A$2:$A$31,$B4061,品項年度售價!$B$2:$B$31,$E4061)</f>
        <v>45</v>
      </c>
      <c r="I4061" s="4" t="n">
        <v>5089</v>
      </c>
      <c r="J4061" s="14" t="n">
        <f aca="false">H4061*I4061</f>
        <v>229005</v>
      </c>
    </row>
    <row r="4062" customFormat="false" ht="15" hidden="false" customHeight="false" outlineLevel="0" collapsed="false">
      <c r="A4062" s="6" t="str">
        <f aca="false">TEXT(B4062,"0")&amp;"-"&amp;TEXT(C4062,"00")</f>
        <v>2025-10</v>
      </c>
      <c r="B4062" s="4" t="n">
        <v>2025</v>
      </c>
      <c r="C4062" s="4" t="n">
        <v>10</v>
      </c>
      <c r="D4062" s="9" t="s">
        <v>273</v>
      </c>
      <c r="E4062" s="9" t="s">
        <v>349</v>
      </c>
      <c r="F4062" s="12" t="str">
        <f aca="false">INDEX(品項主檔!$B$2:$B$11,MATCH($E4062,品項主檔!$A$2:$A$11,0))</f>
        <v>招牌牛肉麵</v>
      </c>
      <c r="G4062" s="12" t="str">
        <f aca="false">INDEX(品項主檔!$C$2:$C$11,MATCH($E4062,品項主檔!$A$2:$A$11,0))</f>
        <v>主食</v>
      </c>
      <c r="H4062" s="17" t="n">
        <f aca="false">SUMIFS(品項年度售價!$D$2:$D$31,品項年度售價!$A$2:$A$31,$B4062,品項年度售價!$B$2:$B$31,$E4062)</f>
        <v>295</v>
      </c>
      <c r="I4062" s="4" t="n">
        <v>332</v>
      </c>
      <c r="J4062" s="14" t="n">
        <f aca="false">H4062*I4062</f>
        <v>97940</v>
      </c>
    </row>
    <row r="4063" customFormat="false" ht="15" hidden="false" customHeight="false" outlineLevel="0" collapsed="false">
      <c r="A4063" s="6" t="str">
        <f aca="false">TEXT(B4063,"0")&amp;"-"&amp;TEXT(C4063,"00")</f>
        <v>2025-10</v>
      </c>
      <c r="B4063" s="4" t="n">
        <v>2025</v>
      </c>
      <c r="C4063" s="4" t="n">
        <v>10</v>
      </c>
      <c r="D4063" s="9" t="s">
        <v>273</v>
      </c>
      <c r="E4063" s="9" t="s">
        <v>352</v>
      </c>
      <c r="F4063" s="12" t="str">
        <f aca="false">INDEX(品項主檔!$B$2:$B$11,MATCH($E4063,品項主檔!$A$2:$A$11,0))</f>
        <v>三杯雞定食</v>
      </c>
      <c r="G4063" s="12" t="str">
        <f aca="false">INDEX(品項主檔!$C$2:$C$11,MATCH($E4063,品項主檔!$A$2:$A$11,0))</f>
        <v>主食</v>
      </c>
      <c r="H4063" s="17" t="n">
        <f aca="false">SUMIFS(品項年度售價!$D$2:$D$31,品項年度售價!$A$2:$A$31,$B4063,品項年度售價!$B$2:$B$31,$E4063)</f>
        <v>260</v>
      </c>
      <c r="I4063" s="4" t="n">
        <v>326</v>
      </c>
      <c r="J4063" s="14" t="n">
        <f aca="false">H4063*I4063</f>
        <v>84760</v>
      </c>
    </row>
    <row r="4064" customFormat="false" ht="15" hidden="false" customHeight="false" outlineLevel="0" collapsed="false">
      <c r="A4064" s="6" t="str">
        <f aca="false">TEXT(B4064,"0")&amp;"-"&amp;TEXT(C4064,"00")</f>
        <v>2025-10</v>
      </c>
      <c r="B4064" s="4" t="n">
        <v>2025</v>
      </c>
      <c r="C4064" s="4" t="n">
        <v>10</v>
      </c>
      <c r="D4064" s="9" t="s">
        <v>273</v>
      </c>
      <c r="E4064" s="9" t="s">
        <v>354</v>
      </c>
      <c r="F4064" s="12" t="str">
        <f aca="false">INDEX(品項主檔!$B$2:$B$11,MATCH($E4064,品項主檔!$A$2:$A$11,0))</f>
        <v>蔥油雞腿飯</v>
      </c>
      <c r="G4064" s="12" t="str">
        <f aca="false">INDEX(品項主檔!$C$2:$C$11,MATCH($E4064,品項主檔!$A$2:$A$11,0))</f>
        <v>主食</v>
      </c>
      <c r="H4064" s="17" t="n">
        <f aca="false">SUMIFS(品項年度售價!$D$2:$D$31,品項年度售價!$A$2:$A$31,$B4064,品項年度售價!$B$2:$B$31,$E4064)</f>
        <v>230</v>
      </c>
      <c r="I4064" s="4" t="n">
        <v>338</v>
      </c>
      <c r="J4064" s="14" t="n">
        <f aca="false">H4064*I4064</f>
        <v>77740</v>
      </c>
    </row>
    <row r="4065" customFormat="false" ht="15" hidden="false" customHeight="false" outlineLevel="0" collapsed="false">
      <c r="A4065" s="6" t="str">
        <f aca="false">TEXT(B4065,"0")&amp;"-"&amp;TEXT(C4065,"00")</f>
        <v>2025-10</v>
      </c>
      <c r="B4065" s="4" t="n">
        <v>2025</v>
      </c>
      <c r="C4065" s="4" t="n">
        <v>10</v>
      </c>
      <c r="D4065" s="9" t="s">
        <v>273</v>
      </c>
      <c r="E4065" s="9" t="s">
        <v>356</v>
      </c>
      <c r="F4065" s="12" t="str">
        <f aca="false">INDEX(品項主檔!$B$2:$B$11,MATCH($E4065,品項主檔!$A$2:$A$11,0))</f>
        <v>黑胡椒豬排飯</v>
      </c>
      <c r="G4065" s="12" t="str">
        <f aca="false">INDEX(品項主檔!$C$2:$C$11,MATCH($E4065,品項主檔!$A$2:$A$11,0))</f>
        <v>主食</v>
      </c>
      <c r="H4065" s="17" t="n">
        <f aca="false">SUMIFS(品項年度售價!$D$2:$D$31,品項年度售價!$A$2:$A$31,$B4065,品項年度售價!$B$2:$B$31,$E4065)</f>
        <v>240</v>
      </c>
      <c r="I4065" s="4" t="n">
        <v>382</v>
      </c>
      <c r="J4065" s="14" t="n">
        <f aca="false">H4065*I4065</f>
        <v>91680</v>
      </c>
    </row>
    <row r="4066" customFormat="false" ht="15" hidden="false" customHeight="false" outlineLevel="0" collapsed="false">
      <c r="A4066" s="6" t="str">
        <f aca="false">TEXT(B4066,"0")&amp;"-"&amp;TEXT(C4066,"00")</f>
        <v>2025-10</v>
      </c>
      <c r="B4066" s="4" t="n">
        <v>2025</v>
      </c>
      <c r="C4066" s="4" t="n">
        <v>10</v>
      </c>
      <c r="D4066" s="9" t="s">
        <v>273</v>
      </c>
      <c r="E4066" s="9" t="s">
        <v>358</v>
      </c>
      <c r="F4066" s="12" t="str">
        <f aca="false">INDEX(品項主檔!$B$2:$B$11,MATCH($E4066,品項主檔!$A$2:$A$11,0))</f>
        <v>麻油雞湯麵</v>
      </c>
      <c r="G4066" s="12" t="str">
        <f aca="false">INDEX(品項主檔!$C$2:$C$11,MATCH($E4066,品項主檔!$A$2:$A$11,0))</f>
        <v>主食</v>
      </c>
      <c r="H4066" s="17" t="n">
        <f aca="false">SUMIFS(品項年度售價!$D$2:$D$31,品項年度售價!$A$2:$A$31,$B4066,品項年度售價!$B$2:$B$31,$E4066)</f>
        <v>305</v>
      </c>
      <c r="I4066" s="4" t="n">
        <v>365</v>
      </c>
      <c r="J4066" s="14" t="n">
        <f aca="false">H4066*I4066</f>
        <v>111325</v>
      </c>
    </row>
    <row r="4067" customFormat="false" ht="15" hidden="false" customHeight="false" outlineLevel="0" collapsed="false">
      <c r="A4067" s="6" t="str">
        <f aca="false">TEXT(B4067,"0")&amp;"-"&amp;TEXT(C4067,"00")</f>
        <v>2025-10</v>
      </c>
      <c r="B4067" s="4" t="n">
        <v>2025</v>
      </c>
      <c r="C4067" s="4" t="n">
        <v>10</v>
      </c>
      <c r="D4067" s="9" t="s">
        <v>273</v>
      </c>
      <c r="E4067" s="9" t="s">
        <v>360</v>
      </c>
      <c r="F4067" s="12" t="str">
        <f aca="false">INDEX(品項主檔!$B$2:$B$11,MATCH($E4067,品項主檔!$A$2:$A$11,0))</f>
        <v>塔香涼麵</v>
      </c>
      <c r="G4067" s="12" t="str">
        <f aca="false">INDEX(品項主檔!$C$2:$C$11,MATCH($E4067,品項主檔!$A$2:$A$11,0))</f>
        <v>主食</v>
      </c>
      <c r="H4067" s="17" t="n">
        <f aca="false">SUMIFS(品項年度售價!$D$2:$D$31,品項年度售價!$A$2:$A$31,$B4067,品項年度售價!$B$2:$B$31,$E4067)</f>
        <v>185</v>
      </c>
      <c r="I4067" s="4" t="n">
        <v>323</v>
      </c>
      <c r="J4067" s="14" t="n">
        <f aca="false">H4067*I4067</f>
        <v>59755</v>
      </c>
    </row>
    <row r="4068" customFormat="false" ht="15" hidden="false" customHeight="false" outlineLevel="0" collapsed="false">
      <c r="A4068" s="6" t="str">
        <f aca="false">TEXT(B4068,"0")&amp;"-"&amp;TEXT(C4068,"00")</f>
        <v>2025-10</v>
      </c>
      <c r="B4068" s="4" t="n">
        <v>2025</v>
      </c>
      <c r="C4068" s="4" t="n">
        <v>10</v>
      </c>
      <c r="D4068" s="9" t="s">
        <v>273</v>
      </c>
      <c r="E4068" s="9" t="s">
        <v>362</v>
      </c>
      <c r="F4068" s="12" t="str">
        <f aca="false">INDEX(品項主檔!$B$2:$B$11,MATCH($E4068,品項主檔!$A$2:$A$11,0))</f>
        <v>海鮮炒飯</v>
      </c>
      <c r="G4068" s="12" t="str">
        <f aca="false">INDEX(品項主檔!$C$2:$C$11,MATCH($E4068,品項主檔!$A$2:$A$11,0))</f>
        <v>主食</v>
      </c>
      <c r="H4068" s="17" t="n">
        <f aca="false">SUMIFS(品項年度售價!$D$2:$D$31,品項年度售價!$A$2:$A$31,$B4068,品項年度售價!$B$2:$B$31,$E4068)</f>
        <v>255</v>
      </c>
      <c r="I4068" s="4" t="n">
        <v>326</v>
      </c>
      <c r="J4068" s="14" t="n">
        <f aca="false">H4068*I4068</f>
        <v>83130</v>
      </c>
    </row>
    <row r="4069" customFormat="false" ht="15" hidden="false" customHeight="false" outlineLevel="0" collapsed="false">
      <c r="A4069" s="6" t="str">
        <f aca="false">TEXT(B4069,"0")&amp;"-"&amp;TEXT(C4069,"00")</f>
        <v>2025-10</v>
      </c>
      <c r="B4069" s="4" t="n">
        <v>2025</v>
      </c>
      <c r="C4069" s="4" t="n">
        <v>10</v>
      </c>
      <c r="D4069" s="9" t="s">
        <v>273</v>
      </c>
      <c r="E4069" s="9" t="s">
        <v>364</v>
      </c>
      <c r="F4069" s="12" t="str">
        <f aca="false">INDEX(品項主檔!$B$2:$B$11,MATCH($E4069,品項主檔!$A$2:$A$11,0))</f>
        <v>酸辣湯</v>
      </c>
      <c r="G4069" s="12" t="str">
        <f aca="false">INDEX(品項主檔!$C$2:$C$11,MATCH($E4069,品項主檔!$A$2:$A$11,0))</f>
        <v>湯品</v>
      </c>
      <c r="H4069" s="17" t="n">
        <f aca="false">SUMIFS(品項年度售價!$D$2:$D$31,品項年度售價!$A$2:$A$31,$B4069,品項年度售價!$B$2:$B$31,$E4069)</f>
        <v>60</v>
      </c>
      <c r="I4069" s="4" t="n">
        <v>1880</v>
      </c>
      <c r="J4069" s="14" t="n">
        <f aca="false">H4069*I4069</f>
        <v>112800</v>
      </c>
    </row>
    <row r="4070" customFormat="false" ht="15" hidden="false" customHeight="false" outlineLevel="0" collapsed="false">
      <c r="A4070" s="6" t="str">
        <f aca="false">TEXT(B4070,"0")&amp;"-"&amp;TEXT(C4070,"00")</f>
        <v>2025-10</v>
      </c>
      <c r="B4070" s="4" t="n">
        <v>2025</v>
      </c>
      <c r="C4070" s="4" t="n">
        <v>10</v>
      </c>
      <c r="D4070" s="9" t="s">
        <v>273</v>
      </c>
      <c r="E4070" s="9" t="s">
        <v>367</v>
      </c>
      <c r="F4070" s="12" t="str">
        <f aca="false">INDEX(品項主檔!$B$2:$B$11,MATCH($E4070,品項主檔!$A$2:$A$11,0))</f>
        <v>招牌滷味拼盤</v>
      </c>
      <c r="G4070" s="12" t="str">
        <f aca="false">INDEX(品項主檔!$C$2:$C$11,MATCH($E4070,品項主檔!$A$2:$A$11,0))</f>
        <v>小菜</v>
      </c>
      <c r="H4070" s="17" t="n">
        <f aca="false">SUMIFS(品項年度售價!$D$2:$D$31,品項年度售價!$A$2:$A$31,$B4070,品項年度售價!$B$2:$B$31,$E4070)</f>
        <v>125</v>
      </c>
      <c r="I4070" s="4" t="n">
        <v>1439</v>
      </c>
      <c r="J4070" s="14" t="n">
        <f aca="false">H4070*I4070</f>
        <v>179875</v>
      </c>
    </row>
    <row r="4071" customFormat="false" ht="15" hidden="false" customHeight="false" outlineLevel="0" collapsed="false">
      <c r="A4071" s="6" t="str">
        <f aca="false">TEXT(B4071,"0")&amp;"-"&amp;TEXT(C4071,"00")</f>
        <v>2025-10</v>
      </c>
      <c r="B4071" s="4" t="n">
        <v>2025</v>
      </c>
      <c r="C4071" s="4" t="n">
        <v>10</v>
      </c>
      <c r="D4071" s="9" t="s">
        <v>273</v>
      </c>
      <c r="E4071" s="9" t="s">
        <v>370</v>
      </c>
      <c r="F4071" s="12" t="str">
        <f aca="false">INDEX(品項主檔!$B$2:$B$11,MATCH($E4071,品項主檔!$A$2:$A$11,0))</f>
        <v>古早味紅茶</v>
      </c>
      <c r="G4071" s="12" t="str">
        <f aca="false">INDEX(品項主檔!$C$2:$C$11,MATCH($E4071,品項主檔!$A$2:$A$11,0))</f>
        <v>飲品</v>
      </c>
      <c r="H4071" s="17" t="n">
        <f aca="false">SUMIFS(品項年度售價!$D$2:$D$31,品項年度售價!$A$2:$A$31,$B4071,品項年度售價!$B$2:$B$31,$E4071)</f>
        <v>45</v>
      </c>
      <c r="I4071" s="4" t="n">
        <v>3412</v>
      </c>
      <c r="J4071" s="14" t="n">
        <f aca="false">H4071*I4071</f>
        <v>153540</v>
      </c>
    </row>
    <row r="4072" customFormat="false" ht="15" hidden="false" customHeight="false" outlineLevel="0" collapsed="false">
      <c r="A4072" s="6" t="str">
        <f aca="false">TEXT(B4072,"0")&amp;"-"&amp;TEXT(C4072,"00")</f>
        <v>2025-10</v>
      </c>
      <c r="B4072" s="4" t="n">
        <v>2025</v>
      </c>
      <c r="C4072" s="4" t="n">
        <v>10</v>
      </c>
      <c r="D4072" s="9" t="s">
        <v>277</v>
      </c>
      <c r="E4072" s="9" t="s">
        <v>349</v>
      </c>
      <c r="F4072" s="12" t="str">
        <f aca="false">INDEX(品項主檔!$B$2:$B$11,MATCH($E4072,品項主檔!$A$2:$A$11,0))</f>
        <v>招牌牛肉麵</v>
      </c>
      <c r="G4072" s="12" t="str">
        <f aca="false">INDEX(品項主檔!$C$2:$C$11,MATCH($E4072,品項主檔!$A$2:$A$11,0))</f>
        <v>主食</v>
      </c>
      <c r="H4072" s="17" t="n">
        <f aca="false">SUMIFS(品項年度售價!$D$2:$D$31,品項年度售價!$A$2:$A$31,$B4072,品項年度售價!$B$2:$B$31,$E4072)</f>
        <v>295</v>
      </c>
      <c r="I4072" s="4" t="n">
        <v>356</v>
      </c>
      <c r="J4072" s="14" t="n">
        <f aca="false">H4072*I4072</f>
        <v>105020</v>
      </c>
    </row>
    <row r="4073" customFormat="false" ht="15" hidden="false" customHeight="false" outlineLevel="0" collapsed="false">
      <c r="A4073" s="6" t="str">
        <f aca="false">TEXT(B4073,"0")&amp;"-"&amp;TEXT(C4073,"00")</f>
        <v>2025-10</v>
      </c>
      <c r="B4073" s="4" t="n">
        <v>2025</v>
      </c>
      <c r="C4073" s="4" t="n">
        <v>10</v>
      </c>
      <c r="D4073" s="9" t="s">
        <v>277</v>
      </c>
      <c r="E4073" s="9" t="s">
        <v>352</v>
      </c>
      <c r="F4073" s="12" t="str">
        <f aca="false">INDEX(品項主檔!$B$2:$B$11,MATCH($E4073,品項主檔!$A$2:$A$11,0))</f>
        <v>三杯雞定食</v>
      </c>
      <c r="G4073" s="12" t="str">
        <f aca="false">INDEX(品項主檔!$C$2:$C$11,MATCH($E4073,品項主檔!$A$2:$A$11,0))</f>
        <v>主食</v>
      </c>
      <c r="H4073" s="17" t="n">
        <f aca="false">SUMIFS(品項年度售價!$D$2:$D$31,品項年度售價!$A$2:$A$31,$B4073,品項年度售價!$B$2:$B$31,$E4073)</f>
        <v>260</v>
      </c>
      <c r="I4073" s="4" t="n">
        <v>347</v>
      </c>
      <c r="J4073" s="14" t="n">
        <f aca="false">H4073*I4073</f>
        <v>90220</v>
      </c>
    </row>
    <row r="4074" customFormat="false" ht="15" hidden="false" customHeight="false" outlineLevel="0" collapsed="false">
      <c r="A4074" s="6" t="str">
        <f aca="false">TEXT(B4074,"0")&amp;"-"&amp;TEXT(C4074,"00")</f>
        <v>2025-10</v>
      </c>
      <c r="B4074" s="4" t="n">
        <v>2025</v>
      </c>
      <c r="C4074" s="4" t="n">
        <v>10</v>
      </c>
      <c r="D4074" s="9" t="s">
        <v>277</v>
      </c>
      <c r="E4074" s="9" t="s">
        <v>354</v>
      </c>
      <c r="F4074" s="12" t="str">
        <f aca="false">INDEX(品項主檔!$B$2:$B$11,MATCH($E4074,品項主檔!$A$2:$A$11,0))</f>
        <v>蔥油雞腿飯</v>
      </c>
      <c r="G4074" s="12" t="str">
        <f aca="false">INDEX(品項主檔!$C$2:$C$11,MATCH($E4074,品項主檔!$A$2:$A$11,0))</f>
        <v>主食</v>
      </c>
      <c r="H4074" s="17" t="n">
        <f aca="false">SUMIFS(品項年度售價!$D$2:$D$31,品項年度售價!$A$2:$A$31,$B4074,品項年度售價!$B$2:$B$31,$E4074)</f>
        <v>230</v>
      </c>
      <c r="I4074" s="4" t="n">
        <v>348</v>
      </c>
      <c r="J4074" s="14" t="n">
        <f aca="false">H4074*I4074</f>
        <v>80040</v>
      </c>
    </row>
    <row r="4075" customFormat="false" ht="15" hidden="false" customHeight="false" outlineLevel="0" collapsed="false">
      <c r="A4075" s="6" t="str">
        <f aca="false">TEXT(B4075,"0")&amp;"-"&amp;TEXT(C4075,"00")</f>
        <v>2025-10</v>
      </c>
      <c r="B4075" s="4" t="n">
        <v>2025</v>
      </c>
      <c r="C4075" s="4" t="n">
        <v>10</v>
      </c>
      <c r="D4075" s="9" t="s">
        <v>277</v>
      </c>
      <c r="E4075" s="9" t="s">
        <v>356</v>
      </c>
      <c r="F4075" s="12" t="str">
        <f aca="false">INDEX(品項主檔!$B$2:$B$11,MATCH($E4075,品項主檔!$A$2:$A$11,0))</f>
        <v>黑胡椒豬排飯</v>
      </c>
      <c r="G4075" s="12" t="str">
        <f aca="false">INDEX(品項主檔!$C$2:$C$11,MATCH($E4075,品項主檔!$A$2:$A$11,0))</f>
        <v>主食</v>
      </c>
      <c r="H4075" s="17" t="n">
        <f aca="false">SUMIFS(品項年度售價!$D$2:$D$31,品項年度售價!$A$2:$A$31,$B4075,品項年度售價!$B$2:$B$31,$E4075)</f>
        <v>240</v>
      </c>
      <c r="I4075" s="4" t="n">
        <v>350</v>
      </c>
      <c r="J4075" s="14" t="n">
        <f aca="false">H4075*I4075</f>
        <v>84000</v>
      </c>
    </row>
    <row r="4076" customFormat="false" ht="15" hidden="false" customHeight="false" outlineLevel="0" collapsed="false">
      <c r="A4076" s="6" t="str">
        <f aca="false">TEXT(B4076,"0")&amp;"-"&amp;TEXT(C4076,"00")</f>
        <v>2025-10</v>
      </c>
      <c r="B4076" s="4" t="n">
        <v>2025</v>
      </c>
      <c r="C4076" s="4" t="n">
        <v>10</v>
      </c>
      <c r="D4076" s="9" t="s">
        <v>277</v>
      </c>
      <c r="E4076" s="9" t="s">
        <v>358</v>
      </c>
      <c r="F4076" s="12" t="str">
        <f aca="false">INDEX(品項主檔!$B$2:$B$11,MATCH($E4076,品項主檔!$A$2:$A$11,0))</f>
        <v>麻油雞湯麵</v>
      </c>
      <c r="G4076" s="12" t="str">
        <f aca="false">INDEX(品項主檔!$C$2:$C$11,MATCH($E4076,品項主檔!$A$2:$A$11,0))</f>
        <v>主食</v>
      </c>
      <c r="H4076" s="17" t="n">
        <f aca="false">SUMIFS(品項年度售價!$D$2:$D$31,品項年度售價!$A$2:$A$31,$B4076,品項年度售價!$B$2:$B$31,$E4076)</f>
        <v>305</v>
      </c>
      <c r="I4076" s="4" t="n">
        <v>298</v>
      </c>
      <c r="J4076" s="14" t="n">
        <f aca="false">H4076*I4076</f>
        <v>90890</v>
      </c>
    </row>
    <row r="4077" customFormat="false" ht="15" hidden="false" customHeight="false" outlineLevel="0" collapsed="false">
      <c r="A4077" s="6" t="str">
        <f aca="false">TEXT(B4077,"0")&amp;"-"&amp;TEXT(C4077,"00")</f>
        <v>2025-10</v>
      </c>
      <c r="B4077" s="4" t="n">
        <v>2025</v>
      </c>
      <c r="C4077" s="4" t="n">
        <v>10</v>
      </c>
      <c r="D4077" s="9" t="s">
        <v>277</v>
      </c>
      <c r="E4077" s="9" t="s">
        <v>360</v>
      </c>
      <c r="F4077" s="12" t="str">
        <f aca="false">INDEX(品項主檔!$B$2:$B$11,MATCH($E4077,品項主檔!$A$2:$A$11,0))</f>
        <v>塔香涼麵</v>
      </c>
      <c r="G4077" s="12" t="str">
        <f aca="false">INDEX(品項主檔!$C$2:$C$11,MATCH($E4077,品項主檔!$A$2:$A$11,0))</f>
        <v>主食</v>
      </c>
      <c r="H4077" s="17" t="n">
        <f aca="false">SUMIFS(品項年度售價!$D$2:$D$31,品項年度售價!$A$2:$A$31,$B4077,品項年度售價!$B$2:$B$31,$E4077)</f>
        <v>185</v>
      </c>
      <c r="I4077" s="4" t="n">
        <v>264</v>
      </c>
      <c r="J4077" s="14" t="n">
        <f aca="false">H4077*I4077</f>
        <v>48840</v>
      </c>
    </row>
    <row r="4078" customFormat="false" ht="15" hidden="false" customHeight="false" outlineLevel="0" collapsed="false">
      <c r="A4078" s="6" t="str">
        <f aca="false">TEXT(B4078,"0")&amp;"-"&amp;TEXT(C4078,"00")</f>
        <v>2025-10</v>
      </c>
      <c r="B4078" s="4" t="n">
        <v>2025</v>
      </c>
      <c r="C4078" s="4" t="n">
        <v>10</v>
      </c>
      <c r="D4078" s="9" t="s">
        <v>277</v>
      </c>
      <c r="E4078" s="9" t="s">
        <v>362</v>
      </c>
      <c r="F4078" s="12" t="str">
        <f aca="false">INDEX(品項主檔!$B$2:$B$11,MATCH($E4078,品項主檔!$A$2:$A$11,0))</f>
        <v>海鮮炒飯</v>
      </c>
      <c r="G4078" s="12" t="str">
        <f aca="false">INDEX(品項主檔!$C$2:$C$11,MATCH($E4078,品項主檔!$A$2:$A$11,0))</f>
        <v>主食</v>
      </c>
      <c r="H4078" s="17" t="n">
        <f aca="false">SUMIFS(品項年度售價!$D$2:$D$31,品項年度售價!$A$2:$A$31,$B4078,品項年度售價!$B$2:$B$31,$E4078)</f>
        <v>255</v>
      </c>
      <c r="I4078" s="4" t="n">
        <v>325</v>
      </c>
      <c r="J4078" s="14" t="n">
        <f aca="false">H4078*I4078</f>
        <v>82875</v>
      </c>
    </row>
    <row r="4079" customFormat="false" ht="15" hidden="false" customHeight="false" outlineLevel="0" collapsed="false">
      <c r="A4079" s="6" t="str">
        <f aca="false">TEXT(B4079,"0")&amp;"-"&amp;TEXT(C4079,"00")</f>
        <v>2025-10</v>
      </c>
      <c r="B4079" s="4" t="n">
        <v>2025</v>
      </c>
      <c r="C4079" s="4" t="n">
        <v>10</v>
      </c>
      <c r="D4079" s="9" t="s">
        <v>277</v>
      </c>
      <c r="E4079" s="9" t="s">
        <v>364</v>
      </c>
      <c r="F4079" s="12" t="str">
        <f aca="false">INDEX(品項主檔!$B$2:$B$11,MATCH($E4079,品項主檔!$A$2:$A$11,0))</f>
        <v>酸辣湯</v>
      </c>
      <c r="G4079" s="12" t="str">
        <f aca="false">INDEX(品項主檔!$C$2:$C$11,MATCH($E4079,品項主檔!$A$2:$A$11,0))</f>
        <v>湯品</v>
      </c>
      <c r="H4079" s="17" t="n">
        <f aca="false">SUMIFS(品項年度售價!$D$2:$D$31,品項年度售價!$A$2:$A$31,$B4079,品項年度售價!$B$2:$B$31,$E4079)</f>
        <v>60</v>
      </c>
      <c r="I4079" s="4" t="n">
        <v>1557</v>
      </c>
      <c r="J4079" s="14" t="n">
        <f aca="false">H4079*I4079</f>
        <v>93420</v>
      </c>
    </row>
    <row r="4080" customFormat="false" ht="15" hidden="false" customHeight="false" outlineLevel="0" collapsed="false">
      <c r="A4080" s="6" t="str">
        <f aca="false">TEXT(B4080,"0")&amp;"-"&amp;TEXT(C4080,"00")</f>
        <v>2025-10</v>
      </c>
      <c r="B4080" s="4" t="n">
        <v>2025</v>
      </c>
      <c r="C4080" s="4" t="n">
        <v>10</v>
      </c>
      <c r="D4080" s="9" t="s">
        <v>277</v>
      </c>
      <c r="E4080" s="9" t="s">
        <v>367</v>
      </c>
      <c r="F4080" s="12" t="str">
        <f aca="false">INDEX(品項主檔!$B$2:$B$11,MATCH($E4080,品項主檔!$A$2:$A$11,0))</f>
        <v>招牌滷味拼盤</v>
      </c>
      <c r="G4080" s="12" t="str">
        <f aca="false">INDEX(品項主檔!$C$2:$C$11,MATCH($E4080,品項主檔!$A$2:$A$11,0))</f>
        <v>小菜</v>
      </c>
      <c r="H4080" s="17" t="n">
        <f aca="false">SUMIFS(品項年度售價!$D$2:$D$31,品項年度售價!$A$2:$A$31,$B4080,品項年度售價!$B$2:$B$31,$E4080)</f>
        <v>125</v>
      </c>
      <c r="I4080" s="4" t="n">
        <v>1262</v>
      </c>
      <c r="J4080" s="14" t="n">
        <f aca="false">H4080*I4080</f>
        <v>157750</v>
      </c>
    </row>
    <row r="4081" customFormat="false" ht="15" hidden="false" customHeight="false" outlineLevel="0" collapsed="false">
      <c r="A4081" s="6" t="str">
        <f aca="false">TEXT(B4081,"0")&amp;"-"&amp;TEXT(C4081,"00")</f>
        <v>2025-10</v>
      </c>
      <c r="B4081" s="4" t="n">
        <v>2025</v>
      </c>
      <c r="C4081" s="4" t="n">
        <v>10</v>
      </c>
      <c r="D4081" s="9" t="s">
        <v>277</v>
      </c>
      <c r="E4081" s="9" t="s">
        <v>370</v>
      </c>
      <c r="F4081" s="12" t="str">
        <f aca="false">INDEX(品項主檔!$B$2:$B$11,MATCH($E4081,品項主檔!$A$2:$A$11,0))</f>
        <v>古早味紅茶</v>
      </c>
      <c r="G4081" s="12" t="str">
        <f aca="false">INDEX(品項主檔!$C$2:$C$11,MATCH($E4081,品項主檔!$A$2:$A$11,0))</f>
        <v>飲品</v>
      </c>
      <c r="H4081" s="17" t="n">
        <f aca="false">SUMIFS(品項年度售價!$D$2:$D$31,品項年度售價!$A$2:$A$31,$B4081,品項年度售價!$B$2:$B$31,$E4081)</f>
        <v>45</v>
      </c>
      <c r="I4081" s="4" t="n">
        <v>2662</v>
      </c>
      <c r="J4081" s="14" t="n">
        <f aca="false">H4081*I4081</f>
        <v>119790</v>
      </c>
    </row>
    <row r="4082" customFormat="false" ht="15" hidden="false" customHeight="false" outlineLevel="0" collapsed="false">
      <c r="A4082" s="6" t="str">
        <f aca="false">TEXT(B4082,"0")&amp;"-"&amp;TEXT(C4082,"00")</f>
        <v>2025-10</v>
      </c>
      <c r="B4082" s="4" t="n">
        <v>2025</v>
      </c>
      <c r="C4082" s="4" t="n">
        <v>10</v>
      </c>
      <c r="D4082" s="9" t="s">
        <v>288</v>
      </c>
      <c r="E4082" s="9" t="s">
        <v>349</v>
      </c>
      <c r="F4082" s="12" t="str">
        <f aca="false">INDEX(品項主檔!$B$2:$B$11,MATCH($E4082,品項主檔!$A$2:$A$11,0))</f>
        <v>招牌牛肉麵</v>
      </c>
      <c r="G4082" s="12" t="str">
        <f aca="false">INDEX(品項主檔!$C$2:$C$11,MATCH($E4082,品項主檔!$A$2:$A$11,0))</f>
        <v>主食</v>
      </c>
      <c r="H4082" s="17" t="n">
        <f aca="false">SUMIFS(品項年度售價!$D$2:$D$31,品項年度售價!$A$2:$A$31,$B4082,品項年度售價!$B$2:$B$31,$E4082)</f>
        <v>295</v>
      </c>
      <c r="I4082" s="4" t="n">
        <v>405</v>
      </c>
      <c r="J4082" s="14" t="n">
        <f aca="false">H4082*I4082</f>
        <v>119475</v>
      </c>
    </row>
    <row r="4083" customFormat="false" ht="15" hidden="false" customHeight="false" outlineLevel="0" collapsed="false">
      <c r="A4083" s="6" t="str">
        <f aca="false">TEXT(B4083,"0")&amp;"-"&amp;TEXT(C4083,"00")</f>
        <v>2025-10</v>
      </c>
      <c r="B4083" s="4" t="n">
        <v>2025</v>
      </c>
      <c r="C4083" s="4" t="n">
        <v>10</v>
      </c>
      <c r="D4083" s="9" t="s">
        <v>288</v>
      </c>
      <c r="E4083" s="9" t="s">
        <v>352</v>
      </c>
      <c r="F4083" s="12" t="str">
        <f aca="false">INDEX(品項主檔!$B$2:$B$11,MATCH($E4083,品項主檔!$A$2:$A$11,0))</f>
        <v>三杯雞定食</v>
      </c>
      <c r="G4083" s="12" t="str">
        <f aca="false">INDEX(品項主檔!$C$2:$C$11,MATCH($E4083,品項主檔!$A$2:$A$11,0))</f>
        <v>主食</v>
      </c>
      <c r="H4083" s="17" t="n">
        <f aca="false">SUMIFS(品項年度售價!$D$2:$D$31,品項年度售價!$A$2:$A$31,$B4083,品項年度售價!$B$2:$B$31,$E4083)</f>
        <v>260</v>
      </c>
      <c r="I4083" s="4" t="n">
        <v>502</v>
      </c>
      <c r="J4083" s="14" t="n">
        <f aca="false">H4083*I4083</f>
        <v>130520</v>
      </c>
    </row>
    <row r="4084" customFormat="false" ht="15" hidden="false" customHeight="false" outlineLevel="0" collapsed="false">
      <c r="A4084" s="6" t="str">
        <f aca="false">TEXT(B4084,"0")&amp;"-"&amp;TEXT(C4084,"00")</f>
        <v>2025-10</v>
      </c>
      <c r="B4084" s="4" t="n">
        <v>2025</v>
      </c>
      <c r="C4084" s="4" t="n">
        <v>10</v>
      </c>
      <c r="D4084" s="9" t="s">
        <v>288</v>
      </c>
      <c r="E4084" s="9" t="s">
        <v>354</v>
      </c>
      <c r="F4084" s="12" t="str">
        <f aca="false">INDEX(品項主檔!$B$2:$B$11,MATCH($E4084,品項主檔!$A$2:$A$11,0))</f>
        <v>蔥油雞腿飯</v>
      </c>
      <c r="G4084" s="12" t="str">
        <f aca="false">INDEX(品項主檔!$C$2:$C$11,MATCH($E4084,品項主檔!$A$2:$A$11,0))</f>
        <v>主食</v>
      </c>
      <c r="H4084" s="17" t="n">
        <f aca="false">SUMIFS(品項年度售價!$D$2:$D$31,品項年度售價!$A$2:$A$31,$B4084,品項年度售價!$B$2:$B$31,$E4084)</f>
        <v>230</v>
      </c>
      <c r="I4084" s="4" t="n">
        <v>411</v>
      </c>
      <c r="J4084" s="14" t="n">
        <f aca="false">H4084*I4084</f>
        <v>94530</v>
      </c>
    </row>
    <row r="4085" customFormat="false" ht="15" hidden="false" customHeight="false" outlineLevel="0" collapsed="false">
      <c r="A4085" s="6" t="str">
        <f aca="false">TEXT(B4085,"0")&amp;"-"&amp;TEXT(C4085,"00")</f>
        <v>2025-10</v>
      </c>
      <c r="B4085" s="4" t="n">
        <v>2025</v>
      </c>
      <c r="C4085" s="4" t="n">
        <v>10</v>
      </c>
      <c r="D4085" s="9" t="s">
        <v>288</v>
      </c>
      <c r="E4085" s="9" t="s">
        <v>356</v>
      </c>
      <c r="F4085" s="12" t="str">
        <f aca="false">INDEX(品項主檔!$B$2:$B$11,MATCH($E4085,品項主檔!$A$2:$A$11,0))</f>
        <v>黑胡椒豬排飯</v>
      </c>
      <c r="G4085" s="12" t="str">
        <f aca="false">INDEX(品項主檔!$C$2:$C$11,MATCH($E4085,品項主檔!$A$2:$A$11,0))</f>
        <v>主食</v>
      </c>
      <c r="H4085" s="17" t="n">
        <f aca="false">SUMIFS(品項年度售價!$D$2:$D$31,品項年度售價!$A$2:$A$31,$B4085,品項年度售價!$B$2:$B$31,$E4085)</f>
        <v>240</v>
      </c>
      <c r="I4085" s="4" t="n">
        <v>428</v>
      </c>
      <c r="J4085" s="14" t="n">
        <f aca="false">H4085*I4085</f>
        <v>102720</v>
      </c>
    </row>
    <row r="4086" customFormat="false" ht="15" hidden="false" customHeight="false" outlineLevel="0" collapsed="false">
      <c r="A4086" s="6" t="str">
        <f aca="false">TEXT(B4086,"0")&amp;"-"&amp;TEXT(C4086,"00")</f>
        <v>2025-10</v>
      </c>
      <c r="B4086" s="4" t="n">
        <v>2025</v>
      </c>
      <c r="C4086" s="4" t="n">
        <v>10</v>
      </c>
      <c r="D4086" s="9" t="s">
        <v>288</v>
      </c>
      <c r="E4086" s="9" t="s">
        <v>358</v>
      </c>
      <c r="F4086" s="12" t="str">
        <f aca="false">INDEX(品項主檔!$B$2:$B$11,MATCH($E4086,品項主檔!$A$2:$A$11,0))</f>
        <v>麻油雞湯麵</v>
      </c>
      <c r="G4086" s="12" t="str">
        <f aca="false">INDEX(品項主檔!$C$2:$C$11,MATCH($E4086,品項主檔!$A$2:$A$11,0))</f>
        <v>主食</v>
      </c>
      <c r="H4086" s="17" t="n">
        <f aca="false">SUMIFS(品項年度售價!$D$2:$D$31,品項年度售價!$A$2:$A$31,$B4086,品項年度售價!$B$2:$B$31,$E4086)</f>
        <v>305</v>
      </c>
      <c r="I4086" s="4" t="n">
        <v>468</v>
      </c>
      <c r="J4086" s="14" t="n">
        <f aca="false">H4086*I4086</f>
        <v>142740</v>
      </c>
    </row>
    <row r="4087" customFormat="false" ht="15" hidden="false" customHeight="false" outlineLevel="0" collapsed="false">
      <c r="A4087" s="6" t="str">
        <f aca="false">TEXT(B4087,"0")&amp;"-"&amp;TEXT(C4087,"00")</f>
        <v>2025-10</v>
      </c>
      <c r="B4087" s="4" t="n">
        <v>2025</v>
      </c>
      <c r="C4087" s="4" t="n">
        <v>10</v>
      </c>
      <c r="D4087" s="9" t="s">
        <v>288</v>
      </c>
      <c r="E4087" s="9" t="s">
        <v>360</v>
      </c>
      <c r="F4087" s="12" t="str">
        <f aca="false">INDEX(品項主檔!$B$2:$B$11,MATCH($E4087,品項主檔!$A$2:$A$11,0))</f>
        <v>塔香涼麵</v>
      </c>
      <c r="G4087" s="12" t="str">
        <f aca="false">INDEX(品項主檔!$C$2:$C$11,MATCH($E4087,品項主檔!$A$2:$A$11,0))</f>
        <v>主食</v>
      </c>
      <c r="H4087" s="17" t="n">
        <f aca="false">SUMIFS(品項年度售價!$D$2:$D$31,品項年度售價!$A$2:$A$31,$B4087,品項年度售價!$B$2:$B$31,$E4087)</f>
        <v>185</v>
      </c>
      <c r="I4087" s="4" t="n">
        <v>329</v>
      </c>
      <c r="J4087" s="14" t="n">
        <f aca="false">H4087*I4087</f>
        <v>60865</v>
      </c>
    </row>
    <row r="4088" customFormat="false" ht="15" hidden="false" customHeight="false" outlineLevel="0" collapsed="false">
      <c r="A4088" s="6" t="str">
        <f aca="false">TEXT(B4088,"0")&amp;"-"&amp;TEXT(C4088,"00")</f>
        <v>2025-10</v>
      </c>
      <c r="B4088" s="4" t="n">
        <v>2025</v>
      </c>
      <c r="C4088" s="4" t="n">
        <v>10</v>
      </c>
      <c r="D4088" s="9" t="s">
        <v>288</v>
      </c>
      <c r="E4088" s="9" t="s">
        <v>362</v>
      </c>
      <c r="F4088" s="12" t="str">
        <f aca="false">INDEX(品項主檔!$B$2:$B$11,MATCH($E4088,品項主檔!$A$2:$A$11,0))</f>
        <v>海鮮炒飯</v>
      </c>
      <c r="G4088" s="12" t="str">
        <f aca="false">INDEX(品項主檔!$C$2:$C$11,MATCH($E4088,品項主檔!$A$2:$A$11,0))</f>
        <v>主食</v>
      </c>
      <c r="H4088" s="17" t="n">
        <f aca="false">SUMIFS(品項年度售價!$D$2:$D$31,品項年度售價!$A$2:$A$31,$B4088,品項年度售價!$B$2:$B$31,$E4088)</f>
        <v>255</v>
      </c>
      <c r="I4088" s="4" t="n">
        <v>529</v>
      </c>
      <c r="J4088" s="14" t="n">
        <f aca="false">H4088*I4088</f>
        <v>134895</v>
      </c>
    </row>
    <row r="4089" customFormat="false" ht="15" hidden="false" customHeight="false" outlineLevel="0" collapsed="false">
      <c r="A4089" s="6" t="str">
        <f aca="false">TEXT(B4089,"0")&amp;"-"&amp;TEXT(C4089,"00")</f>
        <v>2025-10</v>
      </c>
      <c r="B4089" s="4" t="n">
        <v>2025</v>
      </c>
      <c r="C4089" s="4" t="n">
        <v>10</v>
      </c>
      <c r="D4089" s="9" t="s">
        <v>288</v>
      </c>
      <c r="E4089" s="9" t="s">
        <v>364</v>
      </c>
      <c r="F4089" s="12" t="str">
        <f aca="false">INDEX(品項主檔!$B$2:$B$11,MATCH($E4089,品項主檔!$A$2:$A$11,0))</f>
        <v>酸辣湯</v>
      </c>
      <c r="G4089" s="12" t="str">
        <f aca="false">INDEX(品項主檔!$C$2:$C$11,MATCH($E4089,品項主檔!$A$2:$A$11,0))</f>
        <v>湯品</v>
      </c>
      <c r="H4089" s="17" t="n">
        <f aca="false">SUMIFS(品項年度售價!$D$2:$D$31,品項年度售價!$A$2:$A$31,$B4089,品項年度售價!$B$2:$B$31,$E4089)</f>
        <v>60</v>
      </c>
      <c r="I4089" s="4" t="n">
        <v>2579</v>
      </c>
      <c r="J4089" s="14" t="n">
        <f aca="false">H4089*I4089</f>
        <v>154740</v>
      </c>
    </row>
    <row r="4090" customFormat="false" ht="15" hidden="false" customHeight="false" outlineLevel="0" collapsed="false">
      <c r="A4090" s="6" t="str">
        <f aca="false">TEXT(B4090,"0")&amp;"-"&amp;TEXT(C4090,"00")</f>
        <v>2025-10</v>
      </c>
      <c r="B4090" s="4" t="n">
        <v>2025</v>
      </c>
      <c r="C4090" s="4" t="n">
        <v>10</v>
      </c>
      <c r="D4090" s="9" t="s">
        <v>288</v>
      </c>
      <c r="E4090" s="9" t="s">
        <v>367</v>
      </c>
      <c r="F4090" s="12" t="str">
        <f aca="false">INDEX(品項主檔!$B$2:$B$11,MATCH($E4090,品項主檔!$A$2:$A$11,0))</f>
        <v>招牌滷味拼盤</v>
      </c>
      <c r="G4090" s="12" t="str">
        <f aca="false">INDEX(品項主檔!$C$2:$C$11,MATCH($E4090,品項主檔!$A$2:$A$11,0))</f>
        <v>小菜</v>
      </c>
      <c r="H4090" s="17" t="n">
        <f aca="false">SUMIFS(品項年度售價!$D$2:$D$31,品項年度售價!$A$2:$A$31,$B4090,品項年度售價!$B$2:$B$31,$E4090)</f>
        <v>125</v>
      </c>
      <c r="I4090" s="4" t="n">
        <v>1348</v>
      </c>
      <c r="J4090" s="14" t="n">
        <f aca="false">H4090*I4090</f>
        <v>168500</v>
      </c>
    </row>
    <row r="4091" customFormat="false" ht="15" hidden="false" customHeight="false" outlineLevel="0" collapsed="false">
      <c r="A4091" s="6" t="str">
        <f aca="false">TEXT(B4091,"0")&amp;"-"&amp;TEXT(C4091,"00")</f>
        <v>2025-10</v>
      </c>
      <c r="B4091" s="4" t="n">
        <v>2025</v>
      </c>
      <c r="C4091" s="4" t="n">
        <v>10</v>
      </c>
      <c r="D4091" s="9" t="s">
        <v>288</v>
      </c>
      <c r="E4091" s="9" t="s">
        <v>370</v>
      </c>
      <c r="F4091" s="12" t="str">
        <f aca="false">INDEX(品項主檔!$B$2:$B$11,MATCH($E4091,品項主檔!$A$2:$A$11,0))</f>
        <v>古早味紅茶</v>
      </c>
      <c r="G4091" s="12" t="str">
        <f aca="false">INDEX(品項主檔!$C$2:$C$11,MATCH($E4091,品項主檔!$A$2:$A$11,0))</f>
        <v>飲品</v>
      </c>
      <c r="H4091" s="17" t="n">
        <f aca="false">SUMIFS(品項年度售價!$D$2:$D$31,品項年度售價!$A$2:$A$31,$B4091,品項年度售價!$B$2:$B$31,$E4091)</f>
        <v>45</v>
      </c>
      <c r="I4091" s="4" t="n">
        <v>3329</v>
      </c>
      <c r="J4091" s="14" t="n">
        <f aca="false">H4091*I4091</f>
        <v>149805</v>
      </c>
    </row>
    <row r="4092" customFormat="false" ht="15" hidden="false" customHeight="false" outlineLevel="0" collapsed="false">
      <c r="A4092" s="6" t="str">
        <f aca="false">TEXT(B4092,"0")&amp;"-"&amp;TEXT(C4092,"00")</f>
        <v>2025-10</v>
      </c>
      <c r="B4092" s="4" t="n">
        <v>2025</v>
      </c>
      <c r="C4092" s="4" t="n">
        <v>10</v>
      </c>
      <c r="D4092" s="9" t="s">
        <v>292</v>
      </c>
      <c r="E4092" s="9" t="s">
        <v>349</v>
      </c>
      <c r="F4092" s="12" t="str">
        <f aca="false">INDEX(品項主檔!$B$2:$B$11,MATCH($E4092,品項主檔!$A$2:$A$11,0))</f>
        <v>招牌牛肉麵</v>
      </c>
      <c r="G4092" s="12" t="str">
        <f aca="false">INDEX(品項主檔!$C$2:$C$11,MATCH($E4092,品項主檔!$A$2:$A$11,0))</f>
        <v>主食</v>
      </c>
      <c r="H4092" s="17" t="n">
        <f aca="false">SUMIFS(品項年度售價!$D$2:$D$31,品項年度售價!$A$2:$A$31,$B4092,品項年度售價!$B$2:$B$31,$E4092)</f>
        <v>295</v>
      </c>
      <c r="I4092" s="4" t="n">
        <v>386</v>
      </c>
      <c r="J4092" s="14" t="n">
        <f aca="false">H4092*I4092</f>
        <v>113870</v>
      </c>
    </row>
    <row r="4093" customFormat="false" ht="15" hidden="false" customHeight="false" outlineLevel="0" collapsed="false">
      <c r="A4093" s="6" t="str">
        <f aca="false">TEXT(B4093,"0")&amp;"-"&amp;TEXT(C4093,"00")</f>
        <v>2025-10</v>
      </c>
      <c r="B4093" s="4" t="n">
        <v>2025</v>
      </c>
      <c r="C4093" s="4" t="n">
        <v>10</v>
      </c>
      <c r="D4093" s="9" t="s">
        <v>292</v>
      </c>
      <c r="E4093" s="9" t="s">
        <v>352</v>
      </c>
      <c r="F4093" s="12" t="str">
        <f aca="false">INDEX(品項主檔!$B$2:$B$11,MATCH($E4093,品項主檔!$A$2:$A$11,0))</f>
        <v>三杯雞定食</v>
      </c>
      <c r="G4093" s="12" t="str">
        <f aca="false">INDEX(品項主檔!$C$2:$C$11,MATCH($E4093,品項主檔!$A$2:$A$11,0))</f>
        <v>主食</v>
      </c>
      <c r="H4093" s="17" t="n">
        <f aca="false">SUMIFS(品項年度售價!$D$2:$D$31,品項年度售價!$A$2:$A$31,$B4093,品項年度售價!$B$2:$B$31,$E4093)</f>
        <v>260</v>
      </c>
      <c r="I4093" s="4" t="n">
        <v>348</v>
      </c>
      <c r="J4093" s="14" t="n">
        <f aca="false">H4093*I4093</f>
        <v>90480</v>
      </c>
    </row>
    <row r="4094" customFormat="false" ht="15" hidden="false" customHeight="false" outlineLevel="0" collapsed="false">
      <c r="A4094" s="6" t="str">
        <f aca="false">TEXT(B4094,"0")&amp;"-"&amp;TEXT(C4094,"00")</f>
        <v>2025-10</v>
      </c>
      <c r="B4094" s="4" t="n">
        <v>2025</v>
      </c>
      <c r="C4094" s="4" t="n">
        <v>10</v>
      </c>
      <c r="D4094" s="9" t="s">
        <v>292</v>
      </c>
      <c r="E4094" s="9" t="s">
        <v>354</v>
      </c>
      <c r="F4094" s="12" t="str">
        <f aca="false">INDEX(品項主檔!$B$2:$B$11,MATCH($E4094,品項主檔!$A$2:$A$11,0))</f>
        <v>蔥油雞腿飯</v>
      </c>
      <c r="G4094" s="12" t="str">
        <f aca="false">INDEX(品項主檔!$C$2:$C$11,MATCH($E4094,品項主檔!$A$2:$A$11,0))</f>
        <v>主食</v>
      </c>
      <c r="H4094" s="17" t="n">
        <f aca="false">SUMIFS(品項年度售價!$D$2:$D$31,品項年度售價!$A$2:$A$31,$B4094,品項年度售價!$B$2:$B$31,$E4094)</f>
        <v>230</v>
      </c>
      <c r="I4094" s="4" t="n">
        <v>338</v>
      </c>
      <c r="J4094" s="14" t="n">
        <f aca="false">H4094*I4094</f>
        <v>77740</v>
      </c>
    </row>
    <row r="4095" customFormat="false" ht="15" hidden="false" customHeight="false" outlineLevel="0" collapsed="false">
      <c r="A4095" s="6" t="str">
        <f aca="false">TEXT(B4095,"0")&amp;"-"&amp;TEXT(C4095,"00")</f>
        <v>2025-10</v>
      </c>
      <c r="B4095" s="4" t="n">
        <v>2025</v>
      </c>
      <c r="C4095" s="4" t="n">
        <v>10</v>
      </c>
      <c r="D4095" s="9" t="s">
        <v>292</v>
      </c>
      <c r="E4095" s="9" t="s">
        <v>356</v>
      </c>
      <c r="F4095" s="12" t="str">
        <f aca="false">INDEX(品項主檔!$B$2:$B$11,MATCH($E4095,品項主檔!$A$2:$A$11,0))</f>
        <v>黑胡椒豬排飯</v>
      </c>
      <c r="G4095" s="12" t="str">
        <f aca="false">INDEX(品項主檔!$C$2:$C$11,MATCH($E4095,品項主檔!$A$2:$A$11,0))</f>
        <v>主食</v>
      </c>
      <c r="H4095" s="17" t="n">
        <f aca="false">SUMIFS(品項年度售價!$D$2:$D$31,品項年度售價!$A$2:$A$31,$B4095,品項年度售價!$B$2:$B$31,$E4095)</f>
        <v>240</v>
      </c>
      <c r="I4095" s="4" t="n">
        <v>330</v>
      </c>
      <c r="J4095" s="14" t="n">
        <f aca="false">H4095*I4095</f>
        <v>79200</v>
      </c>
    </row>
    <row r="4096" customFormat="false" ht="15" hidden="false" customHeight="false" outlineLevel="0" collapsed="false">
      <c r="A4096" s="6" t="str">
        <f aca="false">TEXT(B4096,"0")&amp;"-"&amp;TEXT(C4096,"00")</f>
        <v>2025-10</v>
      </c>
      <c r="B4096" s="4" t="n">
        <v>2025</v>
      </c>
      <c r="C4096" s="4" t="n">
        <v>10</v>
      </c>
      <c r="D4096" s="9" t="s">
        <v>292</v>
      </c>
      <c r="E4096" s="9" t="s">
        <v>358</v>
      </c>
      <c r="F4096" s="12" t="str">
        <f aca="false">INDEX(品項主檔!$B$2:$B$11,MATCH($E4096,品項主檔!$A$2:$A$11,0))</f>
        <v>麻油雞湯麵</v>
      </c>
      <c r="G4096" s="12" t="str">
        <f aca="false">INDEX(品項主檔!$C$2:$C$11,MATCH($E4096,品項主檔!$A$2:$A$11,0))</f>
        <v>主食</v>
      </c>
      <c r="H4096" s="17" t="n">
        <f aca="false">SUMIFS(品項年度售價!$D$2:$D$31,品項年度售價!$A$2:$A$31,$B4096,品項年度售價!$B$2:$B$31,$E4096)</f>
        <v>305</v>
      </c>
      <c r="I4096" s="4" t="n">
        <v>414</v>
      </c>
      <c r="J4096" s="14" t="n">
        <f aca="false">H4096*I4096</f>
        <v>126270</v>
      </c>
    </row>
    <row r="4097" customFormat="false" ht="15" hidden="false" customHeight="false" outlineLevel="0" collapsed="false">
      <c r="A4097" s="6" t="str">
        <f aca="false">TEXT(B4097,"0")&amp;"-"&amp;TEXT(C4097,"00")</f>
        <v>2025-10</v>
      </c>
      <c r="B4097" s="4" t="n">
        <v>2025</v>
      </c>
      <c r="C4097" s="4" t="n">
        <v>10</v>
      </c>
      <c r="D4097" s="9" t="s">
        <v>292</v>
      </c>
      <c r="E4097" s="9" t="s">
        <v>360</v>
      </c>
      <c r="F4097" s="12" t="str">
        <f aca="false">INDEX(品項主檔!$B$2:$B$11,MATCH($E4097,品項主檔!$A$2:$A$11,0))</f>
        <v>塔香涼麵</v>
      </c>
      <c r="G4097" s="12" t="str">
        <f aca="false">INDEX(品項主檔!$C$2:$C$11,MATCH($E4097,品項主檔!$A$2:$A$11,0))</f>
        <v>主食</v>
      </c>
      <c r="H4097" s="17" t="n">
        <f aca="false">SUMIFS(品項年度售價!$D$2:$D$31,品項年度售價!$A$2:$A$31,$B4097,品項年度售價!$B$2:$B$31,$E4097)</f>
        <v>185</v>
      </c>
      <c r="I4097" s="4" t="n">
        <v>358</v>
      </c>
      <c r="J4097" s="14" t="n">
        <f aca="false">H4097*I4097</f>
        <v>66230</v>
      </c>
    </row>
    <row r="4098" customFormat="false" ht="15" hidden="false" customHeight="false" outlineLevel="0" collapsed="false">
      <c r="A4098" s="6" t="str">
        <f aca="false">TEXT(B4098,"0")&amp;"-"&amp;TEXT(C4098,"00")</f>
        <v>2025-10</v>
      </c>
      <c r="B4098" s="4" t="n">
        <v>2025</v>
      </c>
      <c r="C4098" s="4" t="n">
        <v>10</v>
      </c>
      <c r="D4098" s="9" t="s">
        <v>292</v>
      </c>
      <c r="E4098" s="9" t="s">
        <v>362</v>
      </c>
      <c r="F4098" s="12" t="str">
        <f aca="false">INDEX(品項主檔!$B$2:$B$11,MATCH($E4098,品項主檔!$A$2:$A$11,0))</f>
        <v>海鮮炒飯</v>
      </c>
      <c r="G4098" s="12" t="str">
        <f aca="false">INDEX(品項主檔!$C$2:$C$11,MATCH($E4098,品項主檔!$A$2:$A$11,0))</f>
        <v>主食</v>
      </c>
      <c r="H4098" s="17" t="n">
        <f aca="false">SUMIFS(品項年度售價!$D$2:$D$31,品項年度售價!$A$2:$A$31,$B4098,品項年度售價!$B$2:$B$31,$E4098)</f>
        <v>255</v>
      </c>
      <c r="I4098" s="4" t="n">
        <v>352</v>
      </c>
      <c r="J4098" s="14" t="n">
        <f aca="false">H4098*I4098</f>
        <v>89760</v>
      </c>
    </row>
    <row r="4099" customFormat="false" ht="15" hidden="false" customHeight="false" outlineLevel="0" collapsed="false">
      <c r="A4099" s="6" t="str">
        <f aca="false">TEXT(B4099,"0")&amp;"-"&amp;TEXT(C4099,"00")</f>
        <v>2025-10</v>
      </c>
      <c r="B4099" s="4" t="n">
        <v>2025</v>
      </c>
      <c r="C4099" s="4" t="n">
        <v>10</v>
      </c>
      <c r="D4099" s="9" t="s">
        <v>292</v>
      </c>
      <c r="E4099" s="9" t="s">
        <v>364</v>
      </c>
      <c r="F4099" s="12" t="str">
        <f aca="false">INDEX(品項主檔!$B$2:$B$11,MATCH($E4099,品項主檔!$A$2:$A$11,0))</f>
        <v>酸辣湯</v>
      </c>
      <c r="G4099" s="12" t="str">
        <f aca="false">INDEX(品項主檔!$C$2:$C$11,MATCH($E4099,品項主檔!$A$2:$A$11,0))</f>
        <v>湯品</v>
      </c>
      <c r="H4099" s="17" t="n">
        <f aca="false">SUMIFS(品項年度售價!$D$2:$D$31,品項年度售價!$A$2:$A$31,$B4099,品項年度售價!$B$2:$B$31,$E4099)</f>
        <v>60</v>
      </c>
      <c r="I4099" s="4" t="n">
        <v>2212</v>
      </c>
      <c r="J4099" s="14" t="n">
        <f aca="false">H4099*I4099</f>
        <v>132720</v>
      </c>
    </row>
    <row r="4100" customFormat="false" ht="15" hidden="false" customHeight="false" outlineLevel="0" collapsed="false">
      <c r="A4100" s="6" t="str">
        <f aca="false">TEXT(B4100,"0")&amp;"-"&amp;TEXT(C4100,"00")</f>
        <v>2025-10</v>
      </c>
      <c r="B4100" s="4" t="n">
        <v>2025</v>
      </c>
      <c r="C4100" s="4" t="n">
        <v>10</v>
      </c>
      <c r="D4100" s="9" t="s">
        <v>292</v>
      </c>
      <c r="E4100" s="9" t="s">
        <v>367</v>
      </c>
      <c r="F4100" s="12" t="str">
        <f aca="false">INDEX(品項主檔!$B$2:$B$11,MATCH($E4100,品項主檔!$A$2:$A$11,0))</f>
        <v>招牌滷味拼盤</v>
      </c>
      <c r="G4100" s="12" t="str">
        <f aca="false">INDEX(品項主檔!$C$2:$C$11,MATCH($E4100,品項主檔!$A$2:$A$11,0))</f>
        <v>小菜</v>
      </c>
      <c r="H4100" s="17" t="n">
        <f aca="false">SUMIFS(品項年度售價!$D$2:$D$31,品項年度售價!$A$2:$A$31,$B4100,品項年度售價!$B$2:$B$31,$E4100)</f>
        <v>125</v>
      </c>
      <c r="I4100" s="4" t="n">
        <v>1554</v>
      </c>
      <c r="J4100" s="14" t="n">
        <f aca="false">H4100*I4100</f>
        <v>194250</v>
      </c>
    </row>
    <row r="4101" customFormat="false" ht="15" hidden="false" customHeight="false" outlineLevel="0" collapsed="false">
      <c r="A4101" s="6" t="str">
        <f aca="false">TEXT(B4101,"0")&amp;"-"&amp;TEXT(C4101,"00")</f>
        <v>2025-10</v>
      </c>
      <c r="B4101" s="4" t="n">
        <v>2025</v>
      </c>
      <c r="C4101" s="4" t="n">
        <v>10</v>
      </c>
      <c r="D4101" s="9" t="s">
        <v>292</v>
      </c>
      <c r="E4101" s="9" t="s">
        <v>370</v>
      </c>
      <c r="F4101" s="12" t="str">
        <f aca="false">INDEX(品項主檔!$B$2:$B$11,MATCH($E4101,品項主檔!$A$2:$A$11,0))</f>
        <v>古早味紅茶</v>
      </c>
      <c r="G4101" s="12" t="str">
        <f aca="false">INDEX(品項主檔!$C$2:$C$11,MATCH($E4101,品項主檔!$A$2:$A$11,0))</f>
        <v>飲品</v>
      </c>
      <c r="H4101" s="17" t="n">
        <f aca="false">SUMIFS(品項年度售價!$D$2:$D$31,品項年度售價!$A$2:$A$31,$B4101,品項年度售價!$B$2:$B$31,$E4101)</f>
        <v>45</v>
      </c>
      <c r="I4101" s="4" t="n">
        <v>3184</v>
      </c>
      <c r="J4101" s="14" t="n">
        <f aca="false">H4101*I4101</f>
        <v>143280</v>
      </c>
    </row>
    <row r="4102" customFormat="false" ht="15" hidden="false" customHeight="false" outlineLevel="0" collapsed="false">
      <c r="A4102" s="6" t="str">
        <f aca="false">TEXT(B4102,"0")&amp;"-"&amp;TEXT(C4102,"00")</f>
        <v>2025-10</v>
      </c>
      <c r="B4102" s="4" t="n">
        <v>2025</v>
      </c>
      <c r="C4102" s="4" t="n">
        <v>10</v>
      </c>
      <c r="D4102" s="9" t="s">
        <v>315</v>
      </c>
      <c r="E4102" s="9" t="s">
        <v>349</v>
      </c>
      <c r="F4102" s="12" t="str">
        <f aca="false">INDEX(品項主檔!$B$2:$B$11,MATCH($E4102,品項主檔!$A$2:$A$11,0))</f>
        <v>招牌牛肉麵</v>
      </c>
      <c r="G4102" s="12" t="str">
        <f aca="false">INDEX(品項主檔!$C$2:$C$11,MATCH($E4102,品項主檔!$A$2:$A$11,0))</f>
        <v>主食</v>
      </c>
      <c r="H4102" s="17" t="n">
        <f aca="false">SUMIFS(品項年度售價!$D$2:$D$31,品項年度售價!$A$2:$A$31,$B4102,品項年度售價!$B$2:$B$31,$E4102)</f>
        <v>295</v>
      </c>
      <c r="I4102" s="4" t="n">
        <v>310</v>
      </c>
      <c r="J4102" s="14" t="n">
        <f aca="false">H4102*I4102</f>
        <v>91450</v>
      </c>
    </row>
    <row r="4103" customFormat="false" ht="15" hidden="false" customHeight="false" outlineLevel="0" collapsed="false">
      <c r="A4103" s="6" t="str">
        <f aca="false">TEXT(B4103,"0")&amp;"-"&amp;TEXT(C4103,"00")</f>
        <v>2025-10</v>
      </c>
      <c r="B4103" s="4" t="n">
        <v>2025</v>
      </c>
      <c r="C4103" s="4" t="n">
        <v>10</v>
      </c>
      <c r="D4103" s="9" t="s">
        <v>315</v>
      </c>
      <c r="E4103" s="9" t="s">
        <v>352</v>
      </c>
      <c r="F4103" s="12" t="str">
        <f aca="false">INDEX(品項主檔!$B$2:$B$11,MATCH($E4103,品項主檔!$A$2:$A$11,0))</f>
        <v>三杯雞定食</v>
      </c>
      <c r="G4103" s="12" t="str">
        <f aca="false">INDEX(品項主檔!$C$2:$C$11,MATCH($E4103,品項主檔!$A$2:$A$11,0))</f>
        <v>主食</v>
      </c>
      <c r="H4103" s="17" t="n">
        <f aca="false">SUMIFS(品項年度售價!$D$2:$D$31,品項年度售價!$A$2:$A$31,$B4103,品項年度售價!$B$2:$B$31,$E4103)</f>
        <v>260</v>
      </c>
      <c r="I4103" s="4" t="n">
        <v>420</v>
      </c>
      <c r="J4103" s="14" t="n">
        <f aca="false">H4103*I4103</f>
        <v>109200</v>
      </c>
    </row>
    <row r="4104" customFormat="false" ht="15" hidden="false" customHeight="false" outlineLevel="0" collapsed="false">
      <c r="A4104" s="6" t="str">
        <f aca="false">TEXT(B4104,"0")&amp;"-"&amp;TEXT(C4104,"00")</f>
        <v>2025-10</v>
      </c>
      <c r="B4104" s="4" t="n">
        <v>2025</v>
      </c>
      <c r="C4104" s="4" t="n">
        <v>10</v>
      </c>
      <c r="D4104" s="9" t="s">
        <v>315</v>
      </c>
      <c r="E4104" s="9" t="s">
        <v>354</v>
      </c>
      <c r="F4104" s="12" t="str">
        <f aca="false">INDEX(品項主檔!$B$2:$B$11,MATCH($E4104,品項主檔!$A$2:$A$11,0))</f>
        <v>蔥油雞腿飯</v>
      </c>
      <c r="G4104" s="12" t="str">
        <f aca="false">INDEX(品項主檔!$C$2:$C$11,MATCH($E4104,品項主檔!$A$2:$A$11,0))</f>
        <v>主食</v>
      </c>
      <c r="H4104" s="17" t="n">
        <f aca="false">SUMIFS(品項年度售價!$D$2:$D$31,品項年度售價!$A$2:$A$31,$B4104,品項年度售價!$B$2:$B$31,$E4104)</f>
        <v>230</v>
      </c>
      <c r="I4104" s="4" t="n">
        <v>424</v>
      </c>
      <c r="J4104" s="14" t="n">
        <f aca="false">H4104*I4104</f>
        <v>97520</v>
      </c>
    </row>
    <row r="4105" customFormat="false" ht="15" hidden="false" customHeight="false" outlineLevel="0" collapsed="false">
      <c r="A4105" s="6" t="str">
        <f aca="false">TEXT(B4105,"0")&amp;"-"&amp;TEXT(C4105,"00")</f>
        <v>2025-10</v>
      </c>
      <c r="B4105" s="4" t="n">
        <v>2025</v>
      </c>
      <c r="C4105" s="4" t="n">
        <v>10</v>
      </c>
      <c r="D4105" s="9" t="s">
        <v>315</v>
      </c>
      <c r="E4105" s="9" t="s">
        <v>356</v>
      </c>
      <c r="F4105" s="12" t="str">
        <f aca="false">INDEX(品項主檔!$B$2:$B$11,MATCH($E4105,品項主檔!$A$2:$A$11,0))</f>
        <v>黑胡椒豬排飯</v>
      </c>
      <c r="G4105" s="12" t="str">
        <f aca="false">INDEX(品項主檔!$C$2:$C$11,MATCH($E4105,品項主檔!$A$2:$A$11,0))</f>
        <v>主食</v>
      </c>
      <c r="H4105" s="17" t="n">
        <f aca="false">SUMIFS(品項年度售價!$D$2:$D$31,品項年度售價!$A$2:$A$31,$B4105,品項年度售價!$B$2:$B$31,$E4105)</f>
        <v>240</v>
      </c>
      <c r="I4105" s="4" t="n">
        <v>380</v>
      </c>
      <c r="J4105" s="14" t="n">
        <f aca="false">H4105*I4105</f>
        <v>91200</v>
      </c>
    </row>
    <row r="4106" customFormat="false" ht="15" hidden="false" customHeight="false" outlineLevel="0" collapsed="false">
      <c r="A4106" s="6" t="str">
        <f aca="false">TEXT(B4106,"0")&amp;"-"&amp;TEXT(C4106,"00")</f>
        <v>2025-10</v>
      </c>
      <c r="B4106" s="4" t="n">
        <v>2025</v>
      </c>
      <c r="C4106" s="4" t="n">
        <v>10</v>
      </c>
      <c r="D4106" s="9" t="s">
        <v>315</v>
      </c>
      <c r="E4106" s="9" t="s">
        <v>358</v>
      </c>
      <c r="F4106" s="12" t="str">
        <f aca="false">INDEX(品項主檔!$B$2:$B$11,MATCH($E4106,品項主檔!$A$2:$A$11,0))</f>
        <v>麻油雞湯麵</v>
      </c>
      <c r="G4106" s="12" t="str">
        <f aca="false">INDEX(品項主檔!$C$2:$C$11,MATCH($E4106,品項主檔!$A$2:$A$11,0))</f>
        <v>主食</v>
      </c>
      <c r="H4106" s="17" t="n">
        <f aca="false">SUMIFS(品項年度售價!$D$2:$D$31,品項年度售價!$A$2:$A$31,$B4106,品項年度售價!$B$2:$B$31,$E4106)</f>
        <v>305</v>
      </c>
      <c r="I4106" s="4" t="n">
        <v>365</v>
      </c>
      <c r="J4106" s="14" t="n">
        <f aca="false">H4106*I4106</f>
        <v>111325</v>
      </c>
    </row>
    <row r="4107" customFormat="false" ht="15" hidden="false" customHeight="false" outlineLevel="0" collapsed="false">
      <c r="A4107" s="6" t="str">
        <f aca="false">TEXT(B4107,"0")&amp;"-"&amp;TEXT(C4107,"00")</f>
        <v>2025-10</v>
      </c>
      <c r="B4107" s="4" t="n">
        <v>2025</v>
      </c>
      <c r="C4107" s="4" t="n">
        <v>10</v>
      </c>
      <c r="D4107" s="9" t="s">
        <v>315</v>
      </c>
      <c r="E4107" s="9" t="s">
        <v>360</v>
      </c>
      <c r="F4107" s="12" t="str">
        <f aca="false">INDEX(品項主檔!$B$2:$B$11,MATCH($E4107,品項主檔!$A$2:$A$11,0))</f>
        <v>塔香涼麵</v>
      </c>
      <c r="G4107" s="12" t="str">
        <f aca="false">INDEX(品項主檔!$C$2:$C$11,MATCH($E4107,品項主檔!$A$2:$A$11,0))</f>
        <v>主食</v>
      </c>
      <c r="H4107" s="17" t="n">
        <f aca="false">SUMIFS(品項年度售價!$D$2:$D$31,品項年度售價!$A$2:$A$31,$B4107,品項年度售價!$B$2:$B$31,$E4107)</f>
        <v>185</v>
      </c>
      <c r="I4107" s="4" t="n">
        <v>283</v>
      </c>
      <c r="J4107" s="14" t="n">
        <f aca="false">H4107*I4107</f>
        <v>52355</v>
      </c>
    </row>
    <row r="4108" customFormat="false" ht="15" hidden="false" customHeight="false" outlineLevel="0" collapsed="false">
      <c r="A4108" s="6" t="str">
        <f aca="false">TEXT(B4108,"0")&amp;"-"&amp;TEXT(C4108,"00")</f>
        <v>2025-10</v>
      </c>
      <c r="B4108" s="4" t="n">
        <v>2025</v>
      </c>
      <c r="C4108" s="4" t="n">
        <v>10</v>
      </c>
      <c r="D4108" s="9" t="s">
        <v>315</v>
      </c>
      <c r="E4108" s="9" t="s">
        <v>362</v>
      </c>
      <c r="F4108" s="12" t="str">
        <f aca="false">INDEX(品項主檔!$B$2:$B$11,MATCH($E4108,品項主檔!$A$2:$A$11,0))</f>
        <v>海鮮炒飯</v>
      </c>
      <c r="G4108" s="12" t="str">
        <f aca="false">INDEX(品項主檔!$C$2:$C$11,MATCH($E4108,品項主檔!$A$2:$A$11,0))</f>
        <v>主食</v>
      </c>
      <c r="H4108" s="17" t="n">
        <f aca="false">SUMIFS(品項年度售價!$D$2:$D$31,品項年度售價!$A$2:$A$31,$B4108,品項年度售價!$B$2:$B$31,$E4108)</f>
        <v>255</v>
      </c>
      <c r="I4108" s="4" t="n">
        <v>293</v>
      </c>
      <c r="J4108" s="14" t="n">
        <f aca="false">H4108*I4108</f>
        <v>74715</v>
      </c>
    </row>
    <row r="4109" customFormat="false" ht="15" hidden="false" customHeight="false" outlineLevel="0" collapsed="false">
      <c r="A4109" s="6" t="str">
        <f aca="false">TEXT(B4109,"0")&amp;"-"&amp;TEXT(C4109,"00")</f>
        <v>2025-10</v>
      </c>
      <c r="B4109" s="4" t="n">
        <v>2025</v>
      </c>
      <c r="C4109" s="4" t="n">
        <v>10</v>
      </c>
      <c r="D4109" s="9" t="s">
        <v>315</v>
      </c>
      <c r="E4109" s="9" t="s">
        <v>364</v>
      </c>
      <c r="F4109" s="12" t="str">
        <f aca="false">INDEX(品項主檔!$B$2:$B$11,MATCH($E4109,品項主檔!$A$2:$A$11,0))</f>
        <v>酸辣湯</v>
      </c>
      <c r="G4109" s="12" t="str">
        <f aca="false">INDEX(品項主檔!$C$2:$C$11,MATCH($E4109,品項主檔!$A$2:$A$11,0))</f>
        <v>湯品</v>
      </c>
      <c r="H4109" s="17" t="n">
        <f aca="false">SUMIFS(品項年度售價!$D$2:$D$31,品項年度售價!$A$2:$A$31,$B4109,品項年度售價!$B$2:$B$31,$E4109)</f>
        <v>60</v>
      </c>
      <c r="I4109" s="4" t="n">
        <v>1745</v>
      </c>
      <c r="J4109" s="14" t="n">
        <f aca="false">H4109*I4109</f>
        <v>104700</v>
      </c>
    </row>
    <row r="4110" customFormat="false" ht="15" hidden="false" customHeight="false" outlineLevel="0" collapsed="false">
      <c r="A4110" s="6" t="str">
        <f aca="false">TEXT(B4110,"0")&amp;"-"&amp;TEXT(C4110,"00")</f>
        <v>2025-10</v>
      </c>
      <c r="B4110" s="4" t="n">
        <v>2025</v>
      </c>
      <c r="C4110" s="4" t="n">
        <v>10</v>
      </c>
      <c r="D4110" s="9" t="s">
        <v>315</v>
      </c>
      <c r="E4110" s="9" t="s">
        <v>367</v>
      </c>
      <c r="F4110" s="12" t="str">
        <f aca="false">INDEX(品項主檔!$B$2:$B$11,MATCH($E4110,品項主檔!$A$2:$A$11,0))</f>
        <v>招牌滷味拼盤</v>
      </c>
      <c r="G4110" s="12" t="str">
        <f aca="false">INDEX(品項主檔!$C$2:$C$11,MATCH($E4110,品項主檔!$A$2:$A$11,0))</f>
        <v>小菜</v>
      </c>
      <c r="H4110" s="17" t="n">
        <f aca="false">SUMIFS(品項年度售價!$D$2:$D$31,品項年度售價!$A$2:$A$31,$B4110,品項年度售價!$B$2:$B$31,$E4110)</f>
        <v>125</v>
      </c>
      <c r="I4110" s="4" t="n">
        <v>1430</v>
      </c>
      <c r="J4110" s="14" t="n">
        <f aca="false">H4110*I4110</f>
        <v>178750</v>
      </c>
    </row>
    <row r="4111" customFormat="false" ht="15" hidden="false" customHeight="false" outlineLevel="0" collapsed="false">
      <c r="A4111" s="6" t="str">
        <f aca="false">TEXT(B4111,"0")&amp;"-"&amp;TEXT(C4111,"00")</f>
        <v>2025-10</v>
      </c>
      <c r="B4111" s="4" t="n">
        <v>2025</v>
      </c>
      <c r="C4111" s="4" t="n">
        <v>10</v>
      </c>
      <c r="D4111" s="9" t="s">
        <v>315</v>
      </c>
      <c r="E4111" s="9" t="s">
        <v>370</v>
      </c>
      <c r="F4111" s="12" t="str">
        <f aca="false">INDEX(品項主檔!$B$2:$B$11,MATCH($E4111,品項主檔!$A$2:$A$11,0))</f>
        <v>古早味紅茶</v>
      </c>
      <c r="G4111" s="12" t="str">
        <f aca="false">INDEX(品項主檔!$C$2:$C$11,MATCH($E4111,品項主檔!$A$2:$A$11,0))</f>
        <v>飲品</v>
      </c>
      <c r="H4111" s="17" t="n">
        <f aca="false">SUMIFS(品項年度售價!$D$2:$D$31,品項年度售價!$A$2:$A$31,$B4111,品項年度售價!$B$2:$B$31,$E4111)</f>
        <v>45</v>
      </c>
      <c r="I4111" s="4" t="n">
        <v>3354</v>
      </c>
      <c r="J4111" s="14" t="n">
        <f aca="false">H4111*I4111</f>
        <v>150930</v>
      </c>
    </row>
    <row r="4112" customFormat="false" ht="15" hidden="false" customHeight="false" outlineLevel="0" collapsed="false">
      <c r="A4112" s="6" t="str">
        <f aca="false">TEXT(B4112,"0")&amp;"-"&amp;TEXT(C4112,"00")</f>
        <v>2025-11</v>
      </c>
      <c r="B4112" s="4" t="n">
        <v>2025</v>
      </c>
      <c r="C4112" s="4" t="n">
        <v>11</v>
      </c>
      <c r="D4112" s="9" t="s">
        <v>294</v>
      </c>
      <c r="E4112" s="9" t="s">
        <v>349</v>
      </c>
      <c r="F4112" s="12" t="str">
        <f aca="false">INDEX(品項主檔!$B$2:$B$11,MATCH($E4112,品項主檔!$A$2:$A$11,0))</f>
        <v>招牌牛肉麵</v>
      </c>
      <c r="G4112" s="12" t="str">
        <f aca="false">INDEX(品項主檔!$C$2:$C$11,MATCH($E4112,品項主檔!$A$2:$A$11,0))</f>
        <v>主食</v>
      </c>
      <c r="H4112" s="17" t="n">
        <f aca="false">SUMIFS(品項年度售價!$D$2:$D$31,品項年度售價!$A$2:$A$31,$B4112,品項年度售價!$B$2:$B$31,$E4112)</f>
        <v>295</v>
      </c>
      <c r="I4112" s="4" t="n">
        <v>593</v>
      </c>
      <c r="J4112" s="14" t="n">
        <f aca="false">H4112*I4112</f>
        <v>174935</v>
      </c>
    </row>
    <row r="4113" customFormat="false" ht="15" hidden="false" customHeight="false" outlineLevel="0" collapsed="false">
      <c r="A4113" s="6" t="str">
        <f aca="false">TEXT(B4113,"0")&amp;"-"&amp;TEXT(C4113,"00")</f>
        <v>2025-11</v>
      </c>
      <c r="B4113" s="4" t="n">
        <v>2025</v>
      </c>
      <c r="C4113" s="4" t="n">
        <v>11</v>
      </c>
      <c r="D4113" s="9" t="s">
        <v>294</v>
      </c>
      <c r="E4113" s="9" t="s">
        <v>352</v>
      </c>
      <c r="F4113" s="12" t="str">
        <f aca="false">INDEX(品項主檔!$B$2:$B$11,MATCH($E4113,品項主檔!$A$2:$A$11,0))</f>
        <v>三杯雞定食</v>
      </c>
      <c r="G4113" s="12" t="str">
        <f aca="false">INDEX(品項主檔!$C$2:$C$11,MATCH($E4113,品項主檔!$A$2:$A$11,0))</f>
        <v>主食</v>
      </c>
      <c r="H4113" s="17" t="n">
        <f aca="false">SUMIFS(品項年度售價!$D$2:$D$31,品項年度售價!$A$2:$A$31,$B4113,品項年度售價!$B$2:$B$31,$E4113)</f>
        <v>260</v>
      </c>
      <c r="I4113" s="4" t="n">
        <v>662</v>
      </c>
      <c r="J4113" s="14" t="n">
        <f aca="false">H4113*I4113</f>
        <v>172120</v>
      </c>
    </row>
    <row r="4114" customFormat="false" ht="15" hidden="false" customHeight="false" outlineLevel="0" collapsed="false">
      <c r="A4114" s="6" t="str">
        <f aca="false">TEXT(B4114,"0")&amp;"-"&amp;TEXT(C4114,"00")</f>
        <v>2025-11</v>
      </c>
      <c r="B4114" s="4" t="n">
        <v>2025</v>
      </c>
      <c r="C4114" s="4" t="n">
        <v>11</v>
      </c>
      <c r="D4114" s="9" t="s">
        <v>294</v>
      </c>
      <c r="E4114" s="9" t="s">
        <v>354</v>
      </c>
      <c r="F4114" s="12" t="str">
        <f aca="false">INDEX(品項主檔!$B$2:$B$11,MATCH($E4114,品項主檔!$A$2:$A$11,0))</f>
        <v>蔥油雞腿飯</v>
      </c>
      <c r="G4114" s="12" t="str">
        <f aca="false">INDEX(品項主檔!$C$2:$C$11,MATCH($E4114,品項主檔!$A$2:$A$11,0))</f>
        <v>主食</v>
      </c>
      <c r="H4114" s="17" t="n">
        <f aca="false">SUMIFS(品項年度售價!$D$2:$D$31,品項年度售價!$A$2:$A$31,$B4114,品項年度售價!$B$2:$B$31,$E4114)</f>
        <v>230</v>
      </c>
      <c r="I4114" s="4" t="n">
        <v>667</v>
      </c>
      <c r="J4114" s="14" t="n">
        <f aca="false">H4114*I4114</f>
        <v>153410</v>
      </c>
    </row>
    <row r="4115" customFormat="false" ht="15" hidden="false" customHeight="false" outlineLevel="0" collapsed="false">
      <c r="A4115" s="6" t="str">
        <f aca="false">TEXT(B4115,"0")&amp;"-"&amp;TEXT(C4115,"00")</f>
        <v>2025-11</v>
      </c>
      <c r="B4115" s="4" t="n">
        <v>2025</v>
      </c>
      <c r="C4115" s="4" t="n">
        <v>11</v>
      </c>
      <c r="D4115" s="9" t="s">
        <v>294</v>
      </c>
      <c r="E4115" s="9" t="s">
        <v>356</v>
      </c>
      <c r="F4115" s="12" t="str">
        <f aca="false">INDEX(品項主檔!$B$2:$B$11,MATCH($E4115,品項主檔!$A$2:$A$11,0))</f>
        <v>黑胡椒豬排飯</v>
      </c>
      <c r="G4115" s="12" t="str">
        <f aca="false">INDEX(品項主檔!$C$2:$C$11,MATCH($E4115,品項主檔!$A$2:$A$11,0))</f>
        <v>主食</v>
      </c>
      <c r="H4115" s="17" t="n">
        <f aca="false">SUMIFS(品項年度售價!$D$2:$D$31,品項年度售價!$A$2:$A$31,$B4115,品項年度售價!$B$2:$B$31,$E4115)</f>
        <v>240</v>
      </c>
      <c r="I4115" s="4" t="n">
        <v>562</v>
      </c>
      <c r="J4115" s="14" t="n">
        <f aca="false">H4115*I4115</f>
        <v>134880</v>
      </c>
    </row>
    <row r="4116" customFormat="false" ht="15" hidden="false" customHeight="false" outlineLevel="0" collapsed="false">
      <c r="A4116" s="6" t="str">
        <f aca="false">TEXT(B4116,"0")&amp;"-"&amp;TEXT(C4116,"00")</f>
        <v>2025-11</v>
      </c>
      <c r="B4116" s="4" t="n">
        <v>2025</v>
      </c>
      <c r="C4116" s="4" t="n">
        <v>11</v>
      </c>
      <c r="D4116" s="9" t="s">
        <v>294</v>
      </c>
      <c r="E4116" s="9" t="s">
        <v>358</v>
      </c>
      <c r="F4116" s="12" t="str">
        <f aca="false">INDEX(品項主檔!$B$2:$B$11,MATCH($E4116,品項主檔!$A$2:$A$11,0))</f>
        <v>麻油雞湯麵</v>
      </c>
      <c r="G4116" s="12" t="str">
        <f aca="false">INDEX(品項主檔!$C$2:$C$11,MATCH($E4116,品項主檔!$A$2:$A$11,0))</f>
        <v>主食</v>
      </c>
      <c r="H4116" s="17" t="n">
        <f aca="false">SUMIFS(品項年度售價!$D$2:$D$31,品項年度售價!$A$2:$A$31,$B4116,品項年度售價!$B$2:$B$31,$E4116)</f>
        <v>305</v>
      </c>
      <c r="I4116" s="4" t="n">
        <v>591</v>
      </c>
      <c r="J4116" s="14" t="n">
        <f aca="false">H4116*I4116</f>
        <v>180255</v>
      </c>
    </row>
    <row r="4117" customFormat="false" ht="15" hidden="false" customHeight="false" outlineLevel="0" collapsed="false">
      <c r="A4117" s="6" t="str">
        <f aca="false">TEXT(B4117,"0")&amp;"-"&amp;TEXT(C4117,"00")</f>
        <v>2025-11</v>
      </c>
      <c r="B4117" s="4" t="n">
        <v>2025</v>
      </c>
      <c r="C4117" s="4" t="n">
        <v>11</v>
      </c>
      <c r="D4117" s="9" t="s">
        <v>294</v>
      </c>
      <c r="E4117" s="9" t="s">
        <v>360</v>
      </c>
      <c r="F4117" s="12" t="str">
        <f aca="false">INDEX(品項主檔!$B$2:$B$11,MATCH($E4117,品項主檔!$A$2:$A$11,0))</f>
        <v>塔香涼麵</v>
      </c>
      <c r="G4117" s="12" t="str">
        <f aca="false">INDEX(品項主檔!$C$2:$C$11,MATCH($E4117,品項主檔!$A$2:$A$11,0))</f>
        <v>主食</v>
      </c>
      <c r="H4117" s="17" t="n">
        <f aca="false">SUMIFS(品項年度售價!$D$2:$D$31,品項年度售價!$A$2:$A$31,$B4117,品項年度售價!$B$2:$B$31,$E4117)</f>
        <v>185</v>
      </c>
      <c r="I4117" s="4" t="n">
        <v>402</v>
      </c>
      <c r="J4117" s="14" t="n">
        <f aca="false">H4117*I4117</f>
        <v>74370</v>
      </c>
    </row>
    <row r="4118" customFormat="false" ht="15" hidden="false" customHeight="false" outlineLevel="0" collapsed="false">
      <c r="A4118" s="6" t="str">
        <f aca="false">TEXT(B4118,"0")&amp;"-"&amp;TEXT(C4118,"00")</f>
        <v>2025-11</v>
      </c>
      <c r="B4118" s="4" t="n">
        <v>2025</v>
      </c>
      <c r="C4118" s="4" t="n">
        <v>11</v>
      </c>
      <c r="D4118" s="9" t="s">
        <v>294</v>
      </c>
      <c r="E4118" s="9" t="s">
        <v>362</v>
      </c>
      <c r="F4118" s="12" t="str">
        <f aca="false">INDEX(品項主檔!$B$2:$B$11,MATCH($E4118,品項主檔!$A$2:$A$11,0))</f>
        <v>海鮮炒飯</v>
      </c>
      <c r="G4118" s="12" t="str">
        <f aca="false">INDEX(品項主檔!$C$2:$C$11,MATCH($E4118,品項主檔!$A$2:$A$11,0))</f>
        <v>主食</v>
      </c>
      <c r="H4118" s="17" t="n">
        <f aca="false">SUMIFS(品項年度售價!$D$2:$D$31,品項年度售價!$A$2:$A$31,$B4118,品項年度售價!$B$2:$B$31,$E4118)</f>
        <v>255</v>
      </c>
      <c r="I4118" s="4" t="n">
        <v>512</v>
      </c>
      <c r="J4118" s="14" t="n">
        <f aca="false">H4118*I4118</f>
        <v>130560</v>
      </c>
    </row>
    <row r="4119" customFormat="false" ht="15" hidden="false" customHeight="false" outlineLevel="0" collapsed="false">
      <c r="A4119" s="6" t="str">
        <f aca="false">TEXT(B4119,"0")&amp;"-"&amp;TEXT(C4119,"00")</f>
        <v>2025-11</v>
      </c>
      <c r="B4119" s="4" t="n">
        <v>2025</v>
      </c>
      <c r="C4119" s="4" t="n">
        <v>11</v>
      </c>
      <c r="D4119" s="9" t="s">
        <v>294</v>
      </c>
      <c r="E4119" s="9" t="s">
        <v>364</v>
      </c>
      <c r="F4119" s="12" t="str">
        <f aca="false">INDEX(品項主檔!$B$2:$B$11,MATCH($E4119,品項主檔!$A$2:$A$11,0))</f>
        <v>酸辣湯</v>
      </c>
      <c r="G4119" s="12" t="str">
        <f aca="false">INDEX(品項主檔!$C$2:$C$11,MATCH($E4119,品項主檔!$A$2:$A$11,0))</f>
        <v>湯品</v>
      </c>
      <c r="H4119" s="17" t="n">
        <f aca="false">SUMIFS(品項年度售價!$D$2:$D$31,品項年度售價!$A$2:$A$31,$B4119,品項年度售價!$B$2:$B$31,$E4119)</f>
        <v>60</v>
      </c>
      <c r="I4119" s="4" t="n">
        <v>3300</v>
      </c>
      <c r="J4119" s="14" t="n">
        <f aca="false">H4119*I4119</f>
        <v>198000</v>
      </c>
    </row>
    <row r="4120" customFormat="false" ht="15" hidden="false" customHeight="false" outlineLevel="0" collapsed="false">
      <c r="A4120" s="6" t="str">
        <f aca="false">TEXT(B4120,"0")&amp;"-"&amp;TEXT(C4120,"00")</f>
        <v>2025-11</v>
      </c>
      <c r="B4120" s="4" t="n">
        <v>2025</v>
      </c>
      <c r="C4120" s="4" t="n">
        <v>11</v>
      </c>
      <c r="D4120" s="9" t="s">
        <v>294</v>
      </c>
      <c r="E4120" s="9" t="s">
        <v>367</v>
      </c>
      <c r="F4120" s="12" t="str">
        <f aca="false">INDEX(品項主檔!$B$2:$B$11,MATCH($E4120,品項主檔!$A$2:$A$11,0))</f>
        <v>招牌滷味拼盤</v>
      </c>
      <c r="G4120" s="12" t="str">
        <f aca="false">INDEX(品項主檔!$C$2:$C$11,MATCH($E4120,品項主檔!$A$2:$A$11,0))</f>
        <v>小菜</v>
      </c>
      <c r="H4120" s="17" t="n">
        <f aca="false">SUMIFS(品項年度售價!$D$2:$D$31,品項年度售價!$A$2:$A$31,$B4120,品項年度售價!$B$2:$B$31,$E4120)</f>
        <v>125</v>
      </c>
      <c r="I4120" s="4" t="n">
        <v>1780</v>
      </c>
      <c r="J4120" s="14" t="n">
        <f aca="false">H4120*I4120</f>
        <v>222500</v>
      </c>
    </row>
    <row r="4121" customFormat="false" ht="15" hidden="false" customHeight="false" outlineLevel="0" collapsed="false">
      <c r="A4121" s="6" t="str">
        <f aca="false">TEXT(B4121,"0")&amp;"-"&amp;TEXT(C4121,"00")</f>
        <v>2025-11</v>
      </c>
      <c r="B4121" s="4" t="n">
        <v>2025</v>
      </c>
      <c r="C4121" s="4" t="n">
        <v>11</v>
      </c>
      <c r="D4121" s="9" t="s">
        <v>294</v>
      </c>
      <c r="E4121" s="9" t="s">
        <v>370</v>
      </c>
      <c r="F4121" s="12" t="str">
        <f aca="false">INDEX(品項主檔!$B$2:$B$11,MATCH($E4121,品項主檔!$A$2:$A$11,0))</f>
        <v>古早味紅茶</v>
      </c>
      <c r="G4121" s="12" t="str">
        <f aca="false">INDEX(品項主檔!$C$2:$C$11,MATCH($E4121,品項主檔!$A$2:$A$11,0))</f>
        <v>飲品</v>
      </c>
      <c r="H4121" s="17" t="n">
        <f aca="false">SUMIFS(品項年度售價!$D$2:$D$31,品項年度售價!$A$2:$A$31,$B4121,品項年度售價!$B$2:$B$31,$E4121)</f>
        <v>45</v>
      </c>
      <c r="I4121" s="4" t="n">
        <v>4927</v>
      </c>
      <c r="J4121" s="14" t="n">
        <f aca="false">H4121*I4121</f>
        <v>221715</v>
      </c>
    </row>
    <row r="4122" customFormat="false" ht="15" hidden="false" customHeight="false" outlineLevel="0" collapsed="false">
      <c r="A4122" s="6" t="str">
        <f aca="false">TEXT(B4122,"0")&amp;"-"&amp;TEXT(C4122,"00")</f>
        <v>2025-11</v>
      </c>
      <c r="B4122" s="4" t="n">
        <v>2025</v>
      </c>
      <c r="C4122" s="4" t="n">
        <v>11</v>
      </c>
      <c r="D4122" s="9" t="s">
        <v>297</v>
      </c>
      <c r="E4122" s="9" t="s">
        <v>349</v>
      </c>
      <c r="F4122" s="12" t="str">
        <f aca="false">INDEX(品項主檔!$B$2:$B$11,MATCH($E4122,品項主檔!$A$2:$A$11,0))</f>
        <v>招牌牛肉麵</v>
      </c>
      <c r="G4122" s="12" t="str">
        <f aca="false">INDEX(品項主檔!$C$2:$C$11,MATCH($E4122,品項主檔!$A$2:$A$11,0))</f>
        <v>主食</v>
      </c>
      <c r="H4122" s="17" t="n">
        <f aca="false">SUMIFS(品項年度售價!$D$2:$D$31,品項年度售價!$A$2:$A$31,$B4122,品項年度售價!$B$2:$B$31,$E4122)</f>
        <v>295</v>
      </c>
      <c r="I4122" s="4" t="n">
        <v>465</v>
      </c>
      <c r="J4122" s="14" t="n">
        <f aca="false">H4122*I4122</f>
        <v>137175</v>
      </c>
    </row>
    <row r="4123" customFormat="false" ht="15" hidden="false" customHeight="false" outlineLevel="0" collapsed="false">
      <c r="A4123" s="6" t="str">
        <f aca="false">TEXT(B4123,"0")&amp;"-"&amp;TEXT(C4123,"00")</f>
        <v>2025-11</v>
      </c>
      <c r="B4123" s="4" t="n">
        <v>2025</v>
      </c>
      <c r="C4123" s="4" t="n">
        <v>11</v>
      </c>
      <c r="D4123" s="9" t="s">
        <v>297</v>
      </c>
      <c r="E4123" s="9" t="s">
        <v>352</v>
      </c>
      <c r="F4123" s="12" t="str">
        <f aca="false">INDEX(品項主檔!$B$2:$B$11,MATCH($E4123,品項主檔!$A$2:$A$11,0))</f>
        <v>三杯雞定食</v>
      </c>
      <c r="G4123" s="12" t="str">
        <f aca="false">INDEX(品項主檔!$C$2:$C$11,MATCH($E4123,品項主檔!$A$2:$A$11,0))</f>
        <v>主食</v>
      </c>
      <c r="H4123" s="17" t="n">
        <f aca="false">SUMIFS(品項年度售價!$D$2:$D$31,品項年度售價!$A$2:$A$31,$B4123,品項年度售價!$B$2:$B$31,$E4123)</f>
        <v>260</v>
      </c>
      <c r="I4123" s="4" t="n">
        <v>329</v>
      </c>
      <c r="J4123" s="14" t="n">
        <f aca="false">H4123*I4123</f>
        <v>85540</v>
      </c>
    </row>
    <row r="4124" customFormat="false" ht="15" hidden="false" customHeight="false" outlineLevel="0" collapsed="false">
      <c r="A4124" s="6" t="str">
        <f aca="false">TEXT(B4124,"0")&amp;"-"&amp;TEXT(C4124,"00")</f>
        <v>2025-11</v>
      </c>
      <c r="B4124" s="4" t="n">
        <v>2025</v>
      </c>
      <c r="C4124" s="4" t="n">
        <v>11</v>
      </c>
      <c r="D4124" s="9" t="s">
        <v>297</v>
      </c>
      <c r="E4124" s="9" t="s">
        <v>354</v>
      </c>
      <c r="F4124" s="12" t="str">
        <f aca="false">INDEX(品項主檔!$B$2:$B$11,MATCH($E4124,品項主檔!$A$2:$A$11,0))</f>
        <v>蔥油雞腿飯</v>
      </c>
      <c r="G4124" s="12" t="str">
        <f aca="false">INDEX(品項主檔!$C$2:$C$11,MATCH($E4124,品項主檔!$A$2:$A$11,0))</f>
        <v>主食</v>
      </c>
      <c r="H4124" s="17" t="n">
        <f aca="false">SUMIFS(品項年度售價!$D$2:$D$31,品項年度售價!$A$2:$A$31,$B4124,品項年度售價!$B$2:$B$31,$E4124)</f>
        <v>230</v>
      </c>
      <c r="I4124" s="4" t="n">
        <v>474</v>
      </c>
      <c r="J4124" s="14" t="n">
        <f aca="false">H4124*I4124</f>
        <v>109020</v>
      </c>
    </row>
    <row r="4125" customFormat="false" ht="15" hidden="false" customHeight="false" outlineLevel="0" collapsed="false">
      <c r="A4125" s="6" t="str">
        <f aca="false">TEXT(B4125,"0")&amp;"-"&amp;TEXT(C4125,"00")</f>
        <v>2025-11</v>
      </c>
      <c r="B4125" s="4" t="n">
        <v>2025</v>
      </c>
      <c r="C4125" s="4" t="n">
        <v>11</v>
      </c>
      <c r="D4125" s="9" t="s">
        <v>297</v>
      </c>
      <c r="E4125" s="9" t="s">
        <v>356</v>
      </c>
      <c r="F4125" s="12" t="str">
        <f aca="false">INDEX(品項主檔!$B$2:$B$11,MATCH($E4125,品項主檔!$A$2:$A$11,0))</f>
        <v>黑胡椒豬排飯</v>
      </c>
      <c r="G4125" s="12" t="str">
        <f aca="false">INDEX(品項主檔!$C$2:$C$11,MATCH($E4125,品項主檔!$A$2:$A$11,0))</f>
        <v>主食</v>
      </c>
      <c r="H4125" s="17" t="n">
        <f aca="false">SUMIFS(品項年度售價!$D$2:$D$31,品項年度售價!$A$2:$A$31,$B4125,品項年度售價!$B$2:$B$31,$E4125)</f>
        <v>240</v>
      </c>
      <c r="I4125" s="4" t="n">
        <v>474</v>
      </c>
      <c r="J4125" s="14" t="n">
        <f aca="false">H4125*I4125</f>
        <v>113760</v>
      </c>
    </row>
    <row r="4126" customFormat="false" ht="15" hidden="false" customHeight="false" outlineLevel="0" collapsed="false">
      <c r="A4126" s="6" t="str">
        <f aca="false">TEXT(B4126,"0")&amp;"-"&amp;TEXT(C4126,"00")</f>
        <v>2025-11</v>
      </c>
      <c r="B4126" s="4" t="n">
        <v>2025</v>
      </c>
      <c r="C4126" s="4" t="n">
        <v>11</v>
      </c>
      <c r="D4126" s="9" t="s">
        <v>297</v>
      </c>
      <c r="E4126" s="9" t="s">
        <v>358</v>
      </c>
      <c r="F4126" s="12" t="str">
        <f aca="false">INDEX(品項主檔!$B$2:$B$11,MATCH($E4126,品項主檔!$A$2:$A$11,0))</f>
        <v>麻油雞湯麵</v>
      </c>
      <c r="G4126" s="12" t="str">
        <f aca="false">INDEX(品項主檔!$C$2:$C$11,MATCH($E4126,品項主檔!$A$2:$A$11,0))</f>
        <v>主食</v>
      </c>
      <c r="H4126" s="17" t="n">
        <f aca="false">SUMIFS(品項年度售價!$D$2:$D$31,品項年度售價!$A$2:$A$31,$B4126,品項年度售價!$B$2:$B$31,$E4126)</f>
        <v>305</v>
      </c>
      <c r="I4126" s="4" t="n">
        <v>391</v>
      </c>
      <c r="J4126" s="14" t="n">
        <f aca="false">H4126*I4126</f>
        <v>119255</v>
      </c>
    </row>
    <row r="4127" customFormat="false" ht="15" hidden="false" customHeight="false" outlineLevel="0" collapsed="false">
      <c r="A4127" s="6" t="str">
        <f aca="false">TEXT(B4127,"0")&amp;"-"&amp;TEXT(C4127,"00")</f>
        <v>2025-11</v>
      </c>
      <c r="B4127" s="4" t="n">
        <v>2025</v>
      </c>
      <c r="C4127" s="4" t="n">
        <v>11</v>
      </c>
      <c r="D4127" s="9" t="s">
        <v>297</v>
      </c>
      <c r="E4127" s="9" t="s">
        <v>360</v>
      </c>
      <c r="F4127" s="12" t="str">
        <f aca="false">INDEX(品項主檔!$B$2:$B$11,MATCH($E4127,品項主檔!$A$2:$A$11,0))</f>
        <v>塔香涼麵</v>
      </c>
      <c r="G4127" s="12" t="str">
        <f aca="false">INDEX(品項主檔!$C$2:$C$11,MATCH($E4127,品項主檔!$A$2:$A$11,0))</f>
        <v>主食</v>
      </c>
      <c r="H4127" s="17" t="n">
        <f aca="false">SUMIFS(品項年度售價!$D$2:$D$31,品項年度售價!$A$2:$A$31,$B4127,品項年度售價!$B$2:$B$31,$E4127)</f>
        <v>185</v>
      </c>
      <c r="I4127" s="4" t="n">
        <v>227</v>
      </c>
      <c r="J4127" s="14" t="n">
        <f aca="false">H4127*I4127</f>
        <v>41995</v>
      </c>
    </row>
    <row r="4128" customFormat="false" ht="15" hidden="false" customHeight="false" outlineLevel="0" collapsed="false">
      <c r="A4128" s="6" t="str">
        <f aca="false">TEXT(B4128,"0")&amp;"-"&amp;TEXT(C4128,"00")</f>
        <v>2025-11</v>
      </c>
      <c r="B4128" s="4" t="n">
        <v>2025</v>
      </c>
      <c r="C4128" s="4" t="n">
        <v>11</v>
      </c>
      <c r="D4128" s="9" t="s">
        <v>297</v>
      </c>
      <c r="E4128" s="9" t="s">
        <v>362</v>
      </c>
      <c r="F4128" s="12" t="str">
        <f aca="false">INDEX(品項主檔!$B$2:$B$11,MATCH($E4128,品項主檔!$A$2:$A$11,0))</f>
        <v>海鮮炒飯</v>
      </c>
      <c r="G4128" s="12" t="str">
        <f aca="false">INDEX(品項主檔!$C$2:$C$11,MATCH($E4128,品項主檔!$A$2:$A$11,0))</f>
        <v>主食</v>
      </c>
      <c r="H4128" s="17" t="n">
        <f aca="false">SUMIFS(品項年度售價!$D$2:$D$31,品項年度售價!$A$2:$A$31,$B4128,品項年度售價!$B$2:$B$31,$E4128)</f>
        <v>255</v>
      </c>
      <c r="I4128" s="4" t="n">
        <v>400</v>
      </c>
      <c r="J4128" s="14" t="n">
        <f aca="false">H4128*I4128</f>
        <v>102000</v>
      </c>
    </row>
    <row r="4129" customFormat="false" ht="15" hidden="false" customHeight="false" outlineLevel="0" collapsed="false">
      <c r="A4129" s="6" t="str">
        <f aca="false">TEXT(B4129,"0")&amp;"-"&amp;TEXT(C4129,"00")</f>
        <v>2025-11</v>
      </c>
      <c r="B4129" s="4" t="n">
        <v>2025</v>
      </c>
      <c r="C4129" s="4" t="n">
        <v>11</v>
      </c>
      <c r="D4129" s="9" t="s">
        <v>297</v>
      </c>
      <c r="E4129" s="9" t="s">
        <v>364</v>
      </c>
      <c r="F4129" s="12" t="str">
        <f aca="false">INDEX(品項主檔!$B$2:$B$11,MATCH($E4129,品項主檔!$A$2:$A$11,0))</f>
        <v>酸辣湯</v>
      </c>
      <c r="G4129" s="12" t="str">
        <f aca="false">INDEX(品項主檔!$C$2:$C$11,MATCH($E4129,品項主檔!$A$2:$A$11,0))</f>
        <v>湯品</v>
      </c>
      <c r="H4129" s="17" t="n">
        <f aca="false">SUMIFS(品項年度售價!$D$2:$D$31,品項年度售價!$A$2:$A$31,$B4129,品項年度售價!$B$2:$B$31,$E4129)</f>
        <v>60</v>
      </c>
      <c r="I4129" s="4" t="n">
        <v>2613</v>
      </c>
      <c r="J4129" s="14" t="n">
        <f aca="false">H4129*I4129</f>
        <v>156780</v>
      </c>
    </row>
    <row r="4130" customFormat="false" ht="15" hidden="false" customHeight="false" outlineLevel="0" collapsed="false">
      <c r="A4130" s="6" t="str">
        <f aca="false">TEXT(B4130,"0")&amp;"-"&amp;TEXT(C4130,"00")</f>
        <v>2025-11</v>
      </c>
      <c r="B4130" s="4" t="n">
        <v>2025</v>
      </c>
      <c r="C4130" s="4" t="n">
        <v>11</v>
      </c>
      <c r="D4130" s="9" t="s">
        <v>297</v>
      </c>
      <c r="E4130" s="9" t="s">
        <v>367</v>
      </c>
      <c r="F4130" s="12" t="str">
        <f aca="false">INDEX(品項主檔!$B$2:$B$11,MATCH($E4130,品項主檔!$A$2:$A$11,0))</f>
        <v>招牌滷味拼盤</v>
      </c>
      <c r="G4130" s="12" t="str">
        <f aca="false">INDEX(品項主檔!$C$2:$C$11,MATCH($E4130,品項主檔!$A$2:$A$11,0))</f>
        <v>小菜</v>
      </c>
      <c r="H4130" s="17" t="n">
        <f aca="false">SUMIFS(品項年度售價!$D$2:$D$31,品項年度售價!$A$2:$A$31,$B4130,品項年度售價!$B$2:$B$31,$E4130)</f>
        <v>125</v>
      </c>
      <c r="I4130" s="4" t="n">
        <v>1721</v>
      </c>
      <c r="J4130" s="14" t="n">
        <f aca="false">H4130*I4130</f>
        <v>215125</v>
      </c>
    </row>
    <row r="4131" customFormat="false" ht="15" hidden="false" customHeight="false" outlineLevel="0" collapsed="false">
      <c r="A4131" s="6" t="str">
        <f aca="false">TEXT(B4131,"0")&amp;"-"&amp;TEXT(C4131,"00")</f>
        <v>2025-11</v>
      </c>
      <c r="B4131" s="4" t="n">
        <v>2025</v>
      </c>
      <c r="C4131" s="4" t="n">
        <v>11</v>
      </c>
      <c r="D4131" s="9" t="s">
        <v>297</v>
      </c>
      <c r="E4131" s="9" t="s">
        <v>370</v>
      </c>
      <c r="F4131" s="12" t="str">
        <f aca="false">INDEX(品項主檔!$B$2:$B$11,MATCH($E4131,品項主檔!$A$2:$A$11,0))</f>
        <v>古早味紅茶</v>
      </c>
      <c r="G4131" s="12" t="str">
        <f aca="false">INDEX(品項主檔!$C$2:$C$11,MATCH($E4131,品項主檔!$A$2:$A$11,0))</f>
        <v>飲品</v>
      </c>
      <c r="H4131" s="17" t="n">
        <f aca="false">SUMIFS(品項年度售價!$D$2:$D$31,品項年度售價!$A$2:$A$31,$B4131,品項年度售價!$B$2:$B$31,$E4131)</f>
        <v>45</v>
      </c>
      <c r="I4131" s="4" t="n">
        <v>2707</v>
      </c>
      <c r="J4131" s="14" t="n">
        <f aca="false">H4131*I4131</f>
        <v>121815</v>
      </c>
    </row>
    <row r="4132" customFormat="false" ht="15" hidden="false" customHeight="false" outlineLevel="0" collapsed="false">
      <c r="A4132" s="6" t="str">
        <f aca="false">TEXT(B4132,"0")&amp;"-"&amp;TEXT(C4132,"00")</f>
        <v>2025-11</v>
      </c>
      <c r="B4132" s="4" t="n">
        <v>2025</v>
      </c>
      <c r="C4132" s="4" t="n">
        <v>11</v>
      </c>
      <c r="D4132" s="9" t="s">
        <v>325</v>
      </c>
      <c r="E4132" s="9" t="s">
        <v>349</v>
      </c>
      <c r="F4132" s="12" t="str">
        <f aca="false">INDEX(品項主檔!$B$2:$B$11,MATCH($E4132,品項主檔!$A$2:$A$11,0))</f>
        <v>招牌牛肉麵</v>
      </c>
      <c r="G4132" s="12" t="str">
        <f aca="false">INDEX(品項主檔!$C$2:$C$11,MATCH($E4132,品項主檔!$A$2:$A$11,0))</f>
        <v>主食</v>
      </c>
      <c r="H4132" s="17" t="n">
        <f aca="false">SUMIFS(品項年度售價!$D$2:$D$31,品項年度售價!$A$2:$A$31,$B4132,品項年度售價!$B$2:$B$31,$E4132)</f>
        <v>295</v>
      </c>
      <c r="I4132" s="4" t="n">
        <v>399</v>
      </c>
      <c r="J4132" s="14" t="n">
        <f aca="false">H4132*I4132</f>
        <v>117705</v>
      </c>
    </row>
    <row r="4133" customFormat="false" ht="15" hidden="false" customHeight="false" outlineLevel="0" collapsed="false">
      <c r="A4133" s="6" t="str">
        <f aca="false">TEXT(B4133,"0")&amp;"-"&amp;TEXT(C4133,"00")</f>
        <v>2025-11</v>
      </c>
      <c r="B4133" s="4" t="n">
        <v>2025</v>
      </c>
      <c r="C4133" s="4" t="n">
        <v>11</v>
      </c>
      <c r="D4133" s="9" t="s">
        <v>325</v>
      </c>
      <c r="E4133" s="9" t="s">
        <v>352</v>
      </c>
      <c r="F4133" s="12" t="str">
        <f aca="false">INDEX(品項主檔!$B$2:$B$11,MATCH($E4133,品項主檔!$A$2:$A$11,0))</f>
        <v>三杯雞定食</v>
      </c>
      <c r="G4133" s="12" t="str">
        <f aca="false">INDEX(品項主檔!$C$2:$C$11,MATCH($E4133,品項主檔!$A$2:$A$11,0))</f>
        <v>主食</v>
      </c>
      <c r="H4133" s="17" t="n">
        <f aca="false">SUMIFS(品項年度售價!$D$2:$D$31,品項年度售價!$A$2:$A$31,$B4133,品項年度售價!$B$2:$B$31,$E4133)</f>
        <v>260</v>
      </c>
      <c r="I4133" s="4" t="n">
        <v>372</v>
      </c>
      <c r="J4133" s="14" t="n">
        <f aca="false">H4133*I4133</f>
        <v>96720</v>
      </c>
    </row>
    <row r="4134" customFormat="false" ht="15" hidden="false" customHeight="false" outlineLevel="0" collapsed="false">
      <c r="A4134" s="6" t="str">
        <f aca="false">TEXT(B4134,"0")&amp;"-"&amp;TEXT(C4134,"00")</f>
        <v>2025-11</v>
      </c>
      <c r="B4134" s="4" t="n">
        <v>2025</v>
      </c>
      <c r="C4134" s="4" t="n">
        <v>11</v>
      </c>
      <c r="D4134" s="9" t="s">
        <v>325</v>
      </c>
      <c r="E4134" s="9" t="s">
        <v>354</v>
      </c>
      <c r="F4134" s="12" t="str">
        <f aca="false">INDEX(品項主檔!$B$2:$B$11,MATCH($E4134,品項主檔!$A$2:$A$11,0))</f>
        <v>蔥油雞腿飯</v>
      </c>
      <c r="G4134" s="12" t="str">
        <f aca="false">INDEX(品項主檔!$C$2:$C$11,MATCH($E4134,品項主檔!$A$2:$A$11,0))</f>
        <v>主食</v>
      </c>
      <c r="H4134" s="17" t="n">
        <f aca="false">SUMIFS(品項年度售價!$D$2:$D$31,品項年度售價!$A$2:$A$31,$B4134,品項年度售價!$B$2:$B$31,$E4134)</f>
        <v>230</v>
      </c>
      <c r="I4134" s="4" t="n">
        <v>515</v>
      </c>
      <c r="J4134" s="14" t="n">
        <f aca="false">H4134*I4134</f>
        <v>118450</v>
      </c>
    </row>
    <row r="4135" customFormat="false" ht="15" hidden="false" customHeight="false" outlineLevel="0" collapsed="false">
      <c r="A4135" s="6" t="str">
        <f aca="false">TEXT(B4135,"0")&amp;"-"&amp;TEXT(C4135,"00")</f>
        <v>2025-11</v>
      </c>
      <c r="B4135" s="4" t="n">
        <v>2025</v>
      </c>
      <c r="C4135" s="4" t="n">
        <v>11</v>
      </c>
      <c r="D4135" s="9" t="s">
        <v>325</v>
      </c>
      <c r="E4135" s="9" t="s">
        <v>356</v>
      </c>
      <c r="F4135" s="12" t="str">
        <f aca="false">INDEX(品項主檔!$B$2:$B$11,MATCH($E4135,品項主檔!$A$2:$A$11,0))</f>
        <v>黑胡椒豬排飯</v>
      </c>
      <c r="G4135" s="12" t="str">
        <f aca="false">INDEX(品項主檔!$C$2:$C$11,MATCH($E4135,品項主檔!$A$2:$A$11,0))</f>
        <v>主食</v>
      </c>
      <c r="H4135" s="17" t="n">
        <f aca="false">SUMIFS(品項年度售價!$D$2:$D$31,品項年度售價!$A$2:$A$31,$B4135,品項年度售價!$B$2:$B$31,$E4135)</f>
        <v>240</v>
      </c>
      <c r="I4135" s="4" t="n">
        <v>427</v>
      </c>
      <c r="J4135" s="14" t="n">
        <f aca="false">H4135*I4135</f>
        <v>102480</v>
      </c>
    </row>
    <row r="4136" customFormat="false" ht="15" hidden="false" customHeight="false" outlineLevel="0" collapsed="false">
      <c r="A4136" s="6" t="str">
        <f aca="false">TEXT(B4136,"0")&amp;"-"&amp;TEXT(C4136,"00")</f>
        <v>2025-11</v>
      </c>
      <c r="B4136" s="4" t="n">
        <v>2025</v>
      </c>
      <c r="C4136" s="4" t="n">
        <v>11</v>
      </c>
      <c r="D4136" s="9" t="s">
        <v>325</v>
      </c>
      <c r="E4136" s="9" t="s">
        <v>358</v>
      </c>
      <c r="F4136" s="12" t="str">
        <f aca="false">INDEX(品項主檔!$B$2:$B$11,MATCH($E4136,品項主檔!$A$2:$A$11,0))</f>
        <v>麻油雞湯麵</v>
      </c>
      <c r="G4136" s="12" t="str">
        <f aca="false">INDEX(品項主檔!$C$2:$C$11,MATCH($E4136,品項主檔!$A$2:$A$11,0))</f>
        <v>主食</v>
      </c>
      <c r="H4136" s="17" t="n">
        <f aca="false">SUMIFS(品項年度售價!$D$2:$D$31,品項年度售價!$A$2:$A$31,$B4136,品項年度售價!$B$2:$B$31,$E4136)</f>
        <v>305</v>
      </c>
      <c r="I4136" s="4" t="n">
        <v>652</v>
      </c>
      <c r="J4136" s="14" t="n">
        <f aca="false">H4136*I4136</f>
        <v>198860</v>
      </c>
    </row>
    <row r="4137" customFormat="false" ht="15" hidden="false" customHeight="false" outlineLevel="0" collapsed="false">
      <c r="A4137" s="6" t="str">
        <f aca="false">TEXT(B4137,"0")&amp;"-"&amp;TEXT(C4137,"00")</f>
        <v>2025-11</v>
      </c>
      <c r="B4137" s="4" t="n">
        <v>2025</v>
      </c>
      <c r="C4137" s="4" t="n">
        <v>11</v>
      </c>
      <c r="D4137" s="9" t="s">
        <v>325</v>
      </c>
      <c r="E4137" s="9" t="s">
        <v>360</v>
      </c>
      <c r="F4137" s="12" t="str">
        <f aca="false">INDEX(品項主檔!$B$2:$B$11,MATCH($E4137,品項主檔!$A$2:$A$11,0))</f>
        <v>塔香涼麵</v>
      </c>
      <c r="G4137" s="12" t="str">
        <f aca="false">INDEX(品項主檔!$C$2:$C$11,MATCH($E4137,品項主檔!$A$2:$A$11,0))</f>
        <v>主食</v>
      </c>
      <c r="H4137" s="17" t="n">
        <f aca="false">SUMIFS(品項年度售價!$D$2:$D$31,品項年度售價!$A$2:$A$31,$B4137,品項年度售價!$B$2:$B$31,$E4137)</f>
        <v>185</v>
      </c>
      <c r="I4137" s="4" t="n">
        <v>246</v>
      </c>
      <c r="J4137" s="14" t="n">
        <f aca="false">H4137*I4137</f>
        <v>45510</v>
      </c>
    </row>
    <row r="4138" customFormat="false" ht="15" hidden="false" customHeight="false" outlineLevel="0" collapsed="false">
      <c r="A4138" s="6" t="str">
        <f aca="false">TEXT(B4138,"0")&amp;"-"&amp;TEXT(C4138,"00")</f>
        <v>2025-11</v>
      </c>
      <c r="B4138" s="4" t="n">
        <v>2025</v>
      </c>
      <c r="C4138" s="4" t="n">
        <v>11</v>
      </c>
      <c r="D4138" s="9" t="s">
        <v>325</v>
      </c>
      <c r="E4138" s="9" t="s">
        <v>362</v>
      </c>
      <c r="F4138" s="12" t="str">
        <f aca="false">INDEX(品項主檔!$B$2:$B$11,MATCH($E4138,品項主檔!$A$2:$A$11,0))</f>
        <v>海鮮炒飯</v>
      </c>
      <c r="G4138" s="12" t="str">
        <f aca="false">INDEX(品項主檔!$C$2:$C$11,MATCH($E4138,品項主檔!$A$2:$A$11,0))</f>
        <v>主食</v>
      </c>
      <c r="H4138" s="17" t="n">
        <f aca="false">SUMIFS(品項年度售價!$D$2:$D$31,品項年度售價!$A$2:$A$31,$B4138,品項年度售價!$B$2:$B$31,$E4138)</f>
        <v>255</v>
      </c>
      <c r="I4138" s="4" t="n">
        <v>430</v>
      </c>
      <c r="J4138" s="14" t="n">
        <f aca="false">H4138*I4138</f>
        <v>109650</v>
      </c>
    </row>
    <row r="4139" customFormat="false" ht="15" hidden="false" customHeight="false" outlineLevel="0" collapsed="false">
      <c r="A4139" s="6" t="str">
        <f aca="false">TEXT(B4139,"0")&amp;"-"&amp;TEXT(C4139,"00")</f>
        <v>2025-11</v>
      </c>
      <c r="B4139" s="4" t="n">
        <v>2025</v>
      </c>
      <c r="C4139" s="4" t="n">
        <v>11</v>
      </c>
      <c r="D4139" s="9" t="s">
        <v>325</v>
      </c>
      <c r="E4139" s="9" t="s">
        <v>364</v>
      </c>
      <c r="F4139" s="12" t="str">
        <f aca="false">INDEX(品項主檔!$B$2:$B$11,MATCH($E4139,品項主檔!$A$2:$A$11,0))</f>
        <v>酸辣湯</v>
      </c>
      <c r="G4139" s="12" t="str">
        <f aca="false">INDEX(品項主檔!$C$2:$C$11,MATCH($E4139,品項主檔!$A$2:$A$11,0))</f>
        <v>湯品</v>
      </c>
      <c r="H4139" s="17" t="n">
        <f aca="false">SUMIFS(品項年度售價!$D$2:$D$31,品項年度售價!$A$2:$A$31,$B4139,品項年度售價!$B$2:$B$31,$E4139)</f>
        <v>60</v>
      </c>
      <c r="I4139" s="4" t="n">
        <v>2665</v>
      </c>
      <c r="J4139" s="14" t="n">
        <f aca="false">H4139*I4139</f>
        <v>159900</v>
      </c>
    </row>
    <row r="4140" customFormat="false" ht="15" hidden="false" customHeight="false" outlineLevel="0" collapsed="false">
      <c r="A4140" s="6" t="str">
        <f aca="false">TEXT(B4140,"0")&amp;"-"&amp;TEXT(C4140,"00")</f>
        <v>2025-11</v>
      </c>
      <c r="B4140" s="4" t="n">
        <v>2025</v>
      </c>
      <c r="C4140" s="4" t="n">
        <v>11</v>
      </c>
      <c r="D4140" s="9" t="s">
        <v>325</v>
      </c>
      <c r="E4140" s="9" t="s">
        <v>367</v>
      </c>
      <c r="F4140" s="12" t="str">
        <f aca="false">INDEX(品項主檔!$B$2:$B$11,MATCH($E4140,品項主檔!$A$2:$A$11,0))</f>
        <v>招牌滷味拼盤</v>
      </c>
      <c r="G4140" s="12" t="str">
        <f aca="false">INDEX(品項主檔!$C$2:$C$11,MATCH($E4140,品項主檔!$A$2:$A$11,0))</f>
        <v>小菜</v>
      </c>
      <c r="H4140" s="17" t="n">
        <f aca="false">SUMIFS(品項年度售價!$D$2:$D$31,品項年度售價!$A$2:$A$31,$B4140,品項年度售價!$B$2:$B$31,$E4140)</f>
        <v>125</v>
      </c>
      <c r="I4140" s="4" t="n">
        <v>1816</v>
      </c>
      <c r="J4140" s="14" t="n">
        <f aca="false">H4140*I4140</f>
        <v>227000</v>
      </c>
    </row>
    <row r="4141" customFormat="false" ht="15" hidden="false" customHeight="false" outlineLevel="0" collapsed="false">
      <c r="A4141" s="6" t="str">
        <f aca="false">TEXT(B4141,"0")&amp;"-"&amp;TEXT(C4141,"00")</f>
        <v>2025-11</v>
      </c>
      <c r="B4141" s="4" t="n">
        <v>2025</v>
      </c>
      <c r="C4141" s="4" t="n">
        <v>11</v>
      </c>
      <c r="D4141" s="9" t="s">
        <v>325</v>
      </c>
      <c r="E4141" s="9" t="s">
        <v>370</v>
      </c>
      <c r="F4141" s="12" t="str">
        <f aca="false">INDEX(品項主檔!$B$2:$B$11,MATCH($E4141,品項主檔!$A$2:$A$11,0))</f>
        <v>古早味紅茶</v>
      </c>
      <c r="G4141" s="12" t="str">
        <f aca="false">INDEX(品項主檔!$C$2:$C$11,MATCH($E4141,品項主檔!$A$2:$A$11,0))</f>
        <v>飲品</v>
      </c>
      <c r="H4141" s="17" t="n">
        <f aca="false">SUMIFS(品項年度售價!$D$2:$D$31,品項年度售價!$A$2:$A$31,$B4141,品項年度售價!$B$2:$B$31,$E4141)</f>
        <v>45</v>
      </c>
      <c r="I4141" s="4" t="n">
        <v>3664</v>
      </c>
      <c r="J4141" s="14" t="n">
        <f aca="false">H4141*I4141</f>
        <v>164880</v>
      </c>
    </row>
    <row r="4142" customFormat="false" ht="15" hidden="false" customHeight="false" outlineLevel="0" collapsed="false">
      <c r="A4142" s="6" t="str">
        <f aca="false">TEXT(B4142,"0")&amp;"-"&amp;TEXT(C4142,"00")</f>
        <v>2025-11</v>
      </c>
      <c r="B4142" s="4" t="n">
        <v>2025</v>
      </c>
      <c r="C4142" s="4" t="n">
        <v>11</v>
      </c>
      <c r="D4142" s="9" t="s">
        <v>328</v>
      </c>
      <c r="E4142" s="9" t="s">
        <v>349</v>
      </c>
      <c r="F4142" s="12" t="str">
        <f aca="false">INDEX(品項主檔!$B$2:$B$11,MATCH($E4142,品項主檔!$A$2:$A$11,0))</f>
        <v>招牌牛肉麵</v>
      </c>
      <c r="G4142" s="12" t="str">
        <f aca="false">INDEX(品項主檔!$C$2:$C$11,MATCH($E4142,品項主檔!$A$2:$A$11,0))</f>
        <v>主食</v>
      </c>
      <c r="H4142" s="17" t="n">
        <f aca="false">SUMIFS(品項年度售價!$D$2:$D$31,品項年度售價!$A$2:$A$31,$B4142,品項年度售價!$B$2:$B$31,$E4142)</f>
        <v>295</v>
      </c>
      <c r="I4142" s="4" t="n">
        <v>408</v>
      </c>
      <c r="J4142" s="14" t="n">
        <f aca="false">H4142*I4142</f>
        <v>120360</v>
      </c>
    </row>
    <row r="4143" customFormat="false" ht="15" hidden="false" customHeight="false" outlineLevel="0" collapsed="false">
      <c r="A4143" s="6" t="str">
        <f aca="false">TEXT(B4143,"0")&amp;"-"&amp;TEXT(C4143,"00")</f>
        <v>2025-11</v>
      </c>
      <c r="B4143" s="4" t="n">
        <v>2025</v>
      </c>
      <c r="C4143" s="4" t="n">
        <v>11</v>
      </c>
      <c r="D4143" s="9" t="s">
        <v>328</v>
      </c>
      <c r="E4143" s="9" t="s">
        <v>352</v>
      </c>
      <c r="F4143" s="12" t="str">
        <f aca="false">INDEX(品項主檔!$B$2:$B$11,MATCH($E4143,品項主檔!$A$2:$A$11,0))</f>
        <v>三杯雞定食</v>
      </c>
      <c r="G4143" s="12" t="str">
        <f aca="false">INDEX(品項主檔!$C$2:$C$11,MATCH($E4143,品項主檔!$A$2:$A$11,0))</f>
        <v>主食</v>
      </c>
      <c r="H4143" s="17" t="n">
        <f aca="false">SUMIFS(品項年度售價!$D$2:$D$31,品項年度售價!$A$2:$A$31,$B4143,品項年度售價!$B$2:$B$31,$E4143)</f>
        <v>260</v>
      </c>
      <c r="I4143" s="4" t="n">
        <v>456</v>
      </c>
      <c r="J4143" s="14" t="n">
        <f aca="false">H4143*I4143</f>
        <v>118560</v>
      </c>
    </row>
    <row r="4144" customFormat="false" ht="15" hidden="false" customHeight="false" outlineLevel="0" collapsed="false">
      <c r="A4144" s="6" t="str">
        <f aca="false">TEXT(B4144,"0")&amp;"-"&amp;TEXT(C4144,"00")</f>
        <v>2025-11</v>
      </c>
      <c r="B4144" s="4" t="n">
        <v>2025</v>
      </c>
      <c r="C4144" s="4" t="n">
        <v>11</v>
      </c>
      <c r="D4144" s="9" t="s">
        <v>328</v>
      </c>
      <c r="E4144" s="9" t="s">
        <v>354</v>
      </c>
      <c r="F4144" s="12" t="str">
        <f aca="false">INDEX(品項主檔!$B$2:$B$11,MATCH($E4144,品項主檔!$A$2:$A$11,0))</f>
        <v>蔥油雞腿飯</v>
      </c>
      <c r="G4144" s="12" t="str">
        <f aca="false">INDEX(品項主檔!$C$2:$C$11,MATCH($E4144,品項主檔!$A$2:$A$11,0))</f>
        <v>主食</v>
      </c>
      <c r="H4144" s="17" t="n">
        <f aca="false">SUMIFS(品項年度售價!$D$2:$D$31,品項年度售價!$A$2:$A$31,$B4144,品項年度售價!$B$2:$B$31,$E4144)</f>
        <v>230</v>
      </c>
      <c r="I4144" s="4" t="n">
        <v>534</v>
      </c>
      <c r="J4144" s="14" t="n">
        <f aca="false">H4144*I4144</f>
        <v>122820</v>
      </c>
    </row>
    <row r="4145" customFormat="false" ht="15" hidden="false" customHeight="false" outlineLevel="0" collapsed="false">
      <c r="A4145" s="6" t="str">
        <f aca="false">TEXT(B4145,"0")&amp;"-"&amp;TEXT(C4145,"00")</f>
        <v>2025-11</v>
      </c>
      <c r="B4145" s="4" t="n">
        <v>2025</v>
      </c>
      <c r="C4145" s="4" t="n">
        <v>11</v>
      </c>
      <c r="D4145" s="9" t="s">
        <v>328</v>
      </c>
      <c r="E4145" s="9" t="s">
        <v>356</v>
      </c>
      <c r="F4145" s="12" t="str">
        <f aca="false">INDEX(品項主檔!$B$2:$B$11,MATCH($E4145,品項主檔!$A$2:$A$11,0))</f>
        <v>黑胡椒豬排飯</v>
      </c>
      <c r="G4145" s="12" t="str">
        <f aca="false">INDEX(品項主檔!$C$2:$C$11,MATCH($E4145,品項主檔!$A$2:$A$11,0))</f>
        <v>主食</v>
      </c>
      <c r="H4145" s="17" t="n">
        <f aca="false">SUMIFS(品項年度售價!$D$2:$D$31,品項年度售價!$A$2:$A$31,$B4145,品項年度售價!$B$2:$B$31,$E4145)</f>
        <v>240</v>
      </c>
      <c r="I4145" s="4" t="n">
        <v>363</v>
      </c>
      <c r="J4145" s="14" t="n">
        <f aca="false">H4145*I4145</f>
        <v>87120</v>
      </c>
    </row>
    <row r="4146" customFormat="false" ht="15" hidden="false" customHeight="false" outlineLevel="0" collapsed="false">
      <c r="A4146" s="6" t="str">
        <f aca="false">TEXT(B4146,"0")&amp;"-"&amp;TEXT(C4146,"00")</f>
        <v>2025-11</v>
      </c>
      <c r="B4146" s="4" t="n">
        <v>2025</v>
      </c>
      <c r="C4146" s="4" t="n">
        <v>11</v>
      </c>
      <c r="D4146" s="9" t="s">
        <v>328</v>
      </c>
      <c r="E4146" s="9" t="s">
        <v>358</v>
      </c>
      <c r="F4146" s="12" t="str">
        <f aca="false">INDEX(品項主檔!$B$2:$B$11,MATCH($E4146,品項主檔!$A$2:$A$11,0))</f>
        <v>麻油雞湯麵</v>
      </c>
      <c r="G4146" s="12" t="str">
        <f aca="false">INDEX(品項主檔!$C$2:$C$11,MATCH($E4146,品項主檔!$A$2:$A$11,0))</f>
        <v>主食</v>
      </c>
      <c r="H4146" s="17" t="n">
        <f aca="false">SUMIFS(品項年度售價!$D$2:$D$31,品項年度售價!$A$2:$A$31,$B4146,品項年度售價!$B$2:$B$31,$E4146)</f>
        <v>305</v>
      </c>
      <c r="I4146" s="4" t="n">
        <v>639</v>
      </c>
      <c r="J4146" s="14" t="n">
        <f aca="false">H4146*I4146</f>
        <v>194895</v>
      </c>
    </row>
    <row r="4147" customFormat="false" ht="15" hidden="false" customHeight="false" outlineLevel="0" collapsed="false">
      <c r="A4147" s="6" t="str">
        <f aca="false">TEXT(B4147,"0")&amp;"-"&amp;TEXT(C4147,"00")</f>
        <v>2025-11</v>
      </c>
      <c r="B4147" s="4" t="n">
        <v>2025</v>
      </c>
      <c r="C4147" s="4" t="n">
        <v>11</v>
      </c>
      <c r="D4147" s="9" t="s">
        <v>328</v>
      </c>
      <c r="E4147" s="9" t="s">
        <v>360</v>
      </c>
      <c r="F4147" s="12" t="str">
        <f aca="false">INDEX(品項主檔!$B$2:$B$11,MATCH($E4147,品項主檔!$A$2:$A$11,0))</f>
        <v>塔香涼麵</v>
      </c>
      <c r="G4147" s="12" t="str">
        <f aca="false">INDEX(品項主檔!$C$2:$C$11,MATCH($E4147,品項主檔!$A$2:$A$11,0))</f>
        <v>主食</v>
      </c>
      <c r="H4147" s="17" t="n">
        <f aca="false">SUMIFS(品項年度售價!$D$2:$D$31,品項年度售價!$A$2:$A$31,$B4147,品項年度售價!$B$2:$B$31,$E4147)</f>
        <v>185</v>
      </c>
      <c r="I4147" s="4" t="n">
        <v>259</v>
      </c>
      <c r="J4147" s="14" t="n">
        <f aca="false">H4147*I4147</f>
        <v>47915</v>
      </c>
    </row>
    <row r="4148" customFormat="false" ht="15" hidden="false" customHeight="false" outlineLevel="0" collapsed="false">
      <c r="A4148" s="6" t="str">
        <f aca="false">TEXT(B4148,"0")&amp;"-"&amp;TEXT(C4148,"00")</f>
        <v>2025-11</v>
      </c>
      <c r="B4148" s="4" t="n">
        <v>2025</v>
      </c>
      <c r="C4148" s="4" t="n">
        <v>11</v>
      </c>
      <c r="D4148" s="9" t="s">
        <v>328</v>
      </c>
      <c r="E4148" s="9" t="s">
        <v>362</v>
      </c>
      <c r="F4148" s="12" t="str">
        <f aca="false">INDEX(品項主檔!$B$2:$B$11,MATCH($E4148,品項主檔!$A$2:$A$11,0))</f>
        <v>海鮮炒飯</v>
      </c>
      <c r="G4148" s="12" t="str">
        <f aca="false">INDEX(品項主檔!$C$2:$C$11,MATCH($E4148,品項主檔!$A$2:$A$11,0))</f>
        <v>主食</v>
      </c>
      <c r="H4148" s="17" t="n">
        <f aca="false">SUMIFS(品項年度售價!$D$2:$D$31,品項年度售價!$A$2:$A$31,$B4148,品項年度售價!$B$2:$B$31,$E4148)</f>
        <v>255</v>
      </c>
      <c r="I4148" s="4" t="n">
        <v>373</v>
      </c>
      <c r="J4148" s="14" t="n">
        <f aca="false">H4148*I4148</f>
        <v>95115</v>
      </c>
    </row>
    <row r="4149" customFormat="false" ht="15" hidden="false" customHeight="false" outlineLevel="0" collapsed="false">
      <c r="A4149" s="6" t="str">
        <f aca="false">TEXT(B4149,"0")&amp;"-"&amp;TEXT(C4149,"00")</f>
        <v>2025-11</v>
      </c>
      <c r="B4149" s="4" t="n">
        <v>2025</v>
      </c>
      <c r="C4149" s="4" t="n">
        <v>11</v>
      </c>
      <c r="D4149" s="9" t="s">
        <v>328</v>
      </c>
      <c r="E4149" s="9" t="s">
        <v>364</v>
      </c>
      <c r="F4149" s="12" t="str">
        <f aca="false">INDEX(品項主檔!$B$2:$B$11,MATCH($E4149,品項主檔!$A$2:$A$11,0))</f>
        <v>酸辣湯</v>
      </c>
      <c r="G4149" s="12" t="str">
        <f aca="false">INDEX(品項主檔!$C$2:$C$11,MATCH($E4149,品項主檔!$A$2:$A$11,0))</f>
        <v>湯品</v>
      </c>
      <c r="H4149" s="17" t="n">
        <f aca="false">SUMIFS(品項年度售價!$D$2:$D$31,品項年度售價!$A$2:$A$31,$B4149,品項年度售價!$B$2:$B$31,$E4149)</f>
        <v>60</v>
      </c>
      <c r="I4149" s="4" t="n">
        <v>2157</v>
      </c>
      <c r="J4149" s="14" t="n">
        <f aca="false">H4149*I4149</f>
        <v>129420</v>
      </c>
    </row>
    <row r="4150" customFormat="false" ht="15" hidden="false" customHeight="false" outlineLevel="0" collapsed="false">
      <c r="A4150" s="6" t="str">
        <f aca="false">TEXT(B4150,"0")&amp;"-"&amp;TEXT(C4150,"00")</f>
        <v>2025-11</v>
      </c>
      <c r="B4150" s="4" t="n">
        <v>2025</v>
      </c>
      <c r="C4150" s="4" t="n">
        <v>11</v>
      </c>
      <c r="D4150" s="9" t="s">
        <v>328</v>
      </c>
      <c r="E4150" s="9" t="s">
        <v>367</v>
      </c>
      <c r="F4150" s="12" t="str">
        <f aca="false">INDEX(品項主檔!$B$2:$B$11,MATCH($E4150,品項主檔!$A$2:$A$11,0))</f>
        <v>招牌滷味拼盤</v>
      </c>
      <c r="G4150" s="12" t="str">
        <f aca="false">INDEX(品項主檔!$C$2:$C$11,MATCH($E4150,品項主檔!$A$2:$A$11,0))</f>
        <v>小菜</v>
      </c>
      <c r="H4150" s="17" t="n">
        <f aca="false">SUMIFS(品項年度售價!$D$2:$D$31,品項年度售價!$A$2:$A$31,$B4150,品項年度售價!$B$2:$B$31,$E4150)</f>
        <v>125</v>
      </c>
      <c r="I4150" s="4" t="n">
        <v>1470</v>
      </c>
      <c r="J4150" s="14" t="n">
        <f aca="false">H4150*I4150</f>
        <v>183750</v>
      </c>
    </row>
    <row r="4151" customFormat="false" ht="15" hidden="false" customHeight="false" outlineLevel="0" collapsed="false">
      <c r="A4151" s="6" t="str">
        <f aca="false">TEXT(B4151,"0")&amp;"-"&amp;TEXT(C4151,"00")</f>
        <v>2025-11</v>
      </c>
      <c r="B4151" s="4" t="n">
        <v>2025</v>
      </c>
      <c r="C4151" s="4" t="n">
        <v>11</v>
      </c>
      <c r="D4151" s="9" t="s">
        <v>328</v>
      </c>
      <c r="E4151" s="9" t="s">
        <v>370</v>
      </c>
      <c r="F4151" s="12" t="str">
        <f aca="false">INDEX(品項主檔!$B$2:$B$11,MATCH($E4151,品項主檔!$A$2:$A$11,0))</f>
        <v>古早味紅茶</v>
      </c>
      <c r="G4151" s="12" t="str">
        <f aca="false">INDEX(品項主檔!$C$2:$C$11,MATCH($E4151,品項主檔!$A$2:$A$11,0))</f>
        <v>飲品</v>
      </c>
      <c r="H4151" s="17" t="n">
        <f aca="false">SUMIFS(品項年度售價!$D$2:$D$31,品項年度售價!$A$2:$A$31,$B4151,品項年度售價!$B$2:$B$31,$E4151)</f>
        <v>45</v>
      </c>
      <c r="I4151" s="4" t="n">
        <v>3094</v>
      </c>
      <c r="J4151" s="14" t="n">
        <f aca="false">H4151*I4151</f>
        <v>139230</v>
      </c>
    </row>
    <row r="4152" customFormat="false" ht="15" hidden="false" customHeight="false" outlineLevel="0" collapsed="false">
      <c r="A4152" s="6" t="str">
        <f aca="false">TEXT(B4152,"0")&amp;"-"&amp;TEXT(C4152,"00")</f>
        <v>2025-11</v>
      </c>
      <c r="B4152" s="4" t="n">
        <v>2025</v>
      </c>
      <c r="C4152" s="4" t="n">
        <v>11</v>
      </c>
      <c r="D4152" s="9" t="s">
        <v>280</v>
      </c>
      <c r="E4152" s="9" t="s">
        <v>349</v>
      </c>
      <c r="F4152" s="12" t="str">
        <f aca="false">INDEX(品項主檔!$B$2:$B$11,MATCH($E4152,品項主檔!$A$2:$A$11,0))</f>
        <v>招牌牛肉麵</v>
      </c>
      <c r="G4152" s="12" t="str">
        <f aca="false">INDEX(品項主檔!$C$2:$C$11,MATCH($E4152,品項主檔!$A$2:$A$11,0))</f>
        <v>主食</v>
      </c>
      <c r="H4152" s="17" t="n">
        <f aca="false">SUMIFS(品項年度售價!$D$2:$D$31,品項年度售價!$A$2:$A$31,$B4152,品項年度售價!$B$2:$B$31,$E4152)</f>
        <v>295</v>
      </c>
      <c r="I4152" s="4" t="n">
        <v>597</v>
      </c>
      <c r="J4152" s="14" t="n">
        <f aca="false">H4152*I4152</f>
        <v>176115</v>
      </c>
    </row>
    <row r="4153" customFormat="false" ht="15" hidden="false" customHeight="false" outlineLevel="0" collapsed="false">
      <c r="A4153" s="6" t="str">
        <f aca="false">TEXT(B4153,"0")&amp;"-"&amp;TEXT(C4153,"00")</f>
        <v>2025-11</v>
      </c>
      <c r="B4153" s="4" t="n">
        <v>2025</v>
      </c>
      <c r="C4153" s="4" t="n">
        <v>11</v>
      </c>
      <c r="D4153" s="9" t="s">
        <v>280</v>
      </c>
      <c r="E4153" s="9" t="s">
        <v>352</v>
      </c>
      <c r="F4153" s="12" t="str">
        <f aca="false">INDEX(品項主檔!$B$2:$B$11,MATCH($E4153,品項主檔!$A$2:$A$11,0))</f>
        <v>三杯雞定食</v>
      </c>
      <c r="G4153" s="12" t="str">
        <f aca="false">INDEX(品項主檔!$C$2:$C$11,MATCH($E4153,品項主檔!$A$2:$A$11,0))</f>
        <v>主食</v>
      </c>
      <c r="H4153" s="17" t="n">
        <f aca="false">SUMIFS(品項年度售價!$D$2:$D$31,品項年度售價!$A$2:$A$31,$B4153,品項年度售價!$B$2:$B$31,$E4153)</f>
        <v>260</v>
      </c>
      <c r="I4153" s="4" t="n">
        <v>686</v>
      </c>
      <c r="J4153" s="14" t="n">
        <f aca="false">H4153*I4153</f>
        <v>178360</v>
      </c>
    </row>
    <row r="4154" customFormat="false" ht="15" hidden="false" customHeight="false" outlineLevel="0" collapsed="false">
      <c r="A4154" s="6" t="str">
        <f aca="false">TEXT(B4154,"0")&amp;"-"&amp;TEXT(C4154,"00")</f>
        <v>2025-11</v>
      </c>
      <c r="B4154" s="4" t="n">
        <v>2025</v>
      </c>
      <c r="C4154" s="4" t="n">
        <v>11</v>
      </c>
      <c r="D4154" s="9" t="s">
        <v>280</v>
      </c>
      <c r="E4154" s="9" t="s">
        <v>354</v>
      </c>
      <c r="F4154" s="12" t="str">
        <f aca="false">INDEX(品項主檔!$B$2:$B$11,MATCH($E4154,品項主檔!$A$2:$A$11,0))</f>
        <v>蔥油雞腿飯</v>
      </c>
      <c r="G4154" s="12" t="str">
        <f aca="false">INDEX(品項主檔!$C$2:$C$11,MATCH($E4154,品項主檔!$A$2:$A$11,0))</f>
        <v>主食</v>
      </c>
      <c r="H4154" s="17" t="n">
        <f aca="false">SUMIFS(品項年度售價!$D$2:$D$31,品項年度售價!$A$2:$A$31,$B4154,品項年度售價!$B$2:$B$31,$E4154)</f>
        <v>230</v>
      </c>
      <c r="I4154" s="4" t="n">
        <v>550</v>
      </c>
      <c r="J4154" s="14" t="n">
        <f aca="false">H4154*I4154</f>
        <v>126500</v>
      </c>
    </row>
    <row r="4155" customFormat="false" ht="15" hidden="false" customHeight="false" outlineLevel="0" collapsed="false">
      <c r="A4155" s="6" t="str">
        <f aca="false">TEXT(B4155,"0")&amp;"-"&amp;TEXT(C4155,"00")</f>
        <v>2025-11</v>
      </c>
      <c r="B4155" s="4" t="n">
        <v>2025</v>
      </c>
      <c r="C4155" s="4" t="n">
        <v>11</v>
      </c>
      <c r="D4155" s="9" t="s">
        <v>280</v>
      </c>
      <c r="E4155" s="9" t="s">
        <v>356</v>
      </c>
      <c r="F4155" s="12" t="str">
        <f aca="false">INDEX(品項主檔!$B$2:$B$11,MATCH($E4155,品項主檔!$A$2:$A$11,0))</f>
        <v>黑胡椒豬排飯</v>
      </c>
      <c r="G4155" s="12" t="str">
        <f aca="false">INDEX(品項主檔!$C$2:$C$11,MATCH($E4155,品項主檔!$A$2:$A$11,0))</f>
        <v>主食</v>
      </c>
      <c r="H4155" s="17" t="n">
        <f aca="false">SUMIFS(品項年度售價!$D$2:$D$31,品項年度售價!$A$2:$A$31,$B4155,品項年度售價!$B$2:$B$31,$E4155)</f>
        <v>240</v>
      </c>
      <c r="I4155" s="4" t="n">
        <v>493</v>
      </c>
      <c r="J4155" s="14" t="n">
        <f aca="false">H4155*I4155</f>
        <v>118320</v>
      </c>
    </row>
    <row r="4156" customFormat="false" ht="15" hidden="false" customHeight="false" outlineLevel="0" collapsed="false">
      <c r="A4156" s="6" t="str">
        <f aca="false">TEXT(B4156,"0")&amp;"-"&amp;TEXT(C4156,"00")</f>
        <v>2025-11</v>
      </c>
      <c r="B4156" s="4" t="n">
        <v>2025</v>
      </c>
      <c r="C4156" s="4" t="n">
        <v>11</v>
      </c>
      <c r="D4156" s="9" t="s">
        <v>280</v>
      </c>
      <c r="E4156" s="9" t="s">
        <v>358</v>
      </c>
      <c r="F4156" s="12" t="str">
        <f aca="false">INDEX(品項主檔!$B$2:$B$11,MATCH($E4156,品項主檔!$A$2:$A$11,0))</f>
        <v>麻油雞湯麵</v>
      </c>
      <c r="G4156" s="12" t="str">
        <f aca="false">INDEX(品項主檔!$C$2:$C$11,MATCH($E4156,品項主檔!$A$2:$A$11,0))</f>
        <v>主食</v>
      </c>
      <c r="H4156" s="17" t="n">
        <f aca="false">SUMIFS(品項年度售價!$D$2:$D$31,品項年度售價!$A$2:$A$31,$B4156,品項年度售價!$B$2:$B$31,$E4156)</f>
        <v>305</v>
      </c>
      <c r="I4156" s="4" t="n">
        <v>741</v>
      </c>
      <c r="J4156" s="14" t="n">
        <f aca="false">H4156*I4156</f>
        <v>226005</v>
      </c>
    </row>
    <row r="4157" customFormat="false" ht="15" hidden="false" customHeight="false" outlineLevel="0" collapsed="false">
      <c r="A4157" s="6" t="str">
        <f aca="false">TEXT(B4157,"0")&amp;"-"&amp;TEXT(C4157,"00")</f>
        <v>2025-11</v>
      </c>
      <c r="B4157" s="4" t="n">
        <v>2025</v>
      </c>
      <c r="C4157" s="4" t="n">
        <v>11</v>
      </c>
      <c r="D4157" s="9" t="s">
        <v>280</v>
      </c>
      <c r="E4157" s="9" t="s">
        <v>360</v>
      </c>
      <c r="F4157" s="12" t="str">
        <f aca="false">INDEX(品項主檔!$B$2:$B$11,MATCH($E4157,品項主檔!$A$2:$A$11,0))</f>
        <v>塔香涼麵</v>
      </c>
      <c r="G4157" s="12" t="str">
        <f aca="false">INDEX(品項主檔!$C$2:$C$11,MATCH($E4157,品項主檔!$A$2:$A$11,0))</f>
        <v>主食</v>
      </c>
      <c r="H4157" s="17" t="n">
        <f aca="false">SUMIFS(品項年度售價!$D$2:$D$31,品項年度售價!$A$2:$A$31,$B4157,品項年度售價!$B$2:$B$31,$E4157)</f>
        <v>185</v>
      </c>
      <c r="I4157" s="4" t="n">
        <v>288</v>
      </c>
      <c r="J4157" s="14" t="n">
        <f aca="false">H4157*I4157</f>
        <v>53280</v>
      </c>
    </row>
    <row r="4158" customFormat="false" ht="15" hidden="false" customHeight="false" outlineLevel="0" collapsed="false">
      <c r="A4158" s="6" t="str">
        <f aca="false">TEXT(B4158,"0")&amp;"-"&amp;TEXT(C4158,"00")</f>
        <v>2025-11</v>
      </c>
      <c r="B4158" s="4" t="n">
        <v>2025</v>
      </c>
      <c r="C4158" s="4" t="n">
        <v>11</v>
      </c>
      <c r="D4158" s="9" t="s">
        <v>280</v>
      </c>
      <c r="E4158" s="9" t="s">
        <v>362</v>
      </c>
      <c r="F4158" s="12" t="str">
        <f aca="false">INDEX(品項主檔!$B$2:$B$11,MATCH($E4158,品項主檔!$A$2:$A$11,0))</f>
        <v>海鮮炒飯</v>
      </c>
      <c r="G4158" s="12" t="str">
        <f aca="false">INDEX(品項主檔!$C$2:$C$11,MATCH($E4158,品項主檔!$A$2:$A$11,0))</f>
        <v>主食</v>
      </c>
      <c r="H4158" s="17" t="n">
        <f aca="false">SUMIFS(品項年度售價!$D$2:$D$31,品項年度售價!$A$2:$A$31,$B4158,品項年度售價!$B$2:$B$31,$E4158)</f>
        <v>255</v>
      </c>
      <c r="I4158" s="4" t="n">
        <v>659</v>
      </c>
      <c r="J4158" s="14" t="n">
        <f aca="false">H4158*I4158</f>
        <v>168045</v>
      </c>
    </row>
    <row r="4159" customFormat="false" ht="15" hidden="false" customHeight="false" outlineLevel="0" collapsed="false">
      <c r="A4159" s="6" t="str">
        <f aca="false">TEXT(B4159,"0")&amp;"-"&amp;TEXT(C4159,"00")</f>
        <v>2025-11</v>
      </c>
      <c r="B4159" s="4" t="n">
        <v>2025</v>
      </c>
      <c r="C4159" s="4" t="n">
        <v>11</v>
      </c>
      <c r="D4159" s="9" t="s">
        <v>280</v>
      </c>
      <c r="E4159" s="9" t="s">
        <v>364</v>
      </c>
      <c r="F4159" s="12" t="str">
        <f aca="false">INDEX(品項主檔!$B$2:$B$11,MATCH($E4159,品項主檔!$A$2:$A$11,0))</f>
        <v>酸辣湯</v>
      </c>
      <c r="G4159" s="12" t="str">
        <f aca="false">INDEX(品項主檔!$C$2:$C$11,MATCH($E4159,品項主檔!$A$2:$A$11,0))</f>
        <v>湯品</v>
      </c>
      <c r="H4159" s="17" t="n">
        <f aca="false">SUMIFS(品項年度售價!$D$2:$D$31,品項年度售價!$A$2:$A$31,$B4159,品項年度售價!$B$2:$B$31,$E4159)</f>
        <v>60</v>
      </c>
      <c r="I4159" s="4" t="n">
        <v>3595</v>
      </c>
      <c r="J4159" s="14" t="n">
        <f aca="false">H4159*I4159</f>
        <v>215700</v>
      </c>
    </row>
    <row r="4160" customFormat="false" ht="15" hidden="false" customHeight="false" outlineLevel="0" collapsed="false">
      <c r="A4160" s="6" t="str">
        <f aca="false">TEXT(B4160,"0")&amp;"-"&amp;TEXT(C4160,"00")</f>
        <v>2025-11</v>
      </c>
      <c r="B4160" s="4" t="n">
        <v>2025</v>
      </c>
      <c r="C4160" s="4" t="n">
        <v>11</v>
      </c>
      <c r="D4160" s="9" t="s">
        <v>280</v>
      </c>
      <c r="E4160" s="9" t="s">
        <v>367</v>
      </c>
      <c r="F4160" s="12" t="str">
        <f aca="false">INDEX(品項主檔!$B$2:$B$11,MATCH($E4160,品項主檔!$A$2:$A$11,0))</f>
        <v>招牌滷味拼盤</v>
      </c>
      <c r="G4160" s="12" t="str">
        <f aca="false">INDEX(品項主檔!$C$2:$C$11,MATCH($E4160,品項主檔!$A$2:$A$11,0))</f>
        <v>小菜</v>
      </c>
      <c r="H4160" s="17" t="n">
        <f aca="false">SUMIFS(品項年度售價!$D$2:$D$31,品項年度售價!$A$2:$A$31,$B4160,品項年度售價!$B$2:$B$31,$E4160)</f>
        <v>125</v>
      </c>
      <c r="I4160" s="4" t="n">
        <v>1906</v>
      </c>
      <c r="J4160" s="14" t="n">
        <f aca="false">H4160*I4160</f>
        <v>238250</v>
      </c>
    </row>
    <row r="4161" customFormat="false" ht="15" hidden="false" customHeight="false" outlineLevel="0" collapsed="false">
      <c r="A4161" s="6" t="str">
        <f aca="false">TEXT(B4161,"0")&amp;"-"&amp;TEXT(C4161,"00")</f>
        <v>2025-11</v>
      </c>
      <c r="B4161" s="4" t="n">
        <v>2025</v>
      </c>
      <c r="C4161" s="4" t="n">
        <v>11</v>
      </c>
      <c r="D4161" s="9" t="s">
        <v>280</v>
      </c>
      <c r="E4161" s="9" t="s">
        <v>370</v>
      </c>
      <c r="F4161" s="12" t="str">
        <f aca="false">INDEX(品項主檔!$B$2:$B$11,MATCH($E4161,品項主檔!$A$2:$A$11,0))</f>
        <v>古早味紅茶</v>
      </c>
      <c r="G4161" s="12" t="str">
        <f aca="false">INDEX(品項主檔!$C$2:$C$11,MATCH($E4161,品項主檔!$A$2:$A$11,0))</f>
        <v>飲品</v>
      </c>
      <c r="H4161" s="17" t="n">
        <f aca="false">SUMIFS(品項年度售價!$D$2:$D$31,品項年度售價!$A$2:$A$31,$B4161,品項年度售價!$B$2:$B$31,$E4161)</f>
        <v>45</v>
      </c>
      <c r="I4161" s="4" t="n">
        <v>4694</v>
      </c>
      <c r="J4161" s="14" t="n">
        <f aca="false">H4161*I4161</f>
        <v>211230</v>
      </c>
    </row>
    <row r="4162" customFormat="false" ht="15" hidden="false" customHeight="false" outlineLevel="0" collapsed="false">
      <c r="A4162" s="6" t="str">
        <f aca="false">TEXT(B4162,"0")&amp;"-"&amp;TEXT(C4162,"00")</f>
        <v>2025-11</v>
      </c>
      <c r="B4162" s="4" t="n">
        <v>2025</v>
      </c>
      <c r="C4162" s="4" t="n">
        <v>11</v>
      </c>
      <c r="D4162" s="9" t="s">
        <v>283</v>
      </c>
      <c r="E4162" s="9" t="s">
        <v>349</v>
      </c>
      <c r="F4162" s="12" t="str">
        <f aca="false">INDEX(品項主檔!$B$2:$B$11,MATCH($E4162,品項主檔!$A$2:$A$11,0))</f>
        <v>招牌牛肉麵</v>
      </c>
      <c r="G4162" s="12" t="str">
        <f aca="false">INDEX(品項主檔!$C$2:$C$11,MATCH($E4162,品項主檔!$A$2:$A$11,0))</f>
        <v>主食</v>
      </c>
      <c r="H4162" s="17" t="n">
        <f aca="false">SUMIFS(品項年度售價!$D$2:$D$31,品項年度售價!$A$2:$A$31,$B4162,品項年度售價!$B$2:$B$31,$E4162)</f>
        <v>295</v>
      </c>
      <c r="I4162" s="4" t="n">
        <v>510</v>
      </c>
      <c r="J4162" s="14" t="n">
        <f aca="false">H4162*I4162</f>
        <v>150450</v>
      </c>
    </row>
    <row r="4163" customFormat="false" ht="15" hidden="false" customHeight="false" outlineLevel="0" collapsed="false">
      <c r="A4163" s="6" t="str">
        <f aca="false">TEXT(B4163,"0")&amp;"-"&amp;TEXT(C4163,"00")</f>
        <v>2025-11</v>
      </c>
      <c r="B4163" s="4" t="n">
        <v>2025</v>
      </c>
      <c r="C4163" s="4" t="n">
        <v>11</v>
      </c>
      <c r="D4163" s="9" t="s">
        <v>283</v>
      </c>
      <c r="E4163" s="9" t="s">
        <v>352</v>
      </c>
      <c r="F4163" s="12" t="str">
        <f aca="false">INDEX(品項主檔!$B$2:$B$11,MATCH($E4163,品項主檔!$A$2:$A$11,0))</f>
        <v>三杯雞定食</v>
      </c>
      <c r="G4163" s="12" t="str">
        <f aca="false">INDEX(品項主檔!$C$2:$C$11,MATCH($E4163,品項主檔!$A$2:$A$11,0))</f>
        <v>主食</v>
      </c>
      <c r="H4163" s="17" t="n">
        <f aca="false">SUMIFS(品項年度售價!$D$2:$D$31,品項年度售價!$A$2:$A$31,$B4163,品項年度售價!$B$2:$B$31,$E4163)</f>
        <v>260</v>
      </c>
      <c r="I4163" s="4" t="n">
        <v>534</v>
      </c>
      <c r="J4163" s="14" t="n">
        <f aca="false">H4163*I4163</f>
        <v>138840</v>
      </c>
    </row>
    <row r="4164" customFormat="false" ht="15" hidden="false" customHeight="false" outlineLevel="0" collapsed="false">
      <c r="A4164" s="6" t="str">
        <f aca="false">TEXT(B4164,"0")&amp;"-"&amp;TEXT(C4164,"00")</f>
        <v>2025-11</v>
      </c>
      <c r="B4164" s="4" t="n">
        <v>2025</v>
      </c>
      <c r="C4164" s="4" t="n">
        <v>11</v>
      </c>
      <c r="D4164" s="9" t="s">
        <v>283</v>
      </c>
      <c r="E4164" s="9" t="s">
        <v>354</v>
      </c>
      <c r="F4164" s="12" t="str">
        <f aca="false">INDEX(品項主檔!$B$2:$B$11,MATCH($E4164,品項主檔!$A$2:$A$11,0))</f>
        <v>蔥油雞腿飯</v>
      </c>
      <c r="G4164" s="12" t="str">
        <f aca="false">INDEX(品項主檔!$C$2:$C$11,MATCH($E4164,品項主檔!$A$2:$A$11,0))</f>
        <v>主食</v>
      </c>
      <c r="H4164" s="17" t="n">
        <f aca="false">SUMIFS(品項年度售價!$D$2:$D$31,品項年度售價!$A$2:$A$31,$B4164,品項年度售價!$B$2:$B$31,$E4164)</f>
        <v>230</v>
      </c>
      <c r="I4164" s="4" t="n">
        <v>406</v>
      </c>
      <c r="J4164" s="14" t="n">
        <f aca="false">H4164*I4164</f>
        <v>93380</v>
      </c>
    </row>
    <row r="4165" customFormat="false" ht="15" hidden="false" customHeight="false" outlineLevel="0" collapsed="false">
      <c r="A4165" s="6" t="str">
        <f aca="false">TEXT(B4165,"0")&amp;"-"&amp;TEXT(C4165,"00")</f>
        <v>2025-11</v>
      </c>
      <c r="B4165" s="4" t="n">
        <v>2025</v>
      </c>
      <c r="C4165" s="4" t="n">
        <v>11</v>
      </c>
      <c r="D4165" s="9" t="s">
        <v>283</v>
      </c>
      <c r="E4165" s="9" t="s">
        <v>356</v>
      </c>
      <c r="F4165" s="12" t="str">
        <f aca="false">INDEX(品項主檔!$B$2:$B$11,MATCH($E4165,品項主檔!$A$2:$A$11,0))</f>
        <v>黑胡椒豬排飯</v>
      </c>
      <c r="G4165" s="12" t="str">
        <f aca="false">INDEX(品項主檔!$C$2:$C$11,MATCH($E4165,品項主檔!$A$2:$A$11,0))</f>
        <v>主食</v>
      </c>
      <c r="H4165" s="17" t="n">
        <f aca="false">SUMIFS(品項年度售價!$D$2:$D$31,品項年度售價!$A$2:$A$31,$B4165,品項年度售價!$B$2:$B$31,$E4165)</f>
        <v>240</v>
      </c>
      <c r="I4165" s="4" t="n">
        <v>368</v>
      </c>
      <c r="J4165" s="14" t="n">
        <f aca="false">H4165*I4165</f>
        <v>88320</v>
      </c>
    </row>
    <row r="4166" customFormat="false" ht="15" hidden="false" customHeight="false" outlineLevel="0" collapsed="false">
      <c r="A4166" s="6" t="str">
        <f aca="false">TEXT(B4166,"0")&amp;"-"&amp;TEXT(C4166,"00")</f>
        <v>2025-11</v>
      </c>
      <c r="B4166" s="4" t="n">
        <v>2025</v>
      </c>
      <c r="C4166" s="4" t="n">
        <v>11</v>
      </c>
      <c r="D4166" s="9" t="s">
        <v>283</v>
      </c>
      <c r="E4166" s="9" t="s">
        <v>358</v>
      </c>
      <c r="F4166" s="12" t="str">
        <f aca="false">INDEX(品項主檔!$B$2:$B$11,MATCH($E4166,品項主檔!$A$2:$A$11,0))</f>
        <v>麻油雞湯麵</v>
      </c>
      <c r="G4166" s="12" t="str">
        <f aca="false">INDEX(品項主檔!$C$2:$C$11,MATCH($E4166,品項主檔!$A$2:$A$11,0))</f>
        <v>主食</v>
      </c>
      <c r="H4166" s="17" t="n">
        <f aca="false">SUMIFS(品項年度售價!$D$2:$D$31,品項年度售價!$A$2:$A$31,$B4166,品項年度售價!$B$2:$B$31,$E4166)</f>
        <v>305</v>
      </c>
      <c r="I4166" s="4" t="n">
        <v>469</v>
      </c>
      <c r="J4166" s="14" t="n">
        <f aca="false">H4166*I4166</f>
        <v>143045</v>
      </c>
    </row>
    <row r="4167" customFormat="false" ht="15" hidden="false" customHeight="false" outlineLevel="0" collapsed="false">
      <c r="A4167" s="6" t="str">
        <f aca="false">TEXT(B4167,"0")&amp;"-"&amp;TEXT(C4167,"00")</f>
        <v>2025-11</v>
      </c>
      <c r="B4167" s="4" t="n">
        <v>2025</v>
      </c>
      <c r="C4167" s="4" t="n">
        <v>11</v>
      </c>
      <c r="D4167" s="9" t="s">
        <v>283</v>
      </c>
      <c r="E4167" s="9" t="s">
        <v>360</v>
      </c>
      <c r="F4167" s="12" t="str">
        <f aca="false">INDEX(品項主檔!$B$2:$B$11,MATCH($E4167,品項主檔!$A$2:$A$11,0))</f>
        <v>塔香涼麵</v>
      </c>
      <c r="G4167" s="12" t="str">
        <f aca="false">INDEX(品項主檔!$C$2:$C$11,MATCH($E4167,品項主檔!$A$2:$A$11,0))</f>
        <v>主食</v>
      </c>
      <c r="H4167" s="17" t="n">
        <f aca="false">SUMIFS(品項年度售價!$D$2:$D$31,品項年度售價!$A$2:$A$31,$B4167,品項年度售價!$B$2:$B$31,$E4167)</f>
        <v>185</v>
      </c>
      <c r="I4167" s="4" t="n">
        <v>279</v>
      </c>
      <c r="J4167" s="14" t="n">
        <f aca="false">H4167*I4167</f>
        <v>51615</v>
      </c>
    </row>
    <row r="4168" customFormat="false" ht="15" hidden="false" customHeight="false" outlineLevel="0" collapsed="false">
      <c r="A4168" s="6" t="str">
        <f aca="false">TEXT(B4168,"0")&amp;"-"&amp;TEXT(C4168,"00")</f>
        <v>2025-11</v>
      </c>
      <c r="B4168" s="4" t="n">
        <v>2025</v>
      </c>
      <c r="C4168" s="4" t="n">
        <v>11</v>
      </c>
      <c r="D4168" s="9" t="s">
        <v>283</v>
      </c>
      <c r="E4168" s="9" t="s">
        <v>362</v>
      </c>
      <c r="F4168" s="12" t="str">
        <f aca="false">INDEX(品項主檔!$B$2:$B$11,MATCH($E4168,品項主檔!$A$2:$A$11,0))</f>
        <v>海鮮炒飯</v>
      </c>
      <c r="G4168" s="12" t="str">
        <f aca="false">INDEX(品項主檔!$C$2:$C$11,MATCH($E4168,品項主檔!$A$2:$A$11,0))</f>
        <v>主食</v>
      </c>
      <c r="H4168" s="17" t="n">
        <f aca="false">SUMIFS(品項年度售價!$D$2:$D$31,品項年度售價!$A$2:$A$31,$B4168,品項年度售價!$B$2:$B$31,$E4168)</f>
        <v>255</v>
      </c>
      <c r="I4168" s="4" t="n">
        <v>503</v>
      </c>
      <c r="J4168" s="14" t="n">
        <f aca="false">H4168*I4168</f>
        <v>128265</v>
      </c>
    </row>
    <row r="4169" customFormat="false" ht="15" hidden="false" customHeight="false" outlineLevel="0" collapsed="false">
      <c r="A4169" s="6" t="str">
        <f aca="false">TEXT(B4169,"0")&amp;"-"&amp;TEXT(C4169,"00")</f>
        <v>2025-11</v>
      </c>
      <c r="B4169" s="4" t="n">
        <v>2025</v>
      </c>
      <c r="C4169" s="4" t="n">
        <v>11</v>
      </c>
      <c r="D4169" s="9" t="s">
        <v>283</v>
      </c>
      <c r="E4169" s="9" t="s">
        <v>364</v>
      </c>
      <c r="F4169" s="12" t="str">
        <f aca="false">INDEX(品項主檔!$B$2:$B$11,MATCH($E4169,品項主檔!$A$2:$A$11,0))</f>
        <v>酸辣湯</v>
      </c>
      <c r="G4169" s="12" t="str">
        <f aca="false">INDEX(品項主檔!$C$2:$C$11,MATCH($E4169,品項主檔!$A$2:$A$11,0))</f>
        <v>湯品</v>
      </c>
      <c r="H4169" s="17" t="n">
        <f aca="false">SUMIFS(品項年度售價!$D$2:$D$31,品項年度售價!$A$2:$A$31,$B4169,品項年度售價!$B$2:$B$31,$E4169)</f>
        <v>60</v>
      </c>
      <c r="I4169" s="4" t="n">
        <v>2941</v>
      </c>
      <c r="J4169" s="14" t="n">
        <f aca="false">H4169*I4169</f>
        <v>176460</v>
      </c>
    </row>
    <row r="4170" customFormat="false" ht="15" hidden="false" customHeight="false" outlineLevel="0" collapsed="false">
      <c r="A4170" s="6" t="str">
        <f aca="false">TEXT(B4170,"0")&amp;"-"&amp;TEXT(C4170,"00")</f>
        <v>2025-11</v>
      </c>
      <c r="B4170" s="4" t="n">
        <v>2025</v>
      </c>
      <c r="C4170" s="4" t="n">
        <v>11</v>
      </c>
      <c r="D4170" s="9" t="s">
        <v>283</v>
      </c>
      <c r="E4170" s="9" t="s">
        <v>367</v>
      </c>
      <c r="F4170" s="12" t="str">
        <f aca="false">INDEX(品項主檔!$B$2:$B$11,MATCH($E4170,品項主檔!$A$2:$A$11,0))</f>
        <v>招牌滷味拼盤</v>
      </c>
      <c r="G4170" s="12" t="str">
        <f aca="false">INDEX(品項主檔!$C$2:$C$11,MATCH($E4170,品項主檔!$A$2:$A$11,0))</f>
        <v>小菜</v>
      </c>
      <c r="H4170" s="17" t="n">
        <f aca="false">SUMIFS(品項年度售價!$D$2:$D$31,品項年度售價!$A$2:$A$31,$B4170,品項年度售價!$B$2:$B$31,$E4170)</f>
        <v>125</v>
      </c>
      <c r="I4170" s="4" t="n">
        <v>1411</v>
      </c>
      <c r="J4170" s="14" t="n">
        <f aca="false">H4170*I4170</f>
        <v>176375</v>
      </c>
    </row>
    <row r="4171" customFormat="false" ht="15" hidden="false" customHeight="false" outlineLevel="0" collapsed="false">
      <c r="A4171" s="6" t="str">
        <f aca="false">TEXT(B4171,"0")&amp;"-"&amp;TEXT(C4171,"00")</f>
        <v>2025-11</v>
      </c>
      <c r="B4171" s="4" t="n">
        <v>2025</v>
      </c>
      <c r="C4171" s="4" t="n">
        <v>11</v>
      </c>
      <c r="D4171" s="9" t="s">
        <v>283</v>
      </c>
      <c r="E4171" s="9" t="s">
        <v>370</v>
      </c>
      <c r="F4171" s="12" t="str">
        <f aca="false">INDEX(品項主檔!$B$2:$B$11,MATCH($E4171,品項主檔!$A$2:$A$11,0))</f>
        <v>古早味紅茶</v>
      </c>
      <c r="G4171" s="12" t="str">
        <f aca="false">INDEX(品項主檔!$C$2:$C$11,MATCH($E4171,品項主檔!$A$2:$A$11,0))</f>
        <v>飲品</v>
      </c>
      <c r="H4171" s="17" t="n">
        <f aca="false">SUMIFS(品項年度售價!$D$2:$D$31,品項年度售價!$A$2:$A$31,$B4171,品項年度售價!$B$2:$B$31,$E4171)</f>
        <v>45</v>
      </c>
      <c r="I4171" s="4" t="n">
        <v>3965</v>
      </c>
      <c r="J4171" s="14" t="n">
        <f aca="false">H4171*I4171</f>
        <v>178425</v>
      </c>
    </row>
    <row r="4172" customFormat="false" ht="15" hidden="false" customHeight="false" outlineLevel="0" collapsed="false">
      <c r="A4172" s="6" t="str">
        <f aca="false">TEXT(B4172,"0")&amp;"-"&amp;TEXT(C4172,"00")</f>
        <v>2025-11</v>
      </c>
      <c r="B4172" s="4" t="n">
        <v>2025</v>
      </c>
      <c r="C4172" s="4" t="n">
        <v>11</v>
      </c>
      <c r="D4172" s="9" t="s">
        <v>332</v>
      </c>
      <c r="E4172" s="9" t="s">
        <v>349</v>
      </c>
      <c r="F4172" s="12" t="str">
        <f aca="false">INDEX(品項主檔!$B$2:$B$11,MATCH($E4172,品項主檔!$A$2:$A$11,0))</f>
        <v>招牌牛肉麵</v>
      </c>
      <c r="G4172" s="12" t="str">
        <f aca="false">INDEX(品項主檔!$C$2:$C$11,MATCH($E4172,品項主檔!$A$2:$A$11,0))</f>
        <v>主食</v>
      </c>
      <c r="H4172" s="17" t="n">
        <f aca="false">SUMIFS(品項年度售價!$D$2:$D$31,品項年度售價!$A$2:$A$31,$B4172,品項年度售價!$B$2:$B$31,$E4172)</f>
        <v>295</v>
      </c>
      <c r="I4172" s="4" t="n">
        <v>273</v>
      </c>
      <c r="J4172" s="14" t="n">
        <f aca="false">H4172*I4172</f>
        <v>80535</v>
      </c>
    </row>
    <row r="4173" customFormat="false" ht="15" hidden="false" customHeight="false" outlineLevel="0" collapsed="false">
      <c r="A4173" s="6" t="str">
        <f aca="false">TEXT(B4173,"0")&amp;"-"&amp;TEXT(C4173,"00")</f>
        <v>2025-11</v>
      </c>
      <c r="B4173" s="4" t="n">
        <v>2025</v>
      </c>
      <c r="C4173" s="4" t="n">
        <v>11</v>
      </c>
      <c r="D4173" s="9" t="s">
        <v>332</v>
      </c>
      <c r="E4173" s="9" t="s">
        <v>352</v>
      </c>
      <c r="F4173" s="12" t="str">
        <f aca="false">INDEX(品項主檔!$B$2:$B$11,MATCH($E4173,品項主檔!$A$2:$A$11,0))</f>
        <v>三杯雞定食</v>
      </c>
      <c r="G4173" s="12" t="str">
        <f aca="false">INDEX(品項主檔!$C$2:$C$11,MATCH($E4173,品項主檔!$A$2:$A$11,0))</f>
        <v>主食</v>
      </c>
      <c r="H4173" s="17" t="n">
        <f aca="false">SUMIFS(品項年度售價!$D$2:$D$31,品項年度售價!$A$2:$A$31,$B4173,品項年度售價!$B$2:$B$31,$E4173)</f>
        <v>260</v>
      </c>
      <c r="I4173" s="4" t="n">
        <v>270</v>
      </c>
      <c r="J4173" s="14" t="n">
        <f aca="false">H4173*I4173</f>
        <v>70200</v>
      </c>
    </row>
    <row r="4174" customFormat="false" ht="15" hidden="false" customHeight="false" outlineLevel="0" collapsed="false">
      <c r="A4174" s="6" t="str">
        <f aca="false">TEXT(B4174,"0")&amp;"-"&amp;TEXT(C4174,"00")</f>
        <v>2025-11</v>
      </c>
      <c r="B4174" s="4" t="n">
        <v>2025</v>
      </c>
      <c r="C4174" s="4" t="n">
        <v>11</v>
      </c>
      <c r="D4174" s="9" t="s">
        <v>332</v>
      </c>
      <c r="E4174" s="9" t="s">
        <v>354</v>
      </c>
      <c r="F4174" s="12" t="str">
        <f aca="false">INDEX(品項主檔!$B$2:$B$11,MATCH($E4174,品項主檔!$A$2:$A$11,0))</f>
        <v>蔥油雞腿飯</v>
      </c>
      <c r="G4174" s="12" t="str">
        <f aca="false">INDEX(品項主檔!$C$2:$C$11,MATCH($E4174,品項主檔!$A$2:$A$11,0))</f>
        <v>主食</v>
      </c>
      <c r="H4174" s="17" t="n">
        <f aca="false">SUMIFS(品項年度售價!$D$2:$D$31,品項年度售價!$A$2:$A$31,$B4174,品項年度售價!$B$2:$B$31,$E4174)</f>
        <v>230</v>
      </c>
      <c r="I4174" s="4" t="n">
        <v>311</v>
      </c>
      <c r="J4174" s="14" t="n">
        <f aca="false">H4174*I4174</f>
        <v>71530</v>
      </c>
    </row>
    <row r="4175" customFormat="false" ht="15" hidden="false" customHeight="false" outlineLevel="0" collapsed="false">
      <c r="A4175" s="6" t="str">
        <f aca="false">TEXT(B4175,"0")&amp;"-"&amp;TEXT(C4175,"00")</f>
        <v>2025-11</v>
      </c>
      <c r="B4175" s="4" t="n">
        <v>2025</v>
      </c>
      <c r="C4175" s="4" t="n">
        <v>11</v>
      </c>
      <c r="D4175" s="9" t="s">
        <v>332</v>
      </c>
      <c r="E4175" s="9" t="s">
        <v>356</v>
      </c>
      <c r="F4175" s="12" t="str">
        <f aca="false">INDEX(品項主檔!$B$2:$B$11,MATCH($E4175,品項主檔!$A$2:$A$11,0))</f>
        <v>黑胡椒豬排飯</v>
      </c>
      <c r="G4175" s="12" t="str">
        <f aca="false">INDEX(品項主檔!$C$2:$C$11,MATCH($E4175,品項主檔!$A$2:$A$11,0))</f>
        <v>主食</v>
      </c>
      <c r="H4175" s="17" t="n">
        <f aca="false">SUMIFS(品項年度售價!$D$2:$D$31,品項年度售價!$A$2:$A$31,$B4175,品項年度售價!$B$2:$B$31,$E4175)</f>
        <v>240</v>
      </c>
      <c r="I4175" s="4" t="n">
        <v>278</v>
      </c>
      <c r="J4175" s="14" t="n">
        <f aca="false">H4175*I4175</f>
        <v>66720</v>
      </c>
    </row>
    <row r="4176" customFormat="false" ht="15" hidden="false" customHeight="false" outlineLevel="0" collapsed="false">
      <c r="A4176" s="6" t="str">
        <f aca="false">TEXT(B4176,"0")&amp;"-"&amp;TEXT(C4176,"00")</f>
        <v>2025-11</v>
      </c>
      <c r="B4176" s="4" t="n">
        <v>2025</v>
      </c>
      <c r="C4176" s="4" t="n">
        <v>11</v>
      </c>
      <c r="D4176" s="9" t="s">
        <v>332</v>
      </c>
      <c r="E4176" s="9" t="s">
        <v>358</v>
      </c>
      <c r="F4176" s="12" t="str">
        <f aca="false">INDEX(品項主檔!$B$2:$B$11,MATCH($E4176,品項主檔!$A$2:$A$11,0))</f>
        <v>麻油雞湯麵</v>
      </c>
      <c r="G4176" s="12" t="str">
        <f aca="false">INDEX(品項主檔!$C$2:$C$11,MATCH($E4176,品項主檔!$A$2:$A$11,0))</f>
        <v>主食</v>
      </c>
      <c r="H4176" s="17" t="n">
        <f aca="false">SUMIFS(品項年度售價!$D$2:$D$31,品項年度售價!$A$2:$A$31,$B4176,品項年度售價!$B$2:$B$31,$E4176)</f>
        <v>305</v>
      </c>
      <c r="I4176" s="4" t="n">
        <v>416</v>
      </c>
      <c r="J4176" s="14" t="n">
        <f aca="false">H4176*I4176</f>
        <v>126880</v>
      </c>
    </row>
    <row r="4177" customFormat="false" ht="15" hidden="false" customHeight="false" outlineLevel="0" collapsed="false">
      <c r="A4177" s="6" t="str">
        <f aca="false">TEXT(B4177,"0")&amp;"-"&amp;TEXT(C4177,"00")</f>
        <v>2025-11</v>
      </c>
      <c r="B4177" s="4" t="n">
        <v>2025</v>
      </c>
      <c r="C4177" s="4" t="n">
        <v>11</v>
      </c>
      <c r="D4177" s="9" t="s">
        <v>332</v>
      </c>
      <c r="E4177" s="9" t="s">
        <v>360</v>
      </c>
      <c r="F4177" s="12" t="str">
        <f aca="false">INDEX(品項主檔!$B$2:$B$11,MATCH($E4177,品項主檔!$A$2:$A$11,0))</f>
        <v>塔香涼麵</v>
      </c>
      <c r="G4177" s="12" t="str">
        <f aca="false">INDEX(品項主檔!$C$2:$C$11,MATCH($E4177,品項主檔!$A$2:$A$11,0))</f>
        <v>主食</v>
      </c>
      <c r="H4177" s="17" t="n">
        <f aca="false">SUMIFS(品項年度售價!$D$2:$D$31,品項年度售價!$A$2:$A$31,$B4177,品項年度售價!$B$2:$B$31,$E4177)</f>
        <v>185</v>
      </c>
      <c r="I4177" s="4" t="n">
        <v>198</v>
      </c>
      <c r="J4177" s="14" t="n">
        <f aca="false">H4177*I4177</f>
        <v>36630</v>
      </c>
    </row>
    <row r="4178" customFormat="false" ht="15" hidden="false" customHeight="false" outlineLevel="0" collapsed="false">
      <c r="A4178" s="6" t="str">
        <f aca="false">TEXT(B4178,"0")&amp;"-"&amp;TEXT(C4178,"00")</f>
        <v>2025-11</v>
      </c>
      <c r="B4178" s="4" t="n">
        <v>2025</v>
      </c>
      <c r="C4178" s="4" t="n">
        <v>11</v>
      </c>
      <c r="D4178" s="9" t="s">
        <v>332</v>
      </c>
      <c r="E4178" s="9" t="s">
        <v>362</v>
      </c>
      <c r="F4178" s="12" t="str">
        <f aca="false">INDEX(品項主檔!$B$2:$B$11,MATCH($E4178,品項主檔!$A$2:$A$11,0))</f>
        <v>海鮮炒飯</v>
      </c>
      <c r="G4178" s="12" t="str">
        <f aca="false">INDEX(品項主檔!$C$2:$C$11,MATCH($E4178,品項主檔!$A$2:$A$11,0))</f>
        <v>主食</v>
      </c>
      <c r="H4178" s="17" t="n">
        <f aca="false">SUMIFS(品項年度售價!$D$2:$D$31,品項年度售價!$A$2:$A$31,$B4178,品項年度售價!$B$2:$B$31,$E4178)</f>
        <v>255</v>
      </c>
      <c r="I4178" s="4" t="n">
        <v>340</v>
      </c>
      <c r="J4178" s="14" t="n">
        <f aca="false">H4178*I4178</f>
        <v>86700</v>
      </c>
    </row>
    <row r="4179" customFormat="false" ht="15" hidden="false" customHeight="false" outlineLevel="0" collapsed="false">
      <c r="A4179" s="6" t="str">
        <f aca="false">TEXT(B4179,"0")&amp;"-"&amp;TEXT(C4179,"00")</f>
        <v>2025-11</v>
      </c>
      <c r="B4179" s="4" t="n">
        <v>2025</v>
      </c>
      <c r="C4179" s="4" t="n">
        <v>11</v>
      </c>
      <c r="D4179" s="9" t="s">
        <v>332</v>
      </c>
      <c r="E4179" s="9" t="s">
        <v>364</v>
      </c>
      <c r="F4179" s="12" t="str">
        <f aca="false">INDEX(品項主檔!$B$2:$B$11,MATCH($E4179,品項主檔!$A$2:$A$11,0))</f>
        <v>酸辣湯</v>
      </c>
      <c r="G4179" s="12" t="str">
        <f aca="false">INDEX(品項主檔!$C$2:$C$11,MATCH($E4179,品項主檔!$A$2:$A$11,0))</f>
        <v>湯品</v>
      </c>
      <c r="H4179" s="17" t="n">
        <f aca="false">SUMIFS(品項年度售價!$D$2:$D$31,品項年度售價!$A$2:$A$31,$B4179,品項年度售價!$B$2:$B$31,$E4179)</f>
        <v>60</v>
      </c>
      <c r="I4179" s="4" t="n">
        <v>1846</v>
      </c>
      <c r="J4179" s="14" t="n">
        <f aca="false">H4179*I4179</f>
        <v>110760</v>
      </c>
    </row>
    <row r="4180" customFormat="false" ht="15" hidden="false" customHeight="false" outlineLevel="0" collapsed="false">
      <c r="A4180" s="6" t="str">
        <f aca="false">TEXT(B4180,"0")&amp;"-"&amp;TEXT(C4180,"00")</f>
        <v>2025-11</v>
      </c>
      <c r="B4180" s="4" t="n">
        <v>2025</v>
      </c>
      <c r="C4180" s="4" t="n">
        <v>11</v>
      </c>
      <c r="D4180" s="9" t="s">
        <v>332</v>
      </c>
      <c r="E4180" s="9" t="s">
        <v>367</v>
      </c>
      <c r="F4180" s="12" t="str">
        <f aca="false">INDEX(品項主檔!$B$2:$B$11,MATCH($E4180,品項主檔!$A$2:$A$11,0))</f>
        <v>招牌滷味拼盤</v>
      </c>
      <c r="G4180" s="12" t="str">
        <f aca="false">INDEX(品項主檔!$C$2:$C$11,MATCH($E4180,品項主檔!$A$2:$A$11,0))</f>
        <v>小菜</v>
      </c>
      <c r="H4180" s="17" t="n">
        <f aca="false">SUMIFS(品項年度售價!$D$2:$D$31,品項年度售價!$A$2:$A$31,$B4180,品項年度售價!$B$2:$B$31,$E4180)</f>
        <v>125</v>
      </c>
      <c r="I4180" s="4" t="n">
        <v>862</v>
      </c>
      <c r="J4180" s="14" t="n">
        <f aca="false">H4180*I4180</f>
        <v>107750</v>
      </c>
    </row>
    <row r="4181" customFormat="false" ht="15" hidden="false" customHeight="false" outlineLevel="0" collapsed="false">
      <c r="A4181" s="6" t="str">
        <f aca="false">TEXT(B4181,"0")&amp;"-"&amp;TEXT(C4181,"00")</f>
        <v>2025-11</v>
      </c>
      <c r="B4181" s="4" t="n">
        <v>2025</v>
      </c>
      <c r="C4181" s="4" t="n">
        <v>11</v>
      </c>
      <c r="D4181" s="9" t="s">
        <v>332</v>
      </c>
      <c r="E4181" s="9" t="s">
        <v>370</v>
      </c>
      <c r="F4181" s="12" t="str">
        <f aca="false">INDEX(品項主檔!$B$2:$B$11,MATCH($E4181,品項主檔!$A$2:$A$11,0))</f>
        <v>古早味紅茶</v>
      </c>
      <c r="G4181" s="12" t="str">
        <f aca="false">INDEX(品項主檔!$C$2:$C$11,MATCH($E4181,品項主檔!$A$2:$A$11,0))</f>
        <v>飲品</v>
      </c>
      <c r="H4181" s="17" t="n">
        <f aca="false">SUMIFS(品項年度售價!$D$2:$D$31,品項年度售價!$A$2:$A$31,$B4181,品項年度售價!$B$2:$B$31,$E4181)</f>
        <v>45</v>
      </c>
      <c r="I4181" s="4" t="n">
        <v>1889</v>
      </c>
      <c r="J4181" s="14" t="n">
        <f aca="false">H4181*I4181</f>
        <v>85005</v>
      </c>
    </row>
    <row r="4182" customFormat="false" ht="15" hidden="false" customHeight="false" outlineLevel="0" collapsed="false">
      <c r="A4182" s="6" t="str">
        <f aca="false">TEXT(B4182,"0")&amp;"-"&amp;TEXT(C4182,"00")</f>
        <v>2025-11</v>
      </c>
      <c r="B4182" s="4" t="n">
        <v>2025</v>
      </c>
      <c r="C4182" s="4" t="n">
        <v>11</v>
      </c>
      <c r="D4182" s="9" t="s">
        <v>300</v>
      </c>
      <c r="E4182" s="9" t="s">
        <v>349</v>
      </c>
      <c r="F4182" s="12" t="str">
        <f aca="false">INDEX(品項主檔!$B$2:$B$11,MATCH($E4182,品項主檔!$A$2:$A$11,0))</f>
        <v>招牌牛肉麵</v>
      </c>
      <c r="G4182" s="12" t="str">
        <f aca="false">INDEX(品項主檔!$C$2:$C$11,MATCH($E4182,品項主檔!$A$2:$A$11,0))</f>
        <v>主食</v>
      </c>
      <c r="H4182" s="17" t="n">
        <f aca="false">SUMIFS(品項年度售價!$D$2:$D$31,品項年度售價!$A$2:$A$31,$B4182,品項年度售價!$B$2:$B$31,$E4182)</f>
        <v>295</v>
      </c>
      <c r="I4182" s="4" t="n">
        <v>492</v>
      </c>
      <c r="J4182" s="14" t="n">
        <f aca="false">H4182*I4182</f>
        <v>145140</v>
      </c>
    </row>
    <row r="4183" customFormat="false" ht="15" hidden="false" customHeight="false" outlineLevel="0" collapsed="false">
      <c r="A4183" s="6" t="str">
        <f aca="false">TEXT(B4183,"0")&amp;"-"&amp;TEXT(C4183,"00")</f>
        <v>2025-11</v>
      </c>
      <c r="B4183" s="4" t="n">
        <v>2025</v>
      </c>
      <c r="C4183" s="4" t="n">
        <v>11</v>
      </c>
      <c r="D4183" s="9" t="s">
        <v>300</v>
      </c>
      <c r="E4183" s="9" t="s">
        <v>352</v>
      </c>
      <c r="F4183" s="12" t="str">
        <f aca="false">INDEX(品項主檔!$B$2:$B$11,MATCH($E4183,品項主檔!$A$2:$A$11,0))</f>
        <v>三杯雞定食</v>
      </c>
      <c r="G4183" s="12" t="str">
        <f aca="false">INDEX(品項主檔!$C$2:$C$11,MATCH($E4183,品項主檔!$A$2:$A$11,0))</f>
        <v>主食</v>
      </c>
      <c r="H4183" s="17" t="n">
        <f aca="false">SUMIFS(品項年度售價!$D$2:$D$31,品項年度售價!$A$2:$A$31,$B4183,品項年度售價!$B$2:$B$31,$E4183)</f>
        <v>260</v>
      </c>
      <c r="I4183" s="4" t="n">
        <v>475</v>
      </c>
      <c r="J4183" s="14" t="n">
        <f aca="false">H4183*I4183</f>
        <v>123500</v>
      </c>
    </row>
    <row r="4184" customFormat="false" ht="15" hidden="false" customHeight="false" outlineLevel="0" collapsed="false">
      <c r="A4184" s="6" t="str">
        <f aca="false">TEXT(B4184,"0")&amp;"-"&amp;TEXT(C4184,"00")</f>
        <v>2025-11</v>
      </c>
      <c r="B4184" s="4" t="n">
        <v>2025</v>
      </c>
      <c r="C4184" s="4" t="n">
        <v>11</v>
      </c>
      <c r="D4184" s="9" t="s">
        <v>300</v>
      </c>
      <c r="E4184" s="9" t="s">
        <v>354</v>
      </c>
      <c r="F4184" s="12" t="str">
        <f aca="false">INDEX(品項主檔!$B$2:$B$11,MATCH($E4184,品項主檔!$A$2:$A$11,0))</f>
        <v>蔥油雞腿飯</v>
      </c>
      <c r="G4184" s="12" t="str">
        <f aca="false">INDEX(品項主檔!$C$2:$C$11,MATCH($E4184,品項主檔!$A$2:$A$11,0))</f>
        <v>主食</v>
      </c>
      <c r="H4184" s="17" t="n">
        <f aca="false">SUMIFS(品項年度售價!$D$2:$D$31,品項年度售價!$A$2:$A$31,$B4184,品項年度售價!$B$2:$B$31,$E4184)</f>
        <v>230</v>
      </c>
      <c r="I4184" s="4" t="n">
        <v>552</v>
      </c>
      <c r="J4184" s="14" t="n">
        <f aca="false">H4184*I4184</f>
        <v>126960</v>
      </c>
    </row>
    <row r="4185" customFormat="false" ht="15" hidden="false" customHeight="false" outlineLevel="0" collapsed="false">
      <c r="A4185" s="6" t="str">
        <f aca="false">TEXT(B4185,"0")&amp;"-"&amp;TEXT(C4185,"00")</f>
        <v>2025-11</v>
      </c>
      <c r="B4185" s="4" t="n">
        <v>2025</v>
      </c>
      <c r="C4185" s="4" t="n">
        <v>11</v>
      </c>
      <c r="D4185" s="9" t="s">
        <v>300</v>
      </c>
      <c r="E4185" s="9" t="s">
        <v>356</v>
      </c>
      <c r="F4185" s="12" t="str">
        <f aca="false">INDEX(品項主檔!$B$2:$B$11,MATCH($E4185,品項主檔!$A$2:$A$11,0))</f>
        <v>黑胡椒豬排飯</v>
      </c>
      <c r="G4185" s="12" t="str">
        <f aca="false">INDEX(品項主檔!$C$2:$C$11,MATCH($E4185,品項主檔!$A$2:$A$11,0))</f>
        <v>主食</v>
      </c>
      <c r="H4185" s="17" t="n">
        <f aca="false">SUMIFS(品項年度售價!$D$2:$D$31,品項年度售價!$A$2:$A$31,$B4185,品項年度售價!$B$2:$B$31,$E4185)</f>
        <v>240</v>
      </c>
      <c r="I4185" s="4" t="n">
        <v>626</v>
      </c>
      <c r="J4185" s="14" t="n">
        <f aca="false">H4185*I4185</f>
        <v>150240</v>
      </c>
    </row>
    <row r="4186" customFormat="false" ht="15" hidden="false" customHeight="false" outlineLevel="0" collapsed="false">
      <c r="A4186" s="6" t="str">
        <f aca="false">TEXT(B4186,"0")&amp;"-"&amp;TEXT(C4186,"00")</f>
        <v>2025-11</v>
      </c>
      <c r="B4186" s="4" t="n">
        <v>2025</v>
      </c>
      <c r="C4186" s="4" t="n">
        <v>11</v>
      </c>
      <c r="D4186" s="9" t="s">
        <v>300</v>
      </c>
      <c r="E4186" s="9" t="s">
        <v>358</v>
      </c>
      <c r="F4186" s="12" t="str">
        <f aca="false">INDEX(品項主檔!$B$2:$B$11,MATCH($E4186,品項主檔!$A$2:$A$11,0))</f>
        <v>麻油雞湯麵</v>
      </c>
      <c r="G4186" s="12" t="str">
        <f aca="false">INDEX(品項主檔!$C$2:$C$11,MATCH($E4186,品項主檔!$A$2:$A$11,0))</f>
        <v>主食</v>
      </c>
      <c r="H4186" s="17" t="n">
        <f aca="false">SUMIFS(品項年度售價!$D$2:$D$31,品項年度售價!$A$2:$A$31,$B4186,品項年度售價!$B$2:$B$31,$E4186)</f>
        <v>305</v>
      </c>
      <c r="I4186" s="4" t="n">
        <v>765</v>
      </c>
      <c r="J4186" s="14" t="n">
        <f aca="false">H4186*I4186</f>
        <v>233325</v>
      </c>
    </row>
    <row r="4187" customFormat="false" ht="15" hidden="false" customHeight="false" outlineLevel="0" collapsed="false">
      <c r="A4187" s="6" t="str">
        <f aca="false">TEXT(B4187,"0")&amp;"-"&amp;TEXT(C4187,"00")</f>
        <v>2025-11</v>
      </c>
      <c r="B4187" s="4" t="n">
        <v>2025</v>
      </c>
      <c r="C4187" s="4" t="n">
        <v>11</v>
      </c>
      <c r="D4187" s="9" t="s">
        <v>300</v>
      </c>
      <c r="E4187" s="9" t="s">
        <v>360</v>
      </c>
      <c r="F4187" s="12" t="str">
        <f aca="false">INDEX(品項主檔!$B$2:$B$11,MATCH($E4187,品項主檔!$A$2:$A$11,0))</f>
        <v>塔香涼麵</v>
      </c>
      <c r="G4187" s="12" t="str">
        <f aca="false">INDEX(品項主檔!$C$2:$C$11,MATCH($E4187,品項主檔!$A$2:$A$11,0))</f>
        <v>主食</v>
      </c>
      <c r="H4187" s="17" t="n">
        <f aca="false">SUMIFS(品項年度售價!$D$2:$D$31,品項年度售價!$A$2:$A$31,$B4187,品項年度售價!$B$2:$B$31,$E4187)</f>
        <v>185</v>
      </c>
      <c r="I4187" s="4" t="n">
        <v>278</v>
      </c>
      <c r="J4187" s="14" t="n">
        <f aca="false">H4187*I4187</f>
        <v>51430</v>
      </c>
    </row>
    <row r="4188" customFormat="false" ht="15" hidden="false" customHeight="false" outlineLevel="0" collapsed="false">
      <c r="A4188" s="6" t="str">
        <f aca="false">TEXT(B4188,"0")&amp;"-"&amp;TEXT(C4188,"00")</f>
        <v>2025-11</v>
      </c>
      <c r="B4188" s="4" t="n">
        <v>2025</v>
      </c>
      <c r="C4188" s="4" t="n">
        <v>11</v>
      </c>
      <c r="D4188" s="9" t="s">
        <v>300</v>
      </c>
      <c r="E4188" s="9" t="s">
        <v>362</v>
      </c>
      <c r="F4188" s="12" t="str">
        <f aca="false">INDEX(品項主檔!$B$2:$B$11,MATCH($E4188,品項主檔!$A$2:$A$11,0))</f>
        <v>海鮮炒飯</v>
      </c>
      <c r="G4188" s="12" t="str">
        <f aca="false">INDEX(品項主檔!$C$2:$C$11,MATCH($E4188,品項主檔!$A$2:$A$11,0))</f>
        <v>主食</v>
      </c>
      <c r="H4188" s="17" t="n">
        <f aca="false">SUMIFS(品項年度售價!$D$2:$D$31,品項年度售價!$A$2:$A$31,$B4188,品項年度售價!$B$2:$B$31,$E4188)</f>
        <v>255</v>
      </c>
      <c r="I4188" s="4" t="n">
        <v>617</v>
      </c>
      <c r="J4188" s="14" t="n">
        <f aca="false">H4188*I4188</f>
        <v>157335</v>
      </c>
    </row>
    <row r="4189" customFormat="false" ht="15" hidden="false" customHeight="false" outlineLevel="0" collapsed="false">
      <c r="A4189" s="6" t="str">
        <f aca="false">TEXT(B4189,"0")&amp;"-"&amp;TEXT(C4189,"00")</f>
        <v>2025-11</v>
      </c>
      <c r="B4189" s="4" t="n">
        <v>2025</v>
      </c>
      <c r="C4189" s="4" t="n">
        <v>11</v>
      </c>
      <c r="D4189" s="9" t="s">
        <v>300</v>
      </c>
      <c r="E4189" s="9" t="s">
        <v>364</v>
      </c>
      <c r="F4189" s="12" t="str">
        <f aca="false">INDEX(品項主檔!$B$2:$B$11,MATCH($E4189,品項主檔!$A$2:$A$11,0))</f>
        <v>酸辣湯</v>
      </c>
      <c r="G4189" s="12" t="str">
        <f aca="false">INDEX(品項主檔!$C$2:$C$11,MATCH($E4189,品項主檔!$A$2:$A$11,0))</f>
        <v>湯品</v>
      </c>
      <c r="H4189" s="17" t="n">
        <f aca="false">SUMIFS(品項年度售價!$D$2:$D$31,品項年度售價!$A$2:$A$31,$B4189,品項年度售價!$B$2:$B$31,$E4189)</f>
        <v>60</v>
      </c>
      <c r="I4189" s="4" t="n">
        <v>2772</v>
      </c>
      <c r="J4189" s="14" t="n">
        <f aca="false">H4189*I4189</f>
        <v>166320</v>
      </c>
    </row>
    <row r="4190" customFormat="false" ht="15" hidden="false" customHeight="false" outlineLevel="0" collapsed="false">
      <c r="A4190" s="6" t="str">
        <f aca="false">TEXT(B4190,"0")&amp;"-"&amp;TEXT(C4190,"00")</f>
        <v>2025-11</v>
      </c>
      <c r="B4190" s="4" t="n">
        <v>2025</v>
      </c>
      <c r="C4190" s="4" t="n">
        <v>11</v>
      </c>
      <c r="D4190" s="9" t="s">
        <v>300</v>
      </c>
      <c r="E4190" s="9" t="s">
        <v>367</v>
      </c>
      <c r="F4190" s="12" t="str">
        <f aca="false">INDEX(品項主檔!$B$2:$B$11,MATCH($E4190,品項主檔!$A$2:$A$11,0))</f>
        <v>招牌滷味拼盤</v>
      </c>
      <c r="G4190" s="12" t="str">
        <f aca="false">INDEX(品項主檔!$C$2:$C$11,MATCH($E4190,品項主檔!$A$2:$A$11,0))</f>
        <v>小菜</v>
      </c>
      <c r="H4190" s="17" t="n">
        <f aca="false">SUMIFS(品項年度售價!$D$2:$D$31,品項年度售價!$A$2:$A$31,$B4190,品項年度售價!$B$2:$B$31,$E4190)</f>
        <v>125</v>
      </c>
      <c r="I4190" s="4" t="n">
        <v>2321</v>
      </c>
      <c r="J4190" s="14" t="n">
        <f aca="false">H4190*I4190</f>
        <v>290125</v>
      </c>
    </row>
    <row r="4191" customFormat="false" ht="15" hidden="false" customHeight="false" outlineLevel="0" collapsed="false">
      <c r="A4191" s="6" t="str">
        <f aca="false">TEXT(B4191,"0")&amp;"-"&amp;TEXT(C4191,"00")</f>
        <v>2025-11</v>
      </c>
      <c r="B4191" s="4" t="n">
        <v>2025</v>
      </c>
      <c r="C4191" s="4" t="n">
        <v>11</v>
      </c>
      <c r="D4191" s="9" t="s">
        <v>300</v>
      </c>
      <c r="E4191" s="9" t="s">
        <v>370</v>
      </c>
      <c r="F4191" s="12" t="str">
        <f aca="false">INDEX(品項主檔!$B$2:$B$11,MATCH($E4191,品項主檔!$A$2:$A$11,0))</f>
        <v>古早味紅茶</v>
      </c>
      <c r="G4191" s="12" t="str">
        <f aca="false">INDEX(品項主檔!$C$2:$C$11,MATCH($E4191,品項主檔!$A$2:$A$11,0))</f>
        <v>飲品</v>
      </c>
      <c r="H4191" s="17" t="n">
        <f aca="false">SUMIFS(品項年度售價!$D$2:$D$31,品項年度售價!$A$2:$A$31,$B4191,品項年度售價!$B$2:$B$31,$E4191)</f>
        <v>45</v>
      </c>
      <c r="I4191" s="4" t="n">
        <v>4705</v>
      </c>
      <c r="J4191" s="14" t="n">
        <f aca="false">H4191*I4191</f>
        <v>211725</v>
      </c>
    </row>
    <row r="4192" customFormat="false" ht="15" hidden="false" customHeight="false" outlineLevel="0" collapsed="false">
      <c r="A4192" s="6" t="str">
        <f aca="false">TEXT(B4192,"0")&amp;"-"&amp;TEXT(C4192,"00")</f>
        <v>2025-11</v>
      </c>
      <c r="B4192" s="4" t="n">
        <v>2025</v>
      </c>
      <c r="C4192" s="4" t="n">
        <v>11</v>
      </c>
      <c r="D4192" s="9" t="s">
        <v>305</v>
      </c>
      <c r="E4192" s="9" t="s">
        <v>349</v>
      </c>
      <c r="F4192" s="12" t="str">
        <f aca="false">INDEX(品項主檔!$B$2:$B$11,MATCH($E4192,品項主檔!$A$2:$A$11,0))</f>
        <v>招牌牛肉麵</v>
      </c>
      <c r="G4192" s="12" t="str">
        <f aca="false">INDEX(品項主檔!$C$2:$C$11,MATCH($E4192,品項主檔!$A$2:$A$11,0))</f>
        <v>主食</v>
      </c>
      <c r="H4192" s="17" t="n">
        <f aca="false">SUMIFS(品項年度售價!$D$2:$D$31,品項年度售價!$A$2:$A$31,$B4192,品項年度售價!$B$2:$B$31,$E4192)</f>
        <v>295</v>
      </c>
      <c r="I4192" s="4" t="n">
        <v>489</v>
      </c>
      <c r="J4192" s="14" t="n">
        <f aca="false">H4192*I4192</f>
        <v>144255</v>
      </c>
    </row>
    <row r="4193" customFormat="false" ht="15" hidden="false" customHeight="false" outlineLevel="0" collapsed="false">
      <c r="A4193" s="6" t="str">
        <f aca="false">TEXT(B4193,"0")&amp;"-"&amp;TEXT(C4193,"00")</f>
        <v>2025-11</v>
      </c>
      <c r="B4193" s="4" t="n">
        <v>2025</v>
      </c>
      <c r="C4193" s="4" t="n">
        <v>11</v>
      </c>
      <c r="D4193" s="9" t="s">
        <v>305</v>
      </c>
      <c r="E4193" s="9" t="s">
        <v>352</v>
      </c>
      <c r="F4193" s="12" t="str">
        <f aca="false">INDEX(品項主檔!$B$2:$B$11,MATCH($E4193,品項主檔!$A$2:$A$11,0))</f>
        <v>三杯雞定食</v>
      </c>
      <c r="G4193" s="12" t="str">
        <f aca="false">INDEX(品項主檔!$C$2:$C$11,MATCH($E4193,品項主檔!$A$2:$A$11,0))</f>
        <v>主食</v>
      </c>
      <c r="H4193" s="17" t="n">
        <f aca="false">SUMIFS(品項年度售價!$D$2:$D$31,品項年度售價!$A$2:$A$31,$B4193,品項年度售價!$B$2:$B$31,$E4193)</f>
        <v>260</v>
      </c>
      <c r="I4193" s="4" t="n">
        <v>431</v>
      </c>
      <c r="J4193" s="14" t="n">
        <f aca="false">H4193*I4193</f>
        <v>112060</v>
      </c>
    </row>
    <row r="4194" customFormat="false" ht="15" hidden="false" customHeight="false" outlineLevel="0" collapsed="false">
      <c r="A4194" s="6" t="str">
        <f aca="false">TEXT(B4194,"0")&amp;"-"&amp;TEXT(C4194,"00")</f>
        <v>2025-11</v>
      </c>
      <c r="B4194" s="4" t="n">
        <v>2025</v>
      </c>
      <c r="C4194" s="4" t="n">
        <v>11</v>
      </c>
      <c r="D4194" s="9" t="s">
        <v>305</v>
      </c>
      <c r="E4194" s="9" t="s">
        <v>354</v>
      </c>
      <c r="F4194" s="12" t="str">
        <f aca="false">INDEX(品項主檔!$B$2:$B$11,MATCH($E4194,品項主檔!$A$2:$A$11,0))</f>
        <v>蔥油雞腿飯</v>
      </c>
      <c r="G4194" s="12" t="str">
        <f aca="false">INDEX(品項主檔!$C$2:$C$11,MATCH($E4194,品項主檔!$A$2:$A$11,0))</f>
        <v>主食</v>
      </c>
      <c r="H4194" s="17" t="n">
        <f aca="false">SUMIFS(品項年度售價!$D$2:$D$31,品項年度售價!$A$2:$A$31,$B4194,品項年度售價!$B$2:$B$31,$E4194)</f>
        <v>230</v>
      </c>
      <c r="I4194" s="4" t="n">
        <v>513</v>
      </c>
      <c r="J4194" s="14" t="n">
        <f aca="false">H4194*I4194</f>
        <v>117990</v>
      </c>
    </row>
    <row r="4195" customFormat="false" ht="15" hidden="false" customHeight="false" outlineLevel="0" collapsed="false">
      <c r="A4195" s="6" t="str">
        <f aca="false">TEXT(B4195,"0")&amp;"-"&amp;TEXT(C4195,"00")</f>
        <v>2025-11</v>
      </c>
      <c r="B4195" s="4" t="n">
        <v>2025</v>
      </c>
      <c r="C4195" s="4" t="n">
        <v>11</v>
      </c>
      <c r="D4195" s="9" t="s">
        <v>305</v>
      </c>
      <c r="E4195" s="9" t="s">
        <v>356</v>
      </c>
      <c r="F4195" s="12" t="str">
        <f aca="false">INDEX(品項主檔!$B$2:$B$11,MATCH($E4195,品項主檔!$A$2:$A$11,0))</f>
        <v>黑胡椒豬排飯</v>
      </c>
      <c r="G4195" s="12" t="str">
        <f aca="false">INDEX(品項主檔!$C$2:$C$11,MATCH($E4195,品項主檔!$A$2:$A$11,0))</f>
        <v>主食</v>
      </c>
      <c r="H4195" s="17" t="n">
        <f aca="false">SUMIFS(品項年度售價!$D$2:$D$31,品項年度售價!$A$2:$A$31,$B4195,品項年度售價!$B$2:$B$31,$E4195)</f>
        <v>240</v>
      </c>
      <c r="I4195" s="4" t="n">
        <v>422</v>
      </c>
      <c r="J4195" s="14" t="n">
        <f aca="false">H4195*I4195</f>
        <v>101280</v>
      </c>
    </row>
    <row r="4196" customFormat="false" ht="15" hidden="false" customHeight="false" outlineLevel="0" collapsed="false">
      <c r="A4196" s="6" t="str">
        <f aca="false">TEXT(B4196,"0")&amp;"-"&amp;TEXT(C4196,"00")</f>
        <v>2025-11</v>
      </c>
      <c r="B4196" s="4" t="n">
        <v>2025</v>
      </c>
      <c r="C4196" s="4" t="n">
        <v>11</v>
      </c>
      <c r="D4196" s="9" t="s">
        <v>305</v>
      </c>
      <c r="E4196" s="9" t="s">
        <v>358</v>
      </c>
      <c r="F4196" s="12" t="str">
        <f aca="false">INDEX(品項主檔!$B$2:$B$11,MATCH($E4196,品項主檔!$A$2:$A$11,0))</f>
        <v>麻油雞湯麵</v>
      </c>
      <c r="G4196" s="12" t="str">
        <f aca="false">INDEX(品項主檔!$C$2:$C$11,MATCH($E4196,品項主檔!$A$2:$A$11,0))</f>
        <v>主食</v>
      </c>
      <c r="H4196" s="17" t="n">
        <f aca="false">SUMIFS(品項年度售價!$D$2:$D$31,品項年度售價!$A$2:$A$31,$B4196,品項年度售價!$B$2:$B$31,$E4196)</f>
        <v>305</v>
      </c>
      <c r="I4196" s="4" t="n">
        <v>490</v>
      </c>
      <c r="J4196" s="14" t="n">
        <f aca="false">H4196*I4196</f>
        <v>149450</v>
      </c>
    </row>
    <row r="4197" customFormat="false" ht="15" hidden="false" customHeight="false" outlineLevel="0" collapsed="false">
      <c r="A4197" s="6" t="str">
        <f aca="false">TEXT(B4197,"0")&amp;"-"&amp;TEXT(C4197,"00")</f>
        <v>2025-11</v>
      </c>
      <c r="B4197" s="4" t="n">
        <v>2025</v>
      </c>
      <c r="C4197" s="4" t="n">
        <v>11</v>
      </c>
      <c r="D4197" s="9" t="s">
        <v>305</v>
      </c>
      <c r="E4197" s="9" t="s">
        <v>360</v>
      </c>
      <c r="F4197" s="12" t="str">
        <f aca="false">INDEX(品項主檔!$B$2:$B$11,MATCH($E4197,品項主檔!$A$2:$A$11,0))</f>
        <v>塔香涼麵</v>
      </c>
      <c r="G4197" s="12" t="str">
        <f aca="false">INDEX(品項主檔!$C$2:$C$11,MATCH($E4197,品項主檔!$A$2:$A$11,0))</f>
        <v>主食</v>
      </c>
      <c r="H4197" s="17" t="n">
        <f aca="false">SUMIFS(品項年度售價!$D$2:$D$31,品項年度售價!$A$2:$A$31,$B4197,品項年度售價!$B$2:$B$31,$E4197)</f>
        <v>185</v>
      </c>
      <c r="I4197" s="4" t="n">
        <v>324</v>
      </c>
      <c r="J4197" s="14" t="n">
        <f aca="false">H4197*I4197</f>
        <v>59940</v>
      </c>
    </row>
    <row r="4198" customFormat="false" ht="15" hidden="false" customHeight="false" outlineLevel="0" collapsed="false">
      <c r="A4198" s="6" t="str">
        <f aca="false">TEXT(B4198,"0")&amp;"-"&amp;TEXT(C4198,"00")</f>
        <v>2025-11</v>
      </c>
      <c r="B4198" s="4" t="n">
        <v>2025</v>
      </c>
      <c r="C4198" s="4" t="n">
        <v>11</v>
      </c>
      <c r="D4198" s="9" t="s">
        <v>305</v>
      </c>
      <c r="E4198" s="9" t="s">
        <v>362</v>
      </c>
      <c r="F4198" s="12" t="str">
        <f aca="false">INDEX(品項主檔!$B$2:$B$11,MATCH($E4198,品項主檔!$A$2:$A$11,0))</f>
        <v>海鮮炒飯</v>
      </c>
      <c r="G4198" s="12" t="str">
        <f aca="false">INDEX(品項主檔!$C$2:$C$11,MATCH($E4198,品項主檔!$A$2:$A$11,0))</f>
        <v>主食</v>
      </c>
      <c r="H4198" s="17" t="n">
        <f aca="false">SUMIFS(品項年度售價!$D$2:$D$31,品項年度售價!$A$2:$A$31,$B4198,品項年度售價!$B$2:$B$31,$E4198)</f>
        <v>255</v>
      </c>
      <c r="I4198" s="4" t="n">
        <v>569</v>
      </c>
      <c r="J4198" s="14" t="n">
        <f aca="false">H4198*I4198</f>
        <v>145095</v>
      </c>
    </row>
    <row r="4199" customFormat="false" ht="15" hidden="false" customHeight="false" outlineLevel="0" collapsed="false">
      <c r="A4199" s="6" t="str">
        <f aca="false">TEXT(B4199,"0")&amp;"-"&amp;TEXT(C4199,"00")</f>
        <v>2025-11</v>
      </c>
      <c r="B4199" s="4" t="n">
        <v>2025</v>
      </c>
      <c r="C4199" s="4" t="n">
        <v>11</v>
      </c>
      <c r="D4199" s="9" t="s">
        <v>305</v>
      </c>
      <c r="E4199" s="9" t="s">
        <v>364</v>
      </c>
      <c r="F4199" s="12" t="str">
        <f aca="false">INDEX(品項主檔!$B$2:$B$11,MATCH($E4199,品項主檔!$A$2:$A$11,0))</f>
        <v>酸辣湯</v>
      </c>
      <c r="G4199" s="12" t="str">
        <f aca="false">INDEX(品項主檔!$C$2:$C$11,MATCH($E4199,品項主檔!$A$2:$A$11,0))</f>
        <v>湯品</v>
      </c>
      <c r="H4199" s="17" t="n">
        <f aca="false">SUMIFS(品項年度售價!$D$2:$D$31,品項年度售價!$A$2:$A$31,$B4199,品項年度售價!$B$2:$B$31,$E4199)</f>
        <v>60</v>
      </c>
      <c r="I4199" s="4" t="n">
        <v>2477</v>
      </c>
      <c r="J4199" s="14" t="n">
        <f aca="false">H4199*I4199</f>
        <v>148620</v>
      </c>
    </row>
    <row r="4200" customFormat="false" ht="15" hidden="false" customHeight="false" outlineLevel="0" collapsed="false">
      <c r="A4200" s="6" t="str">
        <f aca="false">TEXT(B4200,"0")&amp;"-"&amp;TEXT(C4200,"00")</f>
        <v>2025-11</v>
      </c>
      <c r="B4200" s="4" t="n">
        <v>2025</v>
      </c>
      <c r="C4200" s="4" t="n">
        <v>11</v>
      </c>
      <c r="D4200" s="9" t="s">
        <v>305</v>
      </c>
      <c r="E4200" s="9" t="s">
        <v>367</v>
      </c>
      <c r="F4200" s="12" t="str">
        <f aca="false">INDEX(品項主檔!$B$2:$B$11,MATCH($E4200,品項主檔!$A$2:$A$11,0))</f>
        <v>招牌滷味拼盤</v>
      </c>
      <c r="G4200" s="12" t="str">
        <f aca="false">INDEX(品項主檔!$C$2:$C$11,MATCH($E4200,品項主檔!$A$2:$A$11,0))</f>
        <v>小菜</v>
      </c>
      <c r="H4200" s="17" t="n">
        <f aca="false">SUMIFS(品項年度售價!$D$2:$D$31,品項年度售價!$A$2:$A$31,$B4200,品項年度售價!$B$2:$B$31,$E4200)</f>
        <v>125</v>
      </c>
      <c r="I4200" s="4" t="n">
        <v>1627</v>
      </c>
      <c r="J4200" s="14" t="n">
        <f aca="false">H4200*I4200</f>
        <v>203375</v>
      </c>
    </row>
    <row r="4201" customFormat="false" ht="15" hidden="false" customHeight="false" outlineLevel="0" collapsed="false">
      <c r="A4201" s="6" t="str">
        <f aca="false">TEXT(B4201,"0")&amp;"-"&amp;TEXT(C4201,"00")</f>
        <v>2025-11</v>
      </c>
      <c r="B4201" s="4" t="n">
        <v>2025</v>
      </c>
      <c r="C4201" s="4" t="n">
        <v>11</v>
      </c>
      <c r="D4201" s="9" t="s">
        <v>305</v>
      </c>
      <c r="E4201" s="9" t="s">
        <v>370</v>
      </c>
      <c r="F4201" s="12" t="str">
        <f aca="false">INDEX(品項主檔!$B$2:$B$11,MATCH($E4201,品項主檔!$A$2:$A$11,0))</f>
        <v>古早味紅茶</v>
      </c>
      <c r="G4201" s="12" t="str">
        <f aca="false">INDEX(品項主檔!$C$2:$C$11,MATCH($E4201,品項主檔!$A$2:$A$11,0))</f>
        <v>飲品</v>
      </c>
      <c r="H4201" s="17" t="n">
        <f aca="false">SUMIFS(品項年度售價!$D$2:$D$31,品項年度售價!$A$2:$A$31,$B4201,品項年度售價!$B$2:$B$31,$E4201)</f>
        <v>45</v>
      </c>
      <c r="I4201" s="4" t="n">
        <v>3736</v>
      </c>
      <c r="J4201" s="14" t="n">
        <f aca="false">H4201*I4201</f>
        <v>168120</v>
      </c>
    </row>
    <row r="4202" customFormat="false" ht="15" hidden="false" customHeight="false" outlineLevel="0" collapsed="false">
      <c r="A4202" s="6" t="str">
        <f aca="false">TEXT(B4202,"0")&amp;"-"&amp;TEXT(C4202,"00")</f>
        <v>2025-11</v>
      </c>
      <c r="B4202" s="4" t="n">
        <v>2025</v>
      </c>
      <c r="C4202" s="4" t="n">
        <v>11</v>
      </c>
      <c r="D4202" s="9" t="s">
        <v>307</v>
      </c>
      <c r="E4202" s="9" t="s">
        <v>349</v>
      </c>
      <c r="F4202" s="12" t="str">
        <f aca="false">INDEX(品項主檔!$B$2:$B$11,MATCH($E4202,品項主檔!$A$2:$A$11,0))</f>
        <v>招牌牛肉麵</v>
      </c>
      <c r="G4202" s="12" t="str">
        <f aca="false">INDEX(品項主檔!$C$2:$C$11,MATCH($E4202,品項主檔!$A$2:$A$11,0))</f>
        <v>主食</v>
      </c>
      <c r="H4202" s="17" t="n">
        <f aca="false">SUMIFS(品項年度售價!$D$2:$D$31,品項年度售價!$A$2:$A$31,$B4202,品項年度售價!$B$2:$B$31,$E4202)</f>
        <v>295</v>
      </c>
      <c r="I4202" s="4" t="n">
        <v>410</v>
      </c>
      <c r="J4202" s="14" t="n">
        <f aca="false">H4202*I4202</f>
        <v>120950</v>
      </c>
    </row>
    <row r="4203" customFormat="false" ht="15" hidden="false" customHeight="false" outlineLevel="0" collapsed="false">
      <c r="A4203" s="6" t="str">
        <f aca="false">TEXT(B4203,"0")&amp;"-"&amp;TEXT(C4203,"00")</f>
        <v>2025-11</v>
      </c>
      <c r="B4203" s="4" t="n">
        <v>2025</v>
      </c>
      <c r="C4203" s="4" t="n">
        <v>11</v>
      </c>
      <c r="D4203" s="9" t="s">
        <v>307</v>
      </c>
      <c r="E4203" s="9" t="s">
        <v>352</v>
      </c>
      <c r="F4203" s="12" t="str">
        <f aca="false">INDEX(品項主檔!$B$2:$B$11,MATCH($E4203,品項主檔!$A$2:$A$11,0))</f>
        <v>三杯雞定食</v>
      </c>
      <c r="G4203" s="12" t="str">
        <f aca="false">INDEX(品項主檔!$C$2:$C$11,MATCH($E4203,品項主檔!$A$2:$A$11,0))</f>
        <v>主食</v>
      </c>
      <c r="H4203" s="17" t="n">
        <f aca="false">SUMIFS(品項年度售價!$D$2:$D$31,品項年度售價!$A$2:$A$31,$B4203,品項年度售價!$B$2:$B$31,$E4203)</f>
        <v>260</v>
      </c>
      <c r="I4203" s="4" t="n">
        <v>302</v>
      </c>
      <c r="J4203" s="14" t="n">
        <f aca="false">H4203*I4203</f>
        <v>78520</v>
      </c>
    </row>
    <row r="4204" customFormat="false" ht="15" hidden="false" customHeight="false" outlineLevel="0" collapsed="false">
      <c r="A4204" s="6" t="str">
        <f aca="false">TEXT(B4204,"0")&amp;"-"&amp;TEXT(C4204,"00")</f>
        <v>2025-11</v>
      </c>
      <c r="B4204" s="4" t="n">
        <v>2025</v>
      </c>
      <c r="C4204" s="4" t="n">
        <v>11</v>
      </c>
      <c r="D4204" s="9" t="s">
        <v>307</v>
      </c>
      <c r="E4204" s="9" t="s">
        <v>354</v>
      </c>
      <c r="F4204" s="12" t="str">
        <f aca="false">INDEX(品項主檔!$B$2:$B$11,MATCH($E4204,品項主檔!$A$2:$A$11,0))</f>
        <v>蔥油雞腿飯</v>
      </c>
      <c r="G4204" s="12" t="str">
        <f aca="false">INDEX(品項主檔!$C$2:$C$11,MATCH($E4204,品項主檔!$A$2:$A$11,0))</f>
        <v>主食</v>
      </c>
      <c r="H4204" s="17" t="n">
        <f aca="false">SUMIFS(品項年度售價!$D$2:$D$31,品項年度售價!$A$2:$A$31,$B4204,品項年度售價!$B$2:$B$31,$E4204)</f>
        <v>230</v>
      </c>
      <c r="I4204" s="4" t="n">
        <v>303</v>
      </c>
      <c r="J4204" s="14" t="n">
        <f aca="false">H4204*I4204</f>
        <v>69690</v>
      </c>
    </row>
    <row r="4205" customFormat="false" ht="15" hidden="false" customHeight="false" outlineLevel="0" collapsed="false">
      <c r="A4205" s="6" t="str">
        <f aca="false">TEXT(B4205,"0")&amp;"-"&amp;TEXT(C4205,"00")</f>
        <v>2025-11</v>
      </c>
      <c r="B4205" s="4" t="n">
        <v>2025</v>
      </c>
      <c r="C4205" s="4" t="n">
        <v>11</v>
      </c>
      <c r="D4205" s="9" t="s">
        <v>307</v>
      </c>
      <c r="E4205" s="9" t="s">
        <v>356</v>
      </c>
      <c r="F4205" s="12" t="str">
        <f aca="false">INDEX(品項主檔!$B$2:$B$11,MATCH($E4205,品項主檔!$A$2:$A$11,0))</f>
        <v>黑胡椒豬排飯</v>
      </c>
      <c r="G4205" s="12" t="str">
        <f aca="false">INDEX(品項主檔!$C$2:$C$11,MATCH($E4205,品項主檔!$A$2:$A$11,0))</f>
        <v>主食</v>
      </c>
      <c r="H4205" s="17" t="n">
        <f aca="false">SUMIFS(品項年度售價!$D$2:$D$31,品項年度售價!$A$2:$A$31,$B4205,品項年度售價!$B$2:$B$31,$E4205)</f>
        <v>240</v>
      </c>
      <c r="I4205" s="4" t="n">
        <v>298</v>
      </c>
      <c r="J4205" s="14" t="n">
        <f aca="false">H4205*I4205</f>
        <v>71520</v>
      </c>
    </row>
    <row r="4206" customFormat="false" ht="15" hidden="false" customHeight="false" outlineLevel="0" collapsed="false">
      <c r="A4206" s="6" t="str">
        <f aca="false">TEXT(B4206,"0")&amp;"-"&amp;TEXT(C4206,"00")</f>
        <v>2025-11</v>
      </c>
      <c r="B4206" s="4" t="n">
        <v>2025</v>
      </c>
      <c r="C4206" s="4" t="n">
        <v>11</v>
      </c>
      <c r="D4206" s="9" t="s">
        <v>307</v>
      </c>
      <c r="E4206" s="9" t="s">
        <v>358</v>
      </c>
      <c r="F4206" s="12" t="str">
        <f aca="false">INDEX(品項主檔!$B$2:$B$11,MATCH($E4206,品項主檔!$A$2:$A$11,0))</f>
        <v>麻油雞湯麵</v>
      </c>
      <c r="G4206" s="12" t="str">
        <f aca="false">INDEX(品項主檔!$C$2:$C$11,MATCH($E4206,品項主檔!$A$2:$A$11,0))</f>
        <v>主食</v>
      </c>
      <c r="H4206" s="17" t="n">
        <f aca="false">SUMIFS(品項年度售價!$D$2:$D$31,品項年度售價!$A$2:$A$31,$B4206,品項年度售價!$B$2:$B$31,$E4206)</f>
        <v>305</v>
      </c>
      <c r="I4206" s="4" t="n">
        <v>471</v>
      </c>
      <c r="J4206" s="14" t="n">
        <f aca="false">H4206*I4206</f>
        <v>143655</v>
      </c>
    </row>
    <row r="4207" customFormat="false" ht="15" hidden="false" customHeight="false" outlineLevel="0" collapsed="false">
      <c r="A4207" s="6" t="str">
        <f aca="false">TEXT(B4207,"0")&amp;"-"&amp;TEXT(C4207,"00")</f>
        <v>2025-11</v>
      </c>
      <c r="B4207" s="4" t="n">
        <v>2025</v>
      </c>
      <c r="C4207" s="4" t="n">
        <v>11</v>
      </c>
      <c r="D4207" s="9" t="s">
        <v>307</v>
      </c>
      <c r="E4207" s="9" t="s">
        <v>360</v>
      </c>
      <c r="F4207" s="12" t="str">
        <f aca="false">INDEX(品項主檔!$B$2:$B$11,MATCH($E4207,品項主檔!$A$2:$A$11,0))</f>
        <v>塔香涼麵</v>
      </c>
      <c r="G4207" s="12" t="str">
        <f aca="false">INDEX(品項主檔!$C$2:$C$11,MATCH($E4207,品項主檔!$A$2:$A$11,0))</f>
        <v>主食</v>
      </c>
      <c r="H4207" s="17" t="n">
        <f aca="false">SUMIFS(品項年度售價!$D$2:$D$31,品項年度售價!$A$2:$A$31,$B4207,品項年度售價!$B$2:$B$31,$E4207)</f>
        <v>185</v>
      </c>
      <c r="I4207" s="4" t="n">
        <v>248</v>
      </c>
      <c r="J4207" s="14" t="n">
        <f aca="false">H4207*I4207</f>
        <v>45880</v>
      </c>
    </row>
    <row r="4208" customFormat="false" ht="15" hidden="false" customHeight="false" outlineLevel="0" collapsed="false">
      <c r="A4208" s="6" t="str">
        <f aca="false">TEXT(B4208,"0")&amp;"-"&amp;TEXT(C4208,"00")</f>
        <v>2025-11</v>
      </c>
      <c r="B4208" s="4" t="n">
        <v>2025</v>
      </c>
      <c r="C4208" s="4" t="n">
        <v>11</v>
      </c>
      <c r="D4208" s="9" t="s">
        <v>307</v>
      </c>
      <c r="E4208" s="9" t="s">
        <v>362</v>
      </c>
      <c r="F4208" s="12" t="str">
        <f aca="false">INDEX(品項主檔!$B$2:$B$11,MATCH($E4208,品項主檔!$A$2:$A$11,0))</f>
        <v>海鮮炒飯</v>
      </c>
      <c r="G4208" s="12" t="str">
        <f aca="false">INDEX(品項主檔!$C$2:$C$11,MATCH($E4208,品項主檔!$A$2:$A$11,0))</f>
        <v>主食</v>
      </c>
      <c r="H4208" s="17" t="n">
        <f aca="false">SUMIFS(品項年度售價!$D$2:$D$31,品項年度售價!$A$2:$A$31,$B4208,品項年度售價!$B$2:$B$31,$E4208)</f>
        <v>255</v>
      </c>
      <c r="I4208" s="4" t="n">
        <v>411</v>
      </c>
      <c r="J4208" s="14" t="n">
        <f aca="false">H4208*I4208</f>
        <v>104805</v>
      </c>
    </row>
    <row r="4209" customFormat="false" ht="15" hidden="false" customHeight="false" outlineLevel="0" collapsed="false">
      <c r="A4209" s="6" t="str">
        <f aca="false">TEXT(B4209,"0")&amp;"-"&amp;TEXT(C4209,"00")</f>
        <v>2025-11</v>
      </c>
      <c r="B4209" s="4" t="n">
        <v>2025</v>
      </c>
      <c r="C4209" s="4" t="n">
        <v>11</v>
      </c>
      <c r="D4209" s="9" t="s">
        <v>307</v>
      </c>
      <c r="E4209" s="9" t="s">
        <v>364</v>
      </c>
      <c r="F4209" s="12" t="str">
        <f aca="false">INDEX(品項主檔!$B$2:$B$11,MATCH($E4209,品項主檔!$A$2:$A$11,0))</f>
        <v>酸辣湯</v>
      </c>
      <c r="G4209" s="12" t="str">
        <f aca="false">INDEX(品項主檔!$C$2:$C$11,MATCH($E4209,品項主檔!$A$2:$A$11,0))</f>
        <v>湯品</v>
      </c>
      <c r="H4209" s="17" t="n">
        <f aca="false">SUMIFS(品項年度售價!$D$2:$D$31,品項年度售價!$A$2:$A$31,$B4209,品項年度售價!$B$2:$B$31,$E4209)</f>
        <v>60</v>
      </c>
      <c r="I4209" s="4" t="n">
        <v>2260</v>
      </c>
      <c r="J4209" s="14" t="n">
        <f aca="false">H4209*I4209</f>
        <v>135600</v>
      </c>
    </row>
    <row r="4210" customFormat="false" ht="15" hidden="false" customHeight="false" outlineLevel="0" collapsed="false">
      <c r="A4210" s="6" t="str">
        <f aca="false">TEXT(B4210,"0")&amp;"-"&amp;TEXT(C4210,"00")</f>
        <v>2025-11</v>
      </c>
      <c r="B4210" s="4" t="n">
        <v>2025</v>
      </c>
      <c r="C4210" s="4" t="n">
        <v>11</v>
      </c>
      <c r="D4210" s="9" t="s">
        <v>307</v>
      </c>
      <c r="E4210" s="9" t="s">
        <v>367</v>
      </c>
      <c r="F4210" s="12" t="str">
        <f aca="false">INDEX(品項主檔!$B$2:$B$11,MATCH($E4210,品項主檔!$A$2:$A$11,0))</f>
        <v>招牌滷味拼盤</v>
      </c>
      <c r="G4210" s="12" t="str">
        <f aca="false">INDEX(品項主檔!$C$2:$C$11,MATCH($E4210,品項主檔!$A$2:$A$11,0))</f>
        <v>小菜</v>
      </c>
      <c r="H4210" s="17" t="n">
        <f aca="false">SUMIFS(品項年度售價!$D$2:$D$31,品項年度售價!$A$2:$A$31,$B4210,品項年度售價!$B$2:$B$31,$E4210)</f>
        <v>125</v>
      </c>
      <c r="I4210" s="4" t="n">
        <v>1310</v>
      </c>
      <c r="J4210" s="14" t="n">
        <f aca="false">H4210*I4210</f>
        <v>163750</v>
      </c>
    </row>
    <row r="4211" customFormat="false" ht="15" hidden="false" customHeight="false" outlineLevel="0" collapsed="false">
      <c r="A4211" s="6" t="str">
        <f aca="false">TEXT(B4211,"0")&amp;"-"&amp;TEXT(C4211,"00")</f>
        <v>2025-11</v>
      </c>
      <c r="B4211" s="4" t="n">
        <v>2025</v>
      </c>
      <c r="C4211" s="4" t="n">
        <v>11</v>
      </c>
      <c r="D4211" s="9" t="s">
        <v>307</v>
      </c>
      <c r="E4211" s="9" t="s">
        <v>370</v>
      </c>
      <c r="F4211" s="12" t="str">
        <f aca="false">INDEX(品項主檔!$B$2:$B$11,MATCH($E4211,品項主檔!$A$2:$A$11,0))</f>
        <v>古早味紅茶</v>
      </c>
      <c r="G4211" s="12" t="str">
        <f aca="false">INDEX(品項主檔!$C$2:$C$11,MATCH($E4211,品項主檔!$A$2:$A$11,0))</f>
        <v>飲品</v>
      </c>
      <c r="H4211" s="17" t="n">
        <f aca="false">SUMIFS(品項年度售價!$D$2:$D$31,品項年度售價!$A$2:$A$31,$B4211,品項年度售價!$B$2:$B$31,$E4211)</f>
        <v>45</v>
      </c>
      <c r="I4211" s="4" t="n">
        <v>2312</v>
      </c>
      <c r="J4211" s="14" t="n">
        <f aca="false">H4211*I4211</f>
        <v>104040</v>
      </c>
    </row>
    <row r="4212" customFormat="false" ht="15" hidden="false" customHeight="false" outlineLevel="0" collapsed="false">
      <c r="A4212" s="6" t="str">
        <f aca="false">TEXT(B4212,"0")&amp;"-"&amp;TEXT(C4212,"00")</f>
        <v>2025-11</v>
      </c>
      <c r="B4212" s="4" t="n">
        <v>2025</v>
      </c>
      <c r="C4212" s="4" t="n">
        <v>11</v>
      </c>
      <c r="D4212" s="9" t="s">
        <v>310</v>
      </c>
      <c r="E4212" s="9" t="s">
        <v>349</v>
      </c>
      <c r="F4212" s="12" t="str">
        <f aca="false">INDEX(品項主檔!$B$2:$B$11,MATCH($E4212,品項主檔!$A$2:$A$11,0))</f>
        <v>招牌牛肉麵</v>
      </c>
      <c r="G4212" s="12" t="str">
        <f aca="false">INDEX(品項主檔!$C$2:$C$11,MATCH($E4212,品項主檔!$A$2:$A$11,0))</f>
        <v>主食</v>
      </c>
      <c r="H4212" s="17" t="n">
        <f aca="false">SUMIFS(品項年度售價!$D$2:$D$31,品項年度售價!$A$2:$A$31,$B4212,品項年度售價!$B$2:$B$31,$E4212)</f>
        <v>295</v>
      </c>
      <c r="I4212" s="4" t="n">
        <v>386</v>
      </c>
      <c r="J4212" s="14" t="n">
        <f aca="false">H4212*I4212</f>
        <v>113870</v>
      </c>
    </row>
    <row r="4213" customFormat="false" ht="15" hidden="false" customHeight="false" outlineLevel="0" collapsed="false">
      <c r="A4213" s="6" t="str">
        <f aca="false">TEXT(B4213,"0")&amp;"-"&amp;TEXT(C4213,"00")</f>
        <v>2025-11</v>
      </c>
      <c r="B4213" s="4" t="n">
        <v>2025</v>
      </c>
      <c r="C4213" s="4" t="n">
        <v>11</v>
      </c>
      <c r="D4213" s="9" t="s">
        <v>310</v>
      </c>
      <c r="E4213" s="9" t="s">
        <v>352</v>
      </c>
      <c r="F4213" s="12" t="str">
        <f aca="false">INDEX(品項主檔!$B$2:$B$11,MATCH($E4213,品項主檔!$A$2:$A$11,0))</f>
        <v>三杯雞定食</v>
      </c>
      <c r="G4213" s="12" t="str">
        <f aca="false">INDEX(品項主檔!$C$2:$C$11,MATCH($E4213,品項主檔!$A$2:$A$11,0))</f>
        <v>主食</v>
      </c>
      <c r="H4213" s="17" t="n">
        <f aca="false">SUMIFS(品項年度售價!$D$2:$D$31,品項年度售價!$A$2:$A$31,$B4213,品項年度售價!$B$2:$B$31,$E4213)</f>
        <v>260</v>
      </c>
      <c r="I4213" s="4" t="n">
        <v>266</v>
      </c>
      <c r="J4213" s="14" t="n">
        <f aca="false">H4213*I4213</f>
        <v>69160</v>
      </c>
    </row>
    <row r="4214" customFormat="false" ht="15" hidden="false" customHeight="false" outlineLevel="0" collapsed="false">
      <c r="A4214" s="6" t="str">
        <f aca="false">TEXT(B4214,"0")&amp;"-"&amp;TEXT(C4214,"00")</f>
        <v>2025-11</v>
      </c>
      <c r="B4214" s="4" t="n">
        <v>2025</v>
      </c>
      <c r="C4214" s="4" t="n">
        <v>11</v>
      </c>
      <c r="D4214" s="9" t="s">
        <v>310</v>
      </c>
      <c r="E4214" s="9" t="s">
        <v>354</v>
      </c>
      <c r="F4214" s="12" t="str">
        <f aca="false">INDEX(品項主檔!$B$2:$B$11,MATCH($E4214,品項主檔!$A$2:$A$11,0))</f>
        <v>蔥油雞腿飯</v>
      </c>
      <c r="G4214" s="12" t="str">
        <f aca="false">INDEX(品項主檔!$C$2:$C$11,MATCH($E4214,品項主檔!$A$2:$A$11,0))</f>
        <v>主食</v>
      </c>
      <c r="H4214" s="17" t="n">
        <f aca="false">SUMIFS(品項年度售價!$D$2:$D$31,品項年度售價!$A$2:$A$31,$B4214,品項年度售價!$B$2:$B$31,$E4214)</f>
        <v>230</v>
      </c>
      <c r="I4214" s="4" t="n">
        <v>257</v>
      </c>
      <c r="J4214" s="14" t="n">
        <f aca="false">H4214*I4214</f>
        <v>59110</v>
      </c>
    </row>
    <row r="4215" customFormat="false" ht="15" hidden="false" customHeight="false" outlineLevel="0" collapsed="false">
      <c r="A4215" s="6" t="str">
        <f aca="false">TEXT(B4215,"0")&amp;"-"&amp;TEXT(C4215,"00")</f>
        <v>2025-11</v>
      </c>
      <c r="B4215" s="4" t="n">
        <v>2025</v>
      </c>
      <c r="C4215" s="4" t="n">
        <v>11</v>
      </c>
      <c r="D4215" s="9" t="s">
        <v>310</v>
      </c>
      <c r="E4215" s="9" t="s">
        <v>356</v>
      </c>
      <c r="F4215" s="12" t="str">
        <f aca="false">INDEX(品項主檔!$B$2:$B$11,MATCH($E4215,品項主檔!$A$2:$A$11,0))</f>
        <v>黑胡椒豬排飯</v>
      </c>
      <c r="G4215" s="12" t="str">
        <f aca="false">INDEX(品項主檔!$C$2:$C$11,MATCH($E4215,品項主檔!$A$2:$A$11,0))</f>
        <v>主食</v>
      </c>
      <c r="H4215" s="17" t="n">
        <f aca="false">SUMIFS(品項年度售價!$D$2:$D$31,品項年度售價!$A$2:$A$31,$B4215,品項年度售價!$B$2:$B$31,$E4215)</f>
        <v>240</v>
      </c>
      <c r="I4215" s="4" t="n">
        <v>344</v>
      </c>
      <c r="J4215" s="14" t="n">
        <f aca="false">H4215*I4215</f>
        <v>82560</v>
      </c>
    </row>
    <row r="4216" customFormat="false" ht="15" hidden="false" customHeight="false" outlineLevel="0" collapsed="false">
      <c r="A4216" s="6" t="str">
        <f aca="false">TEXT(B4216,"0")&amp;"-"&amp;TEXT(C4216,"00")</f>
        <v>2025-11</v>
      </c>
      <c r="B4216" s="4" t="n">
        <v>2025</v>
      </c>
      <c r="C4216" s="4" t="n">
        <v>11</v>
      </c>
      <c r="D4216" s="9" t="s">
        <v>310</v>
      </c>
      <c r="E4216" s="9" t="s">
        <v>358</v>
      </c>
      <c r="F4216" s="12" t="str">
        <f aca="false">INDEX(品項主檔!$B$2:$B$11,MATCH($E4216,品項主檔!$A$2:$A$11,0))</f>
        <v>麻油雞湯麵</v>
      </c>
      <c r="G4216" s="12" t="str">
        <f aca="false">INDEX(品項主檔!$C$2:$C$11,MATCH($E4216,品項主檔!$A$2:$A$11,0))</f>
        <v>主食</v>
      </c>
      <c r="H4216" s="17" t="n">
        <f aca="false">SUMIFS(品項年度售價!$D$2:$D$31,品項年度售價!$A$2:$A$31,$B4216,品項年度售價!$B$2:$B$31,$E4216)</f>
        <v>305</v>
      </c>
      <c r="I4216" s="4" t="n">
        <v>370</v>
      </c>
      <c r="J4216" s="14" t="n">
        <f aca="false">H4216*I4216</f>
        <v>112850</v>
      </c>
    </row>
    <row r="4217" customFormat="false" ht="15" hidden="false" customHeight="false" outlineLevel="0" collapsed="false">
      <c r="A4217" s="6" t="str">
        <f aca="false">TEXT(B4217,"0")&amp;"-"&amp;TEXT(C4217,"00")</f>
        <v>2025-11</v>
      </c>
      <c r="B4217" s="4" t="n">
        <v>2025</v>
      </c>
      <c r="C4217" s="4" t="n">
        <v>11</v>
      </c>
      <c r="D4217" s="9" t="s">
        <v>310</v>
      </c>
      <c r="E4217" s="9" t="s">
        <v>360</v>
      </c>
      <c r="F4217" s="12" t="str">
        <f aca="false">INDEX(品項主檔!$B$2:$B$11,MATCH($E4217,品項主檔!$A$2:$A$11,0))</f>
        <v>塔香涼麵</v>
      </c>
      <c r="G4217" s="12" t="str">
        <f aca="false">INDEX(品項主檔!$C$2:$C$11,MATCH($E4217,品項主檔!$A$2:$A$11,0))</f>
        <v>主食</v>
      </c>
      <c r="H4217" s="17" t="n">
        <f aca="false">SUMIFS(品項年度售價!$D$2:$D$31,品項年度售價!$A$2:$A$31,$B4217,品項年度售價!$B$2:$B$31,$E4217)</f>
        <v>185</v>
      </c>
      <c r="I4217" s="4" t="n">
        <v>193</v>
      </c>
      <c r="J4217" s="14" t="n">
        <f aca="false">H4217*I4217</f>
        <v>35705</v>
      </c>
    </row>
    <row r="4218" customFormat="false" ht="15" hidden="false" customHeight="false" outlineLevel="0" collapsed="false">
      <c r="A4218" s="6" t="str">
        <f aca="false">TEXT(B4218,"0")&amp;"-"&amp;TEXT(C4218,"00")</f>
        <v>2025-11</v>
      </c>
      <c r="B4218" s="4" t="n">
        <v>2025</v>
      </c>
      <c r="C4218" s="4" t="n">
        <v>11</v>
      </c>
      <c r="D4218" s="9" t="s">
        <v>310</v>
      </c>
      <c r="E4218" s="9" t="s">
        <v>362</v>
      </c>
      <c r="F4218" s="12" t="str">
        <f aca="false">INDEX(品項主檔!$B$2:$B$11,MATCH($E4218,品項主檔!$A$2:$A$11,0))</f>
        <v>海鮮炒飯</v>
      </c>
      <c r="G4218" s="12" t="str">
        <f aca="false">INDEX(品項主檔!$C$2:$C$11,MATCH($E4218,品項主檔!$A$2:$A$11,0))</f>
        <v>主食</v>
      </c>
      <c r="H4218" s="17" t="n">
        <f aca="false">SUMIFS(品項年度售價!$D$2:$D$31,品項年度售價!$A$2:$A$31,$B4218,品項年度售價!$B$2:$B$31,$E4218)</f>
        <v>255</v>
      </c>
      <c r="I4218" s="4" t="n">
        <v>280</v>
      </c>
      <c r="J4218" s="14" t="n">
        <f aca="false">H4218*I4218</f>
        <v>71400</v>
      </c>
    </row>
    <row r="4219" customFormat="false" ht="15" hidden="false" customHeight="false" outlineLevel="0" collapsed="false">
      <c r="A4219" s="6" t="str">
        <f aca="false">TEXT(B4219,"0")&amp;"-"&amp;TEXT(C4219,"00")</f>
        <v>2025-11</v>
      </c>
      <c r="B4219" s="4" t="n">
        <v>2025</v>
      </c>
      <c r="C4219" s="4" t="n">
        <v>11</v>
      </c>
      <c r="D4219" s="9" t="s">
        <v>310</v>
      </c>
      <c r="E4219" s="9" t="s">
        <v>364</v>
      </c>
      <c r="F4219" s="12" t="str">
        <f aca="false">INDEX(品項主檔!$B$2:$B$11,MATCH($E4219,品項主檔!$A$2:$A$11,0))</f>
        <v>酸辣湯</v>
      </c>
      <c r="G4219" s="12" t="str">
        <f aca="false">INDEX(品項主檔!$C$2:$C$11,MATCH($E4219,品項主檔!$A$2:$A$11,0))</f>
        <v>湯品</v>
      </c>
      <c r="H4219" s="17" t="n">
        <f aca="false">SUMIFS(品項年度售價!$D$2:$D$31,品項年度售價!$A$2:$A$31,$B4219,品項年度售價!$B$2:$B$31,$E4219)</f>
        <v>60</v>
      </c>
      <c r="I4219" s="4" t="n">
        <v>1704</v>
      </c>
      <c r="J4219" s="14" t="n">
        <f aca="false">H4219*I4219</f>
        <v>102240</v>
      </c>
    </row>
    <row r="4220" customFormat="false" ht="15" hidden="false" customHeight="false" outlineLevel="0" collapsed="false">
      <c r="A4220" s="6" t="str">
        <f aca="false">TEXT(B4220,"0")&amp;"-"&amp;TEXT(C4220,"00")</f>
        <v>2025-11</v>
      </c>
      <c r="B4220" s="4" t="n">
        <v>2025</v>
      </c>
      <c r="C4220" s="4" t="n">
        <v>11</v>
      </c>
      <c r="D4220" s="9" t="s">
        <v>310</v>
      </c>
      <c r="E4220" s="9" t="s">
        <v>367</v>
      </c>
      <c r="F4220" s="12" t="str">
        <f aca="false">INDEX(品項主檔!$B$2:$B$11,MATCH($E4220,品項主檔!$A$2:$A$11,0))</f>
        <v>招牌滷味拼盤</v>
      </c>
      <c r="G4220" s="12" t="str">
        <f aca="false">INDEX(品項主檔!$C$2:$C$11,MATCH($E4220,品項主檔!$A$2:$A$11,0))</f>
        <v>小菜</v>
      </c>
      <c r="H4220" s="17" t="n">
        <f aca="false">SUMIFS(品項年度售價!$D$2:$D$31,品項年度售價!$A$2:$A$31,$B4220,品項年度售價!$B$2:$B$31,$E4220)</f>
        <v>125</v>
      </c>
      <c r="I4220" s="4" t="n">
        <v>1086</v>
      </c>
      <c r="J4220" s="14" t="n">
        <f aca="false">H4220*I4220</f>
        <v>135750</v>
      </c>
    </row>
    <row r="4221" customFormat="false" ht="15" hidden="false" customHeight="false" outlineLevel="0" collapsed="false">
      <c r="A4221" s="6" t="str">
        <f aca="false">TEXT(B4221,"0")&amp;"-"&amp;TEXT(C4221,"00")</f>
        <v>2025-11</v>
      </c>
      <c r="B4221" s="4" t="n">
        <v>2025</v>
      </c>
      <c r="C4221" s="4" t="n">
        <v>11</v>
      </c>
      <c r="D4221" s="9" t="s">
        <v>310</v>
      </c>
      <c r="E4221" s="9" t="s">
        <v>370</v>
      </c>
      <c r="F4221" s="12" t="str">
        <f aca="false">INDEX(品項主檔!$B$2:$B$11,MATCH($E4221,品項主檔!$A$2:$A$11,0))</f>
        <v>古早味紅茶</v>
      </c>
      <c r="G4221" s="12" t="str">
        <f aca="false">INDEX(品項主檔!$C$2:$C$11,MATCH($E4221,品項主檔!$A$2:$A$11,0))</f>
        <v>飲品</v>
      </c>
      <c r="H4221" s="17" t="n">
        <f aca="false">SUMIFS(品項年度售價!$D$2:$D$31,品項年度售價!$A$2:$A$31,$B4221,品項年度售價!$B$2:$B$31,$E4221)</f>
        <v>45</v>
      </c>
      <c r="I4221" s="4" t="n">
        <v>2551</v>
      </c>
      <c r="J4221" s="14" t="n">
        <f aca="false">H4221*I4221</f>
        <v>114795</v>
      </c>
    </row>
    <row r="4222" customFormat="false" ht="15" hidden="false" customHeight="false" outlineLevel="0" collapsed="false">
      <c r="A4222" s="6" t="str">
        <f aca="false">TEXT(B4222,"0")&amp;"-"&amp;TEXT(C4222,"00")</f>
        <v>2025-11</v>
      </c>
      <c r="B4222" s="4" t="n">
        <v>2025</v>
      </c>
      <c r="C4222" s="4" t="n">
        <v>11</v>
      </c>
      <c r="D4222" s="9" t="s">
        <v>318</v>
      </c>
      <c r="E4222" s="9" t="s">
        <v>349</v>
      </c>
      <c r="F4222" s="12" t="str">
        <f aca="false">INDEX(品項主檔!$B$2:$B$11,MATCH($E4222,品項主檔!$A$2:$A$11,0))</f>
        <v>招牌牛肉麵</v>
      </c>
      <c r="G4222" s="12" t="str">
        <f aca="false">INDEX(品項主檔!$C$2:$C$11,MATCH($E4222,品項主檔!$A$2:$A$11,0))</f>
        <v>主食</v>
      </c>
      <c r="H4222" s="17" t="n">
        <f aca="false">SUMIFS(品項年度售價!$D$2:$D$31,品項年度售價!$A$2:$A$31,$B4222,品項年度售價!$B$2:$B$31,$E4222)</f>
        <v>295</v>
      </c>
      <c r="I4222" s="4" t="n">
        <v>442</v>
      </c>
      <c r="J4222" s="14" t="n">
        <f aca="false">H4222*I4222</f>
        <v>130390</v>
      </c>
    </row>
    <row r="4223" customFormat="false" ht="15" hidden="false" customHeight="false" outlineLevel="0" collapsed="false">
      <c r="A4223" s="6" t="str">
        <f aca="false">TEXT(B4223,"0")&amp;"-"&amp;TEXT(C4223,"00")</f>
        <v>2025-11</v>
      </c>
      <c r="B4223" s="4" t="n">
        <v>2025</v>
      </c>
      <c r="C4223" s="4" t="n">
        <v>11</v>
      </c>
      <c r="D4223" s="9" t="s">
        <v>318</v>
      </c>
      <c r="E4223" s="9" t="s">
        <v>352</v>
      </c>
      <c r="F4223" s="12" t="str">
        <f aca="false">INDEX(品項主檔!$B$2:$B$11,MATCH($E4223,品項主檔!$A$2:$A$11,0))</f>
        <v>三杯雞定食</v>
      </c>
      <c r="G4223" s="12" t="str">
        <f aca="false">INDEX(品項主檔!$C$2:$C$11,MATCH($E4223,品項主檔!$A$2:$A$11,0))</f>
        <v>主食</v>
      </c>
      <c r="H4223" s="17" t="n">
        <f aca="false">SUMIFS(品項年度售價!$D$2:$D$31,品項年度售價!$A$2:$A$31,$B4223,品項年度售價!$B$2:$B$31,$E4223)</f>
        <v>260</v>
      </c>
      <c r="I4223" s="4" t="n">
        <v>297</v>
      </c>
      <c r="J4223" s="14" t="n">
        <f aca="false">H4223*I4223</f>
        <v>77220</v>
      </c>
    </row>
    <row r="4224" customFormat="false" ht="15" hidden="false" customHeight="false" outlineLevel="0" collapsed="false">
      <c r="A4224" s="6" t="str">
        <f aca="false">TEXT(B4224,"0")&amp;"-"&amp;TEXT(C4224,"00")</f>
        <v>2025-11</v>
      </c>
      <c r="B4224" s="4" t="n">
        <v>2025</v>
      </c>
      <c r="C4224" s="4" t="n">
        <v>11</v>
      </c>
      <c r="D4224" s="9" t="s">
        <v>318</v>
      </c>
      <c r="E4224" s="9" t="s">
        <v>354</v>
      </c>
      <c r="F4224" s="12" t="str">
        <f aca="false">INDEX(品項主檔!$B$2:$B$11,MATCH($E4224,品項主檔!$A$2:$A$11,0))</f>
        <v>蔥油雞腿飯</v>
      </c>
      <c r="G4224" s="12" t="str">
        <f aca="false">INDEX(品項主檔!$C$2:$C$11,MATCH($E4224,品項主檔!$A$2:$A$11,0))</f>
        <v>主食</v>
      </c>
      <c r="H4224" s="17" t="n">
        <f aca="false">SUMIFS(品項年度售價!$D$2:$D$31,品項年度售價!$A$2:$A$31,$B4224,品項年度售價!$B$2:$B$31,$E4224)</f>
        <v>230</v>
      </c>
      <c r="I4224" s="4" t="n">
        <v>318</v>
      </c>
      <c r="J4224" s="14" t="n">
        <f aca="false">H4224*I4224</f>
        <v>73140</v>
      </c>
    </row>
    <row r="4225" customFormat="false" ht="15" hidden="false" customHeight="false" outlineLevel="0" collapsed="false">
      <c r="A4225" s="6" t="str">
        <f aca="false">TEXT(B4225,"0")&amp;"-"&amp;TEXT(C4225,"00")</f>
        <v>2025-11</v>
      </c>
      <c r="B4225" s="4" t="n">
        <v>2025</v>
      </c>
      <c r="C4225" s="4" t="n">
        <v>11</v>
      </c>
      <c r="D4225" s="9" t="s">
        <v>318</v>
      </c>
      <c r="E4225" s="9" t="s">
        <v>356</v>
      </c>
      <c r="F4225" s="12" t="str">
        <f aca="false">INDEX(品項主檔!$B$2:$B$11,MATCH($E4225,品項主檔!$A$2:$A$11,0))</f>
        <v>黑胡椒豬排飯</v>
      </c>
      <c r="G4225" s="12" t="str">
        <f aca="false">INDEX(品項主檔!$C$2:$C$11,MATCH($E4225,品項主檔!$A$2:$A$11,0))</f>
        <v>主食</v>
      </c>
      <c r="H4225" s="17" t="n">
        <f aca="false">SUMIFS(品項年度售價!$D$2:$D$31,品項年度售價!$A$2:$A$31,$B4225,品項年度售價!$B$2:$B$31,$E4225)</f>
        <v>240</v>
      </c>
      <c r="I4225" s="4" t="n">
        <v>310</v>
      </c>
      <c r="J4225" s="14" t="n">
        <f aca="false">H4225*I4225</f>
        <v>74400</v>
      </c>
    </row>
    <row r="4226" customFormat="false" ht="15" hidden="false" customHeight="false" outlineLevel="0" collapsed="false">
      <c r="A4226" s="6" t="str">
        <f aca="false">TEXT(B4226,"0")&amp;"-"&amp;TEXT(C4226,"00")</f>
        <v>2025-11</v>
      </c>
      <c r="B4226" s="4" t="n">
        <v>2025</v>
      </c>
      <c r="C4226" s="4" t="n">
        <v>11</v>
      </c>
      <c r="D4226" s="9" t="s">
        <v>318</v>
      </c>
      <c r="E4226" s="9" t="s">
        <v>358</v>
      </c>
      <c r="F4226" s="12" t="str">
        <f aca="false">INDEX(品項主檔!$B$2:$B$11,MATCH($E4226,品項主檔!$A$2:$A$11,0))</f>
        <v>麻油雞湯麵</v>
      </c>
      <c r="G4226" s="12" t="str">
        <f aca="false">INDEX(品項主檔!$C$2:$C$11,MATCH($E4226,品項主檔!$A$2:$A$11,0))</f>
        <v>主食</v>
      </c>
      <c r="H4226" s="17" t="n">
        <f aca="false">SUMIFS(品項年度售價!$D$2:$D$31,品項年度售價!$A$2:$A$31,$B4226,品項年度售價!$B$2:$B$31,$E4226)</f>
        <v>305</v>
      </c>
      <c r="I4226" s="4" t="n">
        <v>409</v>
      </c>
      <c r="J4226" s="14" t="n">
        <f aca="false">H4226*I4226</f>
        <v>124745</v>
      </c>
    </row>
    <row r="4227" customFormat="false" ht="15" hidden="false" customHeight="false" outlineLevel="0" collapsed="false">
      <c r="A4227" s="6" t="str">
        <f aca="false">TEXT(B4227,"0")&amp;"-"&amp;TEXT(C4227,"00")</f>
        <v>2025-11</v>
      </c>
      <c r="B4227" s="4" t="n">
        <v>2025</v>
      </c>
      <c r="C4227" s="4" t="n">
        <v>11</v>
      </c>
      <c r="D4227" s="9" t="s">
        <v>318</v>
      </c>
      <c r="E4227" s="9" t="s">
        <v>360</v>
      </c>
      <c r="F4227" s="12" t="str">
        <f aca="false">INDEX(品項主檔!$B$2:$B$11,MATCH($E4227,品項主檔!$A$2:$A$11,0))</f>
        <v>塔香涼麵</v>
      </c>
      <c r="G4227" s="12" t="str">
        <f aca="false">INDEX(品項主檔!$C$2:$C$11,MATCH($E4227,品項主檔!$A$2:$A$11,0))</f>
        <v>主食</v>
      </c>
      <c r="H4227" s="17" t="n">
        <f aca="false">SUMIFS(品項年度售價!$D$2:$D$31,品項年度售價!$A$2:$A$31,$B4227,品項年度售價!$B$2:$B$31,$E4227)</f>
        <v>185</v>
      </c>
      <c r="I4227" s="4" t="n">
        <v>235</v>
      </c>
      <c r="J4227" s="14" t="n">
        <f aca="false">H4227*I4227</f>
        <v>43475</v>
      </c>
    </row>
    <row r="4228" customFormat="false" ht="15" hidden="false" customHeight="false" outlineLevel="0" collapsed="false">
      <c r="A4228" s="6" t="str">
        <f aca="false">TEXT(B4228,"0")&amp;"-"&amp;TEXT(C4228,"00")</f>
        <v>2025-11</v>
      </c>
      <c r="B4228" s="4" t="n">
        <v>2025</v>
      </c>
      <c r="C4228" s="4" t="n">
        <v>11</v>
      </c>
      <c r="D4228" s="9" t="s">
        <v>318</v>
      </c>
      <c r="E4228" s="9" t="s">
        <v>362</v>
      </c>
      <c r="F4228" s="12" t="str">
        <f aca="false">INDEX(品項主檔!$B$2:$B$11,MATCH($E4228,品項主檔!$A$2:$A$11,0))</f>
        <v>海鮮炒飯</v>
      </c>
      <c r="G4228" s="12" t="str">
        <f aca="false">INDEX(品項主檔!$C$2:$C$11,MATCH($E4228,品項主檔!$A$2:$A$11,0))</f>
        <v>主食</v>
      </c>
      <c r="H4228" s="17" t="n">
        <f aca="false">SUMIFS(品項年度售價!$D$2:$D$31,品項年度售價!$A$2:$A$31,$B4228,品項年度售價!$B$2:$B$31,$E4228)</f>
        <v>255</v>
      </c>
      <c r="I4228" s="4" t="n">
        <v>339</v>
      </c>
      <c r="J4228" s="14" t="n">
        <f aca="false">H4228*I4228</f>
        <v>86445</v>
      </c>
    </row>
    <row r="4229" customFormat="false" ht="15" hidden="false" customHeight="false" outlineLevel="0" collapsed="false">
      <c r="A4229" s="6" t="str">
        <f aca="false">TEXT(B4229,"0")&amp;"-"&amp;TEXT(C4229,"00")</f>
        <v>2025-11</v>
      </c>
      <c r="B4229" s="4" t="n">
        <v>2025</v>
      </c>
      <c r="C4229" s="4" t="n">
        <v>11</v>
      </c>
      <c r="D4229" s="9" t="s">
        <v>318</v>
      </c>
      <c r="E4229" s="9" t="s">
        <v>364</v>
      </c>
      <c r="F4229" s="12" t="str">
        <f aca="false">INDEX(品項主檔!$B$2:$B$11,MATCH($E4229,品項主檔!$A$2:$A$11,0))</f>
        <v>酸辣湯</v>
      </c>
      <c r="G4229" s="12" t="str">
        <f aca="false">INDEX(品項主檔!$C$2:$C$11,MATCH($E4229,品項主檔!$A$2:$A$11,0))</f>
        <v>湯品</v>
      </c>
      <c r="H4229" s="17" t="n">
        <f aca="false">SUMIFS(品項年度售價!$D$2:$D$31,品項年度售價!$A$2:$A$31,$B4229,品項年度售價!$B$2:$B$31,$E4229)</f>
        <v>60</v>
      </c>
      <c r="I4229" s="4" t="n">
        <v>1737</v>
      </c>
      <c r="J4229" s="14" t="n">
        <f aca="false">H4229*I4229</f>
        <v>104220</v>
      </c>
    </row>
    <row r="4230" customFormat="false" ht="15" hidden="false" customHeight="false" outlineLevel="0" collapsed="false">
      <c r="A4230" s="6" t="str">
        <f aca="false">TEXT(B4230,"0")&amp;"-"&amp;TEXT(C4230,"00")</f>
        <v>2025-11</v>
      </c>
      <c r="B4230" s="4" t="n">
        <v>2025</v>
      </c>
      <c r="C4230" s="4" t="n">
        <v>11</v>
      </c>
      <c r="D4230" s="9" t="s">
        <v>318</v>
      </c>
      <c r="E4230" s="9" t="s">
        <v>367</v>
      </c>
      <c r="F4230" s="12" t="str">
        <f aca="false">INDEX(品項主檔!$B$2:$B$11,MATCH($E4230,品項主檔!$A$2:$A$11,0))</f>
        <v>招牌滷味拼盤</v>
      </c>
      <c r="G4230" s="12" t="str">
        <f aca="false">INDEX(品項主檔!$C$2:$C$11,MATCH($E4230,品項主檔!$A$2:$A$11,0))</f>
        <v>小菜</v>
      </c>
      <c r="H4230" s="17" t="n">
        <f aca="false">SUMIFS(品項年度售價!$D$2:$D$31,品項年度售價!$A$2:$A$31,$B4230,品項年度售價!$B$2:$B$31,$E4230)</f>
        <v>125</v>
      </c>
      <c r="I4230" s="4" t="n">
        <v>1458</v>
      </c>
      <c r="J4230" s="14" t="n">
        <f aca="false">H4230*I4230</f>
        <v>182250</v>
      </c>
    </row>
    <row r="4231" customFormat="false" ht="15" hidden="false" customHeight="false" outlineLevel="0" collapsed="false">
      <c r="A4231" s="6" t="str">
        <f aca="false">TEXT(B4231,"0")&amp;"-"&amp;TEXT(C4231,"00")</f>
        <v>2025-11</v>
      </c>
      <c r="B4231" s="4" t="n">
        <v>2025</v>
      </c>
      <c r="C4231" s="4" t="n">
        <v>11</v>
      </c>
      <c r="D4231" s="9" t="s">
        <v>318</v>
      </c>
      <c r="E4231" s="9" t="s">
        <v>370</v>
      </c>
      <c r="F4231" s="12" t="str">
        <f aca="false">INDEX(品項主檔!$B$2:$B$11,MATCH($E4231,品項主檔!$A$2:$A$11,0))</f>
        <v>古早味紅茶</v>
      </c>
      <c r="G4231" s="12" t="str">
        <f aca="false">INDEX(品項主檔!$C$2:$C$11,MATCH($E4231,品項主檔!$A$2:$A$11,0))</f>
        <v>飲品</v>
      </c>
      <c r="H4231" s="17" t="n">
        <f aca="false">SUMIFS(品項年度售價!$D$2:$D$31,品項年度售價!$A$2:$A$31,$B4231,品項年度售價!$B$2:$B$31,$E4231)</f>
        <v>45</v>
      </c>
      <c r="I4231" s="4" t="n">
        <v>2441</v>
      </c>
      <c r="J4231" s="14" t="n">
        <f aca="false">H4231*I4231</f>
        <v>109845</v>
      </c>
    </row>
    <row r="4232" customFormat="false" ht="15" hidden="false" customHeight="false" outlineLevel="0" collapsed="false">
      <c r="A4232" s="6" t="str">
        <f aca="false">TEXT(B4232,"0")&amp;"-"&amp;TEXT(C4232,"00")</f>
        <v>2025-11</v>
      </c>
      <c r="B4232" s="4" t="n">
        <v>2025</v>
      </c>
      <c r="C4232" s="4" t="n">
        <v>11</v>
      </c>
      <c r="D4232" s="9" t="s">
        <v>323</v>
      </c>
      <c r="E4232" s="9" t="s">
        <v>349</v>
      </c>
      <c r="F4232" s="12" t="str">
        <f aca="false">INDEX(品項主檔!$B$2:$B$11,MATCH($E4232,品項主檔!$A$2:$A$11,0))</f>
        <v>招牌牛肉麵</v>
      </c>
      <c r="G4232" s="12" t="str">
        <f aca="false">INDEX(品項主檔!$C$2:$C$11,MATCH($E4232,品項主檔!$A$2:$A$11,0))</f>
        <v>主食</v>
      </c>
      <c r="H4232" s="17" t="n">
        <f aca="false">SUMIFS(品項年度售價!$D$2:$D$31,品項年度售價!$A$2:$A$31,$B4232,品項年度售價!$B$2:$B$31,$E4232)</f>
        <v>295</v>
      </c>
      <c r="I4232" s="4" t="n">
        <v>349</v>
      </c>
      <c r="J4232" s="14" t="n">
        <f aca="false">H4232*I4232</f>
        <v>102955</v>
      </c>
    </row>
    <row r="4233" customFormat="false" ht="15" hidden="false" customHeight="false" outlineLevel="0" collapsed="false">
      <c r="A4233" s="6" t="str">
        <f aca="false">TEXT(B4233,"0")&amp;"-"&amp;TEXT(C4233,"00")</f>
        <v>2025-11</v>
      </c>
      <c r="B4233" s="4" t="n">
        <v>2025</v>
      </c>
      <c r="C4233" s="4" t="n">
        <v>11</v>
      </c>
      <c r="D4233" s="9" t="s">
        <v>323</v>
      </c>
      <c r="E4233" s="9" t="s">
        <v>352</v>
      </c>
      <c r="F4233" s="12" t="str">
        <f aca="false">INDEX(品項主檔!$B$2:$B$11,MATCH($E4233,品項主檔!$A$2:$A$11,0))</f>
        <v>三杯雞定食</v>
      </c>
      <c r="G4233" s="12" t="str">
        <f aca="false">INDEX(品項主檔!$C$2:$C$11,MATCH($E4233,品項主檔!$A$2:$A$11,0))</f>
        <v>主食</v>
      </c>
      <c r="H4233" s="17" t="n">
        <f aca="false">SUMIFS(品項年度售價!$D$2:$D$31,品項年度售價!$A$2:$A$31,$B4233,品項年度售價!$B$2:$B$31,$E4233)</f>
        <v>260</v>
      </c>
      <c r="I4233" s="4" t="n">
        <v>235</v>
      </c>
      <c r="J4233" s="14" t="n">
        <f aca="false">H4233*I4233</f>
        <v>61100</v>
      </c>
    </row>
    <row r="4234" customFormat="false" ht="15" hidden="false" customHeight="false" outlineLevel="0" collapsed="false">
      <c r="A4234" s="6" t="str">
        <f aca="false">TEXT(B4234,"0")&amp;"-"&amp;TEXT(C4234,"00")</f>
        <v>2025-11</v>
      </c>
      <c r="B4234" s="4" t="n">
        <v>2025</v>
      </c>
      <c r="C4234" s="4" t="n">
        <v>11</v>
      </c>
      <c r="D4234" s="9" t="s">
        <v>323</v>
      </c>
      <c r="E4234" s="9" t="s">
        <v>354</v>
      </c>
      <c r="F4234" s="12" t="str">
        <f aca="false">INDEX(品項主檔!$B$2:$B$11,MATCH($E4234,品項主檔!$A$2:$A$11,0))</f>
        <v>蔥油雞腿飯</v>
      </c>
      <c r="G4234" s="12" t="str">
        <f aca="false">INDEX(品項主檔!$C$2:$C$11,MATCH($E4234,品項主檔!$A$2:$A$11,0))</f>
        <v>主食</v>
      </c>
      <c r="H4234" s="17" t="n">
        <f aca="false">SUMIFS(品項年度售價!$D$2:$D$31,品項年度售價!$A$2:$A$31,$B4234,品項年度售價!$B$2:$B$31,$E4234)</f>
        <v>230</v>
      </c>
      <c r="I4234" s="4" t="n">
        <v>293</v>
      </c>
      <c r="J4234" s="14" t="n">
        <f aca="false">H4234*I4234</f>
        <v>67390</v>
      </c>
    </row>
    <row r="4235" customFormat="false" ht="15" hidden="false" customHeight="false" outlineLevel="0" collapsed="false">
      <c r="A4235" s="6" t="str">
        <f aca="false">TEXT(B4235,"0")&amp;"-"&amp;TEXT(C4235,"00")</f>
        <v>2025-11</v>
      </c>
      <c r="B4235" s="4" t="n">
        <v>2025</v>
      </c>
      <c r="C4235" s="4" t="n">
        <v>11</v>
      </c>
      <c r="D4235" s="9" t="s">
        <v>323</v>
      </c>
      <c r="E4235" s="9" t="s">
        <v>356</v>
      </c>
      <c r="F4235" s="12" t="str">
        <f aca="false">INDEX(品項主檔!$B$2:$B$11,MATCH($E4235,品項主檔!$A$2:$A$11,0))</f>
        <v>黑胡椒豬排飯</v>
      </c>
      <c r="G4235" s="12" t="str">
        <f aca="false">INDEX(品項主檔!$C$2:$C$11,MATCH($E4235,品項主檔!$A$2:$A$11,0))</f>
        <v>主食</v>
      </c>
      <c r="H4235" s="17" t="n">
        <f aca="false">SUMIFS(品項年度售價!$D$2:$D$31,品項年度售價!$A$2:$A$31,$B4235,品項年度售價!$B$2:$B$31,$E4235)</f>
        <v>240</v>
      </c>
      <c r="I4235" s="4" t="n">
        <v>314</v>
      </c>
      <c r="J4235" s="14" t="n">
        <f aca="false">H4235*I4235</f>
        <v>75360</v>
      </c>
    </row>
    <row r="4236" customFormat="false" ht="15" hidden="false" customHeight="false" outlineLevel="0" collapsed="false">
      <c r="A4236" s="6" t="str">
        <f aca="false">TEXT(B4236,"0")&amp;"-"&amp;TEXT(C4236,"00")</f>
        <v>2025-11</v>
      </c>
      <c r="B4236" s="4" t="n">
        <v>2025</v>
      </c>
      <c r="C4236" s="4" t="n">
        <v>11</v>
      </c>
      <c r="D4236" s="9" t="s">
        <v>323</v>
      </c>
      <c r="E4236" s="9" t="s">
        <v>358</v>
      </c>
      <c r="F4236" s="12" t="str">
        <f aca="false">INDEX(品項主檔!$B$2:$B$11,MATCH($E4236,品項主檔!$A$2:$A$11,0))</f>
        <v>麻油雞湯麵</v>
      </c>
      <c r="G4236" s="12" t="str">
        <f aca="false">INDEX(品項主檔!$C$2:$C$11,MATCH($E4236,品項主檔!$A$2:$A$11,0))</f>
        <v>主食</v>
      </c>
      <c r="H4236" s="17" t="n">
        <f aca="false">SUMIFS(品項年度售價!$D$2:$D$31,品項年度售價!$A$2:$A$31,$B4236,品項年度售價!$B$2:$B$31,$E4236)</f>
        <v>305</v>
      </c>
      <c r="I4236" s="4" t="n">
        <v>345</v>
      </c>
      <c r="J4236" s="14" t="n">
        <f aca="false">H4236*I4236</f>
        <v>105225</v>
      </c>
    </row>
    <row r="4237" customFormat="false" ht="15" hidden="false" customHeight="false" outlineLevel="0" collapsed="false">
      <c r="A4237" s="6" t="str">
        <f aca="false">TEXT(B4237,"0")&amp;"-"&amp;TEXT(C4237,"00")</f>
        <v>2025-11</v>
      </c>
      <c r="B4237" s="4" t="n">
        <v>2025</v>
      </c>
      <c r="C4237" s="4" t="n">
        <v>11</v>
      </c>
      <c r="D4237" s="9" t="s">
        <v>323</v>
      </c>
      <c r="E4237" s="9" t="s">
        <v>360</v>
      </c>
      <c r="F4237" s="12" t="str">
        <f aca="false">INDEX(品項主檔!$B$2:$B$11,MATCH($E4237,品項主檔!$A$2:$A$11,0))</f>
        <v>塔香涼麵</v>
      </c>
      <c r="G4237" s="12" t="str">
        <f aca="false">INDEX(品項主檔!$C$2:$C$11,MATCH($E4237,品項主檔!$A$2:$A$11,0))</f>
        <v>主食</v>
      </c>
      <c r="H4237" s="17" t="n">
        <f aca="false">SUMIFS(品項年度售價!$D$2:$D$31,品項年度售價!$A$2:$A$31,$B4237,品項年度售價!$B$2:$B$31,$E4237)</f>
        <v>185</v>
      </c>
      <c r="I4237" s="4" t="n">
        <v>176</v>
      </c>
      <c r="J4237" s="14" t="n">
        <f aca="false">H4237*I4237</f>
        <v>32560</v>
      </c>
    </row>
    <row r="4238" customFormat="false" ht="15" hidden="false" customHeight="false" outlineLevel="0" collapsed="false">
      <c r="A4238" s="6" t="str">
        <f aca="false">TEXT(B4238,"0")&amp;"-"&amp;TEXT(C4238,"00")</f>
        <v>2025-11</v>
      </c>
      <c r="B4238" s="4" t="n">
        <v>2025</v>
      </c>
      <c r="C4238" s="4" t="n">
        <v>11</v>
      </c>
      <c r="D4238" s="9" t="s">
        <v>323</v>
      </c>
      <c r="E4238" s="9" t="s">
        <v>362</v>
      </c>
      <c r="F4238" s="12" t="str">
        <f aca="false">INDEX(品項主檔!$B$2:$B$11,MATCH($E4238,品項主檔!$A$2:$A$11,0))</f>
        <v>海鮮炒飯</v>
      </c>
      <c r="G4238" s="12" t="str">
        <f aca="false">INDEX(品項主檔!$C$2:$C$11,MATCH($E4238,品項主檔!$A$2:$A$11,0))</f>
        <v>主食</v>
      </c>
      <c r="H4238" s="17" t="n">
        <f aca="false">SUMIFS(品項年度售價!$D$2:$D$31,品項年度售價!$A$2:$A$31,$B4238,品項年度售價!$B$2:$B$31,$E4238)</f>
        <v>255</v>
      </c>
      <c r="I4238" s="4" t="n">
        <v>304</v>
      </c>
      <c r="J4238" s="14" t="n">
        <f aca="false">H4238*I4238</f>
        <v>77520</v>
      </c>
    </row>
    <row r="4239" customFormat="false" ht="15" hidden="false" customHeight="false" outlineLevel="0" collapsed="false">
      <c r="A4239" s="6" t="str">
        <f aca="false">TEXT(B4239,"0")&amp;"-"&amp;TEXT(C4239,"00")</f>
        <v>2025-11</v>
      </c>
      <c r="B4239" s="4" t="n">
        <v>2025</v>
      </c>
      <c r="C4239" s="4" t="n">
        <v>11</v>
      </c>
      <c r="D4239" s="9" t="s">
        <v>323</v>
      </c>
      <c r="E4239" s="9" t="s">
        <v>364</v>
      </c>
      <c r="F4239" s="12" t="str">
        <f aca="false">INDEX(品項主檔!$B$2:$B$11,MATCH($E4239,品項主檔!$A$2:$A$11,0))</f>
        <v>酸辣湯</v>
      </c>
      <c r="G4239" s="12" t="str">
        <f aca="false">INDEX(品項主檔!$C$2:$C$11,MATCH($E4239,品項主檔!$A$2:$A$11,0))</f>
        <v>湯品</v>
      </c>
      <c r="H4239" s="17" t="n">
        <f aca="false">SUMIFS(品項年度售價!$D$2:$D$31,品項年度售價!$A$2:$A$31,$B4239,品項年度售價!$B$2:$B$31,$E4239)</f>
        <v>60</v>
      </c>
      <c r="I4239" s="4" t="n">
        <v>1474</v>
      </c>
      <c r="J4239" s="14" t="n">
        <f aca="false">H4239*I4239</f>
        <v>88440</v>
      </c>
    </row>
    <row r="4240" customFormat="false" ht="15" hidden="false" customHeight="false" outlineLevel="0" collapsed="false">
      <c r="A4240" s="6" t="str">
        <f aca="false">TEXT(B4240,"0")&amp;"-"&amp;TEXT(C4240,"00")</f>
        <v>2025-11</v>
      </c>
      <c r="B4240" s="4" t="n">
        <v>2025</v>
      </c>
      <c r="C4240" s="4" t="n">
        <v>11</v>
      </c>
      <c r="D4240" s="9" t="s">
        <v>323</v>
      </c>
      <c r="E4240" s="9" t="s">
        <v>367</v>
      </c>
      <c r="F4240" s="12" t="str">
        <f aca="false">INDEX(品項主檔!$B$2:$B$11,MATCH($E4240,品項主檔!$A$2:$A$11,0))</f>
        <v>招牌滷味拼盤</v>
      </c>
      <c r="G4240" s="12" t="str">
        <f aca="false">INDEX(品項主檔!$C$2:$C$11,MATCH($E4240,品項主檔!$A$2:$A$11,0))</f>
        <v>小菜</v>
      </c>
      <c r="H4240" s="17" t="n">
        <f aca="false">SUMIFS(品項年度售價!$D$2:$D$31,品項年度售價!$A$2:$A$31,$B4240,品項年度售價!$B$2:$B$31,$E4240)</f>
        <v>125</v>
      </c>
      <c r="I4240" s="4" t="n">
        <v>955</v>
      </c>
      <c r="J4240" s="14" t="n">
        <f aca="false">H4240*I4240</f>
        <v>119375</v>
      </c>
    </row>
    <row r="4241" customFormat="false" ht="15" hidden="false" customHeight="false" outlineLevel="0" collapsed="false">
      <c r="A4241" s="6" t="str">
        <f aca="false">TEXT(B4241,"0")&amp;"-"&amp;TEXT(C4241,"00")</f>
        <v>2025-11</v>
      </c>
      <c r="B4241" s="4" t="n">
        <v>2025</v>
      </c>
      <c r="C4241" s="4" t="n">
        <v>11</v>
      </c>
      <c r="D4241" s="9" t="s">
        <v>323</v>
      </c>
      <c r="E4241" s="9" t="s">
        <v>370</v>
      </c>
      <c r="F4241" s="12" t="str">
        <f aca="false">INDEX(品項主檔!$B$2:$B$11,MATCH($E4241,品項主檔!$A$2:$A$11,0))</f>
        <v>古早味紅茶</v>
      </c>
      <c r="G4241" s="12" t="str">
        <f aca="false">INDEX(品項主檔!$C$2:$C$11,MATCH($E4241,品項主檔!$A$2:$A$11,0))</f>
        <v>飲品</v>
      </c>
      <c r="H4241" s="17" t="n">
        <f aca="false">SUMIFS(品項年度售價!$D$2:$D$31,品項年度售價!$A$2:$A$31,$B4241,品項年度售價!$B$2:$B$31,$E4241)</f>
        <v>45</v>
      </c>
      <c r="I4241" s="4" t="n">
        <v>2508</v>
      </c>
      <c r="J4241" s="14" t="n">
        <f aca="false">H4241*I4241</f>
        <v>112860</v>
      </c>
    </row>
    <row r="4242" customFormat="false" ht="15" hidden="false" customHeight="false" outlineLevel="0" collapsed="false">
      <c r="A4242" s="6" t="str">
        <f aca="false">TEXT(B4242,"0")&amp;"-"&amp;TEXT(C4242,"00")</f>
        <v>2025-11</v>
      </c>
      <c r="B4242" s="4" t="n">
        <v>2025</v>
      </c>
      <c r="C4242" s="4" t="n">
        <v>11</v>
      </c>
      <c r="D4242" s="9" t="s">
        <v>262</v>
      </c>
      <c r="E4242" s="9" t="s">
        <v>349</v>
      </c>
      <c r="F4242" s="12" t="str">
        <f aca="false">INDEX(品項主檔!$B$2:$B$11,MATCH($E4242,品項主檔!$A$2:$A$11,0))</f>
        <v>招牌牛肉麵</v>
      </c>
      <c r="G4242" s="12" t="str">
        <f aca="false">INDEX(品項主檔!$C$2:$C$11,MATCH($E4242,品項主檔!$A$2:$A$11,0))</f>
        <v>主食</v>
      </c>
      <c r="H4242" s="17" t="n">
        <f aca="false">SUMIFS(品項年度售價!$D$2:$D$31,品項年度售價!$A$2:$A$31,$B4242,品項年度售價!$B$2:$B$31,$E4242)</f>
        <v>295</v>
      </c>
      <c r="I4242" s="4" t="n">
        <v>830</v>
      </c>
      <c r="J4242" s="14" t="n">
        <f aca="false">H4242*I4242</f>
        <v>244850</v>
      </c>
    </row>
    <row r="4243" customFormat="false" ht="15" hidden="false" customHeight="false" outlineLevel="0" collapsed="false">
      <c r="A4243" s="6" t="str">
        <f aca="false">TEXT(B4243,"0")&amp;"-"&amp;TEXT(C4243,"00")</f>
        <v>2025-11</v>
      </c>
      <c r="B4243" s="4" t="n">
        <v>2025</v>
      </c>
      <c r="C4243" s="4" t="n">
        <v>11</v>
      </c>
      <c r="D4243" s="9" t="s">
        <v>262</v>
      </c>
      <c r="E4243" s="9" t="s">
        <v>352</v>
      </c>
      <c r="F4243" s="12" t="str">
        <f aca="false">INDEX(品項主檔!$B$2:$B$11,MATCH($E4243,品項主檔!$A$2:$A$11,0))</f>
        <v>三杯雞定食</v>
      </c>
      <c r="G4243" s="12" t="str">
        <f aca="false">INDEX(品項主檔!$C$2:$C$11,MATCH($E4243,品項主檔!$A$2:$A$11,0))</f>
        <v>主食</v>
      </c>
      <c r="H4243" s="17" t="n">
        <f aca="false">SUMIFS(品項年度售價!$D$2:$D$31,品項年度售價!$A$2:$A$31,$B4243,品項年度售價!$B$2:$B$31,$E4243)</f>
        <v>260</v>
      </c>
      <c r="I4243" s="4" t="n">
        <v>824</v>
      </c>
      <c r="J4243" s="14" t="n">
        <f aca="false">H4243*I4243</f>
        <v>214240</v>
      </c>
    </row>
    <row r="4244" customFormat="false" ht="15" hidden="false" customHeight="false" outlineLevel="0" collapsed="false">
      <c r="A4244" s="6" t="str">
        <f aca="false">TEXT(B4244,"0")&amp;"-"&amp;TEXT(C4244,"00")</f>
        <v>2025-11</v>
      </c>
      <c r="B4244" s="4" t="n">
        <v>2025</v>
      </c>
      <c r="C4244" s="4" t="n">
        <v>11</v>
      </c>
      <c r="D4244" s="9" t="s">
        <v>262</v>
      </c>
      <c r="E4244" s="9" t="s">
        <v>354</v>
      </c>
      <c r="F4244" s="12" t="str">
        <f aca="false">INDEX(品項主檔!$B$2:$B$11,MATCH($E4244,品項主檔!$A$2:$A$11,0))</f>
        <v>蔥油雞腿飯</v>
      </c>
      <c r="G4244" s="12" t="str">
        <f aca="false">INDEX(品項主檔!$C$2:$C$11,MATCH($E4244,品項主檔!$A$2:$A$11,0))</f>
        <v>主食</v>
      </c>
      <c r="H4244" s="17" t="n">
        <f aca="false">SUMIFS(品項年度售價!$D$2:$D$31,品項年度售價!$A$2:$A$31,$B4244,品項年度售價!$B$2:$B$31,$E4244)</f>
        <v>230</v>
      </c>
      <c r="I4244" s="4" t="n">
        <v>662</v>
      </c>
      <c r="J4244" s="14" t="n">
        <f aca="false">H4244*I4244</f>
        <v>152260</v>
      </c>
    </row>
    <row r="4245" customFormat="false" ht="15" hidden="false" customHeight="false" outlineLevel="0" collapsed="false">
      <c r="A4245" s="6" t="str">
        <f aca="false">TEXT(B4245,"0")&amp;"-"&amp;TEXT(C4245,"00")</f>
        <v>2025-11</v>
      </c>
      <c r="B4245" s="4" t="n">
        <v>2025</v>
      </c>
      <c r="C4245" s="4" t="n">
        <v>11</v>
      </c>
      <c r="D4245" s="9" t="s">
        <v>262</v>
      </c>
      <c r="E4245" s="9" t="s">
        <v>356</v>
      </c>
      <c r="F4245" s="12" t="str">
        <f aca="false">INDEX(品項主檔!$B$2:$B$11,MATCH($E4245,品項主檔!$A$2:$A$11,0))</f>
        <v>黑胡椒豬排飯</v>
      </c>
      <c r="G4245" s="12" t="str">
        <f aca="false">INDEX(品項主檔!$C$2:$C$11,MATCH($E4245,品項主檔!$A$2:$A$11,0))</f>
        <v>主食</v>
      </c>
      <c r="H4245" s="17" t="n">
        <f aca="false">SUMIFS(品項年度售價!$D$2:$D$31,品項年度售價!$A$2:$A$31,$B4245,品項年度售價!$B$2:$B$31,$E4245)</f>
        <v>240</v>
      </c>
      <c r="I4245" s="4" t="n">
        <v>796</v>
      </c>
      <c r="J4245" s="14" t="n">
        <f aca="false">H4245*I4245</f>
        <v>191040</v>
      </c>
    </row>
    <row r="4246" customFormat="false" ht="15" hidden="false" customHeight="false" outlineLevel="0" collapsed="false">
      <c r="A4246" s="6" t="str">
        <f aca="false">TEXT(B4246,"0")&amp;"-"&amp;TEXT(C4246,"00")</f>
        <v>2025-11</v>
      </c>
      <c r="B4246" s="4" t="n">
        <v>2025</v>
      </c>
      <c r="C4246" s="4" t="n">
        <v>11</v>
      </c>
      <c r="D4246" s="9" t="s">
        <v>262</v>
      </c>
      <c r="E4246" s="9" t="s">
        <v>358</v>
      </c>
      <c r="F4246" s="12" t="str">
        <f aca="false">INDEX(品項主檔!$B$2:$B$11,MATCH($E4246,品項主檔!$A$2:$A$11,0))</f>
        <v>麻油雞湯麵</v>
      </c>
      <c r="G4246" s="12" t="str">
        <f aca="false">INDEX(品項主檔!$C$2:$C$11,MATCH($E4246,品項主檔!$A$2:$A$11,0))</f>
        <v>主食</v>
      </c>
      <c r="H4246" s="17" t="n">
        <f aca="false">SUMIFS(品項年度售價!$D$2:$D$31,品項年度售價!$A$2:$A$31,$B4246,品項年度售價!$B$2:$B$31,$E4246)</f>
        <v>305</v>
      </c>
      <c r="I4246" s="4" t="n">
        <v>747</v>
      </c>
      <c r="J4246" s="14" t="n">
        <f aca="false">H4246*I4246</f>
        <v>227835</v>
      </c>
    </row>
    <row r="4247" customFormat="false" ht="15" hidden="false" customHeight="false" outlineLevel="0" collapsed="false">
      <c r="A4247" s="6" t="str">
        <f aca="false">TEXT(B4247,"0")&amp;"-"&amp;TEXT(C4247,"00")</f>
        <v>2025-11</v>
      </c>
      <c r="B4247" s="4" t="n">
        <v>2025</v>
      </c>
      <c r="C4247" s="4" t="n">
        <v>11</v>
      </c>
      <c r="D4247" s="9" t="s">
        <v>262</v>
      </c>
      <c r="E4247" s="9" t="s">
        <v>360</v>
      </c>
      <c r="F4247" s="12" t="str">
        <f aca="false">INDEX(品項主檔!$B$2:$B$11,MATCH($E4247,品項主檔!$A$2:$A$11,0))</f>
        <v>塔香涼麵</v>
      </c>
      <c r="G4247" s="12" t="str">
        <f aca="false">INDEX(品項主檔!$C$2:$C$11,MATCH($E4247,品項主檔!$A$2:$A$11,0))</f>
        <v>主食</v>
      </c>
      <c r="H4247" s="17" t="n">
        <f aca="false">SUMIFS(品項年度售價!$D$2:$D$31,品項年度售價!$A$2:$A$31,$B4247,品項年度售價!$B$2:$B$31,$E4247)</f>
        <v>185</v>
      </c>
      <c r="I4247" s="4" t="n">
        <v>372</v>
      </c>
      <c r="J4247" s="14" t="n">
        <f aca="false">H4247*I4247</f>
        <v>68820</v>
      </c>
    </row>
    <row r="4248" customFormat="false" ht="15" hidden="false" customHeight="false" outlineLevel="0" collapsed="false">
      <c r="A4248" s="6" t="str">
        <f aca="false">TEXT(B4248,"0")&amp;"-"&amp;TEXT(C4248,"00")</f>
        <v>2025-11</v>
      </c>
      <c r="B4248" s="4" t="n">
        <v>2025</v>
      </c>
      <c r="C4248" s="4" t="n">
        <v>11</v>
      </c>
      <c r="D4248" s="9" t="s">
        <v>262</v>
      </c>
      <c r="E4248" s="9" t="s">
        <v>362</v>
      </c>
      <c r="F4248" s="12" t="str">
        <f aca="false">INDEX(品項主檔!$B$2:$B$11,MATCH($E4248,品項主檔!$A$2:$A$11,0))</f>
        <v>海鮮炒飯</v>
      </c>
      <c r="G4248" s="12" t="str">
        <f aca="false">INDEX(品項主檔!$C$2:$C$11,MATCH($E4248,品項主檔!$A$2:$A$11,0))</f>
        <v>主食</v>
      </c>
      <c r="H4248" s="17" t="n">
        <f aca="false">SUMIFS(品項年度售價!$D$2:$D$31,品項年度售價!$A$2:$A$31,$B4248,品項年度售價!$B$2:$B$31,$E4248)</f>
        <v>255</v>
      </c>
      <c r="I4248" s="4" t="n">
        <v>590</v>
      </c>
      <c r="J4248" s="14" t="n">
        <f aca="false">H4248*I4248</f>
        <v>150450</v>
      </c>
    </row>
    <row r="4249" customFormat="false" ht="15" hidden="false" customHeight="false" outlineLevel="0" collapsed="false">
      <c r="A4249" s="6" t="str">
        <f aca="false">TEXT(B4249,"0")&amp;"-"&amp;TEXT(C4249,"00")</f>
        <v>2025-11</v>
      </c>
      <c r="B4249" s="4" t="n">
        <v>2025</v>
      </c>
      <c r="C4249" s="4" t="n">
        <v>11</v>
      </c>
      <c r="D4249" s="9" t="s">
        <v>262</v>
      </c>
      <c r="E4249" s="9" t="s">
        <v>364</v>
      </c>
      <c r="F4249" s="12" t="str">
        <f aca="false">INDEX(品項主檔!$B$2:$B$11,MATCH($E4249,品項主檔!$A$2:$A$11,0))</f>
        <v>酸辣湯</v>
      </c>
      <c r="G4249" s="12" t="str">
        <f aca="false">INDEX(品項主檔!$C$2:$C$11,MATCH($E4249,品項主檔!$A$2:$A$11,0))</f>
        <v>湯品</v>
      </c>
      <c r="H4249" s="17" t="n">
        <f aca="false">SUMIFS(品項年度售價!$D$2:$D$31,品項年度售價!$A$2:$A$31,$B4249,品項年度售價!$B$2:$B$31,$E4249)</f>
        <v>60</v>
      </c>
      <c r="I4249" s="4" t="n">
        <v>3673</v>
      </c>
      <c r="J4249" s="14" t="n">
        <f aca="false">H4249*I4249</f>
        <v>220380</v>
      </c>
    </row>
    <row r="4250" customFormat="false" ht="15" hidden="false" customHeight="false" outlineLevel="0" collapsed="false">
      <c r="A4250" s="6" t="str">
        <f aca="false">TEXT(B4250,"0")&amp;"-"&amp;TEXT(C4250,"00")</f>
        <v>2025-11</v>
      </c>
      <c r="B4250" s="4" t="n">
        <v>2025</v>
      </c>
      <c r="C4250" s="4" t="n">
        <v>11</v>
      </c>
      <c r="D4250" s="9" t="s">
        <v>262</v>
      </c>
      <c r="E4250" s="9" t="s">
        <v>367</v>
      </c>
      <c r="F4250" s="12" t="str">
        <f aca="false">INDEX(品項主檔!$B$2:$B$11,MATCH($E4250,品項主檔!$A$2:$A$11,0))</f>
        <v>招牌滷味拼盤</v>
      </c>
      <c r="G4250" s="12" t="str">
        <f aca="false">INDEX(品項主檔!$C$2:$C$11,MATCH($E4250,品項主檔!$A$2:$A$11,0))</f>
        <v>小菜</v>
      </c>
      <c r="H4250" s="17" t="n">
        <f aca="false">SUMIFS(品項年度售價!$D$2:$D$31,品項年度售價!$A$2:$A$31,$B4250,品項年度售價!$B$2:$B$31,$E4250)</f>
        <v>125</v>
      </c>
      <c r="I4250" s="4" t="n">
        <v>2345</v>
      </c>
      <c r="J4250" s="14" t="n">
        <f aca="false">H4250*I4250</f>
        <v>293125</v>
      </c>
    </row>
    <row r="4251" customFormat="false" ht="15" hidden="false" customHeight="false" outlineLevel="0" collapsed="false">
      <c r="A4251" s="6" t="str">
        <f aca="false">TEXT(B4251,"0")&amp;"-"&amp;TEXT(C4251,"00")</f>
        <v>2025-11</v>
      </c>
      <c r="B4251" s="4" t="n">
        <v>2025</v>
      </c>
      <c r="C4251" s="4" t="n">
        <v>11</v>
      </c>
      <c r="D4251" s="9" t="s">
        <v>262</v>
      </c>
      <c r="E4251" s="9" t="s">
        <v>370</v>
      </c>
      <c r="F4251" s="12" t="str">
        <f aca="false">INDEX(品項主檔!$B$2:$B$11,MATCH($E4251,品項主檔!$A$2:$A$11,0))</f>
        <v>古早味紅茶</v>
      </c>
      <c r="G4251" s="12" t="str">
        <f aca="false">INDEX(品項主檔!$C$2:$C$11,MATCH($E4251,品項主檔!$A$2:$A$11,0))</f>
        <v>飲品</v>
      </c>
      <c r="H4251" s="17" t="n">
        <f aca="false">SUMIFS(品項年度售價!$D$2:$D$31,品項年度售價!$A$2:$A$31,$B4251,品項年度售價!$B$2:$B$31,$E4251)</f>
        <v>45</v>
      </c>
      <c r="I4251" s="4" t="n">
        <v>4401</v>
      </c>
      <c r="J4251" s="14" t="n">
        <f aca="false">H4251*I4251</f>
        <v>198045</v>
      </c>
    </row>
    <row r="4252" customFormat="false" ht="15" hidden="false" customHeight="false" outlineLevel="0" collapsed="false">
      <c r="A4252" s="6" t="str">
        <f aca="false">TEXT(B4252,"0")&amp;"-"&amp;TEXT(C4252,"00")</f>
        <v>2025-11</v>
      </c>
      <c r="B4252" s="4" t="n">
        <v>2025</v>
      </c>
      <c r="C4252" s="4" t="n">
        <v>11</v>
      </c>
      <c r="D4252" s="9" t="s">
        <v>269</v>
      </c>
      <c r="E4252" s="9" t="s">
        <v>349</v>
      </c>
      <c r="F4252" s="12" t="str">
        <f aca="false">INDEX(品項主檔!$B$2:$B$11,MATCH($E4252,品項主檔!$A$2:$A$11,0))</f>
        <v>招牌牛肉麵</v>
      </c>
      <c r="G4252" s="12" t="str">
        <f aca="false">INDEX(品項主檔!$C$2:$C$11,MATCH($E4252,品項主檔!$A$2:$A$11,0))</f>
        <v>主食</v>
      </c>
      <c r="H4252" s="17" t="n">
        <f aca="false">SUMIFS(品項年度售價!$D$2:$D$31,品項年度售價!$A$2:$A$31,$B4252,品項年度售價!$B$2:$B$31,$E4252)</f>
        <v>295</v>
      </c>
      <c r="I4252" s="4" t="n">
        <v>622</v>
      </c>
      <c r="J4252" s="14" t="n">
        <f aca="false">H4252*I4252</f>
        <v>183490</v>
      </c>
    </row>
    <row r="4253" customFormat="false" ht="15" hidden="false" customHeight="false" outlineLevel="0" collapsed="false">
      <c r="A4253" s="6" t="str">
        <f aca="false">TEXT(B4253,"0")&amp;"-"&amp;TEXT(C4253,"00")</f>
        <v>2025-11</v>
      </c>
      <c r="B4253" s="4" t="n">
        <v>2025</v>
      </c>
      <c r="C4253" s="4" t="n">
        <v>11</v>
      </c>
      <c r="D4253" s="9" t="s">
        <v>269</v>
      </c>
      <c r="E4253" s="9" t="s">
        <v>352</v>
      </c>
      <c r="F4253" s="12" t="str">
        <f aca="false">INDEX(品項主檔!$B$2:$B$11,MATCH($E4253,品項主檔!$A$2:$A$11,0))</f>
        <v>三杯雞定食</v>
      </c>
      <c r="G4253" s="12" t="str">
        <f aca="false">INDEX(品項主檔!$C$2:$C$11,MATCH($E4253,品項主檔!$A$2:$A$11,0))</f>
        <v>主食</v>
      </c>
      <c r="H4253" s="17" t="n">
        <f aca="false">SUMIFS(品項年度售價!$D$2:$D$31,品項年度售價!$A$2:$A$31,$B4253,品項年度售價!$B$2:$B$31,$E4253)</f>
        <v>260</v>
      </c>
      <c r="I4253" s="4" t="n">
        <v>520</v>
      </c>
      <c r="J4253" s="14" t="n">
        <f aca="false">H4253*I4253</f>
        <v>135200</v>
      </c>
    </row>
    <row r="4254" customFormat="false" ht="15" hidden="false" customHeight="false" outlineLevel="0" collapsed="false">
      <c r="A4254" s="6" t="str">
        <f aca="false">TEXT(B4254,"0")&amp;"-"&amp;TEXT(C4254,"00")</f>
        <v>2025-11</v>
      </c>
      <c r="B4254" s="4" t="n">
        <v>2025</v>
      </c>
      <c r="C4254" s="4" t="n">
        <v>11</v>
      </c>
      <c r="D4254" s="9" t="s">
        <v>269</v>
      </c>
      <c r="E4254" s="9" t="s">
        <v>354</v>
      </c>
      <c r="F4254" s="12" t="str">
        <f aca="false">INDEX(品項主檔!$B$2:$B$11,MATCH($E4254,品項主檔!$A$2:$A$11,0))</f>
        <v>蔥油雞腿飯</v>
      </c>
      <c r="G4254" s="12" t="str">
        <f aca="false">INDEX(品項主檔!$C$2:$C$11,MATCH($E4254,品項主檔!$A$2:$A$11,0))</f>
        <v>主食</v>
      </c>
      <c r="H4254" s="17" t="n">
        <f aca="false">SUMIFS(品項年度售價!$D$2:$D$31,品項年度售價!$A$2:$A$31,$B4254,品項年度售價!$B$2:$B$31,$E4254)</f>
        <v>230</v>
      </c>
      <c r="I4254" s="4" t="n">
        <v>622</v>
      </c>
      <c r="J4254" s="14" t="n">
        <f aca="false">H4254*I4254</f>
        <v>143060</v>
      </c>
    </row>
    <row r="4255" customFormat="false" ht="15" hidden="false" customHeight="false" outlineLevel="0" collapsed="false">
      <c r="A4255" s="6" t="str">
        <f aca="false">TEXT(B4255,"0")&amp;"-"&amp;TEXT(C4255,"00")</f>
        <v>2025-11</v>
      </c>
      <c r="B4255" s="4" t="n">
        <v>2025</v>
      </c>
      <c r="C4255" s="4" t="n">
        <v>11</v>
      </c>
      <c r="D4255" s="9" t="s">
        <v>269</v>
      </c>
      <c r="E4255" s="9" t="s">
        <v>356</v>
      </c>
      <c r="F4255" s="12" t="str">
        <f aca="false">INDEX(品項主檔!$B$2:$B$11,MATCH($E4255,品項主檔!$A$2:$A$11,0))</f>
        <v>黑胡椒豬排飯</v>
      </c>
      <c r="G4255" s="12" t="str">
        <f aca="false">INDEX(品項主檔!$C$2:$C$11,MATCH($E4255,品項主檔!$A$2:$A$11,0))</f>
        <v>主食</v>
      </c>
      <c r="H4255" s="17" t="n">
        <f aca="false">SUMIFS(品項年度售價!$D$2:$D$31,品項年度售價!$A$2:$A$31,$B4255,品項年度售價!$B$2:$B$31,$E4255)</f>
        <v>240</v>
      </c>
      <c r="I4255" s="4" t="n">
        <v>654</v>
      </c>
      <c r="J4255" s="14" t="n">
        <f aca="false">H4255*I4255</f>
        <v>156960</v>
      </c>
    </row>
    <row r="4256" customFormat="false" ht="15" hidden="false" customHeight="false" outlineLevel="0" collapsed="false">
      <c r="A4256" s="6" t="str">
        <f aca="false">TEXT(B4256,"0")&amp;"-"&amp;TEXT(C4256,"00")</f>
        <v>2025-11</v>
      </c>
      <c r="B4256" s="4" t="n">
        <v>2025</v>
      </c>
      <c r="C4256" s="4" t="n">
        <v>11</v>
      </c>
      <c r="D4256" s="9" t="s">
        <v>269</v>
      </c>
      <c r="E4256" s="9" t="s">
        <v>358</v>
      </c>
      <c r="F4256" s="12" t="str">
        <f aca="false">INDEX(品項主檔!$B$2:$B$11,MATCH($E4256,品項主檔!$A$2:$A$11,0))</f>
        <v>麻油雞湯麵</v>
      </c>
      <c r="G4256" s="12" t="str">
        <f aca="false">INDEX(品項主檔!$C$2:$C$11,MATCH($E4256,品項主檔!$A$2:$A$11,0))</f>
        <v>主食</v>
      </c>
      <c r="H4256" s="17" t="n">
        <f aca="false">SUMIFS(品項年度售價!$D$2:$D$31,品項年度售價!$A$2:$A$31,$B4256,品項年度售價!$B$2:$B$31,$E4256)</f>
        <v>305</v>
      </c>
      <c r="I4256" s="4" t="n">
        <v>608</v>
      </c>
      <c r="J4256" s="14" t="n">
        <f aca="false">H4256*I4256</f>
        <v>185440</v>
      </c>
    </row>
    <row r="4257" customFormat="false" ht="15" hidden="false" customHeight="false" outlineLevel="0" collapsed="false">
      <c r="A4257" s="6" t="str">
        <f aca="false">TEXT(B4257,"0")&amp;"-"&amp;TEXT(C4257,"00")</f>
        <v>2025-11</v>
      </c>
      <c r="B4257" s="4" t="n">
        <v>2025</v>
      </c>
      <c r="C4257" s="4" t="n">
        <v>11</v>
      </c>
      <c r="D4257" s="9" t="s">
        <v>269</v>
      </c>
      <c r="E4257" s="9" t="s">
        <v>360</v>
      </c>
      <c r="F4257" s="12" t="str">
        <f aca="false">INDEX(品項主檔!$B$2:$B$11,MATCH($E4257,品項主檔!$A$2:$A$11,0))</f>
        <v>塔香涼麵</v>
      </c>
      <c r="G4257" s="12" t="str">
        <f aca="false">INDEX(品項主檔!$C$2:$C$11,MATCH($E4257,品項主檔!$A$2:$A$11,0))</f>
        <v>主食</v>
      </c>
      <c r="H4257" s="17" t="n">
        <f aca="false">SUMIFS(品項年度售價!$D$2:$D$31,品項年度售價!$A$2:$A$31,$B4257,品項年度售價!$B$2:$B$31,$E4257)</f>
        <v>185</v>
      </c>
      <c r="I4257" s="4" t="n">
        <v>329</v>
      </c>
      <c r="J4257" s="14" t="n">
        <f aca="false">H4257*I4257</f>
        <v>60865</v>
      </c>
    </row>
    <row r="4258" customFormat="false" ht="15" hidden="false" customHeight="false" outlineLevel="0" collapsed="false">
      <c r="A4258" s="6" t="str">
        <f aca="false">TEXT(B4258,"0")&amp;"-"&amp;TEXT(C4258,"00")</f>
        <v>2025-11</v>
      </c>
      <c r="B4258" s="4" t="n">
        <v>2025</v>
      </c>
      <c r="C4258" s="4" t="n">
        <v>11</v>
      </c>
      <c r="D4258" s="9" t="s">
        <v>269</v>
      </c>
      <c r="E4258" s="9" t="s">
        <v>362</v>
      </c>
      <c r="F4258" s="12" t="str">
        <f aca="false">INDEX(品項主檔!$B$2:$B$11,MATCH($E4258,品項主檔!$A$2:$A$11,0))</f>
        <v>海鮮炒飯</v>
      </c>
      <c r="G4258" s="12" t="str">
        <f aca="false">INDEX(品項主檔!$C$2:$C$11,MATCH($E4258,品項主檔!$A$2:$A$11,0))</f>
        <v>主食</v>
      </c>
      <c r="H4258" s="17" t="n">
        <f aca="false">SUMIFS(品項年度售價!$D$2:$D$31,品項年度售價!$A$2:$A$31,$B4258,品項年度售價!$B$2:$B$31,$E4258)</f>
        <v>255</v>
      </c>
      <c r="I4258" s="4" t="n">
        <v>601</v>
      </c>
      <c r="J4258" s="14" t="n">
        <f aca="false">H4258*I4258</f>
        <v>153255</v>
      </c>
    </row>
    <row r="4259" customFormat="false" ht="15" hidden="false" customHeight="false" outlineLevel="0" collapsed="false">
      <c r="A4259" s="6" t="str">
        <f aca="false">TEXT(B4259,"0")&amp;"-"&amp;TEXT(C4259,"00")</f>
        <v>2025-11</v>
      </c>
      <c r="B4259" s="4" t="n">
        <v>2025</v>
      </c>
      <c r="C4259" s="4" t="n">
        <v>11</v>
      </c>
      <c r="D4259" s="9" t="s">
        <v>269</v>
      </c>
      <c r="E4259" s="9" t="s">
        <v>364</v>
      </c>
      <c r="F4259" s="12" t="str">
        <f aca="false">INDEX(品項主檔!$B$2:$B$11,MATCH($E4259,品項主檔!$A$2:$A$11,0))</f>
        <v>酸辣湯</v>
      </c>
      <c r="G4259" s="12" t="str">
        <f aca="false">INDEX(品項主檔!$C$2:$C$11,MATCH($E4259,品項主檔!$A$2:$A$11,0))</f>
        <v>湯品</v>
      </c>
      <c r="H4259" s="17" t="n">
        <f aca="false">SUMIFS(品項年度售價!$D$2:$D$31,品項年度售價!$A$2:$A$31,$B4259,品項年度售價!$B$2:$B$31,$E4259)</f>
        <v>60</v>
      </c>
      <c r="I4259" s="4" t="n">
        <v>3257</v>
      </c>
      <c r="J4259" s="14" t="n">
        <f aca="false">H4259*I4259</f>
        <v>195420</v>
      </c>
    </row>
    <row r="4260" customFormat="false" ht="15" hidden="false" customHeight="false" outlineLevel="0" collapsed="false">
      <c r="A4260" s="6" t="str">
        <f aca="false">TEXT(B4260,"0")&amp;"-"&amp;TEXT(C4260,"00")</f>
        <v>2025-11</v>
      </c>
      <c r="B4260" s="4" t="n">
        <v>2025</v>
      </c>
      <c r="C4260" s="4" t="n">
        <v>11</v>
      </c>
      <c r="D4260" s="9" t="s">
        <v>269</v>
      </c>
      <c r="E4260" s="9" t="s">
        <v>367</v>
      </c>
      <c r="F4260" s="12" t="str">
        <f aca="false">INDEX(品項主檔!$B$2:$B$11,MATCH($E4260,品項主檔!$A$2:$A$11,0))</f>
        <v>招牌滷味拼盤</v>
      </c>
      <c r="G4260" s="12" t="str">
        <f aca="false">INDEX(品項主檔!$C$2:$C$11,MATCH($E4260,品項主檔!$A$2:$A$11,0))</f>
        <v>小菜</v>
      </c>
      <c r="H4260" s="17" t="n">
        <f aca="false">SUMIFS(品項年度售價!$D$2:$D$31,品項年度售價!$A$2:$A$31,$B4260,品項年度售價!$B$2:$B$31,$E4260)</f>
        <v>125</v>
      </c>
      <c r="I4260" s="4" t="n">
        <v>2100</v>
      </c>
      <c r="J4260" s="14" t="n">
        <f aca="false">H4260*I4260</f>
        <v>262500</v>
      </c>
    </row>
    <row r="4261" customFormat="false" ht="15" hidden="false" customHeight="false" outlineLevel="0" collapsed="false">
      <c r="A4261" s="6" t="str">
        <f aca="false">TEXT(B4261,"0")&amp;"-"&amp;TEXT(C4261,"00")</f>
        <v>2025-11</v>
      </c>
      <c r="B4261" s="4" t="n">
        <v>2025</v>
      </c>
      <c r="C4261" s="4" t="n">
        <v>11</v>
      </c>
      <c r="D4261" s="9" t="s">
        <v>269</v>
      </c>
      <c r="E4261" s="9" t="s">
        <v>370</v>
      </c>
      <c r="F4261" s="12" t="str">
        <f aca="false">INDEX(品項主檔!$B$2:$B$11,MATCH($E4261,品項主檔!$A$2:$A$11,0))</f>
        <v>古早味紅茶</v>
      </c>
      <c r="G4261" s="12" t="str">
        <f aca="false">INDEX(品項主檔!$C$2:$C$11,MATCH($E4261,品項主檔!$A$2:$A$11,0))</f>
        <v>飲品</v>
      </c>
      <c r="H4261" s="17" t="n">
        <f aca="false">SUMIFS(品項年度售價!$D$2:$D$31,品項年度售價!$A$2:$A$31,$B4261,品項年度售價!$B$2:$B$31,$E4261)</f>
        <v>45</v>
      </c>
      <c r="I4261" s="4" t="n">
        <v>4426</v>
      </c>
      <c r="J4261" s="14" t="n">
        <f aca="false">H4261*I4261</f>
        <v>199170</v>
      </c>
    </row>
    <row r="4262" customFormat="false" ht="15" hidden="false" customHeight="false" outlineLevel="0" collapsed="false">
      <c r="A4262" s="6" t="str">
        <f aca="false">TEXT(B4262,"0")&amp;"-"&amp;TEXT(C4262,"00")</f>
        <v>2025-11</v>
      </c>
      <c r="B4262" s="4" t="n">
        <v>2025</v>
      </c>
      <c r="C4262" s="4" t="n">
        <v>11</v>
      </c>
      <c r="D4262" s="9" t="s">
        <v>273</v>
      </c>
      <c r="E4262" s="9" t="s">
        <v>349</v>
      </c>
      <c r="F4262" s="12" t="str">
        <f aca="false">INDEX(品項主檔!$B$2:$B$11,MATCH($E4262,品項主檔!$A$2:$A$11,0))</f>
        <v>招牌牛肉麵</v>
      </c>
      <c r="G4262" s="12" t="str">
        <f aca="false">INDEX(品項主檔!$C$2:$C$11,MATCH($E4262,品項主檔!$A$2:$A$11,0))</f>
        <v>主食</v>
      </c>
      <c r="H4262" s="17" t="n">
        <f aca="false">SUMIFS(品項年度售價!$D$2:$D$31,品項年度售價!$A$2:$A$31,$B4262,品項年度售價!$B$2:$B$31,$E4262)</f>
        <v>295</v>
      </c>
      <c r="I4262" s="4" t="n">
        <v>311</v>
      </c>
      <c r="J4262" s="14" t="n">
        <f aca="false">H4262*I4262</f>
        <v>91745</v>
      </c>
    </row>
    <row r="4263" customFormat="false" ht="15" hidden="false" customHeight="false" outlineLevel="0" collapsed="false">
      <c r="A4263" s="6" t="str">
        <f aca="false">TEXT(B4263,"0")&amp;"-"&amp;TEXT(C4263,"00")</f>
        <v>2025-11</v>
      </c>
      <c r="B4263" s="4" t="n">
        <v>2025</v>
      </c>
      <c r="C4263" s="4" t="n">
        <v>11</v>
      </c>
      <c r="D4263" s="9" t="s">
        <v>273</v>
      </c>
      <c r="E4263" s="9" t="s">
        <v>352</v>
      </c>
      <c r="F4263" s="12" t="str">
        <f aca="false">INDEX(品項主檔!$B$2:$B$11,MATCH($E4263,品項主檔!$A$2:$A$11,0))</f>
        <v>三杯雞定食</v>
      </c>
      <c r="G4263" s="12" t="str">
        <f aca="false">INDEX(品項主檔!$C$2:$C$11,MATCH($E4263,品項主檔!$A$2:$A$11,0))</f>
        <v>主食</v>
      </c>
      <c r="H4263" s="17" t="n">
        <f aca="false">SUMIFS(品項年度售價!$D$2:$D$31,品項年度售價!$A$2:$A$31,$B4263,品項年度售價!$B$2:$B$31,$E4263)</f>
        <v>260</v>
      </c>
      <c r="I4263" s="4" t="n">
        <v>393</v>
      </c>
      <c r="J4263" s="14" t="n">
        <f aca="false">H4263*I4263</f>
        <v>102180</v>
      </c>
    </row>
    <row r="4264" customFormat="false" ht="15" hidden="false" customHeight="false" outlineLevel="0" collapsed="false">
      <c r="A4264" s="6" t="str">
        <f aca="false">TEXT(B4264,"0")&amp;"-"&amp;TEXT(C4264,"00")</f>
        <v>2025-11</v>
      </c>
      <c r="B4264" s="4" t="n">
        <v>2025</v>
      </c>
      <c r="C4264" s="4" t="n">
        <v>11</v>
      </c>
      <c r="D4264" s="9" t="s">
        <v>273</v>
      </c>
      <c r="E4264" s="9" t="s">
        <v>354</v>
      </c>
      <c r="F4264" s="12" t="str">
        <f aca="false">INDEX(品項主檔!$B$2:$B$11,MATCH($E4264,品項主檔!$A$2:$A$11,0))</f>
        <v>蔥油雞腿飯</v>
      </c>
      <c r="G4264" s="12" t="str">
        <f aca="false">INDEX(品項主檔!$C$2:$C$11,MATCH($E4264,品項主檔!$A$2:$A$11,0))</f>
        <v>主食</v>
      </c>
      <c r="H4264" s="17" t="n">
        <f aca="false">SUMIFS(品項年度售價!$D$2:$D$31,品項年度售價!$A$2:$A$31,$B4264,品項年度售價!$B$2:$B$31,$E4264)</f>
        <v>230</v>
      </c>
      <c r="I4264" s="4" t="n">
        <v>396</v>
      </c>
      <c r="J4264" s="14" t="n">
        <f aca="false">H4264*I4264</f>
        <v>91080</v>
      </c>
    </row>
    <row r="4265" customFormat="false" ht="15" hidden="false" customHeight="false" outlineLevel="0" collapsed="false">
      <c r="A4265" s="6" t="str">
        <f aca="false">TEXT(B4265,"0")&amp;"-"&amp;TEXT(C4265,"00")</f>
        <v>2025-11</v>
      </c>
      <c r="B4265" s="4" t="n">
        <v>2025</v>
      </c>
      <c r="C4265" s="4" t="n">
        <v>11</v>
      </c>
      <c r="D4265" s="9" t="s">
        <v>273</v>
      </c>
      <c r="E4265" s="9" t="s">
        <v>356</v>
      </c>
      <c r="F4265" s="12" t="str">
        <f aca="false">INDEX(品項主檔!$B$2:$B$11,MATCH($E4265,品項主檔!$A$2:$A$11,0))</f>
        <v>黑胡椒豬排飯</v>
      </c>
      <c r="G4265" s="12" t="str">
        <f aca="false">INDEX(品項主檔!$C$2:$C$11,MATCH($E4265,品項主檔!$A$2:$A$11,0))</f>
        <v>主食</v>
      </c>
      <c r="H4265" s="17" t="n">
        <f aca="false">SUMIFS(品項年度售價!$D$2:$D$31,品項年度售價!$A$2:$A$31,$B4265,品項年度售價!$B$2:$B$31,$E4265)</f>
        <v>240</v>
      </c>
      <c r="I4265" s="4" t="n">
        <v>371</v>
      </c>
      <c r="J4265" s="14" t="n">
        <f aca="false">H4265*I4265</f>
        <v>89040</v>
      </c>
    </row>
    <row r="4266" customFormat="false" ht="15" hidden="false" customHeight="false" outlineLevel="0" collapsed="false">
      <c r="A4266" s="6" t="str">
        <f aca="false">TEXT(B4266,"0")&amp;"-"&amp;TEXT(C4266,"00")</f>
        <v>2025-11</v>
      </c>
      <c r="B4266" s="4" t="n">
        <v>2025</v>
      </c>
      <c r="C4266" s="4" t="n">
        <v>11</v>
      </c>
      <c r="D4266" s="9" t="s">
        <v>273</v>
      </c>
      <c r="E4266" s="9" t="s">
        <v>358</v>
      </c>
      <c r="F4266" s="12" t="str">
        <f aca="false">INDEX(品項主檔!$B$2:$B$11,MATCH($E4266,品項主檔!$A$2:$A$11,0))</f>
        <v>麻油雞湯麵</v>
      </c>
      <c r="G4266" s="12" t="str">
        <f aca="false">INDEX(品項主檔!$C$2:$C$11,MATCH($E4266,品項主檔!$A$2:$A$11,0))</f>
        <v>主食</v>
      </c>
      <c r="H4266" s="17" t="n">
        <f aca="false">SUMIFS(品項年度售價!$D$2:$D$31,品項年度售價!$A$2:$A$31,$B4266,品項年度售價!$B$2:$B$31,$E4266)</f>
        <v>305</v>
      </c>
      <c r="I4266" s="4" t="n">
        <v>436</v>
      </c>
      <c r="J4266" s="14" t="n">
        <f aca="false">H4266*I4266</f>
        <v>132980</v>
      </c>
    </row>
    <row r="4267" customFormat="false" ht="15" hidden="false" customHeight="false" outlineLevel="0" collapsed="false">
      <c r="A4267" s="6" t="str">
        <f aca="false">TEXT(B4267,"0")&amp;"-"&amp;TEXT(C4267,"00")</f>
        <v>2025-11</v>
      </c>
      <c r="B4267" s="4" t="n">
        <v>2025</v>
      </c>
      <c r="C4267" s="4" t="n">
        <v>11</v>
      </c>
      <c r="D4267" s="9" t="s">
        <v>273</v>
      </c>
      <c r="E4267" s="9" t="s">
        <v>360</v>
      </c>
      <c r="F4267" s="12" t="str">
        <f aca="false">INDEX(品項主檔!$B$2:$B$11,MATCH($E4267,品項主檔!$A$2:$A$11,0))</f>
        <v>塔香涼麵</v>
      </c>
      <c r="G4267" s="12" t="str">
        <f aca="false">INDEX(品項主檔!$C$2:$C$11,MATCH($E4267,品項主檔!$A$2:$A$11,0))</f>
        <v>主食</v>
      </c>
      <c r="H4267" s="17" t="n">
        <f aca="false">SUMIFS(品項年度售價!$D$2:$D$31,品項年度售價!$A$2:$A$31,$B4267,品項年度售價!$B$2:$B$31,$E4267)</f>
        <v>185</v>
      </c>
      <c r="I4267" s="4" t="n">
        <v>255</v>
      </c>
      <c r="J4267" s="14" t="n">
        <f aca="false">H4267*I4267</f>
        <v>47175</v>
      </c>
    </row>
    <row r="4268" customFormat="false" ht="15" hidden="false" customHeight="false" outlineLevel="0" collapsed="false">
      <c r="A4268" s="6" t="str">
        <f aca="false">TEXT(B4268,"0")&amp;"-"&amp;TEXT(C4268,"00")</f>
        <v>2025-11</v>
      </c>
      <c r="B4268" s="4" t="n">
        <v>2025</v>
      </c>
      <c r="C4268" s="4" t="n">
        <v>11</v>
      </c>
      <c r="D4268" s="9" t="s">
        <v>273</v>
      </c>
      <c r="E4268" s="9" t="s">
        <v>362</v>
      </c>
      <c r="F4268" s="12" t="str">
        <f aca="false">INDEX(品項主檔!$B$2:$B$11,MATCH($E4268,品項主檔!$A$2:$A$11,0))</f>
        <v>海鮮炒飯</v>
      </c>
      <c r="G4268" s="12" t="str">
        <f aca="false">INDEX(品項主檔!$C$2:$C$11,MATCH($E4268,品項主檔!$A$2:$A$11,0))</f>
        <v>主食</v>
      </c>
      <c r="H4268" s="17" t="n">
        <f aca="false">SUMIFS(品項年度售價!$D$2:$D$31,品項年度售價!$A$2:$A$31,$B4268,品項年度售價!$B$2:$B$31,$E4268)</f>
        <v>255</v>
      </c>
      <c r="I4268" s="4" t="n">
        <v>410</v>
      </c>
      <c r="J4268" s="14" t="n">
        <f aca="false">H4268*I4268</f>
        <v>104550</v>
      </c>
    </row>
    <row r="4269" customFormat="false" ht="15" hidden="false" customHeight="false" outlineLevel="0" collapsed="false">
      <c r="A4269" s="6" t="str">
        <f aca="false">TEXT(B4269,"0")&amp;"-"&amp;TEXT(C4269,"00")</f>
        <v>2025-11</v>
      </c>
      <c r="B4269" s="4" t="n">
        <v>2025</v>
      </c>
      <c r="C4269" s="4" t="n">
        <v>11</v>
      </c>
      <c r="D4269" s="9" t="s">
        <v>273</v>
      </c>
      <c r="E4269" s="9" t="s">
        <v>364</v>
      </c>
      <c r="F4269" s="12" t="str">
        <f aca="false">INDEX(品項主檔!$B$2:$B$11,MATCH($E4269,品項主檔!$A$2:$A$11,0))</f>
        <v>酸辣湯</v>
      </c>
      <c r="G4269" s="12" t="str">
        <f aca="false">INDEX(品項主檔!$C$2:$C$11,MATCH($E4269,品項主檔!$A$2:$A$11,0))</f>
        <v>湯品</v>
      </c>
      <c r="H4269" s="17" t="n">
        <f aca="false">SUMIFS(品項年度售價!$D$2:$D$31,品項年度售價!$A$2:$A$31,$B4269,品項年度售價!$B$2:$B$31,$E4269)</f>
        <v>60</v>
      </c>
      <c r="I4269" s="4" t="n">
        <v>2117</v>
      </c>
      <c r="J4269" s="14" t="n">
        <f aca="false">H4269*I4269</f>
        <v>127020</v>
      </c>
    </row>
    <row r="4270" customFormat="false" ht="15" hidden="false" customHeight="false" outlineLevel="0" collapsed="false">
      <c r="A4270" s="6" t="str">
        <f aca="false">TEXT(B4270,"0")&amp;"-"&amp;TEXT(C4270,"00")</f>
        <v>2025-11</v>
      </c>
      <c r="B4270" s="4" t="n">
        <v>2025</v>
      </c>
      <c r="C4270" s="4" t="n">
        <v>11</v>
      </c>
      <c r="D4270" s="9" t="s">
        <v>273</v>
      </c>
      <c r="E4270" s="9" t="s">
        <v>367</v>
      </c>
      <c r="F4270" s="12" t="str">
        <f aca="false">INDEX(品項主檔!$B$2:$B$11,MATCH($E4270,品項主檔!$A$2:$A$11,0))</f>
        <v>招牌滷味拼盤</v>
      </c>
      <c r="G4270" s="12" t="str">
        <f aca="false">INDEX(品項主檔!$C$2:$C$11,MATCH($E4270,品項主檔!$A$2:$A$11,0))</f>
        <v>小菜</v>
      </c>
      <c r="H4270" s="17" t="n">
        <f aca="false">SUMIFS(品項年度售價!$D$2:$D$31,品項年度售價!$A$2:$A$31,$B4270,品項年度售價!$B$2:$B$31,$E4270)</f>
        <v>125</v>
      </c>
      <c r="I4270" s="4" t="n">
        <v>1347</v>
      </c>
      <c r="J4270" s="14" t="n">
        <f aca="false">H4270*I4270</f>
        <v>168375</v>
      </c>
    </row>
    <row r="4271" customFormat="false" ht="15" hidden="false" customHeight="false" outlineLevel="0" collapsed="false">
      <c r="A4271" s="6" t="str">
        <f aca="false">TEXT(B4271,"0")&amp;"-"&amp;TEXT(C4271,"00")</f>
        <v>2025-11</v>
      </c>
      <c r="B4271" s="4" t="n">
        <v>2025</v>
      </c>
      <c r="C4271" s="4" t="n">
        <v>11</v>
      </c>
      <c r="D4271" s="9" t="s">
        <v>273</v>
      </c>
      <c r="E4271" s="9" t="s">
        <v>370</v>
      </c>
      <c r="F4271" s="12" t="str">
        <f aca="false">INDEX(品項主檔!$B$2:$B$11,MATCH($E4271,品項主檔!$A$2:$A$11,0))</f>
        <v>古早味紅茶</v>
      </c>
      <c r="G4271" s="12" t="str">
        <f aca="false">INDEX(品項主檔!$C$2:$C$11,MATCH($E4271,品項主檔!$A$2:$A$11,0))</f>
        <v>飲品</v>
      </c>
      <c r="H4271" s="17" t="n">
        <f aca="false">SUMIFS(品項年度售價!$D$2:$D$31,品項年度售價!$A$2:$A$31,$B4271,品項年度售價!$B$2:$B$31,$E4271)</f>
        <v>45</v>
      </c>
      <c r="I4271" s="4" t="n">
        <v>2661</v>
      </c>
      <c r="J4271" s="14" t="n">
        <f aca="false">H4271*I4271</f>
        <v>119745</v>
      </c>
    </row>
    <row r="4272" customFormat="false" ht="15" hidden="false" customHeight="false" outlineLevel="0" collapsed="false">
      <c r="A4272" s="6" t="str">
        <f aca="false">TEXT(B4272,"0")&amp;"-"&amp;TEXT(C4272,"00")</f>
        <v>2025-11</v>
      </c>
      <c r="B4272" s="4" t="n">
        <v>2025</v>
      </c>
      <c r="C4272" s="4" t="n">
        <v>11</v>
      </c>
      <c r="D4272" s="9" t="s">
        <v>277</v>
      </c>
      <c r="E4272" s="9" t="s">
        <v>349</v>
      </c>
      <c r="F4272" s="12" t="str">
        <f aca="false">INDEX(品項主檔!$B$2:$B$11,MATCH($E4272,品項主檔!$A$2:$A$11,0))</f>
        <v>招牌牛肉麵</v>
      </c>
      <c r="G4272" s="12" t="str">
        <f aca="false">INDEX(品項主檔!$C$2:$C$11,MATCH($E4272,品項主檔!$A$2:$A$11,0))</f>
        <v>主食</v>
      </c>
      <c r="H4272" s="17" t="n">
        <f aca="false">SUMIFS(品項年度售價!$D$2:$D$31,品項年度售價!$A$2:$A$31,$B4272,品項年度售價!$B$2:$B$31,$E4272)</f>
        <v>295</v>
      </c>
      <c r="I4272" s="4" t="n">
        <v>233</v>
      </c>
      <c r="J4272" s="14" t="n">
        <f aca="false">H4272*I4272</f>
        <v>68735</v>
      </c>
    </row>
    <row r="4273" customFormat="false" ht="15" hidden="false" customHeight="false" outlineLevel="0" collapsed="false">
      <c r="A4273" s="6" t="str">
        <f aca="false">TEXT(B4273,"0")&amp;"-"&amp;TEXT(C4273,"00")</f>
        <v>2025-11</v>
      </c>
      <c r="B4273" s="4" t="n">
        <v>2025</v>
      </c>
      <c r="C4273" s="4" t="n">
        <v>11</v>
      </c>
      <c r="D4273" s="9" t="s">
        <v>277</v>
      </c>
      <c r="E4273" s="9" t="s">
        <v>352</v>
      </c>
      <c r="F4273" s="12" t="str">
        <f aca="false">INDEX(品項主檔!$B$2:$B$11,MATCH($E4273,品項主檔!$A$2:$A$11,0))</f>
        <v>三杯雞定食</v>
      </c>
      <c r="G4273" s="12" t="str">
        <f aca="false">INDEX(品項主檔!$C$2:$C$11,MATCH($E4273,品項主檔!$A$2:$A$11,0))</f>
        <v>主食</v>
      </c>
      <c r="H4273" s="17" t="n">
        <f aca="false">SUMIFS(品項年度售價!$D$2:$D$31,品項年度售價!$A$2:$A$31,$B4273,品項年度售價!$B$2:$B$31,$E4273)</f>
        <v>260</v>
      </c>
      <c r="I4273" s="4" t="n">
        <v>222</v>
      </c>
      <c r="J4273" s="14" t="n">
        <f aca="false">H4273*I4273</f>
        <v>57720</v>
      </c>
    </row>
    <row r="4274" customFormat="false" ht="15" hidden="false" customHeight="false" outlineLevel="0" collapsed="false">
      <c r="A4274" s="6" t="str">
        <f aca="false">TEXT(B4274,"0")&amp;"-"&amp;TEXT(C4274,"00")</f>
        <v>2025-11</v>
      </c>
      <c r="B4274" s="4" t="n">
        <v>2025</v>
      </c>
      <c r="C4274" s="4" t="n">
        <v>11</v>
      </c>
      <c r="D4274" s="9" t="s">
        <v>277</v>
      </c>
      <c r="E4274" s="9" t="s">
        <v>354</v>
      </c>
      <c r="F4274" s="12" t="str">
        <f aca="false">INDEX(品項主檔!$B$2:$B$11,MATCH($E4274,品項主檔!$A$2:$A$11,0))</f>
        <v>蔥油雞腿飯</v>
      </c>
      <c r="G4274" s="12" t="str">
        <f aca="false">INDEX(品項主檔!$C$2:$C$11,MATCH($E4274,品項主檔!$A$2:$A$11,0))</f>
        <v>主食</v>
      </c>
      <c r="H4274" s="17" t="n">
        <f aca="false">SUMIFS(品項年度售價!$D$2:$D$31,品項年度售價!$A$2:$A$31,$B4274,品項年度售價!$B$2:$B$31,$E4274)</f>
        <v>230</v>
      </c>
      <c r="I4274" s="4" t="n">
        <v>209</v>
      </c>
      <c r="J4274" s="14" t="n">
        <f aca="false">H4274*I4274</f>
        <v>48070</v>
      </c>
    </row>
    <row r="4275" customFormat="false" ht="15" hidden="false" customHeight="false" outlineLevel="0" collapsed="false">
      <c r="A4275" s="6" t="str">
        <f aca="false">TEXT(B4275,"0")&amp;"-"&amp;TEXT(C4275,"00")</f>
        <v>2025-11</v>
      </c>
      <c r="B4275" s="4" t="n">
        <v>2025</v>
      </c>
      <c r="C4275" s="4" t="n">
        <v>11</v>
      </c>
      <c r="D4275" s="9" t="s">
        <v>277</v>
      </c>
      <c r="E4275" s="9" t="s">
        <v>356</v>
      </c>
      <c r="F4275" s="12" t="str">
        <f aca="false">INDEX(品項主檔!$B$2:$B$11,MATCH($E4275,品項主檔!$A$2:$A$11,0))</f>
        <v>黑胡椒豬排飯</v>
      </c>
      <c r="G4275" s="12" t="str">
        <f aca="false">INDEX(品項主檔!$C$2:$C$11,MATCH($E4275,品項主檔!$A$2:$A$11,0))</f>
        <v>主食</v>
      </c>
      <c r="H4275" s="17" t="n">
        <f aca="false">SUMIFS(品項年度售價!$D$2:$D$31,品項年度售價!$A$2:$A$31,$B4275,品項年度售價!$B$2:$B$31,$E4275)</f>
        <v>240</v>
      </c>
      <c r="I4275" s="4" t="n">
        <v>212</v>
      </c>
      <c r="J4275" s="14" t="n">
        <f aca="false">H4275*I4275</f>
        <v>50880</v>
      </c>
    </row>
    <row r="4276" customFormat="false" ht="15" hidden="false" customHeight="false" outlineLevel="0" collapsed="false">
      <c r="A4276" s="6" t="str">
        <f aca="false">TEXT(B4276,"0")&amp;"-"&amp;TEXT(C4276,"00")</f>
        <v>2025-11</v>
      </c>
      <c r="B4276" s="4" t="n">
        <v>2025</v>
      </c>
      <c r="C4276" s="4" t="n">
        <v>11</v>
      </c>
      <c r="D4276" s="9" t="s">
        <v>277</v>
      </c>
      <c r="E4276" s="9" t="s">
        <v>358</v>
      </c>
      <c r="F4276" s="12" t="str">
        <f aca="false">INDEX(品項主檔!$B$2:$B$11,MATCH($E4276,品項主檔!$A$2:$A$11,0))</f>
        <v>麻油雞湯麵</v>
      </c>
      <c r="G4276" s="12" t="str">
        <f aca="false">INDEX(品項主檔!$C$2:$C$11,MATCH($E4276,品項主檔!$A$2:$A$11,0))</f>
        <v>主食</v>
      </c>
      <c r="H4276" s="17" t="n">
        <f aca="false">SUMIFS(品項年度售價!$D$2:$D$31,品項年度售價!$A$2:$A$31,$B4276,品項年度售價!$B$2:$B$31,$E4276)</f>
        <v>305</v>
      </c>
      <c r="I4276" s="4" t="n">
        <v>341</v>
      </c>
      <c r="J4276" s="14" t="n">
        <f aca="false">H4276*I4276</f>
        <v>104005</v>
      </c>
    </row>
    <row r="4277" customFormat="false" ht="15" hidden="false" customHeight="false" outlineLevel="0" collapsed="false">
      <c r="A4277" s="6" t="str">
        <f aca="false">TEXT(B4277,"0")&amp;"-"&amp;TEXT(C4277,"00")</f>
        <v>2025-11</v>
      </c>
      <c r="B4277" s="4" t="n">
        <v>2025</v>
      </c>
      <c r="C4277" s="4" t="n">
        <v>11</v>
      </c>
      <c r="D4277" s="9" t="s">
        <v>277</v>
      </c>
      <c r="E4277" s="9" t="s">
        <v>360</v>
      </c>
      <c r="F4277" s="12" t="str">
        <f aca="false">INDEX(品項主檔!$B$2:$B$11,MATCH($E4277,品項主檔!$A$2:$A$11,0))</f>
        <v>塔香涼麵</v>
      </c>
      <c r="G4277" s="12" t="str">
        <f aca="false">INDEX(品項主檔!$C$2:$C$11,MATCH($E4277,品項主檔!$A$2:$A$11,0))</f>
        <v>主食</v>
      </c>
      <c r="H4277" s="17" t="n">
        <f aca="false">SUMIFS(品項年度售價!$D$2:$D$31,品項年度售價!$A$2:$A$31,$B4277,品項年度售價!$B$2:$B$31,$E4277)</f>
        <v>185</v>
      </c>
      <c r="I4277" s="4" t="n">
        <v>188</v>
      </c>
      <c r="J4277" s="14" t="n">
        <f aca="false">H4277*I4277</f>
        <v>34780</v>
      </c>
    </row>
    <row r="4278" customFormat="false" ht="15" hidden="false" customHeight="false" outlineLevel="0" collapsed="false">
      <c r="A4278" s="6" t="str">
        <f aca="false">TEXT(B4278,"0")&amp;"-"&amp;TEXT(C4278,"00")</f>
        <v>2025-11</v>
      </c>
      <c r="B4278" s="4" t="n">
        <v>2025</v>
      </c>
      <c r="C4278" s="4" t="n">
        <v>11</v>
      </c>
      <c r="D4278" s="9" t="s">
        <v>277</v>
      </c>
      <c r="E4278" s="9" t="s">
        <v>362</v>
      </c>
      <c r="F4278" s="12" t="str">
        <f aca="false">INDEX(品項主檔!$B$2:$B$11,MATCH($E4278,品項主檔!$A$2:$A$11,0))</f>
        <v>海鮮炒飯</v>
      </c>
      <c r="G4278" s="12" t="str">
        <f aca="false">INDEX(品項主檔!$C$2:$C$11,MATCH($E4278,品項主檔!$A$2:$A$11,0))</f>
        <v>主食</v>
      </c>
      <c r="H4278" s="17" t="n">
        <f aca="false">SUMIFS(品項年度售價!$D$2:$D$31,品項年度售價!$A$2:$A$31,$B4278,品項年度售價!$B$2:$B$31,$E4278)</f>
        <v>255</v>
      </c>
      <c r="I4278" s="4" t="n">
        <v>279</v>
      </c>
      <c r="J4278" s="14" t="n">
        <f aca="false">H4278*I4278</f>
        <v>71145</v>
      </c>
    </row>
    <row r="4279" customFormat="false" ht="15" hidden="false" customHeight="false" outlineLevel="0" collapsed="false">
      <c r="A4279" s="6" t="str">
        <f aca="false">TEXT(B4279,"0")&amp;"-"&amp;TEXT(C4279,"00")</f>
        <v>2025-11</v>
      </c>
      <c r="B4279" s="4" t="n">
        <v>2025</v>
      </c>
      <c r="C4279" s="4" t="n">
        <v>11</v>
      </c>
      <c r="D4279" s="9" t="s">
        <v>277</v>
      </c>
      <c r="E4279" s="9" t="s">
        <v>364</v>
      </c>
      <c r="F4279" s="12" t="str">
        <f aca="false">INDEX(品項主檔!$B$2:$B$11,MATCH($E4279,品項主檔!$A$2:$A$11,0))</f>
        <v>酸辣湯</v>
      </c>
      <c r="G4279" s="12" t="str">
        <f aca="false">INDEX(品項主檔!$C$2:$C$11,MATCH($E4279,品項主檔!$A$2:$A$11,0))</f>
        <v>湯品</v>
      </c>
      <c r="H4279" s="17" t="n">
        <f aca="false">SUMIFS(品項年度售價!$D$2:$D$31,品項年度售價!$A$2:$A$31,$B4279,品項年度售價!$B$2:$B$31,$E4279)</f>
        <v>60</v>
      </c>
      <c r="I4279" s="4" t="n">
        <v>1332</v>
      </c>
      <c r="J4279" s="14" t="n">
        <f aca="false">H4279*I4279</f>
        <v>79920</v>
      </c>
    </row>
    <row r="4280" customFormat="false" ht="15" hidden="false" customHeight="false" outlineLevel="0" collapsed="false">
      <c r="A4280" s="6" t="str">
        <f aca="false">TEXT(B4280,"0")&amp;"-"&amp;TEXT(C4280,"00")</f>
        <v>2025-11</v>
      </c>
      <c r="B4280" s="4" t="n">
        <v>2025</v>
      </c>
      <c r="C4280" s="4" t="n">
        <v>11</v>
      </c>
      <c r="D4280" s="9" t="s">
        <v>277</v>
      </c>
      <c r="E4280" s="9" t="s">
        <v>367</v>
      </c>
      <c r="F4280" s="12" t="str">
        <f aca="false">INDEX(品項主檔!$B$2:$B$11,MATCH($E4280,品項主檔!$A$2:$A$11,0))</f>
        <v>招牌滷味拼盤</v>
      </c>
      <c r="G4280" s="12" t="str">
        <f aca="false">INDEX(品項主檔!$C$2:$C$11,MATCH($E4280,品項主檔!$A$2:$A$11,0))</f>
        <v>小菜</v>
      </c>
      <c r="H4280" s="17" t="n">
        <f aca="false">SUMIFS(品項年度售價!$D$2:$D$31,品項年度售價!$A$2:$A$31,$B4280,品項年度售價!$B$2:$B$31,$E4280)</f>
        <v>125</v>
      </c>
      <c r="I4280" s="4" t="n">
        <v>1161</v>
      </c>
      <c r="J4280" s="14" t="n">
        <f aca="false">H4280*I4280</f>
        <v>145125</v>
      </c>
    </row>
    <row r="4281" customFormat="false" ht="15" hidden="false" customHeight="false" outlineLevel="0" collapsed="false">
      <c r="A4281" s="6" t="str">
        <f aca="false">TEXT(B4281,"0")&amp;"-"&amp;TEXT(C4281,"00")</f>
        <v>2025-11</v>
      </c>
      <c r="B4281" s="4" t="n">
        <v>2025</v>
      </c>
      <c r="C4281" s="4" t="n">
        <v>11</v>
      </c>
      <c r="D4281" s="9" t="s">
        <v>277</v>
      </c>
      <c r="E4281" s="9" t="s">
        <v>370</v>
      </c>
      <c r="F4281" s="12" t="str">
        <f aca="false">INDEX(品項主檔!$B$2:$B$11,MATCH($E4281,品項主檔!$A$2:$A$11,0))</f>
        <v>古早味紅茶</v>
      </c>
      <c r="G4281" s="12" t="str">
        <f aca="false">INDEX(品項主檔!$C$2:$C$11,MATCH($E4281,品項主檔!$A$2:$A$11,0))</f>
        <v>飲品</v>
      </c>
      <c r="H4281" s="17" t="n">
        <f aca="false">SUMIFS(品項年度售價!$D$2:$D$31,品項年度售價!$A$2:$A$31,$B4281,品項年度售價!$B$2:$B$31,$E4281)</f>
        <v>45</v>
      </c>
      <c r="I4281" s="4" t="n">
        <v>2321</v>
      </c>
      <c r="J4281" s="14" t="n">
        <f aca="false">H4281*I4281</f>
        <v>104445</v>
      </c>
    </row>
    <row r="4282" customFormat="false" ht="15" hidden="false" customHeight="false" outlineLevel="0" collapsed="false">
      <c r="A4282" s="6" t="str">
        <f aca="false">TEXT(B4282,"0")&amp;"-"&amp;TEXT(C4282,"00")</f>
        <v>2025-11</v>
      </c>
      <c r="B4282" s="4" t="n">
        <v>2025</v>
      </c>
      <c r="C4282" s="4" t="n">
        <v>11</v>
      </c>
      <c r="D4282" s="9" t="s">
        <v>288</v>
      </c>
      <c r="E4282" s="9" t="s">
        <v>349</v>
      </c>
      <c r="F4282" s="12" t="str">
        <f aca="false">INDEX(品項主檔!$B$2:$B$11,MATCH($E4282,品項主檔!$A$2:$A$11,0))</f>
        <v>招牌牛肉麵</v>
      </c>
      <c r="G4282" s="12" t="str">
        <f aca="false">INDEX(品項主檔!$C$2:$C$11,MATCH($E4282,品項主檔!$A$2:$A$11,0))</f>
        <v>主食</v>
      </c>
      <c r="H4282" s="17" t="n">
        <f aca="false">SUMIFS(品項年度售價!$D$2:$D$31,品項年度售價!$A$2:$A$31,$B4282,品項年度售價!$B$2:$B$31,$E4282)</f>
        <v>295</v>
      </c>
      <c r="I4282" s="4" t="n">
        <v>544</v>
      </c>
      <c r="J4282" s="14" t="n">
        <f aca="false">H4282*I4282</f>
        <v>160480</v>
      </c>
    </row>
    <row r="4283" customFormat="false" ht="15" hidden="false" customHeight="false" outlineLevel="0" collapsed="false">
      <c r="A4283" s="6" t="str">
        <f aca="false">TEXT(B4283,"0")&amp;"-"&amp;TEXT(C4283,"00")</f>
        <v>2025-11</v>
      </c>
      <c r="B4283" s="4" t="n">
        <v>2025</v>
      </c>
      <c r="C4283" s="4" t="n">
        <v>11</v>
      </c>
      <c r="D4283" s="9" t="s">
        <v>288</v>
      </c>
      <c r="E4283" s="9" t="s">
        <v>352</v>
      </c>
      <c r="F4283" s="12" t="str">
        <f aca="false">INDEX(品項主檔!$B$2:$B$11,MATCH($E4283,品項主檔!$A$2:$A$11,0))</f>
        <v>三杯雞定食</v>
      </c>
      <c r="G4283" s="12" t="str">
        <f aca="false">INDEX(品項主檔!$C$2:$C$11,MATCH($E4283,品項主檔!$A$2:$A$11,0))</f>
        <v>主食</v>
      </c>
      <c r="H4283" s="17" t="n">
        <f aca="false">SUMIFS(品項年度售價!$D$2:$D$31,品項年度售價!$A$2:$A$31,$B4283,品項年度售價!$B$2:$B$31,$E4283)</f>
        <v>260</v>
      </c>
      <c r="I4283" s="4" t="n">
        <v>351</v>
      </c>
      <c r="J4283" s="14" t="n">
        <f aca="false">H4283*I4283</f>
        <v>91260</v>
      </c>
    </row>
    <row r="4284" customFormat="false" ht="15" hidden="false" customHeight="false" outlineLevel="0" collapsed="false">
      <c r="A4284" s="6" t="str">
        <f aca="false">TEXT(B4284,"0")&amp;"-"&amp;TEXT(C4284,"00")</f>
        <v>2025-11</v>
      </c>
      <c r="B4284" s="4" t="n">
        <v>2025</v>
      </c>
      <c r="C4284" s="4" t="n">
        <v>11</v>
      </c>
      <c r="D4284" s="9" t="s">
        <v>288</v>
      </c>
      <c r="E4284" s="9" t="s">
        <v>354</v>
      </c>
      <c r="F4284" s="12" t="str">
        <f aca="false">INDEX(品項主檔!$B$2:$B$11,MATCH($E4284,品項主檔!$A$2:$A$11,0))</f>
        <v>蔥油雞腿飯</v>
      </c>
      <c r="G4284" s="12" t="str">
        <f aca="false">INDEX(品項主檔!$C$2:$C$11,MATCH($E4284,品項主檔!$A$2:$A$11,0))</f>
        <v>主食</v>
      </c>
      <c r="H4284" s="17" t="n">
        <f aca="false">SUMIFS(品項年度售價!$D$2:$D$31,品項年度售價!$A$2:$A$31,$B4284,品項年度售價!$B$2:$B$31,$E4284)</f>
        <v>230</v>
      </c>
      <c r="I4284" s="4" t="n">
        <v>443</v>
      </c>
      <c r="J4284" s="14" t="n">
        <f aca="false">H4284*I4284</f>
        <v>101890</v>
      </c>
    </row>
    <row r="4285" customFormat="false" ht="15" hidden="false" customHeight="false" outlineLevel="0" collapsed="false">
      <c r="A4285" s="6" t="str">
        <f aca="false">TEXT(B4285,"0")&amp;"-"&amp;TEXT(C4285,"00")</f>
        <v>2025-11</v>
      </c>
      <c r="B4285" s="4" t="n">
        <v>2025</v>
      </c>
      <c r="C4285" s="4" t="n">
        <v>11</v>
      </c>
      <c r="D4285" s="9" t="s">
        <v>288</v>
      </c>
      <c r="E4285" s="9" t="s">
        <v>356</v>
      </c>
      <c r="F4285" s="12" t="str">
        <f aca="false">INDEX(品項主檔!$B$2:$B$11,MATCH($E4285,品項主檔!$A$2:$A$11,0))</f>
        <v>黑胡椒豬排飯</v>
      </c>
      <c r="G4285" s="12" t="str">
        <f aca="false">INDEX(品項主檔!$C$2:$C$11,MATCH($E4285,品項主檔!$A$2:$A$11,0))</f>
        <v>主食</v>
      </c>
      <c r="H4285" s="17" t="n">
        <f aca="false">SUMIFS(品項年度售價!$D$2:$D$31,品項年度售價!$A$2:$A$31,$B4285,品項年度售價!$B$2:$B$31,$E4285)</f>
        <v>240</v>
      </c>
      <c r="I4285" s="4" t="n">
        <v>440</v>
      </c>
      <c r="J4285" s="14" t="n">
        <f aca="false">H4285*I4285</f>
        <v>105600</v>
      </c>
    </row>
    <row r="4286" customFormat="false" ht="15" hidden="false" customHeight="false" outlineLevel="0" collapsed="false">
      <c r="A4286" s="6" t="str">
        <f aca="false">TEXT(B4286,"0")&amp;"-"&amp;TEXT(C4286,"00")</f>
        <v>2025-11</v>
      </c>
      <c r="B4286" s="4" t="n">
        <v>2025</v>
      </c>
      <c r="C4286" s="4" t="n">
        <v>11</v>
      </c>
      <c r="D4286" s="9" t="s">
        <v>288</v>
      </c>
      <c r="E4286" s="9" t="s">
        <v>358</v>
      </c>
      <c r="F4286" s="12" t="str">
        <f aca="false">INDEX(品項主檔!$B$2:$B$11,MATCH($E4286,品項主檔!$A$2:$A$11,0))</f>
        <v>麻油雞湯麵</v>
      </c>
      <c r="G4286" s="12" t="str">
        <f aca="false">INDEX(品項主檔!$C$2:$C$11,MATCH($E4286,品項主檔!$A$2:$A$11,0))</f>
        <v>主食</v>
      </c>
      <c r="H4286" s="17" t="n">
        <f aca="false">SUMIFS(品項年度售價!$D$2:$D$31,品項年度售價!$A$2:$A$31,$B4286,品項年度售價!$B$2:$B$31,$E4286)</f>
        <v>305</v>
      </c>
      <c r="I4286" s="4" t="n">
        <v>422</v>
      </c>
      <c r="J4286" s="14" t="n">
        <f aca="false">H4286*I4286</f>
        <v>128710</v>
      </c>
    </row>
    <row r="4287" customFormat="false" ht="15" hidden="false" customHeight="false" outlineLevel="0" collapsed="false">
      <c r="A4287" s="6" t="str">
        <f aca="false">TEXT(B4287,"0")&amp;"-"&amp;TEXT(C4287,"00")</f>
        <v>2025-11</v>
      </c>
      <c r="B4287" s="4" t="n">
        <v>2025</v>
      </c>
      <c r="C4287" s="4" t="n">
        <v>11</v>
      </c>
      <c r="D4287" s="9" t="s">
        <v>288</v>
      </c>
      <c r="E4287" s="9" t="s">
        <v>360</v>
      </c>
      <c r="F4287" s="12" t="str">
        <f aca="false">INDEX(品項主檔!$B$2:$B$11,MATCH($E4287,品項主檔!$A$2:$A$11,0))</f>
        <v>塔香涼麵</v>
      </c>
      <c r="G4287" s="12" t="str">
        <f aca="false">INDEX(品項主檔!$C$2:$C$11,MATCH($E4287,品項主檔!$A$2:$A$11,0))</f>
        <v>主食</v>
      </c>
      <c r="H4287" s="17" t="n">
        <f aca="false">SUMIFS(品項年度售價!$D$2:$D$31,品項年度售價!$A$2:$A$31,$B4287,品項年度售價!$B$2:$B$31,$E4287)</f>
        <v>185</v>
      </c>
      <c r="I4287" s="4" t="n">
        <v>261</v>
      </c>
      <c r="J4287" s="14" t="n">
        <f aca="false">H4287*I4287</f>
        <v>48285</v>
      </c>
    </row>
    <row r="4288" customFormat="false" ht="15" hidden="false" customHeight="false" outlineLevel="0" collapsed="false">
      <c r="A4288" s="6" t="str">
        <f aca="false">TEXT(B4288,"0")&amp;"-"&amp;TEXT(C4288,"00")</f>
        <v>2025-11</v>
      </c>
      <c r="B4288" s="4" t="n">
        <v>2025</v>
      </c>
      <c r="C4288" s="4" t="n">
        <v>11</v>
      </c>
      <c r="D4288" s="9" t="s">
        <v>288</v>
      </c>
      <c r="E4288" s="9" t="s">
        <v>362</v>
      </c>
      <c r="F4288" s="12" t="str">
        <f aca="false">INDEX(品項主檔!$B$2:$B$11,MATCH($E4288,品項主檔!$A$2:$A$11,0))</f>
        <v>海鮮炒飯</v>
      </c>
      <c r="G4288" s="12" t="str">
        <f aca="false">INDEX(品項主檔!$C$2:$C$11,MATCH($E4288,品項主檔!$A$2:$A$11,0))</f>
        <v>主食</v>
      </c>
      <c r="H4288" s="17" t="n">
        <f aca="false">SUMIFS(品項年度售價!$D$2:$D$31,品項年度售價!$A$2:$A$31,$B4288,品項年度售價!$B$2:$B$31,$E4288)</f>
        <v>255</v>
      </c>
      <c r="I4288" s="4" t="n">
        <v>444</v>
      </c>
      <c r="J4288" s="14" t="n">
        <f aca="false">H4288*I4288</f>
        <v>113220</v>
      </c>
    </row>
    <row r="4289" customFormat="false" ht="15" hidden="false" customHeight="false" outlineLevel="0" collapsed="false">
      <c r="A4289" s="6" t="str">
        <f aca="false">TEXT(B4289,"0")&amp;"-"&amp;TEXT(C4289,"00")</f>
        <v>2025-11</v>
      </c>
      <c r="B4289" s="4" t="n">
        <v>2025</v>
      </c>
      <c r="C4289" s="4" t="n">
        <v>11</v>
      </c>
      <c r="D4289" s="9" t="s">
        <v>288</v>
      </c>
      <c r="E4289" s="9" t="s">
        <v>364</v>
      </c>
      <c r="F4289" s="12" t="str">
        <f aca="false">INDEX(品項主檔!$B$2:$B$11,MATCH($E4289,品項主檔!$A$2:$A$11,0))</f>
        <v>酸辣湯</v>
      </c>
      <c r="G4289" s="12" t="str">
        <f aca="false">INDEX(品項主檔!$C$2:$C$11,MATCH($E4289,品項主檔!$A$2:$A$11,0))</f>
        <v>湯品</v>
      </c>
      <c r="H4289" s="17" t="n">
        <f aca="false">SUMIFS(品項年度售價!$D$2:$D$31,品項年度售價!$A$2:$A$31,$B4289,品項年度售價!$B$2:$B$31,$E4289)</f>
        <v>60</v>
      </c>
      <c r="I4289" s="4" t="n">
        <v>2174</v>
      </c>
      <c r="J4289" s="14" t="n">
        <f aca="false">H4289*I4289</f>
        <v>130440</v>
      </c>
    </row>
    <row r="4290" customFormat="false" ht="15" hidden="false" customHeight="false" outlineLevel="0" collapsed="false">
      <c r="A4290" s="6" t="str">
        <f aca="false">TEXT(B4290,"0")&amp;"-"&amp;TEXT(C4290,"00")</f>
        <v>2025-11</v>
      </c>
      <c r="B4290" s="4" t="n">
        <v>2025</v>
      </c>
      <c r="C4290" s="4" t="n">
        <v>11</v>
      </c>
      <c r="D4290" s="9" t="s">
        <v>288</v>
      </c>
      <c r="E4290" s="9" t="s">
        <v>367</v>
      </c>
      <c r="F4290" s="12" t="str">
        <f aca="false">INDEX(品項主檔!$B$2:$B$11,MATCH($E4290,品項主檔!$A$2:$A$11,0))</f>
        <v>招牌滷味拼盤</v>
      </c>
      <c r="G4290" s="12" t="str">
        <f aca="false">INDEX(品項主檔!$C$2:$C$11,MATCH($E4290,品項主檔!$A$2:$A$11,0))</f>
        <v>小菜</v>
      </c>
      <c r="H4290" s="17" t="n">
        <f aca="false">SUMIFS(品項年度售價!$D$2:$D$31,品項年度售價!$A$2:$A$31,$B4290,品項年度售價!$B$2:$B$31,$E4290)</f>
        <v>125</v>
      </c>
      <c r="I4290" s="4" t="n">
        <v>1249</v>
      </c>
      <c r="J4290" s="14" t="n">
        <f aca="false">H4290*I4290</f>
        <v>156125</v>
      </c>
    </row>
    <row r="4291" customFormat="false" ht="15" hidden="false" customHeight="false" outlineLevel="0" collapsed="false">
      <c r="A4291" s="6" t="str">
        <f aca="false">TEXT(B4291,"0")&amp;"-"&amp;TEXT(C4291,"00")</f>
        <v>2025-11</v>
      </c>
      <c r="B4291" s="4" t="n">
        <v>2025</v>
      </c>
      <c r="C4291" s="4" t="n">
        <v>11</v>
      </c>
      <c r="D4291" s="9" t="s">
        <v>288</v>
      </c>
      <c r="E4291" s="9" t="s">
        <v>370</v>
      </c>
      <c r="F4291" s="12" t="str">
        <f aca="false">INDEX(品項主檔!$B$2:$B$11,MATCH($E4291,品項主檔!$A$2:$A$11,0))</f>
        <v>古早味紅茶</v>
      </c>
      <c r="G4291" s="12" t="str">
        <f aca="false">INDEX(品項主檔!$C$2:$C$11,MATCH($E4291,品項主檔!$A$2:$A$11,0))</f>
        <v>飲品</v>
      </c>
      <c r="H4291" s="17" t="n">
        <f aca="false">SUMIFS(品項年度售價!$D$2:$D$31,品項年度售價!$A$2:$A$31,$B4291,品項年度售價!$B$2:$B$31,$E4291)</f>
        <v>45</v>
      </c>
      <c r="I4291" s="4" t="n">
        <v>3084</v>
      </c>
      <c r="J4291" s="14" t="n">
        <f aca="false">H4291*I4291</f>
        <v>138780</v>
      </c>
    </row>
    <row r="4292" customFormat="false" ht="15" hidden="false" customHeight="false" outlineLevel="0" collapsed="false">
      <c r="A4292" s="6" t="str">
        <f aca="false">TEXT(B4292,"0")&amp;"-"&amp;TEXT(C4292,"00")</f>
        <v>2025-11</v>
      </c>
      <c r="B4292" s="4" t="n">
        <v>2025</v>
      </c>
      <c r="C4292" s="4" t="n">
        <v>11</v>
      </c>
      <c r="D4292" s="9" t="s">
        <v>292</v>
      </c>
      <c r="E4292" s="9" t="s">
        <v>349</v>
      </c>
      <c r="F4292" s="12" t="str">
        <f aca="false">INDEX(品項主檔!$B$2:$B$11,MATCH($E4292,品項主檔!$A$2:$A$11,0))</f>
        <v>招牌牛肉麵</v>
      </c>
      <c r="G4292" s="12" t="str">
        <f aca="false">INDEX(品項主檔!$C$2:$C$11,MATCH($E4292,品項主檔!$A$2:$A$11,0))</f>
        <v>主食</v>
      </c>
      <c r="H4292" s="17" t="n">
        <f aca="false">SUMIFS(品項年度售價!$D$2:$D$31,品項年度售價!$A$2:$A$31,$B4292,品項年度售價!$B$2:$B$31,$E4292)</f>
        <v>295</v>
      </c>
      <c r="I4292" s="4" t="n">
        <v>515</v>
      </c>
      <c r="J4292" s="14" t="n">
        <f aca="false">H4292*I4292</f>
        <v>151925</v>
      </c>
    </row>
    <row r="4293" customFormat="false" ht="15" hidden="false" customHeight="false" outlineLevel="0" collapsed="false">
      <c r="A4293" s="6" t="str">
        <f aca="false">TEXT(B4293,"0")&amp;"-"&amp;TEXT(C4293,"00")</f>
        <v>2025-11</v>
      </c>
      <c r="B4293" s="4" t="n">
        <v>2025</v>
      </c>
      <c r="C4293" s="4" t="n">
        <v>11</v>
      </c>
      <c r="D4293" s="9" t="s">
        <v>292</v>
      </c>
      <c r="E4293" s="9" t="s">
        <v>352</v>
      </c>
      <c r="F4293" s="12" t="str">
        <f aca="false">INDEX(品項主檔!$B$2:$B$11,MATCH($E4293,品項主檔!$A$2:$A$11,0))</f>
        <v>三杯雞定食</v>
      </c>
      <c r="G4293" s="12" t="str">
        <f aca="false">INDEX(品項主檔!$C$2:$C$11,MATCH($E4293,品項主檔!$A$2:$A$11,0))</f>
        <v>主食</v>
      </c>
      <c r="H4293" s="17" t="n">
        <f aca="false">SUMIFS(品項年度售價!$D$2:$D$31,品項年度售價!$A$2:$A$31,$B4293,品項年度售價!$B$2:$B$31,$E4293)</f>
        <v>260</v>
      </c>
      <c r="I4293" s="4" t="n">
        <v>422</v>
      </c>
      <c r="J4293" s="14" t="n">
        <f aca="false">H4293*I4293</f>
        <v>109720</v>
      </c>
    </row>
    <row r="4294" customFormat="false" ht="15" hidden="false" customHeight="false" outlineLevel="0" collapsed="false">
      <c r="A4294" s="6" t="str">
        <f aca="false">TEXT(B4294,"0")&amp;"-"&amp;TEXT(C4294,"00")</f>
        <v>2025-11</v>
      </c>
      <c r="B4294" s="4" t="n">
        <v>2025</v>
      </c>
      <c r="C4294" s="4" t="n">
        <v>11</v>
      </c>
      <c r="D4294" s="9" t="s">
        <v>292</v>
      </c>
      <c r="E4294" s="9" t="s">
        <v>354</v>
      </c>
      <c r="F4294" s="12" t="str">
        <f aca="false">INDEX(品項主檔!$B$2:$B$11,MATCH($E4294,品項主檔!$A$2:$A$11,0))</f>
        <v>蔥油雞腿飯</v>
      </c>
      <c r="G4294" s="12" t="str">
        <f aca="false">INDEX(品項主檔!$C$2:$C$11,MATCH($E4294,品項主檔!$A$2:$A$11,0))</f>
        <v>主食</v>
      </c>
      <c r="H4294" s="17" t="n">
        <f aca="false">SUMIFS(品項年度售價!$D$2:$D$31,品項年度售價!$A$2:$A$31,$B4294,品項年度售價!$B$2:$B$31,$E4294)</f>
        <v>230</v>
      </c>
      <c r="I4294" s="4" t="n">
        <v>375</v>
      </c>
      <c r="J4294" s="14" t="n">
        <f aca="false">H4294*I4294</f>
        <v>86250</v>
      </c>
    </row>
    <row r="4295" customFormat="false" ht="15" hidden="false" customHeight="false" outlineLevel="0" collapsed="false">
      <c r="A4295" s="6" t="str">
        <f aca="false">TEXT(B4295,"0")&amp;"-"&amp;TEXT(C4295,"00")</f>
        <v>2025-11</v>
      </c>
      <c r="B4295" s="4" t="n">
        <v>2025</v>
      </c>
      <c r="C4295" s="4" t="n">
        <v>11</v>
      </c>
      <c r="D4295" s="9" t="s">
        <v>292</v>
      </c>
      <c r="E4295" s="9" t="s">
        <v>356</v>
      </c>
      <c r="F4295" s="12" t="str">
        <f aca="false">INDEX(品項主檔!$B$2:$B$11,MATCH($E4295,品項主檔!$A$2:$A$11,0))</f>
        <v>黑胡椒豬排飯</v>
      </c>
      <c r="G4295" s="12" t="str">
        <f aca="false">INDEX(品項主檔!$C$2:$C$11,MATCH($E4295,品項主檔!$A$2:$A$11,0))</f>
        <v>主食</v>
      </c>
      <c r="H4295" s="17" t="n">
        <f aca="false">SUMIFS(品項年度售價!$D$2:$D$31,品項年度售價!$A$2:$A$31,$B4295,品項年度售價!$B$2:$B$31,$E4295)</f>
        <v>240</v>
      </c>
      <c r="I4295" s="4" t="n">
        <v>365</v>
      </c>
      <c r="J4295" s="14" t="n">
        <f aca="false">H4295*I4295</f>
        <v>87600</v>
      </c>
    </row>
    <row r="4296" customFormat="false" ht="15" hidden="false" customHeight="false" outlineLevel="0" collapsed="false">
      <c r="A4296" s="6" t="str">
        <f aca="false">TEXT(B4296,"0")&amp;"-"&amp;TEXT(C4296,"00")</f>
        <v>2025-11</v>
      </c>
      <c r="B4296" s="4" t="n">
        <v>2025</v>
      </c>
      <c r="C4296" s="4" t="n">
        <v>11</v>
      </c>
      <c r="D4296" s="9" t="s">
        <v>292</v>
      </c>
      <c r="E4296" s="9" t="s">
        <v>358</v>
      </c>
      <c r="F4296" s="12" t="str">
        <f aca="false">INDEX(品項主檔!$B$2:$B$11,MATCH($E4296,品項主檔!$A$2:$A$11,0))</f>
        <v>麻油雞湯麵</v>
      </c>
      <c r="G4296" s="12" t="str">
        <f aca="false">INDEX(品項主檔!$C$2:$C$11,MATCH($E4296,品項主檔!$A$2:$A$11,0))</f>
        <v>主食</v>
      </c>
      <c r="H4296" s="17" t="n">
        <f aca="false">SUMIFS(品項年度售價!$D$2:$D$31,品項年度售價!$A$2:$A$31,$B4296,品項年度售價!$B$2:$B$31,$E4296)</f>
        <v>305</v>
      </c>
      <c r="I4296" s="4" t="n">
        <v>571</v>
      </c>
      <c r="J4296" s="14" t="n">
        <f aca="false">H4296*I4296</f>
        <v>174155</v>
      </c>
    </row>
    <row r="4297" customFormat="false" ht="15" hidden="false" customHeight="false" outlineLevel="0" collapsed="false">
      <c r="A4297" s="6" t="str">
        <f aca="false">TEXT(B4297,"0")&amp;"-"&amp;TEXT(C4297,"00")</f>
        <v>2025-11</v>
      </c>
      <c r="B4297" s="4" t="n">
        <v>2025</v>
      </c>
      <c r="C4297" s="4" t="n">
        <v>11</v>
      </c>
      <c r="D4297" s="9" t="s">
        <v>292</v>
      </c>
      <c r="E4297" s="9" t="s">
        <v>360</v>
      </c>
      <c r="F4297" s="12" t="str">
        <f aca="false">INDEX(品項主檔!$B$2:$B$11,MATCH($E4297,品項主檔!$A$2:$A$11,0))</f>
        <v>塔香涼麵</v>
      </c>
      <c r="G4297" s="12" t="str">
        <f aca="false">INDEX(品項主檔!$C$2:$C$11,MATCH($E4297,品項主檔!$A$2:$A$11,0))</f>
        <v>主食</v>
      </c>
      <c r="H4297" s="17" t="n">
        <f aca="false">SUMIFS(品項年度售價!$D$2:$D$31,品項年度售價!$A$2:$A$31,$B4297,品項年度售價!$B$2:$B$31,$E4297)</f>
        <v>185</v>
      </c>
      <c r="I4297" s="4" t="n">
        <v>303</v>
      </c>
      <c r="J4297" s="14" t="n">
        <f aca="false">H4297*I4297</f>
        <v>56055</v>
      </c>
    </row>
    <row r="4298" customFormat="false" ht="15" hidden="false" customHeight="false" outlineLevel="0" collapsed="false">
      <c r="A4298" s="6" t="str">
        <f aca="false">TEXT(B4298,"0")&amp;"-"&amp;TEXT(C4298,"00")</f>
        <v>2025-11</v>
      </c>
      <c r="B4298" s="4" t="n">
        <v>2025</v>
      </c>
      <c r="C4298" s="4" t="n">
        <v>11</v>
      </c>
      <c r="D4298" s="9" t="s">
        <v>292</v>
      </c>
      <c r="E4298" s="9" t="s">
        <v>362</v>
      </c>
      <c r="F4298" s="12" t="str">
        <f aca="false">INDEX(品項主檔!$B$2:$B$11,MATCH($E4298,品項主檔!$A$2:$A$11,0))</f>
        <v>海鮮炒飯</v>
      </c>
      <c r="G4298" s="12" t="str">
        <f aca="false">INDEX(品項主檔!$C$2:$C$11,MATCH($E4298,品項主檔!$A$2:$A$11,0))</f>
        <v>主食</v>
      </c>
      <c r="H4298" s="17" t="n">
        <f aca="false">SUMIFS(品項年度售價!$D$2:$D$31,品項年度售價!$A$2:$A$31,$B4298,品項年度售價!$B$2:$B$31,$E4298)</f>
        <v>255</v>
      </c>
      <c r="I4298" s="4" t="n">
        <v>403</v>
      </c>
      <c r="J4298" s="14" t="n">
        <f aca="false">H4298*I4298</f>
        <v>102765</v>
      </c>
    </row>
    <row r="4299" customFormat="false" ht="15" hidden="false" customHeight="false" outlineLevel="0" collapsed="false">
      <c r="A4299" s="6" t="str">
        <f aca="false">TEXT(B4299,"0")&amp;"-"&amp;TEXT(C4299,"00")</f>
        <v>2025-11</v>
      </c>
      <c r="B4299" s="4" t="n">
        <v>2025</v>
      </c>
      <c r="C4299" s="4" t="n">
        <v>11</v>
      </c>
      <c r="D4299" s="9" t="s">
        <v>292</v>
      </c>
      <c r="E4299" s="9" t="s">
        <v>364</v>
      </c>
      <c r="F4299" s="12" t="str">
        <f aca="false">INDEX(品項主檔!$B$2:$B$11,MATCH($E4299,品項主檔!$A$2:$A$11,0))</f>
        <v>酸辣湯</v>
      </c>
      <c r="G4299" s="12" t="str">
        <f aca="false">INDEX(品項主檔!$C$2:$C$11,MATCH($E4299,品項主檔!$A$2:$A$11,0))</f>
        <v>湯品</v>
      </c>
      <c r="H4299" s="17" t="n">
        <f aca="false">SUMIFS(品項年度售價!$D$2:$D$31,品項年度售價!$A$2:$A$31,$B4299,品項年度售價!$B$2:$B$31,$E4299)</f>
        <v>60</v>
      </c>
      <c r="I4299" s="4" t="n">
        <v>1880</v>
      </c>
      <c r="J4299" s="14" t="n">
        <f aca="false">H4299*I4299</f>
        <v>112800</v>
      </c>
    </row>
    <row r="4300" customFormat="false" ht="15" hidden="false" customHeight="false" outlineLevel="0" collapsed="false">
      <c r="A4300" s="6" t="str">
        <f aca="false">TEXT(B4300,"0")&amp;"-"&amp;TEXT(C4300,"00")</f>
        <v>2025-11</v>
      </c>
      <c r="B4300" s="4" t="n">
        <v>2025</v>
      </c>
      <c r="C4300" s="4" t="n">
        <v>11</v>
      </c>
      <c r="D4300" s="9" t="s">
        <v>292</v>
      </c>
      <c r="E4300" s="9" t="s">
        <v>367</v>
      </c>
      <c r="F4300" s="12" t="str">
        <f aca="false">INDEX(品項主檔!$B$2:$B$11,MATCH($E4300,品項主檔!$A$2:$A$11,0))</f>
        <v>招牌滷味拼盤</v>
      </c>
      <c r="G4300" s="12" t="str">
        <f aca="false">INDEX(品項主檔!$C$2:$C$11,MATCH($E4300,品項主檔!$A$2:$A$11,0))</f>
        <v>小菜</v>
      </c>
      <c r="H4300" s="17" t="n">
        <f aca="false">SUMIFS(品項年度售價!$D$2:$D$31,品項年度售價!$A$2:$A$31,$B4300,品項年度售價!$B$2:$B$31,$E4300)</f>
        <v>125</v>
      </c>
      <c r="I4300" s="4" t="n">
        <v>1382</v>
      </c>
      <c r="J4300" s="14" t="n">
        <f aca="false">H4300*I4300</f>
        <v>172750</v>
      </c>
    </row>
    <row r="4301" customFormat="false" ht="15" hidden="false" customHeight="false" outlineLevel="0" collapsed="false">
      <c r="A4301" s="6" t="str">
        <f aca="false">TEXT(B4301,"0")&amp;"-"&amp;TEXT(C4301,"00")</f>
        <v>2025-11</v>
      </c>
      <c r="B4301" s="4" t="n">
        <v>2025</v>
      </c>
      <c r="C4301" s="4" t="n">
        <v>11</v>
      </c>
      <c r="D4301" s="9" t="s">
        <v>292</v>
      </c>
      <c r="E4301" s="9" t="s">
        <v>370</v>
      </c>
      <c r="F4301" s="12" t="str">
        <f aca="false">INDEX(品項主檔!$B$2:$B$11,MATCH($E4301,品項主檔!$A$2:$A$11,0))</f>
        <v>古早味紅茶</v>
      </c>
      <c r="G4301" s="12" t="str">
        <f aca="false">INDEX(品項主檔!$C$2:$C$11,MATCH($E4301,品項主檔!$A$2:$A$11,0))</f>
        <v>飲品</v>
      </c>
      <c r="H4301" s="17" t="n">
        <f aca="false">SUMIFS(品項年度售價!$D$2:$D$31,品項年度售價!$A$2:$A$31,$B4301,品項年度售價!$B$2:$B$31,$E4301)</f>
        <v>45</v>
      </c>
      <c r="I4301" s="4" t="n">
        <v>3141</v>
      </c>
      <c r="J4301" s="14" t="n">
        <f aca="false">H4301*I4301</f>
        <v>141345</v>
      </c>
    </row>
    <row r="4302" customFormat="false" ht="15" hidden="false" customHeight="false" outlineLevel="0" collapsed="false">
      <c r="A4302" s="6" t="str">
        <f aca="false">TEXT(B4302,"0")&amp;"-"&amp;TEXT(C4302,"00")</f>
        <v>2025-11</v>
      </c>
      <c r="B4302" s="4" t="n">
        <v>2025</v>
      </c>
      <c r="C4302" s="4" t="n">
        <v>11</v>
      </c>
      <c r="D4302" s="9" t="s">
        <v>315</v>
      </c>
      <c r="E4302" s="9" t="s">
        <v>349</v>
      </c>
      <c r="F4302" s="12" t="str">
        <f aca="false">INDEX(品項主檔!$B$2:$B$11,MATCH($E4302,品項主檔!$A$2:$A$11,0))</f>
        <v>招牌牛肉麵</v>
      </c>
      <c r="G4302" s="12" t="str">
        <f aca="false">INDEX(品項主檔!$C$2:$C$11,MATCH($E4302,品項主檔!$A$2:$A$11,0))</f>
        <v>主食</v>
      </c>
      <c r="H4302" s="17" t="n">
        <f aca="false">SUMIFS(品項年度售價!$D$2:$D$31,品項年度售價!$A$2:$A$31,$B4302,品項年度售價!$B$2:$B$31,$E4302)</f>
        <v>295</v>
      </c>
      <c r="I4302" s="4" t="n">
        <v>412</v>
      </c>
      <c r="J4302" s="14" t="n">
        <f aca="false">H4302*I4302</f>
        <v>121540</v>
      </c>
    </row>
    <row r="4303" customFormat="false" ht="15" hidden="false" customHeight="false" outlineLevel="0" collapsed="false">
      <c r="A4303" s="6" t="str">
        <f aca="false">TEXT(B4303,"0")&amp;"-"&amp;TEXT(C4303,"00")</f>
        <v>2025-11</v>
      </c>
      <c r="B4303" s="4" t="n">
        <v>2025</v>
      </c>
      <c r="C4303" s="4" t="n">
        <v>11</v>
      </c>
      <c r="D4303" s="9" t="s">
        <v>315</v>
      </c>
      <c r="E4303" s="9" t="s">
        <v>352</v>
      </c>
      <c r="F4303" s="12" t="str">
        <f aca="false">INDEX(品項主檔!$B$2:$B$11,MATCH($E4303,品項主檔!$A$2:$A$11,0))</f>
        <v>三杯雞定食</v>
      </c>
      <c r="G4303" s="12" t="str">
        <f aca="false">INDEX(品項主檔!$C$2:$C$11,MATCH($E4303,品項主檔!$A$2:$A$11,0))</f>
        <v>主食</v>
      </c>
      <c r="H4303" s="17" t="n">
        <f aca="false">SUMIFS(品項年度售價!$D$2:$D$31,品項年度售價!$A$2:$A$31,$B4303,品項年度售價!$B$2:$B$31,$E4303)</f>
        <v>260</v>
      </c>
      <c r="I4303" s="4" t="n">
        <v>276</v>
      </c>
      <c r="J4303" s="14" t="n">
        <f aca="false">H4303*I4303</f>
        <v>71760</v>
      </c>
    </row>
    <row r="4304" customFormat="false" ht="15" hidden="false" customHeight="false" outlineLevel="0" collapsed="false">
      <c r="A4304" s="6" t="str">
        <f aca="false">TEXT(B4304,"0")&amp;"-"&amp;TEXT(C4304,"00")</f>
        <v>2025-11</v>
      </c>
      <c r="B4304" s="4" t="n">
        <v>2025</v>
      </c>
      <c r="C4304" s="4" t="n">
        <v>11</v>
      </c>
      <c r="D4304" s="9" t="s">
        <v>315</v>
      </c>
      <c r="E4304" s="9" t="s">
        <v>354</v>
      </c>
      <c r="F4304" s="12" t="str">
        <f aca="false">INDEX(品項主檔!$B$2:$B$11,MATCH($E4304,品項主檔!$A$2:$A$11,0))</f>
        <v>蔥油雞腿飯</v>
      </c>
      <c r="G4304" s="12" t="str">
        <f aca="false">INDEX(品項主檔!$C$2:$C$11,MATCH($E4304,品項主檔!$A$2:$A$11,0))</f>
        <v>主食</v>
      </c>
      <c r="H4304" s="17" t="n">
        <f aca="false">SUMIFS(品項年度售價!$D$2:$D$31,品項年度售價!$A$2:$A$31,$B4304,品項年度售價!$B$2:$B$31,$E4304)</f>
        <v>230</v>
      </c>
      <c r="I4304" s="4" t="n">
        <v>353</v>
      </c>
      <c r="J4304" s="14" t="n">
        <f aca="false">H4304*I4304</f>
        <v>81190</v>
      </c>
    </row>
    <row r="4305" customFormat="false" ht="15" hidden="false" customHeight="false" outlineLevel="0" collapsed="false">
      <c r="A4305" s="6" t="str">
        <f aca="false">TEXT(B4305,"0")&amp;"-"&amp;TEXT(C4305,"00")</f>
        <v>2025-11</v>
      </c>
      <c r="B4305" s="4" t="n">
        <v>2025</v>
      </c>
      <c r="C4305" s="4" t="n">
        <v>11</v>
      </c>
      <c r="D4305" s="9" t="s">
        <v>315</v>
      </c>
      <c r="E4305" s="9" t="s">
        <v>356</v>
      </c>
      <c r="F4305" s="12" t="str">
        <f aca="false">INDEX(品項主檔!$B$2:$B$11,MATCH($E4305,品項主檔!$A$2:$A$11,0))</f>
        <v>黑胡椒豬排飯</v>
      </c>
      <c r="G4305" s="12" t="str">
        <f aca="false">INDEX(品項主檔!$C$2:$C$11,MATCH($E4305,品項主檔!$A$2:$A$11,0))</f>
        <v>主食</v>
      </c>
      <c r="H4305" s="17" t="n">
        <f aca="false">SUMIFS(品項年度售價!$D$2:$D$31,品項年度售價!$A$2:$A$31,$B4305,品項年度售價!$B$2:$B$31,$E4305)</f>
        <v>240</v>
      </c>
      <c r="I4305" s="4" t="n">
        <v>358</v>
      </c>
      <c r="J4305" s="14" t="n">
        <f aca="false">H4305*I4305</f>
        <v>85920</v>
      </c>
    </row>
    <row r="4306" customFormat="false" ht="15" hidden="false" customHeight="false" outlineLevel="0" collapsed="false">
      <c r="A4306" s="6" t="str">
        <f aca="false">TEXT(B4306,"0")&amp;"-"&amp;TEXT(C4306,"00")</f>
        <v>2025-11</v>
      </c>
      <c r="B4306" s="4" t="n">
        <v>2025</v>
      </c>
      <c r="C4306" s="4" t="n">
        <v>11</v>
      </c>
      <c r="D4306" s="9" t="s">
        <v>315</v>
      </c>
      <c r="E4306" s="9" t="s">
        <v>358</v>
      </c>
      <c r="F4306" s="12" t="str">
        <f aca="false">INDEX(品項主檔!$B$2:$B$11,MATCH($E4306,品項主檔!$A$2:$A$11,0))</f>
        <v>麻油雞湯麵</v>
      </c>
      <c r="G4306" s="12" t="str">
        <f aca="false">INDEX(品項主檔!$C$2:$C$11,MATCH($E4306,品項主檔!$A$2:$A$11,0))</f>
        <v>主食</v>
      </c>
      <c r="H4306" s="17" t="n">
        <f aca="false">SUMIFS(品項年度售價!$D$2:$D$31,品項年度售價!$A$2:$A$31,$B4306,品項年度售價!$B$2:$B$31,$E4306)</f>
        <v>305</v>
      </c>
      <c r="I4306" s="4" t="n">
        <v>439</v>
      </c>
      <c r="J4306" s="14" t="n">
        <f aca="false">H4306*I4306</f>
        <v>133895</v>
      </c>
    </row>
    <row r="4307" customFormat="false" ht="15" hidden="false" customHeight="false" outlineLevel="0" collapsed="false">
      <c r="A4307" s="6" t="str">
        <f aca="false">TEXT(B4307,"0")&amp;"-"&amp;TEXT(C4307,"00")</f>
        <v>2025-11</v>
      </c>
      <c r="B4307" s="4" t="n">
        <v>2025</v>
      </c>
      <c r="C4307" s="4" t="n">
        <v>11</v>
      </c>
      <c r="D4307" s="9" t="s">
        <v>315</v>
      </c>
      <c r="E4307" s="9" t="s">
        <v>360</v>
      </c>
      <c r="F4307" s="12" t="str">
        <f aca="false">INDEX(品項主檔!$B$2:$B$11,MATCH($E4307,品項主檔!$A$2:$A$11,0))</f>
        <v>塔香涼麵</v>
      </c>
      <c r="G4307" s="12" t="str">
        <f aca="false">INDEX(品項主檔!$C$2:$C$11,MATCH($E4307,品項主檔!$A$2:$A$11,0))</f>
        <v>主食</v>
      </c>
      <c r="H4307" s="17" t="n">
        <f aca="false">SUMIFS(品項年度售價!$D$2:$D$31,品項年度售價!$A$2:$A$31,$B4307,品項年度售價!$B$2:$B$31,$E4307)</f>
        <v>185</v>
      </c>
      <c r="I4307" s="4" t="n">
        <v>228</v>
      </c>
      <c r="J4307" s="14" t="n">
        <f aca="false">H4307*I4307</f>
        <v>42180</v>
      </c>
    </row>
    <row r="4308" customFormat="false" ht="15" hidden="false" customHeight="false" outlineLevel="0" collapsed="false">
      <c r="A4308" s="6" t="str">
        <f aca="false">TEXT(B4308,"0")&amp;"-"&amp;TEXT(C4308,"00")</f>
        <v>2025-11</v>
      </c>
      <c r="B4308" s="4" t="n">
        <v>2025</v>
      </c>
      <c r="C4308" s="4" t="n">
        <v>11</v>
      </c>
      <c r="D4308" s="9" t="s">
        <v>315</v>
      </c>
      <c r="E4308" s="9" t="s">
        <v>362</v>
      </c>
      <c r="F4308" s="12" t="str">
        <f aca="false">INDEX(品項主檔!$B$2:$B$11,MATCH($E4308,品項主檔!$A$2:$A$11,0))</f>
        <v>海鮮炒飯</v>
      </c>
      <c r="G4308" s="12" t="str">
        <f aca="false">INDEX(品項主檔!$C$2:$C$11,MATCH($E4308,品項主檔!$A$2:$A$11,0))</f>
        <v>主食</v>
      </c>
      <c r="H4308" s="17" t="n">
        <f aca="false">SUMIFS(品項年度售價!$D$2:$D$31,品項年度售價!$A$2:$A$31,$B4308,品項年度售價!$B$2:$B$31,$E4308)</f>
        <v>255</v>
      </c>
      <c r="I4308" s="4" t="n">
        <v>358</v>
      </c>
      <c r="J4308" s="14" t="n">
        <f aca="false">H4308*I4308</f>
        <v>91290</v>
      </c>
    </row>
    <row r="4309" customFormat="false" ht="15" hidden="false" customHeight="false" outlineLevel="0" collapsed="false">
      <c r="A4309" s="6" t="str">
        <f aca="false">TEXT(B4309,"0")&amp;"-"&amp;TEXT(C4309,"00")</f>
        <v>2025-11</v>
      </c>
      <c r="B4309" s="4" t="n">
        <v>2025</v>
      </c>
      <c r="C4309" s="4" t="n">
        <v>11</v>
      </c>
      <c r="D4309" s="9" t="s">
        <v>315</v>
      </c>
      <c r="E4309" s="9" t="s">
        <v>364</v>
      </c>
      <c r="F4309" s="12" t="str">
        <f aca="false">INDEX(品項主檔!$B$2:$B$11,MATCH($E4309,品項主檔!$A$2:$A$11,0))</f>
        <v>酸辣湯</v>
      </c>
      <c r="G4309" s="12" t="str">
        <f aca="false">INDEX(品項主檔!$C$2:$C$11,MATCH($E4309,品項主檔!$A$2:$A$11,0))</f>
        <v>湯品</v>
      </c>
      <c r="H4309" s="17" t="n">
        <f aca="false">SUMIFS(品項年度售價!$D$2:$D$31,品項年度售價!$A$2:$A$31,$B4309,品項年度售價!$B$2:$B$31,$E4309)</f>
        <v>60</v>
      </c>
      <c r="I4309" s="4" t="n">
        <v>2209</v>
      </c>
      <c r="J4309" s="14" t="n">
        <f aca="false">H4309*I4309</f>
        <v>132540</v>
      </c>
    </row>
    <row r="4310" customFormat="false" ht="15" hidden="false" customHeight="false" outlineLevel="0" collapsed="false">
      <c r="A4310" s="6" t="str">
        <f aca="false">TEXT(B4310,"0")&amp;"-"&amp;TEXT(C4310,"00")</f>
        <v>2025-11</v>
      </c>
      <c r="B4310" s="4" t="n">
        <v>2025</v>
      </c>
      <c r="C4310" s="4" t="n">
        <v>11</v>
      </c>
      <c r="D4310" s="9" t="s">
        <v>315</v>
      </c>
      <c r="E4310" s="9" t="s">
        <v>367</v>
      </c>
      <c r="F4310" s="12" t="str">
        <f aca="false">INDEX(品項主檔!$B$2:$B$11,MATCH($E4310,品項主檔!$A$2:$A$11,0))</f>
        <v>招牌滷味拼盤</v>
      </c>
      <c r="G4310" s="12" t="str">
        <f aca="false">INDEX(品項主檔!$C$2:$C$11,MATCH($E4310,品項主檔!$A$2:$A$11,0))</f>
        <v>小菜</v>
      </c>
      <c r="H4310" s="17" t="n">
        <f aca="false">SUMIFS(品項年度售價!$D$2:$D$31,品項年度售價!$A$2:$A$31,$B4310,品項年度售價!$B$2:$B$31,$E4310)</f>
        <v>125</v>
      </c>
      <c r="I4310" s="4" t="n">
        <v>1413</v>
      </c>
      <c r="J4310" s="14" t="n">
        <f aca="false">H4310*I4310</f>
        <v>176625</v>
      </c>
    </row>
    <row r="4311" customFormat="false" ht="15" hidden="false" customHeight="false" outlineLevel="0" collapsed="false">
      <c r="A4311" s="6" t="str">
        <f aca="false">TEXT(B4311,"0")&amp;"-"&amp;TEXT(C4311,"00")</f>
        <v>2025-11</v>
      </c>
      <c r="B4311" s="4" t="n">
        <v>2025</v>
      </c>
      <c r="C4311" s="4" t="n">
        <v>11</v>
      </c>
      <c r="D4311" s="9" t="s">
        <v>315</v>
      </c>
      <c r="E4311" s="9" t="s">
        <v>370</v>
      </c>
      <c r="F4311" s="12" t="str">
        <f aca="false">INDEX(品項主檔!$B$2:$B$11,MATCH($E4311,品項主檔!$A$2:$A$11,0))</f>
        <v>古早味紅茶</v>
      </c>
      <c r="G4311" s="12" t="str">
        <f aca="false">INDEX(品項主檔!$C$2:$C$11,MATCH($E4311,品項主檔!$A$2:$A$11,0))</f>
        <v>飲品</v>
      </c>
      <c r="H4311" s="17" t="n">
        <f aca="false">SUMIFS(品項年度售價!$D$2:$D$31,品項年度售價!$A$2:$A$31,$B4311,品項年度售價!$B$2:$B$31,$E4311)</f>
        <v>45</v>
      </c>
      <c r="I4311" s="4" t="n">
        <v>2121</v>
      </c>
      <c r="J4311" s="14" t="n">
        <f aca="false">H4311*I4311</f>
        <v>95445</v>
      </c>
    </row>
    <row r="4312" customFormat="false" ht="15" hidden="false" customHeight="false" outlineLevel="0" collapsed="false">
      <c r="A4312" s="6" t="str">
        <f aca="false">TEXT(B4312,"0")&amp;"-"&amp;TEXT(C4312,"00")</f>
        <v>2025-12</v>
      </c>
      <c r="B4312" s="4" t="n">
        <v>2025</v>
      </c>
      <c r="C4312" s="4" t="n">
        <v>12</v>
      </c>
      <c r="D4312" s="9" t="s">
        <v>294</v>
      </c>
      <c r="E4312" s="9" t="s">
        <v>349</v>
      </c>
      <c r="F4312" s="12" t="str">
        <f aca="false">INDEX(品項主檔!$B$2:$B$11,MATCH($E4312,品項主檔!$A$2:$A$11,0))</f>
        <v>招牌牛肉麵</v>
      </c>
      <c r="G4312" s="12" t="str">
        <f aca="false">INDEX(品項主檔!$C$2:$C$11,MATCH($E4312,品項主檔!$A$2:$A$11,0))</f>
        <v>主食</v>
      </c>
      <c r="H4312" s="17" t="n">
        <f aca="false">SUMIFS(品項年度售價!$D$2:$D$31,品項年度售價!$A$2:$A$31,$B4312,品項年度售價!$B$2:$B$31,$E4312)</f>
        <v>295</v>
      </c>
      <c r="I4312" s="4" t="n">
        <v>709</v>
      </c>
      <c r="J4312" s="14" t="n">
        <f aca="false">H4312*I4312</f>
        <v>209155</v>
      </c>
    </row>
    <row r="4313" customFormat="false" ht="15" hidden="false" customHeight="false" outlineLevel="0" collapsed="false">
      <c r="A4313" s="6" t="str">
        <f aca="false">TEXT(B4313,"0")&amp;"-"&amp;TEXT(C4313,"00")</f>
        <v>2025-12</v>
      </c>
      <c r="B4313" s="4" t="n">
        <v>2025</v>
      </c>
      <c r="C4313" s="4" t="n">
        <v>12</v>
      </c>
      <c r="D4313" s="9" t="s">
        <v>294</v>
      </c>
      <c r="E4313" s="9" t="s">
        <v>352</v>
      </c>
      <c r="F4313" s="12" t="str">
        <f aca="false">INDEX(品項主檔!$B$2:$B$11,MATCH($E4313,品項主檔!$A$2:$A$11,0))</f>
        <v>三杯雞定食</v>
      </c>
      <c r="G4313" s="12" t="str">
        <f aca="false">INDEX(品項主檔!$C$2:$C$11,MATCH($E4313,品項主檔!$A$2:$A$11,0))</f>
        <v>主食</v>
      </c>
      <c r="H4313" s="17" t="n">
        <f aca="false">SUMIFS(品項年度售價!$D$2:$D$31,品項年度售價!$A$2:$A$31,$B4313,品項年度售價!$B$2:$B$31,$E4313)</f>
        <v>260</v>
      </c>
      <c r="I4313" s="4" t="n">
        <v>710</v>
      </c>
      <c r="J4313" s="14" t="n">
        <f aca="false">H4313*I4313</f>
        <v>184600</v>
      </c>
    </row>
    <row r="4314" customFormat="false" ht="15" hidden="false" customHeight="false" outlineLevel="0" collapsed="false">
      <c r="A4314" s="6" t="str">
        <f aca="false">TEXT(B4314,"0")&amp;"-"&amp;TEXT(C4314,"00")</f>
        <v>2025-12</v>
      </c>
      <c r="B4314" s="4" t="n">
        <v>2025</v>
      </c>
      <c r="C4314" s="4" t="n">
        <v>12</v>
      </c>
      <c r="D4314" s="9" t="s">
        <v>294</v>
      </c>
      <c r="E4314" s="9" t="s">
        <v>354</v>
      </c>
      <c r="F4314" s="12" t="str">
        <f aca="false">INDEX(品項主檔!$B$2:$B$11,MATCH($E4314,品項主檔!$A$2:$A$11,0))</f>
        <v>蔥油雞腿飯</v>
      </c>
      <c r="G4314" s="12" t="str">
        <f aca="false">INDEX(品項主檔!$C$2:$C$11,MATCH($E4314,品項主檔!$A$2:$A$11,0))</f>
        <v>主食</v>
      </c>
      <c r="H4314" s="17" t="n">
        <f aca="false">SUMIFS(品項年度售價!$D$2:$D$31,品項年度售價!$A$2:$A$31,$B4314,品項年度售價!$B$2:$B$31,$E4314)</f>
        <v>230</v>
      </c>
      <c r="I4314" s="4" t="n">
        <v>548</v>
      </c>
      <c r="J4314" s="14" t="n">
        <f aca="false">H4314*I4314</f>
        <v>126040</v>
      </c>
    </row>
    <row r="4315" customFormat="false" ht="15" hidden="false" customHeight="false" outlineLevel="0" collapsed="false">
      <c r="A4315" s="6" t="str">
        <f aca="false">TEXT(B4315,"0")&amp;"-"&amp;TEXT(C4315,"00")</f>
        <v>2025-12</v>
      </c>
      <c r="B4315" s="4" t="n">
        <v>2025</v>
      </c>
      <c r="C4315" s="4" t="n">
        <v>12</v>
      </c>
      <c r="D4315" s="9" t="s">
        <v>294</v>
      </c>
      <c r="E4315" s="9" t="s">
        <v>356</v>
      </c>
      <c r="F4315" s="12" t="str">
        <f aca="false">INDEX(品項主檔!$B$2:$B$11,MATCH($E4315,品項主檔!$A$2:$A$11,0))</f>
        <v>黑胡椒豬排飯</v>
      </c>
      <c r="G4315" s="12" t="str">
        <f aca="false">INDEX(品項主檔!$C$2:$C$11,MATCH($E4315,品項主檔!$A$2:$A$11,0))</f>
        <v>主食</v>
      </c>
      <c r="H4315" s="17" t="n">
        <f aca="false">SUMIFS(品項年度售價!$D$2:$D$31,品項年度售價!$A$2:$A$31,$B4315,品項年度售價!$B$2:$B$31,$E4315)</f>
        <v>240</v>
      </c>
      <c r="I4315" s="4" t="n">
        <v>676</v>
      </c>
      <c r="J4315" s="14" t="n">
        <f aca="false">H4315*I4315</f>
        <v>162240</v>
      </c>
    </row>
    <row r="4316" customFormat="false" ht="15" hidden="false" customHeight="false" outlineLevel="0" collapsed="false">
      <c r="A4316" s="6" t="str">
        <f aca="false">TEXT(B4316,"0")&amp;"-"&amp;TEXT(C4316,"00")</f>
        <v>2025-12</v>
      </c>
      <c r="B4316" s="4" t="n">
        <v>2025</v>
      </c>
      <c r="C4316" s="4" t="n">
        <v>12</v>
      </c>
      <c r="D4316" s="9" t="s">
        <v>294</v>
      </c>
      <c r="E4316" s="9" t="s">
        <v>358</v>
      </c>
      <c r="F4316" s="12" t="str">
        <f aca="false">INDEX(品項主檔!$B$2:$B$11,MATCH($E4316,品項主檔!$A$2:$A$11,0))</f>
        <v>麻油雞湯麵</v>
      </c>
      <c r="G4316" s="12" t="str">
        <f aca="false">INDEX(品項主檔!$C$2:$C$11,MATCH($E4316,品項主檔!$A$2:$A$11,0))</f>
        <v>主食</v>
      </c>
      <c r="H4316" s="17" t="n">
        <f aca="false">SUMIFS(品項年度售價!$D$2:$D$31,品項年度售價!$A$2:$A$31,$B4316,品項年度售價!$B$2:$B$31,$E4316)</f>
        <v>305</v>
      </c>
      <c r="I4316" s="4" t="n">
        <v>955</v>
      </c>
      <c r="J4316" s="14" t="n">
        <f aca="false">H4316*I4316</f>
        <v>291275</v>
      </c>
    </row>
    <row r="4317" customFormat="false" ht="15" hidden="false" customHeight="false" outlineLevel="0" collapsed="false">
      <c r="A4317" s="6" t="str">
        <f aca="false">TEXT(B4317,"0")&amp;"-"&amp;TEXT(C4317,"00")</f>
        <v>2025-12</v>
      </c>
      <c r="B4317" s="4" t="n">
        <v>2025</v>
      </c>
      <c r="C4317" s="4" t="n">
        <v>12</v>
      </c>
      <c r="D4317" s="9" t="s">
        <v>294</v>
      </c>
      <c r="E4317" s="9" t="s">
        <v>360</v>
      </c>
      <c r="F4317" s="12" t="str">
        <f aca="false">INDEX(品項主檔!$B$2:$B$11,MATCH($E4317,品項主檔!$A$2:$A$11,0))</f>
        <v>塔香涼麵</v>
      </c>
      <c r="G4317" s="12" t="str">
        <f aca="false">INDEX(品項主檔!$C$2:$C$11,MATCH($E4317,品項主檔!$A$2:$A$11,0))</f>
        <v>主食</v>
      </c>
      <c r="H4317" s="17" t="n">
        <f aca="false">SUMIFS(品項年度售價!$D$2:$D$31,品項年度售價!$A$2:$A$31,$B4317,品項年度售價!$B$2:$B$31,$E4317)</f>
        <v>185</v>
      </c>
      <c r="I4317" s="4" t="n">
        <v>249</v>
      </c>
      <c r="J4317" s="14" t="n">
        <f aca="false">H4317*I4317</f>
        <v>46065</v>
      </c>
    </row>
    <row r="4318" customFormat="false" ht="15" hidden="false" customHeight="false" outlineLevel="0" collapsed="false">
      <c r="A4318" s="6" t="str">
        <f aca="false">TEXT(B4318,"0")&amp;"-"&amp;TEXT(C4318,"00")</f>
        <v>2025-12</v>
      </c>
      <c r="B4318" s="4" t="n">
        <v>2025</v>
      </c>
      <c r="C4318" s="4" t="n">
        <v>12</v>
      </c>
      <c r="D4318" s="9" t="s">
        <v>294</v>
      </c>
      <c r="E4318" s="9" t="s">
        <v>362</v>
      </c>
      <c r="F4318" s="12" t="str">
        <f aca="false">INDEX(品項主檔!$B$2:$B$11,MATCH($E4318,品項主檔!$A$2:$A$11,0))</f>
        <v>海鮮炒飯</v>
      </c>
      <c r="G4318" s="12" t="str">
        <f aca="false">INDEX(品項主檔!$C$2:$C$11,MATCH($E4318,品項主檔!$A$2:$A$11,0))</f>
        <v>主食</v>
      </c>
      <c r="H4318" s="17" t="n">
        <f aca="false">SUMIFS(品項年度售價!$D$2:$D$31,品項年度售價!$A$2:$A$31,$B4318,品項年度售價!$B$2:$B$31,$E4318)</f>
        <v>255</v>
      </c>
      <c r="I4318" s="4" t="n">
        <v>536</v>
      </c>
      <c r="J4318" s="14" t="n">
        <f aca="false">H4318*I4318</f>
        <v>136680</v>
      </c>
    </row>
    <row r="4319" customFormat="false" ht="15" hidden="false" customHeight="false" outlineLevel="0" collapsed="false">
      <c r="A4319" s="6" t="str">
        <f aca="false">TEXT(B4319,"0")&amp;"-"&amp;TEXT(C4319,"00")</f>
        <v>2025-12</v>
      </c>
      <c r="B4319" s="4" t="n">
        <v>2025</v>
      </c>
      <c r="C4319" s="4" t="n">
        <v>12</v>
      </c>
      <c r="D4319" s="9" t="s">
        <v>294</v>
      </c>
      <c r="E4319" s="9" t="s">
        <v>364</v>
      </c>
      <c r="F4319" s="12" t="str">
        <f aca="false">INDEX(品項主檔!$B$2:$B$11,MATCH($E4319,品項主檔!$A$2:$A$11,0))</f>
        <v>酸辣湯</v>
      </c>
      <c r="G4319" s="12" t="str">
        <f aca="false">INDEX(品項主檔!$C$2:$C$11,MATCH($E4319,品項主檔!$A$2:$A$11,0))</f>
        <v>湯品</v>
      </c>
      <c r="H4319" s="17" t="n">
        <f aca="false">SUMIFS(品項年度售價!$D$2:$D$31,品項年度售價!$A$2:$A$31,$B4319,品項年度售價!$B$2:$B$31,$E4319)</f>
        <v>60</v>
      </c>
      <c r="I4319" s="4" t="n">
        <v>3220</v>
      </c>
      <c r="J4319" s="14" t="n">
        <f aca="false">H4319*I4319</f>
        <v>193200</v>
      </c>
    </row>
    <row r="4320" customFormat="false" ht="15" hidden="false" customHeight="false" outlineLevel="0" collapsed="false">
      <c r="A4320" s="6" t="str">
        <f aca="false">TEXT(B4320,"0")&amp;"-"&amp;TEXT(C4320,"00")</f>
        <v>2025-12</v>
      </c>
      <c r="B4320" s="4" t="n">
        <v>2025</v>
      </c>
      <c r="C4320" s="4" t="n">
        <v>12</v>
      </c>
      <c r="D4320" s="9" t="s">
        <v>294</v>
      </c>
      <c r="E4320" s="9" t="s">
        <v>367</v>
      </c>
      <c r="F4320" s="12" t="str">
        <f aca="false">INDEX(品項主檔!$B$2:$B$11,MATCH($E4320,品項主檔!$A$2:$A$11,0))</f>
        <v>招牌滷味拼盤</v>
      </c>
      <c r="G4320" s="12" t="str">
        <f aca="false">INDEX(品項主檔!$C$2:$C$11,MATCH($E4320,品項主檔!$A$2:$A$11,0))</f>
        <v>小菜</v>
      </c>
      <c r="H4320" s="17" t="n">
        <f aca="false">SUMIFS(品項年度售價!$D$2:$D$31,品項年度售價!$A$2:$A$31,$B4320,品項年度售價!$B$2:$B$31,$E4320)</f>
        <v>125</v>
      </c>
      <c r="I4320" s="4" t="n">
        <v>2142</v>
      </c>
      <c r="J4320" s="14" t="n">
        <f aca="false">H4320*I4320</f>
        <v>267750</v>
      </c>
    </row>
    <row r="4321" customFormat="false" ht="15" hidden="false" customHeight="false" outlineLevel="0" collapsed="false">
      <c r="A4321" s="6" t="str">
        <f aca="false">TEXT(B4321,"0")&amp;"-"&amp;TEXT(C4321,"00")</f>
        <v>2025-12</v>
      </c>
      <c r="B4321" s="4" t="n">
        <v>2025</v>
      </c>
      <c r="C4321" s="4" t="n">
        <v>12</v>
      </c>
      <c r="D4321" s="9" t="s">
        <v>294</v>
      </c>
      <c r="E4321" s="9" t="s">
        <v>370</v>
      </c>
      <c r="F4321" s="12" t="str">
        <f aca="false">INDEX(品項主檔!$B$2:$B$11,MATCH($E4321,品項主檔!$A$2:$A$11,0))</f>
        <v>古早味紅茶</v>
      </c>
      <c r="G4321" s="12" t="str">
        <f aca="false">INDEX(品項主檔!$C$2:$C$11,MATCH($E4321,品項主檔!$A$2:$A$11,0))</f>
        <v>飲品</v>
      </c>
      <c r="H4321" s="17" t="n">
        <f aca="false">SUMIFS(品項年度售價!$D$2:$D$31,品項年度售價!$A$2:$A$31,$B4321,品項年度售價!$B$2:$B$31,$E4321)</f>
        <v>45</v>
      </c>
      <c r="I4321" s="4" t="n">
        <v>3268</v>
      </c>
      <c r="J4321" s="14" t="n">
        <f aca="false">H4321*I4321</f>
        <v>147060</v>
      </c>
    </row>
    <row r="4322" customFormat="false" ht="15" hidden="false" customHeight="false" outlineLevel="0" collapsed="false">
      <c r="A4322" s="6" t="str">
        <f aca="false">TEXT(B4322,"0")&amp;"-"&amp;TEXT(C4322,"00")</f>
        <v>2025-12</v>
      </c>
      <c r="B4322" s="4" t="n">
        <v>2025</v>
      </c>
      <c r="C4322" s="4" t="n">
        <v>12</v>
      </c>
      <c r="D4322" s="9" t="s">
        <v>297</v>
      </c>
      <c r="E4322" s="9" t="s">
        <v>349</v>
      </c>
      <c r="F4322" s="12" t="str">
        <f aca="false">INDEX(品項主檔!$B$2:$B$11,MATCH($E4322,品項主檔!$A$2:$A$11,0))</f>
        <v>招牌牛肉麵</v>
      </c>
      <c r="G4322" s="12" t="str">
        <f aca="false">INDEX(品項主檔!$C$2:$C$11,MATCH($E4322,品項主檔!$A$2:$A$11,0))</f>
        <v>主食</v>
      </c>
      <c r="H4322" s="17" t="n">
        <f aca="false">SUMIFS(品項年度售價!$D$2:$D$31,品項年度售價!$A$2:$A$31,$B4322,品項年度售價!$B$2:$B$31,$E4322)</f>
        <v>295</v>
      </c>
      <c r="I4322" s="4" t="n">
        <v>435</v>
      </c>
      <c r="J4322" s="14" t="n">
        <f aca="false">H4322*I4322</f>
        <v>128325</v>
      </c>
    </row>
    <row r="4323" customFormat="false" ht="15" hidden="false" customHeight="false" outlineLevel="0" collapsed="false">
      <c r="A4323" s="6" t="str">
        <f aca="false">TEXT(B4323,"0")&amp;"-"&amp;TEXT(C4323,"00")</f>
        <v>2025-12</v>
      </c>
      <c r="B4323" s="4" t="n">
        <v>2025</v>
      </c>
      <c r="C4323" s="4" t="n">
        <v>12</v>
      </c>
      <c r="D4323" s="9" t="s">
        <v>297</v>
      </c>
      <c r="E4323" s="9" t="s">
        <v>352</v>
      </c>
      <c r="F4323" s="12" t="str">
        <f aca="false">INDEX(品項主檔!$B$2:$B$11,MATCH($E4323,品項主檔!$A$2:$A$11,0))</f>
        <v>三杯雞定食</v>
      </c>
      <c r="G4323" s="12" t="str">
        <f aca="false">INDEX(品項主檔!$C$2:$C$11,MATCH($E4323,品項主檔!$A$2:$A$11,0))</f>
        <v>主食</v>
      </c>
      <c r="H4323" s="17" t="n">
        <f aca="false">SUMIFS(品項年度售價!$D$2:$D$31,品項年度售價!$A$2:$A$31,$B4323,品項年度售價!$B$2:$B$31,$E4323)</f>
        <v>260</v>
      </c>
      <c r="I4323" s="4" t="n">
        <v>456</v>
      </c>
      <c r="J4323" s="14" t="n">
        <f aca="false">H4323*I4323</f>
        <v>118560</v>
      </c>
    </row>
    <row r="4324" customFormat="false" ht="15" hidden="false" customHeight="false" outlineLevel="0" collapsed="false">
      <c r="A4324" s="6" t="str">
        <f aca="false">TEXT(B4324,"0")&amp;"-"&amp;TEXT(C4324,"00")</f>
        <v>2025-12</v>
      </c>
      <c r="B4324" s="4" t="n">
        <v>2025</v>
      </c>
      <c r="C4324" s="4" t="n">
        <v>12</v>
      </c>
      <c r="D4324" s="9" t="s">
        <v>297</v>
      </c>
      <c r="E4324" s="9" t="s">
        <v>354</v>
      </c>
      <c r="F4324" s="12" t="str">
        <f aca="false">INDEX(品項主檔!$B$2:$B$11,MATCH($E4324,品項主檔!$A$2:$A$11,0))</f>
        <v>蔥油雞腿飯</v>
      </c>
      <c r="G4324" s="12" t="str">
        <f aca="false">INDEX(品項主檔!$C$2:$C$11,MATCH($E4324,品項主檔!$A$2:$A$11,0))</f>
        <v>主食</v>
      </c>
      <c r="H4324" s="17" t="n">
        <f aca="false">SUMIFS(品項年度售價!$D$2:$D$31,品項年度售價!$A$2:$A$31,$B4324,品項年度售價!$B$2:$B$31,$E4324)</f>
        <v>230</v>
      </c>
      <c r="I4324" s="4" t="n">
        <v>577</v>
      </c>
      <c r="J4324" s="14" t="n">
        <f aca="false">H4324*I4324</f>
        <v>132710</v>
      </c>
    </row>
    <row r="4325" customFormat="false" ht="15" hidden="false" customHeight="false" outlineLevel="0" collapsed="false">
      <c r="A4325" s="6" t="str">
        <f aca="false">TEXT(B4325,"0")&amp;"-"&amp;TEXT(C4325,"00")</f>
        <v>2025-12</v>
      </c>
      <c r="B4325" s="4" t="n">
        <v>2025</v>
      </c>
      <c r="C4325" s="4" t="n">
        <v>12</v>
      </c>
      <c r="D4325" s="9" t="s">
        <v>297</v>
      </c>
      <c r="E4325" s="9" t="s">
        <v>356</v>
      </c>
      <c r="F4325" s="12" t="str">
        <f aca="false">INDEX(品項主檔!$B$2:$B$11,MATCH($E4325,品項主檔!$A$2:$A$11,0))</f>
        <v>黑胡椒豬排飯</v>
      </c>
      <c r="G4325" s="12" t="str">
        <f aca="false">INDEX(品項主檔!$C$2:$C$11,MATCH($E4325,品項主檔!$A$2:$A$11,0))</f>
        <v>主食</v>
      </c>
      <c r="H4325" s="17" t="n">
        <f aca="false">SUMIFS(品項年度售價!$D$2:$D$31,品項年度售價!$A$2:$A$31,$B4325,品項年度售價!$B$2:$B$31,$E4325)</f>
        <v>240</v>
      </c>
      <c r="I4325" s="4" t="n">
        <v>544</v>
      </c>
      <c r="J4325" s="14" t="n">
        <f aca="false">H4325*I4325</f>
        <v>130560</v>
      </c>
    </row>
    <row r="4326" customFormat="false" ht="15" hidden="false" customHeight="false" outlineLevel="0" collapsed="false">
      <c r="A4326" s="6" t="str">
        <f aca="false">TEXT(B4326,"0")&amp;"-"&amp;TEXT(C4326,"00")</f>
        <v>2025-12</v>
      </c>
      <c r="B4326" s="4" t="n">
        <v>2025</v>
      </c>
      <c r="C4326" s="4" t="n">
        <v>12</v>
      </c>
      <c r="D4326" s="9" t="s">
        <v>297</v>
      </c>
      <c r="E4326" s="9" t="s">
        <v>358</v>
      </c>
      <c r="F4326" s="12" t="str">
        <f aca="false">INDEX(品項主檔!$B$2:$B$11,MATCH($E4326,品項主檔!$A$2:$A$11,0))</f>
        <v>麻油雞湯麵</v>
      </c>
      <c r="G4326" s="12" t="str">
        <f aca="false">INDEX(品項主檔!$C$2:$C$11,MATCH($E4326,品項主檔!$A$2:$A$11,0))</f>
        <v>主食</v>
      </c>
      <c r="H4326" s="17" t="n">
        <f aca="false">SUMIFS(品項年度售價!$D$2:$D$31,品項年度售價!$A$2:$A$31,$B4326,品項年度售價!$B$2:$B$31,$E4326)</f>
        <v>305</v>
      </c>
      <c r="I4326" s="4" t="n">
        <v>690</v>
      </c>
      <c r="J4326" s="14" t="n">
        <f aca="false">H4326*I4326</f>
        <v>210450</v>
      </c>
    </row>
    <row r="4327" customFormat="false" ht="15" hidden="false" customHeight="false" outlineLevel="0" collapsed="false">
      <c r="A4327" s="6" t="str">
        <f aca="false">TEXT(B4327,"0")&amp;"-"&amp;TEXT(C4327,"00")</f>
        <v>2025-12</v>
      </c>
      <c r="B4327" s="4" t="n">
        <v>2025</v>
      </c>
      <c r="C4327" s="4" t="n">
        <v>12</v>
      </c>
      <c r="D4327" s="9" t="s">
        <v>297</v>
      </c>
      <c r="E4327" s="9" t="s">
        <v>360</v>
      </c>
      <c r="F4327" s="12" t="str">
        <f aca="false">INDEX(品項主檔!$B$2:$B$11,MATCH($E4327,品項主檔!$A$2:$A$11,0))</f>
        <v>塔香涼麵</v>
      </c>
      <c r="G4327" s="12" t="str">
        <f aca="false">INDEX(品項主檔!$C$2:$C$11,MATCH($E4327,品項主檔!$A$2:$A$11,0))</f>
        <v>主食</v>
      </c>
      <c r="H4327" s="17" t="n">
        <f aca="false">SUMIFS(品項年度售價!$D$2:$D$31,品項年度售價!$A$2:$A$31,$B4327,品項年度售價!$B$2:$B$31,$E4327)</f>
        <v>185</v>
      </c>
      <c r="I4327" s="4" t="n">
        <v>189</v>
      </c>
      <c r="J4327" s="14" t="n">
        <f aca="false">H4327*I4327</f>
        <v>34965</v>
      </c>
    </row>
    <row r="4328" customFormat="false" ht="15" hidden="false" customHeight="false" outlineLevel="0" collapsed="false">
      <c r="A4328" s="6" t="str">
        <f aca="false">TEXT(B4328,"0")&amp;"-"&amp;TEXT(C4328,"00")</f>
        <v>2025-12</v>
      </c>
      <c r="B4328" s="4" t="n">
        <v>2025</v>
      </c>
      <c r="C4328" s="4" t="n">
        <v>12</v>
      </c>
      <c r="D4328" s="9" t="s">
        <v>297</v>
      </c>
      <c r="E4328" s="9" t="s">
        <v>362</v>
      </c>
      <c r="F4328" s="12" t="str">
        <f aca="false">INDEX(品項主檔!$B$2:$B$11,MATCH($E4328,品項主檔!$A$2:$A$11,0))</f>
        <v>海鮮炒飯</v>
      </c>
      <c r="G4328" s="12" t="str">
        <f aca="false">INDEX(品項主檔!$C$2:$C$11,MATCH($E4328,品項主檔!$A$2:$A$11,0))</f>
        <v>主食</v>
      </c>
      <c r="H4328" s="17" t="n">
        <f aca="false">SUMIFS(品項年度售價!$D$2:$D$31,品項年度售價!$A$2:$A$31,$B4328,品項年度售價!$B$2:$B$31,$E4328)</f>
        <v>255</v>
      </c>
      <c r="I4328" s="4" t="n">
        <v>556</v>
      </c>
      <c r="J4328" s="14" t="n">
        <f aca="false">H4328*I4328</f>
        <v>141780</v>
      </c>
    </row>
    <row r="4329" customFormat="false" ht="15" hidden="false" customHeight="false" outlineLevel="0" collapsed="false">
      <c r="A4329" s="6" t="str">
        <f aca="false">TEXT(B4329,"0")&amp;"-"&amp;TEXT(C4329,"00")</f>
        <v>2025-12</v>
      </c>
      <c r="B4329" s="4" t="n">
        <v>2025</v>
      </c>
      <c r="C4329" s="4" t="n">
        <v>12</v>
      </c>
      <c r="D4329" s="9" t="s">
        <v>297</v>
      </c>
      <c r="E4329" s="9" t="s">
        <v>364</v>
      </c>
      <c r="F4329" s="12" t="str">
        <f aca="false">INDEX(品項主檔!$B$2:$B$11,MATCH($E4329,品項主檔!$A$2:$A$11,0))</f>
        <v>酸辣湯</v>
      </c>
      <c r="G4329" s="12" t="str">
        <f aca="false">INDEX(品項主檔!$C$2:$C$11,MATCH($E4329,品項主檔!$A$2:$A$11,0))</f>
        <v>湯品</v>
      </c>
      <c r="H4329" s="17" t="n">
        <f aca="false">SUMIFS(品項年度售價!$D$2:$D$31,品項年度售價!$A$2:$A$31,$B4329,品項年度售價!$B$2:$B$31,$E4329)</f>
        <v>60</v>
      </c>
      <c r="I4329" s="4" t="n">
        <v>2473</v>
      </c>
      <c r="J4329" s="14" t="n">
        <f aca="false">H4329*I4329</f>
        <v>148380</v>
      </c>
    </row>
    <row r="4330" customFormat="false" ht="15" hidden="false" customHeight="false" outlineLevel="0" collapsed="false">
      <c r="A4330" s="6" t="str">
        <f aca="false">TEXT(B4330,"0")&amp;"-"&amp;TEXT(C4330,"00")</f>
        <v>2025-12</v>
      </c>
      <c r="B4330" s="4" t="n">
        <v>2025</v>
      </c>
      <c r="C4330" s="4" t="n">
        <v>12</v>
      </c>
      <c r="D4330" s="9" t="s">
        <v>297</v>
      </c>
      <c r="E4330" s="9" t="s">
        <v>367</v>
      </c>
      <c r="F4330" s="12" t="str">
        <f aca="false">INDEX(品項主檔!$B$2:$B$11,MATCH($E4330,品項主檔!$A$2:$A$11,0))</f>
        <v>招牌滷味拼盤</v>
      </c>
      <c r="G4330" s="12" t="str">
        <f aca="false">INDEX(品項主檔!$C$2:$C$11,MATCH($E4330,品項主檔!$A$2:$A$11,0))</f>
        <v>小菜</v>
      </c>
      <c r="H4330" s="17" t="n">
        <f aca="false">SUMIFS(品項年度售價!$D$2:$D$31,品項年度售價!$A$2:$A$31,$B4330,品項年度售價!$B$2:$B$31,$E4330)</f>
        <v>125</v>
      </c>
      <c r="I4330" s="4" t="n">
        <v>2115</v>
      </c>
      <c r="J4330" s="14" t="n">
        <f aca="false">H4330*I4330</f>
        <v>264375</v>
      </c>
    </row>
    <row r="4331" customFormat="false" ht="15" hidden="false" customHeight="false" outlineLevel="0" collapsed="false">
      <c r="A4331" s="6" t="str">
        <f aca="false">TEXT(B4331,"0")&amp;"-"&amp;TEXT(C4331,"00")</f>
        <v>2025-12</v>
      </c>
      <c r="B4331" s="4" t="n">
        <v>2025</v>
      </c>
      <c r="C4331" s="4" t="n">
        <v>12</v>
      </c>
      <c r="D4331" s="9" t="s">
        <v>297</v>
      </c>
      <c r="E4331" s="9" t="s">
        <v>370</v>
      </c>
      <c r="F4331" s="12" t="str">
        <f aca="false">INDEX(品項主檔!$B$2:$B$11,MATCH($E4331,品項主檔!$A$2:$A$11,0))</f>
        <v>古早味紅茶</v>
      </c>
      <c r="G4331" s="12" t="str">
        <f aca="false">INDEX(品項主檔!$C$2:$C$11,MATCH($E4331,品項主檔!$A$2:$A$11,0))</f>
        <v>飲品</v>
      </c>
      <c r="H4331" s="17" t="n">
        <f aca="false">SUMIFS(品項年度售價!$D$2:$D$31,品項年度售價!$A$2:$A$31,$B4331,品項年度售價!$B$2:$B$31,$E4331)</f>
        <v>45</v>
      </c>
      <c r="I4331" s="4" t="n">
        <v>3008</v>
      </c>
      <c r="J4331" s="14" t="n">
        <f aca="false">H4331*I4331</f>
        <v>135360</v>
      </c>
    </row>
    <row r="4332" customFormat="false" ht="15" hidden="false" customHeight="false" outlineLevel="0" collapsed="false">
      <c r="A4332" s="6" t="str">
        <f aca="false">TEXT(B4332,"0")&amp;"-"&amp;TEXT(C4332,"00")</f>
        <v>2025-12</v>
      </c>
      <c r="B4332" s="4" t="n">
        <v>2025</v>
      </c>
      <c r="C4332" s="4" t="n">
        <v>12</v>
      </c>
      <c r="D4332" s="9" t="s">
        <v>325</v>
      </c>
      <c r="E4332" s="9" t="s">
        <v>349</v>
      </c>
      <c r="F4332" s="12" t="str">
        <f aca="false">INDEX(品項主檔!$B$2:$B$11,MATCH($E4332,品項主檔!$A$2:$A$11,0))</f>
        <v>招牌牛肉麵</v>
      </c>
      <c r="G4332" s="12" t="str">
        <f aca="false">INDEX(品項主檔!$C$2:$C$11,MATCH($E4332,品項主檔!$A$2:$A$11,0))</f>
        <v>主食</v>
      </c>
      <c r="H4332" s="17" t="n">
        <f aca="false">SUMIFS(品項年度售價!$D$2:$D$31,品項年度售價!$A$2:$A$31,$B4332,品項年度售價!$B$2:$B$31,$E4332)</f>
        <v>295</v>
      </c>
      <c r="I4332" s="4" t="n">
        <v>782</v>
      </c>
      <c r="J4332" s="14" t="n">
        <f aca="false">H4332*I4332</f>
        <v>230690</v>
      </c>
    </row>
    <row r="4333" customFormat="false" ht="15" hidden="false" customHeight="false" outlineLevel="0" collapsed="false">
      <c r="A4333" s="6" t="str">
        <f aca="false">TEXT(B4333,"0")&amp;"-"&amp;TEXT(C4333,"00")</f>
        <v>2025-12</v>
      </c>
      <c r="B4333" s="4" t="n">
        <v>2025</v>
      </c>
      <c r="C4333" s="4" t="n">
        <v>12</v>
      </c>
      <c r="D4333" s="9" t="s">
        <v>325</v>
      </c>
      <c r="E4333" s="9" t="s">
        <v>352</v>
      </c>
      <c r="F4333" s="12" t="str">
        <f aca="false">INDEX(品項主檔!$B$2:$B$11,MATCH($E4333,品項主檔!$A$2:$A$11,0))</f>
        <v>三杯雞定食</v>
      </c>
      <c r="G4333" s="12" t="str">
        <f aca="false">INDEX(品項主檔!$C$2:$C$11,MATCH($E4333,品項主檔!$A$2:$A$11,0))</f>
        <v>主食</v>
      </c>
      <c r="H4333" s="17" t="n">
        <f aca="false">SUMIFS(品項年度售價!$D$2:$D$31,品項年度售價!$A$2:$A$31,$B4333,品項年度售價!$B$2:$B$31,$E4333)</f>
        <v>260</v>
      </c>
      <c r="I4333" s="4" t="n">
        <v>576</v>
      </c>
      <c r="J4333" s="14" t="n">
        <f aca="false">H4333*I4333</f>
        <v>149760</v>
      </c>
    </row>
    <row r="4334" customFormat="false" ht="15" hidden="false" customHeight="false" outlineLevel="0" collapsed="false">
      <c r="A4334" s="6" t="str">
        <f aca="false">TEXT(B4334,"0")&amp;"-"&amp;TEXT(C4334,"00")</f>
        <v>2025-12</v>
      </c>
      <c r="B4334" s="4" t="n">
        <v>2025</v>
      </c>
      <c r="C4334" s="4" t="n">
        <v>12</v>
      </c>
      <c r="D4334" s="9" t="s">
        <v>325</v>
      </c>
      <c r="E4334" s="9" t="s">
        <v>354</v>
      </c>
      <c r="F4334" s="12" t="str">
        <f aca="false">INDEX(品項主檔!$B$2:$B$11,MATCH($E4334,品項主檔!$A$2:$A$11,0))</f>
        <v>蔥油雞腿飯</v>
      </c>
      <c r="G4334" s="12" t="str">
        <f aca="false">INDEX(品項主檔!$C$2:$C$11,MATCH($E4334,品項主檔!$A$2:$A$11,0))</f>
        <v>主食</v>
      </c>
      <c r="H4334" s="17" t="n">
        <f aca="false">SUMIFS(品項年度售價!$D$2:$D$31,品項年度售價!$A$2:$A$31,$B4334,品項年度售價!$B$2:$B$31,$E4334)</f>
        <v>230</v>
      </c>
      <c r="I4334" s="4" t="n">
        <v>626</v>
      </c>
      <c r="J4334" s="14" t="n">
        <f aca="false">H4334*I4334</f>
        <v>143980</v>
      </c>
    </row>
    <row r="4335" customFormat="false" ht="15" hidden="false" customHeight="false" outlineLevel="0" collapsed="false">
      <c r="A4335" s="6" t="str">
        <f aca="false">TEXT(B4335,"0")&amp;"-"&amp;TEXT(C4335,"00")</f>
        <v>2025-12</v>
      </c>
      <c r="B4335" s="4" t="n">
        <v>2025</v>
      </c>
      <c r="C4335" s="4" t="n">
        <v>12</v>
      </c>
      <c r="D4335" s="9" t="s">
        <v>325</v>
      </c>
      <c r="E4335" s="9" t="s">
        <v>356</v>
      </c>
      <c r="F4335" s="12" t="str">
        <f aca="false">INDEX(品項主檔!$B$2:$B$11,MATCH($E4335,品項主檔!$A$2:$A$11,0))</f>
        <v>黑胡椒豬排飯</v>
      </c>
      <c r="G4335" s="12" t="str">
        <f aca="false">INDEX(品項主檔!$C$2:$C$11,MATCH($E4335,品項主檔!$A$2:$A$11,0))</f>
        <v>主食</v>
      </c>
      <c r="H4335" s="17" t="n">
        <f aca="false">SUMIFS(品項年度售價!$D$2:$D$31,品項年度售價!$A$2:$A$31,$B4335,品項年度售價!$B$2:$B$31,$E4335)</f>
        <v>240</v>
      </c>
      <c r="I4335" s="4" t="n">
        <v>564</v>
      </c>
      <c r="J4335" s="14" t="n">
        <f aca="false">H4335*I4335</f>
        <v>135360</v>
      </c>
    </row>
    <row r="4336" customFormat="false" ht="15" hidden="false" customHeight="false" outlineLevel="0" collapsed="false">
      <c r="A4336" s="6" t="str">
        <f aca="false">TEXT(B4336,"0")&amp;"-"&amp;TEXT(C4336,"00")</f>
        <v>2025-12</v>
      </c>
      <c r="B4336" s="4" t="n">
        <v>2025</v>
      </c>
      <c r="C4336" s="4" t="n">
        <v>12</v>
      </c>
      <c r="D4336" s="9" t="s">
        <v>325</v>
      </c>
      <c r="E4336" s="9" t="s">
        <v>358</v>
      </c>
      <c r="F4336" s="12" t="str">
        <f aca="false">INDEX(品項主檔!$B$2:$B$11,MATCH($E4336,品項主檔!$A$2:$A$11,0))</f>
        <v>麻油雞湯麵</v>
      </c>
      <c r="G4336" s="12" t="str">
        <f aca="false">INDEX(品項主檔!$C$2:$C$11,MATCH($E4336,品項主檔!$A$2:$A$11,0))</f>
        <v>主食</v>
      </c>
      <c r="H4336" s="17" t="n">
        <f aca="false">SUMIFS(品項年度售價!$D$2:$D$31,品項年度售價!$A$2:$A$31,$B4336,品項年度售價!$B$2:$B$31,$E4336)</f>
        <v>305</v>
      </c>
      <c r="I4336" s="4" t="n">
        <v>925</v>
      </c>
      <c r="J4336" s="14" t="n">
        <f aca="false">H4336*I4336</f>
        <v>282125</v>
      </c>
    </row>
    <row r="4337" customFormat="false" ht="15" hidden="false" customHeight="false" outlineLevel="0" collapsed="false">
      <c r="A4337" s="6" t="str">
        <f aca="false">TEXT(B4337,"0")&amp;"-"&amp;TEXT(C4337,"00")</f>
        <v>2025-12</v>
      </c>
      <c r="B4337" s="4" t="n">
        <v>2025</v>
      </c>
      <c r="C4337" s="4" t="n">
        <v>12</v>
      </c>
      <c r="D4337" s="9" t="s">
        <v>325</v>
      </c>
      <c r="E4337" s="9" t="s">
        <v>360</v>
      </c>
      <c r="F4337" s="12" t="str">
        <f aca="false">INDEX(品項主檔!$B$2:$B$11,MATCH($E4337,品項主檔!$A$2:$A$11,0))</f>
        <v>塔香涼麵</v>
      </c>
      <c r="G4337" s="12" t="str">
        <f aca="false">INDEX(品項主檔!$C$2:$C$11,MATCH($E4337,品項主檔!$A$2:$A$11,0))</f>
        <v>主食</v>
      </c>
      <c r="H4337" s="17" t="n">
        <f aca="false">SUMIFS(品項年度售價!$D$2:$D$31,品項年度售價!$A$2:$A$31,$B4337,品項年度售價!$B$2:$B$31,$E4337)</f>
        <v>185</v>
      </c>
      <c r="I4337" s="4" t="n">
        <v>302</v>
      </c>
      <c r="J4337" s="14" t="n">
        <f aca="false">H4337*I4337</f>
        <v>55870</v>
      </c>
    </row>
    <row r="4338" customFormat="false" ht="15" hidden="false" customHeight="false" outlineLevel="0" collapsed="false">
      <c r="A4338" s="6" t="str">
        <f aca="false">TEXT(B4338,"0")&amp;"-"&amp;TEXT(C4338,"00")</f>
        <v>2025-12</v>
      </c>
      <c r="B4338" s="4" t="n">
        <v>2025</v>
      </c>
      <c r="C4338" s="4" t="n">
        <v>12</v>
      </c>
      <c r="D4338" s="9" t="s">
        <v>325</v>
      </c>
      <c r="E4338" s="9" t="s">
        <v>362</v>
      </c>
      <c r="F4338" s="12" t="str">
        <f aca="false">INDEX(品項主檔!$B$2:$B$11,MATCH($E4338,品項主檔!$A$2:$A$11,0))</f>
        <v>海鮮炒飯</v>
      </c>
      <c r="G4338" s="12" t="str">
        <f aca="false">INDEX(品項主檔!$C$2:$C$11,MATCH($E4338,品項主檔!$A$2:$A$11,0))</f>
        <v>主食</v>
      </c>
      <c r="H4338" s="17" t="n">
        <f aca="false">SUMIFS(品項年度售價!$D$2:$D$31,品項年度售價!$A$2:$A$31,$B4338,品項年度售價!$B$2:$B$31,$E4338)</f>
        <v>255</v>
      </c>
      <c r="I4338" s="4" t="n">
        <v>603</v>
      </c>
      <c r="J4338" s="14" t="n">
        <f aca="false">H4338*I4338</f>
        <v>153765</v>
      </c>
    </row>
    <row r="4339" customFormat="false" ht="15" hidden="false" customHeight="false" outlineLevel="0" collapsed="false">
      <c r="A4339" s="6" t="str">
        <f aca="false">TEXT(B4339,"0")&amp;"-"&amp;TEXT(C4339,"00")</f>
        <v>2025-12</v>
      </c>
      <c r="B4339" s="4" t="n">
        <v>2025</v>
      </c>
      <c r="C4339" s="4" t="n">
        <v>12</v>
      </c>
      <c r="D4339" s="9" t="s">
        <v>325</v>
      </c>
      <c r="E4339" s="9" t="s">
        <v>364</v>
      </c>
      <c r="F4339" s="12" t="str">
        <f aca="false">INDEX(品項主檔!$B$2:$B$11,MATCH($E4339,品項主檔!$A$2:$A$11,0))</f>
        <v>酸辣湯</v>
      </c>
      <c r="G4339" s="12" t="str">
        <f aca="false">INDEX(品項主檔!$C$2:$C$11,MATCH($E4339,品項主檔!$A$2:$A$11,0))</f>
        <v>湯品</v>
      </c>
      <c r="H4339" s="17" t="n">
        <f aca="false">SUMIFS(品項年度售價!$D$2:$D$31,品項年度售價!$A$2:$A$31,$B4339,品項年度售價!$B$2:$B$31,$E4339)</f>
        <v>60</v>
      </c>
      <c r="I4339" s="4" t="n">
        <v>3123</v>
      </c>
      <c r="J4339" s="14" t="n">
        <f aca="false">H4339*I4339</f>
        <v>187380</v>
      </c>
    </row>
    <row r="4340" customFormat="false" ht="15" hidden="false" customHeight="false" outlineLevel="0" collapsed="false">
      <c r="A4340" s="6" t="str">
        <f aca="false">TEXT(B4340,"0")&amp;"-"&amp;TEXT(C4340,"00")</f>
        <v>2025-12</v>
      </c>
      <c r="B4340" s="4" t="n">
        <v>2025</v>
      </c>
      <c r="C4340" s="4" t="n">
        <v>12</v>
      </c>
      <c r="D4340" s="9" t="s">
        <v>325</v>
      </c>
      <c r="E4340" s="9" t="s">
        <v>367</v>
      </c>
      <c r="F4340" s="12" t="str">
        <f aca="false">INDEX(品項主檔!$B$2:$B$11,MATCH($E4340,品項主檔!$A$2:$A$11,0))</f>
        <v>招牌滷味拼盤</v>
      </c>
      <c r="G4340" s="12" t="str">
        <f aca="false">INDEX(品項主檔!$C$2:$C$11,MATCH($E4340,品項主檔!$A$2:$A$11,0))</f>
        <v>小菜</v>
      </c>
      <c r="H4340" s="17" t="n">
        <f aca="false">SUMIFS(品項年度售價!$D$2:$D$31,品項年度售價!$A$2:$A$31,$B4340,品項年度售價!$B$2:$B$31,$E4340)</f>
        <v>125</v>
      </c>
      <c r="I4340" s="4" t="n">
        <v>2496</v>
      </c>
      <c r="J4340" s="14" t="n">
        <f aca="false">H4340*I4340</f>
        <v>312000</v>
      </c>
    </row>
    <row r="4341" customFormat="false" ht="15" hidden="false" customHeight="false" outlineLevel="0" collapsed="false">
      <c r="A4341" s="6" t="str">
        <f aca="false">TEXT(B4341,"0")&amp;"-"&amp;TEXT(C4341,"00")</f>
        <v>2025-12</v>
      </c>
      <c r="B4341" s="4" t="n">
        <v>2025</v>
      </c>
      <c r="C4341" s="4" t="n">
        <v>12</v>
      </c>
      <c r="D4341" s="9" t="s">
        <v>325</v>
      </c>
      <c r="E4341" s="9" t="s">
        <v>370</v>
      </c>
      <c r="F4341" s="12" t="str">
        <f aca="false">INDEX(品項主檔!$B$2:$B$11,MATCH($E4341,品項主檔!$A$2:$A$11,0))</f>
        <v>古早味紅茶</v>
      </c>
      <c r="G4341" s="12" t="str">
        <f aca="false">INDEX(品項主檔!$C$2:$C$11,MATCH($E4341,品項主檔!$A$2:$A$11,0))</f>
        <v>飲品</v>
      </c>
      <c r="H4341" s="17" t="n">
        <f aca="false">SUMIFS(品項年度售價!$D$2:$D$31,品項年度售價!$A$2:$A$31,$B4341,品項年度售價!$B$2:$B$31,$E4341)</f>
        <v>45</v>
      </c>
      <c r="I4341" s="4" t="n">
        <v>4486</v>
      </c>
      <c r="J4341" s="14" t="n">
        <f aca="false">H4341*I4341</f>
        <v>201870</v>
      </c>
    </row>
    <row r="4342" customFormat="false" ht="15" hidden="false" customHeight="false" outlineLevel="0" collapsed="false">
      <c r="A4342" s="6" t="str">
        <f aca="false">TEXT(B4342,"0")&amp;"-"&amp;TEXT(C4342,"00")</f>
        <v>2025-12</v>
      </c>
      <c r="B4342" s="4" t="n">
        <v>2025</v>
      </c>
      <c r="C4342" s="4" t="n">
        <v>12</v>
      </c>
      <c r="D4342" s="9" t="s">
        <v>328</v>
      </c>
      <c r="E4342" s="9" t="s">
        <v>349</v>
      </c>
      <c r="F4342" s="12" t="str">
        <f aca="false">INDEX(品項主檔!$B$2:$B$11,MATCH($E4342,品項主檔!$A$2:$A$11,0))</f>
        <v>招牌牛肉麵</v>
      </c>
      <c r="G4342" s="12" t="str">
        <f aca="false">INDEX(品項主檔!$C$2:$C$11,MATCH($E4342,品項主檔!$A$2:$A$11,0))</f>
        <v>主食</v>
      </c>
      <c r="H4342" s="17" t="n">
        <f aca="false">SUMIFS(品項年度售價!$D$2:$D$31,品項年度售價!$A$2:$A$31,$B4342,品項年度售價!$B$2:$B$31,$E4342)</f>
        <v>295</v>
      </c>
      <c r="I4342" s="4" t="n">
        <v>571</v>
      </c>
      <c r="J4342" s="14" t="n">
        <f aca="false">H4342*I4342</f>
        <v>168445</v>
      </c>
    </row>
    <row r="4343" customFormat="false" ht="15" hidden="false" customHeight="false" outlineLevel="0" collapsed="false">
      <c r="A4343" s="6" t="str">
        <f aca="false">TEXT(B4343,"0")&amp;"-"&amp;TEXT(C4343,"00")</f>
        <v>2025-12</v>
      </c>
      <c r="B4343" s="4" t="n">
        <v>2025</v>
      </c>
      <c r="C4343" s="4" t="n">
        <v>12</v>
      </c>
      <c r="D4343" s="9" t="s">
        <v>328</v>
      </c>
      <c r="E4343" s="9" t="s">
        <v>352</v>
      </c>
      <c r="F4343" s="12" t="str">
        <f aca="false">INDEX(品項主檔!$B$2:$B$11,MATCH($E4343,品項主檔!$A$2:$A$11,0))</f>
        <v>三杯雞定食</v>
      </c>
      <c r="G4343" s="12" t="str">
        <f aca="false">INDEX(品項主檔!$C$2:$C$11,MATCH($E4343,品項主檔!$A$2:$A$11,0))</f>
        <v>主食</v>
      </c>
      <c r="H4343" s="17" t="n">
        <f aca="false">SUMIFS(品項年度售價!$D$2:$D$31,品項年度售價!$A$2:$A$31,$B4343,品項年度售價!$B$2:$B$31,$E4343)</f>
        <v>260</v>
      </c>
      <c r="I4343" s="4" t="n">
        <v>522</v>
      </c>
      <c r="J4343" s="14" t="n">
        <f aca="false">H4343*I4343</f>
        <v>135720</v>
      </c>
    </row>
    <row r="4344" customFormat="false" ht="15" hidden="false" customHeight="false" outlineLevel="0" collapsed="false">
      <c r="A4344" s="6" t="str">
        <f aca="false">TEXT(B4344,"0")&amp;"-"&amp;TEXT(C4344,"00")</f>
        <v>2025-12</v>
      </c>
      <c r="B4344" s="4" t="n">
        <v>2025</v>
      </c>
      <c r="C4344" s="4" t="n">
        <v>12</v>
      </c>
      <c r="D4344" s="9" t="s">
        <v>328</v>
      </c>
      <c r="E4344" s="9" t="s">
        <v>354</v>
      </c>
      <c r="F4344" s="12" t="str">
        <f aca="false">INDEX(品項主檔!$B$2:$B$11,MATCH($E4344,品項主檔!$A$2:$A$11,0))</f>
        <v>蔥油雞腿飯</v>
      </c>
      <c r="G4344" s="12" t="str">
        <f aca="false">INDEX(品項主檔!$C$2:$C$11,MATCH($E4344,品項主檔!$A$2:$A$11,0))</f>
        <v>主食</v>
      </c>
      <c r="H4344" s="17" t="n">
        <f aca="false">SUMIFS(品項年度售價!$D$2:$D$31,品項年度售價!$A$2:$A$31,$B4344,品項年度售價!$B$2:$B$31,$E4344)</f>
        <v>230</v>
      </c>
      <c r="I4344" s="4" t="n">
        <v>404</v>
      </c>
      <c r="J4344" s="14" t="n">
        <f aca="false">H4344*I4344</f>
        <v>92920</v>
      </c>
    </row>
    <row r="4345" customFormat="false" ht="15" hidden="false" customHeight="false" outlineLevel="0" collapsed="false">
      <c r="A4345" s="6" t="str">
        <f aca="false">TEXT(B4345,"0")&amp;"-"&amp;TEXT(C4345,"00")</f>
        <v>2025-12</v>
      </c>
      <c r="B4345" s="4" t="n">
        <v>2025</v>
      </c>
      <c r="C4345" s="4" t="n">
        <v>12</v>
      </c>
      <c r="D4345" s="9" t="s">
        <v>328</v>
      </c>
      <c r="E4345" s="9" t="s">
        <v>356</v>
      </c>
      <c r="F4345" s="12" t="str">
        <f aca="false">INDEX(品項主檔!$B$2:$B$11,MATCH($E4345,品項主檔!$A$2:$A$11,0))</f>
        <v>黑胡椒豬排飯</v>
      </c>
      <c r="G4345" s="12" t="str">
        <f aca="false">INDEX(品項主檔!$C$2:$C$11,MATCH($E4345,品項主檔!$A$2:$A$11,0))</f>
        <v>主食</v>
      </c>
      <c r="H4345" s="17" t="n">
        <f aca="false">SUMIFS(品項年度售價!$D$2:$D$31,品項年度售價!$A$2:$A$31,$B4345,品項年度售價!$B$2:$B$31,$E4345)</f>
        <v>240</v>
      </c>
      <c r="I4345" s="4" t="n">
        <v>516</v>
      </c>
      <c r="J4345" s="14" t="n">
        <f aca="false">H4345*I4345</f>
        <v>123840</v>
      </c>
    </row>
    <row r="4346" customFormat="false" ht="15" hidden="false" customHeight="false" outlineLevel="0" collapsed="false">
      <c r="A4346" s="6" t="str">
        <f aca="false">TEXT(B4346,"0")&amp;"-"&amp;TEXT(C4346,"00")</f>
        <v>2025-12</v>
      </c>
      <c r="B4346" s="4" t="n">
        <v>2025</v>
      </c>
      <c r="C4346" s="4" t="n">
        <v>12</v>
      </c>
      <c r="D4346" s="9" t="s">
        <v>328</v>
      </c>
      <c r="E4346" s="9" t="s">
        <v>358</v>
      </c>
      <c r="F4346" s="12" t="str">
        <f aca="false">INDEX(品項主檔!$B$2:$B$11,MATCH($E4346,品項主檔!$A$2:$A$11,0))</f>
        <v>麻油雞湯麵</v>
      </c>
      <c r="G4346" s="12" t="str">
        <f aca="false">INDEX(品項主檔!$C$2:$C$11,MATCH($E4346,品項主檔!$A$2:$A$11,0))</f>
        <v>主食</v>
      </c>
      <c r="H4346" s="17" t="n">
        <f aca="false">SUMIFS(品項年度售價!$D$2:$D$31,品項年度售價!$A$2:$A$31,$B4346,品項年度售價!$B$2:$B$31,$E4346)</f>
        <v>305</v>
      </c>
      <c r="I4346" s="4" t="n">
        <v>693</v>
      </c>
      <c r="J4346" s="14" t="n">
        <f aca="false">H4346*I4346</f>
        <v>211365</v>
      </c>
    </row>
    <row r="4347" customFormat="false" ht="15" hidden="false" customHeight="false" outlineLevel="0" collapsed="false">
      <c r="A4347" s="6" t="str">
        <f aca="false">TEXT(B4347,"0")&amp;"-"&amp;TEXT(C4347,"00")</f>
        <v>2025-12</v>
      </c>
      <c r="B4347" s="4" t="n">
        <v>2025</v>
      </c>
      <c r="C4347" s="4" t="n">
        <v>12</v>
      </c>
      <c r="D4347" s="9" t="s">
        <v>328</v>
      </c>
      <c r="E4347" s="9" t="s">
        <v>360</v>
      </c>
      <c r="F4347" s="12" t="str">
        <f aca="false">INDEX(品項主檔!$B$2:$B$11,MATCH($E4347,品項主檔!$A$2:$A$11,0))</f>
        <v>塔香涼麵</v>
      </c>
      <c r="G4347" s="12" t="str">
        <f aca="false">INDEX(品項主檔!$C$2:$C$11,MATCH($E4347,品項主檔!$A$2:$A$11,0))</f>
        <v>主食</v>
      </c>
      <c r="H4347" s="17" t="n">
        <f aca="false">SUMIFS(品項年度售價!$D$2:$D$31,品項年度售價!$A$2:$A$31,$B4347,品項年度售價!$B$2:$B$31,$E4347)</f>
        <v>185</v>
      </c>
      <c r="I4347" s="4" t="n">
        <v>249</v>
      </c>
      <c r="J4347" s="14" t="n">
        <f aca="false">H4347*I4347</f>
        <v>46065</v>
      </c>
    </row>
    <row r="4348" customFormat="false" ht="15" hidden="false" customHeight="false" outlineLevel="0" collapsed="false">
      <c r="A4348" s="6" t="str">
        <f aca="false">TEXT(B4348,"0")&amp;"-"&amp;TEXT(C4348,"00")</f>
        <v>2025-12</v>
      </c>
      <c r="B4348" s="4" t="n">
        <v>2025</v>
      </c>
      <c r="C4348" s="4" t="n">
        <v>12</v>
      </c>
      <c r="D4348" s="9" t="s">
        <v>328</v>
      </c>
      <c r="E4348" s="9" t="s">
        <v>362</v>
      </c>
      <c r="F4348" s="12" t="str">
        <f aca="false">INDEX(品項主檔!$B$2:$B$11,MATCH($E4348,品項主檔!$A$2:$A$11,0))</f>
        <v>海鮮炒飯</v>
      </c>
      <c r="G4348" s="12" t="str">
        <f aca="false">INDEX(品項主檔!$C$2:$C$11,MATCH($E4348,品項主檔!$A$2:$A$11,0))</f>
        <v>主食</v>
      </c>
      <c r="H4348" s="17" t="n">
        <f aca="false">SUMIFS(品項年度售價!$D$2:$D$31,品項年度售價!$A$2:$A$31,$B4348,品項年度售價!$B$2:$B$31,$E4348)</f>
        <v>255</v>
      </c>
      <c r="I4348" s="4" t="n">
        <v>558</v>
      </c>
      <c r="J4348" s="14" t="n">
        <f aca="false">H4348*I4348</f>
        <v>142290</v>
      </c>
    </row>
    <row r="4349" customFormat="false" ht="15" hidden="false" customHeight="false" outlineLevel="0" collapsed="false">
      <c r="A4349" s="6" t="str">
        <f aca="false">TEXT(B4349,"0")&amp;"-"&amp;TEXT(C4349,"00")</f>
        <v>2025-12</v>
      </c>
      <c r="B4349" s="4" t="n">
        <v>2025</v>
      </c>
      <c r="C4349" s="4" t="n">
        <v>12</v>
      </c>
      <c r="D4349" s="9" t="s">
        <v>328</v>
      </c>
      <c r="E4349" s="9" t="s">
        <v>364</v>
      </c>
      <c r="F4349" s="12" t="str">
        <f aca="false">INDEX(品項主檔!$B$2:$B$11,MATCH($E4349,品項主檔!$A$2:$A$11,0))</f>
        <v>酸辣湯</v>
      </c>
      <c r="G4349" s="12" t="str">
        <f aca="false">INDEX(品項主檔!$C$2:$C$11,MATCH($E4349,品項主檔!$A$2:$A$11,0))</f>
        <v>湯品</v>
      </c>
      <c r="H4349" s="17" t="n">
        <f aca="false">SUMIFS(品項年度售價!$D$2:$D$31,品項年度售價!$A$2:$A$31,$B4349,品項年度售價!$B$2:$B$31,$E4349)</f>
        <v>60</v>
      </c>
      <c r="I4349" s="4" t="n">
        <v>3358</v>
      </c>
      <c r="J4349" s="14" t="n">
        <f aca="false">H4349*I4349</f>
        <v>201480</v>
      </c>
    </row>
    <row r="4350" customFormat="false" ht="15" hidden="false" customHeight="false" outlineLevel="0" collapsed="false">
      <c r="A4350" s="6" t="str">
        <f aca="false">TEXT(B4350,"0")&amp;"-"&amp;TEXT(C4350,"00")</f>
        <v>2025-12</v>
      </c>
      <c r="B4350" s="4" t="n">
        <v>2025</v>
      </c>
      <c r="C4350" s="4" t="n">
        <v>12</v>
      </c>
      <c r="D4350" s="9" t="s">
        <v>328</v>
      </c>
      <c r="E4350" s="9" t="s">
        <v>367</v>
      </c>
      <c r="F4350" s="12" t="str">
        <f aca="false">INDEX(品項主檔!$B$2:$B$11,MATCH($E4350,品項主檔!$A$2:$A$11,0))</f>
        <v>招牌滷味拼盤</v>
      </c>
      <c r="G4350" s="12" t="str">
        <f aca="false">INDEX(品項主檔!$C$2:$C$11,MATCH($E4350,品項主檔!$A$2:$A$11,0))</f>
        <v>小菜</v>
      </c>
      <c r="H4350" s="17" t="n">
        <f aca="false">SUMIFS(品項年度售價!$D$2:$D$31,品項年度售價!$A$2:$A$31,$B4350,品項年度售價!$B$2:$B$31,$E4350)</f>
        <v>125</v>
      </c>
      <c r="I4350" s="4" t="n">
        <v>1599</v>
      </c>
      <c r="J4350" s="14" t="n">
        <f aca="false">H4350*I4350</f>
        <v>199875</v>
      </c>
    </row>
    <row r="4351" customFormat="false" ht="15" hidden="false" customHeight="false" outlineLevel="0" collapsed="false">
      <c r="A4351" s="6" t="str">
        <f aca="false">TEXT(B4351,"0")&amp;"-"&amp;TEXT(C4351,"00")</f>
        <v>2025-12</v>
      </c>
      <c r="B4351" s="4" t="n">
        <v>2025</v>
      </c>
      <c r="C4351" s="4" t="n">
        <v>12</v>
      </c>
      <c r="D4351" s="9" t="s">
        <v>328</v>
      </c>
      <c r="E4351" s="9" t="s">
        <v>370</v>
      </c>
      <c r="F4351" s="12" t="str">
        <f aca="false">INDEX(品項主檔!$B$2:$B$11,MATCH($E4351,品項主檔!$A$2:$A$11,0))</f>
        <v>古早味紅茶</v>
      </c>
      <c r="G4351" s="12" t="str">
        <f aca="false">INDEX(品項主檔!$C$2:$C$11,MATCH($E4351,品項主檔!$A$2:$A$11,0))</f>
        <v>飲品</v>
      </c>
      <c r="H4351" s="17" t="n">
        <f aca="false">SUMIFS(品項年度售價!$D$2:$D$31,品項年度售價!$A$2:$A$31,$B4351,品項年度售價!$B$2:$B$31,$E4351)</f>
        <v>45</v>
      </c>
      <c r="I4351" s="4" t="n">
        <v>3769</v>
      </c>
      <c r="J4351" s="14" t="n">
        <f aca="false">H4351*I4351</f>
        <v>169605</v>
      </c>
    </row>
    <row r="4352" customFormat="false" ht="15" hidden="false" customHeight="false" outlineLevel="0" collapsed="false">
      <c r="A4352" s="6" t="str">
        <f aca="false">TEXT(B4352,"0")&amp;"-"&amp;TEXT(C4352,"00")</f>
        <v>2025-12</v>
      </c>
      <c r="B4352" s="4" t="n">
        <v>2025</v>
      </c>
      <c r="C4352" s="4" t="n">
        <v>12</v>
      </c>
      <c r="D4352" s="9" t="s">
        <v>280</v>
      </c>
      <c r="E4352" s="9" t="s">
        <v>349</v>
      </c>
      <c r="F4352" s="12" t="str">
        <f aca="false">INDEX(品項主檔!$B$2:$B$11,MATCH($E4352,品項主檔!$A$2:$A$11,0))</f>
        <v>招牌牛肉麵</v>
      </c>
      <c r="G4352" s="12" t="str">
        <f aca="false">INDEX(品項主檔!$C$2:$C$11,MATCH($E4352,品項主檔!$A$2:$A$11,0))</f>
        <v>主食</v>
      </c>
      <c r="H4352" s="17" t="n">
        <f aca="false">SUMIFS(品項年度售價!$D$2:$D$31,品項年度售價!$A$2:$A$31,$B4352,品項年度售價!$B$2:$B$31,$E4352)</f>
        <v>295</v>
      </c>
      <c r="I4352" s="4" t="n">
        <v>794</v>
      </c>
      <c r="J4352" s="14" t="n">
        <f aca="false">H4352*I4352</f>
        <v>234230</v>
      </c>
    </row>
    <row r="4353" customFormat="false" ht="15" hidden="false" customHeight="false" outlineLevel="0" collapsed="false">
      <c r="A4353" s="6" t="str">
        <f aca="false">TEXT(B4353,"0")&amp;"-"&amp;TEXT(C4353,"00")</f>
        <v>2025-12</v>
      </c>
      <c r="B4353" s="4" t="n">
        <v>2025</v>
      </c>
      <c r="C4353" s="4" t="n">
        <v>12</v>
      </c>
      <c r="D4353" s="9" t="s">
        <v>280</v>
      </c>
      <c r="E4353" s="9" t="s">
        <v>352</v>
      </c>
      <c r="F4353" s="12" t="str">
        <f aca="false">INDEX(品項主檔!$B$2:$B$11,MATCH($E4353,品項主檔!$A$2:$A$11,0))</f>
        <v>三杯雞定食</v>
      </c>
      <c r="G4353" s="12" t="str">
        <f aca="false">INDEX(品項主檔!$C$2:$C$11,MATCH($E4353,品項主檔!$A$2:$A$11,0))</f>
        <v>主食</v>
      </c>
      <c r="H4353" s="17" t="n">
        <f aca="false">SUMIFS(品項年度售價!$D$2:$D$31,品項年度售價!$A$2:$A$31,$B4353,品項年度售價!$B$2:$B$31,$E4353)</f>
        <v>260</v>
      </c>
      <c r="I4353" s="4" t="n">
        <v>590</v>
      </c>
      <c r="J4353" s="14" t="n">
        <f aca="false">H4353*I4353</f>
        <v>153400</v>
      </c>
    </row>
    <row r="4354" customFormat="false" ht="15" hidden="false" customHeight="false" outlineLevel="0" collapsed="false">
      <c r="A4354" s="6" t="str">
        <f aca="false">TEXT(B4354,"0")&amp;"-"&amp;TEXT(C4354,"00")</f>
        <v>2025-12</v>
      </c>
      <c r="B4354" s="4" t="n">
        <v>2025</v>
      </c>
      <c r="C4354" s="4" t="n">
        <v>12</v>
      </c>
      <c r="D4354" s="9" t="s">
        <v>280</v>
      </c>
      <c r="E4354" s="9" t="s">
        <v>354</v>
      </c>
      <c r="F4354" s="12" t="str">
        <f aca="false">INDEX(品項主檔!$B$2:$B$11,MATCH($E4354,品項主檔!$A$2:$A$11,0))</f>
        <v>蔥油雞腿飯</v>
      </c>
      <c r="G4354" s="12" t="str">
        <f aca="false">INDEX(品項主檔!$C$2:$C$11,MATCH($E4354,品項主檔!$A$2:$A$11,0))</f>
        <v>主食</v>
      </c>
      <c r="H4354" s="17" t="n">
        <f aca="false">SUMIFS(品項年度售價!$D$2:$D$31,品項年度售價!$A$2:$A$31,$B4354,品項年度售價!$B$2:$B$31,$E4354)</f>
        <v>230</v>
      </c>
      <c r="I4354" s="4" t="n">
        <v>639</v>
      </c>
      <c r="J4354" s="14" t="n">
        <f aca="false">H4354*I4354</f>
        <v>146970</v>
      </c>
    </row>
    <row r="4355" customFormat="false" ht="15" hidden="false" customHeight="false" outlineLevel="0" collapsed="false">
      <c r="A4355" s="6" t="str">
        <f aca="false">TEXT(B4355,"0")&amp;"-"&amp;TEXT(C4355,"00")</f>
        <v>2025-12</v>
      </c>
      <c r="B4355" s="4" t="n">
        <v>2025</v>
      </c>
      <c r="C4355" s="4" t="n">
        <v>12</v>
      </c>
      <c r="D4355" s="9" t="s">
        <v>280</v>
      </c>
      <c r="E4355" s="9" t="s">
        <v>356</v>
      </c>
      <c r="F4355" s="12" t="str">
        <f aca="false">INDEX(品項主檔!$B$2:$B$11,MATCH($E4355,品項主檔!$A$2:$A$11,0))</f>
        <v>黑胡椒豬排飯</v>
      </c>
      <c r="G4355" s="12" t="str">
        <f aca="false">INDEX(品項主檔!$C$2:$C$11,MATCH($E4355,品項主檔!$A$2:$A$11,0))</f>
        <v>主食</v>
      </c>
      <c r="H4355" s="17" t="n">
        <f aca="false">SUMIFS(品項年度售價!$D$2:$D$31,品項年度售價!$A$2:$A$31,$B4355,品項年度售價!$B$2:$B$31,$E4355)</f>
        <v>240</v>
      </c>
      <c r="I4355" s="4" t="n">
        <v>617</v>
      </c>
      <c r="J4355" s="14" t="n">
        <f aca="false">H4355*I4355</f>
        <v>148080</v>
      </c>
    </row>
    <row r="4356" customFormat="false" ht="15" hidden="false" customHeight="false" outlineLevel="0" collapsed="false">
      <c r="A4356" s="6" t="str">
        <f aca="false">TEXT(B4356,"0")&amp;"-"&amp;TEXT(C4356,"00")</f>
        <v>2025-12</v>
      </c>
      <c r="B4356" s="4" t="n">
        <v>2025</v>
      </c>
      <c r="C4356" s="4" t="n">
        <v>12</v>
      </c>
      <c r="D4356" s="9" t="s">
        <v>280</v>
      </c>
      <c r="E4356" s="9" t="s">
        <v>358</v>
      </c>
      <c r="F4356" s="12" t="str">
        <f aca="false">INDEX(品項主檔!$B$2:$B$11,MATCH($E4356,品項主檔!$A$2:$A$11,0))</f>
        <v>麻油雞湯麵</v>
      </c>
      <c r="G4356" s="12" t="str">
        <f aca="false">INDEX(品項主檔!$C$2:$C$11,MATCH($E4356,品項主檔!$A$2:$A$11,0))</f>
        <v>主食</v>
      </c>
      <c r="H4356" s="17" t="n">
        <f aca="false">SUMIFS(品項年度售價!$D$2:$D$31,品項年度售價!$A$2:$A$31,$B4356,品項年度售價!$B$2:$B$31,$E4356)</f>
        <v>305</v>
      </c>
      <c r="I4356" s="4" t="n">
        <v>1044</v>
      </c>
      <c r="J4356" s="14" t="n">
        <f aca="false">H4356*I4356</f>
        <v>318420</v>
      </c>
    </row>
    <row r="4357" customFormat="false" ht="15" hidden="false" customHeight="false" outlineLevel="0" collapsed="false">
      <c r="A4357" s="6" t="str">
        <f aca="false">TEXT(B4357,"0")&amp;"-"&amp;TEXT(C4357,"00")</f>
        <v>2025-12</v>
      </c>
      <c r="B4357" s="4" t="n">
        <v>2025</v>
      </c>
      <c r="C4357" s="4" t="n">
        <v>12</v>
      </c>
      <c r="D4357" s="9" t="s">
        <v>280</v>
      </c>
      <c r="E4357" s="9" t="s">
        <v>360</v>
      </c>
      <c r="F4357" s="12" t="str">
        <f aca="false">INDEX(品項主檔!$B$2:$B$11,MATCH($E4357,品項主檔!$A$2:$A$11,0))</f>
        <v>塔香涼麵</v>
      </c>
      <c r="G4357" s="12" t="str">
        <f aca="false">INDEX(品項主檔!$C$2:$C$11,MATCH($E4357,品項主檔!$A$2:$A$11,0))</f>
        <v>主食</v>
      </c>
      <c r="H4357" s="17" t="n">
        <f aca="false">SUMIFS(品項年度售價!$D$2:$D$31,品項年度售價!$A$2:$A$31,$B4357,品項年度售價!$B$2:$B$31,$E4357)</f>
        <v>185</v>
      </c>
      <c r="I4357" s="4" t="n">
        <v>301</v>
      </c>
      <c r="J4357" s="14" t="n">
        <f aca="false">H4357*I4357</f>
        <v>55685</v>
      </c>
    </row>
    <row r="4358" customFormat="false" ht="15" hidden="false" customHeight="false" outlineLevel="0" collapsed="false">
      <c r="A4358" s="6" t="str">
        <f aca="false">TEXT(B4358,"0")&amp;"-"&amp;TEXT(C4358,"00")</f>
        <v>2025-12</v>
      </c>
      <c r="B4358" s="4" t="n">
        <v>2025</v>
      </c>
      <c r="C4358" s="4" t="n">
        <v>12</v>
      </c>
      <c r="D4358" s="9" t="s">
        <v>280</v>
      </c>
      <c r="E4358" s="9" t="s">
        <v>362</v>
      </c>
      <c r="F4358" s="12" t="str">
        <f aca="false">INDEX(品項主檔!$B$2:$B$11,MATCH($E4358,品項主檔!$A$2:$A$11,0))</f>
        <v>海鮮炒飯</v>
      </c>
      <c r="G4358" s="12" t="str">
        <f aca="false">INDEX(品項主檔!$C$2:$C$11,MATCH($E4358,品項主檔!$A$2:$A$11,0))</f>
        <v>主食</v>
      </c>
      <c r="H4358" s="17" t="n">
        <f aca="false">SUMIFS(品項年度售價!$D$2:$D$31,品項年度售價!$A$2:$A$31,$B4358,品項年度售價!$B$2:$B$31,$E4358)</f>
        <v>255</v>
      </c>
      <c r="I4358" s="4" t="n">
        <v>510</v>
      </c>
      <c r="J4358" s="14" t="n">
        <f aca="false">H4358*I4358</f>
        <v>130050</v>
      </c>
    </row>
    <row r="4359" customFormat="false" ht="15" hidden="false" customHeight="false" outlineLevel="0" collapsed="false">
      <c r="A4359" s="6" t="str">
        <f aca="false">TEXT(B4359,"0")&amp;"-"&amp;TEXT(C4359,"00")</f>
        <v>2025-12</v>
      </c>
      <c r="B4359" s="4" t="n">
        <v>2025</v>
      </c>
      <c r="C4359" s="4" t="n">
        <v>12</v>
      </c>
      <c r="D4359" s="9" t="s">
        <v>280</v>
      </c>
      <c r="E4359" s="9" t="s">
        <v>364</v>
      </c>
      <c r="F4359" s="12" t="str">
        <f aca="false">INDEX(品項主檔!$B$2:$B$11,MATCH($E4359,品項主檔!$A$2:$A$11,0))</f>
        <v>酸辣湯</v>
      </c>
      <c r="G4359" s="12" t="str">
        <f aca="false">INDEX(品項主檔!$C$2:$C$11,MATCH($E4359,品項主檔!$A$2:$A$11,0))</f>
        <v>湯品</v>
      </c>
      <c r="H4359" s="17" t="n">
        <f aca="false">SUMIFS(品項年度售價!$D$2:$D$31,品項年度售價!$A$2:$A$31,$B4359,品項年度售價!$B$2:$B$31,$E4359)</f>
        <v>60</v>
      </c>
      <c r="I4359" s="4" t="n">
        <v>3039</v>
      </c>
      <c r="J4359" s="14" t="n">
        <f aca="false">H4359*I4359</f>
        <v>182340</v>
      </c>
    </row>
    <row r="4360" customFormat="false" ht="15" hidden="false" customHeight="false" outlineLevel="0" collapsed="false">
      <c r="A4360" s="6" t="str">
        <f aca="false">TEXT(B4360,"0")&amp;"-"&amp;TEXT(C4360,"00")</f>
        <v>2025-12</v>
      </c>
      <c r="B4360" s="4" t="n">
        <v>2025</v>
      </c>
      <c r="C4360" s="4" t="n">
        <v>12</v>
      </c>
      <c r="D4360" s="9" t="s">
        <v>280</v>
      </c>
      <c r="E4360" s="9" t="s">
        <v>367</v>
      </c>
      <c r="F4360" s="12" t="str">
        <f aca="false">INDEX(品項主檔!$B$2:$B$11,MATCH($E4360,品項主檔!$A$2:$A$11,0))</f>
        <v>招牌滷味拼盤</v>
      </c>
      <c r="G4360" s="12" t="str">
        <f aca="false">INDEX(品項主檔!$C$2:$C$11,MATCH($E4360,品項主檔!$A$2:$A$11,0))</f>
        <v>小菜</v>
      </c>
      <c r="H4360" s="17" t="n">
        <f aca="false">SUMIFS(品項年度售價!$D$2:$D$31,品項年度售價!$A$2:$A$31,$B4360,品項年度售價!$B$2:$B$31,$E4360)</f>
        <v>125</v>
      </c>
      <c r="I4360" s="4" t="n">
        <v>2559</v>
      </c>
      <c r="J4360" s="14" t="n">
        <f aca="false">H4360*I4360</f>
        <v>319875</v>
      </c>
    </row>
    <row r="4361" customFormat="false" ht="15" hidden="false" customHeight="false" outlineLevel="0" collapsed="false">
      <c r="A4361" s="6" t="str">
        <f aca="false">TEXT(B4361,"0")&amp;"-"&amp;TEXT(C4361,"00")</f>
        <v>2025-12</v>
      </c>
      <c r="B4361" s="4" t="n">
        <v>2025</v>
      </c>
      <c r="C4361" s="4" t="n">
        <v>12</v>
      </c>
      <c r="D4361" s="9" t="s">
        <v>280</v>
      </c>
      <c r="E4361" s="9" t="s">
        <v>370</v>
      </c>
      <c r="F4361" s="12" t="str">
        <f aca="false">INDEX(品項主檔!$B$2:$B$11,MATCH($E4361,品項主檔!$A$2:$A$11,0))</f>
        <v>古早味紅茶</v>
      </c>
      <c r="G4361" s="12" t="str">
        <f aca="false">INDEX(品項主檔!$C$2:$C$11,MATCH($E4361,品項主檔!$A$2:$A$11,0))</f>
        <v>飲品</v>
      </c>
      <c r="H4361" s="17" t="n">
        <f aca="false">SUMIFS(品項年度售價!$D$2:$D$31,品項年度售價!$A$2:$A$31,$B4361,品項年度售價!$B$2:$B$31,$E4361)</f>
        <v>45</v>
      </c>
      <c r="I4361" s="4" t="n">
        <v>5016</v>
      </c>
      <c r="J4361" s="14" t="n">
        <f aca="false">H4361*I4361</f>
        <v>225720</v>
      </c>
    </row>
    <row r="4362" customFormat="false" ht="15" hidden="false" customHeight="false" outlineLevel="0" collapsed="false">
      <c r="A4362" s="6" t="str">
        <f aca="false">TEXT(B4362,"0")&amp;"-"&amp;TEXT(C4362,"00")</f>
        <v>2025-12</v>
      </c>
      <c r="B4362" s="4" t="n">
        <v>2025</v>
      </c>
      <c r="C4362" s="4" t="n">
        <v>12</v>
      </c>
      <c r="D4362" s="9" t="s">
        <v>283</v>
      </c>
      <c r="E4362" s="9" t="s">
        <v>349</v>
      </c>
      <c r="F4362" s="12" t="str">
        <f aca="false">INDEX(品項主檔!$B$2:$B$11,MATCH($E4362,品項主檔!$A$2:$A$11,0))</f>
        <v>招牌牛肉麵</v>
      </c>
      <c r="G4362" s="12" t="str">
        <f aca="false">INDEX(品項主檔!$C$2:$C$11,MATCH($E4362,品項主檔!$A$2:$A$11,0))</f>
        <v>主食</v>
      </c>
      <c r="H4362" s="17" t="n">
        <f aca="false">SUMIFS(品項年度售價!$D$2:$D$31,品項年度售價!$A$2:$A$31,$B4362,品項年度售價!$B$2:$B$31,$E4362)</f>
        <v>295</v>
      </c>
      <c r="I4362" s="4" t="n">
        <v>501</v>
      </c>
      <c r="J4362" s="14" t="n">
        <f aca="false">H4362*I4362</f>
        <v>147795</v>
      </c>
    </row>
    <row r="4363" customFormat="false" ht="15" hidden="false" customHeight="false" outlineLevel="0" collapsed="false">
      <c r="A4363" s="6" t="str">
        <f aca="false">TEXT(B4363,"0")&amp;"-"&amp;TEXT(C4363,"00")</f>
        <v>2025-12</v>
      </c>
      <c r="B4363" s="4" t="n">
        <v>2025</v>
      </c>
      <c r="C4363" s="4" t="n">
        <v>12</v>
      </c>
      <c r="D4363" s="9" t="s">
        <v>283</v>
      </c>
      <c r="E4363" s="9" t="s">
        <v>352</v>
      </c>
      <c r="F4363" s="12" t="str">
        <f aca="false">INDEX(品項主檔!$B$2:$B$11,MATCH($E4363,品項主檔!$A$2:$A$11,0))</f>
        <v>三杯雞定食</v>
      </c>
      <c r="G4363" s="12" t="str">
        <f aca="false">INDEX(品項主檔!$C$2:$C$11,MATCH($E4363,品項主檔!$A$2:$A$11,0))</f>
        <v>主食</v>
      </c>
      <c r="H4363" s="17" t="n">
        <f aca="false">SUMIFS(品項年度售價!$D$2:$D$31,品項年度售價!$A$2:$A$31,$B4363,品項年度售價!$B$2:$B$31,$E4363)</f>
        <v>260</v>
      </c>
      <c r="I4363" s="4" t="n">
        <v>574</v>
      </c>
      <c r="J4363" s="14" t="n">
        <f aca="false">H4363*I4363</f>
        <v>149240</v>
      </c>
    </row>
    <row r="4364" customFormat="false" ht="15" hidden="false" customHeight="false" outlineLevel="0" collapsed="false">
      <c r="A4364" s="6" t="str">
        <f aca="false">TEXT(B4364,"0")&amp;"-"&amp;TEXT(C4364,"00")</f>
        <v>2025-12</v>
      </c>
      <c r="B4364" s="4" t="n">
        <v>2025</v>
      </c>
      <c r="C4364" s="4" t="n">
        <v>12</v>
      </c>
      <c r="D4364" s="9" t="s">
        <v>283</v>
      </c>
      <c r="E4364" s="9" t="s">
        <v>354</v>
      </c>
      <c r="F4364" s="12" t="str">
        <f aca="false">INDEX(品項主檔!$B$2:$B$11,MATCH($E4364,品項主檔!$A$2:$A$11,0))</f>
        <v>蔥油雞腿飯</v>
      </c>
      <c r="G4364" s="12" t="str">
        <f aca="false">INDEX(品項主檔!$C$2:$C$11,MATCH($E4364,品項主檔!$A$2:$A$11,0))</f>
        <v>主食</v>
      </c>
      <c r="H4364" s="17" t="n">
        <f aca="false">SUMIFS(品項年度售價!$D$2:$D$31,品項年度售價!$A$2:$A$31,$B4364,品項年度售價!$B$2:$B$31,$E4364)</f>
        <v>230</v>
      </c>
      <c r="I4364" s="4" t="n">
        <v>448</v>
      </c>
      <c r="J4364" s="14" t="n">
        <f aca="false">H4364*I4364</f>
        <v>103040</v>
      </c>
    </row>
    <row r="4365" customFormat="false" ht="15" hidden="false" customHeight="false" outlineLevel="0" collapsed="false">
      <c r="A4365" s="6" t="str">
        <f aca="false">TEXT(B4365,"0")&amp;"-"&amp;TEXT(C4365,"00")</f>
        <v>2025-12</v>
      </c>
      <c r="B4365" s="4" t="n">
        <v>2025</v>
      </c>
      <c r="C4365" s="4" t="n">
        <v>12</v>
      </c>
      <c r="D4365" s="9" t="s">
        <v>283</v>
      </c>
      <c r="E4365" s="9" t="s">
        <v>356</v>
      </c>
      <c r="F4365" s="12" t="str">
        <f aca="false">INDEX(品項主檔!$B$2:$B$11,MATCH($E4365,品項主檔!$A$2:$A$11,0))</f>
        <v>黑胡椒豬排飯</v>
      </c>
      <c r="G4365" s="12" t="str">
        <f aca="false">INDEX(品項主檔!$C$2:$C$11,MATCH($E4365,品項主檔!$A$2:$A$11,0))</f>
        <v>主食</v>
      </c>
      <c r="H4365" s="17" t="n">
        <f aca="false">SUMIFS(品項年度售價!$D$2:$D$31,品項年度售價!$A$2:$A$31,$B4365,品項年度售價!$B$2:$B$31,$E4365)</f>
        <v>240</v>
      </c>
      <c r="I4365" s="4" t="n">
        <v>568</v>
      </c>
      <c r="J4365" s="14" t="n">
        <f aca="false">H4365*I4365</f>
        <v>136320</v>
      </c>
    </row>
    <row r="4366" customFormat="false" ht="15" hidden="false" customHeight="false" outlineLevel="0" collapsed="false">
      <c r="A4366" s="6" t="str">
        <f aca="false">TEXT(B4366,"0")&amp;"-"&amp;TEXT(C4366,"00")</f>
        <v>2025-12</v>
      </c>
      <c r="B4366" s="4" t="n">
        <v>2025</v>
      </c>
      <c r="C4366" s="4" t="n">
        <v>12</v>
      </c>
      <c r="D4366" s="9" t="s">
        <v>283</v>
      </c>
      <c r="E4366" s="9" t="s">
        <v>358</v>
      </c>
      <c r="F4366" s="12" t="str">
        <f aca="false">INDEX(品項主檔!$B$2:$B$11,MATCH($E4366,品項主檔!$A$2:$A$11,0))</f>
        <v>麻油雞湯麵</v>
      </c>
      <c r="G4366" s="12" t="str">
        <f aca="false">INDEX(品項主檔!$C$2:$C$11,MATCH($E4366,品項主檔!$A$2:$A$11,0))</f>
        <v>主食</v>
      </c>
      <c r="H4366" s="17" t="n">
        <f aca="false">SUMIFS(品項年度售價!$D$2:$D$31,品項年度售價!$A$2:$A$31,$B4366,品項年度售價!$B$2:$B$31,$E4366)</f>
        <v>305</v>
      </c>
      <c r="I4366" s="4" t="n">
        <v>694</v>
      </c>
      <c r="J4366" s="14" t="n">
        <f aca="false">H4366*I4366</f>
        <v>211670</v>
      </c>
    </row>
    <row r="4367" customFormat="false" ht="15" hidden="false" customHeight="false" outlineLevel="0" collapsed="false">
      <c r="A4367" s="6" t="str">
        <f aca="false">TEXT(B4367,"0")&amp;"-"&amp;TEXT(C4367,"00")</f>
        <v>2025-12</v>
      </c>
      <c r="B4367" s="4" t="n">
        <v>2025</v>
      </c>
      <c r="C4367" s="4" t="n">
        <v>12</v>
      </c>
      <c r="D4367" s="9" t="s">
        <v>283</v>
      </c>
      <c r="E4367" s="9" t="s">
        <v>360</v>
      </c>
      <c r="F4367" s="12" t="str">
        <f aca="false">INDEX(品項主檔!$B$2:$B$11,MATCH($E4367,品項主檔!$A$2:$A$11,0))</f>
        <v>塔香涼麵</v>
      </c>
      <c r="G4367" s="12" t="str">
        <f aca="false">INDEX(品項主檔!$C$2:$C$11,MATCH($E4367,品項主檔!$A$2:$A$11,0))</f>
        <v>主食</v>
      </c>
      <c r="H4367" s="17" t="n">
        <f aca="false">SUMIFS(品項年度售價!$D$2:$D$31,品項年度售價!$A$2:$A$31,$B4367,品項年度售價!$B$2:$B$31,$E4367)</f>
        <v>185</v>
      </c>
      <c r="I4367" s="4" t="n">
        <v>185</v>
      </c>
      <c r="J4367" s="14" t="n">
        <f aca="false">H4367*I4367</f>
        <v>34225</v>
      </c>
    </row>
    <row r="4368" customFormat="false" ht="15" hidden="false" customHeight="false" outlineLevel="0" collapsed="false">
      <c r="A4368" s="6" t="str">
        <f aca="false">TEXT(B4368,"0")&amp;"-"&amp;TEXT(C4368,"00")</f>
        <v>2025-12</v>
      </c>
      <c r="B4368" s="4" t="n">
        <v>2025</v>
      </c>
      <c r="C4368" s="4" t="n">
        <v>12</v>
      </c>
      <c r="D4368" s="9" t="s">
        <v>283</v>
      </c>
      <c r="E4368" s="9" t="s">
        <v>362</v>
      </c>
      <c r="F4368" s="12" t="str">
        <f aca="false">INDEX(品項主檔!$B$2:$B$11,MATCH($E4368,品項主檔!$A$2:$A$11,0))</f>
        <v>海鮮炒飯</v>
      </c>
      <c r="G4368" s="12" t="str">
        <f aca="false">INDEX(品項主檔!$C$2:$C$11,MATCH($E4368,品項主檔!$A$2:$A$11,0))</f>
        <v>主食</v>
      </c>
      <c r="H4368" s="17" t="n">
        <f aca="false">SUMIFS(品項年度售價!$D$2:$D$31,品項年度售價!$A$2:$A$31,$B4368,品項年度售價!$B$2:$B$31,$E4368)</f>
        <v>255</v>
      </c>
      <c r="I4368" s="4" t="n">
        <v>448</v>
      </c>
      <c r="J4368" s="14" t="n">
        <f aca="false">H4368*I4368</f>
        <v>114240</v>
      </c>
    </row>
    <row r="4369" customFormat="false" ht="15" hidden="false" customHeight="false" outlineLevel="0" collapsed="false">
      <c r="A4369" s="6" t="str">
        <f aca="false">TEXT(B4369,"0")&amp;"-"&amp;TEXT(C4369,"00")</f>
        <v>2025-12</v>
      </c>
      <c r="B4369" s="4" t="n">
        <v>2025</v>
      </c>
      <c r="C4369" s="4" t="n">
        <v>12</v>
      </c>
      <c r="D4369" s="9" t="s">
        <v>283</v>
      </c>
      <c r="E4369" s="9" t="s">
        <v>364</v>
      </c>
      <c r="F4369" s="12" t="str">
        <f aca="false">INDEX(品項主檔!$B$2:$B$11,MATCH($E4369,品項主檔!$A$2:$A$11,0))</f>
        <v>酸辣湯</v>
      </c>
      <c r="G4369" s="12" t="str">
        <f aca="false">INDEX(品項主檔!$C$2:$C$11,MATCH($E4369,品項主檔!$A$2:$A$11,0))</f>
        <v>湯品</v>
      </c>
      <c r="H4369" s="17" t="n">
        <f aca="false">SUMIFS(品項年度售價!$D$2:$D$31,品項年度售價!$A$2:$A$31,$B4369,品項年度售價!$B$2:$B$31,$E4369)</f>
        <v>60</v>
      </c>
      <c r="I4369" s="4" t="n">
        <v>2523</v>
      </c>
      <c r="J4369" s="14" t="n">
        <f aca="false">H4369*I4369</f>
        <v>151380</v>
      </c>
    </row>
    <row r="4370" customFormat="false" ht="15" hidden="false" customHeight="false" outlineLevel="0" collapsed="false">
      <c r="A4370" s="6" t="str">
        <f aca="false">TEXT(B4370,"0")&amp;"-"&amp;TEXT(C4370,"00")</f>
        <v>2025-12</v>
      </c>
      <c r="B4370" s="4" t="n">
        <v>2025</v>
      </c>
      <c r="C4370" s="4" t="n">
        <v>12</v>
      </c>
      <c r="D4370" s="9" t="s">
        <v>283</v>
      </c>
      <c r="E4370" s="9" t="s">
        <v>367</v>
      </c>
      <c r="F4370" s="12" t="str">
        <f aca="false">INDEX(品項主檔!$B$2:$B$11,MATCH($E4370,品項主檔!$A$2:$A$11,0))</f>
        <v>招牌滷味拼盤</v>
      </c>
      <c r="G4370" s="12" t="str">
        <f aca="false">INDEX(品項主檔!$C$2:$C$11,MATCH($E4370,品項主檔!$A$2:$A$11,0))</f>
        <v>小菜</v>
      </c>
      <c r="H4370" s="17" t="n">
        <f aca="false">SUMIFS(品項年度售價!$D$2:$D$31,品項年度售價!$A$2:$A$31,$B4370,品項年度售價!$B$2:$B$31,$E4370)</f>
        <v>125</v>
      </c>
      <c r="I4370" s="4" t="n">
        <v>1908</v>
      </c>
      <c r="J4370" s="14" t="n">
        <f aca="false">H4370*I4370</f>
        <v>238500</v>
      </c>
    </row>
    <row r="4371" customFormat="false" ht="15" hidden="false" customHeight="false" outlineLevel="0" collapsed="false">
      <c r="A4371" s="6" t="str">
        <f aca="false">TEXT(B4371,"0")&amp;"-"&amp;TEXT(C4371,"00")</f>
        <v>2025-12</v>
      </c>
      <c r="B4371" s="4" t="n">
        <v>2025</v>
      </c>
      <c r="C4371" s="4" t="n">
        <v>12</v>
      </c>
      <c r="D4371" s="9" t="s">
        <v>283</v>
      </c>
      <c r="E4371" s="9" t="s">
        <v>370</v>
      </c>
      <c r="F4371" s="12" t="str">
        <f aca="false">INDEX(品項主檔!$B$2:$B$11,MATCH($E4371,品項主檔!$A$2:$A$11,0))</f>
        <v>古早味紅茶</v>
      </c>
      <c r="G4371" s="12" t="str">
        <f aca="false">INDEX(品項主檔!$C$2:$C$11,MATCH($E4371,品項主檔!$A$2:$A$11,0))</f>
        <v>飲品</v>
      </c>
      <c r="H4371" s="17" t="n">
        <f aca="false">SUMIFS(品項年度售價!$D$2:$D$31,品項年度售價!$A$2:$A$31,$B4371,品項年度售價!$B$2:$B$31,$E4371)</f>
        <v>45</v>
      </c>
      <c r="I4371" s="4" t="n">
        <v>3437</v>
      </c>
      <c r="J4371" s="14" t="n">
        <f aca="false">H4371*I4371</f>
        <v>154665</v>
      </c>
    </row>
    <row r="4372" customFormat="false" ht="15" hidden="false" customHeight="false" outlineLevel="0" collapsed="false">
      <c r="A4372" s="6" t="str">
        <f aca="false">TEXT(B4372,"0")&amp;"-"&amp;TEXT(C4372,"00")</f>
        <v>2025-12</v>
      </c>
      <c r="B4372" s="4" t="n">
        <v>2025</v>
      </c>
      <c r="C4372" s="4" t="n">
        <v>12</v>
      </c>
      <c r="D4372" s="9" t="s">
        <v>332</v>
      </c>
      <c r="E4372" s="9" t="s">
        <v>349</v>
      </c>
      <c r="F4372" s="12" t="str">
        <f aca="false">INDEX(品項主檔!$B$2:$B$11,MATCH($E4372,品項主檔!$A$2:$A$11,0))</f>
        <v>招牌牛肉麵</v>
      </c>
      <c r="G4372" s="12" t="str">
        <f aca="false">INDEX(品項主檔!$C$2:$C$11,MATCH($E4372,品項主檔!$A$2:$A$11,0))</f>
        <v>主食</v>
      </c>
      <c r="H4372" s="17" t="n">
        <f aca="false">SUMIFS(品項年度售價!$D$2:$D$31,品項年度售價!$A$2:$A$31,$B4372,品項年度售價!$B$2:$B$31,$E4372)</f>
        <v>295</v>
      </c>
      <c r="I4372" s="4" t="n">
        <v>276</v>
      </c>
      <c r="J4372" s="14" t="n">
        <f aca="false">H4372*I4372</f>
        <v>81420</v>
      </c>
    </row>
    <row r="4373" customFormat="false" ht="15" hidden="false" customHeight="false" outlineLevel="0" collapsed="false">
      <c r="A4373" s="6" t="str">
        <f aca="false">TEXT(B4373,"0")&amp;"-"&amp;TEXT(C4373,"00")</f>
        <v>2025-12</v>
      </c>
      <c r="B4373" s="4" t="n">
        <v>2025</v>
      </c>
      <c r="C4373" s="4" t="n">
        <v>12</v>
      </c>
      <c r="D4373" s="9" t="s">
        <v>332</v>
      </c>
      <c r="E4373" s="9" t="s">
        <v>352</v>
      </c>
      <c r="F4373" s="12" t="str">
        <f aca="false">INDEX(品項主檔!$B$2:$B$11,MATCH($E4373,品項主檔!$A$2:$A$11,0))</f>
        <v>三杯雞定食</v>
      </c>
      <c r="G4373" s="12" t="str">
        <f aca="false">INDEX(品項主檔!$C$2:$C$11,MATCH($E4373,品項主檔!$A$2:$A$11,0))</f>
        <v>主食</v>
      </c>
      <c r="H4373" s="17" t="n">
        <f aca="false">SUMIFS(品項年度售價!$D$2:$D$31,品項年度售價!$A$2:$A$31,$B4373,品項年度售價!$B$2:$B$31,$E4373)</f>
        <v>260</v>
      </c>
      <c r="I4373" s="4" t="n">
        <v>340</v>
      </c>
      <c r="J4373" s="14" t="n">
        <f aca="false">H4373*I4373</f>
        <v>88400</v>
      </c>
    </row>
    <row r="4374" customFormat="false" ht="15" hidden="false" customHeight="false" outlineLevel="0" collapsed="false">
      <c r="A4374" s="6" t="str">
        <f aca="false">TEXT(B4374,"0")&amp;"-"&amp;TEXT(C4374,"00")</f>
        <v>2025-12</v>
      </c>
      <c r="B4374" s="4" t="n">
        <v>2025</v>
      </c>
      <c r="C4374" s="4" t="n">
        <v>12</v>
      </c>
      <c r="D4374" s="9" t="s">
        <v>332</v>
      </c>
      <c r="E4374" s="9" t="s">
        <v>354</v>
      </c>
      <c r="F4374" s="12" t="str">
        <f aca="false">INDEX(品項主檔!$B$2:$B$11,MATCH($E4374,品項主檔!$A$2:$A$11,0))</f>
        <v>蔥油雞腿飯</v>
      </c>
      <c r="G4374" s="12" t="str">
        <f aca="false">INDEX(品項主檔!$C$2:$C$11,MATCH($E4374,品項主檔!$A$2:$A$11,0))</f>
        <v>主食</v>
      </c>
      <c r="H4374" s="17" t="n">
        <f aca="false">SUMIFS(品項年度售價!$D$2:$D$31,品項年度售價!$A$2:$A$31,$B4374,品項年度售價!$B$2:$B$31,$E4374)</f>
        <v>230</v>
      </c>
      <c r="I4374" s="4" t="n">
        <v>347</v>
      </c>
      <c r="J4374" s="14" t="n">
        <f aca="false">H4374*I4374</f>
        <v>79810</v>
      </c>
    </row>
    <row r="4375" customFormat="false" ht="15" hidden="false" customHeight="false" outlineLevel="0" collapsed="false">
      <c r="A4375" s="6" t="str">
        <f aca="false">TEXT(B4375,"0")&amp;"-"&amp;TEXT(C4375,"00")</f>
        <v>2025-12</v>
      </c>
      <c r="B4375" s="4" t="n">
        <v>2025</v>
      </c>
      <c r="C4375" s="4" t="n">
        <v>12</v>
      </c>
      <c r="D4375" s="9" t="s">
        <v>332</v>
      </c>
      <c r="E4375" s="9" t="s">
        <v>356</v>
      </c>
      <c r="F4375" s="12" t="str">
        <f aca="false">INDEX(品項主檔!$B$2:$B$11,MATCH($E4375,品項主檔!$A$2:$A$11,0))</f>
        <v>黑胡椒豬排飯</v>
      </c>
      <c r="G4375" s="12" t="str">
        <f aca="false">INDEX(品項主檔!$C$2:$C$11,MATCH($E4375,品項主檔!$A$2:$A$11,0))</f>
        <v>主食</v>
      </c>
      <c r="H4375" s="17" t="n">
        <f aca="false">SUMIFS(品項年度售價!$D$2:$D$31,品項年度售價!$A$2:$A$31,$B4375,品項年度售價!$B$2:$B$31,$E4375)</f>
        <v>240</v>
      </c>
      <c r="I4375" s="4" t="n">
        <v>372</v>
      </c>
      <c r="J4375" s="14" t="n">
        <f aca="false">H4375*I4375</f>
        <v>89280</v>
      </c>
    </row>
    <row r="4376" customFormat="false" ht="15" hidden="false" customHeight="false" outlineLevel="0" collapsed="false">
      <c r="A4376" s="6" t="str">
        <f aca="false">TEXT(B4376,"0")&amp;"-"&amp;TEXT(C4376,"00")</f>
        <v>2025-12</v>
      </c>
      <c r="B4376" s="4" t="n">
        <v>2025</v>
      </c>
      <c r="C4376" s="4" t="n">
        <v>12</v>
      </c>
      <c r="D4376" s="9" t="s">
        <v>332</v>
      </c>
      <c r="E4376" s="9" t="s">
        <v>358</v>
      </c>
      <c r="F4376" s="12" t="str">
        <f aca="false">INDEX(品項主檔!$B$2:$B$11,MATCH($E4376,品項主檔!$A$2:$A$11,0))</f>
        <v>麻油雞湯麵</v>
      </c>
      <c r="G4376" s="12" t="str">
        <f aca="false">INDEX(品項主檔!$C$2:$C$11,MATCH($E4376,品項主檔!$A$2:$A$11,0))</f>
        <v>主食</v>
      </c>
      <c r="H4376" s="17" t="n">
        <f aca="false">SUMIFS(品項年度售價!$D$2:$D$31,品項年度售價!$A$2:$A$31,$B4376,品項年度售價!$B$2:$B$31,$E4376)</f>
        <v>305</v>
      </c>
      <c r="I4376" s="4" t="n">
        <v>467</v>
      </c>
      <c r="J4376" s="14" t="n">
        <f aca="false">H4376*I4376</f>
        <v>142435</v>
      </c>
    </row>
    <row r="4377" customFormat="false" ht="15" hidden="false" customHeight="false" outlineLevel="0" collapsed="false">
      <c r="A4377" s="6" t="str">
        <f aca="false">TEXT(B4377,"0")&amp;"-"&amp;TEXT(C4377,"00")</f>
        <v>2025-12</v>
      </c>
      <c r="B4377" s="4" t="n">
        <v>2025</v>
      </c>
      <c r="C4377" s="4" t="n">
        <v>12</v>
      </c>
      <c r="D4377" s="9" t="s">
        <v>332</v>
      </c>
      <c r="E4377" s="9" t="s">
        <v>360</v>
      </c>
      <c r="F4377" s="12" t="str">
        <f aca="false">INDEX(品項主檔!$B$2:$B$11,MATCH($E4377,品項主檔!$A$2:$A$11,0))</f>
        <v>塔香涼麵</v>
      </c>
      <c r="G4377" s="12" t="str">
        <f aca="false">INDEX(品項主檔!$C$2:$C$11,MATCH($E4377,品項主檔!$A$2:$A$11,0))</f>
        <v>主食</v>
      </c>
      <c r="H4377" s="17" t="n">
        <f aca="false">SUMIFS(品項年度售價!$D$2:$D$31,品項年度售價!$A$2:$A$31,$B4377,品項年度售價!$B$2:$B$31,$E4377)</f>
        <v>185</v>
      </c>
      <c r="I4377" s="4" t="n">
        <v>146</v>
      </c>
      <c r="J4377" s="14" t="n">
        <f aca="false">H4377*I4377</f>
        <v>27010</v>
      </c>
    </row>
    <row r="4378" customFormat="false" ht="15" hidden="false" customHeight="false" outlineLevel="0" collapsed="false">
      <c r="A4378" s="6" t="str">
        <f aca="false">TEXT(B4378,"0")&amp;"-"&amp;TEXT(C4378,"00")</f>
        <v>2025-12</v>
      </c>
      <c r="B4378" s="4" t="n">
        <v>2025</v>
      </c>
      <c r="C4378" s="4" t="n">
        <v>12</v>
      </c>
      <c r="D4378" s="9" t="s">
        <v>332</v>
      </c>
      <c r="E4378" s="9" t="s">
        <v>362</v>
      </c>
      <c r="F4378" s="12" t="str">
        <f aca="false">INDEX(品項主檔!$B$2:$B$11,MATCH($E4378,品項主檔!$A$2:$A$11,0))</f>
        <v>海鮮炒飯</v>
      </c>
      <c r="G4378" s="12" t="str">
        <f aca="false">INDEX(品項主檔!$C$2:$C$11,MATCH($E4378,品項主檔!$A$2:$A$11,0))</f>
        <v>主食</v>
      </c>
      <c r="H4378" s="17" t="n">
        <f aca="false">SUMIFS(品項年度售價!$D$2:$D$31,品項年度售價!$A$2:$A$31,$B4378,品項年度售價!$B$2:$B$31,$E4378)</f>
        <v>255</v>
      </c>
      <c r="I4378" s="4" t="n">
        <v>293</v>
      </c>
      <c r="J4378" s="14" t="n">
        <f aca="false">H4378*I4378</f>
        <v>74715</v>
      </c>
    </row>
    <row r="4379" customFormat="false" ht="15" hidden="false" customHeight="false" outlineLevel="0" collapsed="false">
      <c r="A4379" s="6" t="str">
        <f aca="false">TEXT(B4379,"0")&amp;"-"&amp;TEXT(C4379,"00")</f>
        <v>2025-12</v>
      </c>
      <c r="B4379" s="4" t="n">
        <v>2025</v>
      </c>
      <c r="C4379" s="4" t="n">
        <v>12</v>
      </c>
      <c r="D4379" s="9" t="s">
        <v>332</v>
      </c>
      <c r="E4379" s="9" t="s">
        <v>364</v>
      </c>
      <c r="F4379" s="12" t="str">
        <f aca="false">INDEX(品項主檔!$B$2:$B$11,MATCH($E4379,品項主檔!$A$2:$A$11,0))</f>
        <v>酸辣湯</v>
      </c>
      <c r="G4379" s="12" t="str">
        <f aca="false">INDEX(品項主檔!$C$2:$C$11,MATCH($E4379,品項主檔!$A$2:$A$11,0))</f>
        <v>湯品</v>
      </c>
      <c r="H4379" s="17" t="n">
        <f aca="false">SUMIFS(品項年度售價!$D$2:$D$31,品項年度售價!$A$2:$A$31,$B4379,品項年度售價!$B$2:$B$31,$E4379)</f>
        <v>60</v>
      </c>
      <c r="I4379" s="4" t="n">
        <v>1972</v>
      </c>
      <c r="J4379" s="14" t="n">
        <f aca="false">H4379*I4379</f>
        <v>118320</v>
      </c>
    </row>
    <row r="4380" customFormat="false" ht="15" hidden="false" customHeight="false" outlineLevel="0" collapsed="false">
      <c r="A4380" s="6" t="str">
        <f aca="false">TEXT(B4380,"0")&amp;"-"&amp;TEXT(C4380,"00")</f>
        <v>2025-12</v>
      </c>
      <c r="B4380" s="4" t="n">
        <v>2025</v>
      </c>
      <c r="C4380" s="4" t="n">
        <v>12</v>
      </c>
      <c r="D4380" s="9" t="s">
        <v>332</v>
      </c>
      <c r="E4380" s="9" t="s">
        <v>367</v>
      </c>
      <c r="F4380" s="12" t="str">
        <f aca="false">INDEX(品項主檔!$B$2:$B$11,MATCH($E4380,品項主檔!$A$2:$A$11,0))</f>
        <v>招牌滷味拼盤</v>
      </c>
      <c r="G4380" s="12" t="str">
        <f aca="false">INDEX(品項主檔!$C$2:$C$11,MATCH($E4380,品項主檔!$A$2:$A$11,0))</f>
        <v>小菜</v>
      </c>
      <c r="H4380" s="17" t="n">
        <f aca="false">SUMIFS(品項年度售價!$D$2:$D$31,品項年度售價!$A$2:$A$31,$B4380,品項年度售價!$B$2:$B$31,$E4380)</f>
        <v>125</v>
      </c>
      <c r="I4380" s="4" t="n">
        <v>1138</v>
      </c>
      <c r="J4380" s="14" t="n">
        <f aca="false">H4380*I4380</f>
        <v>142250</v>
      </c>
    </row>
    <row r="4381" customFormat="false" ht="15" hidden="false" customHeight="false" outlineLevel="0" collapsed="false">
      <c r="A4381" s="6" t="str">
        <f aca="false">TEXT(B4381,"0")&amp;"-"&amp;TEXT(C4381,"00")</f>
        <v>2025-12</v>
      </c>
      <c r="B4381" s="4" t="n">
        <v>2025</v>
      </c>
      <c r="C4381" s="4" t="n">
        <v>12</v>
      </c>
      <c r="D4381" s="9" t="s">
        <v>332</v>
      </c>
      <c r="E4381" s="9" t="s">
        <v>370</v>
      </c>
      <c r="F4381" s="12" t="str">
        <f aca="false">INDEX(品項主檔!$B$2:$B$11,MATCH($E4381,品項主檔!$A$2:$A$11,0))</f>
        <v>古早味紅茶</v>
      </c>
      <c r="G4381" s="12" t="str">
        <f aca="false">INDEX(品項主檔!$C$2:$C$11,MATCH($E4381,品項主檔!$A$2:$A$11,0))</f>
        <v>飲品</v>
      </c>
      <c r="H4381" s="17" t="n">
        <f aca="false">SUMIFS(品項年度售價!$D$2:$D$31,品項年度售價!$A$2:$A$31,$B4381,品項年度售價!$B$2:$B$31,$E4381)</f>
        <v>45</v>
      </c>
      <c r="I4381" s="4" t="n">
        <v>1775</v>
      </c>
      <c r="J4381" s="14" t="n">
        <f aca="false">H4381*I4381</f>
        <v>79875</v>
      </c>
    </row>
    <row r="4382" customFormat="false" ht="15" hidden="false" customHeight="false" outlineLevel="0" collapsed="false">
      <c r="A4382" s="6" t="str">
        <f aca="false">TEXT(B4382,"0")&amp;"-"&amp;TEXT(C4382,"00")</f>
        <v>2025-12</v>
      </c>
      <c r="B4382" s="4" t="n">
        <v>2025</v>
      </c>
      <c r="C4382" s="4" t="n">
        <v>12</v>
      </c>
      <c r="D4382" s="9" t="s">
        <v>300</v>
      </c>
      <c r="E4382" s="9" t="s">
        <v>349</v>
      </c>
      <c r="F4382" s="12" t="str">
        <f aca="false">INDEX(品項主檔!$B$2:$B$11,MATCH($E4382,品項主檔!$A$2:$A$11,0))</f>
        <v>招牌牛肉麵</v>
      </c>
      <c r="G4382" s="12" t="str">
        <f aca="false">INDEX(品項主檔!$C$2:$C$11,MATCH($E4382,品項主檔!$A$2:$A$11,0))</f>
        <v>主食</v>
      </c>
      <c r="H4382" s="17" t="n">
        <f aca="false">SUMIFS(品項年度售價!$D$2:$D$31,品項年度售價!$A$2:$A$31,$B4382,品項年度售價!$B$2:$B$31,$E4382)</f>
        <v>295</v>
      </c>
      <c r="I4382" s="4" t="n">
        <v>802</v>
      </c>
      <c r="J4382" s="14" t="n">
        <f aca="false">H4382*I4382</f>
        <v>236590</v>
      </c>
    </row>
    <row r="4383" customFormat="false" ht="15" hidden="false" customHeight="false" outlineLevel="0" collapsed="false">
      <c r="A4383" s="6" t="str">
        <f aca="false">TEXT(B4383,"0")&amp;"-"&amp;TEXT(C4383,"00")</f>
        <v>2025-12</v>
      </c>
      <c r="B4383" s="4" t="n">
        <v>2025</v>
      </c>
      <c r="C4383" s="4" t="n">
        <v>12</v>
      </c>
      <c r="D4383" s="9" t="s">
        <v>300</v>
      </c>
      <c r="E4383" s="9" t="s">
        <v>352</v>
      </c>
      <c r="F4383" s="12" t="str">
        <f aca="false">INDEX(品項主檔!$B$2:$B$11,MATCH($E4383,品項主檔!$A$2:$A$11,0))</f>
        <v>三杯雞定食</v>
      </c>
      <c r="G4383" s="12" t="str">
        <f aca="false">INDEX(品項主檔!$C$2:$C$11,MATCH($E4383,品項主檔!$A$2:$A$11,0))</f>
        <v>主食</v>
      </c>
      <c r="H4383" s="17" t="n">
        <f aca="false">SUMIFS(品項年度售價!$D$2:$D$31,品項年度售價!$A$2:$A$31,$B4383,品項年度售價!$B$2:$B$31,$E4383)</f>
        <v>260</v>
      </c>
      <c r="I4383" s="4" t="n">
        <v>520</v>
      </c>
      <c r="J4383" s="14" t="n">
        <f aca="false">H4383*I4383</f>
        <v>135200</v>
      </c>
    </row>
    <row r="4384" customFormat="false" ht="15" hidden="false" customHeight="false" outlineLevel="0" collapsed="false">
      <c r="A4384" s="6" t="str">
        <f aca="false">TEXT(B4384,"0")&amp;"-"&amp;TEXT(C4384,"00")</f>
        <v>2025-12</v>
      </c>
      <c r="B4384" s="4" t="n">
        <v>2025</v>
      </c>
      <c r="C4384" s="4" t="n">
        <v>12</v>
      </c>
      <c r="D4384" s="9" t="s">
        <v>300</v>
      </c>
      <c r="E4384" s="9" t="s">
        <v>354</v>
      </c>
      <c r="F4384" s="12" t="str">
        <f aca="false">INDEX(品項主檔!$B$2:$B$11,MATCH($E4384,品項主檔!$A$2:$A$11,0))</f>
        <v>蔥油雞腿飯</v>
      </c>
      <c r="G4384" s="12" t="str">
        <f aca="false">INDEX(品項主檔!$C$2:$C$11,MATCH($E4384,品項主檔!$A$2:$A$11,0))</f>
        <v>主食</v>
      </c>
      <c r="H4384" s="17" t="n">
        <f aca="false">SUMIFS(品項年度售價!$D$2:$D$31,品項年度售價!$A$2:$A$31,$B4384,品項年度售價!$B$2:$B$31,$E4384)</f>
        <v>230</v>
      </c>
      <c r="I4384" s="4" t="n">
        <v>515</v>
      </c>
      <c r="J4384" s="14" t="n">
        <f aca="false">H4384*I4384</f>
        <v>118450</v>
      </c>
    </row>
    <row r="4385" customFormat="false" ht="15" hidden="false" customHeight="false" outlineLevel="0" collapsed="false">
      <c r="A4385" s="6" t="str">
        <f aca="false">TEXT(B4385,"0")&amp;"-"&amp;TEXT(C4385,"00")</f>
        <v>2025-12</v>
      </c>
      <c r="B4385" s="4" t="n">
        <v>2025</v>
      </c>
      <c r="C4385" s="4" t="n">
        <v>12</v>
      </c>
      <c r="D4385" s="9" t="s">
        <v>300</v>
      </c>
      <c r="E4385" s="9" t="s">
        <v>356</v>
      </c>
      <c r="F4385" s="12" t="str">
        <f aca="false">INDEX(品項主檔!$B$2:$B$11,MATCH($E4385,品項主檔!$A$2:$A$11,0))</f>
        <v>黑胡椒豬排飯</v>
      </c>
      <c r="G4385" s="12" t="str">
        <f aca="false">INDEX(品項主檔!$C$2:$C$11,MATCH($E4385,品項主檔!$A$2:$A$11,0))</f>
        <v>主食</v>
      </c>
      <c r="H4385" s="17" t="n">
        <f aca="false">SUMIFS(品項年度售價!$D$2:$D$31,品項年度售價!$A$2:$A$31,$B4385,品項年度售價!$B$2:$B$31,$E4385)</f>
        <v>240</v>
      </c>
      <c r="I4385" s="4" t="n">
        <v>603</v>
      </c>
      <c r="J4385" s="14" t="n">
        <f aca="false">H4385*I4385</f>
        <v>144720</v>
      </c>
    </row>
    <row r="4386" customFormat="false" ht="15" hidden="false" customHeight="false" outlineLevel="0" collapsed="false">
      <c r="A4386" s="6" t="str">
        <f aca="false">TEXT(B4386,"0")&amp;"-"&amp;TEXT(C4386,"00")</f>
        <v>2025-12</v>
      </c>
      <c r="B4386" s="4" t="n">
        <v>2025</v>
      </c>
      <c r="C4386" s="4" t="n">
        <v>12</v>
      </c>
      <c r="D4386" s="9" t="s">
        <v>300</v>
      </c>
      <c r="E4386" s="9" t="s">
        <v>358</v>
      </c>
      <c r="F4386" s="12" t="str">
        <f aca="false">INDEX(品項主檔!$B$2:$B$11,MATCH($E4386,品項主檔!$A$2:$A$11,0))</f>
        <v>麻油雞湯麵</v>
      </c>
      <c r="G4386" s="12" t="str">
        <f aca="false">INDEX(品項主檔!$C$2:$C$11,MATCH($E4386,品項主檔!$A$2:$A$11,0))</f>
        <v>主食</v>
      </c>
      <c r="H4386" s="17" t="n">
        <f aca="false">SUMIFS(品項年度售價!$D$2:$D$31,品項年度售價!$A$2:$A$31,$B4386,品項年度售價!$B$2:$B$31,$E4386)</f>
        <v>305</v>
      </c>
      <c r="I4386" s="4" t="n">
        <v>726</v>
      </c>
      <c r="J4386" s="14" t="n">
        <f aca="false">H4386*I4386</f>
        <v>221430</v>
      </c>
    </row>
    <row r="4387" customFormat="false" ht="15" hidden="false" customHeight="false" outlineLevel="0" collapsed="false">
      <c r="A4387" s="6" t="str">
        <f aca="false">TEXT(B4387,"0")&amp;"-"&amp;TEXT(C4387,"00")</f>
        <v>2025-12</v>
      </c>
      <c r="B4387" s="4" t="n">
        <v>2025</v>
      </c>
      <c r="C4387" s="4" t="n">
        <v>12</v>
      </c>
      <c r="D4387" s="9" t="s">
        <v>300</v>
      </c>
      <c r="E4387" s="9" t="s">
        <v>360</v>
      </c>
      <c r="F4387" s="12" t="str">
        <f aca="false">INDEX(品項主檔!$B$2:$B$11,MATCH($E4387,品項主檔!$A$2:$A$11,0))</f>
        <v>塔香涼麵</v>
      </c>
      <c r="G4387" s="12" t="str">
        <f aca="false">INDEX(品項主檔!$C$2:$C$11,MATCH($E4387,品項主檔!$A$2:$A$11,0))</f>
        <v>主食</v>
      </c>
      <c r="H4387" s="17" t="n">
        <f aca="false">SUMIFS(品項年度售價!$D$2:$D$31,品項年度售價!$A$2:$A$31,$B4387,品項年度售價!$B$2:$B$31,$E4387)</f>
        <v>185</v>
      </c>
      <c r="I4387" s="4" t="n">
        <v>314</v>
      </c>
      <c r="J4387" s="14" t="n">
        <f aca="false">H4387*I4387</f>
        <v>58090</v>
      </c>
    </row>
    <row r="4388" customFormat="false" ht="15" hidden="false" customHeight="false" outlineLevel="0" collapsed="false">
      <c r="A4388" s="6" t="str">
        <f aca="false">TEXT(B4388,"0")&amp;"-"&amp;TEXT(C4388,"00")</f>
        <v>2025-12</v>
      </c>
      <c r="B4388" s="4" t="n">
        <v>2025</v>
      </c>
      <c r="C4388" s="4" t="n">
        <v>12</v>
      </c>
      <c r="D4388" s="9" t="s">
        <v>300</v>
      </c>
      <c r="E4388" s="9" t="s">
        <v>362</v>
      </c>
      <c r="F4388" s="12" t="str">
        <f aca="false">INDEX(品項主檔!$B$2:$B$11,MATCH($E4388,品項主檔!$A$2:$A$11,0))</f>
        <v>海鮮炒飯</v>
      </c>
      <c r="G4388" s="12" t="str">
        <f aca="false">INDEX(品項主檔!$C$2:$C$11,MATCH($E4388,品項主檔!$A$2:$A$11,0))</f>
        <v>主食</v>
      </c>
      <c r="H4388" s="17" t="n">
        <f aca="false">SUMIFS(品項年度售價!$D$2:$D$31,品項年度售價!$A$2:$A$31,$B4388,品項年度售價!$B$2:$B$31,$E4388)</f>
        <v>255</v>
      </c>
      <c r="I4388" s="4" t="n">
        <v>526</v>
      </c>
      <c r="J4388" s="14" t="n">
        <f aca="false">H4388*I4388</f>
        <v>134130</v>
      </c>
    </row>
    <row r="4389" customFormat="false" ht="15" hidden="false" customHeight="false" outlineLevel="0" collapsed="false">
      <c r="A4389" s="6" t="str">
        <f aca="false">TEXT(B4389,"0")&amp;"-"&amp;TEXT(C4389,"00")</f>
        <v>2025-12</v>
      </c>
      <c r="B4389" s="4" t="n">
        <v>2025</v>
      </c>
      <c r="C4389" s="4" t="n">
        <v>12</v>
      </c>
      <c r="D4389" s="9" t="s">
        <v>300</v>
      </c>
      <c r="E4389" s="9" t="s">
        <v>364</v>
      </c>
      <c r="F4389" s="12" t="str">
        <f aca="false">INDEX(品項主檔!$B$2:$B$11,MATCH($E4389,品項主檔!$A$2:$A$11,0))</f>
        <v>酸辣湯</v>
      </c>
      <c r="G4389" s="12" t="str">
        <f aca="false">INDEX(品項主檔!$C$2:$C$11,MATCH($E4389,品項主檔!$A$2:$A$11,0))</f>
        <v>湯品</v>
      </c>
      <c r="H4389" s="17" t="n">
        <f aca="false">SUMIFS(品項年度售價!$D$2:$D$31,品項年度售價!$A$2:$A$31,$B4389,品項年度售價!$B$2:$B$31,$E4389)</f>
        <v>60</v>
      </c>
      <c r="I4389" s="4" t="n">
        <v>4075</v>
      </c>
      <c r="J4389" s="14" t="n">
        <f aca="false">H4389*I4389</f>
        <v>244500</v>
      </c>
    </row>
    <row r="4390" customFormat="false" ht="15" hidden="false" customHeight="false" outlineLevel="0" collapsed="false">
      <c r="A4390" s="6" t="str">
        <f aca="false">TEXT(B4390,"0")&amp;"-"&amp;TEXT(C4390,"00")</f>
        <v>2025-12</v>
      </c>
      <c r="B4390" s="4" t="n">
        <v>2025</v>
      </c>
      <c r="C4390" s="4" t="n">
        <v>12</v>
      </c>
      <c r="D4390" s="9" t="s">
        <v>300</v>
      </c>
      <c r="E4390" s="9" t="s">
        <v>367</v>
      </c>
      <c r="F4390" s="12" t="str">
        <f aca="false">INDEX(品項主檔!$B$2:$B$11,MATCH($E4390,品項主檔!$A$2:$A$11,0))</f>
        <v>招牌滷味拼盤</v>
      </c>
      <c r="G4390" s="12" t="str">
        <f aca="false">INDEX(品項主檔!$C$2:$C$11,MATCH($E4390,品項主檔!$A$2:$A$11,0))</f>
        <v>小菜</v>
      </c>
      <c r="H4390" s="17" t="n">
        <f aca="false">SUMIFS(品項年度售價!$D$2:$D$31,品項年度售價!$A$2:$A$31,$B4390,品項年度售價!$B$2:$B$31,$E4390)</f>
        <v>125</v>
      </c>
      <c r="I4390" s="4" t="n">
        <v>2006</v>
      </c>
      <c r="J4390" s="14" t="n">
        <f aca="false">H4390*I4390</f>
        <v>250750</v>
      </c>
    </row>
    <row r="4391" customFormat="false" ht="15" hidden="false" customHeight="false" outlineLevel="0" collapsed="false">
      <c r="A4391" s="6" t="str">
        <f aca="false">TEXT(B4391,"0")&amp;"-"&amp;TEXT(C4391,"00")</f>
        <v>2025-12</v>
      </c>
      <c r="B4391" s="4" t="n">
        <v>2025</v>
      </c>
      <c r="C4391" s="4" t="n">
        <v>12</v>
      </c>
      <c r="D4391" s="9" t="s">
        <v>300</v>
      </c>
      <c r="E4391" s="9" t="s">
        <v>370</v>
      </c>
      <c r="F4391" s="12" t="str">
        <f aca="false">INDEX(品項主檔!$B$2:$B$11,MATCH($E4391,品項主檔!$A$2:$A$11,0))</f>
        <v>古早味紅茶</v>
      </c>
      <c r="G4391" s="12" t="str">
        <f aca="false">INDEX(品項主檔!$C$2:$C$11,MATCH($E4391,品項主檔!$A$2:$A$11,0))</f>
        <v>飲品</v>
      </c>
      <c r="H4391" s="17" t="n">
        <f aca="false">SUMIFS(品項年度售價!$D$2:$D$31,品項年度售價!$A$2:$A$31,$B4391,品項年度售價!$B$2:$B$31,$E4391)</f>
        <v>45</v>
      </c>
      <c r="I4391" s="4" t="n">
        <v>3332</v>
      </c>
      <c r="J4391" s="14" t="n">
        <f aca="false">H4391*I4391</f>
        <v>149940</v>
      </c>
    </row>
    <row r="4392" customFormat="false" ht="15" hidden="false" customHeight="false" outlineLevel="0" collapsed="false">
      <c r="A4392" s="6" t="str">
        <f aca="false">TEXT(B4392,"0")&amp;"-"&amp;TEXT(C4392,"00")</f>
        <v>2025-12</v>
      </c>
      <c r="B4392" s="4" t="n">
        <v>2025</v>
      </c>
      <c r="C4392" s="4" t="n">
        <v>12</v>
      </c>
      <c r="D4392" s="9" t="s">
        <v>305</v>
      </c>
      <c r="E4392" s="9" t="s">
        <v>349</v>
      </c>
      <c r="F4392" s="12" t="str">
        <f aca="false">INDEX(品項主檔!$B$2:$B$11,MATCH($E4392,品項主檔!$A$2:$A$11,0))</f>
        <v>招牌牛肉麵</v>
      </c>
      <c r="G4392" s="12" t="str">
        <f aca="false">INDEX(品項主檔!$C$2:$C$11,MATCH($E4392,品項主檔!$A$2:$A$11,0))</f>
        <v>主食</v>
      </c>
      <c r="H4392" s="17" t="n">
        <f aca="false">SUMIFS(品項年度售價!$D$2:$D$31,品項年度售價!$A$2:$A$31,$B4392,品項年度售價!$B$2:$B$31,$E4392)</f>
        <v>295</v>
      </c>
      <c r="I4392" s="4" t="n">
        <v>584</v>
      </c>
      <c r="J4392" s="14" t="n">
        <f aca="false">H4392*I4392</f>
        <v>172280</v>
      </c>
    </row>
    <row r="4393" customFormat="false" ht="15" hidden="false" customHeight="false" outlineLevel="0" collapsed="false">
      <c r="A4393" s="6" t="str">
        <f aca="false">TEXT(B4393,"0")&amp;"-"&amp;TEXT(C4393,"00")</f>
        <v>2025-12</v>
      </c>
      <c r="B4393" s="4" t="n">
        <v>2025</v>
      </c>
      <c r="C4393" s="4" t="n">
        <v>12</v>
      </c>
      <c r="D4393" s="9" t="s">
        <v>305</v>
      </c>
      <c r="E4393" s="9" t="s">
        <v>352</v>
      </c>
      <c r="F4393" s="12" t="str">
        <f aca="false">INDEX(品項主檔!$B$2:$B$11,MATCH($E4393,品項主檔!$A$2:$A$11,0))</f>
        <v>三杯雞定食</v>
      </c>
      <c r="G4393" s="12" t="str">
        <f aca="false">INDEX(品項主檔!$C$2:$C$11,MATCH($E4393,品項主檔!$A$2:$A$11,0))</f>
        <v>主食</v>
      </c>
      <c r="H4393" s="17" t="n">
        <f aca="false">SUMIFS(品項年度售價!$D$2:$D$31,品項年度售價!$A$2:$A$31,$B4393,品項年度售價!$B$2:$B$31,$E4393)</f>
        <v>260</v>
      </c>
      <c r="I4393" s="4" t="n">
        <v>510</v>
      </c>
      <c r="J4393" s="14" t="n">
        <f aca="false">H4393*I4393</f>
        <v>132600</v>
      </c>
    </row>
    <row r="4394" customFormat="false" ht="15" hidden="false" customHeight="false" outlineLevel="0" collapsed="false">
      <c r="A4394" s="6" t="str">
        <f aca="false">TEXT(B4394,"0")&amp;"-"&amp;TEXT(C4394,"00")</f>
        <v>2025-12</v>
      </c>
      <c r="B4394" s="4" t="n">
        <v>2025</v>
      </c>
      <c r="C4394" s="4" t="n">
        <v>12</v>
      </c>
      <c r="D4394" s="9" t="s">
        <v>305</v>
      </c>
      <c r="E4394" s="9" t="s">
        <v>354</v>
      </c>
      <c r="F4394" s="12" t="str">
        <f aca="false">INDEX(品項主檔!$B$2:$B$11,MATCH($E4394,品項主檔!$A$2:$A$11,0))</f>
        <v>蔥油雞腿飯</v>
      </c>
      <c r="G4394" s="12" t="str">
        <f aca="false">INDEX(品項主檔!$C$2:$C$11,MATCH($E4394,品項主檔!$A$2:$A$11,0))</f>
        <v>主食</v>
      </c>
      <c r="H4394" s="17" t="n">
        <f aca="false">SUMIFS(品項年度售價!$D$2:$D$31,品項年度售價!$A$2:$A$31,$B4394,品項年度售價!$B$2:$B$31,$E4394)</f>
        <v>230</v>
      </c>
      <c r="I4394" s="4" t="n">
        <v>665</v>
      </c>
      <c r="J4394" s="14" t="n">
        <f aca="false">H4394*I4394</f>
        <v>152950</v>
      </c>
    </row>
    <row r="4395" customFormat="false" ht="15" hidden="false" customHeight="false" outlineLevel="0" collapsed="false">
      <c r="A4395" s="6" t="str">
        <f aca="false">TEXT(B4395,"0")&amp;"-"&amp;TEXT(C4395,"00")</f>
        <v>2025-12</v>
      </c>
      <c r="B4395" s="4" t="n">
        <v>2025</v>
      </c>
      <c r="C4395" s="4" t="n">
        <v>12</v>
      </c>
      <c r="D4395" s="9" t="s">
        <v>305</v>
      </c>
      <c r="E4395" s="9" t="s">
        <v>356</v>
      </c>
      <c r="F4395" s="12" t="str">
        <f aca="false">INDEX(品項主檔!$B$2:$B$11,MATCH($E4395,品項主檔!$A$2:$A$11,0))</f>
        <v>黑胡椒豬排飯</v>
      </c>
      <c r="G4395" s="12" t="str">
        <f aca="false">INDEX(品項主檔!$C$2:$C$11,MATCH($E4395,品項主檔!$A$2:$A$11,0))</f>
        <v>主食</v>
      </c>
      <c r="H4395" s="17" t="n">
        <f aca="false">SUMIFS(品項年度售價!$D$2:$D$31,品項年度售價!$A$2:$A$31,$B4395,品項年度售價!$B$2:$B$31,$E4395)</f>
        <v>240</v>
      </c>
      <c r="I4395" s="4" t="n">
        <v>639</v>
      </c>
      <c r="J4395" s="14" t="n">
        <f aca="false">H4395*I4395</f>
        <v>153360</v>
      </c>
    </row>
    <row r="4396" customFormat="false" ht="15" hidden="false" customHeight="false" outlineLevel="0" collapsed="false">
      <c r="A4396" s="6" t="str">
        <f aca="false">TEXT(B4396,"0")&amp;"-"&amp;TEXT(C4396,"00")</f>
        <v>2025-12</v>
      </c>
      <c r="B4396" s="4" t="n">
        <v>2025</v>
      </c>
      <c r="C4396" s="4" t="n">
        <v>12</v>
      </c>
      <c r="D4396" s="9" t="s">
        <v>305</v>
      </c>
      <c r="E4396" s="9" t="s">
        <v>358</v>
      </c>
      <c r="F4396" s="12" t="str">
        <f aca="false">INDEX(品項主檔!$B$2:$B$11,MATCH($E4396,品項主檔!$A$2:$A$11,0))</f>
        <v>麻油雞湯麵</v>
      </c>
      <c r="G4396" s="12" t="str">
        <f aca="false">INDEX(品項主檔!$C$2:$C$11,MATCH($E4396,品項主檔!$A$2:$A$11,0))</f>
        <v>主食</v>
      </c>
      <c r="H4396" s="17" t="n">
        <f aca="false">SUMIFS(品項年度售價!$D$2:$D$31,品項年度售價!$A$2:$A$31,$B4396,品項年度售價!$B$2:$B$31,$E4396)</f>
        <v>305</v>
      </c>
      <c r="I4396" s="4" t="n">
        <v>923</v>
      </c>
      <c r="J4396" s="14" t="n">
        <f aca="false">H4396*I4396</f>
        <v>281515</v>
      </c>
    </row>
    <row r="4397" customFormat="false" ht="15" hidden="false" customHeight="false" outlineLevel="0" collapsed="false">
      <c r="A4397" s="6" t="str">
        <f aca="false">TEXT(B4397,"0")&amp;"-"&amp;TEXT(C4397,"00")</f>
        <v>2025-12</v>
      </c>
      <c r="B4397" s="4" t="n">
        <v>2025</v>
      </c>
      <c r="C4397" s="4" t="n">
        <v>12</v>
      </c>
      <c r="D4397" s="9" t="s">
        <v>305</v>
      </c>
      <c r="E4397" s="9" t="s">
        <v>360</v>
      </c>
      <c r="F4397" s="12" t="str">
        <f aca="false">INDEX(品項主檔!$B$2:$B$11,MATCH($E4397,品項主檔!$A$2:$A$11,0))</f>
        <v>塔香涼麵</v>
      </c>
      <c r="G4397" s="12" t="str">
        <f aca="false">INDEX(品項主檔!$C$2:$C$11,MATCH($E4397,品項主檔!$A$2:$A$11,0))</f>
        <v>主食</v>
      </c>
      <c r="H4397" s="17" t="n">
        <f aca="false">SUMIFS(品項年度售價!$D$2:$D$31,品項年度售價!$A$2:$A$31,$B4397,品項年度售價!$B$2:$B$31,$E4397)</f>
        <v>185</v>
      </c>
      <c r="I4397" s="4" t="n">
        <v>286</v>
      </c>
      <c r="J4397" s="14" t="n">
        <f aca="false">H4397*I4397</f>
        <v>52910</v>
      </c>
    </row>
    <row r="4398" customFormat="false" ht="15" hidden="false" customHeight="false" outlineLevel="0" collapsed="false">
      <c r="A4398" s="6" t="str">
        <f aca="false">TEXT(B4398,"0")&amp;"-"&amp;TEXT(C4398,"00")</f>
        <v>2025-12</v>
      </c>
      <c r="B4398" s="4" t="n">
        <v>2025</v>
      </c>
      <c r="C4398" s="4" t="n">
        <v>12</v>
      </c>
      <c r="D4398" s="9" t="s">
        <v>305</v>
      </c>
      <c r="E4398" s="9" t="s">
        <v>362</v>
      </c>
      <c r="F4398" s="12" t="str">
        <f aca="false">INDEX(品項主檔!$B$2:$B$11,MATCH($E4398,品項主檔!$A$2:$A$11,0))</f>
        <v>海鮮炒飯</v>
      </c>
      <c r="G4398" s="12" t="str">
        <f aca="false">INDEX(品項主檔!$C$2:$C$11,MATCH($E4398,品項主檔!$A$2:$A$11,0))</f>
        <v>主食</v>
      </c>
      <c r="H4398" s="17" t="n">
        <f aca="false">SUMIFS(品項年度售價!$D$2:$D$31,品項年度售價!$A$2:$A$31,$B4398,品項年度售價!$B$2:$B$31,$E4398)</f>
        <v>255</v>
      </c>
      <c r="I4398" s="4" t="n">
        <v>573</v>
      </c>
      <c r="J4398" s="14" t="n">
        <f aca="false">H4398*I4398</f>
        <v>146115</v>
      </c>
    </row>
    <row r="4399" customFormat="false" ht="15" hidden="false" customHeight="false" outlineLevel="0" collapsed="false">
      <c r="A4399" s="6" t="str">
        <f aca="false">TEXT(B4399,"0")&amp;"-"&amp;TEXT(C4399,"00")</f>
        <v>2025-12</v>
      </c>
      <c r="B4399" s="4" t="n">
        <v>2025</v>
      </c>
      <c r="C4399" s="4" t="n">
        <v>12</v>
      </c>
      <c r="D4399" s="9" t="s">
        <v>305</v>
      </c>
      <c r="E4399" s="9" t="s">
        <v>364</v>
      </c>
      <c r="F4399" s="12" t="str">
        <f aca="false">INDEX(品項主檔!$B$2:$B$11,MATCH($E4399,品項主檔!$A$2:$A$11,0))</f>
        <v>酸辣湯</v>
      </c>
      <c r="G4399" s="12" t="str">
        <f aca="false">INDEX(品項主檔!$C$2:$C$11,MATCH($E4399,品項主檔!$A$2:$A$11,0))</f>
        <v>湯品</v>
      </c>
      <c r="H4399" s="17" t="n">
        <f aca="false">SUMIFS(品項年度售價!$D$2:$D$31,品項年度售價!$A$2:$A$31,$B4399,品項年度售價!$B$2:$B$31,$E4399)</f>
        <v>60</v>
      </c>
      <c r="I4399" s="4" t="n">
        <v>4333</v>
      </c>
      <c r="J4399" s="14" t="n">
        <f aca="false">H4399*I4399</f>
        <v>259980</v>
      </c>
    </row>
    <row r="4400" customFormat="false" ht="15" hidden="false" customHeight="false" outlineLevel="0" collapsed="false">
      <c r="A4400" s="6" t="str">
        <f aca="false">TEXT(B4400,"0")&amp;"-"&amp;TEXT(C4400,"00")</f>
        <v>2025-12</v>
      </c>
      <c r="B4400" s="4" t="n">
        <v>2025</v>
      </c>
      <c r="C4400" s="4" t="n">
        <v>12</v>
      </c>
      <c r="D4400" s="9" t="s">
        <v>305</v>
      </c>
      <c r="E4400" s="9" t="s">
        <v>367</v>
      </c>
      <c r="F4400" s="12" t="str">
        <f aca="false">INDEX(品項主檔!$B$2:$B$11,MATCH($E4400,品項主檔!$A$2:$A$11,0))</f>
        <v>招牌滷味拼盤</v>
      </c>
      <c r="G4400" s="12" t="str">
        <f aca="false">INDEX(品項主檔!$C$2:$C$11,MATCH($E4400,品項主檔!$A$2:$A$11,0))</f>
        <v>小菜</v>
      </c>
      <c r="H4400" s="17" t="n">
        <f aca="false">SUMIFS(品項年度售價!$D$2:$D$31,品項年度售價!$A$2:$A$31,$B4400,品項年度售價!$B$2:$B$31,$E4400)</f>
        <v>125</v>
      </c>
      <c r="I4400" s="4" t="n">
        <v>1803</v>
      </c>
      <c r="J4400" s="14" t="n">
        <f aca="false">H4400*I4400</f>
        <v>225375</v>
      </c>
    </row>
    <row r="4401" customFormat="false" ht="15" hidden="false" customHeight="false" outlineLevel="0" collapsed="false">
      <c r="A4401" s="6" t="str">
        <f aca="false">TEXT(B4401,"0")&amp;"-"&amp;TEXT(C4401,"00")</f>
        <v>2025-12</v>
      </c>
      <c r="B4401" s="4" t="n">
        <v>2025</v>
      </c>
      <c r="C4401" s="4" t="n">
        <v>12</v>
      </c>
      <c r="D4401" s="9" t="s">
        <v>305</v>
      </c>
      <c r="E4401" s="9" t="s">
        <v>370</v>
      </c>
      <c r="F4401" s="12" t="str">
        <f aca="false">INDEX(品項主檔!$B$2:$B$11,MATCH($E4401,品項主檔!$A$2:$A$11,0))</f>
        <v>古早味紅茶</v>
      </c>
      <c r="G4401" s="12" t="str">
        <f aca="false">INDEX(品項主檔!$C$2:$C$11,MATCH($E4401,品項主檔!$A$2:$A$11,0))</f>
        <v>飲品</v>
      </c>
      <c r="H4401" s="17" t="n">
        <f aca="false">SUMIFS(品項年度售價!$D$2:$D$31,品項年度售價!$A$2:$A$31,$B4401,品項年度售價!$B$2:$B$31,$E4401)</f>
        <v>45</v>
      </c>
      <c r="I4401" s="4" t="n">
        <v>4364</v>
      </c>
      <c r="J4401" s="14" t="n">
        <f aca="false">H4401*I4401</f>
        <v>196380</v>
      </c>
    </row>
    <row r="4402" customFormat="false" ht="15" hidden="false" customHeight="false" outlineLevel="0" collapsed="false">
      <c r="A4402" s="6" t="str">
        <f aca="false">TEXT(B4402,"0")&amp;"-"&amp;TEXT(C4402,"00")</f>
        <v>2025-12</v>
      </c>
      <c r="B4402" s="4" t="n">
        <v>2025</v>
      </c>
      <c r="C4402" s="4" t="n">
        <v>12</v>
      </c>
      <c r="D4402" s="9" t="s">
        <v>307</v>
      </c>
      <c r="E4402" s="9" t="s">
        <v>349</v>
      </c>
      <c r="F4402" s="12" t="str">
        <f aca="false">INDEX(品項主檔!$B$2:$B$11,MATCH($E4402,品項主檔!$A$2:$A$11,0))</f>
        <v>招牌牛肉麵</v>
      </c>
      <c r="G4402" s="12" t="str">
        <f aca="false">INDEX(品項主檔!$C$2:$C$11,MATCH($E4402,品項主檔!$A$2:$A$11,0))</f>
        <v>主食</v>
      </c>
      <c r="H4402" s="17" t="n">
        <f aca="false">SUMIFS(品項年度售價!$D$2:$D$31,品項年度售價!$A$2:$A$31,$B4402,品項年度售價!$B$2:$B$31,$E4402)</f>
        <v>295</v>
      </c>
      <c r="I4402" s="4" t="n">
        <v>462</v>
      </c>
      <c r="J4402" s="14" t="n">
        <f aca="false">H4402*I4402</f>
        <v>136290</v>
      </c>
    </row>
    <row r="4403" customFormat="false" ht="15" hidden="false" customHeight="false" outlineLevel="0" collapsed="false">
      <c r="A4403" s="6" t="str">
        <f aca="false">TEXT(B4403,"0")&amp;"-"&amp;TEXT(C4403,"00")</f>
        <v>2025-12</v>
      </c>
      <c r="B4403" s="4" t="n">
        <v>2025</v>
      </c>
      <c r="C4403" s="4" t="n">
        <v>12</v>
      </c>
      <c r="D4403" s="9" t="s">
        <v>307</v>
      </c>
      <c r="E4403" s="9" t="s">
        <v>352</v>
      </c>
      <c r="F4403" s="12" t="str">
        <f aca="false">INDEX(品項主檔!$B$2:$B$11,MATCH($E4403,品項主檔!$A$2:$A$11,0))</f>
        <v>三杯雞定食</v>
      </c>
      <c r="G4403" s="12" t="str">
        <f aca="false">INDEX(品項主檔!$C$2:$C$11,MATCH($E4403,品項主檔!$A$2:$A$11,0))</f>
        <v>主食</v>
      </c>
      <c r="H4403" s="17" t="n">
        <f aca="false">SUMIFS(品項年度售價!$D$2:$D$31,品項年度售價!$A$2:$A$31,$B4403,品項年度售價!$B$2:$B$31,$E4403)</f>
        <v>260</v>
      </c>
      <c r="I4403" s="4" t="n">
        <v>421</v>
      </c>
      <c r="J4403" s="14" t="n">
        <f aca="false">H4403*I4403</f>
        <v>109460</v>
      </c>
    </row>
    <row r="4404" customFormat="false" ht="15" hidden="false" customHeight="false" outlineLevel="0" collapsed="false">
      <c r="A4404" s="6" t="str">
        <f aca="false">TEXT(B4404,"0")&amp;"-"&amp;TEXT(C4404,"00")</f>
        <v>2025-12</v>
      </c>
      <c r="B4404" s="4" t="n">
        <v>2025</v>
      </c>
      <c r="C4404" s="4" t="n">
        <v>12</v>
      </c>
      <c r="D4404" s="9" t="s">
        <v>307</v>
      </c>
      <c r="E4404" s="9" t="s">
        <v>354</v>
      </c>
      <c r="F4404" s="12" t="str">
        <f aca="false">INDEX(品項主檔!$B$2:$B$11,MATCH($E4404,品項主檔!$A$2:$A$11,0))</f>
        <v>蔥油雞腿飯</v>
      </c>
      <c r="G4404" s="12" t="str">
        <f aca="false">INDEX(品項主檔!$C$2:$C$11,MATCH($E4404,品項主檔!$A$2:$A$11,0))</f>
        <v>主食</v>
      </c>
      <c r="H4404" s="17" t="n">
        <f aca="false">SUMIFS(品項年度售價!$D$2:$D$31,品項年度售價!$A$2:$A$31,$B4404,品項年度售價!$B$2:$B$31,$E4404)</f>
        <v>230</v>
      </c>
      <c r="I4404" s="4" t="n">
        <v>516</v>
      </c>
      <c r="J4404" s="14" t="n">
        <f aca="false">H4404*I4404</f>
        <v>118680</v>
      </c>
    </row>
    <row r="4405" customFormat="false" ht="15" hidden="false" customHeight="false" outlineLevel="0" collapsed="false">
      <c r="A4405" s="6" t="str">
        <f aca="false">TEXT(B4405,"0")&amp;"-"&amp;TEXT(C4405,"00")</f>
        <v>2025-12</v>
      </c>
      <c r="B4405" s="4" t="n">
        <v>2025</v>
      </c>
      <c r="C4405" s="4" t="n">
        <v>12</v>
      </c>
      <c r="D4405" s="9" t="s">
        <v>307</v>
      </c>
      <c r="E4405" s="9" t="s">
        <v>356</v>
      </c>
      <c r="F4405" s="12" t="str">
        <f aca="false">INDEX(品項主檔!$B$2:$B$11,MATCH($E4405,品項主檔!$A$2:$A$11,0))</f>
        <v>黑胡椒豬排飯</v>
      </c>
      <c r="G4405" s="12" t="str">
        <f aca="false">INDEX(品項主檔!$C$2:$C$11,MATCH($E4405,品項主檔!$A$2:$A$11,0))</f>
        <v>主食</v>
      </c>
      <c r="H4405" s="17" t="n">
        <f aca="false">SUMIFS(品項年度售價!$D$2:$D$31,品項年度售價!$A$2:$A$31,$B4405,品項年度售價!$B$2:$B$31,$E4405)</f>
        <v>240</v>
      </c>
      <c r="I4405" s="4" t="n">
        <v>402</v>
      </c>
      <c r="J4405" s="14" t="n">
        <f aca="false">H4405*I4405</f>
        <v>96480</v>
      </c>
    </row>
    <row r="4406" customFormat="false" ht="15" hidden="false" customHeight="false" outlineLevel="0" collapsed="false">
      <c r="A4406" s="6" t="str">
        <f aca="false">TEXT(B4406,"0")&amp;"-"&amp;TEXT(C4406,"00")</f>
        <v>2025-12</v>
      </c>
      <c r="B4406" s="4" t="n">
        <v>2025</v>
      </c>
      <c r="C4406" s="4" t="n">
        <v>12</v>
      </c>
      <c r="D4406" s="9" t="s">
        <v>307</v>
      </c>
      <c r="E4406" s="9" t="s">
        <v>358</v>
      </c>
      <c r="F4406" s="12" t="str">
        <f aca="false">INDEX(品項主檔!$B$2:$B$11,MATCH($E4406,品項主檔!$A$2:$A$11,0))</f>
        <v>麻油雞湯麵</v>
      </c>
      <c r="G4406" s="12" t="str">
        <f aca="false">INDEX(品項主檔!$C$2:$C$11,MATCH($E4406,品項主檔!$A$2:$A$11,0))</f>
        <v>主食</v>
      </c>
      <c r="H4406" s="17" t="n">
        <f aca="false">SUMIFS(品項年度售價!$D$2:$D$31,品項年度售價!$A$2:$A$31,$B4406,品項年度售價!$B$2:$B$31,$E4406)</f>
        <v>305</v>
      </c>
      <c r="I4406" s="4" t="n">
        <v>782</v>
      </c>
      <c r="J4406" s="14" t="n">
        <f aca="false">H4406*I4406</f>
        <v>238510</v>
      </c>
    </row>
    <row r="4407" customFormat="false" ht="15" hidden="false" customHeight="false" outlineLevel="0" collapsed="false">
      <c r="A4407" s="6" t="str">
        <f aca="false">TEXT(B4407,"0")&amp;"-"&amp;TEXT(C4407,"00")</f>
        <v>2025-12</v>
      </c>
      <c r="B4407" s="4" t="n">
        <v>2025</v>
      </c>
      <c r="C4407" s="4" t="n">
        <v>12</v>
      </c>
      <c r="D4407" s="9" t="s">
        <v>307</v>
      </c>
      <c r="E4407" s="9" t="s">
        <v>360</v>
      </c>
      <c r="F4407" s="12" t="str">
        <f aca="false">INDEX(品項主檔!$B$2:$B$11,MATCH($E4407,品項主檔!$A$2:$A$11,0))</f>
        <v>塔香涼麵</v>
      </c>
      <c r="G4407" s="12" t="str">
        <f aca="false">INDEX(品項主檔!$C$2:$C$11,MATCH($E4407,品項主檔!$A$2:$A$11,0))</f>
        <v>主食</v>
      </c>
      <c r="H4407" s="17" t="n">
        <f aca="false">SUMIFS(品項年度售價!$D$2:$D$31,品項年度售價!$A$2:$A$31,$B4407,品項年度售價!$B$2:$B$31,$E4407)</f>
        <v>185</v>
      </c>
      <c r="I4407" s="4" t="n">
        <v>179</v>
      </c>
      <c r="J4407" s="14" t="n">
        <f aca="false">H4407*I4407</f>
        <v>33115</v>
      </c>
    </row>
    <row r="4408" customFormat="false" ht="15" hidden="false" customHeight="false" outlineLevel="0" collapsed="false">
      <c r="A4408" s="6" t="str">
        <f aca="false">TEXT(B4408,"0")&amp;"-"&amp;TEXT(C4408,"00")</f>
        <v>2025-12</v>
      </c>
      <c r="B4408" s="4" t="n">
        <v>2025</v>
      </c>
      <c r="C4408" s="4" t="n">
        <v>12</v>
      </c>
      <c r="D4408" s="9" t="s">
        <v>307</v>
      </c>
      <c r="E4408" s="9" t="s">
        <v>362</v>
      </c>
      <c r="F4408" s="12" t="str">
        <f aca="false">INDEX(品項主檔!$B$2:$B$11,MATCH($E4408,品項主檔!$A$2:$A$11,0))</f>
        <v>海鮮炒飯</v>
      </c>
      <c r="G4408" s="12" t="str">
        <f aca="false">INDEX(品項主檔!$C$2:$C$11,MATCH($E4408,品項主檔!$A$2:$A$11,0))</f>
        <v>主食</v>
      </c>
      <c r="H4408" s="17" t="n">
        <f aca="false">SUMIFS(品項年度售價!$D$2:$D$31,品項年度售價!$A$2:$A$31,$B4408,品項年度售價!$B$2:$B$31,$E4408)</f>
        <v>255</v>
      </c>
      <c r="I4408" s="4" t="n">
        <v>492</v>
      </c>
      <c r="J4408" s="14" t="n">
        <f aca="false">H4408*I4408</f>
        <v>125460</v>
      </c>
    </row>
    <row r="4409" customFormat="false" ht="15" hidden="false" customHeight="false" outlineLevel="0" collapsed="false">
      <c r="A4409" s="6" t="str">
        <f aca="false">TEXT(B4409,"0")&amp;"-"&amp;TEXT(C4409,"00")</f>
        <v>2025-12</v>
      </c>
      <c r="B4409" s="4" t="n">
        <v>2025</v>
      </c>
      <c r="C4409" s="4" t="n">
        <v>12</v>
      </c>
      <c r="D4409" s="9" t="s">
        <v>307</v>
      </c>
      <c r="E4409" s="9" t="s">
        <v>364</v>
      </c>
      <c r="F4409" s="12" t="str">
        <f aca="false">INDEX(品項主檔!$B$2:$B$11,MATCH($E4409,品項主檔!$A$2:$A$11,0))</f>
        <v>酸辣湯</v>
      </c>
      <c r="G4409" s="12" t="str">
        <f aca="false">INDEX(品項主檔!$C$2:$C$11,MATCH($E4409,品項主檔!$A$2:$A$11,0))</f>
        <v>湯品</v>
      </c>
      <c r="H4409" s="17" t="n">
        <f aca="false">SUMIFS(品項年度售價!$D$2:$D$31,品項年度售價!$A$2:$A$31,$B4409,品項年度售價!$B$2:$B$31,$E4409)</f>
        <v>60</v>
      </c>
      <c r="I4409" s="4" t="n">
        <v>3118</v>
      </c>
      <c r="J4409" s="14" t="n">
        <f aca="false">H4409*I4409</f>
        <v>187080</v>
      </c>
    </row>
    <row r="4410" customFormat="false" ht="15" hidden="false" customHeight="false" outlineLevel="0" collapsed="false">
      <c r="A4410" s="6" t="str">
        <f aca="false">TEXT(B4410,"0")&amp;"-"&amp;TEXT(C4410,"00")</f>
        <v>2025-12</v>
      </c>
      <c r="B4410" s="4" t="n">
        <v>2025</v>
      </c>
      <c r="C4410" s="4" t="n">
        <v>12</v>
      </c>
      <c r="D4410" s="9" t="s">
        <v>307</v>
      </c>
      <c r="E4410" s="9" t="s">
        <v>367</v>
      </c>
      <c r="F4410" s="12" t="str">
        <f aca="false">INDEX(品項主檔!$B$2:$B$11,MATCH($E4410,品項主檔!$A$2:$A$11,0))</f>
        <v>招牌滷味拼盤</v>
      </c>
      <c r="G4410" s="12" t="str">
        <f aca="false">INDEX(品項主檔!$C$2:$C$11,MATCH($E4410,品項主檔!$A$2:$A$11,0))</f>
        <v>小菜</v>
      </c>
      <c r="H4410" s="17" t="n">
        <f aca="false">SUMIFS(品項年度售價!$D$2:$D$31,品項年度售價!$A$2:$A$31,$B4410,品項年度售價!$B$2:$B$31,$E4410)</f>
        <v>125</v>
      </c>
      <c r="I4410" s="4" t="n">
        <v>2073</v>
      </c>
      <c r="J4410" s="14" t="n">
        <f aca="false">H4410*I4410</f>
        <v>259125</v>
      </c>
    </row>
    <row r="4411" customFormat="false" ht="15" hidden="false" customHeight="false" outlineLevel="0" collapsed="false">
      <c r="A4411" s="6" t="str">
        <f aca="false">TEXT(B4411,"0")&amp;"-"&amp;TEXT(C4411,"00")</f>
        <v>2025-12</v>
      </c>
      <c r="B4411" s="4" t="n">
        <v>2025</v>
      </c>
      <c r="C4411" s="4" t="n">
        <v>12</v>
      </c>
      <c r="D4411" s="9" t="s">
        <v>307</v>
      </c>
      <c r="E4411" s="9" t="s">
        <v>370</v>
      </c>
      <c r="F4411" s="12" t="str">
        <f aca="false">INDEX(品項主檔!$B$2:$B$11,MATCH($E4411,品項主檔!$A$2:$A$11,0))</f>
        <v>古早味紅茶</v>
      </c>
      <c r="G4411" s="12" t="str">
        <f aca="false">INDEX(品項主檔!$C$2:$C$11,MATCH($E4411,品項主檔!$A$2:$A$11,0))</f>
        <v>飲品</v>
      </c>
      <c r="H4411" s="17" t="n">
        <f aca="false">SUMIFS(品項年度售價!$D$2:$D$31,品項年度售價!$A$2:$A$31,$B4411,品項年度售價!$B$2:$B$31,$E4411)</f>
        <v>45</v>
      </c>
      <c r="I4411" s="4" t="n">
        <v>3328</v>
      </c>
      <c r="J4411" s="14" t="n">
        <f aca="false">H4411*I4411</f>
        <v>149760</v>
      </c>
    </row>
    <row r="4412" customFormat="false" ht="15" hidden="false" customHeight="false" outlineLevel="0" collapsed="false">
      <c r="A4412" s="6" t="str">
        <f aca="false">TEXT(B4412,"0")&amp;"-"&amp;TEXT(C4412,"00")</f>
        <v>2025-12</v>
      </c>
      <c r="B4412" s="4" t="n">
        <v>2025</v>
      </c>
      <c r="C4412" s="4" t="n">
        <v>12</v>
      </c>
      <c r="D4412" s="9" t="s">
        <v>310</v>
      </c>
      <c r="E4412" s="9" t="s">
        <v>349</v>
      </c>
      <c r="F4412" s="12" t="str">
        <f aca="false">INDEX(品項主檔!$B$2:$B$11,MATCH($E4412,品項主檔!$A$2:$A$11,0))</f>
        <v>招牌牛肉麵</v>
      </c>
      <c r="G4412" s="12" t="str">
        <f aca="false">INDEX(品項主檔!$C$2:$C$11,MATCH($E4412,品項主檔!$A$2:$A$11,0))</f>
        <v>主食</v>
      </c>
      <c r="H4412" s="17" t="n">
        <f aca="false">SUMIFS(品項年度售價!$D$2:$D$31,品項年度售價!$A$2:$A$31,$B4412,品項年度售價!$B$2:$B$31,$E4412)</f>
        <v>295</v>
      </c>
      <c r="I4412" s="4" t="n">
        <v>469</v>
      </c>
      <c r="J4412" s="14" t="n">
        <f aca="false">H4412*I4412</f>
        <v>138355</v>
      </c>
    </row>
    <row r="4413" customFormat="false" ht="15" hidden="false" customHeight="false" outlineLevel="0" collapsed="false">
      <c r="A4413" s="6" t="str">
        <f aca="false">TEXT(B4413,"0")&amp;"-"&amp;TEXT(C4413,"00")</f>
        <v>2025-12</v>
      </c>
      <c r="B4413" s="4" t="n">
        <v>2025</v>
      </c>
      <c r="C4413" s="4" t="n">
        <v>12</v>
      </c>
      <c r="D4413" s="9" t="s">
        <v>310</v>
      </c>
      <c r="E4413" s="9" t="s">
        <v>352</v>
      </c>
      <c r="F4413" s="12" t="str">
        <f aca="false">INDEX(品項主檔!$B$2:$B$11,MATCH($E4413,品項主檔!$A$2:$A$11,0))</f>
        <v>三杯雞定食</v>
      </c>
      <c r="G4413" s="12" t="str">
        <f aca="false">INDEX(品項主檔!$C$2:$C$11,MATCH($E4413,品項主檔!$A$2:$A$11,0))</f>
        <v>主食</v>
      </c>
      <c r="H4413" s="17" t="n">
        <f aca="false">SUMIFS(品項年度售價!$D$2:$D$31,品項年度售價!$A$2:$A$31,$B4413,品項年度售價!$B$2:$B$31,$E4413)</f>
        <v>260</v>
      </c>
      <c r="I4413" s="4" t="n">
        <v>356</v>
      </c>
      <c r="J4413" s="14" t="n">
        <f aca="false">H4413*I4413</f>
        <v>92560</v>
      </c>
    </row>
    <row r="4414" customFormat="false" ht="15" hidden="false" customHeight="false" outlineLevel="0" collapsed="false">
      <c r="A4414" s="6" t="str">
        <f aca="false">TEXT(B4414,"0")&amp;"-"&amp;TEXT(C4414,"00")</f>
        <v>2025-12</v>
      </c>
      <c r="B4414" s="4" t="n">
        <v>2025</v>
      </c>
      <c r="C4414" s="4" t="n">
        <v>12</v>
      </c>
      <c r="D4414" s="9" t="s">
        <v>310</v>
      </c>
      <c r="E4414" s="9" t="s">
        <v>354</v>
      </c>
      <c r="F4414" s="12" t="str">
        <f aca="false">INDEX(品項主檔!$B$2:$B$11,MATCH($E4414,品項主檔!$A$2:$A$11,0))</f>
        <v>蔥油雞腿飯</v>
      </c>
      <c r="G4414" s="12" t="str">
        <f aca="false">INDEX(品項主檔!$C$2:$C$11,MATCH($E4414,品項主檔!$A$2:$A$11,0))</f>
        <v>主食</v>
      </c>
      <c r="H4414" s="17" t="n">
        <f aca="false">SUMIFS(品項年度售價!$D$2:$D$31,品項年度售價!$A$2:$A$31,$B4414,品項年度售價!$B$2:$B$31,$E4414)</f>
        <v>230</v>
      </c>
      <c r="I4414" s="4" t="n">
        <v>315</v>
      </c>
      <c r="J4414" s="14" t="n">
        <f aca="false">H4414*I4414</f>
        <v>72450</v>
      </c>
    </row>
    <row r="4415" customFormat="false" ht="15" hidden="false" customHeight="false" outlineLevel="0" collapsed="false">
      <c r="A4415" s="6" t="str">
        <f aca="false">TEXT(B4415,"0")&amp;"-"&amp;TEXT(C4415,"00")</f>
        <v>2025-12</v>
      </c>
      <c r="B4415" s="4" t="n">
        <v>2025</v>
      </c>
      <c r="C4415" s="4" t="n">
        <v>12</v>
      </c>
      <c r="D4415" s="9" t="s">
        <v>310</v>
      </c>
      <c r="E4415" s="9" t="s">
        <v>356</v>
      </c>
      <c r="F4415" s="12" t="str">
        <f aca="false">INDEX(品項主檔!$B$2:$B$11,MATCH($E4415,品項主檔!$A$2:$A$11,0))</f>
        <v>黑胡椒豬排飯</v>
      </c>
      <c r="G4415" s="12" t="str">
        <f aca="false">INDEX(品項主檔!$C$2:$C$11,MATCH($E4415,品項主檔!$A$2:$A$11,0))</f>
        <v>主食</v>
      </c>
      <c r="H4415" s="17" t="n">
        <f aca="false">SUMIFS(品項年度售價!$D$2:$D$31,品項年度售價!$A$2:$A$31,$B4415,品項年度售價!$B$2:$B$31,$E4415)</f>
        <v>240</v>
      </c>
      <c r="I4415" s="4" t="n">
        <v>298</v>
      </c>
      <c r="J4415" s="14" t="n">
        <f aca="false">H4415*I4415</f>
        <v>71520</v>
      </c>
    </row>
    <row r="4416" customFormat="false" ht="15" hidden="false" customHeight="false" outlineLevel="0" collapsed="false">
      <c r="A4416" s="6" t="str">
        <f aca="false">TEXT(B4416,"0")&amp;"-"&amp;TEXT(C4416,"00")</f>
        <v>2025-12</v>
      </c>
      <c r="B4416" s="4" t="n">
        <v>2025</v>
      </c>
      <c r="C4416" s="4" t="n">
        <v>12</v>
      </c>
      <c r="D4416" s="9" t="s">
        <v>310</v>
      </c>
      <c r="E4416" s="9" t="s">
        <v>358</v>
      </c>
      <c r="F4416" s="12" t="str">
        <f aca="false">INDEX(品項主檔!$B$2:$B$11,MATCH($E4416,品項主檔!$A$2:$A$11,0))</f>
        <v>麻油雞湯麵</v>
      </c>
      <c r="G4416" s="12" t="str">
        <f aca="false">INDEX(品項主檔!$C$2:$C$11,MATCH($E4416,品項主檔!$A$2:$A$11,0))</f>
        <v>主食</v>
      </c>
      <c r="H4416" s="17" t="n">
        <f aca="false">SUMIFS(品項年度售價!$D$2:$D$31,品項年度售價!$A$2:$A$31,$B4416,品項年度售價!$B$2:$B$31,$E4416)</f>
        <v>305</v>
      </c>
      <c r="I4416" s="4" t="n">
        <v>530</v>
      </c>
      <c r="J4416" s="14" t="n">
        <f aca="false">H4416*I4416</f>
        <v>161650</v>
      </c>
    </row>
    <row r="4417" customFormat="false" ht="15" hidden="false" customHeight="false" outlineLevel="0" collapsed="false">
      <c r="A4417" s="6" t="str">
        <f aca="false">TEXT(B4417,"0")&amp;"-"&amp;TEXT(C4417,"00")</f>
        <v>2025-12</v>
      </c>
      <c r="B4417" s="4" t="n">
        <v>2025</v>
      </c>
      <c r="C4417" s="4" t="n">
        <v>12</v>
      </c>
      <c r="D4417" s="9" t="s">
        <v>310</v>
      </c>
      <c r="E4417" s="9" t="s">
        <v>360</v>
      </c>
      <c r="F4417" s="12" t="str">
        <f aca="false">INDEX(品項主檔!$B$2:$B$11,MATCH($E4417,品項主檔!$A$2:$A$11,0))</f>
        <v>塔香涼麵</v>
      </c>
      <c r="G4417" s="12" t="str">
        <f aca="false">INDEX(品項主檔!$C$2:$C$11,MATCH($E4417,品項主檔!$A$2:$A$11,0))</f>
        <v>主食</v>
      </c>
      <c r="H4417" s="17" t="n">
        <f aca="false">SUMIFS(品項年度售價!$D$2:$D$31,品項年度售價!$A$2:$A$31,$B4417,品項年度售價!$B$2:$B$31,$E4417)</f>
        <v>185</v>
      </c>
      <c r="I4417" s="4" t="n">
        <v>162</v>
      </c>
      <c r="J4417" s="14" t="n">
        <f aca="false">H4417*I4417</f>
        <v>29970</v>
      </c>
    </row>
    <row r="4418" customFormat="false" ht="15" hidden="false" customHeight="false" outlineLevel="0" collapsed="false">
      <c r="A4418" s="6" t="str">
        <f aca="false">TEXT(B4418,"0")&amp;"-"&amp;TEXT(C4418,"00")</f>
        <v>2025-12</v>
      </c>
      <c r="B4418" s="4" t="n">
        <v>2025</v>
      </c>
      <c r="C4418" s="4" t="n">
        <v>12</v>
      </c>
      <c r="D4418" s="9" t="s">
        <v>310</v>
      </c>
      <c r="E4418" s="9" t="s">
        <v>362</v>
      </c>
      <c r="F4418" s="12" t="str">
        <f aca="false">INDEX(品項主檔!$B$2:$B$11,MATCH($E4418,品項主檔!$A$2:$A$11,0))</f>
        <v>海鮮炒飯</v>
      </c>
      <c r="G4418" s="12" t="str">
        <f aca="false">INDEX(品項主檔!$C$2:$C$11,MATCH($E4418,品項主檔!$A$2:$A$11,0))</f>
        <v>主食</v>
      </c>
      <c r="H4418" s="17" t="n">
        <f aca="false">SUMIFS(品項年度售價!$D$2:$D$31,品項年度售價!$A$2:$A$31,$B4418,品項年度售價!$B$2:$B$31,$E4418)</f>
        <v>255</v>
      </c>
      <c r="I4418" s="4" t="n">
        <v>333</v>
      </c>
      <c r="J4418" s="14" t="n">
        <f aca="false">H4418*I4418</f>
        <v>84915</v>
      </c>
    </row>
    <row r="4419" customFormat="false" ht="15" hidden="false" customHeight="false" outlineLevel="0" collapsed="false">
      <c r="A4419" s="6" t="str">
        <f aca="false">TEXT(B4419,"0")&amp;"-"&amp;TEXT(C4419,"00")</f>
        <v>2025-12</v>
      </c>
      <c r="B4419" s="4" t="n">
        <v>2025</v>
      </c>
      <c r="C4419" s="4" t="n">
        <v>12</v>
      </c>
      <c r="D4419" s="9" t="s">
        <v>310</v>
      </c>
      <c r="E4419" s="9" t="s">
        <v>364</v>
      </c>
      <c r="F4419" s="12" t="str">
        <f aca="false">INDEX(品項主檔!$B$2:$B$11,MATCH($E4419,品項主檔!$A$2:$A$11,0))</f>
        <v>酸辣湯</v>
      </c>
      <c r="G4419" s="12" t="str">
        <f aca="false">INDEX(品項主檔!$C$2:$C$11,MATCH($E4419,品項主檔!$A$2:$A$11,0))</f>
        <v>湯品</v>
      </c>
      <c r="H4419" s="17" t="n">
        <f aca="false">SUMIFS(品項年度售價!$D$2:$D$31,品項年度售價!$A$2:$A$31,$B4419,品項年度售價!$B$2:$B$31,$E4419)</f>
        <v>60</v>
      </c>
      <c r="I4419" s="4" t="n">
        <v>2538</v>
      </c>
      <c r="J4419" s="14" t="n">
        <f aca="false">H4419*I4419</f>
        <v>152280</v>
      </c>
    </row>
    <row r="4420" customFormat="false" ht="15" hidden="false" customHeight="false" outlineLevel="0" collapsed="false">
      <c r="A4420" s="6" t="str">
        <f aca="false">TEXT(B4420,"0")&amp;"-"&amp;TEXT(C4420,"00")</f>
        <v>2025-12</v>
      </c>
      <c r="B4420" s="4" t="n">
        <v>2025</v>
      </c>
      <c r="C4420" s="4" t="n">
        <v>12</v>
      </c>
      <c r="D4420" s="9" t="s">
        <v>310</v>
      </c>
      <c r="E4420" s="9" t="s">
        <v>367</v>
      </c>
      <c r="F4420" s="12" t="str">
        <f aca="false">INDEX(品項主檔!$B$2:$B$11,MATCH($E4420,品項主檔!$A$2:$A$11,0))</f>
        <v>招牌滷味拼盤</v>
      </c>
      <c r="G4420" s="12" t="str">
        <f aca="false">INDEX(品項主檔!$C$2:$C$11,MATCH($E4420,品項主檔!$A$2:$A$11,0))</f>
        <v>小菜</v>
      </c>
      <c r="H4420" s="17" t="n">
        <f aca="false">SUMIFS(品項年度售價!$D$2:$D$31,品項年度售價!$A$2:$A$31,$B4420,品項年度售價!$B$2:$B$31,$E4420)</f>
        <v>125</v>
      </c>
      <c r="I4420" s="4" t="n">
        <v>1384</v>
      </c>
      <c r="J4420" s="14" t="n">
        <f aca="false">H4420*I4420</f>
        <v>173000</v>
      </c>
    </row>
    <row r="4421" customFormat="false" ht="15" hidden="false" customHeight="false" outlineLevel="0" collapsed="false">
      <c r="A4421" s="6" t="str">
        <f aca="false">TEXT(B4421,"0")&amp;"-"&amp;TEXT(C4421,"00")</f>
        <v>2025-12</v>
      </c>
      <c r="B4421" s="4" t="n">
        <v>2025</v>
      </c>
      <c r="C4421" s="4" t="n">
        <v>12</v>
      </c>
      <c r="D4421" s="9" t="s">
        <v>310</v>
      </c>
      <c r="E4421" s="9" t="s">
        <v>370</v>
      </c>
      <c r="F4421" s="12" t="str">
        <f aca="false">INDEX(品項主檔!$B$2:$B$11,MATCH($E4421,品項主檔!$A$2:$A$11,0))</f>
        <v>古早味紅茶</v>
      </c>
      <c r="G4421" s="12" t="str">
        <f aca="false">INDEX(品項主檔!$C$2:$C$11,MATCH($E4421,品項主檔!$A$2:$A$11,0))</f>
        <v>飲品</v>
      </c>
      <c r="H4421" s="17" t="n">
        <f aca="false">SUMIFS(品項年度售價!$D$2:$D$31,品項年度售價!$A$2:$A$31,$B4421,品項年度售價!$B$2:$B$31,$E4421)</f>
        <v>45</v>
      </c>
      <c r="I4421" s="4" t="n">
        <v>2604</v>
      </c>
      <c r="J4421" s="14" t="n">
        <f aca="false">H4421*I4421</f>
        <v>117180</v>
      </c>
    </row>
    <row r="4422" customFormat="false" ht="15" hidden="false" customHeight="false" outlineLevel="0" collapsed="false">
      <c r="A4422" s="6" t="str">
        <f aca="false">TEXT(B4422,"0")&amp;"-"&amp;TEXT(C4422,"00")</f>
        <v>2025-12</v>
      </c>
      <c r="B4422" s="4" t="n">
        <v>2025</v>
      </c>
      <c r="C4422" s="4" t="n">
        <v>12</v>
      </c>
      <c r="D4422" s="9" t="s">
        <v>318</v>
      </c>
      <c r="E4422" s="9" t="s">
        <v>349</v>
      </c>
      <c r="F4422" s="12" t="str">
        <f aca="false">INDEX(品項主檔!$B$2:$B$11,MATCH($E4422,品項主檔!$A$2:$A$11,0))</f>
        <v>招牌牛肉麵</v>
      </c>
      <c r="G4422" s="12" t="str">
        <f aca="false">INDEX(品項主檔!$C$2:$C$11,MATCH($E4422,品項主檔!$A$2:$A$11,0))</f>
        <v>主食</v>
      </c>
      <c r="H4422" s="17" t="n">
        <f aca="false">SUMIFS(品項年度售價!$D$2:$D$31,品項年度售價!$A$2:$A$31,$B4422,品項年度售價!$B$2:$B$31,$E4422)</f>
        <v>295</v>
      </c>
      <c r="I4422" s="4" t="n">
        <v>586</v>
      </c>
      <c r="J4422" s="14" t="n">
        <f aca="false">H4422*I4422</f>
        <v>172870</v>
      </c>
    </row>
    <row r="4423" customFormat="false" ht="15" hidden="false" customHeight="false" outlineLevel="0" collapsed="false">
      <c r="A4423" s="6" t="str">
        <f aca="false">TEXT(B4423,"0")&amp;"-"&amp;TEXT(C4423,"00")</f>
        <v>2025-12</v>
      </c>
      <c r="B4423" s="4" t="n">
        <v>2025</v>
      </c>
      <c r="C4423" s="4" t="n">
        <v>12</v>
      </c>
      <c r="D4423" s="9" t="s">
        <v>318</v>
      </c>
      <c r="E4423" s="9" t="s">
        <v>352</v>
      </c>
      <c r="F4423" s="12" t="str">
        <f aca="false">INDEX(品項主檔!$B$2:$B$11,MATCH($E4423,品項主檔!$A$2:$A$11,0))</f>
        <v>三杯雞定食</v>
      </c>
      <c r="G4423" s="12" t="str">
        <f aca="false">INDEX(品項主檔!$C$2:$C$11,MATCH($E4423,品項主檔!$A$2:$A$11,0))</f>
        <v>主食</v>
      </c>
      <c r="H4423" s="17" t="n">
        <f aca="false">SUMIFS(品項年度售價!$D$2:$D$31,品項年度售價!$A$2:$A$31,$B4423,品項年度售價!$B$2:$B$31,$E4423)</f>
        <v>260</v>
      </c>
      <c r="I4423" s="4" t="n">
        <v>559</v>
      </c>
      <c r="J4423" s="14" t="n">
        <f aca="false">H4423*I4423</f>
        <v>145340</v>
      </c>
    </row>
    <row r="4424" customFormat="false" ht="15" hidden="false" customHeight="false" outlineLevel="0" collapsed="false">
      <c r="A4424" s="6" t="str">
        <f aca="false">TEXT(B4424,"0")&amp;"-"&amp;TEXT(C4424,"00")</f>
        <v>2025-12</v>
      </c>
      <c r="B4424" s="4" t="n">
        <v>2025</v>
      </c>
      <c r="C4424" s="4" t="n">
        <v>12</v>
      </c>
      <c r="D4424" s="9" t="s">
        <v>318</v>
      </c>
      <c r="E4424" s="9" t="s">
        <v>354</v>
      </c>
      <c r="F4424" s="12" t="str">
        <f aca="false">INDEX(品項主檔!$B$2:$B$11,MATCH($E4424,品項主檔!$A$2:$A$11,0))</f>
        <v>蔥油雞腿飯</v>
      </c>
      <c r="G4424" s="12" t="str">
        <f aca="false">INDEX(品項主檔!$C$2:$C$11,MATCH($E4424,品項主檔!$A$2:$A$11,0))</f>
        <v>主食</v>
      </c>
      <c r="H4424" s="17" t="n">
        <f aca="false">SUMIFS(品項年度售價!$D$2:$D$31,品項年度售價!$A$2:$A$31,$B4424,品項年度售價!$B$2:$B$31,$E4424)</f>
        <v>230</v>
      </c>
      <c r="I4424" s="4" t="n">
        <v>491</v>
      </c>
      <c r="J4424" s="14" t="n">
        <f aca="false">H4424*I4424</f>
        <v>112930</v>
      </c>
    </row>
    <row r="4425" customFormat="false" ht="15" hidden="false" customHeight="false" outlineLevel="0" collapsed="false">
      <c r="A4425" s="6" t="str">
        <f aca="false">TEXT(B4425,"0")&amp;"-"&amp;TEXT(C4425,"00")</f>
        <v>2025-12</v>
      </c>
      <c r="B4425" s="4" t="n">
        <v>2025</v>
      </c>
      <c r="C4425" s="4" t="n">
        <v>12</v>
      </c>
      <c r="D4425" s="9" t="s">
        <v>318</v>
      </c>
      <c r="E4425" s="9" t="s">
        <v>356</v>
      </c>
      <c r="F4425" s="12" t="str">
        <f aca="false">INDEX(品項主檔!$B$2:$B$11,MATCH($E4425,品項主檔!$A$2:$A$11,0))</f>
        <v>黑胡椒豬排飯</v>
      </c>
      <c r="G4425" s="12" t="str">
        <f aca="false">INDEX(品項主檔!$C$2:$C$11,MATCH($E4425,品項主檔!$A$2:$A$11,0))</f>
        <v>主食</v>
      </c>
      <c r="H4425" s="17" t="n">
        <f aca="false">SUMIFS(品項年度售價!$D$2:$D$31,品項年度售價!$A$2:$A$31,$B4425,品項年度售價!$B$2:$B$31,$E4425)</f>
        <v>240</v>
      </c>
      <c r="I4425" s="4" t="n">
        <v>481</v>
      </c>
      <c r="J4425" s="14" t="n">
        <f aca="false">H4425*I4425</f>
        <v>115440</v>
      </c>
    </row>
    <row r="4426" customFormat="false" ht="15" hidden="false" customHeight="false" outlineLevel="0" collapsed="false">
      <c r="A4426" s="6" t="str">
        <f aca="false">TEXT(B4426,"0")&amp;"-"&amp;TEXT(C4426,"00")</f>
        <v>2025-12</v>
      </c>
      <c r="B4426" s="4" t="n">
        <v>2025</v>
      </c>
      <c r="C4426" s="4" t="n">
        <v>12</v>
      </c>
      <c r="D4426" s="9" t="s">
        <v>318</v>
      </c>
      <c r="E4426" s="9" t="s">
        <v>358</v>
      </c>
      <c r="F4426" s="12" t="str">
        <f aca="false">INDEX(品項主檔!$B$2:$B$11,MATCH($E4426,品項主檔!$A$2:$A$11,0))</f>
        <v>麻油雞湯麵</v>
      </c>
      <c r="G4426" s="12" t="str">
        <f aca="false">INDEX(品項主檔!$C$2:$C$11,MATCH($E4426,品項主檔!$A$2:$A$11,0))</f>
        <v>主食</v>
      </c>
      <c r="H4426" s="17" t="n">
        <f aca="false">SUMIFS(品項年度售價!$D$2:$D$31,品項年度售價!$A$2:$A$31,$B4426,品項年度售價!$B$2:$B$31,$E4426)</f>
        <v>305</v>
      </c>
      <c r="I4426" s="4" t="n">
        <v>744</v>
      </c>
      <c r="J4426" s="14" t="n">
        <f aca="false">H4426*I4426</f>
        <v>226920</v>
      </c>
    </row>
    <row r="4427" customFormat="false" ht="15" hidden="false" customHeight="false" outlineLevel="0" collapsed="false">
      <c r="A4427" s="6" t="str">
        <f aca="false">TEXT(B4427,"0")&amp;"-"&amp;TEXT(C4427,"00")</f>
        <v>2025-12</v>
      </c>
      <c r="B4427" s="4" t="n">
        <v>2025</v>
      </c>
      <c r="C4427" s="4" t="n">
        <v>12</v>
      </c>
      <c r="D4427" s="9" t="s">
        <v>318</v>
      </c>
      <c r="E4427" s="9" t="s">
        <v>360</v>
      </c>
      <c r="F4427" s="12" t="str">
        <f aca="false">INDEX(品項主檔!$B$2:$B$11,MATCH($E4427,品項主檔!$A$2:$A$11,0))</f>
        <v>塔香涼麵</v>
      </c>
      <c r="G4427" s="12" t="str">
        <f aca="false">INDEX(品項主檔!$C$2:$C$11,MATCH($E4427,品項主檔!$A$2:$A$11,0))</f>
        <v>主食</v>
      </c>
      <c r="H4427" s="17" t="n">
        <f aca="false">SUMIFS(品項年度售價!$D$2:$D$31,品項年度售價!$A$2:$A$31,$B4427,品項年度售價!$B$2:$B$31,$E4427)</f>
        <v>185</v>
      </c>
      <c r="I4427" s="4" t="n">
        <v>254</v>
      </c>
      <c r="J4427" s="14" t="n">
        <f aca="false">H4427*I4427</f>
        <v>46990</v>
      </c>
    </row>
    <row r="4428" customFormat="false" ht="15" hidden="false" customHeight="false" outlineLevel="0" collapsed="false">
      <c r="A4428" s="6" t="str">
        <f aca="false">TEXT(B4428,"0")&amp;"-"&amp;TEXT(C4428,"00")</f>
        <v>2025-12</v>
      </c>
      <c r="B4428" s="4" t="n">
        <v>2025</v>
      </c>
      <c r="C4428" s="4" t="n">
        <v>12</v>
      </c>
      <c r="D4428" s="9" t="s">
        <v>318</v>
      </c>
      <c r="E4428" s="9" t="s">
        <v>362</v>
      </c>
      <c r="F4428" s="12" t="str">
        <f aca="false">INDEX(品項主檔!$B$2:$B$11,MATCH($E4428,品項主檔!$A$2:$A$11,0))</f>
        <v>海鮮炒飯</v>
      </c>
      <c r="G4428" s="12" t="str">
        <f aca="false">INDEX(品項主檔!$C$2:$C$11,MATCH($E4428,品項主檔!$A$2:$A$11,0))</f>
        <v>主食</v>
      </c>
      <c r="H4428" s="17" t="n">
        <f aca="false">SUMIFS(品項年度售價!$D$2:$D$31,品項年度售價!$A$2:$A$31,$B4428,品項年度售價!$B$2:$B$31,$E4428)</f>
        <v>255</v>
      </c>
      <c r="I4428" s="4" t="n">
        <v>417</v>
      </c>
      <c r="J4428" s="14" t="n">
        <f aca="false">H4428*I4428</f>
        <v>106335</v>
      </c>
    </row>
    <row r="4429" customFormat="false" ht="15" hidden="false" customHeight="false" outlineLevel="0" collapsed="false">
      <c r="A4429" s="6" t="str">
        <f aca="false">TEXT(B4429,"0")&amp;"-"&amp;TEXT(C4429,"00")</f>
        <v>2025-12</v>
      </c>
      <c r="B4429" s="4" t="n">
        <v>2025</v>
      </c>
      <c r="C4429" s="4" t="n">
        <v>12</v>
      </c>
      <c r="D4429" s="9" t="s">
        <v>318</v>
      </c>
      <c r="E4429" s="9" t="s">
        <v>364</v>
      </c>
      <c r="F4429" s="12" t="str">
        <f aca="false">INDEX(品項主檔!$B$2:$B$11,MATCH($E4429,品項主檔!$A$2:$A$11,0))</f>
        <v>酸辣湯</v>
      </c>
      <c r="G4429" s="12" t="str">
        <f aca="false">INDEX(品項主檔!$C$2:$C$11,MATCH($E4429,品項主檔!$A$2:$A$11,0))</f>
        <v>湯品</v>
      </c>
      <c r="H4429" s="17" t="n">
        <f aca="false">SUMIFS(品項年度售價!$D$2:$D$31,品項年度售價!$A$2:$A$31,$B4429,品項年度售價!$B$2:$B$31,$E4429)</f>
        <v>60</v>
      </c>
      <c r="I4429" s="4" t="n">
        <v>2565</v>
      </c>
      <c r="J4429" s="14" t="n">
        <f aca="false">H4429*I4429</f>
        <v>153900</v>
      </c>
    </row>
    <row r="4430" customFormat="false" ht="15" hidden="false" customHeight="false" outlineLevel="0" collapsed="false">
      <c r="A4430" s="6" t="str">
        <f aca="false">TEXT(B4430,"0")&amp;"-"&amp;TEXT(C4430,"00")</f>
        <v>2025-12</v>
      </c>
      <c r="B4430" s="4" t="n">
        <v>2025</v>
      </c>
      <c r="C4430" s="4" t="n">
        <v>12</v>
      </c>
      <c r="D4430" s="9" t="s">
        <v>318</v>
      </c>
      <c r="E4430" s="9" t="s">
        <v>367</v>
      </c>
      <c r="F4430" s="12" t="str">
        <f aca="false">INDEX(品項主檔!$B$2:$B$11,MATCH($E4430,品項主檔!$A$2:$A$11,0))</f>
        <v>招牌滷味拼盤</v>
      </c>
      <c r="G4430" s="12" t="str">
        <f aca="false">INDEX(品項主檔!$C$2:$C$11,MATCH($E4430,品項主檔!$A$2:$A$11,0))</f>
        <v>小菜</v>
      </c>
      <c r="H4430" s="17" t="n">
        <f aca="false">SUMIFS(品項年度售價!$D$2:$D$31,品項年度售價!$A$2:$A$31,$B4430,品項年度售價!$B$2:$B$31,$E4430)</f>
        <v>125</v>
      </c>
      <c r="I4430" s="4" t="n">
        <v>1798</v>
      </c>
      <c r="J4430" s="14" t="n">
        <f aca="false">H4430*I4430</f>
        <v>224750</v>
      </c>
    </row>
    <row r="4431" customFormat="false" ht="15" hidden="false" customHeight="false" outlineLevel="0" collapsed="false">
      <c r="A4431" s="6" t="str">
        <f aca="false">TEXT(B4431,"0")&amp;"-"&amp;TEXT(C4431,"00")</f>
        <v>2025-12</v>
      </c>
      <c r="B4431" s="4" t="n">
        <v>2025</v>
      </c>
      <c r="C4431" s="4" t="n">
        <v>12</v>
      </c>
      <c r="D4431" s="9" t="s">
        <v>318</v>
      </c>
      <c r="E4431" s="9" t="s">
        <v>370</v>
      </c>
      <c r="F4431" s="12" t="str">
        <f aca="false">INDEX(品項主檔!$B$2:$B$11,MATCH($E4431,品項主檔!$A$2:$A$11,0))</f>
        <v>古早味紅茶</v>
      </c>
      <c r="G4431" s="12" t="str">
        <f aca="false">INDEX(品項主檔!$C$2:$C$11,MATCH($E4431,品項主檔!$A$2:$A$11,0))</f>
        <v>飲品</v>
      </c>
      <c r="H4431" s="17" t="n">
        <f aca="false">SUMIFS(品項年度售價!$D$2:$D$31,品項年度售價!$A$2:$A$31,$B4431,品項年度售價!$B$2:$B$31,$E4431)</f>
        <v>45</v>
      </c>
      <c r="I4431" s="4" t="n">
        <v>3632</v>
      </c>
      <c r="J4431" s="14" t="n">
        <f aca="false">H4431*I4431</f>
        <v>163440</v>
      </c>
    </row>
    <row r="4432" customFormat="false" ht="15" hidden="false" customHeight="false" outlineLevel="0" collapsed="false">
      <c r="A4432" s="6" t="str">
        <f aca="false">TEXT(B4432,"0")&amp;"-"&amp;TEXT(C4432,"00")</f>
        <v>2025-12</v>
      </c>
      <c r="B4432" s="4" t="n">
        <v>2025</v>
      </c>
      <c r="C4432" s="4" t="n">
        <v>12</v>
      </c>
      <c r="D4432" s="9" t="s">
        <v>323</v>
      </c>
      <c r="E4432" s="9" t="s">
        <v>349</v>
      </c>
      <c r="F4432" s="12" t="str">
        <f aca="false">INDEX(品項主檔!$B$2:$B$11,MATCH($E4432,品項主檔!$A$2:$A$11,0))</f>
        <v>招牌牛肉麵</v>
      </c>
      <c r="G4432" s="12" t="str">
        <f aca="false">INDEX(品項主檔!$C$2:$C$11,MATCH($E4432,品項主檔!$A$2:$A$11,0))</f>
        <v>主食</v>
      </c>
      <c r="H4432" s="17" t="n">
        <f aca="false">SUMIFS(品項年度售價!$D$2:$D$31,品項年度售價!$A$2:$A$31,$B4432,品項年度售價!$B$2:$B$31,$E4432)</f>
        <v>295</v>
      </c>
      <c r="I4432" s="4" t="n">
        <v>481</v>
      </c>
      <c r="J4432" s="14" t="n">
        <f aca="false">H4432*I4432</f>
        <v>141895</v>
      </c>
    </row>
    <row r="4433" customFormat="false" ht="15" hidden="false" customHeight="false" outlineLevel="0" collapsed="false">
      <c r="A4433" s="6" t="str">
        <f aca="false">TEXT(B4433,"0")&amp;"-"&amp;TEXT(C4433,"00")</f>
        <v>2025-12</v>
      </c>
      <c r="B4433" s="4" t="n">
        <v>2025</v>
      </c>
      <c r="C4433" s="4" t="n">
        <v>12</v>
      </c>
      <c r="D4433" s="9" t="s">
        <v>323</v>
      </c>
      <c r="E4433" s="9" t="s">
        <v>352</v>
      </c>
      <c r="F4433" s="12" t="str">
        <f aca="false">INDEX(品項主檔!$B$2:$B$11,MATCH($E4433,品項主檔!$A$2:$A$11,0))</f>
        <v>三杯雞定食</v>
      </c>
      <c r="G4433" s="12" t="str">
        <f aca="false">INDEX(品項主檔!$C$2:$C$11,MATCH($E4433,品項主檔!$A$2:$A$11,0))</f>
        <v>主食</v>
      </c>
      <c r="H4433" s="17" t="n">
        <f aca="false">SUMIFS(品項年度售價!$D$2:$D$31,品項年度售價!$A$2:$A$31,$B4433,品項年度售價!$B$2:$B$31,$E4433)</f>
        <v>260</v>
      </c>
      <c r="I4433" s="4" t="n">
        <v>402</v>
      </c>
      <c r="J4433" s="14" t="n">
        <f aca="false">H4433*I4433</f>
        <v>104520</v>
      </c>
    </row>
    <row r="4434" customFormat="false" ht="15" hidden="false" customHeight="false" outlineLevel="0" collapsed="false">
      <c r="A4434" s="6" t="str">
        <f aca="false">TEXT(B4434,"0")&amp;"-"&amp;TEXT(C4434,"00")</f>
        <v>2025-12</v>
      </c>
      <c r="B4434" s="4" t="n">
        <v>2025</v>
      </c>
      <c r="C4434" s="4" t="n">
        <v>12</v>
      </c>
      <c r="D4434" s="9" t="s">
        <v>323</v>
      </c>
      <c r="E4434" s="9" t="s">
        <v>354</v>
      </c>
      <c r="F4434" s="12" t="str">
        <f aca="false">INDEX(品項主檔!$B$2:$B$11,MATCH($E4434,品項主檔!$A$2:$A$11,0))</f>
        <v>蔥油雞腿飯</v>
      </c>
      <c r="G4434" s="12" t="str">
        <f aca="false">INDEX(品項主檔!$C$2:$C$11,MATCH($E4434,品項主檔!$A$2:$A$11,0))</f>
        <v>主食</v>
      </c>
      <c r="H4434" s="17" t="n">
        <f aca="false">SUMIFS(品項年度售價!$D$2:$D$31,品項年度售價!$A$2:$A$31,$B4434,品項年度售價!$B$2:$B$31,$E4434)</f>
        <v>230</v>
      </c>
      <c r="I4434" s="4" t="n">
        <v>313</v>
      </c>
      <c r="J4434" s="14" t="n">
        <f aca="false">H4434*I4434</f>
        <v>71990</v>
      </c>
    </row>
    <row r="4435" customFormat="false" ht="15" hidden="false" customHeight="false" outlineLevel="0" collapsed="false">
      <c r="A4435" s="6" t="str">
        <f aca="false">TEXT(B4435,"0")&amp;"-"&amp;TEXT(C4435,"00")</f>
        <v>2025-12</v>
      </c>
      <c r="B4435" s="4" t="n">
        <v>2025</v>
      </c>
      <c r="C4435" s="4" t="n">
        <v>12</v>
      </c>
      <c r="D4435" s="9" t="s">
        <v>323</v>
      </c>
      <c r="E4435" s="9" t="s">
        <v>356</v>
      </c>
      <c r="F4435" s="12" t="str">
        <f aca="false">INDEX(品項主檔!$B$2:$B$11,MATCH($E4435,品項主檔!$A$2:$A$11,0))</f>
        <v>黑胡椒豬排飯</v>
      </c>
      <c r="G4435" s="12" t="str">
        <f aca="false">INDEX(品項主檔!$C$2:$C$11,MATCH($E4435,品項主檔!$A$2:$A$11,0))</f>
        <v>主食</v>
      </c>
      <c r="H4435" s="17" t="n">
        <f aca="false">SUMIFS(品項年度售價!$D$2:$D$31,品項年度售價!$A$2:$A$31,$B4435,品項年度售價!$B$2:$B$31,$E4435)</f>
        <v>240</v>
      </c>
      <c r="I4435" s="4" t="n">
        <v>350</v>
      </c>
      <c r="J4435" s="14" t="n">
        <f aca="false">H4435*I4435</f>
        <v>84000</v>
      </c>
    </row>
    <row r="4436" customFormat="false" ht="15" hidden="false" customHeight="false" outlineLevel="0" collapsed="false">
      <c r="A4436" s="6" t="str">
        <f aca="false">TEXT(B4436,"0")&amp;"-"&amp;TEXT(C4436,"00")</f>
        <v>2025-12</v>
      </c>
      <c r="B4436" s="4" t="n">
        <v>2025</v>
      </c>
      <c r="C4436" s="4" t="n">
        <v>12</v>
      </c>
      <c r="D4436" s="9" t="s">
        <v>323</v>
      </c>
      <c r="E4436" s="9" t="s">
        <v>358</v>
      </c>
      <c r="F4436" s="12" t="str">
        <f aca="false">INDEX(品項主檔!$B$2:$B$11,MATCH($E4436,品項主檔!$A$2:$A$11,0))</f>
        <v>麻油雞湯麵</v>
      </c>
      <c r="G4436" s="12" t="str">
        <f aca="false">INDEX(品項主檔!$C$2:$C$11,MATCH($E4436,品項主檔!$A$2:$A$11,0))</f>
        <v>主食</v>
      </c>
      <c r="H4436" s="17" t="n">
        <f aca="false">SUMIFS(品項年度售價!$D$2:$D$31,品項年度售價!$A$2:$A$31,$B4436,品項年度售價!$B$2:$B$31,$E4436)</f>
        <v>305</v>
      </c>
      <c r="I4436" s="4" t="n">
        <v>540</v>
      </c>
      <c r="J4436" s="14" t="n">
        <f aca="false">H4436*I4436</f>
        <v>164700</v>
      </c>
    </row>
    <row r="4437" customFormat="false" ht="15" hidden="false" customHeight="false" outlineLevel="0" collapsed="false">
      <c r="A4437" s="6" t="str">
        <f aca="false">TEXT(B4437,"0")&amp;"-"&amp;TEXT(C4437,"00")</f>
        <v>2025-12</v>
      </c>
      <c r="B4437" s="4" t="n">
        <v>2025</v>
      </c>
      <c r="C4437" s="4" t="n">
        <v>12</v>
      </c>
      <c r="D4437" s="9" t="s">
        <v>323</v>
      </c>
      <c r="E4437" s="9" t="s">
        <v>360</v>
      </c>
      <c r="F4437" s="12" t="str">
        <f aca="false">INDEX(品項主檔!$B$2:$B$11,MATCH($E4437,品項主檔!$A$2:$A$11,0))</f>
        <v>塔香涼麵</v>
      </c>
      <c r="G4437" s="12" t="str">
        <f aca="false">INDEX(品項主檔!$C$2:$C$11,MATCH($E4437,品項主檔!$A$2:$A$11,0))</f>
        <v>主食</v>
      </c>
      <c r="H4437" s="17" t="n">
        <f aca="false">SUMIFS(品項年度售價!$D$2:$D$31,品項年度售價!$A$2:$A$31,$B4437,品項年度售價!$B$2:$B$31,$E4437)</f>
        <v>185</v>
      </c>
      <c r="I4437" s="4" t="n">
        <v>195</v>
      </c>
      <c r="J4437" s="14" t="n">
        <f aca="false">H4437*I4437</f>
        <v>36075</v>
      </c>
    </row>
    <row r="4438" customFormat="false" ht="15" hidden="false" customHeight="false" outlineLevel="0" collapsed="false">
      <c r="A4438" s="6" t="str">
        <f aca="false">TEXT(B4438,"0")&amp;"-"&amp;TEXT(C4438,"00")</f>
        <v>2025-12</v>
      </c>
      <c r="B4438" s="4" t="n">
        <v>2025</v>
      </c>
      <c r="C4438" s="4" t="n">
        <v>12</v>
      </c>
      <c r="D4438" s="9" t="s">
        <v>323</v>
      </c>
      <c r="E4438" s="9" t="s">
        <v>362</v>
      </c>
      <c r="F4438" s="12" t="str">
        <f aca="false">INDEX(品項主檔!$B$2:$B$11,MATCH($E4438,品項主檔!$A$2:$A$11,0))</f>
        <v>海鮮炒飯</v>
      </c>
      <c r="G4438" s="12" t="str">
        <f aca="false">INDEX(品項主檔!$C$2:$C$11,MATCH($E4438,品項主檔!$A$2:$A$11,0))</f>
        <v>主食</v>
      </c>
      <c r="H4438" s="17" t="n">
        <f aca="false">SUMIFS(品項年度售價!$D$2:$D$31,品項年度售價!$A$2:$A$31,$B4438,品項年度售價!$B$2:$B$31,$E4438)</f>
        <v>255</v>
      </c>
      <c r="I4438" s="4" t="n">
        <v>361</v>
      </c>
      <c r="J4438" s="14" t="n">
        <f aca="false">H4438*I4438</f>
        <v>92055</v>
      </c>
    </row>
    <row r="4439" customFormat="false" ht="15" hidden="false" customHeight="false" outlineLevel="0" collapsed="false">
      <c r="A4439" s="6" t="str">
        <f aca="false">TEXT(B4439,"0")&amp;"-"&amp;TEXT(C4439,"00")</f>
        <v>2025-12</v>
      </c>
      <c r="B4439" s="4" t="n">
        <v>2025</v>
      </c>
      <c r="C4439" s="4" t="n">
        <v>12</v>
      </c>
      <c r="D4439" s="9" t="s">
        <v>323</v>
      </c>
      <c r="E4439" s="9" t="s">
        <v>364</v>
      </c>
      <c r="F4439" s="12" t="str">
        <f aca="false">INDEX(品項主檔!$B$2:$B$11,MATCH($E4439,品項主檔!$A$2:$A$11,0))</f>
        <v>酸辣湯</v>
      </c>
      <c r="G4439" s="12" t="str">
        <f aca="false">INDEX(品項主檔!$C$2:$C$11,MATCH($E4439,品項主檔!$A$2:$A$11,0))</f>
        <v>湯品</v>
      </c>
      <c r="H4439" s="17" t="n">
        <f aca="false">SUMIFS(品項年度售價!$D$2:$D$31,品項年度售價!$A$2:$A$31,$B4439,品項年度售價!$B$2:$B$31,$E4439)</f>
        <v>60</v>
      </c>
      <c r="I4439" s="4" t="n">
        <v>1898</v>
      </c>
      <c r="J4439" s="14" t="n">
        <f aca="false">H4439*I4439</f>
        <v>113880</v>
      </c>
    </row>
    <row r="4440" customFormat="false" ht="15" hidden="false" customHeight="false" outlineLevel="0" collapsed="false">
      <c r="A4440" s="6" t="str">
        <f aca="false">TEXT(B4440,"0")&amp;"-"&amp;TEXT(C4440,"00")</f>
        <v>2025-12</v>
      </c>
      <c r="B4440" s="4" t="n">
        <v>2025</v>
      </c>
      <c r="C4440" s="4" t="n">
        <v>12</v>
      </c>
      <c r="D4440" s="9" t="s">
        <v>323</v>
      </c>
      <c r="E4440" s="9" t="s">
        <v>367</v>
      </c>
      <c r="F4440" s="12" t="str">
        <f aca="false">INDEX(品項主檔!$B$2:$B$11,MATCH($E4440,品項主檔!$A$2:$A$11,0))</f>
        <v>招牌滷味拼盤</v>
      </c>
      <c r="G4440" s="12" t="str">
        <f aca="false">INDEX(品項主檔!$C$2:$C$11,MATCH($E4440,品項主檔!$A$2:$A$11,0))</f>
        <v>小菜</v>
      </c>
      <c r="H4440" s="17" t="n">
        <f aca="false">SUMIFS(品項年度售價!$D$2:$D$31,品項年度售價!$A$2:$A$31,$B4440,品項年度售價!$B$2:$B$31,$E4440)</f>
        <v>125</v>
      </c>
      <c r="I4440" s="4" t="n">
        <v>1275</v>
      </c>
      <c r="J4440" s="14" t="n">
        <f aca="false">H4440*I4440</f>
        <v>159375</v>
      </c>
    </row>
    <row r="4441" customFormat="false" ht="15" hidden="false" customHeight="false" outlineLevel="0" collapsed="false">
      <c r="A4441" s="6" t="str">
        <f aca="false">TEXT(B4441,"0")&amp;"-"&amp;TEXT(C4441,"00")</f>
        <v>2025-12</v>
      </c>
      <c r="B4441" s="4" t="n">
        <v>2025</v>
      </c>
      <c r="C4441" s="4" t="n">
        <v>12</v>
      </c>
      <c r="D4441" s="9" t="s">
        <v>323</v>
      </c>
      <c r="E4441" s="9" t="s">
        <v>370</v>
      </c>
      <c r="F4441" s="12" t="str">
        <f aca="false">INDEX(品項主檔!$B$2:$B$11,MATCH($E4441,品項主檔!$A$2:$A$11,0))</f>
        <v>古早味紅茶</v>
      </c>
      <c r="G4441" s="12" t="str">
        <f aca="false">INDEX(品項主檔!$C$2:$C$11,MATCH($E4441,品項主檔!$A$2:$A$11,0))</f>
        <v>飲品</v>
      </c>
      <c r="H4441" s="17" t="n">
        <f aca="false">SUMIFS(品項年度售價!$D$2:$D$31,品項年度售價!$A$2:$A$31,$B4441,品項年度售價!$B$2:$B$31,$E4441)</f>
        <v>45</v>
      </c>
      <c r="I4441" s="4" t="n">
        <v>2135</v>
      </c>
      <c r="J4441" s="14" t="n">
        <f aca="false">H4441*I4441</f>
        <v>96075</v>
      </c>
    </row>
    <row r="4442" customFormat="false" ht="15" hidden="false" customHeight="false" outlineLevel="0" collapsed="false">
      <c r="A4442" s="6" t="str">
        <f aca="false">TEXT(B4442,"0")&amp;"-"&amp;TEXT(C4442,"00")</f>
        <v>2025-12</v>
      </c>
      <c r="B4442" s="4" t="n">
        <v>2025</v>
      </c>
      <c r="C4442" s="4" t="n">
        <v>12</v>
      </c>
      <c r="D4442" s="9" t="s">
        <v>262</v>
      </c>
      <c r="E4442" s="9" t="s">
        <v>349</v>
      </c>
      <c r="F4442" s="12" t="str">
        <f aca="false">INDEX(品項主檔!$B$2:$B$11,MATCH($E4442,品項主檔!$A$2:$A$11,0))</f>
        <v>招牌牛肉麵</v>
      </c>
      <c r="G4442" s="12" t="str">
        <f aca="false">INDEX(品項主檔!$C$2:$C$11,MATCH($E4442,品項主檔!$A$2:$A$11,0))</f>
        <v>主食</v>
      </c>
      <c r="H4442" s="17" t="n">
        <f aca="false">SUMIFS(品項年度售價!$D$2:$D$31,品項年度售價!$A$2:$A$31,$B4442,品項年度售價!$B$2:$B$31,$E4442)</f>
        <v>295</v>
      </c>
      <c r="I4442" s="4" t="n">
        <v>1034</v>
      </c>
      <c r="J4442" s="14" t="n">
        <f aca="false">H4442*I4442</f>
        <v>305030</v>
      </c>
    </row>
    <row r="4443" customFormat="false" ht="15" hidden="false" customHeight="false" outlineLevel="0" collapsed="false">
      <c r="A4443" s="6" t="str">
        <f aca="false">TEXT(B4443,"0")&amp;"-"&amp;TEXT(C4443,"00")</f>
        <v>2025-12</v>
      </c>
      <c r="B4443" s="4" t="n">
        <v>2025</v>
      </c>
      <c r="C4443" s="4" t="n">
        <v>12</v>
      </c>
      <c r="D4443" s="9" t="s">
        <v>262</v>
      </c>
      <c r="E4443" s="9" t="s">
        <v>352</v>
      </c>
      <c r="F4443" s="12" t="str">
        <f aca="false">INDEX(品項主檔!$B$2:$B$11,MATCH($E4443,品項主檔!$A$2:$A$11,0))</f>
        <v>三杯雞定食</v>
      </c>
      <c r="G4443" s="12" t="str">
        <f aca="false">INDEX(品項主檔!$C$2:$C$11,MATCH($E4443,品項主檔!$A$2:$A$11,0))</f>
        <v>主食</v>
      </c>
      <c r="H4443" s="17" t="n">
        <f aca="false">SUMIFS(品項年度售價!$D$2:$D$31,品項年度售價!$A$2:$A$31,$B4443,品項年度售價!$B$2:$B$31,$E4443)</f>
        <v>260</v>
      </c>
      <c r="I4443" s="4" t="n">
        <v>977</v>
      </c>
      <c r="J4443" s="14" t="n">
        <f aca="false">H4443*I4443</f>
        <v>254020</v>
      </c>
    </row>
    <row r="4444" customFormat="false" ht="15" hidden="false" customHeight="false" outlineLevel="0" collapsed="false">
      <c r="A4444" s="6" t="str">
        <f aca="false">TEXT(B4444,"0")&amp;"-"&amp;TEXT(C4444,"00")</f>
        <v>2025-12</v>
      </c>
      <c r="B4444" s="4" t="n">
        <v>2025</v>
      </c>
      <c r="C4444" s="4" t="n">
        <v>12</v>
      </c>
      <c r="D4444" s="9" t="s">
        <v>262</v>
      </c>
      <c r="E4444" s="9" t="s">
        <v>354</v>
      </c>
      <c r="F4444" s="12" t="str">
        <f aca="false">INDEX(品項主檔!$B$2:$B$11,MATCH($E4444,品項主檔!$A$2:$A$11,0))</f>
        <v>蔥油雞腿飯</v>
      </c>
      <c r="G4444" s="12" t="str">
        <f aca="false">INDEX(品項主檔!$C$2:$C$11,MATCH($E4444,品項主檔!$A$2:$A$11,0))</f>
        <v>主食</v>
      </c>
      <c r="H4444" s="17" t="n">
        <f aca="false">SUMIFS(品項年度售價!$D$2:$D$31,品項年度售價!$A$2:$A$31,$B4444,品項年度售價!$B$2:$B$31,$E4444)</f>
        <v>230</v>
      </c>
      <c r="I4444" s="4" t="n">
        <v>706</v>
      </c>
      <c r="J4444" s="14" t="n">
        <f aca="false">H4444*I4444</f>
        <v>162380</v>
      </c>
    </row>
    <row r="4445" customFormat="false" ht="15" hidden="false" customHeight="false" outlineLevel="0" collapsed="false">
      <c r="A4445" s="6" t="str">
        <f aca="false">TEXT(B4445,"0")&amp;"-"&amp;TEXT(C4445,"00")</f>
        <v>2025-12</v>
      </c>
      <c r="B4445" s="4" t="n">
        <v>2025</v>
      </c>
      <c r="C4445" s="4" t="n">
        <v>12</v>
      </c>
      <c r="D4445" s="9" t="s">
        <v>262</v>
      </c>
      <c r="E4445" s="9" t="s">
        <v>356</v>
      </c>
      <c r="F4445" s="12" t="str">
        <f aca="false">INDEX(品項主檔!$B$2:$B$11,MATCH($E4445,品項主檔!$A$2:$A$11,0))</f>
        <v>黑胡椒豬排飯</v>
      </c>
      <c r="G4445" s="12" t="str">
        <f aca="false">INDEX(品項主檔!$C$2:$C$11,MATCH($E4445,品項主檔!$A$2:$A$11,0))</f>
        <v>主食</v>
      </c>
      <c r="H4445" s="17" t="n">
        <f aca="false">SUMIFS(品項年度售價!$D$2:$D$31,品項年度售價!$A$2:$A$31,$B4445,品項年度售價!$B$2:$B$31,$E4445)</f>
        <v>240</v>
      </c>
      <c r="I4445" s="4" t="n">
        <v>857</v>
      </c>
      <c r="J4445" s="14" t="n">
        <f aca="false">H4445*I4445</f>
        <v>205680</v>
      </c>
    </row>
    <row r="4446" customFormat="false" ht="15" hidden="false" customHeight="false" outlineLevel="0" collapsed="false">
      <c r="A4446" s="6" t="str">
        <f aca="false">TEXT(B4446,"0")&amp;"-"&amp;TEXT(C4446,"00")</f>
        <v>2025-12</v>
      </c>
      <c r="B4446" s="4" t="n">
        <v>2025</v>
      </c>
      <c r="C4446" s="4" t="n">
        <v>12</v>
      </c>
      <c r="D4446" s="9" t="s">
        <v>262</v>
      </c>
      <c r="E4446" s="9" t="s">
        <v>358</v>
      </c>
      <c r="F4446" s="12" t="str">
        <f aca="false">INDEX(品項主檔!$B$2:$B$11,MATCH($E4446,品項主檔!$A$2:$A$11,0))</f>
        <v>麻油雞湯麵</v>
      </c>
      <c r="G4446" s="12" t="str">
        <f aca="false">INDEX(品項主檔!$C$2:$C$11,MATCH($E4446,品項主檔!$A$2:$A$11,0))</f>
        <v>主食</v>
      </c>
      <c r="H4446" s="17" t="n">
        <f aca="false">SUMIFS(品項年度售價!$D$2:$D$31,品項年度售價!$A$2:$A$31,$B4446,品項年度售價!$B$2:$B$31,$E4446)</f>
        <v>305</v>
      </c>
      <c r="I4446" s="4" t="n">
        <v>944</v>
      </c>
      <c r="J4446" s="14" t="n">
        <f aca="false">H4446*I4446</f>
        <v>287920</v>
      </c>
    </row>
    <row r="4447" customFormat="false" ht="15" hidden="false" customHeight="false" outlineLevel="0" collapsed="false">
      <c r="A4447" s="6" t="str">
        <f aca="false">TEXT(B4447,"0")&amp;"-"&amp;TEXT(C4447,"00")</f>
        <v>2025-12</v>
      </c>
      <c r="B4447" s="4" t="n">
        <v>2025</v>
      </c>
      <c r="C4447" s="4" t="n">
        <v>12</v>
      </c>
      <c r="D4447" s="9" t="s">
        <v>262</v>
      </c>
      <c r="E4447" s="9" t="s">
        <v>360</v>
      </c>
      <c r="F4447" s="12" t="str">
        <f aca="false">INDEX(品項主檔!$B$2:$B$11,MATCH($E4447,品項主檔!$A$2:$A$11,0))</f>
        <v>塔香涼麵</v>
      </c>
      <c r="G4447" s="12" t="str">
        <f aca="false">INDEX(品項主檔!$C$2:$C$11,MATCH($E4447,品項主檔!$A$2:$A$11,0))</f>
        <v>主食</v>
      </c>
      <c r="H4447" s="17" t="n">
        <f aca="false">SUMIFS(品項年度售價!$D$2:$D$31,品項年度售價!$A$2:$A$31,$B4447,品項年度售價!$B$2:$B$31,$E4447)</f>
        <v>185</v>
      </c>
      <c r="I4447" s="4" t="n">
        <v>344</v>
      </c>
      <c r="J4447" s="14" t="n">
        <f aca="false">H4447*I4447</f>
        <v>63640</v>
      </c>
    </row>
    <row r="4448" customFormat="false" ht="15" hidden="false" customHeight="false" outlineLevel="0" collapsed="false">
      <c r="A4448" s="6" t="str">
        <f aca="false">TEXT(B4448,"0")&amp;"-"&amp;TEXT(C4448,"00")</f>
        <v>2025-12</v>
      </c>
      <c r="B4448" s="4" t="n">
        <v>2025</v>
      </c>
      <c r="C4448" s="4" t="n">
        <v>12</v>
      </c>
      <c r="D4448" s="9" t="s">
        <v>262</v>
      </c>
      <c r="E4448" s="9" t="s">
        <v>362</v>
      </c>
      <c r="F4448" s="12" t="str">
        <f aca="false">INDEX(品項主檔!$B$2:$B$11,MATCH($E4448,品項主檔!$A$2:$A$11,0))</f>
        <v>海鮮炒飯</v>
      </c>
      <c r="G4448" s="12" t="str">
        <f aca="false">INDEX(品項主檔!$C$2:$C$11,MATCH($E4448,品項主檔!$A$2:$A$11,0))</f>
        <v>主食</v>
      </c>
      <c r="H4448" s="17" t="n">
        <f aca="false">SUMIFS(品項年度售價!$D$2:$D$31,品項年度售價!$A$2:$A$31,$B4448,品項年度售價!$B$2:$B$31,$E4448)</f>
        <v>255</v>
      </c>
      <c r="I4448" s="4" t="n">
        <v>701</v>
      </c>
      <c r="J4448" s="14" t="n">
        <f aca="false">H4448*I4448</f>
        <v>178755</v>
      </c>
    </row>
    <row r="4449" customFormat="false" ht="15" hidden="false" customHeight="false" outlineLevel="0" collapsed="false">
      <c r="A4449" s="6" t="str">
        <f aca="false">TEXT(B4449,"0")&amp;"-"&amp;TEXT(C4449,"00")</f>
        <v>2025-12</v>
      </c>
      <c r="B4449" s="4" t="n">
        <v>2025</v>
      </c>
      <c r="C4449" s="4" t="n">
        <v>12</v>
      </c>
      <c r="D4449" s="9" t="s">
        <v>262</v>
      </c>
      <c r="E4449" s="9" t="s">
        <v>364</v>
      </c>
      <c r="F4449" s="12" t="str">
        <f aca="false">INDEX(品項主檔!$B$2:$B$11,MATCH($E4449,品項主檔!$A$2:$A$11,0))</f>
        <v>酸辣湯</v>
      </c>
      <c r="G4449" s="12" t="str">
        <f aca="false">INDEX(品項主檔!$C$2:$C$11,MATCH($E4449,品項主檔!$A$2:$A$11,0))</f>
        <v>湯品</v>
      </c>
      <c r="H4449" s="17" t="n">
        <f aca="false">SUMIFS(品項年度售價!$D$2:$D$31,品項年度售價!$A$2:$A$31,$B4449,品項年度售價!$B$2:$B$31,$E4449)</f>
        <v>60</v>
      </c>
      <c r="I4449" s="4" t="n">
        <v>5853</v>
      </c>
      <c r="J4449" s="14" t="n">
        <f aca="false">H4449*I4449</f>
        <v>351180</v>
      </c>
    </row>
    <row r="4450" customFormat="false" ht="15" hidden="false" customHeight="false" outlineLevel="0" collapsed="false">
      <c r="A4450" s="6" t="str">
        <f aca="false">TEXT(B4450,"0")&amp;"-"&amp;TEXT(C4450,"00")</f>
        <v>2025-12</v>
      </c>
      <c r="B4450" s="4" t="n">
        <v>2025</v>
      </c>
      <c r="C4450" s="4" t="n">
        <v>12</v>
      </c>
      <c r="D4450" s="9" t="s">
        <v>262</v>
      </c>
      <c r="E4450" s="9" t="s">
        <v>367</v>
      </c>
      <c r="F4450" s="12" t="str">
        <f aca="false">INDEX(品項主檔!$B$2:$B$11,MATCH($E4450,品項主檔!$A$2:$A$11,0))</f>
        <v>招牌滷味拼盤</v>
      </c>
      <c r="G4450" s="12" t="str">
        <f aca="false">INDEX(品項主檔!$C$2:$C$11,MATCH($E4450,品項主檔!$A$2:$A$11,0))</f>
        <v>小菜</v>
      </c>
      <c r="H4450" s="17" t="n">
        <f aca="false">SUMIFS(品項年度售價!$D$2:$D$31,品項年度售價!$A$2:$A$31,$B4450,品項年度售價!$B$2:$B$31,$E4450)</f>
        <v>125</v>
      </c>
      <c r="I4450" s="4" t="n">
        <v>3305</v>
      </c>
      <c r="J4450" s="14" t="n">
        <f aca="false">H4450*I4450</f>
        <v>413125</v>
      </c>
    </row>
    <row r="4451" customFormat="false" ht="15" hidden="false" customHeight="false" outlineLevel="0" collapsed="false">
      <c r="A4451" s="6" t="str">
        <f aca="false">TEXT(B4451,"0")&amp;"-"&amp;TEXT(C4451,"00")</f>
        <v>2025-12</v>
      </c>
      <c r="B4451" s="4" t="n">
        <v>2025</v>
      </c>
      <c r="C4451" s="4" t="n">
        <v>12</v>
      </c>
      <c r="D4451" s="9" t="s">
        <v>262</v>
      </c>
      <c r="E4451" s="9" t="s">
        <v>370</v>
      </c>
      <c r="F4451" s="12" t="str">
        <f aca="false">INDEX(品項主檔!$B$2:$B$11,MATCH($E4451,品項主檔!$A$2:$A$11,0))</f>
        <v>古早味紅茶</v>
      </c>
      <c r="G4451" s="12" t="str">
        <f aca="false">INDEX(品項主檔!$C$2:$C$11,MATCH($E4451,品項主檔!$A$2:$A$11,0))</f>
        <v>飲品</v>
      </c>
      <c r="H4451" s="17" t="n">
        <f aca="false">SUMIFS(品項年度售價!$D$2:$D$31,品項年度售價!$A$2:$A$31,$B4451,品項年度售價!$B$2:$B$31,$E4451)</f>
        <v>45</v>
      </c>
      <c r="I4451" s="4" t="n">
        <v>6299</v>
      </c>
      <c r="J4451" s="14" t="n">
        <f aca="false">H4451*I4451</f>
        <v>283455</v>
      </c>
    </row>
    <row r="4452" customFormat="false" ht="15" hidden="false" customHeight="false" outlineLevel="0" collapsed="false">
      <c r="A4452" s="6" t="str">
        <f aca="false">TEXT(B4452,"0")&amp;"-"&amp;TEXT(C4452,"00")</f>
        <v>2025-12</v>
      </c>
      <c r="B4452" s="4" t="n">
        <v>2025</v>
      </c>
      <c r="C4452" s="4" t="n">
        <v>12</v>
      </c>
      <c r="D4452" s="9" t="s">
        <v>269</v>
      </c>
      <c r="E4452" s="9" t="s">
        <v>349</v>
      </c>
      <c r="F4452" s="12" t="str">
        <f aca="false">INDEX(品項主檔!$B$2:$B$11,MATCH($E4452,品項主檔!$A$2:$A$11,0))</f>
        <v>招牌牛肉麵</v>
      </c>
      <c r="G4452" s="12" t="str">
        <f aca="false">INDEX(品項主檔!$C$2:$C$11,MATCH($E4452,品項主檔!$A$2:$A$11,0))</f>
        <v>主食</v>
      </c>
      <c r="H4452" s="17" t="n">
        <f aca="false">SUMIFS(品項年度售價!$D$2:$D$31,品項年度售價!$A$2:$A$31,$B4452,品項年度售價!$B$2:$B$31,$E4452)</f>
        <v>295</v>
      </c>
      <c r="I4452" s="4" t="n">
        <v>766</v>
      </c>
      <c r="J4452" s="14" t="n">
        <f aca="false">H4452*I4452</f>
        <v>225970</v>
      </c>
    </row>
    <row r="4453" customFormat="false" ht="15" hidden="false" customHeight="false" outlineLevel="0" collapsed="false">
      <c r="A4453" s="6" t="str">
        <f aca="false">TEXT(B4453,"0")&amp;"-"&amp;TEXT(C4453,"00")</f>
        <v>2025-12</v>
      </c>
      <c r="B4453" s="4" t="n">
        <v>2025</v>
      </c>
      <c r="C4453" s="4" t="n">
        <v>12</v>
      </c>
      <c r="D4453" s="9" t="s">
        <v>269</v>
      </c>
      <c r="E4453" s="9" t="s">
        <v>352</v>
      </c>
      <c r="F4453" s="12" t="str">
        <f aca="false">INDEX(品項主檔!$B$2:$B$11,MATCH($E4453,品項主檔!$A$2:$A$11,0))</f>
        <v>三杯雞定食</v>
      </c>
      <c r="G4453" s="12" t="str">
        <f aca="false">INDEX(品項主檔!$C$2:$C$11,MATCH($E4453,品項主檔!$A$2:$A$11,0))</f>
        <v>主食</v>
      </c>
      <c r="H4453" s="17" t="n">
        <f aca="false">SUMIFS(品項年度售價!$D$2:$D$31,品項年度售價!$A$2:$A$31,$B4453,品項年度售價!$B$2:$B$31,$E4453)</f>
        <v>260</v>
      </c>
      <c r="I4453" s="4" t="n">
        <v>693</v>
      </c>
      <c r="J4453" s="14" t="n">
        <f aca="false">H4453*I4453</f>
        <v>180180</v>
      </c>
    </row>
    <row r="4454" customFormat="false" ht="15" hidden="false" customHeight="false" outlineLevel="0" collapsed="false">
      <c r="A4454" s="6" t="str">
        <f aca="false">TEXT(B4454,"0")&amp;"-"&amp;TEXT(C4454,"00")</f>
        <v>2025-12</v>
      </c>
      <c r="B4454" s="4" t="n">
        <v>2025</v>
      </c>
      <c r="C4454" s="4" t="n">
        <v>12</v>
      </c>
      <c r="D4454" s="9" t="s">
        <v>269</v>
      </c>
      <c r="E4454" s="9" t="s">
        <v>354</v>
      </c>
      <c r="F4454" s="12" t="str">
        <f aca="false">INDEX(品項主檔!$B$2:$B$11,MATCH($E4454,品項主檔!$A$2:$A$11,0))</f>
        <v>蔥油雞腿飯</v>
      </c>
      <c r="G4454" s="12" t="str">
        <f aca="false">INDEX(品項主檔!$C$2:$C$11,MATCH($E4454,品項主檔!$A$2:$A$11,0))</f>
        <v>主食</v>
      </c>
      <c r="H4454" s="17" t="n">
        <f aca="false">SUMIFS(品項年度售價!$D$2:$D$31,品項年度售價!$A$2:$A$31,$B4454,品項年度售價!$B$2:$B$31,$E4454)</f>
        <v>230</v>
      </c>
      <c r="I4454" s="4" t="n">
        <v>507</v>
      </c>
      <c r="J4454" s="14" t="n">
        <f aca="false">H4454*I4454</f>
        <v>116610</v>
      </c>
    </row>
    <row r="4455" customFormat="false" ht="15" hidden="false" customHeight="false" outlineLevel="0" collapsed="false">
      <c r="A4455" s="6" t="str">
        <f aca="false">TEXT(B4455,"0")&amp;"-"&amp;TEXT(C4455,"00")</f>
        <v>2025-12</v>
      </c>
      <c r="B4455" s="4" t="n">
        <v>2025</v>
      </c>
      <c r="C4455" s="4" t="n">
        <v>12</v>
      </c>
      <c r="D4455" s="9" t="s">
        <v>269</v>
      </c>
      <c r="E4455" s="9" t="s">
        <v>356</v>
      </c>
      <c r="F4455" s="12" t="str">
        <f aca="false">INDEX(品項主檔!$B$2:$B$11,MATCH($E4455,品項主檔!$A$2:$A$11,0))</f>
        <v>黑胡椒豬排飯</v>
      </c>
      <c r="G4455" s="12" t="str">
        <f aca="false">INDEX(品項主檔!$C$2:$C$11,MATCH($E4455,品項主檔!$A$2:$A$11,0))</f>
        <v>主食</v>
      </c>
      <c r="H4455" s="17" t="n">
        <f aca="false">SUMIFS(品項年度售價!$D$2:$D$31,品項年度售價!$A$2:$A$31,$B4455,品項年度售價!$B$2:$B$31,$E4455)</f>
        <v>240</v>
      </c>
      <c r="I4455" s="4" t="n">
        <v>483</v>
      </c>
      <c r="J4455" s="14" t="n">
        <f aca="false">H4455*I4455</f>
        <v>115920</v>
      </c>
    </row>
    <row r="4456" customFormat="false" ht="15" hidden="false" customHeight="false" outlineLevel="0" collapsed="false">
      <c r="A4456" s="6" t="str">
        <f aca="false">TEXT(B4456,"0")&amp;"-"&amp;TEXT(C4456,"00")</f>
        <v>2025-12</v>
      </c>
      <c r="B4456" s="4" t="n">
        <v>2025</v>
      </c>
      <c r="C4456" s="4" t="n">
        <v>12</v>
      </c>
      <c r="D4456" s="9" t="s">
        <v>269</v>
      </c>
      <c r="E4456" s="9" t="s">
        <v>358</v>
      </c>
      <c r="F4456" s="12" t="str">
        <f aca="false">INDEX(品項主檔!$B$2:$B$11,MATCH($E4456,品項主檔!$A$2:$A$11,0))</f>
        <v>麻油雞湯麵</v>
      </c>
      <c r="G4456" s="12" t="str">
        <f aca="false">INDEX(品項主檔!$C$2:$C$11,MATCH($E4456,品項主檔!$A$2:$A$11,0))</f>
        <v>主食</v>
      </c>
      <c r="H4456" s="17" t="n">
        <f aca="false">SUMIFS(品項年度售價!$D$2:$D$31,品項年度售價!$A$2:$A$31,$B4456,品項年度售價!$B$2:$B$31,$E4456)</f>
        <v>305</v>
      </c>
      <c r="I4456" s="4" t="n">
        <v>714</v>
      </c>
      <c r="J4456" s="14" t="n">
        <f aca="false">H4456*I4456</f>
        <v>217770</v>
      </c>
    </row>
    <row r="4457" customFormat="false" ht="15" hidden="false" customHeight="false" outlineLevel="0" collapsed="false">
      <c r="A4457" s="6" t="str">
        <f aca="false">TEXT(B4457,"0")&amp;"-"&amp;TEXT(C4457,"00")</f>
        <v>2025-12</v>
      </c>
      <c r="B4457" s="4" t="n">
        <v>2025</v>
      </c>
      <c r="C4457" s="4" t="n">
        <v>12</v>
      </c>
      <c r="D4457" s="9" t="s">
        <v>269</v>
      </c>
      <c r="E4457" s="9" t="s">
        <v>360</v>
      </c>
      <c r="F4457" s="12" t="str">
        <f aca="false">INDEX(品項主檔!$B$2:$B$11,MATCH($E4457,品項主檔!$A$2:$A$11,0))</f>
        <v>塔香涼麵</v>
      </c>
      <c r="G4457" s="12" t="str">
        <f aca="false">INDEX(品項主檔!$C$2:$C$11,MATCH($E4457,品項主檔!$A$2:$A$11,0))</f>
        <v>主食</v>
      </c>
      <c r="H4457" s="17" t="n">
        <f aca="false">SUMIFS(品項年度售價!$D$2:$D$31,品項年度售價!$A$2:$A$31,$B4457,品項年度售價!$B$2:$B$31,$E4457)</f>
        <v>185</v>
      </c>
      <c r="I4457" s="4" t="n">
        <v>254</v>
      </c>
      <c r="J4457" s="14" t="n">
        <f aca="false">H4457*I4457</f>
        <v>46990</v>
      </c>
    </row>
    <row r="4458" customFormat="false" ht="15" hidden="false" customHeight="false" outlineLevel="0" collapsed="false">
      <c r="A4458" s="6" t="str">
        <f aca="false">TEXT(B4458,"0")&amp;"-"&amp;TEXT(C4458,"00")</f>
        <v>2025-12</v>
      </c>
      <c r="B4458" s="4" t="n">
        <v>2025</v>
      </c>
      <c r="C4458" s="4" t="n">
        <v>12</v>
      </c>
      <c r="D4458" s="9" t="s">
        <v>269</v>
      </c>
      <c r="E4458" s="9" t="s">
        <v>362</v>
      </c>
      <c r="F4458" s="12" t="str">
        <f aca="false">INDEX(品項主檔!$B$2:$B$11,MATCH($E4458,品項主檔!$A$2:$A$11,0))</f>
        <v>海鮮炒飯</v>
      </c>
      <c r="G4458" s="12" t="str">
        <f aca="false">INDEX(品項主檔!$C$2:$C$11,MATCH($E4458,品項主檔!$A$2:$A$11,0))</f>
        <v>主食</v>
      </c>
      <c r="H4458" s="17" t="n">
        <f aca="false">SUMIFS(品項年度售價!$D$2:$D$31,品項年度售價!$A$2:$A$31,$B4458,品項年度售價!$B$2:$B$31,$E4458)</f>
        <v>255</v>
      </c>
      <c r="I4458" s="4" t="n">
        <v>674</v>
      </c>
      <c r="J4458" s="14" t="n">
        <f aca="false">H4458*I4458</f>
        <v>171870</v>
      </c>
    </row>
    <row r="4459" customFormat="false" ht="15" hidden="false" customHeight="false" outlineLevel="0" collapsed="false">
      <c r="A4459" s="6" t="str">
        <f aca="false">TEXT(B4459,"0")&amp;"-"&amp;TEXT(C4459,"00")</f>
        <v>2025-12</v>
      </c>
      <c r="B4459" s="4" t="n">
        <v>2025</v>
      </c>
      <c r="C4459" s="4" t="n">
        <v>12</v>
      </c>
      <c r="D4459" s="9" t="s">
        <v>269</v>
      </c>
      <c r="E4459" s="9" t="s">
        <v>364</v>
      </c>
      <c r="F4459" s="12" t="str">
        <f aca="false">INDEX(品項主檔!$B$2:$B$11,MATCH($E4459,品項主檔!$A$2:$A$11,0))</f>
        <v>酸辣湯</v>
      </c>
      <c r="G4459" s="12" t="str">
        <f aca="false">INDEX(品項主檔!$C$2:$C$11,MATCH($E4459,品項主檔!$A$2:$A$11,0))</f>
        <v>湯品</v>
      </c>
      <c r="H4459" s="17" t="n">
        <f aca="false">SUMIFS(品項年度售價!$D$2:$D$31,品項年度售價!$A$2:$A$31,$B4459,品項年度售價!$B$2:$B$31,$E4459)</f>
        <v>60</v>
      </c>
      <c r="I4459" s="4" t="n">
        <v>4259</v>
      </c>
      <c r="J4459" s="14" t="n">
        <f aca="false">H4459*I4459</f>
        <v>255540</v>
      </c>
    </row>
    <row r="4460" customFormat="false" ht="15" hidden="false" customHeight="false" outlineLevel="0" collapsed="false">
      <c r="A4460" s="6" t="str">
        <f aca="false">TEXT(B4460,"0")&amp;"-"&amp;TEXT(C4460,"00")</f>
        <v>2025-12</v>
      </c>
      <c r="B4460" s="4" t="n">
        <v>2025</v>
      </c>
      <c r="C4460" s="4" t="n">
        <v>12</v>
      </c>
      <c r="D4460" s="9" t="s">
        <v>269</v>
      </c>
      <c r="E4460" s="9" t="s">
        <v>367</v>
      </c>
      <c r="F4460" s="12" t="str">
        <f aca="false">INDEX(品項主檔!$B$2:$B$11,MATCH($E4460,品項主檔!$A$2:$A$11,0))</f>
        <v>招牌滷味拼盤</v>
      </c>
      <c r="G4460" s="12" t="str">
        <f aca="false">INDEX(品項主檔!$C$2:$C$11,MATCH($E4460,品項主檔!$A$2:$A$11,0))</f>
        <v>小菜</v>
      </c>
      <c r="H4460" s="17" t="n">
        <f aca="false">SUMIFS(品項年度售價!$D$2:$D$31,品項年度售價!$A$2:$A$31,$B4460,品項年度售價!$B$2:$B$31,$E4460)</f>
        <v>125</v>
      </c>
      <c r="I4460" s="4" t="n">
        <v>2078</v>
      </c>
      <c r="J4460" s="14" t="n">
        <f aca="false">H4460*I4460</f>
        <v>259750</v>
      </c>
    </row>
    <row r="4461" customFormat="false" ht="15" hidden="false" customHeight="false" outlineLevel="0" collapsed="false">
      <c r="A4461" s="6" t="str">
        <f aca="false">TEXT(B4461,"0")&amp;"-"&amp;TEXT(C4461,"00")</f>
        <v>2025-12</v>
      </c>
      <c r="B4461" s="4" t="n">
        <v>2025</v>
      </c>
      <c r="C4461" s="4" t="n">
        <v>12</v>
      </c>
      <c r="D4461" s="9" t="s">
        <v>269</v>
      </c>
      <c r="E4461" s="9" t="s">
        <v>370</v>
      </c>
      <c r="F4461" s="12" t="str">
        <f aca="false">INDEX(品項主檔!$B$2:$B$11,MATCH($E4461,品項主檔!$A$2:$A$11,0))</f>
        <v>古早味紅茶</v>
      </c>
      <c r="G4461" s="12" t="str">
        <f aca="false">INDEX(品項主檔!$C$2:$C$11,MATCH($E4461,品項主檔!$A$2:$A$11,0))</f>
        <v>飲品</v>
      </c>
      <c r="H4461" s="17" t="n">
        <f aca="false">SUMIFS(品項年度售價!$D$2:$D$31,品項年度售價!$A$2:$A$31,$B4461,品項年度售價!$B$2:$B$31,$E4461)</f>
        <v>45</v>
      </c>
      <c r="I4461" s="4" t="n">
        <v>3569</v>
      </c>
      <c r="J4461" s="14" t="n">
        <f aca="false">H4461*I4461</f>
        <v>160605</v>
      </c>
    </row>
    <row r="4462" customFormat="false" ht="15" hidden="false" customHeight="false" outlineLevel="0" collapsed="false">
      <c r="A4462" s="6" t="str">
        <f aca="false">TEXT(B4462,"0")&amp;"-"&amp;TEXT(C4462,"00")</f>
        <v>2025-12</v>
      </c>
      <c r="B4462" s="4" t="n">
        <v>2025</v>
      </c>
      <c r="C4462" s="4" t="n">
        <v>12</v>
      </c>
      <c r="D4462" s="9" t="s">
        <v>273</v>
      </c>
      <c r="E4462" s="9" t="s">
        <v>349</v>
      </c>
      <c r="F4462" s="12" t="str">
        <f aca="false">INDEX(品項主檔!$B$2:$B$11,MATCH($E4462,品項主檔!$A$2:$A$11,0))</f>
        <v>招牌牛肉麵</v>
      </c>
      <c r="G4462" s="12" t="str">
        <f aca="false">INDEX(品項主檔!$C$2:$C$11,MATCH($E4462,品項主檔!$A$2:$A$11,0))</f>
        <v>主食</v>
      </c>
      <c r="H4462" s="17" t="n">
        <f aca="false">SUMIFS(品項年度售價!$D$2:$D$31,品項年度售價!$A$2:$A$31,$B4462,品項年度售價!$B$2:$B$31,$E4462)</f>
        <v>295</v>
      </c>
      <c r="I4462" s="4" t="n">
        <v>447</v>
      </c>
      <c r="J4462" s="14" t="n">
        <f aca="false">H4462*I4462</f>
        <v>131865</v>
      </c>
    </row>
    <row r="4463" customFormat="false" ht="15" hidden="false" customHeight="false" outlineLevel="0" collapsed="false">
      <c r="A4463" s="6" t="str">
        <f aca="false">TEXT(B4463,"0")&amp;"-"&amp;TEXT(C4463,"00")</f>
        <v>2025-12</v>
      </c>
      <c r="B4463" s="4" t="n">
        <v>2025</v>
      </c>
      <c r="C4463" s="4" t="n">
        <v>12</v>
      </c>
      <c r="D4463" s="9" t="s">
        <v>273</v>
      </c>
      <c r="E4463" s="9" t="s">
        <v>352</v>
      </c>
      <c r="F4463" s="12" t="str">
        <f aca="false">INDEX(品項主檔!$B$2:$B$11,MATCH($E4463,品項主檔!$A$2:$A$11,0))</f>
        <v>三杯雞定食</v>
      </c>
      <c r="G4463" s="12" t="str">
        <f aca="false">INDEX(品項主檔!$C$2:$C$11,MATCH($E4463,品項主檔!$A$2:$A$11,0))</f>
        <v>主食</v>
      </c>
      <c r="H4463" s="17" t="n">
        <f aca="false">SUMIFS(品項年度售價!$D$2:$D$31,品項年度售價!$A$2:$A$31,$B4463,品項年度售價!$B$2:$B$31,$E4463)</f>
        <v>260</v>
      </c>
      <c r="I4463" s="4" t="n">
        <v>308</v>
      </c>
      <c r="J4463" s="14" t="n">
        <f aca="false">H4463*I4463</f>
        <v>80080</v>
      </c>
    </row>
    <row r="4464" customFormat="false" ht="15" hidden="false" customHeight="false" outlineLevel="0" collapsed="false">
      <c r="A4464" s="6" t="str">
        <f aca="false">TEXT(B4464,"0")&amp;"-"&amp;TEXT(C4464,"00")</f>
        <v>2025-12</v>
      </c>
      <c r="B4464" s="4" t="n">
        <v>2025</v>
      </c>
      <c r="C4464" s="4" t="n">
        <v>12</v>
      </c>
      <c r="D4464" s="9" t="s">
        <v>273</v>
      </c>
      <c r="E4464" s="9" t="s">
        <v>354</v>
      </c>
      <c r="F4464" s="12" t="str">
        <f aca="false">INDEX(品項主檔!$B$2:$B$11,MATCH($E4464,品項主檔!$A$2:$A$11,0))</f>
        <v>蔥油雞腿飯</v>
      </c>
      <c r="G4464" s="12" t="str">
        <f aca="false">INDEX(品項主檔!$C$2:$C$11,MATCH($E4464,品項主檔!$A$2:$A$11,0))</f>
        <v>主食</v>
      </c>
      <c r="H4464" s="17" t="n">
        <f aca="false">SUMIFS(品項年度售價!$D$2:$D$31,品項年度售價!$A$2:$A$31,$B4464,品項年度售價!$B$2:$B$31,$E4464)</f>
        <v>230</v>
      </c>
      <c r="I4464" s="4" t="n">
        <v>338</v>
      </c>
      <c r="J4464" s="14" t="n">
        <f aca="false">H4464*I4464</f>
        <v>77740</v>
      </c>
    </row>
    <row r="4465" customFormat="false" ht="15" hidden="false" customHeight="false" outlineLevel="0" collapsed="false">
      <c r="A4465" s="6" t="str">
        <f aca="false">TEXT(B4465,"0")&amp;"-"&amp;TEXT(C4465,"00")</f>
        <v>2025-12</v>
      </c>
      <c r="B4465" s="4" t="n">
        <v>2025</v>
      </c>
      <c r="C4465" s="4" t="n">
        <v>12</v>
      </c>
      <c r="D4465" s="9" t="s">
        <v>273</v>
      </c>
      <c r="E4465" s="9" t="s">
        <v>356</v>
      </c>
      <c r="F4465" s="12" t="str">
        <f aca="false">INDEX(品項主檔!$B$2:$B$11,MATCH($E4465,品項主檔!$A$2:$A$11,0))</f>
        <v>黑胡椒豬排飯</v>
      </c>
      <c r="G4465" s="12" t="str">
        <f aca="false">INDEX(品項主檔!$C$2:$C$11,MATCH($E4465,品項主檔!$A$2:$A$11,0))</f>
        <v>主食</v>
      </c>
      <c r="H4465" s="17" t="n">
        <f aca="false">SUMIFS(品項年度售價!$D$2:$D$31,品項年度售價!$A$2:$A$31,$B4465,品項年度售價!$B$2:$B$31,$E4465)</f>
        <v>240</v>
      </c>
      <c r="I4465" s="4" t="n">
        <v>362</v>
      </c>
      <c r="J4465" s="14" t="n">
        <f aca="false">H4465*I4465</f>
        <v>86880</v>
      </c>
    </row>
    <row r="4466" customFormat="false" ht="15" hidden="false" customHeight="false" outlineLevel="0" collapsed="false">
      <c r="A4466" s="6" t="str">
        <f aca="false">TEXT(B4466,"0")&amp;"-"&amp;TEXT(C4466,"00")</f>
        <v>2025-12</v>
      </c>
      <c r="B4466" s="4" t="n">
        <v>2025</v>
      </c>
      <c r="C4466" s="4" t="n">
        <v>12</v>
      </c>
      <c r="D4466" s="9" t="s">
        <v>273</v>
      </c>
      <c r="E4466" s="9" t="s">
        <v>358</v>
      </c>
      <c r="F4466" s="12" t="str">
        <f aca="false">INDEX(品項主檔!$B$2:$B$11,MATCH($E4466,品項主檔!$A$2:$A$11,0))</f>
        <v>麻油雞湯麵</v>
      </c>
      <c r="G4466" s="12" t="str">
        <f aca="false">INDEX(品項主檔!$C$2:$C$11,MATCH($E4466,品項主檔!$A$2:$A$11,0))</f>
        <v>主食</v>
      </c>
      <c r="H4466" s="17" t="n">
        <f aca="false">SUMIFS(品項年度售價!$D$2:$D$31,品項年度售價!$A$2:$A$31,$B4466,品項年度售價!$B$2:$B$31,$E4466)</f>
        <v>305</v>
      </c>
      <c r="I4466" s="4" t="n">
        <v>451</v>
      </c>
      <c r="J4466" s="14" t="n">
        <f aca="false">H4466*I4466</f>
        <v>137555</v>
      </c>
    </row>
    <row r="4467" customFormat="false" ht="15" hidden="false" customHeight="false" outlineLevel="0" collapsed="false">
      <c r="A4467" s="6" t="str">
        <f aca="false">TEXT(B4467,"0")&amp;"-"&amp;TEXT(C4467,"00")</f>
        <v>2025-12</v>
      </c>
      <c r="B4467" s="4" t="n">
        <v>2025</v>
      </c>
      <c r="C4467" s="4" t="n">
        <v>12</v>
      </c>
      <c r="D4467" s="9" t="s">
        <v>273</v>
      </c>
      <c r="E4467" s="9" t="s">
        <v>360</v>
      </c>
      <c r="F4467" s="12" t="str">
        <f aca="false">INDEX(品項主檔!$B$2:$B$11,MATCH($E4467,品項主檔!$A$2:$A$11,0))</f>
        <v>塔香涼麵</v>
      </c>
      <c r="G4467" s="12" t="str">
        <f aca="false">INDEX(品項主檔!$C$2:$C$11,MATCH($E4467,品項主檔!$A$2:$A$11,0))</f>
        <v>主食</v>
      </c>
      <c r="H4467" s="17" t="n">
        <f aca="false">SUMIFS(品項年度售價!$D$2:$D$31,品項年度售價!$A$2:$A$31,$B4467,品項年度售價!$B$2:$B$31,$E4467)</f>
        <v>185</v>
      </c>
      <c r="I4467" s="4" t="n">
        <v>132</v>
      </c>
      <c r="J4467" s="14" t="n">
        <f aca="false">H4467*I4467</f>
        <v>24420</v>
      </c>
    </row>
    <row r="4468" customFormat="false" ht="15" hidden="false" customHeight="false" outlineLevel="0" collapsed="false">
      <c r="A4468" s="6" t="str">
        <f aca="false">TEXT(B4468,"0")&amp;"-"&amp;TEXT(C4468,"00")</f>
        <v>2025-12</v>
      </c>
      <c r="B4468" s="4" t="n">
        <v>2025</v>
      </c>
      <c r="C4468" s="4" t="n">
        <v>12</v>
      </c>
      <c r="D4468" s="9" t="s">
        <v>273</v>
      </c>
      <c r="E4468" s="9" t="s">
        <v>362</v>
      </c>
      <c r="F4468" s="12" t="str">
        <f aca="false">INDEX(品項主檔!$B$2:$B$11,MATCH($E4468,品項主檔!$A$2:$A$11,0))</f>
        <v>海鮮炒飯</v>
      </c>
      <c r="G4468" s="12" t="str">
        <f aca="false">INDEX(品項主檔!$C$2:$C$11,MATCH($E4468,品項主檔!$A$2:$A$11,0))</f>
        <v>主食</v>
      </c>
      <c r="H4468" s="17" t="n">
        <f aca="false">SUMIFS(品項年度售價!$D$2:$D$31,品項年度售價!$A$2:$A$31,$B4468,品項年度售價!$B$2:$B$31,$E4468)</f>
        <v>255</v>
      </c>
      <c r="I4468" s="4" t="n">
        <v>363</v>
      </c>
      <c r="J4468" s="14" t="n">
        <f aca="false">H4468*I4468</f>
        <v>92565</v>
      </c>
    </row>
    <row r="4469" customFormat="false" ht="15" hidden="false" customHeight="false" outlineLevel="0" collapsed="false">
      <c r="A4469" s="6" t="str">
        <f aca="false">TEXT(B4469,"0")&amp;"-"&amp;TEXT(C4469,"00")</f>
        <v>2025-12</v>
      </c>
      <c r="B4469" s="4" t="n">
        <v>2025</v>
      </c>
      <c r="C4469" s="4" t="n">
        <v>12</v>
      </c>
      <c r="D4469" s="9" t="s">
        <v>273</v>
      </c>
      <c r="E4469" s="9" t="s">
        <v>364</v>
      </c>
      <c r="F4469" s="12" t="str">
        <f aca="false">INDEX(品項主檔!$B$2:$B$11,MATCH($E4469,品項主檔!$A$2:$A$11,0))</f>
        <v>酸辣湯</v>
      </c>
      <c r="G4469" s="12" t="str">
        <f aca="false">INDEX(品項主檔!$C$2:$C$11,MATCH($E4469,品項主檔!$A$2:$A$11,0))</f>
        <v>湯品</v>
      </c>
      <c r="H4469" s="17" t="n">
        <f aca="false">SUMIFS(品項年度售價!$D$2:$D$31,品項年度售價!$A$2:$A$31,$B4469,品項年度售價!$B$2:$B$31,$E4469)</f>
        <v>60</v>
      </c>
      <c r="I4469" s="4" t="n">
        <v>1997</v>
      </c>
      <c r="J4469" s="14" t="n">
        <f aca="false">H4469*I4469</f>
        <v>119820</v>
      </c>
    </row>
    <row r="4470" customFormat="false" ht="15" hidden="false" customHeight="false" outlineLevel="0" collapsed="false">
      <c r="A4470" s="6" t="str">
        <f aca="false">TEXT(B4470,"0")&amp;"-"&amp;TEXT(C4470,"00")</f>
        <v>2025-12</v>
      </c>
      <c r="B4470" s="4" t="n">
        <v>2025</v>
      </c>
      <c r="C4470" s="4" t="n">
        <v>12</v>
      </c>
      <c r="D4470" s="9" t="s">
        <v>273</v>
      </c>
      <c r="E4470" s="9" t="s">
        <v>367</v>
      </c>
      <c r="F4470" s="12" t="str">
        <f aca="false">INDEX(品項主檔!$B$2:$B$11,MATCH($E4470,品項主檔!$A$2:$A$11,0))</f>
        <v>招牌滷味拼盤</v>
      </c>
      <c r="G4470" s="12" t="str">
        <f aca="false">INDEX(品項主檔!$C$2:$C$11,MATCH($E4470,品項主檔!$A$2:$A$11,0))</f>
        <v>小菜</v>
      </c>
      <c r="H4470" s="17" t="n">
        <f aca="false">SUMIFS(品項年度售價!$D$2:$D$31,品項年度售價!$A$2:$A$31,$B4470,品項年度售價!$B$2:$B$31,$E4470)</f>
        <v>125</v>
      </c>
      <c r="I4470" s="4" t="n">
        <v>1595</v>
      </c>
      <c r="J4470" s="14" t="n">
        <f aca="false">H4470*I4470</f>
        <v>199375</v>
      </c>
    </row>
    <row r="4471" customFormat="false" ht="15" hidden="false" customHeight="false" outlineLevel="0" collapsed="false">
      <c r="A4471" s="6" t="str">
        <f aca="false">TEXT(B4471,"0")&amp;"-"&amp;TEXT(C4471,"00")</f>
        <v>2025-12</v>
      </c>
      <c r="B4471" s="4" t="n">
        <v>2025</v>
      </c>
      <c r="C4471" s="4" t="n">
        <v>12</v>
      </c>
      <c r="D4471" s="9" t="s">
        <v>273</v>
      </c>
      <c r="E4471" s="9" t="s">
        <v>370</v>
      </c>
      <c r="F4471" s="12" t="str">
        <f aca="false">INDEX(品項主檔!$B$2:$B$11,MATCH($E4471,品項主檔!$A$2:$A$11,0))</f>
        <v>古早味紅茶</v>
      </c>
      <c r="G4471" s="12" t="str">
        <f aca="false">INDEX(品項主檔!$C$2:$C$11,MATCH($E4471,品項主檔!$A$2:$A$11,0))</f>
        <v>飲品</v>
      </c>
      <c r="H4471" s="17" t="n">
        <f aca="false">SUMIFS(品項年度售價!$D$2:$D$31,品項年度售價!$A$2:$A$31,$B4471,品項年度售價!$B$2:$B$31,$E4471)</f>
        <v>45</v>
      </c>
      <c r="I4471" s="4" t="n">
        <v>2381</v>
      </c>
      <c r="J4471" s="14" t="n">
        <f aca="false">H4471*I4471</f>
        <v>107145</v>
      </c>
    </row>
    <row r="4472" customFormat="false" ht="15" hidden="false" customHeight="false" outlineLevel="0" collapsed="false">
      <c r="A4472" s="6" t="str">
        <f aca="false">TEXT(B4472,"0")&amp;"-"&amp;TEXT(C4472,"00")</f>
        <v>2025-12</v>
      </c>
      <c r="B4472" s="4" t="n">
        <v>2025</v>
      </c>
      <c r="C4472" s="4" t="n">
        <v>12</v>
      </c>
      <c r="D4472" s="9" t="s">
        <v>277</v>
      </c>
      <c r="E4472" s="9" t="s">
        <v>349</v>
      </c>
      <c r="F4472" s="12" t="str">
        <f aca="false">INDEX(品項主檔!$B$2:$B$11,MATCH($E4472,品項主檔!$A$2:$A$11,0))</f>
        <v>招牌牛肉麵</v>
      </c>
      <c r="G4472" s="12" t="str">
        <f aca="false">INDEX(品項主檔!$C$2:$C$11,MATCH($E4472,品項主檔!$A$2:$A$11,0))</f>
        <v>主食</v>
      </c>
      <c r="H4472" s="17" t="n">
        <f aca="false">SUMIFS(品項年度售價!$D$2:$D$31,品項年度售價!$A$2:$A$31,$B4472,品項年度售價!$B$2:$B$31,$E4472)</f>
        <v>295</v>
      </c>
      <c r="I4472" s="4" t="n">
        <v>325</v>
      </c>
      <c r="J4472" s="14" t="n">
        <f aca="false">H4472*I4472</f>
        <v>95875</v>
      </c>
    </row>
    <row r="4473" customFormat="false" ht="15" hidden="false" customHeight="false" outlineLevel="0" collapsed="false">
      <c r="A4473" s="6" t="str">
        <f aca="false">TEXT(B4473,"0")&amp;"-"&amp;TEXT(C4473,"00")</f>
        <v>2025-12</v>
      </c>
      <c r="B4473" s="4" t="n">
        <v>2025</v>
      </c>
      <c r="C4473" s="4" t="n">
        <v>12</v>
      </c>
      <c r="D4473" s="9" t="s">
        <v>277</v>
      </c>
      <c r="E4473" s="9" t="s">
        <v>352</v>
      </c>
      <c r="F4473" s="12" t="str">
        <f aca="false">INDEX(品項主檔!$B$2:$B$11,MATCH($E4473,品項主檔!$A$2:$A$11,0))</f>
        <v>三杯雞定食</v>
      </c>
      <c r="G4473" s="12" t="str">
        <f aca="false">INDEX(品項主檔!$C$2:$C$11,MATCH($E4473,品項主檔!$A$2:$A$11,0))</f>
        <v>主食</v>
      </c>
      <c r="H4473" s="17" t="n">
        <f aca="false">SUMIFS(品項年度售價!$D$2:$D$31,品項年度售價!$A$2:$A$31,$B4473,品項年度售價!$B$2:$B$31,$E4473)</f>
        <v>260</v>
      </c>
      <c r="I4473" s="4" t="n">
        <v>349</v>
      </c>
      <c r="J4473" s="14" t="n">
        <f aca="false">H4473*I4473</f>
        <v>90740</v>
      </c>
    </row>
    <row r="4474" customFormat="false" ht="15" hidden="false" customHeight="false" outlineLevel="0" collapsed="false">
      <c r="A4474" s="6" t="str">
        <f aca="false">TEXT(B4474,"0")&amp;"-"&amp;TEXT(C4474,"00")</f>
        <v>2025-12</v>
      </c>
      <c r="B4474" s="4" t="n">
        <v>2025</v>
      </c>
      <c r="C4474" s="4" t="n">
        <v>12</v>
      </c>
      <c r="D4474" s="9" t="s">
        <v>277</v>
      </c>
      <c r="E4474" s="9" t="s">
        <v>354</v>
      </c>
      <c r="F4474" s="12" t="str">
        <f aca="false">INDEX(品項主檔!$B$2:$B$11,MATCH($E4474,品項主檔!$A$2:$A$11,0))</f>
        <v>蔥油雞腿飯</v>
      </c>
      <c r="G4474" s="12" t="str">
        <f aca="false">INDEX(品項主檔!$C$2:$C$11,MATCH($E4474,品項主檔!$A$2:$A$11,0))</f>
        <v>主食</v>
      </c>
      <c r="H4474" s="17" t="n">
        <f aca="false">SUMIFS(品項年度售價!$D$2:$D$31,品項年度售價!$A$2:$A$31,$B4474,品項年度售價!$B$2:$B$31,$E4474)</f>
        <v>230</v>
      </c>
      <c r="I4474" s="4" t="n">
        <v>258</v>
      </c>
      <c r="J4474" s="14" t="n">
        <f aca="false">H4474*I4474</f>
        <v>59340</v>
      </c>
    </row>
    <row r="4475" customFormat="false" ht="15" hidden="false" customHeight="false" outlineLevel="0" collapsed="false">
      <c r="A4475" s="6" t="str">
        <f aca="false">TEXT(B4475,"0")&amp;"-"&amp;TEXT(C4475,"00")</f>
        <v>2025-12</v>
      </c>
      <c r="B4475" s="4" t="n">
        <v>2025</v>
      </c>
      <c r="C4475" s="4" t="n">
        <v>12</v>
      </c>
      <c r="D4475" s="9" t="s">
        <v>277</v>
      </c>
      <c r="E4475" s="9" t="s">
        <v>356</v>
      </c>
      <c r="F4475" s="12" t="str">
        <f aca="false">INDEX(品項主檔!$B$2:$B$11,MATCH($E4475,品項主檔!$A$2:$A$11,0))</f>
        <v>黑胡椒豬排飯</v>
      </c>
      <c r="G4475" s="12" t="str">
        <f aca="false">INDEX(品項主檔!$C$2:$C$11,MATCH($E4475,品項主檔!$A$2:$A$11,0))</f>
        <v>主食</v>
      </c>
      <c r="H4475" s="17" t="n">
        <f aca="false">SUMIFS(品項年度售價!$D$2:$D$31,品項年度售價!$A$2:$A$31,$B4475,品項年度售價!$B$2:$B$31,$E4475)</f>
        <v>240</v>
      </c>
      <c r="I4475" s="4" t="n">
        <v>258</v>
      </c>
      <c r="J4475" s="14" t="n">
        <f aca="false">H4475*I4475</f>
        <v>61920</v>
      </c>
    </row>
    <row r="4476" customFormat="false" ht="15" hidden="false" customHeight="false" outlineLevel="0" collapsed="false">
      <c r="A4476" s="6" t="str">
        <f aca="false">TEXT(B4476,"0")&amp;"-"&amp;TEXT(C4476,"00")</f>
        <v>2025-12</v>
      </c>
      <c r="B4476" s="4" t="n">
        <v>2025</v>
      </c>
      <c r="C4476" s="4" t="n">
        <v>12</v>
      </c>
      <c r="D4476" s="9" t="s">
        <v>277</v>
      </c>
      <c r="E4476" s="9" t="s">
        <v>358</v>
      </c>
      <c r="F4476" s="12" t="str">
        <f aca="false">INDEX(品項主檔!$B$2:$B$11,MATCH($E4476,品項主檔!$A$2:$A$11,0))</f>
        <v>麻油雞湯麵</v>
      </c>
      <c r="G4476" s="12" t="str">
        <f aca="false">INDEX(品項主檔!$C$2:$C$11,MATCH($E4476,品項主檔!$A$2:$A$11,0))</f>
        <v>主食</v>
      </c>
      <c r="H4476" s="17" t="n">
        <f aca="false">SUMIFS(品項年度售價!$D$2:$D$31,品項年度售價!$A$2:$A$31,$B4476,品項年度售價!$B$2:$B$31,$E4476)</f>
        <v>305</v>
      </c>
      <c r="I4476" s="4" t="n">
        <v>430</v>
      </c>
      <c r="J4476" s="14" t="n">
        <f aca="false">H4476*I4476</f>
        <v>131150</v>
      </c>
    </row>
    <row r="4477" customFormat="false" ht="15" hidden="false" customHeight="false" outlineLevel="0" collapsed="false">
      <c r="A4477" s="6" t="str">
        <f aca="false">TEXT(B4477,"0")&amp;"-"&amp;TEXT(C4477,"00")</f>
        <v>2025-12</v>
      </c>
      <c r="B4477" s="4" t="n">
        <v>2025</v>
      </c>
      <c r="C4477" s="4" t="n">
        <v>12</v>
      </c>
      <c r="D4477" s="9" t="s">
        <v>277</v>
      </c>
      <c r="E4477" s="9" t="s">
        <v>360</v>
      </c>
      <c r="F4477" s="12" t="str">
        <f aca="false">INDEX(品項主檔!$B$2:$B$11,MATCH($E4477,品項主檔!$A$2:$A$11,0))</f>
        <v>塔香涼麵</v>
      </c>
      <c r="G4477" s="12" t="str">
        <f aca="false">INDEX(品項主檔!$C$2:$C$11,MATCH($E4477,品項主檔!$A$2:$A$11,0))</f>
        <v>主食</v>
      </c>
      <c r="H4477" s="17" t="n">
        <f aca="false">SUMIFS(品項年度售價!$D$2:$D$31,品項年度售價!$A$2:$A$31,$B4477,品項年度售價!$B$2:$B$31,$E4477)</f>
        <v>185</v>
      </c>
      <c r="I4477" s="4" t="n">
        <v>126</v>
      </c>
      <c r="J4477" s="14" t="n">
        <f aca="false">H4477*I4477</f>
        <v>23310</v>
      </c>
    </row>
    <row r="4478" customFormat="false" ht="15" hidden="false" customHeight="false" outlineLevel="0" collapsed="false">
      <c r="A4478" s="6" t="str">
        <f aca="false">TEXT(B4478,"0")&amp;"-"&amp;TEXT(C4478,"00")</f>
        <v>2025-12</v>
      </c>
      <c r="B4478" s="4" t="n">
        <v>2025</v>
      </c>
      <c r="C4478" s="4" t="n">
        <v>12</v>
      </c>
      <c r="D4478" s="9" t="s">
        <v>277</v>
      </c>
      <c r="E4478" s="9" t="s">
        <v>362</v>
      </c>
      <c r="F4478" s="12" t="str">
        <f aca="false">INDEX(品項主檔!$B$2:$B$11,MATCH($E4478,品項主檔!$A$2:$A$11,0))</f>
        <v>海鮮炒飯</v>
      </c>
      <c r="G4478" s="12" t="str">
        <f aca="false">INDEX(品項主檔!$C$2:$C$11,MATCH($E4478,品項主檔!$A$2:$A$11,0))</f>
        <v>主食</v>
      </c>
      <c r="H4478" s="17" t="n">
        <f aca="false">SUMIFS(品項年度售價!$D$2:$D$31,品項年度售價!$A$2:$A$31,$B4478,品項年度售價!$B$2:$B$31,$E4478)</f>
        <v>255</v>
      </c>
      <c r="I4478" s="4" t="n">
        <v>330</v>
      </c>
      <c r="J4478" s="14" t="n">
        <f aca="false">H4478*I4478</f>
        <v>84150</v>
      </c>
    </row>
    <row r="4479" customFormat="false" ht="15" hidden="false" customHeight="false" outlineLevel="0" collapsed="false">
      <c r="A4479" s="6" t="str">
        <f aca="false">TEXT(B4479,"0")&amp;"-"&amp;TEXT(C4479,"00")</f>
        <v>2025-12</v>
      </c>
      <c r="B4479" s="4" t="n">
        <v>2025</v>
      </c>
      <c r="C4479" s="4" t="n">
        <v>12</v>
      </c>
      <c r="D4479" s="9" t="s">
        <v>277</v>
      </c>
      <c r="E4479" s="9" t="s">
        <v>364</v>
      </c>
      <c r="F4479" s="12" t="str">
        <f aca="false">INDEX(品項主檔!$B$2:$B$11,MATCH($E4479,品項主檔!$A$2:$A$11,0))</f>
        <v>酸辣湯</v>
      </c>
      <c r="G4479" s="12" t="str">
        <f aca="false">INDEX(品項主檔!$C$2:$C$11,MATCH($E4479,品項主檔!$A$2:$A$11,0))</f>
        <v>湯品</v>
      </c>
      <c r="H4479" s="17" t="n">
        <f aca="false">SUMIFS(品項年度售價!$D$2:$D$31,品項年度售價!$A$2:$A$31,$B4479,品項年度售價!$B$2:$B$31,$E4479)</f>
        <v>60</v>
      </c>
      <c r="I4479" s="4" t="n">
        <v>2268</v>
      </c>
      <c r="J4479" s="14" t="n">
        <f aca="false">H4479*I4479</f>
        <v>136080</v>
      </c>
    </row>
    <row r="4480" customFormat="false" ht="15" hidden="false" customHeight="false" outlineLevel="0" collapsed="false">
      <c r="A4480" s="6" t="str">
        <f aca="false">TEXT(B4480,"0")&amp;"-"&amp;TEXT(C4480,"00")</f>
        <v>2025-12</v>
      </c>
      <c r="B4480" s="4" t="n">
        <v>2025</v>
      </c>
      <c r="C4480" s="4" t="n">
        <v>12</v>
      </c>
      <c r="D4480" s="9" t="s">
        <v>277</v>
      </c>
      <c r="E4480" s="9" t="s">
        <v>367</v>
      </c>
      <c r="F4480" s="12" t="str">
        <f aca="false">INDEX(品項主檔!$B$2:$B$11,MATCH($E4480,品項主檔!$A$2:$A$11,0))</f>
        <v>招牌滷味拼盤</v>
      </c>
      <c r="G4480" s="12" t="str">
        <f aca="false">INDEX(品項主檔!$C$2:$C$11,MATCH($E4480,品項主檔!$A$2:$A$11,0))</f>
        <v>小菜</v>
      </c>
      <c r="H4480" s="17" t="n">
        <f aca="false">SUMIFS(品項年度售價!$D$2:$D$31,品項年度售價!$A$2:$A$31,$B4480,品項年度售價!$B$2:$B$31,$E4480)</f>
        <v>125</v>
      </c>
      <c r="I4480" s="4" t="n">
        <v>970</v>
      </c>
      <c r="J4480" s="14" t="n">
        <f aca="false">H4480*I4480</f>
        <v>121250</v>
      </c>
    </row>
    <row r="4481" customFormat="false" ht="15" hidden="false" customHeight="false" outlineLevel="0" collapsed="false">
      <c r="A4481" s="6" t="str">
        <f aca="false">TEXT(B4481,"0")&amp;"-"&amp;TEXT(C4481,"00")</f>
        <v>2025-12</v>
      </c>
      <c r="B4481" s="4" t="n">
        <v>2025</v>
      </c>
      <c r="C4481" s="4" t="n">
        <v>12</v>
      </c>
      <c r="D4481" s="9" t="s">
        <v>277</v>
      </c>
      <c r="E4481" s="9" t="s">
        <v>370</v>
      </c>
      <c r="F4481" s="12" t="str">
        <f aca="false">INDEX(品項主檔!$B$2:$B$11,MATCH($E4481,品項主檔!$A$2:$A$11,0))</f>
        <v>古早味紅茶</v>
      </c>
      <c r="G4481" s="12" t="str">
        <f aca="false">INDEX(品項主檔!$C$2:$C$11,MATCH($E4481,品項主檔!$A$2:$A$11,0))</f>
        <v>飲品</v>
      </c>
      <c r="H4481" s="17" t="n">
        <f aca="false">SUMIFS(品項年度售價!$D$2:$D$31,品項年度售價!$A$2:$A$31,$B4481,品項年度售價!$B$2:$B$31,$E4481)</f>
        <v>45</v>
      </c>
      <c r="I4481" s="4" t="n">
        <v>1928</v>
      </c>
      <c r="J4481" s="14" t="n">
        <f aca="false">H4481*I4481</f>
        <v>86760</v>
      </c>
    </row>
    <row r="4482" customFormat="false" ht="15" hidden="false" customHeight="false" outlineLevel="0" collapsed="false">
      <c r="A4482" s="6" t="str">
        <f aca="false">TEXT(B4482,"0")&amp;"-"&amp;TEXT(C4482,"00")</f>
        <v>2025-12</v>
      </c>
      <c r="B4482" s="4" t="n">
        <v>2025</v>
      </c>
      <c r="C4482" s="4" t="n">
        <v>12</v>
      </c>
      <c r="D4482" s="9" t="s">
        <v>288</v>
      </c>
      <c r="E4482" s="9" t="s">
        <v>349</v>
      </c>
      <c r="F4482" s="12" t="str">
        <f aca="false">INDEX(品項主檔!$B$2:$B$11,MATCH($E4482,品項主檔!$A$2:$A$11,0))</f>
        <v>招牌牛肉麵</v>
      </c>
      <c r="G4482" s="12" t="str">
        <f aca="false">INDEX(品項主檔!$C$2:$C$11,MATCH($E4482,品項主檔!$A$2:$A$11,0))</f>
        <v>主食</v>
      </c>
      <c r="H4482" s="17" t="n">
        <f aca="false">SUMIFS(品項年度售價!$D$2:$D$31,品項年度售價!$A$2:$A$31,$B4482,品項年度售價!$B$2:$B$31,$E4482)</f>
        <v>295</v>
      </c>
      <c r="I4482" s="4" t="n">
        <v>619</v>
      </c>
      <c r="J4482" s="14" t="n">
        <f aca="false">H4482*I4482</f>
        <v>182605</v>
      </c>
    </row>
    <row r="4483" customFormat="false" ht="15" hidden="false" customHeight="false" outlineLevel="0" collapsed="false">
      <c r="A4483" s="6" t="str">
        <f aca="false">TEXT(B4483,"0")&amp;"-"&amp;TEXT(C4483,"00")</f>
        <v>2025-12</v>
      </c>
      <c r="B4483" s="4" t="n">
        <v>2025</v>
      </c>
      <c r="C4483" s="4" t="n">
        <v>12</v>
      </c>
      <c r="D4483" s="9" t="s">
        <v>288</v>
      </c>
      <c r="E4483" s="9" t="s">
        <v>352</v>
      </c>
      <c r="F4483" s="12" t="str">
        <f aca="false">INDEX(品項主檔!$B$2:$B$11,MATCH($E4483,品項主檔!$A$2:$A$11,0))</f>
        <v>三杯雞定食</v>
      </c>
      <c r="G4483" s="12" t="str">
        <f aca="false">INDEX(品項主檔!$C$2:$C$11,MATCH($E4483,品項主檔!$A$2:$A$11,0))</f>
        <v>主食</v>
      </c>
      <c r="H4483" s="17" t="n">
        <f aca="false">SUMIFS(品項年度售價!$D$2:$D$31,品項年度售價!$A$2:$A$31,$B4483,品項年度售價!$B$2:$B$31,$E4483)</f>
        <v>260</v>
      </c>
      <c r="I4483" s="4" t="n">
        <v>564</v>
      </c>
      <c r="J4483" s="14" t="n">
        <f aca="false">H4483*I4483</f>
        <v>146640</v>
      </c>
    </row>
    <row r="4484" customFormat="false" ht="15" hidden="false" customHeight="false" outlineLevel="0" collapsed="false">
      <c r="A4484" s="6" t="str">
        <f aca="false">TEXT(B4484,"0")&amp;"-"&amp;TEXT(C4484,"00")</f>
        <v>2025-12</v>
      </c>
      <c r="B4484" s="4" t="n">
        <v>2025</v>
      </c>
      <c r="C4484" s="4" t="n">
        <v>12</v>
      </c>
      <c r="D4484" s="9" t="s">
        <v>288</v>
      </c>
      <c r="E4484" s="9" t="s">
        <v>354</v>
      </c>
      <c r="F4484" s="12" t="str">
        <f aca="false">INDEX(品項主檔!$B$2:$B$11,MATCH($E4484,品項主檔!$A$2:$A$11,0))</f>
        <v>蔥油雞腿飯</v>
      </c>
      <c r="G4484" s="12" t="str">
        <f aca="false">INDEX(品項主檔!$C$2:$C$11,MATCH($E4484,品項主檔!$A$2:$A$11,0))</f>
        <v>主食</v>
      </c>
      <c r="H4484" s="17" t="n">
        <f aca="false">SUMIFS(品項年度售價!$D$2:$D$31,品項年度售價!$A$2:$A$31,$B4484,品項年度售價!$B$2:$B$31,$E4484)</f>
        <v>230</v>
      </c>
      <c r="I4484" s="4" t="n">
        <v>593</v>
      </c>
      <c r="J4484" s="14" t="n">
        <f aca="false">H4484*I4484</f>
        <v>136390</v>
      </c>
    </row>
    <row r="4485" customFormat="false" ht="15" hidden="false" customHeight="false" outlineLevel="0" collapsed="false">
      <c r="A4485" s="6" t="str">
        <f aca="false">TEXT(B4485,"0")&amp;"-"&amp;TEXT(C4485,"00")</f>
        <v>2025-12</v>
      </c>
      <c r="B4485" s="4" t="n">
        <v>2025</v>
      </c>
      <c r="C4485" s="4" t="n">
        <v>12</v>
      </c>
      <c r="D4485" s="9" t="s">
        <v>288</v>
      </c>
      <c r="E4485" s="9" t="s">
        <v>356</v>
      </c>
      <c r="F4485" s="12" t="str">
        <f aca="false">INDEX(品項主檔!$B$2:$B$11,MATCH($E4485,品項主檔!$A$2:$A$11,0))</f>
        <v>黑胡椒豬排飯</v>
      </c>
      <c r="G4485" s="12" t="str">
        <f aca="false">INDEX(品項主檔!$C$2:$C$11,MATCH($E4485,品項主檔!$A$2:$A$11,0))</f>
        <v>主食</v>
      </c>
      <c r="H4485" s="17" t="n">
        <f aca="false">SUMIFS(品項年度售價!$D$2:$D$31,品項年度售價!$A$2:$A$31,$B4485,品項年度售價!$B$2:$B$31,$E4485)</f>
        <v>240</v>
      </c>
      <c r="I4485" s="4" t="n">
        <v>435</v>
      </c>
      <c r="J4485" s="14" t="n">
        <f aca="false">H4485*I4485</f>
        <v>104400</v>
      </c>
    </row>
    <row r="4486" customFormat="false" ht="15" hidden="false" customHeight="false" outlineLevel="0" collapsed="false">
      <c r="A4486" s="6" t="str">
        <f aca="false">TEXT(B4486,"0")&amp;"-"&amp;TEXT(C4486,"00")</f>
        <v>2025-12</v>
      </c>
      <c r="B4486" s="4" t="n">
        <v>2025</v>
      </c>
      <c r="C4486" s="4" t="n">
        <v>12</v>
      </c>
      <c r="D4486" s="9" t="s">
        <v>288</v>
      </c>
      <c r="E4486" s="9" t="s">
        <v>358</v>
      </c>
      <c r="F4486" s="12" t="str">
        <f aca="false">INDEX(品項主檔!$B$2:$B$11,MATCH($E4486,品項主檔!$A$2:$A$11,0))</f>
        <v>麻油雞湯麵</v>
      </c>
      <c r="G4486" s="12" t="str">
        <f aca="false">INDEX(品項主檔!$C$2:$C$11,MATCH($E4486,品項主檔!$A$2:$A$11,0))</f>
        <v>主食</v>
      </c>
      <c r="H4486" s="17" t="n">
        <f aca="false">SUMIFS(品項年度售價!$D$2:$D$31,品項年度售價!$A$2:$A$31,$B4486,品項年度售價!$B$2:$B$31,$E4486)</f>
        <v>305</v>
      </c>
      <c r="I4486" s="4" t="n">
        <v>860</v>
      </c>
      <c r="J4486" s="14" t="n">
        <f aca="false">H4486*I4486</f>
        <v>262300</v>
      </c>
    </row>
    <row r="4487" customFormat="false" ht="15" hidden="false" customHeight="false" outlineLevel="0" collapsed="false">
      <c r="A4487" s="6" t="str">
        <f aca="false">TEXT(B4487,"0")&amp;"-"&amp;TEXT(C4487,"00")</f>
        <v>2025-12</v>
      </c>
      <c r="B4487" s="4" t="n">
        <v>2025</v>
      </c>
      <c r="C4487" s="4" t="n">
        <v>12</v>
      </c>
      <c r="D4487" s="9" t="s">
        <v>288</v>
      </c>
      <c r="E4487" s="9" t="s">
        <v>360</v>
      </c>
      <c r="F4487" s="12" t="str">
        <f aca="false">INDEX(品項主檔!$B$2:$B$11,MATCH($E4487,品項主檔!$A$2:$A$11,0))</f>
        <v>塔香涼麵</v>
      </c>
      <c r="G4487" s="12" t="str">
        <f aca="false">INDEX(品項主檔!$C$2:$C$11,MATCH($E4487,品項主檔!$A$2:$A$11,0))</f>
        <v>主食</v>
      </c>
      <c r="H4487" s="17" t="n">
        <f aca="false">SUMIFS(品項年度售價!$D$2:$D$31,品項年度售價!$A$2:$A$31,$B4487,品項年度售價!$B$2:$B$31,$E4487)</f>
        <v>185</v>
      </c>
      <c r="I4487" s="4" t="n">
        <v>232</v>
      </c>
      <c r="J4487" s="14" t="n">
        <f aca="false">H4487*I4487</f>
        <v>42920</v>
      </c>
    </row>
    <row r="4488" customFormat="false" ht="15" hidden="false" customHeight="false" outlineLevel="0" collapsed="false">
      <c r="A4488" s="6" t="str">
        <f aca="false">TEXT(B4488,"0")&amp;"-"&amp;TEXT(C4488,"00")</f>
        <v>2025-12</v>
      </c>
      <c r="B4488" s="4" t="n">
        <v>2025</v>
      </c>
      <c r="C4488" s="4" t="n">
        <v>12</v>
      </c>
      <c r="D4488" s="9" t="s">
        <v>288</v>
      </c>
      <c r="E4488" s="9" t="s">
        <v>362</v>
      </c>
      <c r="F4488" s="12" t="str">
        <f aca="false">INDEX(品項主檔!$B$2:$B$11,MATCH($E4488,品項主檔!$A$2:$A$11,0))</f>
        <v>海鮮炒飯</v>
      </c>
      <c r="G4488" s="12" t="str">
        <f aca="false">INDEX(品項主檔!$C$2:$C$11,MATCH($E4488,品項主檔!$A$2:$A$11,0))</f>
        <v>主食</v>
      </c>
      <c r="H4488" s="17" t="n">
        <f aca="false">SUMIFS(品項年度售價!$D$2:$D$31,品項年度售價!$A$2:$A$31,$B4488,品項年度售價!$B$2:$B$31,$E4488)</f>
        <v>255</v>
      </c>
      <c r="I4488" s="4" t="n">
        <v>523</v>
      </c>
      <c r="J4488" s="14" t="n">
        <f aca="false">H4488*I4488</f>
        <v>133365</v>
      </c>
    </row>
    <row r="4489" customFormat="false" ht="15" hidden="false" customHeight="false" outlineLevel="0" collapsed="false">
      <c r="A4489" s="6" t="str">
        <f aca="false">TEXT(B4489,"0")&amp;"-"&amp;TEXT(C4489,"00")</f>
        <v>2025-12</v>
      </c>
      <c r="B4489" s="4" t="n">
        <v>2025</v>
      </c>
      <c r="C4489" s="4" t="n">
        <v>12</v>
      </c>
      <c r="D4489" s="9" t="s">
        <v>288</v>
      </c>
      <c r="E4489" s="9" t="s">
        <v>364</v>
      </c>
      <c r="F4489" s="12" t="str">
        <f aca="false">INDEX(品項主檔!$B$2:$B$11,MATCH($E4489,品項主檔!$A$2:$A$11,0))</f>
        <v>酸辣湯</v>
      </c>
      <c r="G4489" s="12" t="str">
        <f aca="false">INDEX(品項主檔!$C$2:$C$11,MATCH($E4489,品項主檔!$A$2:$A$11,0))</f>
        <v>湯品</v>
      </c>
      <c r="H4489" s="17" t="n">
        <f aca="false">SUMIFS(品項年度售價!$D$2:$D$31,品項年度售價!$A$2:$A$31,$B4489,品項年度售價!$B$2:$B$31,$E4489)</f>
        <v>60</v>
      </c>
      <c r="I4489" s="4" t="n">
        <v>3626</v>
      </c>
      <c r="J4489" s="14" t="n">
        <f aca="false">H4489*I4489</f>
        <v>217560</v>
      </c>
    </row>
    <row r="4490" customFormat="false" ht="15" hidden="false" customHeight="false" outlineLevel="0" collapsed="false">
      <c r="A4490" s="6" t="str">
        <f aca="false">TEXT(B4490,"0")&amp;"-"&amp;TEXT(C4490,"00")</f>
        <v>2025-12</v>
      </c>
      <c r="B4490" s="4" t="n">
        <v>2025</v>
      </c>
      <c r="C4490" s="4" t="n">
        <v>12</v>
      </c>
      <c r="D4490" s="9" t="s">
        <v>288</v>
      </c>
      <c r="E4490" s="9" t="s">
        <v>367</v>
      </c>
      <c r="F4490" s="12" t="str">
        <f aca="false">INDEX(品項主檔!$B$2:$B$11,MATCH($E4490,品項主檔!$A$2:$A$11,0))</f>
        <v>招牌滷味拼盤</v>
      </c>
      <c r="G4490" s="12" t="str">
        <f aca="false">INDEX(品項主檔!$C$2:$C$11,MATCH($E4490,品項主檔!$A$2:$A$11,0))</f>
        <v>小菜</v>
      </c>
      <c r="H4490" s="17" t="n">
        <f aca="false">SUMIFS(品項年度售價!$D$2:$D$31,品項年度售價!$A$2:$A$31,$B4490,品項年度售價!$B$2:$B$31,$E4490)</f>
        <v>125</v>
      </c>
      <c r="I4490" s="4" t="n">
        <v>1964</v>
      </c>
      <c r="J4490" s="14" t="n">
        <f aca="false">H4490*I4490</f>
        <v>245500</v>
      </c>
    </row>
    <row r="4491" customFormat="false" ht="15" hidden="false" customHeight="false" outlineLevel="0" collapsed="false">
      <c r="A4491" s="6" t="str">
        <f aca="false">TEXT(B4491,"0")&amp;"-"&amp;TEXT(C4491,"00")</f>
        <v>2025-12</v>
      </c>
      <c r="B4491" s="4" t="n">
        <v>2025</v>
      </c>
      <c r="C4491" s="4" t="n">
        <v>12</v>
      </c>
      <c r="D4491" s="9" t="s">
        <v>288</v>
      </c>
      <c r="E4491" s="9" t="s">
        <v>370</v>
      </c>
      <c r="F4491" s="12" t="str">
        <f aca="false">INDEX(品項主檔!$B$2:$B$11,MATCH($E4491,品項主檔!$A$2:$A$11,0))</f>
        <v>古早味紅茶</v>
      </c>
      <c r="G4491" s="12" t="str">
        <f aca="false">INDEX(品項主檔!$C$2:$C$11,MATCH($E4491,品項主檔!$A$2:$A$11,0))</f>
        <v>飲品</v>
      </c>
      <c r="H4491" s="17" t="n">
        <f aca="false">SUMIFS(品項年度售價!$D$2:$D$31,品項年度售價!$A$2:$A$31,$B4491,品項年度售價!$B$2:$B$31,$E4491)</f>
        <v>45</v>
      </c>
      <c r="I4491" s="4" t="n">
        <v>2887</v>
      </c>
      <c r="J4491" s="14" t="n">
        <f aca="false">H4491*I4491</f>
        <v>129915</v>
      </c>
    </row>
    <row r="4492" customFormat="false" ht="15" hidden="false" customHeight="false" outlineLevel="0" collapsed="false">
      <c r="A4492" s="6" t="str">
        <f aca="false">TEXT(B4492,"0")&amp;"-"&amp;TEXT(C4492,"00")</f>
        <v>2025-12</v>
      </c>
      <c r="B4492" s="4" t="n">
        <v>2025</v>
      </c>
      <c r="C4492" s="4" t="n">
        <v>12</v>
      </c>
      <c r="D4492" s="9" t="s">
        <v>292</v>
      </c>
      <c r="E4492" s="9" t="s">
        <v>349</v>
      </c>
      <c r="F4492" s="12" t="str">
        <f aca="false">INDEX(品項主檔!$B$2:$B$11,MATCH($E4492,品項主檔!$A$2:$A$11,0))</f>
        <v>招牌牛肉麵</v>
      </c>
      <c r="G4492" s="12" t="str">
        <f aca="false">INDEX(品項主檔!$C$2:$C$11,MATCH($E4492,品項主檔!$A$2:$A$11,0))</f>
        <v>主食</v>
      </c>
      <c r="H4492" s="17" t="n">
        <f aca="false">SUMIFS(品項年度售價!$D$2:$D$31,品項年度售價!$A$2:$A$31,$B4492,品項年度售價!$B$2:$B$31,$E4492)</f>
        <v>295</v>
      </c>
      <c r="I4492" s="4" t="n">
        <v>426</v>
      </c>
      <c r="J4492" s="14" t="n">
        <f aca="false">H4492*I4492</f>
        <v>125670</v>
      </c>
    </row>
    <row r="4493" customFormat="false" ht="15" hidden="false" customHeight="false" outlineLevel="0" collapsed="false">
      <c r="A4493" s="6" t="str">
        <f aca="false">TEXT(B4493,"0")&amp;"-"&amp;TEXT(C4493,"00")</f>
        <v>2025-12</v>
      </c>
      <c r="B4493" s="4" t="n">
        <v>2025</v>
      </c>
      <c r="C4493" s="4" t="n">
        <v>12</v>
      </c>
      <c r="D4493" s="9" t="s">
        <v>292</v>
      </c>
      <c r="E4493" s="9" t="s">
        <v>352</v>
      </c>
      <c r="F4493" s="12" t="str">
        <f aca="false">INDEX(品項主檔!$B$2:$B$11,MATCH($E4493,品項主檔!$A$2:$A$11,0))</f>
        <v>三杯雞定食</v>
      </c>
      <c r="G4493" s="12" t="str">
        <f aca="false">INDEX(品項主檔!$C$2:$C$11,MATCH($E4493,品項主檔!$A$2:$A$11,0))</f>
        <v>主食</v>
      </c>
      <c r="H4493" s="17" t="n">
        <f aca="false">SUMIFS(品項年度售價!$D$2:$D$31,品項年度售價!$A$2:$A$31,$B4493,品項年度售價!$B$2:$B$31,$E4493)</f>
        <v>260</v>
      </c>
      <c r="I4493" s="4" t="n">
        <v>335</v>
      </c>
      <c r="J4493" s="14" t="n">
        <f aca="false">H4493*I4493</f>
        <v>87100</v>
      </c>
    </row>
    <row r="4494" customFormat="false" ht="15" hidden="false" customHeight="false" outlineLevel="0" collapsed="false">
      <c r="A4494" s="6" t="str">
        <f aca="false">TEXT(B4494,"0")&amp;"-"&amp;TEXT(C4494,"00")</f>
        <v>2025-12</v>
      </c>
      <c r="B4494" s="4" t="n">
        <v>2025</v>
      </c>
      <c r="C4494" s="4" t="n">
        <v>12</v>
      </c>
      <c r="D4494" s="9" t="s">
        <v>292</v>
      </c>
      <c r="E4494" s="9" t="s">
        <v>354</v>
      </c>
      <c r="F4494" s="12" t="str">
        <f aca="false">INDEX(品項主檔!$B$2:$B$11,MATCH($E4494,品項主檔!$A$2:$A$11,0))</f>
        <v>蔥油雞腿飯</v>
      </c>
      <c r="G4494" s="12" t="str">
        <f aca="false">INDEX(品項主檔!$C$2:$C$11,MATCH($E4494,品項主檔!$A$2:$A$11,0))</f>
        <v>主食</v>
      </c>
      <c r="H4494" s="17" t="n">
        <f aca="false">SUMIFS(品項年度售價!$D$2:$D$31,品項年度售價!$A$2:$A$31,$B4494,品項年度售價!$B$2:$B$31,$E4494)</f>
        <v>230</v>
      </c>
      <c r="I4494" s="4" t="n">
        <v>391</v>
      </c>
      <c r="J4494" s="14" t="n">
        <f aca="false">H4494*I4494</f>
        <v>89930</v>
      </c>
    </row>
    <row r="4495" customFormat="false" ht="15" hidden="false" customHeight="false" outlineLevel="0" collapsed="false">
      <c r="A4495" s="6" t="str">
        <f aca="false">TEXT(B4495,"0")&amp;"-"&amp;TEXT(C4495,"00")</f>
        <v>2025-12</v>
      </c>
      <c r="B4495" s="4" t="n">
        <v>2025</v>
      </c>
      <c r="C4495" s="4" t="n">
        <v>12</v>
      </c>
      <c r="D4495" s="9" t="s">
        <v>292</v>
      </c>
      <c r="E4495" s="9" t="s">
        <v>356</v>
      </c>
      <c r="F4495" s="12" t="str">
        <f aca="false">INDEX(品項主檔!$B$2:$B$11,MATCH($E4495,品項主檔!$A$2:$A$11,0))</f>
        <v>黑胡椒豬排飯</v>
      </c>
      <c r="G4495" s="12" t="str">
        <f aca="false">INDEX(品項主檔!$C$2:$C$11,MATCH($E4495,品項主檔!$A$2:$A$11,0))</f>
        <v>主食</v>
      </c>
      <c r="H4495" s="17" t="n">
        <f aca="false">SUMIFS(品項年度售價!$D$2:$D$31,品項年度售價!$A$2:$A$31,$B4495,品項年度售價!$B$2:$B$31,$E4495)</f>
        <v>240</v>
      </c>
      <c r="I4495" s="4" t="n">
        <v>486</v>
      </c>
      <c r="J4495" s="14" t="n">
        <f aca="false">H4495*I4495</f>
        <v>116640</v>
      </c>
    </row>
    <row r="4496" customFormat="false" ht="15" hidden="false" customHeight="false" outlineLevel="0" collapsed="false">
      <c r="A4496" s="6" t="str">
        <f aca="false">TEXT(B4496,"0")&amp;"-"&amp;TEXT(C4496,"00")</f>
        <v>2025-12</v>
      </c>
      <c r="B4496" s="4" t="n">
        <v>2025</v>
      </c>
      <c r="C4496" s="4" t="n">
        <v>12</v>
      </c>
      <c r="D4496" s="9" t="s">
        <v>292</v>
      </c>
      <c r="E4496" s="9" t="s">
        <v>358</v>
      </c>
      <c r="F4496" s="12" t="str">
        <f aca="false">INDEX(品項主檔!$B$2:$B$11,MATCH($E4496,品項主檔!$A$2:$A$11,0))</f>
        <v>麻油雞湯麵</v>
      </c>
      <c r="G4496" s="12" t="str">
        <f aca="false">INDEX(品項主檔!$C$2:$C$11,MATCH($E4496,品項主檔!$A$2:$A$11,0))</f>
        <v>主食</v>
      </c>
      <c r="H4496" s="17" t="n">
        <f aca="false">SUMIFS(品項年度售價!$D$2:$D$31,品項年度售價!$A$2:$A$31,$B4496,品項年度售價!$B$2:$B$31,$E4496)</f>
        <v>305</v>
      </c>
      <c r="I4496" s="4" t="n">
        <v>467</v>
      </c>
      <c r="J4496" s="14" t="n">
        <f aca="false">H4496*I4496</f>
        <v>142435</v>
      </c>
    </row>
    <row r="4497" customFormat="false" ht="15" hidden="false" customHeight="false" outlineLevel="0" collapsed="false">
      <c r="A4497" s="6" t="str">
        <f aca="false">TEXT(B4497,"0")&amp;"-"&amp;TEXT(C4497,"00")</f>
        <v>2025-12</v>
      </c>
      <c r="B4497" s="4" t="n">
        <v>2025</v>
      </c>
      <c r="C4497" s="4" t="n">
        <v>12</v>
      </c>
      <c r="D4497" s="9" t="s">
        <v>292</v>
      </c>
      <c r="E4497" s="9" t="s">
        <v>360</v>
      </c>
      <c r="F4497" s="12" t="str">
        <f aca="false">INDEX(品項主檔!$B$2:$B$11,MATCH($E4497,品項主檔!$A$2:$A$11,0))</f>
        <v>塔香涼麵</v>
      </c>
      <c r="G4497" s="12" t="str">
        <f aca="false">INDEX(品項主檔!$C$2:$C$11,MATCH($E4497,品項主檔!$A$2:$A$11,0))</f>
        <v>主食</v>
      </c>
      <c r="H4497" s="17" t="n">
        <f aca="false">SUMIFS(品項年度售價!$D$2:$D$31,品項年度售價!$A$2:$A$31,$B4497,品項年度售價!$B$2:$B$31,$E4497)</f>
        <v>185</v>
      </c>
      <c r="I4497" s="4" t="n">
        <v>200</v>
      </c>
      <c r="J4497" s="14" t="n">
        <f aca="false">H4497*I4497</f>
        <v>37000</v>
      </c>
    </row>
    <row r="4498" customFormat="false" ht="15" hidden="false" customHeight="false" outlineLevel="0" collapsed="false">
      <c r="A4498" s="6" t="str">
        <f aca="false">TEXT(B4498,"0")&amp;"-"&amp;TEXT(C4498,"00")</f>
        <v>2025-12</v>
      </c>
      <c r="B4498" s="4" t="n">
        <v>2025</v>
      </c>
      <c r="C4498" s="4" t="n">
        <v>12</v>
      </c>
      <c r="D4498" s="9" t="s">
        <v>292</v>
      </c>
      <c r="E4498" s="9" t="s">
        <v>362</v>
      </c>
      <c r="F4498" s="12" t="str">
        <f aca="false">INDEX(品項主檔!$B$2:$B$11,MATCH($E4498,品項主檔!$A$2:$A$11,0))</f>
        <v>海鮮炒飯</v>
      </c>
      <c r="G4498" s="12" t="str">
        <f aca="false">INDEX(品項主檔!$C$2:$C$11,MATCH($E4498,品項主檔!$A$2:$A$11,0))</f>
        <v>主食</v>
      </c>
      <c r="H4498" s="17" t="n">
        <f aca="false">SUMIFS(品項年度售價!$D$2:$D$31,品項年度售價!$A$2:$A$31,$B4498,品項年度售價!$B$2:$B$31,$E4498)</f>
        <v>255</v>
      </c>
      <c r="I4498" s="4" t="n">
        <v>388</v>
      </c>
      <c r="J4498" s="14" t="n">
        <f aca="false">H4498*I4498</f>
        <v>98940</v>
      </c>
    </row>
    <row r="4499" customFormat="false" ht="15" hidden="false" customHeight="false" outlineLevel="0" collapsed="false">
      <c r="A4499" s="6" t="str">
        <f aca="false">TEXT(B4499,"0")&amp;"-"&amp;TEXT(C4499,"00")</f>
        <v>2025-12</v>
      </c>
      <c r="B4499" s="4" t="n">
        <v>2025</v>
      </c>
      <c r="C4499" s="4" t="n">
        <v>12</v>
      </c>
      <c r="D4499" s="9" t="s">
        <v>292</v>
      </c>
      <c r="E4499" s="9" t="s">
        <v>364</v>
      </c>
      <c r="F4499" s="12" t="str">
        <f aca="false">INDEX(品項主檔!$B$2:$B$11,MATCH($E4499,品項主檔!$A$2:$A$11,0))</f>
        <v>酸辣湯</v>
      </c>
      <c r="G4499" s="12" t="str">
        <f aca="false">INDEX(品項主檔!$C$2:$C$11,MATCH($E4499,品項主檔!$A$2:$A$11,0))</f>
        <v>湯品</v>
      </c>
      <c r="H4499" s="17" t="n">
        <f aca="false">SUMIFS(品項年度售價!$D$2:$D$31,品項年度售價!$A$2:$A$31,$B4499,品項年度售價!$B$2:$B$31,$E4499)</f>
        <v>60</v>
      </c>
      <c r="I4499" s="4" t="n">
        <v>2032</v>
      </c>
      <c r="J4499" s="14" t="n">
        <f aca="false">H4499*I4499</f>
        <v>121920</v>
      </c>
    </row>
    <row r="4500" customFormat="false" ht="15" hidden="false" customHeight="false" outlineLevel="0" collapsed="false">
      <c r="A4500" s="6" t="str">
        <f aca="false">TEXT(B4500,"0")&amp;"-"&amp;TEXT(C4500,"00")</f>
        <v>2025-12</v>
      </c>
      <c r="B4500" s="4" t="n">
        <v>2025</v>
      </c>
      <c r="C4500" s="4" t="n">
        <v>12</v>
      </c>
      <c r="D4500" s="9" t="s">
        <v>292</v>
      </c>
      <c r="E4500" s="9" t="s">
        <v>367</v>
      </c>
      <c r="F4500" s="12" t="str">
        <f aca="false">INDEX(品項主檔!$B$2:$B$11,MATCH($E4500,品項主檔!$A$2:$A$11,0))</f>
        <v>招牌滷味拼盤</v>
      </c>
      <c r="G4500" s="12" t="str">
        <f aca="false">INDEX(品項主檔!$C$2:$C$11,MATCH($E4500,品項主檔!$A$2:$A$11,0))</f>
        <v>小菜</v>
      </c>
      <c r="H4500" s="17" t="n">
        <f aca="false">SUMIFS(品項年度售價!$D$2:$D$31,品項年度售價!$A$2:$A$31,$B4500,品項年度售價!$B$2:$B$31,$E4500)</f>
        <v>125</v>
      </c>
      <c r="I4500" s="4" t="n">
        <v>1413</v>
      </c>
      <c r="J4500" s="14" t="n">
        <f aca="false">H4500*I4500</f>
        <v>176625</v>
      </c>
    </row>
    <row r="4501" customFormat="false" ht="15" hidden="false" customHeight="false" outlineLevel="0" collapsed="false">
      <c r="A4501" s="6" t="str">
        <f aca="false">TEXT(B4501,"0")&amp;"-"&amp;TEXT(C4501,"00")</f>
        <v>2025-12</v>
      </c>
      <c r="B4501" s="4" t="n">
        <v>2025</v>
      </c>
      <c r="C4501" s="4" t="n">
        <v>12</v>
      </c>
      <c r="D4501" s="9" t="s">
        <v>292</v>
      </c>
      <c r="E4501" s="9" t="s">
        <v>370</v>
      </c>
      <c r="F4501" s="12" t="str">
        <f aca="false">INDEX(品項主檔!$B$2:$B$11,MATCH($E4501,品項主檔!$A$2:$A$11,0))</f>
        <v>古早味紅茶</v>
      </c>
      <c r="G4501" s="12" t="str">
        <f aca="false">INDEX(品項主檔!$C$2:$C$11,MATCH($E4501,品項主檔!$A$2:$A$11,0))</f>
        <v>飲品</v>
      </c>
      <c r="H4501" s="17" t="n">
        <f aca="false">SUMIFS(品項年度售價!$D$2:$D$31,品項年度售價!$A$2:$A$31,$B4501,品項年度售價!$B$2:$B$31,$E4501)</f>
        <v>45</v>
      </c>
      <c r="I4501" s="4" t="n">
        <v>3159</v>
      </c>
      <c r="J4501" s="14" t="n">
        <f aca="false">H4501*I4501</f>
        <v>142155</v>
      </c>
    </row>
    <row r="4502" customFormat="false" ht="15" hidden="false" customHeight="false" outlineLevel="0" collapsed="false">
      <c r="A4502" s="6" t="str">
        <f aca="false">TEXT(B4502,"0")&amp;"-"&amp;TEXT(C4502,"00")</f>
        <v>2025-12</v>
      </c>
      <c r="B4502" s="4" t="n">
        <v>2025</v>
      </c>
      <c r="C4502" s="4" t="n">
        <v>12</v>
      </c>
      <c r="D4502" s="9" t="s">
        <v>315</v>
      </c>
      <c r="E4502" s="9" t="s">
        <v>349</v>
      </c>
      <c r="F4502" s="12" t="str">
        <f aca="false">INDEX(品項主檔!$B$2:$B$11,MATCH($E4502,品項主檔!$A$2:$A$11,0))</f>
        <v>招牌牛肉麵</v>
      </c>
      <c r="G4502" s="12" t="str">
        <f aca="false">INDEX(品項主檔!$C$2:$C$11,MATCH($E4502,品項主檔!$A$2:$A$11,0))</f>
        <v>主食</v>
      </c>
      <c r="H4502" s="17" t="n">
        <f aca="false">SUMIFS(品項年度售價!$D$2:$D$31,品項年度售價!$A$2:$A$31,$B4502,品項年度售價!$B$2:$B$31,$E4502)</f>
        <v>295</v>
      </c>
      <c r="I4502" s="4" t="n">
        <v>373</v>
      </c>
      <c r="J4502" s="14" t="n">
        <f aca="false">H4502*I4502</f>
        <v>110035</v>
      </c>
    </row>
    <row r="4503" customFormat="false" ht="15" hidden="false" customHeight="false" outlineLevel="0" collapsed="false">
      <c r="A4503" s="6" t="str">
        <f aca="false">TEXT(B4503,"0")&amp;"-"&amp;TEXT(C4503,"00")</f>
        <v>2025-12</v>
      </c>
      <c r="B4503" s="4" t="n">
        <v>2025</v>
      </c>
      <c r="C4503" s="4" t="n">
        <v>12</v>
      </c>
      <c r="D4503" s="9" t="s">
        <v>315</v>
      </c>
      <c r="E4503" s="9" t="s">
        <v>352</v>
      </c>
      <c r="F4503" s="12" t="str">
        <f aca="false">INDEX(品項主檔!$B$2:$B$11,MATCH($E4503,品項主檔!$A$2:$A$11,0))</f>
        <v>三杯雞定食</v>
      </c>
      <c r="G4503" s="12" t="str">
        <f aca="false">INDEX(品項主檔!$C$2:$C$11,MATCH($E4503,品項主檔!$A$2:$A$11,0))</f>
        <v>主食</v>
      </c>
      <c r="H4503" s="17" t="n">
        <f aca="false">SUMIFS(品項年度售價!$D$2:$D$31,品項年度售價!$A$2:$A$31,$B4503,品項年度售價!$B$2:$B$31,$E4503)</f>
        <v>260</v>
      </c>
      <c r="I4503" s="4" t="n">
        <v>322</v>
      </c>
      <c r="J4503" s="14" t="n">
        <f aca="false">H4503*I4503</f>
        <v>83720</v>
      </c>
    </row>
    <row r="4504" customFormat="false" ht="15" hidden="false" customHeight="false" outlineLevel="0" collapsed="false">
      <c r="A4504" s="6" t="str">
        <f aca="false">TEXT(B4504,"0")&amp;"-"&amp;TEXT(C4504,"00")</f>
        <v>2025-12</v>
      </c>
      <c r="B4504" s="4" t="n">
        <v>2025</v>
      </c>
      <c r="C4504" s="4" t="n">
        <v>12</v>
      </c>
      <c r="D4504" s="9" t="s">
        <v>315</v>
      </c>
      <c r="E4504" s="9" t="s">
        <v>354</v>
      </c>
      <c r="F4504" s="12" t="str">
        <f aca="false">INDEX(品項主檔!$B$2:$B$11,MATCH($E4504,品項主檔!$A$2:$A$11,0))</f>
        <v>蔥油雞腿飯</v>
      </c>
      <c r="G4504" s="12" t="str">
        <f aca="false">INDEX(品項主檔!$C$2:$C$11,MATCH($E4504,品項主檔!$A$2:$A$11,0))</f>
        <v>主食</v>
      </c>
      <c r="H4504" s="17" t="n">
        <f aca="false">SUMIFS(品項年度售價!$D$2:$D$31,品項年度售價!$A$2:$A$31,$B4504,品項年度售價!$B$2:$B$31,$E4504)</f>
        <v>230</v>
      </c>
      <c r="I4504" s="4" t="n">
        <v>373</v>
      </c>
      <c r="J4504" s="14" t="n">
        <f aca="false">H4504*I4504</f>
        <v>85790</v>
      </c>
    </row>
    <row r="4505" customFormat="false" ht="15" hidden="false" customHeight="false" outlineLevel="0" collapsed="false">
      <c r="A4505" s="6" t="str">
        <f aca="false">TEXT(B4505,"0")&amp;"-"&amp;TEXT(C4505,"00")</f>
        <v>2025-12</v>
      </c>
      <c r="B4505" s="4" t="n">
        <v>2025</v>
      </c>
      <c r="C4505" s="4" t="n">
        <v>12</v>
      </c>
      <c r="D4505" s="9" t="s">
        <v>315</v>
      </c>
      <c r="E4505" s="9" t="s">
        <v>356</v>
      </c>
      <c r="F4505" s="12" t="str">
        <f aca="false">INDEX(品項主檔!$B$2:$B$11,MATCH($E4505,品項主檔!$A$2:$A$11,0))</f>
        <v>黑胡椒豬排飯</v>
      </c>
      <c r="G4505" s="12" t="str">
        <f aca="false">INDEX(品項主檔!$C$2:$C$11,MATCH($E4505,品項主檔!$A$2:$A$11,0))</f>
        <v>主食</v>
      </c>
      <c r="H4505" s="17" t="n">
        <f aca="false">SUMIFS(品項年度售價!$D$2:$D$31,品項年度售價!$A$2:$A$31,$B4505,品項年度售價!$B$2:$B$31,$E4505)</f>
        <v>240</v>
      </c>
      <c r="I4505" s="4" t="n">
        <v>403</v>
      </c>
      <c r="J4505" s="14" t="n">
        <f aca="false">H4505*I4505</f>
        <v>96720</v>
      </c>
    </row>
    <row r="4506" customFormat="false" ht="15" hidden="false" customHeight="false" outlineLevel="0" collapsed="false">
      <c r="A4506" s="6" t="str">
        <f aca="false">TEXT(B4506,"0")&amp;"-"&amp;TEXT(C4506,"00")</f>
        <v>2025-12</v>
      </c>
      <c r="B4506" s="4" t="n">
        <v>2025</v>
      </c>
      <c r="C4506" s="4" t="n">
        <v>12</v>
      </c>
      <c r="D4506" s="9" t="s">
        <v>315</v>
      </c>
      <c r="E4506" s="9" t="s">
        <v>358</v>
      </c>
      <c r="F4506" s="12" t="str">
        <f aca="false">INDEX(品項主檔!$B$2:$B$11,MATCH($E4506,品項主檔!$A$2:$A$11,0))</f>
        <v>麻油雞湯麵</v>
      </c>
      <c r="G4506" s="12" t="str">
        <f aca="false">INDEX(品項主檔!$C$2:$C$11,MATCH($E4506,品項主檔!$A$2:$A$11,0))</f>
        <v>主食</v>
      </c>
      <c r="H4506" s="17" t="n">
        <f aca="false">SUMIFS(品項年度售價!$D$2:$D$31,品項年度售價!$A$2:$A$31,$B4506,品項年度售價!$B$2:$B$31,$E4506)</f>
        <v>305</v>
      </c>
      <c r="I4506" s="4" t="n">
        <v>419</v>
      </c>
      <c r="J4506" s="14" t="n">
        <f aca="false">H4506*I4506</f>
        <v>127795</v>
      </c>
    </row>
    <row r="4507" customFormat="false" ht="15" hidden="false" customHeight="false" outlineLevel="0" collapsed="false">
      <c r="A4507" s="6" t="str">
        <f aca="false">TEXT(B4507,"0")&amp;"-"&amp;TEXT(C4507,"00")</f>
        <v>2025-12</v>
      </c>
      <c r="B4507" s="4" t="n">
        <v>2025</v>
      </c>
      <c r="C4507" s="4" t="n">
        <v>12</v>
      </c>
      <c r="D4507" s="9" t="s">
        <v>315</v>
      </c>
      <c r="E4507" s="9" t="s">
        <v>360</v>
      </c>
      <c r="F4507" s="12" t="str">
        <f aca="false">INDEX(品項主檔!$B$2:$B$11,MATCH($E4507,品項主檔!$A$2:$A$11,0))</f>
        <v>塔香涼麵</v>
      </c>
      <c r="G4507" s="12" t="str">
        <f aca="false">INDEX(品項主檔!$C$2:$C$11,MATCH($E4507,品項主檔!$A$2:$A$11,0))</f>
        <v>主食</v>
      </c>
      <c r="H4507" s="17" t="n">
        <f aca="false">SUMIFS(品項年度售價!$D$2:$D$31,品項年度售價!$A$2:$A$31,$B4507,品項年度售價!$B$2:$B$31,$E4507)</f>
        <v>185</v>
      </c>
      <c r="I4507" s="4" t="n">
        <v>133</v>
      </c>
      <c r="J4507" s="14" t="n">
        <f aca="false">H4507*I4507</f>
        <v>24605</v>
      </c>
    </row>
    <row r="4508" customFormat="false" ht="15" hidden="false" customHeight="false" outlineLevel="0" collapsed="false">
      <c r="A4508" s="6" t="str">
        <f aca="false">TEXT(B4508,"0")&amp;"-"&amp;TEXT(C4508,"00")</f>
        <v>2025-12</v>
      </c>
      <c r="B4508" s="4" t="n">
        <v>2025</v>
      </c>
      <c r="C4508" s="4" t="n">
        <v>12</v>
      </c>
      <c r="D4508" s="9" t="s">
        <v>315</v>
      </c>
      <c r="E4508" s="9" t="s">
        <v>362</v>
      </c>
      <c r="F4508" s="12" t="str">
        <f aca="false">INDEX(品項主檔!$B$2:$B$11,MATCH($E4508,品項主檔!$A$2:$A$11,0))</f>
        <v>海鮮炒飯</v>
      </c>
      <c r="G4508" s="12" t="str">
        <f aca="false">INDEX(品項主檔!$C$2:$C$11,MATCH($E4508,品項主檔!$A$2:$A$11,0))</f>
        <v>主食</v>
      </c>
      <c r="H4508" s="17" t="n">
        <f aca="false">SUMIFS(品項年度售價!$D$2:$D$31,品項年度售價!$A$2:$A$31,$B4508,品項年度售價!$B$2:$B$31,$E4508)</f>
        <v>255</v>
      </c>
      <c r="I4508" s="4" t="n">
        <v>290</v>
      </c>
      <c r="J4508" s="14" t="n">
        <f aca="false">H4508*I4508</f>
        <v>73950</v>
      </c>
    </row>
    <row r="4509" customFormat="false" ht="15" hidden="false" customHeight="false" outlineLevel="0" collapsed="false">
      <c r="A4509" s="6" t="str">
        <f aca="false">TEXT(B4509,"0")&amp;"-"&amp;TEXT(C4509,"00")</f>
        <v>2025-12</v>
      </c>
      <c r="B4509" s="4" t="n">
        <v>2025</v>
      </c>
      <c r="C4509" s="4" t="n">
        <v>12</v>
      </c>
      <c r="D4509" s="9" t="s">
        <v>315</v>
      </c>
      <c r="E4509" s="9" t="s">
        <v>364</v>
      </c>
      <c r="F4509" s="12" t="str">
        <f aca="false">INDEX(品項主檔!$B$2:$B$11,MATCH($E4509,品項主檔!$A$2:$A$11,0))</f>
        <v>酸辣湯</v>
      </c>
      <c r="G4509" s="12" t="str">
        <f aca="false">INDEX(品項主檔!$C$2:$C$11,MATCH($E4509,品項主檔!$A$2:$A$11,0))</f>
        <v>湯品</v>
      </c>
      <c r="H4509" s="17" t="n">
        <f aca="false">SUMIFS(品項年度售價!$D$2:$D$31,品項年度售價!$A$2:$A$31,$B4509,品項年度售價!$B$2:$B$31,$E4509)</f>
        <v>60</v>
      </c>
      <c r="I4509" s="4" t="n">
        <v>2198</v>
      </c>
      <c r="J4509" s="14" t="n">
        <f aca="false">H4509*I4509</f>
        <v>131880</v>
      </c>
    </row>
    <row r="4510" customFormat="false" ht="15" hidden="false" customHeight="false" outlineLevel="0" collapsed="false">
      <c r="A4510" s="6" t="str">
        <f aca="false">TEXT(B4510,"0")&amp;"-"&amp;TEXT(C4510,"00")</f>
        <v>2025-12</v>
      </c>
      <c r="B4510" s="4" t="n">
        <v>2025</v>
      </c>
      <c r="C4510" s="4" t="n">
        <v>12</v>
      </c>
      <c r="D4510" s="9" t="s">
        <v>315</v>
      </c>
      <c r="E4510" s="9" t="s">
        <v>367</v>
      </c>
      <c r="F4510" s="12" t="str">
        <f aca="false">INDEX(品項主檔!$B$2:$B$11,MATCH($E4510,品項主檔!$A$2:$A$11,0))</f>
        <v>招牌滷味拼盤</v>
      </c>
      <c r="G4510" s="12" t="str">
        <f aca="false">INDEX(品項主檔!$C$2:$C$11,MATCH($E4510,品項主檔!$A$2:$A$11,0))</f>
        <v>小菜</v>
      </c>
      <c r="H4510" s="17" t="n">
        <f aca="false">SUMIFS(品項年度售價!$D$2:$D$31,品項年度售價!$A$2:$A$31,$B4510,品項年度售價!$B$2:$B$31,$E4510)</f>
        <v>125</v>
      </c>
      <c r="I4510" s="4" t="n">
        <v>1310</v>
      </c>
      <c r="J4510" s="14" t="n">
        <f aca="false">H4510*I4510</f>
        <v>163750</v>
      </c>
    </row>
    <row r="4511" customFormat="false" ht="15" hidden="false" customHeight="false" outlineLevel="0" collapsed="false">
      <c r="A4511" s="6" t="str">
        <f aca="false">TEXT(B4511,"0")&amp;"-"&amp;TEXT(C4511,"00")</f>
        <v>2025-12</v>
      </c>
      <c r="B4511" s="4" t="n">
        <v>2025</v>
      </c>
      <c r="C4511" s="4" t="n">
        <v>12</v>
      </c>
      <c r="D4511" s="9" t="s">
        <v>315</v>
      </c>
      <c r="E4511" s="9" t="s">
        <v>370</v>
      </c>
      <c r="F4511" s="12" t="str">
        <f aca="false">INDEX(品項主檔!$B$2:$B$11,MATCH($E4511,品項主檔!$A$2:$A$11,0))</f>
        <v>古早味紅茶</v>
      </c>
      <c r="G4511" s="12" t="str">
        <f aca="false">INDEX(品項主檔!$C$2:$C$11,MATCH($E4511,品項主檔!$A$2:$A$11,0))</f>
        <v>飲品</v>
      </c>
      <c r="H4511" s="17" t="n">
        <f aca="false">SUMIFS(品項年度售價!$D$2:$D$31,品項年度售價!$A$2:$A$31,$B4511,品項年度售價!$B$2:$B$31,$E4511)</f>
        <v>45</v>
      </c>
      <c r="I4511" s="4" t="n">
        <v>2126</v>
      </c>
      <c r="J4511" s="14" t="n">
        <f aca="false">H4511*I4511</f>
        <v>95670</v>
      </c>
    </row>
    <row r="4512" customFormat="false" ht="15" hidden="false" customHeight="false" outlineLevel="0" collapsed="false">
      <c r="A4512" s="6" t="str">
        <f aca="false">TEXT(B4512,"0")&amp;"-"&amp;TEXT(C4512,"00")</f>
        <v>2026-01</v>
      </c>
      <c r="B4512" s="4" t="n">
        <v>2026</v>
      </c>
      <c r="C4512" s="4" t="n">
        <v>1</v>
      </c>
      <c r="D4512" s="9" t="s">
        <v>294</v>
      </c>
      <c r="E4512" s="9" t="s">
        <v>349</v>
      </c>
      <c r="F4512" s="12" t="str">
        <f aca="false">INDEX(品項主檔!$B$2:$B$11,MATCH($E4512,品項主檔!$A$2:$A$11,0))</f>
        <v>招牌牛肉麵</v>
      </c>
      <c r="G4512" s="12" t="str">
        <f aca="false">INDEX(品項主檔!$C$2:$C$11,MATCH($E4512,品項主檔!$A$2:$A$11,0))</f>
        <v>主食</v>
      </c>
      <c r="H4512" s="17" t="n">
        <f aca="false">SUMIFS(品項年度售價!$D$2:$D$31,品項年度售價!$A$2:$A$31,$B4512,品項年度售價!$B$2:$B$31,$E4512)</f>
        <v>305</v>
      </c>
      <c r="I4512" s="4" t="n">
        <v>911</v>
      </c>
      <c r="J4512" s="14" t="n">
        <f aca="false">H4512*I4512</f>
        <v>277855</v>
      </c>
    </row>
    <row r="4513" customFormat="false" ht="15" hidden="false" customHeight="false" outlineLevel="0" collapsed="false">
      <c r="A4513" s="6" t="str">
        <f aca="false">TEXT(B4513,"0")&amp;"-"&amp;TEXT(C4513,"00")</f>
        <v>2026-01</v>
      </c>
      <c r="B4513" s="4" t="n">
        <v>2026</v>
      </c>
      <c r="C4513" s="4" t="n">
        <v>1</v>
      </c>
      <c r="D4513" s="9" t="s">
        <v>294</v>
      </c>
      <c r="E4513" s="9" t="s">
        <v>352</v>
      </c>
      <c r="F4513" s="12" t="str">
        <f aca="false">INDEX(品項主檔!$B$2:$B$11,MATCH($E4513,品項主檔!$A$2:$A$11,0))</f>
        <v>三杯雞定食</v>
      </c>
      <c r="G4513" s="12" t="str">
        <f aca="false">INDEX(品項主檔!$C$2:$C$11,MATCH($E4513,品項主檔!$A$2:$A$11,0))</f>
        <v>主食</v>
      </c>
      <c r="H4513" s="17" t="n">
        <f aca="false">SUMIFS(品項年度售價!$D$2:$D$31,品項年度售價!$A$2:$A$31,$B4513,品項年度售價!$B$2:$B$31,$E4513)</f>
        <v>275</v>
      </c>
      <c r="I4513" s="4" t="n">
        <v>830</v>
      </c>
      <c r="J4513" s="14" t="n">
        <f aca="false">H4513*I4513</f>
        <v>228250</v>
      </c>
    </row>
    <row r="4514" customFormat="false" ht="15" hidden="false" customHeight="false" outlineLevel="0" collapsed="false">
      <c r="A4514" s="6" t="str">
        <f aca="false">TEXT(B4514,"0")&amp;"-"&amp;TEXT(C4514,"00")</f>
        <v>2026-01</v>
      </c>
      <c r="B4514" s="4" t="n">
        <v>2026</v>
      </c>
      <c r="C4514" s="4" t="n">
        <v>1</v>
      </c>
      <c r="D4514" s="9" t="s">
        <v>294</v>
      </c>
      <c r="E4514" s="9" t="s">
        <v>354</v>
      </c>
      <c r="F4514" s="12" t="str">
        <f aca="false">INDEX(品項主檔!$B$2:$B$11,MATCH($E4514,品項主檔!$A$2:$A$11,0))</f>
        <v>蔥油雞腿飯</v>
      </c>
      <c r="G4514" s="12" t="str">
        <f aca="false">INDEX(品項主檔!$C$2:$C$11,MATCH($E4514,品項主檔!$A$2:$A$11,0))</f>
        <v>主食</v>
      </c>
      <c r="H4514" s="17" t="n">
        <f aca="false">SUMIFS(品項年度售價!$D$2:$D$31,品項年度售價!$A$2:$A$31,$B4514,品項年度售價!$B$2:$B$31,$E4514)</f>
        <v>240</v>
      </c>
      <c r="I4514" s="4" t="n">
        <v>820</v>
      </c>
      <c r="J4514" s="14" t="n">
        <f aca="false">H4514*I4514</f>
        <v>196800</v>
      </c>
    </row>
    <row r="4515" customFormat="false" ht="15" hidden="false" customHeight="false" outlineLevel="0" collapsed="false">
      <c r="A4515" s="6" t="str">
        <f aca="false">TEXT(B4515,"0")&amp;"-"&amp;TEXT(C4515,"00")</f>
        <v>2026-01</v>
      </c>
      <c r="B4515" s="4" t="n">
        <v>2026</v>
      </c>
      <c r="C4515" s="4" t="n">
        <v>1</v>
      </c>
      <c r="D4515" s="9" t="s">
        <v>294</v>
      </c>
      <c r="E4515" s="9" t="s">
        <v>356</v>
      </c>
      <c r="F4515" s="12" t="str">
        <f aca="false">INDEX(品項主檔!$B$2:$B$11,MATCH($E4515,品項主檔!$A$2:$A$11,0))</f>
        <v>黑胡椒豬排飯</v>
      </c>
      <c r="G4515" s="12" t="str">
        <f aca="false">INDEX(品項主檔!$C$2:$C$11,MATCH($E4515,品項主檔!$A$2:$A$11,0))</f>
        <v>主食</v>
      </c>
      <c r="H4515" s="17" t="n">
        <f aca="false">SUMIFS(品項年度售價!$D$2:$D$31,品項年度售價!$A$2:$A$31,$B4515,品項年度售價!$B$2:$B$31,$E4515)</f>
        <v>255</v>
      </c>
      <c r="I4515" s="4" t="n">
        <v>686</v>
      </c>
      <c r="J4515" s="14" t="n">
        <f aca="false">H4515*I4515</f>
        <v>174930</v>
      </c>
    </row>
    <row r="4516" customFormat="false" ht="15" hidden="false" customHeight="false" outlineLevel="0" collapsed="false">
      <c r="A4516" s="6" t="str">
        <f aca="false">TEXT(B4516,"0")&amp;"-"&amp;TEXT(C4516,"00")</f>
        <v>2026-01</v>
      </c>
      <c r="B4516" s="4" t="n">
        <v>2026</v>
      </c>
      <c r="C4516" s="4" t="n">
        <v>1</v>
      </c>
      <c r="D4516" s="9" t="s">
        <v>294</v>
      </c>
      <c r="E4516" s="9" t="s">
        <v>358</v>
      </c>
      <c r="F4516" s="12" t="str">
        <f aca="false">INDEX(品項主檔!$B$2:$B$11,MATCH($E4516,品項主檔!$A$2:$A$11,0))</f>
        <v>麻油雞湯麵</v>
      </c>
      <c r="G4516" s="12" t="str">
        <f aca="false">INDEX(品項主檔!$C$2:$C$11,MATCH($E4516,品項主檔!$A$2:$A$11,0))</f>
        <v>主食</v>
      </c>
      <c r="H4516" s="17" t="n">
        <f aca="false">SUMIFS(品項年度售價!$D$2:$D$31,品項年度售價!$A$2:$A$31,$B4516,品項年度售價!$B$2:$B$31,$E4516)</f>
        <v>320</v>
      </c>
      <c r="I4516" s="4" t="n">
        <v>1025</v>
      </c>
      <c r="J4516" s="14" t="n">
        <f aca="false">H4516*I4516</f>
        <v>328000</v>
      </c>
    </row>
    <row r="4517" customFormat="false" ht="15" hidden="false" customHeight="false" outlineLevel="0" collapsed="false">
      <c r="A4517" s="6" t="str">
        <f aca="false">TEXT(B4517,"0")&amp;"-"&amp;TEXT(C4517,"00")</f>
        <v>2026-01</v>
      </c>
      <c r="B4517" s="4" t="n">
        <v>2026</v>
      </c>
      <c r="C4517" s="4" t="n">
        <v>1</v>
      </c>
      <c r="D4517" s="9" t="s">
        <v>294</v>
      </c>
      <c r="E4517" s="9" t="s">
        <v>360</v>
      </c>
      <c r="F4517" s="12" t="str">
        <f aca="false">INDEX(品項主檔!$B$2:$B$11,MATCH($E4517,品項主檔!$A$2:$A$11,0))</f>
        <v>塔香涼麵</v>
      </c>
      <c r="G4517" s="12" t="str">
        <f aca="false">INDEX(品項主檔!$C$2:$C$11,MATCH($E4517,品項主檔!$A$2:$A$11,0))</f>
        <v>主食</v>
      </c>
      <c r="H4517" s="17" t="n">
        <f aca="false">SUMIFS(品項年度售價!$D$2:$D$31,品項年度售價!$A$2:$A$31,$B4517,品項年度售價!$B$2:$B$31,$E4517)</f>
        <v>195</v>
      </c>
      <c r="I4517" s="4" t="n">
        <v>346</v>
      </c>
      <c r="J4517" s="14" t="n">
        <f aca="false">H4517*I4517</f>
        <v>67470</v>
      </c>
    </row>
    <row r="4518" customFormat="false" ht="15" hidden="false" customHeight="false" outlineLevel="0" collapsed="false">
      <c r="A4518" s="6" t="str">
        <f aca="false">TEXT(B4518,"0")&amp;"-"&amp;TEXT(C4518,"00")</f>
        <v>2026-01</v>
      </c>
      <c r="B4518" s="4" t="n">
        <v>2026</v>
      </c>
      <c r="C4518" s="4" t="n">
        <v>1</v>
      </c>
      <c r="D4518" s="9" t="s">
        <v>294</v>
      </c>
      <c r="E4518" s="9" t="s">
        <v>362</v>
      </c>
      <c r="F4518" s="12" t="str">
        <f aca="false">INDEX(品項主檔!$B$2:$B$11,MATCH($E4518,品項主檔!$A$2:$A$11,0))</f>
        <v>海鮮炒飯</v>
      </c>
      <c r="G4518" s="12" t="str">
        <f aca="false">INDEX(品項主檔!$C$2:$C$11,MATCH($E4518,品項主檔!$A$2:$A$11,0))</f>
        <v>主食</v>
      </c>
      <c r="H4518" s="17" t="n">
        <f aca="false">SUMIFS(品項年度售價!$D$2:$D$31,品項年度售價!$A$2:$A$31,$B4518,品項年度售價!$B$2:$B$31,$E4518)</f>
        <v>265</v>
      </c>
      <c r="I4518" s="4" t="n">
        <v>741</v>
      </c>
      <c r="J4518" s="14" t="n">
        <f aca="false">H4518*I4518</f>
        <v>196365</v>
      </c>
    </row>
    <row r="4519" customFormat="false" ht="15" hidden="false" customHeight="false" outlineLevel="0" collapsed="false">
      <c r="A4519" s="6" t="str">
        <f aca="false">TEXT(B4519,"0")&amp;"-"&amp;TEXT(C4519,"00")</f>
        <v>2026-01</v>
      </c>
      <c r="B4519" s="4" t="n">
        <v>2026</v>
      </c>
      <c r="C4519" s="4" t="n">
        <v>1</v>
      </c>
      <c r="D4519" s="9" t="s">
        <v>294</v>
      </c>
      <c r="E4519" s="9" t="s">
        <v>364</v>
      </c>
      <c r="F4519" s="12" t="str">
        <f aca="false">INDEX(品項主檔!$B$2:$B$11,MATCH($E4519,品項主檔!$A$2:$A$11,0))</f>
        <v>酸辣湯</v>
      </c>
      <c r="G4519" s="12" t="str">
        <f aca="false">INDEX(品項主檔!$C$2:$C$11,MATCH($E4519,品項主檔!$A$2:$A$11,0))</f>
        <v>湯品</v>
      </c>
      <c r="H4519" s="17" t="n">
        <f aca="false">SUMIFS(品項年度售價!$D$2:$D$31,品項年度售價!$A$2:$A$31,$B4519,品項年度售價!$B$2:$B$31,$E4519)</f>
        <v>65</v>
      </c>
      <c r="I4519" s="4" t="n">
        <v>4623</v>
      </c>
      <c r="J4519" s="14" t="n">
        <f aca="false">H4519*I4519</f>
        <v>300495</v>
      </c>
    </row>
    <row r="4520" customFormat="false" ht="15" hidden="false" customHeight="false" outlineLevel="0" collapsed="false">
      <c r="A4520" s="6" t="str">
        <f aca="false">TEXT(B4520,"0")&amp;"-"&amp;TEXT(C4520,"00")</f>
        <v>2026-01</v>
      </c>
      <c r="B4520" s="4" t="n">
        <v>2026</v>
      </c>
      <c r="C4520" s="4" t="n">
        <v>1</v>
      </c>
      <c r="D4520" s="9" t="s">
        <v>294</v>
      </c>
      <c r="E4520" s="9" t="s">
        <v>367</v>
      </c>
      <c r="F4520" s="12" t="str">
        <f aca="false">INDEX(品項主檔!$B$2:$B$11,MATCH($E4520,品項主檔!$A$2:$A$11,0))</f>
        <v>招牌滷味拼盤</v>
      </c>
      <c r="G4520" s="12" t="str">
        <f aca="false">INDEX(品項主檔!$C$2:$C$11,MATCH($E4520,品項主檔!$A$2:$A$11,0))</f>
        <v>小菜</v>
      </c>
      <c r="H4520" s="17" t="n">
        <f aca="false">SUMIFS(品項年度售價!$D$2:$D$31,品項年度售價!$A$2:$A$31,$B4520,品項年度售價!$B$2:$B$31,$E4520)</f>
        <v>130</v>
      </c>
      <c r="I4520" s="4" t="n">
        <v>2262</v>
      </c>
      <c r="J4520" s="14" t="n">
        <f aca="false">H4520*I4520</f>
        <v>294060</v>
      </c>
    </row>
    <row r="4521" customFormat="false" ht="15" hidden="false" customHeight="false" outlineLevel="0" collapsed="false">
      <c r="A4521" s="6" t="str">
        <f aca="false">TEXT(B4521,"0")&amp;"-"&amp;TEXT(C4521,"00")</f>
        <v>2026-01</v>
      </c>
      <c r="B4521" s="4" t="n">
        <v>2026</v>
      </c>
      <c r="C4521" s="4" t="n">
        <v>1</v>
      </c>
      <c r="D4521" s="9" t="s">
        <v>294</v>
      </c>
      <c r="E4521" s="9" t="s">
        <v>370</v>
      </c>
      <c r="F4521" s="12" t="str">
        <f aca="false">INDEX(品項主檔!$B$2:$B$11,MATCH($E4521,品項主檔!$A$2:$A$11,0))</f>
        <v>古早味紅茶</v>
      </c>
      <c r="G4521" s="12" t="str">
        <f aca="false">INDEX(品項主檔!$C$2:$C$11,MATCH($E4521,品項主檔!$A$2:$A$11,0))</f>
        <v>飲品</v>
      </c>
      <c r="H4521" s="17" t="n">
        <f aca="false">SUMIFS(品項年度售價!$D$2:$D$31,品項年度售價!$A$2:$A$31,$B4521,品項年度售價!$B$2:$B$31,$E4521)</f>
        <v>45</v>
      </c>
      <c r="I4521" s="4" t="n">
        <v>3832</v>
      </c>
      <c r="J4521" s="14" t="n">
        <f aca="false">H4521*I4521</f>
        <v>172440</v>
      </c>
    </row>
    <row r="4522" customFormat="false" ht="15" hidden="false" customHeight="false" outlineLevel="0" collapsed="false">
      <c r="A4522" s="6" t="str">
        <f aca="false">TEXT(B4522,"0")&amp;"-"&amp;TEXT(C4522,"00")</f>
        <v>2026-01</v>
      </c>
      <c r="B4522" s="4" t="n">
        <v>2026</v>
      </c>
      <c r="C4522" s="4" t="n">
        <v>1</v>
      </c>
      <c r="D4522" s="9" t="s">
        <v>297</v>
      </c>
      <c r="E4522" s="9" t="s">
        <v>349</v>
      </c>
      <c r="F4522" s="12" t="str">
        <f aca="false">INDEX(品項主檔!$B$2:$B$11,MATCH($E4522,品項主檔!$A$2:$A$11,0))</f>
        <v>招牌牛肉麵</v>
      </c>
      <c r="G4522" s="12" t="str">
        <f aca="false">INDEX(品項主檔!$C$2:$C$11,MATCH($E4522,品項主檔!$A$2:$A$11,0))</f>
        <v>主食</v>
      </c>
      <c r="H4522" s="17" t="n">
        <f aca="false">SUMIFS(品項年度售價!$D$2:$D$31,品項年度售價!$A$2:$A$31,$B4522,品項年度售價!$B$2:$B$31,$E4522)</f>
        <v>305</v>
      </c>
      <c r="I4522" s="4" t="n">
        <v>602</v>
      </c>
      <c r="J4522" s="14" t="n">
        <f aca="false">H4522*I4522</f>
        <v>183610</v>
      </c>
    </row>
    <row r="4523" customFormat="false" ht="15" hidden="false" customHeight="false" outlineLevel="0" collapsed="false">
      <c r="A4523" s="6" t="str">
        <f aca="false">TEXT(B4523,"0")&amp;"-"&amp;TEXT(C4523,"00")</f>
        <v>2026-01</v>
      </c>
      <c r="B4523" s="4" t="n">
        <v>2026</v>
      </c>
      <c r="C4523" s="4" t="n">
        <v>1</v>
      </c>
      <c r="D4523" s="9" t="s">
        <v>297</v>
      </c>
      <c r="E4523" s="9" t="s">
        <v>352</v>
      </c>
      <c r="F4523" s="12" t="str">
        <f aca="false">INDEX(品項主檔!$B$2:$B$11,MATCH($E4523,品項主檔!$A$2:$A$11,0))</f>
        <v>三杯雞定食</v>
      </c>
      <c r="G4523" s="12" t="str">
        <f aca="false">INDEX(品項主檔!$C$2:$C$11,MATCH($E4523,品項主檔!$A$2:$A$11,0))</f>
        <v>主食</v>
      </c>
      <c r="H4523" s="17" t="n">
        <f aca="false">SUMIFS(品項年度售價!$D$2:$D$31,品項年度售價!$A$2:$A$31,$B4523,品項年度售價!$B$2:$B$31,$E4523)</f>
        <v>275</v>
      </c>
      <c r="I4523" s="4" t="n">
        <v>577</v>
      </c>
      <c r="J4523" s="14" t="n">
        <f aca="false">H4523*I4523</f>
        <v>158675</v>
      </c>
    </row>
    <row r="4524" customFormat="false" ht="15" hidden="false" customHeight="false" outlineLevel="0" collapsed="false">
      <c r="A4524" s="6" t="str">
        <f aca="false">TEXT(B4524,"0")&amp;"-"&amp;TEXT(C4524,"00")</f>
        <v>2026-01</v>
      </c>
      <c r="B4524" s="4" t="n">
        <v>2026</v>
      </c>
      <c r="C4524" s="4" t="n">
        <v>1</v>
      </c>
      <c r="D4524" s="9" t="s">
        <v>297</v>
      </c>
      <c r="E4524" s="9" t="s">
        <v>354</v>
      </c>
      <c r="F4524" s="12" t="str">
        <f aca="false">INDEX(品項主檔!$B$2:$B$11,MATCH($E4524,品項主檔!$A$2:$A$11,0))</f>
        <v>蔥油雞腿飯</v>
      </c>
      <c r="G4524" s="12" t="str">
        <f aca="false">INDEX(品項主檔!$C$2:$C$11,MATCH($E4524,品項主檔!$A$2:$A$11,0))</f>
        <v>主食</v>
      </c>
      <c r="H4524" s="17" t="n">
        <f aca="false">SUMIFS(品項年度售價!$D$2:$D$31,品項年度售價!$A$2:$A$31,$B4524,品項年度售價!$B$2:$B$31,$E4524)</f>
        <v>240</v>
      </c>
      <c r="I4524" s="4" t="n">
        <v>506</v>
      </c>
      <c r="J4524" s="14" t="n">
        <f aca="false">H4524*I4524</f>
        <v>121440</v>
      </c>
    </row>
    <row r="4525" customFormat="false" ht="15" hidden="false" customHeight="false" outlineLevel="0" collapsed="false">
      <c r="A4525" s="6" t="str">
        <f aca="false">TEXT(B4525,"0")&amp;"-"&amp;TEXT(C4525,"00")</f>
        <v>2026-01</v>
      </c>
      <c r="B4525" s="4" t="n">
        <v>2026</v>
      </c>
      <c r="C4525" s="4" t="n">
        <v>1</v>
      </c>
      <c r="D4525" s="9" t="s">
        <v>297</v>
      </c>
      <c r="E4525" s="9" t="s">
        <v>356</v>
      </c>
      <c r="F4525" s="12" t="str">
        <f aca="false">INDEX(品項主檔!$B$2:$B$11,MATCH($E4525,品項主檔!$A$2:$A$11,0))</f>
        <v>黑胡椒豬排飯</v>
      </c>
      <c r="G4525" s="12" t="str">
        <f aca="false">INDEX(品項主檔!$C$2:$C$11,MATCH($E4525,品項主檔!$A$2:$A$11,0))</f>
        <v>主食</v>
      </c>
      <c r="H4525" s="17" t="n">
        <f aca="false">SUMIFS(品項年度售價!$D$2:$D$31,品項年度售價!$A$2:$A$31,$B4525,品項年度售價!$B$2:$B$31,$E4525)</f>
        <v>255</v>
      </c>
      <c r="I4525" s="4" t="n">
        <v>380</v>
      </c>
      <c r="J4525" s="14" t="n">
        <f aca="false">H4525*I4525</f>
        <v>96900</v>
      </c>
    </row>
    <row r="4526" customFormat="false" ht="15" hidden="false" customHeight="false" outlineLevel="0" collapsed="false">
      <c r="A4526" s="6" t="str">
        <f aca="false">TEXT(B4526,"0")&amp;"-"&amp;TEXT(C4526,"00")</f>
        <v>2026-01</v>
      </c>
      <c r="B4526" s="4" t="n">
        <v>2026</v>
      </c>
      <c r="C4526" s="4" t="n">
        <v>1</v>
      </c>
      <c r="D4526" s="9" t="s">
        <v>297</v>
      </c>
      <c r="E4526" s="9" t="s">
        <v>358</v>
      </c>
      <c r="F4526" s="12" t="str">
        <f aca="false">INDEX(品項主檔!$B$2:$B$11,MATCH($E4526,品項主檔!$A$2:$A$11,0))</f>
        <v>麻油雞湯麵</v>
      </c>
      <c r="G4526" s="12" t="str">
        <f aca="false">INDEX(品項主檔!$C$2:$C$11,MATCH($E4526,品項主檔!$A$2:$A$11,0))</f>
        <v>主食</v>
      </c>
      <c r="H4526" s="17" t="n">
        <f aca="false">SUMIFS(品項年度售價!$D$2:$D$31,品項年度售價!$A$2:$A$31,$B4526,品項年度售價!$B$2:$B$31,$E4526)</f>
        <v>320</v>
      </c>
      <c r="I4526" s="4" t="n">
        <v>510</v>
      </c>
      <c r="J4526" s="14" t="n">
        <f aca="false">H4526*I4526</f>
        <v>163200</v>
      </c>
    </row>
    <row r="4527" customFormat="false" ht="15" hidden="false" customHeight="false" outlineLevel="0" collapsed="false">
      <c r="A4527" s="6" t="str">
        <f aca="false">TEXT(B4527,"0")&amp;"-"&amp;TEXT(C4527,"00")</f>
        <v>2026-01</v>
      </c>
      <c r="B4527" s="4" t="n">
        <v>2026</v>
      </c>
      <c r="C4527" s="4" t="n">
        <v>1</v>
      </c>
      <c r="D4527" s="9" t="s">
        <v>297</v>
      </c>
      <c r="E4527" s="9" t="s">
        <v>360</v>
      </c>
      <c r="F4527" s="12" t="str">
        <f aca="false">INDEX(品項主檔!$B$2:$B$11,MATCH($E4527,品項主檔!$A$2:$A$11,0))</f>
        <v>塔香涼麵</v>
      </c>
      <c r="G4527" s="12" t="str">
        <f aca="false">INDEX(品項主檔!$C$2:$C$11,MATCH($E4527,品項主檔!$A$2:$A$11,0))</f>
        <v>主食</v>
      </c>
      <c r="H4527" s="17" t="n">
        <f aca="false">SUMIFS(品項年度售價!$D$2:$D$31,品項年度售價!$A$2:$A$31,$B4527,品項年度售價!$B$2:$B$31,$E4527)</f>
        <v>195</v>
      </c>
      <c r="I4527" s="4" t="n">
        <v>195</v>
      </c>
      <c r="J4527" s="14" t="n">
        <f aca="false">H4527*I4527</f>
        <v>38025</v>
      </c>
    </row>
    <row r="4528" customFormat="false" ht="15" hidden="false" customHeight="false" outlineLevel="0" collapsed="false">
      <c r="A4528" s="6" t="str">
        <f aca="false">TEXT(B4528,"0")&amp;"-"&amp;TEXT(C4528,"00")</f>
        <v>2026-01</v>
      </c>
      <c r="B4528" s="4" t="n">
        <v>2026</v>
      </c>
      <c r="C4528" s="4" t="n">
        <v>1</v>
      </c>
      <c r="D4528" s="9" t="s">
        <v>297</v>
      </c>
      <c r="E4528" s="9" t="s">
        <v>362</v>
      </c>
      <c r="F4528" s="12" t="str">
        <f aca="false">INDEX(品項主檔!$B$2:$B$11,MATCH($E4528,品項主檔!$A$2:$A$11,0))</f>
        <v>海鮮炒飯</v>
      </c>
      <c r="G4528" s="12" t="str">
        <f aca="false">INDEX(品項主檔!$C$2:$C$11,MATCH($E4528,品項主檔!$A$2:$A$11,0))</f>
        <v>主食</v>
      </c>
      <c r="H4528" s="17" t="n">
        <f aca="false">SUMIFS(品項年度售價!$D$2:$D$31,品項年度售價!$A$2:$A$31,$B4528,品項年度售價!$B$2:$B$31,$E4528)</f>
        <v>265</v>
      </c>
      <c r="I4528" s="4" t="n">
        <v>543</v>
      </c>
      <c r="J4528" s="14" t="n">
        <f aca="false">H4528*I4528</f>
        <v>143895</v>
      </c>
    </row>
    <row r="4529" customFormat="false" ht="15" hidden="false" customHeight="false" outlineLevel="0" collapsed="false">
      <c r="A4529" s="6" t="str">
        <f aca="false">TEXT(B4529,"0")&amp;"-"&amp;TEXT(C4529,"00")</f>
        <v>2026-01</v>
      </c>
      <c r="B4529" s="4" t="n">
        <v>2026</v>
      </c>
      <c r="C4529" s="4" t="n">
        <v>1</v>
      </c>
      <c r="D4529" s="9" t="s">
        <v>297</v>
      </c>
      <c r="E4529" s="9" t="s">
        <v>364</v>
      </c>
      <c r="F4529" s="12" t="str">
        <f aca="false">INDEX(品項主檔!$B$2:$B$11,MATCH($E4529,品項主檔!$A$2:$A$11,0))</f>
        <v>酸辣湯</v>
      </c>
      <c r="G4529" s="12" t="str">
        <f aca="false">INDEX(品項主檔!$C$2:$C$11,MATCH($E4529,品項主檔!$A$2:$A$11,0))</f>
        <v>湯品</v>
      </c>
      <c r="H4529" s="17" t="n">
        <f aca="false">SUMIFS(品項年度售價!$D$2:$D$31,品項年度售價!$A$2:$A$31,$B4529,品項年度售價!$B$2:$B$31,$E4529)</f>
        <v>65</v>
      </c>
      <c r="I4529" s="4" t="n">
        <v>2297</v>
      </c>
      <c r="J4529" s="14" t="n">
        <f aca="false">H4529*I4529</f>
        <v>149305</v>
      </c>
    </row>
    <row r="4530" customFormat="false" ht="15" hidden="false" customHeight="false" outlineLevel="0" collapsed="false">
      <c r="A4530" s="6" t="str">
        <f aca="false">TEXT(B4530,"0")&amp;"-"&amp;TEXT(C4530,"00")</f>
        <v>2026-01</v>
      </c>
      <c r="B4530" s="4" t="n">
        <v>2026</v>
      </c>
      <c r="C4530" s="4" t="n">
        <v>1</v>
      </c>
      <c r="D4530" s="9" t="s">
        <v>297</v>
      </c>
      <c r="E4530" s="9" t="s">
        <v>367</v>
      </c>
      <c r="F4530" s="12" t="str">
        <f aca="false">INDEX(品項主檔!$B$2:$B$11,MATCH($E4530,品項主檔!$A$2:$A$11,0))</f>
        <v>招牌滷味拼盤</v>
      </c>
      <c r="G4530" s="12" t="str">
        <f aca="false">INDEX(品項主檔!$C$2:$C$11,MATCH($E4530,品項主檔!$A$2:$A$11,0))</f>
        <v>小菜</v>
      </c>
      <c r="H4530" s="17" t="n">
        <f aca="false">SUMIFS(品項年度售價!$D$2:$D$31,品項年度售價!$A$2:$A$31,$B4530,品項年度售價!$B$2:$B$31,$E4530)</f>
        <v>130</v>
      </c>
      <c r="I4530" s="4" t="n">
        <v>1946</v>
      </c>
      <c r="J4530" s="14" t="n">
        <f aca="false">H4530*I4530</f>
        <v>252980</v>
      </c>
    </row>
    <row r="4531" customFormat="false" ht="15" hidden="false" customHeight="false" outlineLevel="0" collapsed="false">
      <c r="A4531" s="6" t="str">
        <f aca="false">TEXT(B4531,"0")&amp;"-"&amp;TEXT(C4531,"00")</f>
        <v>2026-01</v>
      </c>
      <c r="B4531" s="4" t="n">
        <v>2026</v>
      </c>
      <c r="C4531" s="4" t="n">
        <v>1</v>
      </c>
      <c r="D4531" s="9" t="s">
        <v>297</v>
      </c>
      <c r="E4531" s="9" t="s">
        <v>370</v>
      </c>
      <c r="F4531" s="12" t="str">
        <f aca="false">INDEX(品項主檔!$B$2:$B$11,MATCH($E4531,品項主檔!$A$2:$A$11,0))</f>
        <v>古早味紅茶</v>
      </c>
      <c r="G4531" s="12" t="str">
        <f aca="false">INDEX(品項主檔!$C$2:$C$11,MATCH($E4531,品項主檔!$A$2:$A$11,0))</f>
        <v>飲品</v>
      </c>
      <c r="H4531" s="17" t="n">
        <f aca="false">SUMIFS(品項年度售價!$D$2:$D$31,品項年度售價!$A$2:$A$31,$B4531,品項年度售價!$B$2:$B$31,$E4531)</f>
        <v>45</v>
      </c>
      <c r="I4531" s="4" t="n">
        <v>3071</v>
      </c>
      <c r="J4531" s="14" t="n">
        <f aca="false">H4531*I4531</f>
        <v>138195</v>
      </c>
    </row>
    <row r="4532" customFormat="false" ht="15" hidden="false" customHeight="false" outlineLevel="0" collapsed="false">
      <c r="A4532" s="6" t="str">
        <f aca="false">TEXT(B4532,"0")&amp;"-"&amp;TEXT(C4532,"00")</f>
        <v>2026-01</v>
      </c>
      <c r="B4532" s="4" t="n">
        <v>2026</v>
      </c>
      <c r="C4532" s="4" t="n">
        <v>1</v>
      </c>
      <c r="D4532" s="9" t="s">
        <v>325</v>
      </c>
      <c r="E4532" s="9" t="s">
        <v>349</v>
      </c>
      <c r="F4532" s="12" t="str">
        <f aca="false">INDEX(品項主檔!$B$2:$B$11,MATCH($E4532,品項主檔!$A$2:$A$11,0))</f>
        <v>招牌牛肉麵</v>
      </c>
      <c r="G4532" s="12" t="str">
        <f aca="false">INDEX(品項主檔!$C$2:$C$11,MATCH($E4532,品項主檔!$A$2:$A$11,0))</f>
        <v>主食</v>
      </c>
      <c r="H4532" s="17" t="n">
        <f aca="false">SUMIFS(品項年度售價!$D$2:$D$31,品項年度售價!$A$2:$A$31,$B4532,品項年度售價!$B$2:$B$31,$E4532)</f>
        <v>305</v>
      </c>
      <c r="I4532" s="4" t="n">
        <v>660</v>
      </c>
      <c r="J4532" s="14" t="n">
        <f aca="false">H4532*I4532</f>
        <v>201300</v>
      </c>
    </row>
    <row r="4533" customFormat="false" ht="15" hidden="false" customHeight="false" outlineLevel="0" collapsed="false">
      <c r="A4533" s="6" t="str">
        <f aca="false">TEXT(B4533,"0")&amp;"-"&amp;TEXT(C4533,"00")</f>
        <v>2026-01</v>
      </c>
      <c r="B4533" s="4" t="n">
        <v>2026</v>
      </c>
      <c r="C4533" s="4" t="n">
        <v>1</v>
      </c>
      <c r="D4533" s="9" t="s">
        <v>325</v>
      </c>
      <c r="E4533" s="9" t="s">
        <v>352</v>
      </c>
      <c r="F4533" s="12" t="str">
        <f aca="false">INDEX(品項主檔!$B$2:$B$11,MATCH($E4533,品項主檔!$A$2:$A$11,0))</f>
        <v>三杯雞定食</v>
      </c>
      <c r="G4533" s="12" t="str">
        <f aca="false">INDEX(品項主檔!$C$2:$C$11,MATCH($E4533,品項主檔!$A$2:$A$11,0))</f>
        <v>主食</v>
      </c>
      <c r="H4533" s="17" t="n">
        <f aca="false">SUMIFS(品項年度售價!$D$2:$D$31,品項年度售價!$A$2:$A$31,$B4533,品項年度售價!$B$2:$B$31,$E4533)</f>
        <v>275</v>
      </c>
      <c r="I4533" s="4" t="n">
        <v>495</v>
      </c>
      <c r="J4533" s="14" t="n">
        <f aca="false">H4533*I4533</f>
        <v>136125</v>
      </c>
    </row>
    <row r="4534" customFormat="false" ht="15" hidden="false" customHeight="false" outlineLevel="0" collapsed="false">
      <c r="A4534" s="6" t="str">
        <f aca="false">TEXT(B4534,"0")&amp;"-"&amp;TEXT(C4534,"00")</f>
        <v>2026-01</v>
      </c>
      <c r="B4534" s="4" t="n">
        <v>2026</v>
      </c>
      <c r="C4534" s="4" t="n">
        <v>1</v>
      </c>
      <c r="D4534" s="9" t="s">
        <v>325</v>
      </c>
      <c r="E4534" s="9" t="s">
        <v>354</v>
      </c>
      <c r="F4534" s="12" t="str">
        <f aca="false">INDEX(品項主檔!$B$2:$B$11,MATCH($E4534,品項主檔!$A$2:$A$11,0))</f>
        <v>蔥油雞腿飯</v>
      </c>
      <c r="G4534" s="12" t="str">
        <f aca="false">INDEX(品項主檔!$C$2:$C$11,MATCH($E4534,品項主檔!$A$2:$A$11,0))</f>
        <v>主食</v>
      </c>
      <c r="H4534" s="17" t="n">
        <f aca="false">SUMIFS(品項年度售價!$D$2:$D$31,品項年度售價!$A$2:$A$31,$B4534,品項年度售價!$B$2:$B$31,$E4534)</f>
        <v>240</v>
      </c>
      <c r="I4534" s="4" t="n">
        <v>621</v>
      </c>
      <c r="J4534" s="14" t="n">
        <f aca="false">H4534*I4534</f>
        <v>149040</v>
      </c>
    </row>
    <row r="4535" customFormat="false" ht="15" hidden="false" customHeight="false" outlineLevel="0" collapsed="false">
      <c r="A4535" s="6" t="str">
        <f aca="false">TEXT(B4535,"0")&amp;"-"&amp;TEXT(C4535,"00")</f>
        <v>2026-01</v>
      </c>
      <c r="B4535" s="4" t="n">
        <v>2026</v>
      </c>
      <c r="C4535" s="4" t="n">
        <v>1</v>
      </c>
      <c r="D4535" s="9" t="s">
        <v>325</v>
      </c>
      <c r="E4535" s="9" t="s">
        <v>356</v>
      </c>
      <c r="F4535" s="12" t="str">
        <f aca="false">INDEX(品項主檔!$B$2:$B$11,MATCH($E4535,品項主檔!$A$2:$A$11,0))</f>
        <v>黑胡椒豬排飯</v>
      </c>
      <c r="G4535" s="12" t="str">
        <f aca="false">INDEX(品項主檔!$C$2:$C$11,MATCH($E4535,品項主檔!$A$2:$A$11,0))</f>
        <v>主食</v>
      </c>
      <c r="H4535" s="17" t="n">
        <f aca="false">SUMIFS(品項年度售價!$D$2:$D$31,品項年度售價!$A$2:$A$31,$B4535,品項年度售價!$B$2:$B$31,$E4535)</f>
        <v>255</v>
      </c>
      <c r="I4535" s="4" t="n">
        <v>549</v>
      </c>
      <c r="J4535" s="14" t="n">
        <f aca="false">H4535*I4535</f>
        <v>139995</v>
      </c>
    </row>
    <row r="4536" customFormat="false" ht="15" hidden="false" customHeight="false" outlineLevel="0" collapsed="false">
      <c r="A4536" s="6" t="str">
        <f aca="false">TEXT(B4536,"0")&amp;"-"&amp;TEXT(C4536,"00")</f>
        <v>2026-01</v>
      </c>
      <c r="B4536" s="4" t="n">
        <v>2026</v>
      </c>
      <c r="C4536" s="4" t="n">
        <v>1</v>
      </c>
      <c r="D4536" s="9" t="s">
        <v>325</v>
      </c>
      <c r="E4536" s="9" t="s">
        <v>358</v>
      </c>
      <c r="F4536" s="12" t="str">
        <f aca="false">INDEX(品項主檔!$B$2:$B$11,MATCH($E4536,品項主檔!$A$2:$A$11,0))</f>
        <v>麻油雞湯麵</v>
      </c>
      <c r="G4536" s="12" t="str">
        <f aca="false">INDEX(品項主檔!$C$2:$C$11,MATCH($E4536,品項主檔!$A$2:$A$11,0))</f>
        <v>主食</v>
      </c>
      <c r="H4536" s="17" t="n">
        <f aca="false">SUMIFS(品項年度售價!$D$2:$D$31,品項年度售價!$A$2:$A$31,$B4536,品項年度售價!$B$2:$B$31,$E4536)</f>
        <v>320</v>
      </c>
      <c r="I4536" s="4" t="n">
        <v>719</v>
      </c>
      <c r="J4536" s="14" t="n">
        <f aca="false">H4536*I4536</f>
        <v>230080</v>
      </c>
    </row>
    <row r="4537" customFormat="false" ht="15" hidden="false" customHeight="false" outlineLevel="0" collapsed="false">
      <c r="A4537" s="6" t="str">
        <f aca="false">TEXT(B4537,"0")&amp;"-"&amp;TEXT(C4537,"00")</f>
        <v>2026-01</v>
      </c>
      <c r="B4537" s="4" t="n">
        <v>2026</v>
      </c>
      <c r="C4537" s="4" t="n">
        <v>1</v>
      </c>
      <c r="D4537" s="9" t="s">
        <v>325</v>
      </c>
      <c r="E4537" s="9" t="s">
        <v>360</v>
      </c>
      <c r="F4537" s="12" t="str">
        <f aca="false">INDEX(品項主檔!$B$2:$B$11,MATCH($E4537,品項主檔!$A$2:$A$11,0))</f>
        <v>塔香涼麵</v>
      </c>
      <c r="G4537" s="12" t="str">
        <f aca="false">INDEX(品項主檔!$C$2:$C$11,MATCH($E4537,品項主檔!$A$2:$A$11,0))</f>
        <v>主食</v>
      </c>
      <c r="H4537" s="17" t="n">
        <f aca="false">SUMIFS(品項年度售價!$D$2:$D$31,品項年度售價!$A$2:$A$31,$B4537,品項年度售價!$B$2:$B$31,$E4537)</f>
        <v>195</v>
      </c>
      <c r="I4537" s="4" t="n">
        <v>284</v>
      </c>
      <c r="J4537" s="14" t="n">
        <f aca="false">H4537*I4537</f>
        <v>55380</v>
      </c>
    </row>
    <row r="4538" customFormat="false" ht="15" hidden="false" customHeight="false" outlineLevel="0" collapsed="false">
      <c r="A4538" s="6" t="str">
        <f aca="false">TEXT(B4538,"0")&amp;"-"&amp;TEXT(C4538,"00")</f>
        <v>2026-01</v>
      </c>
      <c r="B4538" s="4" t="n">
        <v>2026</v>
      </c>
      <c r="C4538" s="4" t="n">
        <v>1</v>
      </c>
      <c r="D4538" s="9" t="s">
        <v>325</v>
      </c>
      <c r="E4538" s="9" t="s">
        <v>362</v>
      </c>
      <c r="F4538" s="12" t="str">
        <f aca="false">INDEX(品項主檔!$B$2:$B$11,MATCH($E4538,品項主檔!$A$2:$A$11,0))</f>
        <v>海鮮炒飯</v>
      </c>
      <c r="G4538" s="12" t="str">
        <f aca="false">INDEX(品項主檔!$C$2:$C$11,MATCH($E4538,品項主檔!$A$2:$A$11,0))</f>
        <v>主食</v>
      </c>
      <c r="H4538" s="17" t="n">
        <f aca="false">SUMIFS(品項年度售價!$D$2:$D$31,品項年度售價!$A$2:$A$31,$B4538,品項年度售價!$B$2:$B$31,$E4538)</f>
        <v>265</v>
      </c>
      <c r="I4538" s="4" t="n">
        <v>505</v>
      </c>
      <c r="J4538" s="14" t="n">
        <f aca="false">H4538*I4538</f>
        <v>133825</v>
      </c>
    </row>
    <row r="4539" customFormat="false" ht="15" hidden="false" customHeight="false" outlineLevel="0" collapsed="false">
      <c r="A4539" s="6" t="str">
        <f aca="false">TEXT(B4539,"0")&amp;"-"&amp;TEXT(C4539,"00")</f>
        <v>2026-01</v>
      </c>
      <c r="B4539" s="4" t="n">
        <v>2026</v>
      </c>
      <c r="C4539" s="4" t="n">
        <v>1</v>
      </c>
      <c r="D4539" s="9" t="s">
        <v>325</v>
      </c>
      <c r="E4539" s="9" t="s">
        <v>364</v>
      </c>
      <c r="F4539" s="12" t="str">
        <f aca="false">INDEX(品項主檔!$B$2:$B$11,MATCH($E4539,品項主檔!$A$2:$A$11,0))</f>
        <v>酸辣湯</v>
      </c>
      <c r="G4539" s="12" t="str">
        <f aca="false">INDEX(品項主檔!$C$2:$C$11,MATCH($E4539,品項主檔!$A$2:$A$11,0))</f>
        <v>湯品</v>
      </c>
      <c r="H4539" s="17" t="n">
        <f aca="false">SUMIFS(品項年度售價!$D$2:$D$31,品項年度售價!$A$2:$A$31,$B4539,品項年度售價!$B$2:$B$31,$E4539)</f>
        <v>65</v>
      </c>
      <c r="I4539" s="4" t="n">
        <v>3531</v>
      </c>
      <c r="J4539" s="14" t="n">
        <f aca="false">H4539*I4539</f>
        <v>229515</v>
      </c>
    </row>
    <row r="4540" customFormat="false" ht="15" hidden="false" customHeight="false" outlineLevel="0" collapsed="false">
      <c r="A4540" s="6" t="str">
        <f aca="false">TEXT(B4540,"0")&amp;"-"&amp;TEXT(C4540,"00")</f>
        <v>2026-01</v>
      </c>
      <c r="B4540" s="4" t="n">
        <v>2026</v>
      </c>
      <c r="C4540" s="4" t="n">
        <v>1</v>
      </c>
      <c r="D4540" s="9" t="s">
        <v>325</v>
      </c>
      <c r="E4540" s="9" t="s">
        <v>367</v>
      </c>
      <c r="F4540" s="12" t="str">
        <f aca="false">INDEX(品項主檔!$B$2:$B$11,MATCH($E4540,品項主檔!$A$2:$A$11,0))</f>
        <v>招牌滷味拼盤</v>
      </c>
      <c r="G4540" s="12" t="str">
        <f aca="false">INDEX(品項主檔!$C$2:$C$11,MATCH($E4540,品項主檔!$A$2:$A$11,0))</f>
        <v>小菜</v>
      </c>
      <c r="H4540" s="17" t="n">
        <f aca="false">SUMIFS(品項年度售價!$D$2:$D$31,品項年度售價!$A$2:$A$31,$B4540,品項年度售價!$B$2:$B$31,$E4540)</f>
        <v>130</v>
      </c>
      <c r="I4540" s="4" t="n">
        <v>2302</v>
      </c>
      <c r="J4540" s="14" t="n">
        <f aca="false">H4540*I4540</f>
        <v>299260</v>
      </c>
    </row>
    <row r="4541" customFormat="false" ht="15" hidden="false" customHeight="false" outlineLevel="0" collapsed="false">
      <c r="A4541" s="6" t="str">
        <f aca="false">TEXT(B4541,"0")&amp;"-"&amp;TEXT(C4541,"00")</f>
        <v>2026-01</v>
      </c>
      <c r="B4541" s="4" t="n">
        <v>2026</v>
      </c>
      <c r="C4541" s="4" t="n">
        <v>1</v>
      </c>
      <c r="D4541" s="9" t="s">
        <v>325</v>
      </c>
      <c r="E4541" s="9" t="s">
        <v>370</v>
      </c>
      <c r="F4541" s="12" t="str">
        <f aca="false">INDEX(品項主檔!$B$2:$B$11,MATCH($E4541,品項主檔!$A$2:$A$11,0))</f>
        <v>古早味紅茶</v>
      </c>
      <c r="G4541" s="12" t="str">
        <f aca="false">INDEX(品項主檔!$C$2:$C$11,MATCH($E4541,品項主檔!$A$2:$A$11,0))</f>
        <v>飲品</v>
      </c>
      <c r="H4541" s="17" t="n">
        <f aca="false">SUMIFS(品項年度售價!$D$2:$D$31,品項年度售價!$A$2:$A$31,$B4541,品項年度售價!$B$2:$B$31,$E4541)</f>
        <v>45</v>
      </c>
      <c r="I4541" s="4" t="n">
        <v>4555</v>
      </c>
      <c r="J4541" s="14" t="n">
        <f aca="false">H4541*I4541</f>
        <v>204975</v>
      </c>
    </row>
    <row r="4542" customFormat="false" ht="15" hidden="false" customHeight="false" outlineLevel="0" collapsed="false">
      <c r="A4542" s="6" t="str">
        <f aca="false">TEXT(B4542,"0")&amp;"-"&amp;TEXT(C4542,"00")</f>
        <v>2026-01</v>
      </c>
      <c r="B4542" s="4" t="n">
        <v>2026</v>
      </c>
      <c r="C4542" s="4" t="n">
        <v>1</v>
      </c>
      <c r="D4542" s="9" t="s">
        <v>328</v>
      </c>
      <c r="E4542" s="9" t="s">
        <v>349</v>
      </c>
      <c r="F4542" s="12" t="str">
        <f aca="false">INDEX(品項主檔!$B$2:$B$11,MATCH($E4542,品項主檔!$A$2:$A$11,0))</f>
        <v>招牌牛肉麵</v>
      </c>
      <c r="G4542" s="12" t="str">
        <f aca="false">INDEX(品項主檔!$C$2:$C$11,MATCH($E4542,品項主檔!$A$2:$A$11,0))</f>
        <v>主食</v>
      </c>
      <c r="H4542" s="17" t="n">
        <f aca="false">SUMIFS(品項年度售價!$D$2:$D$31,品項年度售價!$A$2:$A$31,$B4542,品項年度售價!$B$2:$B$31,$E4542)</f>
        <v>305</v>
      </c>
      <c r="I4542" s="4" t="n">
        <v>538</v>
      </c>
      <c r="J4542" s="14" t="n">
        <f aca="false">H4542*I4542</f>
        <v>164090</v>
      </c>
    </row>
    <row r="4543" customFormat="false" ht="15" hidden="false" customHeight="false" outlineLevel="0" collapsed="false">
      <c r="A4543" s="6" t="str">
        <f aca="false">TEXT(B4543,"0")&amp;"-"&amp;TEXT(C4543,"00")</f>
        <v>2026-01</v>
      </c>
      <c r="B4543" s="4" t="n">
        <v>2026</v>
      </c>
      <c r="C4543" s="4" t="n">
        <v>1</v>
      </c>
      <c r="D4543" s="9" t="s">
        <v>328</v>
      </c>
      <c r="E4543" s="9" t="s">
        <v>352</v>
      </c>
      <c r="F4543" s="12" t="str">
        <f aca="false">INDEX(品項主檔!$B$2:$B$11,MATCH($E4543,品項主檔!$A$2:$A$11,0))</f>
        <v>三杯雞定食</v>
      </c>
      <c r="G4543" s="12" t="str">
        <f aca="false">INDEX(品項主檔!$C$2:$C$11,MATCH($E4543,品項主檔!$A$2:$A$11,0))</f>
        <v>主食</v>
      </c>
      <c r="H4543" s="17" t="n">
        <f aca="false">SUMIFS(品項年度售價!$D$2:$D$31,品項年度售價!$A$2:$A$31,$B4543,品項年度售價!$B$2:$B$31,$E4543)</f>
        <v>275</v>
      </c>
      <c r="I4543" s="4" t="n">
        <v>488</v>
      </c>
      <c r="J4543" s="14" t="n">
        <f aca="false">H4543*I4543</f>
        <v>134200</v>
      </c>
    </row>
    <row r="4544" customFormat="false" ht="15" hidden="false" customHeight="false" outlineLevel="0" collapsed="false">
      <c r="A4544" s="6" t="str">
        <f aca="false">TEXT(B4544,"0")&amp;"-"&amp;TEXT(C4544,"00")</f>
        <v>2026-01</v>
      </c>
      <c r="B4544" s="4" t="n">
        <v>2026</v>
      </c>
      <c r="C4544" s="4" t="n">
        <v>1</v>
      </c>
      <c r="D4544" s="9" t="s">
        <v>328</v>
      </c>
      <c r="E4544" s="9" t="s">
        <v>354</v>
      </c>
      <c r="F4544" s="12" t="str">
        <f aca="false">INDEX(品項主檔!$B$2:$B$11,MATCH($E4544,品項主檔!$A$2:$A$11,0))</f>
        <v>蔥油雞腿飯</v>
      </c>
      <c r="G4544" s="12" t="str">
        <f aca="false">INDEX(品項主檔!$C$2:$C$11,MATCH($E4544,品項主檔!$A$2:$A$11,0))</f>
        <v>主食</v>
      </c>
      <c r="H4544" s="17" t="n">
        <f aca="false">SUMIFS(品項年度售價!$D$2:$D$31,品項年度售價!$A$2:$A$31,$B4544,品項年度售價!$B$2:$B$31,$E4544)</f>
        <v>240</v>
      </c>
      <c r="I4544" s="4" t="n">
        <v>375</v>
      </c>
      <c r="J4544" s="14" t="n">
        <f aca="false">H4544*I4544</f>
        <v>90000</v>
      </c>
    </row>
    <row r="4545" customFormat="false" ht="15" hidden="false" customHeight="false" outlineLevel="0" collapsed="false">
      <c r="A4545" s="6" t="str">
        <f aca="false">TEXT(B4545,"0")&amp;"-"&amp;TEXT(C4545,"00")</f>
        <v>2026-01</v>
      </c>
      <c r="B4545" s="4" t="n">
        <v>2026</v>
      </c>
      <c r="C4545" s="4" t="n">
        <v>1</v>
      </c>
      <c r="D4545" s="9" t="s">
        <v>328</v>
      </c>
      <c r="E4545" s="9" t="s">
        <v>356</v>
      </c>
      <c r="F4545" s="12" t="str">
        <f aca="false">INDEX(品項主檔!$B$2:$B$11,MATCH($E4545,品項主檔!$A$2:$A$11,0))</f>
        <v>黑胡椒豬排飯</v>
      </c>
      <c r="G4545" s="12" t="str">
        <f aca="false">INDEX(品項主檔!$C$2:$C$11,MATCH($E4545,品項主檔!$A$2:$A$11,0))</f>
        <v>主食</v>
      </c>
      <c r="H4545" s="17" t="n">
        <f aca="false">SUMIFS(品項年度售價!$D$2:$D$31,品項年度售價!$A$2:$A$31,$B4545,品項年度售價!$B$2:$B$31,$E4545)</f>
        <v>255</v>
      </c>
      <c r="I4545" s="4" t="n">
        <v>423</v>
      </c>
      <c r="J4545" s="14" t="n">
        <f aca="false">H4545*I4545</f>
        <v>107865</v>
      </c>
    </row>
    <row r="4546" customFormat="false" ht="15" hidden="false" customHeight="false" outlineLevel="0" collapsed="false">
      <c r="A4546" s="6" t="str">
        <f aca="false">TEXT(B4546,"0")&amp;"-"&amp;TEXT(C4546,"00")</f>
        <v>2026-01</v>
      </c>
      <c r="B4546" s="4" t="n">
        <v>2026</v>
      </c>
      <c r="C4546" s="4" t="n">
        <v>1</v>
      </c>
      <c r="D4546" s="9" t="s">
        <v>328</v>
      </c>
      <c r="E4546" s="9" t="s">
        <v>358</v>
      </c>
      <c r="F4546" s="12" t="str">
        <f aca="false">INDEX(品項主檔!$B$2:$B$11,MATCH($E4546,品項主檔!$A$2:$A$11,0))</f>
        <v>麻油雞湯麵</v>
      </c>
      <c r="G4546" s="12" t="str">
        <f aca="false">INDEX(品項主檔!$C$2:$C$11,MATCH($E4546,品項主檔!$A$2:$A$11,0))</f>
        <v>主食</v>
      </c>
      <c r="H4546" s="17" t="n">
        <f aca="false">SUMIFS(品項年度售價!$D$2:$D$31,品項年度售價!$A$2:$A$31,$B4546,品項年度售價!$B$2:$B$31,$E4546)</f>
        <v>320</v>
      </c>
      <c r="I4546" s="4" t="n">
        <v>479</v>
      </c>
      <c r="J4546" s="14" t="n">
        <f aca="false">H4546*I4546</f>
        <v>153280</v>
      </c>
    </row>
    <row r="4547" customFormat="false" ht="15" hidden="false" customHeight="false" outlineLevel="0" collapsed="false">
      <c r="A4547" s="6" t="str">
        <f aca="false">TEXT(B4547,"0")&amp;"-"&amp;TEXT(C4547,"00")</f>
        <v>2026-01</v>
      </c>
      <c r="B4547" s="4" t="n">
        <v>2026</v>
      </c>
      <c r="C4547" s="4" t="n">
        <v>1</v>
      </c>
      <c r="D4547" s="9" t="s">
        <v>328</v>
      </c>
      <c r="E4547" s="9" t="s">
        <v>360</v>
      </c>
      <c r="F4547" s="12" t="str">
        <f aca="false">INDEX(品項主檔!$B$2:$B$11,MATCH($E4547,品項主檔!$A$2:$A$11,0))</f>
        <v>塔香涼麵</v>
      </c>
      <c r="G4547" s="12" t="str">
        <f aca="false">INDEX(品項主檔!$C$2:$C$11,MATCH($E4547,品項主檔!$A$2:$A$11,0))</f>
        <v>主食</v>
      </c>
      <c r="H4547" s="17" t="n">
        <f aca="false">SUMIFS(品項年度售價!$D$2:$D$31,品項年度售價!$A$2:$A$31,$B4547,品項年度售價!$B$2:$B$31,$E4547)</f>
        <v>195</v>
      </c>
      <c r="I4547" s="4" t="n">
        <v>193</v>
      </c>
      <c r="J4547" s="14" t="n">
        <f aca="false">H4547*I4547</f>
        <v>37635</v>
      </c>
    </row>
    <row r="4548" customFormat="false" ht="15" hidden="false" customHeight="false" outlineLevel="0" collapsed="false">
      <c r="A4548" s="6" t="str">
        <f aca="false">TEXT(B4548,"0")&amp;"-"&amp;TEXT(C4548,"00")</f>
        <v>2026-01</v>
      </c>
      <c r="B4548" s="4" t="n">
        <v>2026</v>
      </c>
      <c r="C4548" s="4" t="n">
        <v>1</v>
      </c>
      <c r="D4548" s="9" t="s">
        <v>328</v>
      </c>
      <c r="E4548" s="9" t="s">
        <v>362</v>
      </c>
      <c r="F4548" s="12" t="str">
        <f aca="false">INDEX(品項主檔!$B$2:$B$11,MATCH($E4548,品項主檔!$A$2:$A$11,0))</f>
        <v>海鮮炒飯</v>
      </c>
      <c r="G4548" s="12" t="str">
        <f aca="false">INDEX(品項主檔!$C$2:$C$11,MATCH($E4548,品項主檔!$A$2:$A$11,0))</f>
        <v>主食</v>
      </c>
      <c r="H4548" s="17" t="n">
        <f aca="false">SUMIFS(品項年度售價!$D$2:$D$31,品項年度售價!$A$2:$A$31,$B4548,品項年度售價!$B$2:$B$31,$E4548)</f>
        <v>265</v>
      </c>
      <c r="I4548" s="4" t="n">
        <v>368</v>
      </c>
      <c r="J4548" s="14" t="n">
        <f aca="false">H4548*I4548</f>
        <v>97520</v>
      </c>
    </row>
    <row r="4549" customFormat="false" ht="15" hidden="false" customHeight="false" outlineLevel="0" collapsed="false">
      <c r="A4549" s="6" t="str">
        <f aca="false">TEXT(B4549,"0")&amp;"-"&amp;TEXT(C4549,"00")</f>
        <v>2026-01</v>
      </c>
      <c r="B4549" s="4" t="n">
        <v>2026</v>
      </c>
      <c r="C4549" s="4" t="n">
        <v>1</v>
      </c>
      <c r="D4549" s="9" t="s">
        <v>328</v>
      </c>
      <c r="E4549" s="9" t="s">
        <v>364</v>
      </c>
      <c r="F4549" s="12" t="str">
        <f aca="false">INDEX(品項主檔!$B$2:$B$11,MATCH($E4549,品項主檔!$A$2:$A$11,0))</f>
        <v>酸辣湯</v>
      </c>
      <c r="G4549" s="12" t="str">
        <f aca="false">INDEX(品項主檔!$C$2:$C$11,MATCH($E4549,品項主檔!$A$2:$A$11,0))</f>
        <v>湯品</v>
      </c>
      <c r="H4549" s="17" t="n">
        <f aca="false">SUMIFS(品項年度售價!$D$2:$D$31,品項年度售價!$A$2:$A$31,$B4549,品項年度售價!$B$2:$B$31,$E4549)</f>
        <v>65</v>
      </c>
      <c r="I4549" s="4" t="n">
        <v>2854</v>
      </c>
      <c r="J4549" s="14" t="n">
        <f aca="false">H4549*I4549</f>
        <v>185510</v>
      </c>
    </row>
    <row r="4550" customFormat="false" ht="15" hidden="false" customHeight="false" outlineLevel="0" collapsed="false">
      <c r="A4550" s="6" t="str">
        <f aca="false">TEXT(B4550,"0")&amp;"-"&amp;TEXT(C4550,"00")</f>
        <v>2026-01</v>
      </c>
      <c r="B4550" s="4" t="n">
        <v>2026</v>
      </c>
      <c r="C4550" s="4" t="n">
        <v>1</v>
      </c>
      <c r="D4550" s="9" t="s">
        <v>328</v>
      </c>
      <c r="E4550" s="9" t="s">
        <v>367</v>
      </c>
      <c r="F4550" s="12" t="str">
        <f aca="false">INDEX(品項主檔!$B$2:$B$11,MATCH($E4550,品項主檔!$A$2:$A$11,0))</f>
        <v>招牌滷味拼盤</v>
      </c>
      <c r="G4550" s="12" t="str">
        <f aca="false">INDEX(品項主檔!$C$2:$C$11,MATCH($E4550,品項主檔!$A$2:$A$11,0))</f>
        <v>小菜</v>
      </c>
      <c r="H4550" s="17" t="n">
        <f aca="false">SUMIFS(品項年度售價!$D$2:$D$31,品項年度售價!$A$2:$A$31,$B4550,品項年度售價!$B$2:$B$31,$E4550)</f>
        <v>130</v>
      </c>
      <c r="I4550" s="4" t="n">
        <v>1612</v>
      </c>
      <c r="J4550" s="14" t="n">
        <f aca="false">H4550*I4550</f>
        <v>209560</v>
      </c>
    </row>
    <row r="4551" customFormat="false" ht="15" hidden="false" customHeight="false" outlineLevel="0" collapsed="false">
      <c r="A4551" s="6" t="str">
        <f aca="false">TEXT(B4551,"0")&amp;"-"&amp;TEXT(C4551,"00")</f>
        <v>2026-01</v>
      </c>
      <c r="B4551" s="4" t="n">
        <v>2026</v>
      </c>
      <c r="C4551" s="4" t="n">
        <v>1</v>
      </c>
      <c r="D4551" s="9" t="s">
        <v>328</v>
      </c>
      <c r="E4551" s="9" t="s">
        <v>370</v>
      </c>
      <c r="F4551" s="12" t="str">
        <f aca="false">INDEX(品項主檔!$B$2:$B$11,MATCH($E4551,品項主檔!$A$2:$A$11,0))</f>
        <v>古早味紅茶</v>
      </c>
      <c r="G4551" s="12" t="str">
        <f aca="false">INDEX(品項主檔!$C$2:$C$11,MATCH($E4551,品項主檔!$A$2:$A$11,0))</f>
        <v>飲品</v>
      </c>
      <c r="H4551" s="17" t="n">
        <f aca="false">SUMIFS(品項年度售價!$D$2:$D$31,品項年度售價!$A$2:$A$31,$B4551,品項年度售價!$B$2:$B$31,$E4551)</f>
        <v>45</v>
      </c>
      <c r="I4551" s="4" t="n">
        <v>3566</v>
      </c>
      <c r="J4551" s="14" t="n">
        <f aca="false">H4551*I4551</f>
        <v>160470</v>
      </c>
    </row>
    <row r="4552" customFormat="false" ht="15" hidden="false" customHeight="false" outlineLevel="0" collapsed="false">
      <c r="A4552" s="6" t="str">
        <f aca="false">TEXT(B4552,"0")&amp;"-"&amp;TEXT(C4552,"00")</f>
        <v>2026-01</v>
      </c>
      <c r="B4552" s="4" t="n">
        <v>2026</v>
      </c>
      <c r="C4552" s="4" t="n">
        <v>1</v>
      </c>
      <c r="D4552" s="9" t="s">
        <v>280</v>
      </c>
      <c r="E4552" s="9" t="s">
        <v>349</v>
      </c>
      <c r="F4552" s="12" t="str">
        <f aca="false">INDEX(品項主檔!$B$2:$B$11,MATCH($E4552,品項主檔!$A$2:$A$11,0))</f>
        <v>招牌牛肉麵</v>
      </c>
      <c r="G4552" s="12" t="str">
        <f aca="false">INDEX(品項主檔!$C$2:$C$11,MATCH($E4552,品項主檔!$A$2:$A$11,0))</f>
        <v>主食</v>
      </c>
      <c r="H4552" s="17" t="n">
        <f aca="false">SUMIFS(品項年度售價!$D$2:$D$31,品項年度售價!$A$2:$A$31,$B4552,品項年度售價!$B$2:$B$31,$E4552)</f>
        <v>305</v>
      </c>
      <c r="I4552" s="4" t="n">
        <v>615</v>
      </c>
      <c r="J4552" s="14" t="n">
        <f aca="false">H4552*I4552</f>
        <v>187575</v>
      </c>
    </row>
    <row r="4553" customFormat="false" ht="15" hidden="false" customHeight="false" outlineLevel="0" collapsed="false">
      <c r="A4553" s="6" t="str">
        <f aca="false">TEXT(B4553,"0")&amp;"-"&amp;TEXT(C4553,"00")</f>
        <v>2026-01</v>
      </c>
      <c r="B4553" s="4" t="n">
        <v>2026</v>
      </c>
      <c r="C4553" s="4" t="n">
        <v>1</v>
      </c>
      <c r="D4553" s="9" t="s">
        <v>280</v>
      </c>
      <c r="E4553" s="9" t="s">
        <v>352</v>
      </c>
      <c r="F4553" s="12" t="str">
        <f aca="false">INDEX(品項主檔!$B$2:$B$11,MATCH($E4553,品項主檔!$A$2:$A$11,0))</f>
        <v>三杯雞定食</v>
      </c>
      <c r="G4553" s="12" t="str">
        <f aca="false">INDEX(品項主檔!$C$2:$C$11,MATCH($E4553,品項主檔!$A$2:$A$11,0))</f>
        <v>主食</v>
      </c>
      <c r="H4553" s="17" t="n">
        <f aca="false">SUMIFS(品項年度售價!$D$2:$D$31,品項年度售價!$A$2:$A$31,$B4553,品項年度售價!$B$2:$B$31,$E4553)</f>
        <v>275</v>
      </c>
      <c r="I4553" s="4" t="n">
        <v>570</v>
      </c>
      <c r="J4553" s="14" t="n">
        <f aca="false">H4553*I4553</f>
        <v>156750</v>
      </c>
    </row>
    <row r="4554" customFormat="false" ht="15" hidden="false" customHeight="false" outlineLevel="0" collapsed="false">
      <c r="A4554" s="6" t="str">
        <f aca="false">TEXT(B4554,"0")&amp;"-"&amp;TEXT(C4554,"00")</f>
        <v>2026-01</v>
      </c>
      <c r="B4554" s="4" t="n">
        <v>2026</v>
      </c>
      <c r="C4554" s="4" t="n">
        <v>1</v>
      </c>
      <c r="D4554" s="9" t="s">
        <v>280</v>
      </c>
      <c r="E4554" s="9" t="s">
        <v>354</v>
      </c>
      <c r="F4554" s="12" t="str">
        <f aca="false">INDEX(品項主檔!$B$2:$B$11,MATCH($E4554,品項主檔!$A$2:$A$11,0))</f>
        <v>蔥油雞腿飯</v>
      </c>
      <c r="G4554" s="12" t="str">
        <f aca="false">INDEX(品項主檔!$C$2:$C$11,MATCH($E4554,品項主檔!$A$2:$A$11,0))</f>
        <v>主食</v>
      </c>
      <c r="H4554" s="17" t="n">
        <f aca="false">SUMIFS(品項年度售價!$D$2:$D$31,品項年度售價!$A$2:$A$31,$B4554,品項年度售價!$B$2:$B$31,$E4554)</f>
        <v>240</v>
      </c>
      <c r="I4554" s="4" t="n">
        <v>537</v>
      </c>
      <c r="J4554" s="14" t="n">
        <f aca="false">H4554*I4554</f>
        <v>128880</v>
      </c>
    </row>
    <row r="4555" customFormat="false" ht="15" hidden="false" customHeight="false" outlineLevel="0" collapsed="false">
      <c r="A4555" s="6" t="str">
        <f aca="false">TEXT(B4555,"0")&amp;"-"&amp;TEXT(C4555,"00")</f>
        <v>2026-01</v>
      </c>
      <c r="B4555" s="4" t="n">
        <v>2026</v>
      </c>
      <c r="C4555" s="4" t="n">
        <v>1</v>
      </c>
      <c r="D4555" s="9" t="s">
        <v>280</v>
      </c>
      <c r="E4555" s="9" t="s">
        <v>356</v>
      </c>
      <c r="F4555" s="12" t="str">
        <f aca="false">INDEX(品項主檔!$B$2:$B$11,MATCH($E4555,品項主檔!$A$2:$A$11,0))</f>
        <v>黑胡椒豬排飯</v>
      </c>
      <c r="G4555" s="12" t="str">
        <f aca="false">INDEX(品項主檔!$C$2:$C$11,MATCH($E4555,品項主檔!$A$2:$A$11,0))</f>
        <v>主食</v>
      </c>
      <c r="H4555" s="17" t="n">
        <f aca="false">SUMIFS(品項年度售價!$D$2:$D$31,品項年度售價!$A$2:$A$31,$B4555,品項年度售價!$B$2:$B$31,$E4555)</f>
        <v>255</v>
      </c>
      <c r="I4555" s="4" t="n">
        <v>595</v>
      </c>
      <c r="J4555" s="14" t="n">
        <f aca="false">H4555*I4555</f>
        <v>151725</v>
      </c>
    </row>
    <row r="4556" customFormat="false" ht="15" hidden="false" customHeight="false" outlineLevel="0" collapsed="false">
      <c r="A4556" s="6" t="str">
        <f aca="false">TEXT(B4556,"0")&amp;"-"&amp;TEXT(C4556,"00")</f>
        <v>2026-01</v>
      </c>
      <c r="B4556" s="4" t="n">
        <v>2026</v>
      </c>
      <c r="C4556" s="4" t="n">
        <v>1</v>
      </c>
      <c r="D4556" s="9" t="s">
        <v>280</v>
      </c>
      <c r="E4556" s="9" t="s">
        <v>358</v>
      </c>
      <c r="F4556" s="12" t="str">
        <f aca="false">INDEX(品項主檔!$B$2:$B$11,MATCH($E4556,品項主檔!$A$2:$A$11,0))</f>
        <v>麻油雞湯麵</v>
      </c>
      <c r="G4556" s="12" t="str">
        <f aca="false">INDEX(品項主檔!$C$2:$C$11,MATCH($E4556,品項主檔!$A$2:$A$11,0))</f>
        <v>主食</v>
      </c>
      <c r="H4556" s="17" t="n">
        <f aca="false">SUMIFS(品項年度售價!$D$2:$D$31,品項年度售價!$A$2:$A$31,$B4556,品項年度售價!$B$2:$B$31,$E4556)</f>
        <v>320</v>
      </c>
      <c r="I4556" s="4" t="n">
        <v>839</v>
      </c>
      <c r="J4556" s="14" t="n">
        <f aca="false">H4556*I4556</f>
        <v>268480</v>
      </c>
    </row>
    <row r="4557" customFormat="false" ht="15" hidden="false" customHeight="false" outlineLevel="0" collapsed="false">
      <c r="A4557" s="6" t="str">
        <f aca="false">TEXT(B4557,"0")&amp;"-"&amp;TEXT(C4557,"00")</f>
        <v>2026-01</v>
      </c>
      <c r="B4557" s="4" t="n">
        <v>2026</v>
      </c>
      <c r="C4557" s="4" t="n">
        <v>1</v>
      </c>
      <c r="D4557" s="9" t="s">
        <v>280</v>
      </c>
      <c r="E4557" s="9" t="s">
        <v>360</v>
      </c>
      <c r="F4557" s="12" t="str">
        <f aca="false">INDEX(品項主檔!$B$2:$B$11,MATCH($E4557,品項主檔!$A$2:$A$11,0))</f>
        <v>塔香涼麵</v>
      </c>
      <c r="G4557" s="12" t="str">
        <f aca="false">INDEX(品項主檔!$C$2:$C$11,MATCH($E4557,品項主檔!$A$2:$A$11,0))</f>
        <v>主食</v>
      </c>
      <c r="H4557" s="17" t="n">
        <f aca="false">SUMIFS(品項年度售價!$D$2:$D$31,品項年度售價!$A$2:$A$31,$B4557,品項年度售價!$B$2:$B$31,$E4557)</f>
        <v>195</v>
      </c>
      <c r="I4557" s="4" t="n">
        <v>229</v>
      </c>
      <c r="J4557" s="14" t="n">
        <f aca="false">H4557*I4557</f>
        <v>44655</v>
      </c>
    </row>
    <row r="4558" customFormat="false" ht="15" hidden="false" customHeight="false" outlineLevel="0" collapsed="false">
      <c r="A4558" s="6" t="str">
        <f aca="false">TEXT(B4558,"0")&amp;"-"&amp;TEXT(C4558,"00")</f>
        <v>2026-01</v>
      </c>
      <c r="B4558" s="4" t="n">
        <v>2026</v>
      </c>
      <c r="C4558" s="4" t="n">
        <v>1</v>
      </c>
      <c r="D4558" s="9" t="s">
        <v>280</v>
      </c>
      <c r="E4558" s="9" t="s">
        <v>362</v>
      </c>
      <c r="F4558" s="12" t="str">
        <f aca="false">INDEX(品項主檔!$B$2:$B$11,MATCH($E4558,品項主檔!$A$2:$A$11,0))</f>
        <v>海鮮炒飯</v>
      </c>
      <c r="G4558" s="12" t="str">
        <f aca="false">INDEX(品項主檔!$C$2:$C$11,MATCH($E4558,品項主檔!$A$2:$A$11,0))</f>
        <v>主食</v>
      </c>
      <c r="H4558" s="17" t="n">
        <f aca="false">SUMIFS(品項年度售價!$D$2:$D$31,品項年度售價!$A$2:$A$31,$B4558,品項年度售價!$B$2:$B$31,$E4558)</f>
        <v>265</v>
      </c>
      <c r="I4558" s="4" t="n">
        <v>530</v>
      </c>
      <c r="J4558" s="14" t="n">
        <f aca="false">H4558*I4558</f>
        <v>140450</v>
      </c>
    </row>
    <row r="4559" customFormat="false" ht="15" hidden="false" customHeight="false" outlineLevel="0" collapsed="false">
      <c r="A4559" s="6" t="str">
        <f aca="false">TEXT(B4559,"0")&amp;"-"&amp;TEXT(C4559,"00")</f>
        <v>2026-01</v>
      </c>
      <c r="B4559" s="4" t="n">
        <v>2026</v>
      </c>
      <c r="C4559" s="4" t="n">
        <v>1</v>
      </c>
      <c r="D4559" s="9" t="s">
        <v>280</v>
      </c>
      <c r="E4559" s="9" t="s">
        <v>364</v>
      </c>
      <c r="F4559" s="12" t="str">
        <f aca="false">INDEX(品項主檔!$B$2:$B$11,MATCH($E4559,品項主檔!$A$2:$A$11,0))</f>
        <v>酸辣湯</v>
      </c>
      <c r="G4559" s="12" t="str">
        <f aca="false">INDEX(品項主檔!$C$2:$C$11,MATCH($E4559,品項主檔!$A$2:$A$11,0))</f>
        <v>湯品</v>
      </c>
      <c r="H4559" s="17" t="n">
        <f aca="false">SUMIFS(品項年度售價!$D$2:$D$31,品項年度售價!$A$2:$A$31,$B4559,品項年度售價!$B$2:$B$31,$E4559)</f>
        <v>65</v>
      </c>
      <c r="I4559" s="4" t="n">
        <v>3549</v>
      </c>
      <c r="J4559" s="14" t="n">
        <f aca="false">H4559*I4559</f>
        <v>230685</v>
      </c>
    </row>
    <row r="4560" customFormat="false" ht="15" hidden="false" customHeight="false" outlineLevel="0" collapsed="false">
      <c r="A4560" s="6" t="str">
        <f aca="false">TEXT(B4560,"0")&amp;"-"&amp;TEXT(C4560,"00")</f>
        <v>2026-01</v>
      </c>
      <c r="B4560" s="4" t="n">
        <v>2026</v>
      </c>
      <c r="C4560" s="4" t="n">
        <v>1</v>
      </c>
      <c r="D4560" s="9" t="s">
        <v>280</v>
      </c>
      <c r="E4560" s="9" t="s">
        <v>367</v>
      </c>
      <c r="F4560" s="12" t="str">
        <f aca="false">INDEX(品項主檔!$B$2:$B$11,MATCH($E4560,品項主檔!$A$2:$A$11,0))</f>
        <v>招牌滷味拼盤</v>
      </c>
      <c r="G4560" s="12" t="str">
        <f aca="false">INDEX(品項主檔!$C$2:$C$11,MATCH($E4560,品項主檔!$A$2:$A$11,0))</f>
        <v>小菜</v>
      </c>
      <c r="H4560" s="17" t="n">
        <f aca="false">SUMIFS(品項年度售價!$D$2:$D$31,品項年度售價!$A$2:$A$31,$B4560,品項年度售價!$B$2:$B$31,$E4560)</f>
        <v>130</v>
      </c>
      <c r="I4560" s="4" t="n">
        <v>2270</v>
      </c>
      <c r="J4560" s="14" t="n">
        <f aca="false">H4560*I4560</f>
        <v>295100</v>
      </c>
    </row>
    <row r="4561" customFormat="false" ht="15" hidden="false" customHeight="false" outlineLevel="0" collapsed="false">
      <c r="A4561" s="6" t="str">
        <f aca="false">TEXT(B4561,"0")&amp;"-"&amp;TEXT(C4561,"00")</f>
        <v>2026-01</v>
      </c>
      <c r="B4561" s="4" t="n">
        <v>2026</v>
      </c>
      <c r="C4561" s="4" t="n">
        <v>1</v>
      </c>
      <c r="D4561" s="9" t="s">
        <v>280</v>
      </c>
      <c r="E4561" s="9" t="s">
        <v>370</v>
      </c>
      <c r="F4561" s="12" t="str">
        <f aca="false">INDEX(品項主檔!$B$2:$B$11,MATCH($E4561,品項主檔!$A$2:$A$11,0))</f>
        <v>古早味紅茶</v>
      </c>
      <c r="G4561" s="12" t="str">
        <f aca="false">INDEX(品項主檔!$C$2:$C$11,MATCH($E4561,品項主檔!$A$2:$A$11,0))</f>
        <v>飲品</v>
      </c>
      <c r="H4561" s="17" t="n">
        <f aca="false">SUMIFS(品項年度售價!$D$2:$D$31,品項年度售價!$A$2:$A$31,$B4561,品項年度售價!$B$2:$B$31,$E4561)</f>
        <v>45</v>
      </c>
      <c r="I4561" s="4" t="n">
        <v>3920</v>
      </c>
      <c r="J4561" s="14" t="n">
        <f aca="false">H4561*I4561</f>
        <v>176400</v>
      </c>
    </row>
    <row r="4562" customFormat="false" ht="15" hidden="false" customHeight="false" outlineLevel="0" collapsed="false">
      <c r="A4562" s="6" t="str">
        <f aca="false">TEXT(B4562,"0")&amp;"-"&amp;TEXT(C4562,"00")</f>
        <v>2026-01</v>
      </c>
      <c r="B4562" s="4" t="n">
        <v>2026</v>
      </c>
      <c r="C4562" s="4" t="n">
        <v>1</v>
      </c>
      <c r="D4562" s="9" t="s">
        <v>283</v>
      </c>
      <c r="E4562" s="9" t="s">
        <v>349</v>
      </c>
      <c r="F4562" s="12" t="str">
        <f aca="false">INDEX(品項主檔!$B$2:$B$11,MATCH($E4562,品項主檔!$A$2:$A$11,0))</f>
        <v>招牌牛肉麵</v>
      </c>
      <c r="G4562" s="12" t="str">
        <f aca="false">INDEX(品項主檔!$C$2:$C$11,MATCH($E4562,品項主檔!$A$2:$A$11,0))</f>
        <v>主食</v>
      </c>
      <c r="H4562" s="17" t="n">
        <f aca="false">SUMIFS(品項年度售價!$D$2:$D$31,品項年度售價!$A$2:$A$31,$B4562,品項年度售價!$B$2:$B$31,$E4562)</f>
        <v>305</v>
      </c>
      <c r="I4562" s="4" t="n">
        <v>548</v>
      </c>
      <c r="J4562" s="14" t="n">
        <f aca="false">H4562*I4562</f>
        <v>167140</v>
      </c>
    </row>
    <row r="4563" customFormat="false" ht="15" hidden="false" customHeight="false" outlineLevel="0" collapsed="false">
      <c r="A4563" s="6" t="str">
        <f aca="false">TEXT(B4563,"0")&amp;"-"&amp;TEXT(C4563,"00")</f>
        <v>2026-01</v>
      </c>
      <c r="B4563" s="4" t="n">
        <v>2026</v>
      </c>
      <c r="C4563" s="4" t="n">
        <v>1</v>
      </c>
      <c r="D4563" s="9" t="s">
        <v>283</v>
      </c>
      <c r="E4563" s="9" t="s">
        <v>352</v>
      </c>
      <c r="F4563" s="12" t="str">
        <f aca="false">INDEX(品項主檔!$B$2:$B$11,MATCH($E4563,品項主檔!$A$2:$A$11,0))</f>
        <v>三杯雞定食</v>
      </c>
      <c r="G4563" s="12" t="str">
        <f aca="false">INDEX(品項主檔!$C$2:$C$11,MATCH($E4563,品項主檔!$A$2:$A$11,0))</f>
        <v>主食</v>
      </c>
      <c r="H4563" s="17" t="n">
        <f aca="false">SUMIFS(品項年度售價!$D$2:$D$31,品項年度售價!$A$2:$A$31,$B4563,品項年度售價!$B$2:$B$31,$E4563)</f>
        <v>275</v>
      </c>
      <c r="I4563" s="4" t="n">
        <v>488</v>
      </c>
      <c r="J4563" s="14" t="n">
        <f aca="false">H4563*I4563</f>
        <v>134200</v>
      </c>
    </row>
    <row r="4564" customFormat="false" ht="15" hidden="false" customHeight="false" outlineLevel="0" collapsed="false">
      <c r="A4564" s="6" t="str">
        <f aca="false">TEXT(B4564,"0")&amp;"-"&amp;TEXT(C4564,"00")</f>
        <v>2026-01</v>
      </c>
      <c r="B4564" s="4" t="n">
        <v>2026</v>
      </c>
      <c r="C4564" s="4" t="n">
        <v>1</v>
      </c>
      <c r="D4564" s="9" t="s">
        <v>283</v>
      </c>
      <c r="E4564" s="9" t="s">
        <v>354</v>
      </c>
      <c r="F4564" s="12" t="str">
        <f aca="false">INDEX(品項主檔!$B$2:$B$11,MATCH($E4564,品項主檔!$A$2:$A$11,0))</f>
        <v>蔥油雞腿飯</v>
      </c>
      <c r="G4564" s="12" t="str">
        <f aca="false">INDEX(品項主檔!$C$2:$C$11,MATCH($E4564,品項主檔!$A$2:$A$11,0))</f>
        <v>主食</v>
      </c>
      <c r="H4564" s="17" t="n">
        <f aca="false">SUMIFS(品項年度售價!$D$2:$D$31,品項年度售價!$A$2:$A$31,$B4564,品項年度售價!$B$2:$B$31,$E4564)</f>
        <v>240</v>
      </c>
      <c r="I4564" s="4" t="n">
        <v>439</v>
      </c>
      <c r="J4564" s="14" t="n">
        <f aca="false">H4564*I4564</f>
        <v>105360</v>
      </c>
    </row>
    <row r="4565" customFormat="false" ht="15" hidden="false" customHeight="false" outlineLevel="0" collapsed="false">
      <c r="A4565" s="6" t="str">
        <f aca="false">TEXT(B4565,"0")&amp;"-"&amp;TEXT(C4565,"00")</f>
        <v>2026-01</v>
      </c>
      <c r="B4565" s="4" t="n">
        <v>2026</v>
      </c>
      <c r="C4565" s="4" t="n">
        <v>1</v>
      </c>
      <c r="D4565" s="9" t="s">
        <v>283</v>
      </c>
      <c r="E4565" s="9" t="s">
        <v>356</v>
      </c>
      <c r="F4565" s="12" t="str">
        <f aca="false">INDEX(品項主檔!$B$2:$B$11,MATCH($E4565,品項主檔!$A$2:$A$11,0))</f>
        <v>黑胡椒豬排飯</v>
      </c>
      <c r="G4565" s="12" t="str">
        <f aca="false">INDEX(品項主檔!$C$2:$C$11,MATCH($E4565,品項主檔!$A$2:$A$11,0))</f>
        <v>主食</v>
      </c>
      <c r="H4565" s="17" t="n">
        <f aca="false">SUMIFS(品項年度售價!$D$2:$D$31,品項年度售價!$A$2:$A$31,$B4565,品項年度售價!$B$2:$B$31,$E4565)</f>
        <v>255</v>
      </c>
      <c r="I4565" s="4" t="n">
        <v>424</v>
      </c>
      <c r="J4565" s="14" t="n">
        <f aca="false">H4565*I4565</f>
        <v>108120</v>
      </c>
    </row>
    <row r="4566" customFormat="false" ht="15" hidden="false" customHeight="false" outlineLevel="0" collapsed="false">
      <c r="A4566" s="6" t="str">
        <f aca="false">TEXT(B4566,"0")&amp;"-"&amp;TEXT(C4566,"00")</f>
        <v>2026-01</v>
      </c>
      <c r="B4566" s="4" t="n">
        <v>2026</v>
      </c>
      <c r="C4566" s="4" t="n">
        <v>1</v>
      </c>
      <c r="D4566" s="9" t="s">
        <v>283</v>
      </c>
      <c r="E4566" s="9" t="s">
        <v>358</v>
      </c>
      <c r="F4566" s="12" t="str">
        <f aca="false">INDEX(品項主檔!$B$2:$B$11,MATCH($E4566,品項主檔!$A$2:$A$11,0))</f>
        <v>麻油雞湯麵</v>
      </c>
      <c r="G4566" s="12" t="str">
        <f aca="false">INDEX(品項主檔!$C$2:$C$11,MATCH($E4566,品項主檔!$A$2:$A$11,0))</f>
        <v>主食</v>
      </c>
      <c r="H4566" s="17" t="n">
        <f aca="false">SUMIFS(品項年度售價!$D$2:$D$31,品項年度售價!$A$2:$A$31,$B4566,品項年度售價!$B$2:$B$31,$E4566)</f>
        <v>320</v>
      </c>
      <c r="I4566" s="4" t="n">
        <v>828</v>
      </c>
      <c r="J4566" s="14" t="n">
        <f aca="false">H4566*I4566</f>
        <v>264960</v>
      </c>
    </row>
    <row r="4567" customFormat="false" ht="15" hidden="false" customHeight="false" outlineLevel="0" collapsed="false">
      <c r="A4567" s="6" t="str">
        <f aca="false">TEXT(B4567,"0")&amp;"-"&amp;TEXT(C4567,"00")</f>
        <v>2026-01</v>
      </c>
      <c r="B4567" s="4" t="n">
        <v>2026</v>
      </c>
      <c r="C4567" s="4" t="n">
        <v>1</v>
      </c>
      <c r="D4567" s="9" t="s">
        <v>283</v>
      </c>
      <c r="E4567" s="9" t="s">
        <v>360</v>
      </c>
      <c r="F4567" s="12" t="str">
        <f aca="false">INDEX(品項主檔!$B$2:$B$11,MATCH($E4567,品項主檔!$A$2:$A$11,0))</f>
        <v>塔香涼麵</v>
      </c>
      <c r="G4567" s="12" t="str">
        <f aca="false">INDEX(品項主檔!$C$2:$C$11,MATCH($E4567,品項主檔!$A$2:$A$11,0))</f>
        <v>主食</v>
      </c>
      <c r="H4567" s="17" t="n">
        <f aca="false">SUMIFS(品項年度售價!$D$2:$D$31,品項年度售價!$A$2:$A$31,$B4567,品項年度售價!$B$2:$B$31,$E4567)</f>
        <v>195</v>
      </c>
      <c r="I4567" s="4" t="n">
        <v>250</v>
      </c>
      <c r="J4567" s="14" t="n">
        <f aca="false">H4567*I4567</f>
        <v>48750</v>
      </c>
    </row>
    <row r="4568" customFormat="false" ht="15" hidden="false" customHeight="false" outlineLevel="0" collapsed="false">
      <c r="A4568" s="6" t="str">
        <f aca="false">TEXT(B4568,"0")&amp;"-"&amp;TEXT(C4568,"00")</f>
        <v>2026-01</v>
      </c>
      <c r="B4568" s="4" t="n">
        <v>2026</v>
      </c>
      <c r="C4568" s="4" t="n">
        <v>1</v>
      </c>
      <c r="D4568" s="9" t="s">
        <v>283</v>
      </c>
      <c r="E4568" s="9" t="s">
        <v>362</v>
      </c>
      <c r="F4568" s="12" t="str">
        <f aca="false">INDEX(品項主檔!$B$2:$B$11,MATCH($E4568,品項主檔!$A$2:$A$11,0))</f>
        <v>海鮮炒飯</v>
      </c>
      <c r="G4568" s="12" t="str">
        <f aca="false">INDEX(品項主檔!$C$2:$C$11,MATCH($E4568,品項主檔!$A$2:$A$11,0))</f>
        <v>主食</v>
      </c>
      <c r="H4568" s="17" t="n">
        <f aca="false">SUMIFS(品項年度售價!$D$2:$D$31,品項年度售價!$A$2:$A$31,$B4568,品項年度售價!$B$2:$B$31,$E4568)</f>
        <v>265</v>
      </c>
      <c r="I4568" s="4" t="n">
        <v>445</v>
      </c>
      <c r="J4568" s="14" t="n">
        <f aca="false">H4568*I4568</f>
        <v>117925</v>
      </c>
    </row>
    <row r="4569" customFormat="false" ht="15" hidden="false" customHeight="false" outlineLevel="0" collapsed="false">
      <c r="A4569" s="6" t="str">
        <f aca="false">TEXT(B4569,"0")&amp;"-"&amp;TEXT(C4569,"00")</f>
        <v>2026-01</v>
      </c>
      <c r="B4569" s="4" t="n">
        <v>2026</v>
      </c>
      <c r="C4569" s="4" t="n">
        <v>1</v>
      </c>
      <c r="D4569" s="9" t="s">
        <v>283</v>
      </c>
      <c r="E4569" s="9" t="s">
        <v>364</v>
      </c>
      <c r="F4569" s="12" t="str">
        <f aca="false">INDEX(品項主檔!$B$2:$B$11,MATCH($E4569,品項主檔!$A$2:$A$11,0))</f>
        <v>酸辣湯</v>
      </c>
      <c r="G4569" s="12" t="str">
        <f aca="false">INDEX(品項主檔!$C$2:$C$11,MATCH($E4569,品項主檔!$A$2:$A$11,0))</f>
        <v>湯品</v>
      </c>
      <c r="H4569" s="17" t="n">
        <f aca="false">SUMIFS(品項年度售價!$D$2:$D$31,品項年度售價!$A$2:$A$31,$B4569,品項年度售價!$B$2:$B$31,$E4569)</f>
        <v>65</v>
      </c>
      <c r="I4569" s="4" t="n">
        <v>2547</v>
      </c>
      <c r="J4569" s="14" t="n">
        <f aca="false">H4569*I4569</f>
        <v>165555</v>
      </c>
    </row>
    <row r="4570" customFormat="false" ht="15" hidden="false" customHeight="false" outlineLevel="0" collapsed="false">
      <c r="A4570" s="6" t="str">
        <f aca="false">TEXT(B4570,"0")&amp;"-"&amp;TEXT(C4570,"00")</f>
        <v>2026-01</v>
      </c>
      <c r="B4570" s="4" t="n">
        <v>2026</v>
      </c>
      <c r="C4570" s="4" t="n">
        <v>1</v>
      </c>
      <c r="D4570" s="9" t="s">
        <v>283</v>
      </c>
      <c r="E4570" s="9" t="s">
        <v>367</v>
      </c>
      <c r="F4570" s="12" t="str">
        <f aca="false">INDEX(品項主檔!$B$2:$B$11,MATCH($E4570,品項主檔!$A$2:$A$11,0))</f>
        <v>招牌滷味拼盤</v>
      </c>
      <c r="G4570" s="12" t="str">
        <f aca="false">INDEX(品項主檔!$C$2:$C$11,MATCH($E4570,品項主檔!$A$2:$A$11,0))</f>
        <v>小菜</v>
      </c>
      <c r="H4570" s="17" t="n">
        <f aca="false">SUMIFS(品項年度售價!$D$2:$D$31,品項年度售價!$A$2:$A$31,$B4570,品項年度售價!$B$2:$B$31,$E4570)</f>
        <v>130</v>
      </c>
      <c r="I4570" s="4" t="n">
        <v>1941</v>
      </c>
      <c r="J4570" s="14" t="n">
        <f aca="false">H4570*I4570</f>
        <v>252330</v>
      </c>
    </row>
    <row r="4571" customFormat="false" ht="15" hidden="false" customHeight="false" outlineLevel="0" collapsed="false">
      <c r="A4571" s="6" t="str">
        <f aca="false">TEXT(B4571,"0")&amp;"-"&amp;TEXT(C4571,"00")</f>
        <v>2026-01</v>
      </c>
      <c r="B4571" s="4" t="n">
        <v>2026</v>
      </c>
      <c r="C4571" s="4" t="n">
        <v>1</v>
      </c>
      <c r="D4571" s="9" t="s">
        <v>283</v>
      </c>
      <c r="E4571" s="9" t="s">
        <v>370</v>
      </c>
      <c r="F4571" s="12" t="str">
        <f aca="false">INDEX(品項主檔!$B$2:$B$11,MATCH($E4571,品項主檔!$A$2:$A$11,0))</f>
        <v>古早味紅茶</v>
      </c>
      <c r="G4571" s="12" t="str">
        <f aca="false">INDEX(品項主檔!$C$2:$C$11,MATCH($E4571,品項主檔!$A$2:$A$11,0))</f>
        <v>飲品</v>
      </c>
      <c r="H4571" s="17" t="n">
        <f aca="false">SUMIFS(品項年度售價!$D$2:$D$31,品項年度售價!$A$2:$A$31,$B4571,品項年度售價!$B$2:$B$31,$E4571)</f>
        <v>45</v>
      </c>
      <c r="I4571" s="4" t="n">
        <v>3315</v>
      </c>
      <c r="J4571" s="14" t="n">
        <f aca="false">H4571*I4571</f>
        <v>149175</v>
      </c>
    </row>
    <row r="4572" customFormat="false" ht="15" hidden="false" customHeight="false" outlineLevel="0" collapsed="false">
      <c r="A4572" s="6" t="str">
        <f aca="false">TEXT(B4572,"0")&amp;"-"&amp;TEXT(C4572,"00")</f>
        <v>2026-01</v>
      </c>
      <c r="B4572" s="4" t="n">
        <v>2026</v>
      </c>
      <c r="C4572" s="4" t="n">
        <v>1</v>
      </c>
      <c r="D4572" s="9" t="s">
        <v>332</v>
      </c>
      <c r="E4572" s="9" t="s">
        <v>349</v>
      </c>
      <c r="F4572" s="12" t="str">
        <f aca="false">INDEX(品項主檔!$B$2:$B$11,MATCH($E4572,品項主檔!$A$2:$A$11,0))</f>
        <v>招牌牛肉麵</v>
      </c>
      <c r="G4572" s="12" t="str">
        <f aca="false">INDEX(品項主檔!$C$2:$C$11,MATCH($E4572,品項主檔!$A$2:$A$11,0))</f>
        <v>主食</v>
      </c>
      <c r="H4572" s="17" t="n">
        <f aca="false">SUMIFS(品項年度售價!$D$2:$D$31,品項年度售價!$A$2:$A$31,$B4572,品項年度售價!$B$2:$B$31,$E4572)</f>
        <v>305</v>
      </c>
      <c r="I4572" s="4" t="n">
        <v>383</v>
      </c>
      <c r="J4572" s="14" t="n">
        <f aca="false">H4572*I4572</f>
        <v>116815</v>
      </c>
    </row>
    <row r="4573" customFormat="false" ht="15" hidden="false" customHeight="false" outlineLevel="0" collapsed="false">
      <c r="A4573" s="6" t="str">
        <f aca="false">TEXT(B4573,"0")&amp;"-"&amp;TEXT(C4573,"00")</f>
        <v>2026-01</v>
      </c>
      <c r="B4573" s="4" t="n">
        <v>2026</v>
      </c>
      <c r="C4573" s="4" t="n">
        <v>1</v>
      </c>
      <c r="D4573" s="9" t="s">
        <v>332</v>
      </c>
      <c r="E4573" s="9" t="s">
        <v>352</v>
      </c>
      <c r="F4573" s="12" t="str">
        <f aca="false">INDEX(品項主檔!$B$2:$B$11,MATCH($E4573,品項主檔!$A$2:$A$11,0))</f>
        <v>三杯雞定食</v>
      </c>
      <c r="G4573" s="12" t="str">
        <f aca="false">INDEX(品項主檔!$C$2:$C$11,MATCH($E4573,品項主檔!$A$2:$A$11,0))</f>
        <v>主食</v>
      </c>
      <c r="H4573" s="17" t="n">
        <f aca="false">SUMIFS(品項年度售價!$D$2:$D$31,品項年度售價!$A$2:$A$31,$B4573,品項年度售價!$B$2:$B$31,$E4573)</f>
        <v>275</v>
      </c>
      <c r="I4573" s="4" t="n">
        <v>375</v>
      </c>
      <c r="J4573" s="14" t="n">
        <f aca="false">H4573*I4573</f>
        <v>103125</v>
      </c>
    </row>
    <row r="4574" customFormat="false" ht="15" hidden="false" customHeight="false" outlineLevel="0" collapsed="false">
      <c r="A4574" s="6" t="str">
        <f aca="false">TEXT(B4574,"0")&amp;"-"&amp;TEXT(C4574,"00")</f>
        <v>2026-01</v>
      </c>
      <c r="B4574" s="4" t="n">
        <v>2026</v>
      </c>
      <c r="C4574" s="4" t="n">
        <v>1</v>
      </c>
      <c r="D4574" s="9" t="s">
        <v>332</v>
      </c>
      <c r="E4574" s="9" t="s">
        <v>354</v>
      </c>
      <c r="F4574" s="12" t="str">
        <f aca="false">INDEX(品項主檔!$B$2:$B$11,MATCH($E4574,品項主檔!$A$2:$A$11,0))</f>
        <v>蔥油雞腿飯</v>
      </c>
      <c r="G4574" s="12" t="str">
        <f aca="false">INDEX(品項主檔!$C$2:$C$11,MATCH($E4574,品項主檔!$A$2:$A$11,0))</f>
        <v>主食</v>
      </c>
      <c r="H4574" s="17" t="n">
        <f aca="false">SUMIFS(品項年度售價!$D$2:$D$31,品項年度售價!$A$2:$A$31,$B4574,品項年度售價!$B$2:$B$31,$E4574)</f>
        <v>240</v>
      </c>
      <c r="I4574" s="4" t="n">
        <v>307</v>
      </c>
      <c r="J4574" s="14" t="n">
        <f aca="false">H4574*I4574</f>
        <v>73680</v>
      </c>
    </row>
    <row r="4575" customFormat="false" ht="15" hidden="false" customHeight="false" outlineLevel="0" collapsed="false">
      <c r="A4575" s="6" t="str">
        <f aca="false">TEXT(B4575,"0")&amp;"-"&amp;TEXT(C4575,"00")</f>
        <v>2026-01</v>
      </c>
      <c r="B4575" s="4" t="n">
        <v>2026</v>
      </c>
      <c r="C4575" s="4" t="n">
        <v>1</v>
      </c>
      <c r="D4575" s="9" t="s">
        <v>332</v>
      </c>
      <c r="E4575" s="9" t="s">
        <v>356</v>
      </c>
      <c r="F4575" s="12" t="str">
        <f aca="false">INDEX(品項主檔!$B$2:$B$11,MATCH($E4575,品項主檔!$A$2:$A$11,0))</f>
        <v>黑胡椒豬排飯</v>
      </c>
      <c r="G4575" s="12" t="str">
        <f aca="false">INDEX(品項主檔!$C$2:$C$11,MATCH($E4575,品項主檔!$A$2:$A$11,0))</f>
        <v>主食</v>
      </c>
      <c r="H4575" s="17" t="n">
        <f aca="false">SUMIFS(品項年度售價!$D$2:$D$31,品項年度售價!$A$2:$A$31,$B4575,品項年度售價!$B$2:$B$31,$E4575)</f>
        <v>255</v>
      </c>
      <c r="I4575" s="4" t="n">
        <v>341</v>
      </c>
      <c r="J4575" s="14" t="n">
        <f aca="false">H4575*I4575</f>
        <v>86955</v>
      </c>
    </row>
    <row r="4576" customFormat="false" ht="15" hidden="false" customHeight="false" outlineLevel="0" collapsed="false">
      <c r="A4576" s="6" t="str">
        <f aca="false">TEXT(B4576,"0")&amp;"-"&amp;TEXT(C4576,"00")</f>
        <v>2026-01</v>
      </c>
      <c r="B4576" s="4" t="n">
        <v>2026</v>
      </c>
      <c r="C4576" s="4" t="n">
        <v>1</v>
      </c>
      <c r="D4576" s="9" t="s">
        <v>332</v>
      </c>
      <c r="E4576" s="9" t="s">
        <v>358</v>
      </c>
      <c r="F4576" s="12" t="str">
        <f aca="false">INDEX(品項主檔!$B$2:$B$11,MATCH($E4576,品項主檔!$A$2:$A$11,0))</f>
        <v>麻油雞湯麵</v>
      </c>
      <c r="G4576" s="12" t="str">
        <f aca="false">INDEX(品項主檔!$C$2:$C$11,MATCH($E4576,品項主檔!$A$2:$A$11,0))</f>
        <v>主食</v>
      </c>
      <c r="H4576" s="17" t="n">
        <f aca="false">SUMIFS(品項年度售價!$D$2:$D$31,品項年度售價!$A$2:$A$31,$B4576,品項年度售價!$B$2:$B$31,$E4576)</f>
        <v>320</v>
      </c>
      <c r="I4576" s="4" t="n">
        <v>341</v>
      </c>
      <c r="J4576" s="14" t="n">
        <f aca="false">H4576*I4576</f>
        <v>109120</v>
      </c>
    </row>
    <row r="4577" customFormat="false" ht="15" hidden="false" customHeight="false" outlineLevel="0" collapsed="false">
      <c r="A4577" s="6" t="str">
        <f aca="false">TEXT(B4577,"0")&amp;"-"&amp;TEXT(C4577,"00")</f>
        <v>2026-01</v>
      </c>
      <c r="B4577" s="4" t="n">
        <v>2026</v>
      </c>
      <c r="C4577" s="4" t="n">
        <v>1</v>
      </c>
      <c r="D4577" s="9" t="s">
        <v>332</v>
      </c>
      <c r="E4577" s="9" t="s">
        <v>360</v>
      </c>
      <c r="F4577" s="12" t="str">
        <f aca="false">INDEX(品項主檔!$B$2:$B$11,MATCH($E4577,品項主檔!$A$2:$A$11,0))</f>
        <v>塔香涼麵</v>
      </c>
      <c r="G4577" s="12" t="str">
        <f aca="false">INDEX(品項主檔!$C$2:$C$11,MATCH($E4577,品項主檔!$A$2:$A$11,0))</f>
        <v>主食</v>
      </c>
      <c r="H4577" s="17" t="n">
        <f aca="false">SUMIFS(品項年度售價!$D$2:$D$31,品項年度售價!$A$2:$A$31,$B4577,品項年度售價!$B$2:$B$31,$E4577)</f>
        <v>195</v>
      </c>
      <c r="I4577" s="4" t="n">
        <v>123</v>
      </c>
      <c r="J4577" s="14" t="n">
        <f aca="false">H4577*I4577</f>
        <v>23985</v>
      </c>
    </row>
    <row r="4578" customFormat="false" ht="15" hidden="false" customHeight="false" outlineLevel="0" collapsed="false">
      <c r="A4578" s="6" t="str">
        <f aca="false">TEXT(B4578,"0")&amp;"-"&amp;TEXT(C4578,"00")</f>
        <v>2026-01</v>
      </c>
      <c r="B4578" s="4" t="n">
        <v>2026</v>
      </c>
      <c r="C4578" s="4" t="n">
        <v>1</v>
      </c>
      <c r="D4578" s="9" t="s">
        <v>332</v>
      </c>
      <c r="E4578" s="9" t="s">
        <v>362</v>
      </c>
      <c r="F4578" s="12" t="str">
        <f aca="false">INDEX(品項主檔!$B$2:$B$11,MATCH($E4578,品項主檔!$A$2:$A$11,0))</f>
        <v>海鮮炒飯</v>
      </c>
      <c r="G4578" s="12" t="str">
        <f aca="false">INDEX(品項主檔!$C$2:$C$11,MATCH($E4578,品項主檔!$A$2:$A$11,0))</f>
        <v>主食</v>
      </c>
      <c r="H4578" s="17" t="n">
        <f aca="false">SUMIFS(品項年度售價!$D$2:$D$31,品項年度售價!$A$2:$A$31,$B4578,品項年度售價!$B$2:$B$31,$E4578)</f>
        <v>265</v>
      </c>
      <c r="I4578" s="4" t="n">
        <v>276</v>
      </c>
      <c r="J4578" s="14" t="n">
        <f aca="false">H4578*I4578</f>
        <v>73140</v>
      </c>
    </row>
    <row r="4579" customFormat="false" ht="15" hidden="false" customHeight="false" outlineLevel="0" collapsed="false">
      <c r="A4579" s="6" t="str">
        <f aca="false">TEXT(B4579,"0")&amp;"-"&amp;TEXT(C4579,"00")</f>
        <v>2026-01</v>
      </c>
      <c r="B4579" s="4" t="n">
        <v>2026</v>
      </c>
      <c r="C4579" s="4" t="n">
        <v>1</v>
      </c>
      <c r="D4579" s="9" t="s">
        <v>332</v>
      </c>
      <c r="E4579" s="9" t="s">
        <v>364</v>
      </c>
      <c r="F4579" s="12" t="str">
        <f aca="false">INDEX(品項主檔!$B$2:$B$11,MATCH($E4579,品項主檔!$A$2:$A$11,0))</f>
        <v>酸辣湯</v>
      </c>
      <c r="G4579" s="12" t="str">
        <f aca="false">INDEX(品項主檔!$C$2:$C$11,MATCH($E4579,品項主檔!$A$2:$A$11,0))</f>
        <v>湯品</v>
      </c>
      <c r="H4579" s="17" t="n">
        <f aca="false">SUMIFS(品項年度售價!$D$2:$D$31,品項年度售價!$A$2:$A$31,$B4579,品項年度售價!$B$2:$B$31,$E4579)</f>
        <v>65</v>
      </c>
      <c r="I4579" s="4" t="n">
        <v>1664</v>
      </c>
      <c r="J4579" s="14" t="n">
        <f aca="false">H4579*I4579</f>
        <v>108160</v>
      </c>
    </row>
    <row r="4580" customFormat="false" ht="15" hidden="false" customHeight="false" outlineLevel="0" collapsed="false">
      <c r="A4580" s="6" t="str">
        <f aca="false">TEXT(B4580,"0")&amp;"-"&amp;TEXT(C4580,"00")</f>
        <v>2026-01</v>
      </c>
      <c r="B4580" s="4" t="n">
        <v>2026</v>
      </c>
      <c r="C4580" s="4" t="n">
        <v>1</v>
      </c>
      <c r="D4580" s="9" t="s">
        <v>332</v>
      </c>
      <c r="E4580" s="9" t="s">
        <v>367</v>
      </c>
      <c r="F4580" s="12" t="str">
        <f aca="false">INDEX(品項主檔!$B$2:$B$11,MATCH($E4580,品項主檔!$A$2:$A$11,0))</f>
        <v>招牌滷味拼盤</v>
      </c>
      <c r="G4580" s="12" t="str">
        <f aca="false">INDEX(品項主檔!$C$2:$C$11,MATCH($E4580,品項主檔!$A$2:$A$11,0))</f>
        <v>小菜</v>
      </c>
      <c r="H4580" s="17" t="n">
        <f aca="false">SUMIFS(品項年度售價!$D$2:$D$31,品項年度售價!$A$2:$A$31,$B4580,品項年度售價!$B$2:$B$31,$E4580)</f>
        <v>130</v>
      </c>
      <c r="I4580" s="4" t="n">
        <v>1023</v>
      </c>
      <c r="J4580" s="14" t="n">
        <f aca="false">H4580*I4580</f>
        <v>132990</v>
      </c>
    </row>
    <row r="4581" customFormat="false" ht="15" hidden="false" customHeight="false" outlineLevel="0" collapsed="false">
      <c r="A4581" s="6" t="str">
        <f aca="false">TEXT(B4581,"0")&amp;"-"&amp;TEXT(C4581,"00")</f>
        <v>2026-01</v>
      </c>
      <c r="B4581" s="4" t="n">
        <v>2026</v>
      </c>
      <c r="C4581" s="4" t="n">
        <v>1</v>
      </c>
      <c r="D4581" s="9" t="s">
        <v>332</v>
      </c>
      <c r="E4581" s="9" t="s">
        <v>370</v>
      </c>
      <c r="F4581" s="12" t="str">
        <f aca="false">INDEX(品項主檔!$B$2:$B$11,MATCH($E4581,品項主檔!$A$2:$A$11,0))</f>
        <v>古早味紅茶</v>
      </c>
      <c r="G4581" s="12" t="str">
        <f aca="false">INDEX(品項主檔!$C$2:$C$11,MATCH($E4581,品項主檔!$A$2:$A$11,0))</f>
        <v>飲品</v>
      </c>
      <c r="H4581" s="17" t="n">
        <f aca="false">SUMIFS(品項年度售價!$D$2:$D$31,品項年度售價!$A$2:$A$31,$B4581,品項年度售價!$B$2:$B$31,$E4581)</f>
        <v>45</v>
      </c>
      <c r="I4581" s="4" t="n">
        <v>2527</v>
      </c>
      <c r="J4581" s="14" t="n">
        <f aca="false">H4581*I4581</f>
        <v>113715</v>
      </c>
    </row>
    <row r="4582" customFormat="false" ht="15" hidden="false" customHeight="false" outlineLevel="0" collapsed="false">
      <c r="A4582" s="6" t="str">
        <f aca="false">TEXT(B4582,"0")&amp;"-"&amp;TEXT(C4582,"00")</f>
        <v>2026-01</v>
      </c>
      <c r="B4582" s="4" t="n">
        <v>2026</v>
      </c>
      <c r="C4582" s="4" t="n">
        <v>1</v>
      </c>
      <c r="D4582" s="9" t="s">
        <v>300</v>
      </c>
      <c r="E4582" s="9" t="s">
        <v>349</v>
      </c>
      <c r="F4582" s="12" t="str">
        <f aca="false">INDEX(品項主檔!$B$2:$B$11,MATCH($E4582,品項主檔!$A$2:$A$11,0))</f>
        <v>招牌牛肉麵</v>
      </c>
      <c r="G4582" s="12" t="str">
        <f aca="false">INDEX(品項主檔!$C$2:$C$11,MATCH($E4582,品項主檔!$A$2:$A$11,0))</f>
        <v>主食</v>
      </c>
      <c r="H4582" s="17" t="n">
        <f aca="false">SUMIFS(品項年度售價!$D$2:$D$31,品項年度售價!$A$2:$A$31,$B4582,品項年度售價!$B$2:$B$31,$E4582)</f>
        <v>305</v>
      </c>
      <c r="I4582" s="4" t="n">
        <v>701</v>
      </c>
      <c r="J4582" s="14" t="n">
        <f aca="false">H4582*I4582</f>
        <v>213805</v>
      </c>
    </row>
    <row r="4583" customFormat="false" ht="15" hidden="false" customHeight="false" outlineLevel="0" collapsed="false">
      <c r="A4583" s="6" t="str">
        <f aca="false">TEXT(B4583,"0")&amp;"-"&amp;TEXT(C4583,"00")</f>
        <v>2026-01</v>
      </c>
      <c r="B4583" s="4" t="n">
        <v>2026</v>
      </c>
      <c r="C4583" s="4" t="n">
        <v>1</v>
      </c>
      <c r="D4583" s="9" t="s">
        <v>300</v>
      </c>
      <c r="E4583" s="9" t="s">
        <v>352</v>
      </c>
      <c r="F4583" s="12" t="str">
        <f aca="false">INDEX(品項主檔!$B$2:$B$11,MATCH($E4583,品項主檔!$A$2:$A$11,0))</f>
        <v>三杯雞定食</v>
      </c>
      <c r="G4583" s="12" t="str">
        <f aca="false">INDEX(品項主檔!$C$2:$C$11,MATCH($E4583,品項主檔!$A$2:$A$11,0))</f>
        <v>主食</v>
      </c>
      <c r="H4583" s="17" t="n">
        <f aca="false">SUMIFS(品項年度售價!$D$2:$D$31,品項年度售價!$A$2:$A$31,$B4583,品項年度售價!$B$2:$B$31,$E4583)</f>
        <v>275</v>
      </c>
      <c r="I4583" s="4" t="n">
        <v>623</v>
      </c>
      <c r="J4583" s="14" t="n">
        <f aca="false">H4583*I4583</f>
        <v>171325</v>
      </c>
    </row>
    <row r="4584" customFormat="false" ht="15" hidden="false" customHeight="false" outlineLevel="0" collapsed="false">
      <c r="A4584" s="6" t="str">
        <f aca="false">TEXT(B4584,"0")&amp;"-"&amp;TEXT(C4584,"00")</f>
        <v>2026-01</v>
      </c>
      <c r="B4584" s="4" t="n">
        <v>2026</v>
      </c>
      <c r="C4584" s="4" t="n">
        <v>1</v>
      </c>
      <c r="D4584" s="9" t="s">
        <v>300</v>
      </c>
      <c r="E4584" s="9" t="s">
        <v>354</v>
      </c>
      <c r="F4584" s="12" t="str">
        <f aca="false">INDEX(品項主檔!$B$2:$B$11,MATCH($E4584,品項主檔!$A$2:$A$11,0))</f>
        <v>蔥油雞腿飯</v>
      </c>
      <c r="G4584" s="12" t="str">
        <f aca="false">INDEX(品項主檔!$C$2:$C$11,MATCH($E4584,品項主檔!$A$2:$A$11,0))</f>
        <v>主食</v>
      </c>
      <c r="H4584" s="17" t="n">
        <f aca="false">SUMIFS(品項年度售價!$D$2:$D$31,品項年度售價!$A$2:$A$31,$B4584,品項年度售價!$B$2:$B$31,$E4584)</f>
        <v>240</v>
      </c>
      <c r="I4584" s="4" t="n">
        <v>722</v>
      </c>
      <c r="J4584" s="14" t="n">
        <f aca="false">H4584*I4584</f>
        <v>173280</v>
      </c>
    </row>
    <row r="4585" customFormat="false" ht="15" hidden="false" customHeight="false" outlineLevel="0" collapsed="false">
      <c r="A4585" s="6" t="str">
        <f aca="false">TEXT(B4585,"0")&amp;"-"&amp;TEXT(C4585,"00")</f>
        <v>2026-01</v>
      </c>
      <c r="B4585" s="4" t="n">
        <v>2026</v>
      </c>
      <c r="C4585" s="4" t="n">
        <v>1</v>
      </c>
      <c r="D4585" s="9" t="s">
        <v>300</v>
      </c>
      <c r="E4585" s="9" t="s">
        <v>356</v>
      </c>
      <c r="F4585" s="12" t="str">
        <f aca="false">INDEX(品項主檔!$B$2:$B$11,MATCH($E4585,品項主檔!$A$2:$A$11,0))</f>
        <v>黑胡椒豬排飯</v>
      </c>
      <c r="G4585" s="12" t="str">
        <f aca="false">INDEX(品項主檔!$C$2:$C$11,MATCH($E4585,品項主檔!$A$2:$A$11,0))</f>
        <v>主食</v>
      </c>
      <c r="H4585" s="17" t="n">
        <f aca="false">SUMIFS(品項年度售價!$D$2:$D$31,品項年度售價!$A$2:$A$31,$B4585,品項年度售價!$B$2:$B$31,$E4585)</f>
        <v>255</v>
      </c>
      <c r="I4585" s="4" t="n">
        <v>782</v>
      </c>
      <c r="J4585" s="14" t="n">
        <f aca="false">H4585*I4585</f>
        <v>199410</v>
      </c>
    </row>
    <row r="4586" customFormat="false" ht="15" hidden="false" customHeight="false" outlineLevel="0" collapsed="false">
      <c r="A4586" s="6" t="str">
        <f aca="false">TEXT(B4586,"0")&amp;"-"&amp;TEXT(C4586,"00")</f>
        <v>2026-01</v>
      </c>
      <c r="B4586" s="4" t="n">
        <v>2026</v>
      </c>
      <c r="C4586" s="4" t="n">
        <v>1</v>
      </c>
      <c r="D4586" s="9" t="s">
        <v>300</v>
      </c>
      <c r="E4586" s="9" t="s">
        <v>358</v>
      </c>
      <c r="F4586" s="12" t="str">
        <f aca="false">INDEX(品項主檔!$B$2:$B$11,MATCH($E4586,品項主檔!$A$2:$A$11,0))</f>
        <v>麻油雞湯麵</v>
      </c>
      <c r="G4586" s="12" t="str">
        <f aca="false">INDEX(品項主檔!$C$2:$C$11,MATCH($E4586,品項主檔!$A$2:$A$11,0))</f>
        <v>主食</v>
      </c>
      <c r="H4586" s="17" t="n">
        <f aca="false">SUMIFS(品項年度售價!$D$2:$D$31,品項年度售價!$A$2:$A$31,$B4586,品項年度售價!$B$2:$B$31,$E4586)</f>
        <v>320</v>
      </c>
      <c r="I4586" s="4" t="n">
        <v>1067</v>
      </c>
      <c r="J4586" s="14" t="n">
        <f aca="false">H4586*I4586</f>
        <v>341440</v>
      </c>
    </row>
    <row r="4587" customFormat="false" ht="15" hidden="false" customHeight="false" outlineLevel="0" collapsed="false">
      <c r="A4587" s="6" t="str">
        <f aca="false">TEXT(B4587,"0")&amp;"-"&amp;TEXT(C4587,"00")</f>
        <v>2026-01</v>
      </c>
      <c r="B4587" s="4" t="n">
        <v>2026</v>
      </c>
      <c r="C4587" s="4" t="n">
        <v>1</v>
      </c>
      <c r="D4587" s="9" t="s">
        <v>300</v>
      </c>
      <c r="E4587" s="9" t="s">
        <v>360</v>
      </c>
      <c r="F4587" s="12" t="str">
        <f aca="false">INDEX(品項主檔!$B$2:$B$11,MATCH($E4587,品項主檔!$A$2:$A$11,0))</f>
        <v>塔香涼麵</v>
      </c>
      <c r="G4587" s="12" t="str">
        <f aca="false">INDEX(品項主檔!$C$2:$C$11,MATCH($E4587,品項主檔!$A$2:$A$11,0))</f>
        <v>主食</v>
      </c>
      <c r="H4587" s="17" t="n">
        <f aca="false">SUMIFS(品項年度售價!$D$2:$D$31,品項年度售價!$A$2:$A$31,$B4587,品項年度售價!$B$2:$B$31,$E4587)</f>
        <v>195</v>
      </c>
      <c r="I4587" s="4" t="n">
        <v>232</v>
      </c>
      <c r="J4587" s="14" t="n">
        <f aca="false">H4587*I4587</f>
        <v>45240</v>
      </c>
    </row>
    <row r="4588" customFormat="false" ht="15" hidden="false" customHeight="false" outlineLevel="0" collapsed="false">
      <c r="A4588" s="6" t="str">
        <f aca="false">TEXT(B4588,"0")&amp;"-"&amp;TEXT(C4588,"00")</f>
        <v>2026-01</v>
      </c>
      <c r="B4588" s="4" t="n">
        <v>2026</v>
      </c>
      <c r="C4588" s="4" t="n">
        <v>1</v>
      </c>
      <c r="D4588" s="9" t="s">
        <v>300</v>
      </c>
      <c r="E4588" s="9" t="s">
        <v>362</v>
      </c>
      <c r="F4588" s="12" t="str">
        <f aca="false">INDEX(品項主檔!$B$2:$B$11,MATCH($E4588,品項主檔!$A$2:$A$11,0))</f>
        <v>海鮮炒飯</v>
      </c>
      <c r="G4588" s="12" t="str">
        <f aca="false">INDEX(品項主檔!$C$2:$C$11,MATCH($E4588,品項主檔!$A$2:$A$11,0))</f>
        <v>主食</v>
      </c>
      <c r="H4588" s="17" t="n">
        <f aca="false">SUMIFS(品項年度售價!$D$2:$D$31,品項年度售價!$A$2:$A$31,$B4588,品項年度售價!$B$2:$B$31,$E4588)</f>
        <v>265</v>
      </c>
      <c r="I4588" s="4" t="n">
        <v>527</v>
      </c>
      <c r="J4588" s="14" t="n">
        <f aca="false">H4588*I4588</f>
        <v>139655</v>
      </c>
    </row>
    <row r="4589" customFormat="false" ht="15" hidden="false" customHeight="false" outlineLevel="0" collapsed="false">
      <c r="A4589" s="6" t="str">
        <f aca="false">TEXT(B4589,"0")&amp;"-"&amp;TEXT(C4589,"00")</f>
        <v>2026-01</v>
      </c>
      <c r="B4589" s="4" t="n">
        <v>2026</v>
      </c>
      <c r="C4589" s="4" t="n">
        <v>1</v>
      </c>
      <c r="D4589" s="9" t="s">
        <v>300</v>
      </c>
      <c r="E4589" s="9" t="s">
        <v>364</v>
      </c>
      <c r="F4589" s="12" t="str">
        <f aca="false">INDEX(品項主檔!$B$2:$B$11,MATCH($E4589,品項主檔!$A$2:$A$11,0))</f>
        <v>酸辣湯</v>
      </c>
      <c r="G4589" s="12" t="str">
        <f aca="false">INDEX(品項主檔!$C$2:$C$11,MATCH($E4589,品項主檔!$A$2:$A$11,0))</f>
        <v>湯品</v>
      </c>
      <c r="H4589" s="17" t="n">
        <f aca="false">SUMIFS(品項年度售價!$D$2:$D$31,品項年度售價!$A$2:$A$31,$B4589,品項年度售價!$B$2:$B$31,$E4589)</f>
        <v>65</v>
      </c>
      <c r="I4589" s="4" t="n">
        <v>4198</v>
      </c>
      <c r="J4589" s="14" t="n">
        <f aca="false">H4589*I4589</f>
        <v>272870</v>
      </c>
    </row>
    <row r="4590" customFormat="false" ht="15" hidden="false" customHeight="false" outlineLevel="0" collapsed="false">
      <c r="A4590" s="6" t="str">
        <f aca="false">TEXT(B4590,"0")&amp;"-"&amp;TEXT(C4590,"00")</f>
        <v>2026-01</v>
      </c>
      <c r="B4590" s="4" t="n">
        <v>2026</v>
      </c>
      <c r="C4590" s="4" t="n">
        <v>1</v>
      </c>
      <c r="D4590" s="9" t="s">
        <v>300</v>
      </c>
      <c r="E4590" s="9" t="s">
        <v>367</v>
      </c>
      <c r="F4590" s="12" t="str">
        <f aca="false">INDEX(品項主檔!$B$2:$B$11,MATCH($E4590,品項主檔!$A$2:$A$11,0))</f>
        <v>招牌滷味拼盤</v>
      </c>
      <c r="G4590" s="12" t="str">
        <f aca="false">INDEX(品項主檔!$C$2:$C$11,MATCH($E4590,品項主檔!$A$2:$A$11,0))</f>
        <v>小菜</v>
      </c>
      <c r="H4590" s="17" t="n">
        <f aca="false">SUMIFS(品項年度售價!$D$2:$D$31,品項年度售價!$A$2:$A$31,$B4590,品項年度售價!$B$2:$B$31,$E4590)</f>
        <v>130</v>
      </c>
      <c r="I4590" s="4" t="n">
        <v>2587</v>
      </c>
      <c r="J4590" s="14" t="n">
        <f aca="false">H4590*I4590</f>
        <v>336310</v>
      </c>
    </row>
    <row r="4591" customFormat="false" ht="15" hidden="false" customHeight="false" outlineLevel="0" collapsed="false">
      <c r="A4591" s="6" t="str">
        <f aca="false">TEXT(B4591,"0")&amp;"-"&amp;TEXT(C4591,"00")</f>
        <v>2026-01</v>
      </c>
      <c r="B4591" s="4" t="n">
        <v>2026</v>
      </c>
      <c r="C4591" s="4" t="n">
        <v>1</v>
      </c>
      <c r="D4591" s="9" t="s">
        <v>300</v>
      </c>
      <c r="E4591" s="9" t="s">
        <v>370</v>
      </c>
      <c r="F4591" s="12" t="str">
        <f aca="false">INDEX(品項主檔!$B$2:$B$11,MATCH($E4591,品項主檔!$A$2:$A$11,0))</f>
        <v>古早味紅茶</v>
      </c>
      <c r="G4591" s="12" t="str">
        <f aca="false">INDEX(品項主檔!$C$2:$C$11,MATCH($E4591,品項主檔!$A$2:$A$11,0))</f>
        <v>飲品</v>
      </c>
      <c r="H4591" s="17" t="n">
        <f aca="false">SUMIFS(品項年度售價!$D$2:$D$31,品項年度售價!$A$2:$A$31,$B4591,品項年度售價!$B$2:$B$31,$E4591)</f>
        <v>45</v>
      </c>
      <c r="I4591" s="4" t="n">
        <v>5516</v>
      </c>
      <c r="J4591" s="14" t="n">
        <f aca="false">H4591*I4591</f>
        <v>248220</v>
      </c>
    </row>
    <row r="4592" customFormat="false" ht="15" hidden="false" customHeight="false" outlineLevel="0" collapsed="false">
      <c r="A4592" s="6" t="str">
        <f aca="false">TEXT(B4592,"0")&amp;"-"&amp;TEXT(C4592,"00")</f>
        <v>2026-01</v>
      </c>
      <c r="B4592" s="4" t="n">
        <v>2026</v>
      </c>
      <c r="C4592" s="4" t="n">
        <v>1</v>
      </c>
      <c r="D4592" s="9" t="s">
        <v>305</v>
      </c>
      <c r="E4592" s="9" t="s">
        <v>349</v>
      </c>
      <c r="F4592" s="12" t="str">
        <f aca="false">INDEX(品項主檔!$B$2:$B$11,MATCH($E4592,品項主檔!$A$2:$A$11,0))</f>
        <v>招牌牛肉麵</v>
      </c>
      <c r="G4592" s="12" t="str">
        <f aca="false">INDEX(品項主檔!$C$2:$C$11,MATCH($E4592,品項主檔!$A$2:$A$11,0))</f>
        <v>主食</v>
      </c>
      <c r="H4592" s="17" t="n">
        <f aca="false">SUMIFS(品項年度售價!$D$2:$D$31,品項年度售價!$A$2:$A$31,$B4592,品項年度售價!$B$2:$B$31,$E4592)</f>
        <v>305</v>
      </c>
      <c r="I4592" s="4" t="n">
        <v>627</v>
      </c>
      <c r="J4592" s="14" t="n">
        <f aca="false">H4592*I4592</f>
        <v>191235</v>
      </c>
    </row>
    <row r="4593" customFormat="false" ht="15" hidden="false" customHeight="false" outlineLevel="0" collapsed="false">
      <c r="A4593" s="6" t="str">
        <f aca="false">TEXT(B4593,"0")&amp;"-"&amp;TEXT(C4593,"00")</f>
        <v>2026-01</v>
      </c>
      <c r="B4593" s="4" t="n">
        <v>2026</v>
      </c>
      <c r="C4593" s="4" t="n">
        <v>1</v>
      </c>
      <c r="D4593" s="9" t="s">
        <v>305</v>
      </c>
      <c r="E4593" s="9" t="s">
        <v>352</v>
      </c>
      <c r="F4593" s="12" t="str">
        <f aca="false">INDEX(品項主檔!$B$2:$B$11,MATCH($E4593,品項主檔!$A$2:$A$11,0))</f>
        <v>三杯雞定食</v>
      </c>
      <c r="G4593" s="12" t="str">
        <f aca="false">INDEX(品項主檔!$C$2:$C$11,MATCH($E4593,品項主檔!$A$2:$A$11,0))</f>
        <v>主食</v>
      </c>
      <c r="H4593" s="17" t="n">
        <f aca="false">SUMIFS(品項年度售價!$D$2:$D$31,品項年度售價!$A$2:$A$31,$B4593,品項年度售價!$B$2:$B$31,$E4593)</f>
        <v>275</v>
      </c>
      <c r="I4593" s="4" t="n">
        <v>648</v>
      </c>
      <c r="J4593" s="14" t="n">
        <f aca="false">H4593*I4593</f>
        <v>178200</v>
      </c>
    </row>
    <row r="4594" customFormat="false" ht="15" hidden="false" customHeight="false" outlineLevel="0" collapsed="false">
      <c r="A4594" s="6" t="str">
        <f aca="false">TEXT(B4594,"0")&amp;"-"&amp;TEXT(C4594,"00")</f>
        <v>2026-01</v>
      </c>
      <c r="B4594" s="4" t="n">
        <v>2026</v>
      </c>
      <c r="C4594" s="4" t="n">
        <v>1</v>
      </c>
      <c r="D4594" s="9" t="s">
        <v>305</v>
      </c>
      <c r="E4594" s="9" t="s">
        <v>354</v>
      </c>
      <c r="F4594" s="12" t="str">
        <f aca="false">INDEX(品項主檔!$B$2:$B$11,MATCH($E4594,品項主檔!$A$2:$A$11,0))</f>
        <v>蔥油雞腿飯</v>
      </c>
      <c r="G4594" s="12" t="str">
        <f aca="false">INDEX(品項主檔!$C$2:$C$11,MATCH($E4594,品項主檔!$A$2:$A$11,0))</f>
        <v>主食</v>
      </c>
      <c r="H4594" s="17" t="n">
        <f aca="false">SUMIFS(品項年度售價!$D$2:$D$31,品項年度售價!$A$2:$A$31,$B4594,品項年度售價!$B$2:$B$31,$E4594)</f>
        <v>240</v>
      </c>
      <c r="I4594" s="4" t="n">
        <v>496</v>
      </c>
      <c r="J4594" s="14" t="n">
        <f aca="false">H4594*I4594</f>
        <v>119040</v>
      </c>
    </row>
    <row r="4595" customFormat="false" ht="15" hidden="false" customHeight="false" outlineLevel="0" collapsed="false">
      <c r="A4595" s="6" t="str">
        <f aca="false">TEXT(B4595,"0")&amp;"-"&amp;TEXT(C4595,"00")</f>
        <v>2026-01</v>
      </c>
      <c r="B4595" s="4" t="n">
        <v>2026</v>
      </c>
      <c r="C4595" s="4" t="n">
        <v>1</v>
      </c>
      <c r="D4595" s="9" t="s">
        <v>305</v>
      </c>
      <c r="E4595" s="9" t="s">
        <v>356</v>
      </c>
      <c r="F4595" s="12" t="str">
        <f aca="false">INDEX(品項主檔!$B$2:$B$11,MATCH($E4595,品項主檔!$A$2:$A$11,0))</f>
        <v>黑胡椒豬排飯</v>
      </c>
      <c r="G4595" s="12" t="str">
        <f aca="false">INDEX(品項主檔!$C$2:$C$11,MATCH($E4595,品項主檔!$A$2:$A$11,0))</f>
        <v>主食</v>
      </c>
      <c r="H4595" s="17" t="n">
        <f aca="false">SUMIFS(品項年度售價!$D$2:$D$31,品項年度售價!$A$2:$A$31,$B4595,品項年度售價!$B$2:$B$31,$E4595)</f>
        <v>255</v>
      </c>
      <c r="I4595" s="4" t="n">
        <v>529</v>
      </c>
      <c r="J4595" s="14" t="n">
        <f aca="false">H4595*I4595</f>
        <v>134895</v>
      </c>
    </row>
    <row r="4596" customFormat="false" ht="15" hidden="false" customHeight="false" outlineLevel="0" collapsed="false">
      <c r="A4596" s="6" t="str">
        <f aca="false">TEXT(B4596,"0")&amp;"-"&amp;TEXT(C4596,"00")</f>
        <v>2026-01</v>
      </c>
      <c r="B4596" s="4" t="n">
        <v>2026</v>
      </c>
      <c r="C4596" s="4" t="n">
        <v>1</v>
      </c>
      <c r="D4596" s="9" t="s">
        <v>305</v>
      </c>
      <c r="E4596" s="9" t="s">
        <v>358</v>
      </c>
      <c r="F4596" s="12" t="str">
        <f aca="false">INDEX(品項主檔!$B$2:$B$11,MATCH($E4596,品項主檔!$A$2:$A$11,0))</f>
        <v>麻油雞湯麵</v>
      </c>
      <c r="G4596" s="12" t="str">
        <f aca="false">INDEX(品項主檔!$C$2:$C$11,MATCH($E4596,品項主檔!$A$2:$A$11,0))</f>
        <v>主食</v>
      </c>
      <c r="H4596" s="17" t="n">
        <f aca="false">SUMIFS(品項年度售價!$D$2:$D$31,品項年度售價!$A$2:$A$31,$B4596,品項年度售價!$B$2:$B$31,$E4596)</f>
        <v>320</v>
      </c>
      <c r="I4596" s="4" t="n">
        <v>794</v>
      </c>
      <c r="J4596" s="14" t="n">
        <f aca="false">H4596*I4596</f>
        <v>254080</v>
      </c>
    </row>
    <row r="4597" customFormat="false" ht="15" hidden="false" customHeight="false" outlineLevel="0" collapsed="false">
      <c r="A4597" s="6" t="str">
        <f aca="false">TEXT(B4597,"0")&amp;"-"&amp;TEXT(C4597,"00")</f>
        <v>2026-01</v>
      </c>
      <c r="B4597" s="4" t="n">
        <v>2026</v>
      </c>
      <c r="C4597" s="4" t="n">
        <v>1</v>
      </c>
      <c r="D4597" s="9" t="s">
        <v>305</v>
      </c>
      <c r="E4597" s="9" t="s">
        <v>360</v>
      </c>
      <c r="F4597" s="12" t="str">
        <f aca="false">INDEX(品項主檔!$B$2:$B$11,MATCH($E4597,品項主檔!$A$2:$A$11,0))</f>
        <v>塔香涼麵</v>
      </c>
      <c r="G4597" s="12" t="str">
        <f aca="false">INDEX(品項主檔!$C$2:$C$11,MATCH($E4597,品項主檔!$A$2:$A$11,0))</f>
        <v>主食</v>
      </c>
      <c r="H4597" s="17" t="n">
        <f aca="false">SUMIFS(品項年度售價!$D$2:$D$31,品項年度售價!$A$2:$A$31,$B4597,品項年度售價!$B$2:$B$31,$E4597)</f>
        <v>195</v>
      </c>
      <c r="I4597" s="4" t="n">
        <v>208</v>
      </c>
      <c r="J4597" s="14" t="n">
        <f aca="false">H4597*I4597</f>
        <v>40560</v>
      </c>
    </row>
    <row r="4598" customFormat="false" ht="15" hidden="false" customHeight="false" outlineLevel="0" collapsed="false">
      <c r="A4598" s="6" t="str">
        <f aca="false">TEXT(B4598,"0")&amp;"-"&amp;TEXT(C4598,"00")</f>
        <v>2026-01</v>
      </c>
      <c r="B4598" s="4" t="n">
        <v>2026</v>
      </c>
      <c r="C4598" s="4" t="n">
        <v>1</v>
      </c>
      <c r="D4598" s="9" t="s">
        <v>305</v>
      </c>
      <c r="E4598" s="9" t="s">
        <v>362</v>
      </c>
      <c r="F4598" s="12" t="str">
        <f aca="false">INDEX(品項主檔!$B$2:$B$11,MATCH($E4598,品項主檔!$A$2:$A$11,0))</f>
        <v>海鮮炒飯</v>
      </c>
      <c r="G4598" s="12" t="str">
        <f aca="false">INDEX(品項主檔!$C$2:$C$11,MATCH($E4598,品項主檔!$A$2:$A$11,0))</f>
        <v>主食</v>
      </c>
      <c r="H4598" s="17" t="n">
        <f aca="false">SUMIFS(品項年度售價!$D$2:$D$31,品項年度售價!$A$2:$A$31,$B4598,品項年度售價!$B$2:$B$31,$E4598)</f>
        <v>265</v>
      </c>
      <c r="I4598" s="4" t="n">
        <v>620</v>
      </c>
      <c r="J4598" s="14" t="n">
        <f aca="false">H4598*I4598</f>
        <v>164300</v>
      </c>
    </row>
    <row r="4599" customFormat="false" ht="15" hidden="false" customHeight="false" outlineLevel="0" collapsed="false">
      <c r="A4599" s="6" t="str">
        <f aca="false">TEXT(B4599,"0")&amp;"-"&amp;TEXT(C4599,"00")</f>
        <v>2026-01</v>
      </c>
      <c r="B4599" s="4" t="n">
        <v>2026</v>
      </c>
      <c r="C4599" s="4" t="n">
        <v>1</v>
      </c>
      <c r="D4599" s="9" t="s">
        <v>305</v>
      </c>
      <c r="E4599" s="9" t="s">
        <v>364</v>
      </c>
      <c r="F4599" s="12" t="str">
        <f aca="false">INDEX(品項主檔!$B$2:$B$11,MATCH($E4599,品項主檔!$A$2:$A$11,0))</f>
        <v>酸辣湯</v>
      </c>
      <c r="G4599" s="12" t="str">
        <f aca="false">INDEX(品項主檔!$C$2:$C$11,MATCH($E4599,品項主檔!$A$2:$A$11,0))</f>
        <v>湯品</v>
      </c>
      <c r="H4599" s="17" t="n">
        <f aca="false">SUMIFS(品項年度售價!$D$2:$D$31,品項年度售價!$A$2:$A$31,$B4599,品項年度售價!$B$2:$B$31,$E4599)</f>
        <v>65</v>
      </c>
      <c r="I4599" s="4" t="n">
        <v>3343</v>
      </c>
      <c r="J4599" s="14" t="n">
        <f aca="false">H4599*I4599</f>
        <v>217295</v>
      </c>
    </row>
    <row r="4600" customFormat="false" ht="15" hidden="false" customHeight="false" outlineLevel="0" collapsed="false">
      <c r="A4600" s="6" t="str">
        <f aca="false">TEXT(B4600,"0")&amp;"-"&amp;TEXT(C4600,"00")</f>
        <v>2026-01</v>
      </c>
      <c r="B4600" s="4" t="n">
        <v>2026</v>
      </c>
      <c r="C4600" s="4" t="n">
        <v>1</v>
      </c>
      <c r="D4600" s="9" t="s">
        <v>305</v>
      </c>
      <c r="E4600" s="9" t="s">
        <v>367</v>
      </c>
      <c r="F4600" s="12" t="str">
        <f aca="false">INDEX(品項主檔!$B$2:$B$11,MATCH($E4600,品項主檔!$A$2:$A$11,0))</f>
        <v>招牌滷味拼盤</v>
      </c>
      <c r="G4600" s="12" t="str">
        <f aca="false">INDEX(品項主檔!$C$2:$C$11,MATCH($E4600,品項主檔!$A$2:$A$11,0))</f>
        <v>小菜</v>
      </c>
      <c r="H4600" s="17" t="n">
        <f aca="false">SUMIFS(品項年度售價!$D$2:$D$31,品項年度售價!$A$2:$A$31,$B4600,品項年度售價!$B$2:$B$31,$E4600)</f>
        <v>130</v>
      </c>
      <c r="I4600" s="4" t="n">
        <v>2469</v>
      </c>
      <c r="J4600" s="14" t="n">
        <f aca="false">H4600*I4600</f>
        <v>320970</v>
      </c>
    </row>
    <row r="4601" customFormat="false" ht="15" hidden="false" customHeight="false" outlineLevel="0" collapsed="false">
      <c r="A4601" s="6" t="str">
        <f aca="false">TEXT(B4601,"0")&amp;"-"&amp;TEXT(C4601,"00")</f>
        <v>2026-01</v>
      </c>
      <c r="B4601" s="4" t="n">
        <v>2026</v>
      </c>
      <c r="C4601" s="4" t="n">
        <v>1</v>
      </c>
      <c r="D4601" s="9" t="s">
        <v>305</v>
      </c>
      <c r="E4601" s="9" t="s">
        <v>370</v>
      </c>
      <c r="F4601" s="12" t="str">
        <f aca="false">INDEX(品項主檔!$B$2:$B$11,MATCH($E4601,品項主檔!$A$2:$A$11,0))</f>
        <v>古早味紅茶</v>
      </c>
      <c r="G4601" s="12" t="str">
        <f aca="false">INDEX(品項主檔!$C$2:$C$11,MATCH($E4601,品項主檔!$A$2:$A$11,0))</f>
        <v>飲品</v>
      </c>
      <c r="H4601" s="17" t="n">
        <f aca="false">SUMIFS(品項年度售價!$D$2:$D$31,品項年度售價!$A$2:$A$31,$B4601,品項年度售價!$B$2:$B$31,$E4601)</f>
        <v>45</v>
      </c>
      <c r="I4601" s="4" t="n">
        <v>3237</v>
      </c>
      <c r="J4601" s="14" t="n">
        <f aca="false">H4601*I4601</f>
        <v>145665</v>
      </c>
    </row>
    <row r="4602" customFormat="false" ht="15" hidden="false" customHeight="false" outlineLevel="0" collapsed="false">
      <c r="A4602" s="6" t="str">
        <f aca="false">TEXT(B4602,"0")&amp;"-"&amp;TEXT(C4602,"00")</f>
        <v>2026-01</v>
      </c>
      <c r="B4602" s="4" t="n">
        <v>2026</v>
      </c>
      <c r="C4602" s="4" t="n">
        <v>1</v>
      </c>
      <c r="D4602" s="9" t="s">
        <v>307</v>
      </c>
      <c r="E4602" s="9" t="s">
        <v>349</v>
      </c>
      <c r="F4602" s="12" t="str">
        <f aca="false">INDEX(品項主檔!$B$2:$B$11,MATCH($E4602,品項主檔!$A$2:$A$11,0))</f>
        <v>招牌牛肉麵</v>
      </c>
      <c r="G4602" s="12" t="str">
        <f aca="false">INDEX(品項主檔!$C$2:$C$11,MATCH($E4602,品項主檔!$A$2:$A$11,0))</f>
        <v>主食</v>
      </c>
      <c r="H4602" s="17" t="n">
        <f aca="false">SUMIFS(品項年度售價!$D$2:$D$31,品項年度售價!$A$2:$A$31,$B4602,品項年度售價!$B$2:$B$31,$E4602)</f>
        <v>305</v>
      </c>
      <c r="I4602" s="4" t="n">
        <v>527</v>
      </c>
      <c r="J4602" s="14" t="n">
        <f aca="false">H4602*I4602</f>
        <v>160735</v>
      </c>
    </row>
    <row r="4603" customFormat="false" ht="15" hidden="false" customHeight="false" outlineLevel="0" collapsed="false">
      <c r="A4603" s="6" t="str">
        <f aca="false">TEXT(B4603,"0")&amp;"-"&amp;TEXT(C4603,"00")</f>
        <v>2026-01</v>
      </c>
      <c r="B4603" s="4" t="n">
        <v>2026</v>
      </c>
      <c r="C4603" s="4" t="n">
        <v>1</v>
      </c>
      <c r="D4603" s="9" t="s">
        <v>307</v>
      </c>
      <c r="E4603" s="9" t="s">
        <v>352</v>
      </c>
      <c r="F4603" s="12" t="str">
        <f aca="false">INDEX(品項主檔!$B$2:$B$11,MATCH($E4603,品項主檔!$A$2:$A$11,0))</f>
        <v>三杯雞定食</v>
      </c>
      <c r="G4603" s="12" t="str">
        <f aca="false">INDEX(品項主檔!$C$2:$C$11,MATCH($E4603,品項主檔!$A$2:$A$11,0))</f>
        <v>主食</v>
      </c>
      <c r="H4603" s="17" t="n">
        <f aca="false">SUMIFS(品項年度售價!$D$2:$D$31,品項年度售價!$A$2:$A$31,$B4603,品項年度售價!$B$2:$B$31,$E4603)</f>
        <v>275</v>
      </c>
      <c r="I4603" s="4" t="n">
        <v>374</v>
      </c>
      <c r="J4603" s="14" t="n">
        <f aca="false">H4603*I4603</f>
        <v>102850</v>
      </c>
    </row>
    <row r="4604" customFormat="false" ht="15" hidden="false" customHeight="false" outlineLevel="0" collapsed="false">
      <c r="A4604" s="6" t="str">
        <f aca="false">TEXT(B4604,"0")&amp;"-"&amp;TEXT(C4604,"00")</f>
        <v>2026-01</v>
      </c>
      <c r="B4604" s="4" t="n">
        <v>2026</v>
      </c>
      <c r="C4604" s="4" t="n">
        <v>1</v>
      </c>
      <c r="D4604" s="9" t="s">
        <v>307</v>
      </c>
      <c r="E4604" s="9" t="s">
        <v>354</v>
      </c>
      <c r="F4604" s="12" t="str">
        <f aca="false">INDEX(品項主檔!$B$2:$B$11,MATCH($E4604,品項主檔!$A$2:$A$11,0))</f>
        <v>蔥油雞腿飯</v>
      </c>
      <c r="G4604" s="12" t="str">
        <f aca="false">INDEX(品項主檔!$C$2:$C$11,MATCH($E4604,品項主檔!$A$2:$A$11,0))</f>
        <v>主食</v>
      </c>
      <c r="H4604" s="17" t="n">
        <f aca="false">SUMIFS(品項年度售價!$D$2:$D$31,品項年度售價!$A$2:$A$31,$B4604,品項年度售價!$B$2:$B$31,$E4604)</f>
        <v>240</v>
      </c>
      <c r="I4604" s="4" t="n">
        <v>458</v>
      </c>
      <c r="J4604" s="14" t="n">
        <f aca="false">H4604*I4604</f>
        <v>109920</v>
      </c>
    </row>
    <row r="4605" customFormat="false" ht="15" hidden="false" customHeight="false" outlineLevel="0" collapsed="false">
      <c r="A4605" s="6" t="str">
        <f aca="false">TEXT(B4605,"0")&amp;"-"&amp;TEXT(C4605,"00")</f>
        <v>2026-01</v>
      </c>
      <c r="B4605" s="4" t="n">
        <v>2026</v>
      </c>
      <c r="C4605" s="4" t="n">
        <v>1</v>
      </c>
      <c r="D4605" s="9" t="s">
        <v>307</v>
      </c>
      <c r="E4605" s="9" t="s">
        <v>356</v>
      </c>
      <c r="F4605" s="12" t="str">
        <f aca="false">INDEX(品項主檔!$B$2:$B$11,MATCH($E4605,品項主檔!$A$2:$A$11,0))</f>
        <v>黑胡椒豬排飯</v>
      </c>
      <c r="G4605" s="12" t="str">
        <f aca="false">INDEX(品項主檔!$C$2:$C$11,MATCH($E4605,品項主檔!$A$2:$A$11,0))</f>
        <v>主食</v>
      </c>
      <c r="H4605" s="17" t="n">
        <f aca="false">SUMIFS(品項年度售價!$D$2:$D$31,品項年度售價!$A$2:$A$31,$B4605,品項年度售價!$B$2:$B$31,$E4605)</f>
        <v>255</v>
      </c>
      <c r="I4605" s="4" t="n">
        <v>460</v>
      </c>
      <c r="J4605" s="14" t="n">
        <f aca="false">H4605*I4605</f>
        <v>117300</v>
      </c>
    </row>
    <row r="4606" customFormat="false" ht="15" hidden="false" customHeight="false" outlineLevel="0" collapsed="false">
      <c r="A4606" s="6" t="str">
        <f aca="false">TEXT(B4606,"0")&amp;"-"&amp;TEXT(C4606,"00")</f>
        <v>2026-01</v>
      </c>
      <c r="B4606" s="4" t="n">
        <v>2026</v>
      </c>
      <c r="C4606" s="4" t="n">
        <v>1</v>
      </c>
      <c r="D4606" s="9" t="s">
        <v>307</v>
      </c>
      <c r="E4606" s="9" t="s">
        <v>358</v>
      </c>
      <c r="F4606" s="12" t="str">
        <f aca="false">INDEX(品項主檔!$B$2:$B$11,MATCH($E4606,品項主檔!$A$2:$A$11,0))</f>
        <v>麻油雞湯麵</v>
      </c>
      <c r="G4606" s="12" t="str">
        <f aca="false">INDEX(品項主檔!$C$2:$C$11,MATCH($E4606,品項主檔!$A$2:$A$11,0))</f>
        <v>主食</v>
      </c>
      <c r="H4606" s="17" t="n">
        <f aca="false">SUMIFS(品項年度售價!$D$2:$D$31,品項年度售價!$A$2:$A$31,$B4606,品項年度售價!$B$2:$B$31,$E4606)</f>
        <v>320</v>
      </c>
      <c r="I4606" s="4" t="n">
        <v>647</v>
      </c>
      <c r="J4606" s="14" t="n">
        <f aca="false">H4606*I4606</f>
        <v>207040</v>
      </c>
    </row>
    <row r="4607" customFormat="false" ht="15" hidden="false" customHeight="false" outlineLevel="0" collapsed="false">
      <c r="A4607" s="6" t="str">
        <f aca="false">TEXT(B4607,"0")&amp;"-"&amp;TEXT(C4607,"00")</f>
        <v>2026-01</v>
      </c>
      <c r="B4607" s="4" t="n">
        <v>2026</v>
      </c>
      <c r="C4607" s="4" t="n">
        <v>1</v>
      </c>
      <c r="D4607" s="9" t="s">
        <v>307</v>
      </c>
      <c r="E4607" s="9" t="s">
        <v>360</v>
      </c>
      <c r="F4607" s="12" t="str">
        <f aca="false">INDEX(品項主檔!$B$2:$B$11,MATCH($E4607,品項主檔!$A$2:$A$11,0))</f>
        <v>塔香涼麵</v>
      </c>
      <c r="G4607" s="12" t="str">
        <f aca="false">INDEX(品項主檔!$C$2:$C$11,MATCH($E4607,品項主檔!$A$2:$A$11,0))</f>
        <v>主食</v>
      </c>
      <c r="H4607" s="17" t="n">
        <f aca="false">SUMIFS(品項年度售價!$D$2:$D$31,品項年度售價!$A$2:$A$31,$B4607,品項年度售價!$B$2:$B$31,$E4607)</f>
        <v>195</v>
      </c>
      <c r="I4607" s="4" t="n">
        <v>156</v>
      </c>
      <c r="J4607" s="14" t="n">
        <f aca="false">H4607*I4607</f>
        <v>30420</v>
      </c>
    </row>
    <row r="4608" customFormat="false" ht="15" hidden="false" customHeight="false" outlineLevel="0" collapsed="false">
      <c r="A4608" s="6" t="str">
        <f aca="false">TEXT(B4608,"0")&amp;"-"&amp;TEXT(C4608,"00")</f>
        <v>2026-01</v>
      </c>
      <c r="B4608" s="4" t="n">
        <v>2026</v>
      </c>
      <c r="C4608" s="4" t="n">
        <v>1</v>
      </c>
      <c r="D4608" s="9" t="s">
        <v>307</v>
      </c>
      <c r="E4608" s="9" t="s">
        <v>362</v>
      </c>
      <c r="F4608" s="12" t="str">
        <f aca="false">INDEX(品項主檔!$B$2:$B$11,MATCH($E4608,品項主檔!$A$2:$A$11,0))</f>
        <v>海鮮炒飯</v>
      </c>
      <c r="G4608" s="12" t="str">
        <f aca="false">INDEX(品項主檔!$C$2:$C$11,MATCH($E4608,品項主檔!$A$2:$A$11,0))</f>
        <v>主食</v>
      </c>
      <c r="H4608" s="17" t="n">
        <f aca="false">SUMIFS(品項年度售價!$D$2:$D$31,品項年度售價!$A$2:$A$31,$B4608,品項年度售價!$B$2:$B$31,$E4608)</f>
        <v>265</v>
      </c>
      <c r="I4608" s="4" t="n">
        <v>405</v>
      </c>
      <c r="J4608" s="14" t="n">
        <f aca="false">H4608*I4608</f>
        <v>107325</v>
      </c>
    </row>
    <row r="4609" customFormat="false" ht="15" hidden="false" customHeight="false" outlineLevel="0" collapsed="false">
      <c r="A4609" s="6" t="str">
        <f aca="false">TEXT(B4609,"0")&amp;"-"&amp;TEXT(C4609,"00")</f>
        <v>2026-01</v>
      </c>
      <c r="B4609" s="4" t="n">
        <v>2026</v>
      </c>
      <c r="C4609" s="4" t="n">
        <v>1</v>
      </c>
      <c r="D4609" s="9" t="s">
        <v>307</v>
      </c>
      <c r="E4609" s="9" t="s">
        <v>364</v>
      </c>
      <c r="F4609" s="12" t="str">
        <f aca="false">INDEX(品項主檔!$B$2:$B$11,MATCH($E4609,品項主檔!$A$2:$A$11,0))</f>
        <v>酸辣湯</v>
      </c>
      <c r="G4609" s="12" t="str">
        <f aca="false">INDEX(品項主檔!$C$2:$C$11,MATCH($E4609,品項主檔!$A$2:$A$11,0))</f>
        <v>湯品</v>
      </c>
      <c r="H4609" s="17" t="n">
        <f aca="false">SUMIFS(品項年度售價!$D$2:$D$31,品項年度售價!$A$2:$A$31,$B4609,品項年度售價!$B$2:$B$31,$E4609)</f>
        <v>65</v>
      </c>
      <c r="I4609" s="4" t="n">
        <v>2288</v>
      </c>
      <c r="J4609" s="14" t="n">
        <f aca="false">H4609*I4609</f>
        <v>148720</v>
      </c>
    </row>
    <row r="4610" customFormat="false" ht="15" hidden="false" customHeight="false" outlineLevel="0" collapsed="false">
      <c r="A4610" s="6" t="str">
        <f aca="false">TEXT(B4610,"0")&amp;"-"&amp;TEXT(C4610,"00")</f>
        <v>2026-01</v>
      </c>
      <c r="B4610" s="4" t="n">
        <v>2026</v>
      </c>
      <c r="C4610" s="4" t="n">
        <v>1</v>
      </c>
      <c r="D4610" s="9" t="s">
        <v>307</v>
      </c>
      <c r="E4610" s="9" t="s">
        <v>367</v>
      </c>
      <c r="F4610" s="12" t="str">
        <f aca="false">INDEX(品項主檔!$B$2:$B$11,MATCH($E4610,品項主檔!$A$2:$A$11,0))</f>
        <v>招牌滷味拼盤</v>
      </c>
      <c r="G4610" s="12" t="str">
        <f aca="false">INDEX(品項主檔!$C$2:$C$11,MATCH($E4610,品項主檔!$A$2:$A$11,0))</f>
        <v>小菜</v>
      </c>
      <c r="H4610" s="17" t="n">
        <f aca="false">SUMIFS(品項年度售價!$D$2:$D$31,品項年度售價!$A$2:$A$31,$B4610,品項年度售價!$B$2:$B$31,$E4610)</f>
        <v>130</v>
      </c>
      <c r="I4610" s="4" t="n">
        <v>1653</v>
      </c>
      <c r="J4610" s="14" t="n">
        <f aca="false">H4610*I4610</f>
        <v>214890</v>
      </c>
    </row>
    <row r="4611" customFormat="false" ht="15" hidden="false" customHeight="false" outlineLevel="0" collapsed="false">
      <c r="A4611" s="6" t="str">
        <f aca="false">TEXT(B4611,"0")&amp;"-"&amp;TEXT(C4611,"00")</f>
        <v>2026-01</v>
      </c>
      <c r="B4611" s="4" t="n">
        <v>2026</v>
      </c>
      <c r="C4611" s="4" t="n">
        <v>1</v>
      </c>
      <c r="D4611" s="9" t="s">
        <v>307</v>
      </c>
      <c r="E4611" s="9" t="s">
        <v>370</v>
      </c>
      <c r="F4611" s="12" t="str">
        <f aca="false">INDEX(品項主檔!$B$2:$B$11,MATCH($E4611,品項主檔!$A$2:$A$11,0))</f>
        <v>古早味紅茶</v>
      </c>
      <c r="G4611" s="12" t="str">
        <f aca="false">INDEX(品項主檔!$C$2:$C$11,MATCH($E4611,品項主檔!$A$2:$A$11,0))</f>
        <v>飲品</v>
      </c>
      <c r="H4611" s="17" t="n">
        <f aca="false">SUMIFS(品項年度售價!$D$2:$D$31,品項年度售價!$A$2:$A$31,$B4611,品項年度售價!$B$2:$B$31,$E4611)</f>
        <v>45</v>
      </c>
      <c r="I4611" s="4" t="n">
        <v>2651</v>
      </c>
      <c r="J4611" s="14" t="n">
        <f aca="false">H4611*I4611</f>
        <v>119295</v>
      </c>
    </row>
    <row r="4612" customFormat="false" ht="15" hidden="false" customHeight="false" outlineLevel="0" collapsed="false">
      <c r="A4612" s="6" t="str">
        <f aca="false">TEXT(B4612,"0")&amp;"-"&amp;TEXT(C4612,"00")</f>
        <v>2026-01</v>
      </c>
      <c r="B4612" s="4" t="n">
        <v>2026</v>
      </c>
      <c r="C4612" s="4" t="n">
        <v>1</v>
      </c>
      <c r="D4612" s="9" t="s">
        <v>310</v>
      </c>
      <c r="E4612" s="9" t="s">
        <v>349</v>
      </c>
      <c r="F4612" s="12" t="str">
        <f aca="false">INDEX(品項主檔!$B$2:$B$11,MATCH($E4612,品項主檔!$A$2:$A$11,0))</f>
        <v>招牌牛肉麵</v>
      </c>
      <c r="G4612" s="12" t="str">
        <f aca="false">INDEX(品項主檔!$C$2:$C$11,MATCH($E4612,品項主檔!$A$2:$A$11,0))</f>
        <v>主食</v>
      </c>
      <c r="H4612" s="17" t="n">
        <f aca="false">SUMIFS(品項年度售價!$D$2:$D$31,品項年度售價!$A$2:$A$31,$B4612,品項年度售價!$B$2:$B$31,$E4612)</f>
        <v>305</v>
      </c>
      <c r="I4612" s="4" t="n">
        <v>291</v>
      </c>
      <c r="J4612" s="14" t="n">
        <f aca="false">H4612*I4612</f>
        <v>88755</v>
      </c>
    </row>
    <row r="4613" customFormat="false" ht="15" hidden="false" customHeight="false" outlineLevel="0" collapsed="false">
      <c r="A4613" s="6" t="str">
        <f aca="false">TEXT(B4613,"0")&amp;"-"&amp;TEXT(C4613,"00")</f>
        <v>2026-01</v>
      </c>
      <c r="B4613" s="4" t="n">
        <v>2026</v>
      </c>
      <c r="C4613" s="4" t="n">
        <v>1</v>
      </c>
      <c r="D4613" s="9" t="s">
        <v>310</v>
      </c>
      <c r="E4613" s="9" t="s">
        <v>352</v>
      </c>
      <c r="F4613" s="12" t="str">
        <f aca="false">INDEX(品項主檔!$B$2:$B$11,MATCH($E4613,品項主檔!$A$2:$A$11,0))</f>
        <v>三杯雞定食</v>
      </c>
      <c r="G4613" s="12" t="str">
        <f aca="false">INDEX(品項主檔!$C$2:$C$11,MATCH($E4613,品項主檔!$A$2:$A$11,0))</f>
        <v>主食</v>
      </c>
      <c r="H4613" s="17" t="n">
        <f aca="false">SUMIFS(品項年度售價!$D$2:$D$31,品項年度售價!$A$2:$A$31,$B4613,品項年度售價!$B$2:$B$31,$E4613)</f>
        <v>275</v>
      </c>
      <c r="I4613" s="4" t="n">
        <v>255</v>
      </c>
      <c r="J4613" s="14" t="n">
        <f aca="false">H4613*I4613</f>
        <v>70125</v>
      </c>
    </row>
    <row r="4614" customFormat="false" ht="15" hidden="false" customHeight="false" outlineLevel="0" collapsed="false">
      <c r="A4614" s="6" t="str">
        <f aca="false">TEXT(B4614,"0")&amp;"-"&amp;TEXT(C4614,"00")</f>
        <v>2026-01</v>
      </c>
      <c r="B4614" s="4" t="n">
        <v>2026</v>
      </c>
      <c r="C4614" s="4" t="n">
        <v>1</v>
      </c>
      <c r="D4614" s="9" t="s">
        <v>310</v>
      </c>
      <c r="E4614" s="9" t="s">
        <v>354</v>
      </c>
      <c r="F4614" s="12" t="str">
        <f aca="false">INDEX(品項主檔!$B$2:$B$11,MATCH($E4614,品項主檔!$A$2:$A$11,0))</f>
        <v>蔥油雞腿飯</v>
      </c>
      <c r="G4614" s="12" t="str">
        <f aca="false">INDEX(品項主檔!$C$2:$C$11,MATCH($E4614,品項主檔!$A$2:$A$11,0))</f>
        <v>主食</v>
      </c>
      <c r="H4614" s="17" t="n">
        <f aca="false">SUMIFS(品項年度售價!$D$2:$D$31,品項年度售價!$A$2:$A$31,$B4614,品項年度售價!$B$2:$B$31,$E4614)</f>
        <v>240</v>
      </c>
      <c r="I4614" s="4" t="n">
        <v>296</v>
      </c>
      <c r="J4614" s="14" t="n">
        <f aca="false">H4614*I4614</f>
        <v>71040</v>
      </c>
    </row>
    <row r="4615" customFormat="false" ht="15" hidden="false" customHeight="false" outlineLevel="0" collapsed="false">
      <c r="A4615" s="6" t="str">
        <f aca="false">TEXT(B4615,"0")&amp;"-"&amp;TEXT(C4615,"00")</f>
        <v>2026-01</v>
      </c>
      <c r="B4615" s="4" t="n">
        <v>2026</v>
      </c>
      <c r="C4615" s="4" t="n">
        <v>1</v>
      </c>
      <c r="D4615" s="9" t="s">
        <v>310</v>
      </c>
      <c r="E4615" s="9" t="s">
        <v>356</v>
      </c>
      <c r="F4615" s="12" t="str">
        <f aca="false">INDEX(品項主檔!$B$2:$B$11,MATCH($E4615,品項主檔!$A$2:$A$11,0))</f>
        <v>黑胡椒豬排飯</v>
      </c>
      <c r="G4615" s="12" t="str">
        <f aca="false">INDEX(品項主檔!$C$2:$C$11,MATCH($E4615,品項主檔!$A$2:$A$11,0))</f>
        <v>主食</v>
      </c>
      <c r="H4615" s="17" t="n">
        <f aca="false">SUMIFS(品項年度售價!$D$2:$D$31,品項年度售價!$A$2:$A$31,$B4615,品項年度售價!$B$2:$B$31,$E4615)</f>
        <v>255</v>
      </c>
      <c r="I4615" s="4" t="n">
        <v>272</v>
      </c>
      <c r="J4615" s="14" t="n">
        <f aca="false">H4615*I4615</f>
        <v>69360</v>
      </c>
    </row>
    <row r="4616" customFormat="false" ht="15" hidden="false" customHeight="false" outlineLevel="0" collapsed="false">
      <c r="A4616" s="6" t="str">
        <f aca="false">TEXT(B4616,"0")&amp;"-"&amp;TEXT(C4616,"00")</f>
        <v>2026-01</v>
      </c>
      <c r="B4616" s="4" t="n">
        <v>2026</v>
      </c>
      <c r="C4616" s="4" t="n">
        <v>1</v>
      </c>
      <c r="D4616" s="9" t="s">
        <v>310</v>
      </c>
      <c r="E4616" s="9" t="s">
        <v>358</v>
      </c>
      <c r="F4616" s="12" t="str">
        <f aca="false">INDEX(品項主檔!$B$2:$B$11,MATCH($E4616,品項主檔!$A$2:$A$11,0))</f>
        <v>麻油雞湯麵</v>
      </c>
      <c r="G4616" s="12" t="str">
        <f aca="false">INDEX(品項主檔!$C$2:$C$11,MATCH($E4616,品項主檔!$A$2:$A$11,0))</f>
        <v>主食</v>
      </c>
      <c r="H4616" s="17" t="n">
        <f aca="false">SUMIFS(品項年度售價!$D$2:$D$31,品項年度售價!$A$2:$A$31,$B4616,品項年度售價!$B$2:$B$31,$E4616)</f>
        <v>320</v>
      </c>
      <c r="I4616" s="4" t="n">
        <v>434</v>
      </c>
      <c r="J4616" s="14" t="n">
        <f aca="false">H4616*I4616</f>
        <v>138880</v>
      </c>
    </row>
    <row r="4617" customFormat="false" ht="15" hidden="false" customHeight="false" outlineLevel="0" collapsed="false">
      <c r="A4617" s="6" t="str">
        <f aca="false">TEXT(B4617,"0")&amp;"-"&amp;TEXT(C4617,"00")</f>
        <v>2026-01</v>
      </c>
      <c r="B4617" s="4" t="n">
        <v>2026</v>
      </c>
      <c r="C4617" s="4" t="n">
        <v>1</v>
      </c>
      <c r="D4617" s="9" t="s">
        <v>310</v>
      </c>
      <c r="E4617" s="9" t="s">
        <v>360</v>
      </c>
      <c r="F4617" s="12" t="str">
        <f aca="false">INDEX(品項主檔!$B$2:$B$11,MATCH($E4617,品項主檔!$A$2:$A$11,0))</f>
        <v>塔香涼麵</v>
      </c>
      <c r="G4617" s="12" t="str">
        <f aca="false">INDEX(品項主檔!$C$2:$C$11,MATCH($E4617,品項主檔!$A$2:$A$11,0))</f>
        <v>主食</v>
      </c>
      <c r="H4617" s="17" t="n">
        <f aca="false">SUMIFS(品項年度售價!$D$2:$D$31,品項年度售價!$A$2:$A$31,$B4617,品項年度售價!$B$2:$B$31,$E4617)</f>
        <v>195</v>
      </c>
      <c r="I4617" s="4" t="n">
        <v>154</v>
      </c>
      <c r="J4617" s="14" t="n">
        <f aca="false">H4617*I4617</f>
        <v>30030</v>
      </c>
    </row>
    <row r="4618" customFormat="false" ht="15" hidden="false" customHeight="false" outlineLevel="0" collapsed="false">
      <c r="A4618" s="6" t="str">
        <f aca="false">TEXT(B4618,"0")&amp;"-"&amp;TEXT(C4618,"00")</f>
        <v>2026-01</v>
      </c>
      <c r="B4618" s="4" t="n">
        <v>2026</v>
      </c>
      <c r="C4618" s="4" t="n">
        <v>1</v>
      </c>
      <c r="D4618" s="9" t="s">
        <v>310</v>
      </c>
      <c r="E4618" s="9" t="s">
        <v>362</v>
      </c>
      <c r="F4618" s="12" t="str">
        <f aca="false">INDEX(品項主檔!$B$2:$B$11,MATCH($E4618,品項主檔!$A$2:$A$11,0))</f>
        <v>海鮮炒飯</v>
      </c>
      <c r="G4618" s="12" t="str">
        <f aca="false">INDEX(品項主檔!$C$2:$C$11,MATCH($E4618,品項主檔!$A$2:$A$11,0))</f>
        <v>主食</v>
      </c>
      <c r="H4618" s="17" t="n">
        <f aca="false">SUMIFS(品項年度售價!$D$2:$D$31,品項年度售價!$A$2:$A$31,$B4618,品項年度售價!$B$2:$B$31,$E4618)</f>
        <v>265</v>
      </c>
      <c r="I4618" s="4" t="n">
        <v>239</v>
      </c>
      <c r="J4618" s="14" t="n">
        <f aca="false">H4618*I4618</f>
        <v>63335</v>
      </c>
    </row>
    <row r="4619" customFormat="false" ht="15" hidden="false" customHeight="false" outlineLevel="0" collapsed="false">
      <c r="A4619" s="6" t="str">
        <f aca="false">TEXT(B4619,"0")&amp;"-"&amp;TEXT(C4619,"00")</f>
        <v>2026-01</v>
      </c>
      <c r="B4619" s="4" t="n">
        <v>2026</v>
      </c>
      <c r="C4619" s="4" t="n">
        <v>1</v>
      </c>
      <c r="D4619" s="9" t="s">
        <v>310</v>
      </c>
      <c r="E4619" s="9" t="s">
        <v>364</v>
      </c>
      <c r="F4619" s="12" t="str">
        <f aca="false">INDEX(品項主檔!$B$2:$B$11,MATCH($E4619,品項主檔!$A$2:$A$11,0))</f>
        <v>酸辣湯</v>
      </c>
      <c r="G4619" s="12" t="str">
        <f aca="false">INDEX(品項主檔!$C$2:$C$11,MATCH($E4619,品項主檔!$A$2:$A$11,0))</f>
        <v>湯品</v>
      </c>
      <c r="H4619" s="17" t="n">
        <f aca="false">SUMIFS(品項年度售價!$D$2:$D$31,品項年度售價!$A$2:$A$31,$B4619,品項年度售價!$B$2:$B$31,$E4619)</f>
        <v>65</v>
      </c>
      <c r="I4619" s="4" t="n">
        <v>1892</v>
      </c>
      <c r="J4619" s="14" t="n">
        <f aca="false">H4619*I4619</f>
        <v>122980</v>
      </c>
    </row>
    <row r="4620" customFormat="false" ht="15" hidden="false" customHeight="false" outlineLevel="0" collapsed="false">
      <c r="A4620" s="6" t="str">
        <f aca="false">TEXT(B4620,"0")&amp;"-"&amp;TEXT(C4620,"00")</f>
        <v>2026-01</v>
      </c>
      <c r="B4620" s="4" t="n">
        <v>2026</v>
      </c>
      <c r="C4620" s="4" t="n">
        <v>1</v>
      </c>
      <c r="D4620" s="9" t="s">
        <v>310</v>
      </c>
      <c r="E4620" s="9" t="s">
        <v>367</v>
      </c>
      <c r="F4620" s="12" t="str">
        <f aca="false">INDEX(品項主檔!$B$2:$B$11,MATCH($E4620,品項主檔!$A$2:$A$11,0))</f>
        <v>招牌滷味拼盤</v>
      </c>
      <c r="G4620" s="12" t="str">
        <f aca="false">INDEX(品項主檔!$C$2:$C$11,MATCH($E4620,品項主檔!$A$2:$A$11,0))</f>
        <v>小菜</v>
      </c>
      <c r="H4620" s="17" t="n">
        <f aca="false">SUMIFS(品項年度售價!$D$2:$D$31,品項年度售價!$A$2:$A$31,$B4620,品項年度售價!$B$2:$B$31,$E4620)</f>
        <v>130</v>
      </c>
      <c r="I4620" s="4" t="n">
        <v>1198</v>
      </c>
      <c r="J4620" s="14" t="n">
        <f aca="false">H4620*I4620</f>
        <v>155740</v>
      </c>
    </row>
    <row r="4621" customFormat="false" ht="15" hidden="false" customHeight="false" outlineLevel="0" collapsed="false">
      <c r="A4621" s="6" t="str">
        <f aca="false">TEXT(B4621,"0")&amp;"-"&amp;TEXT(C4621,"00")</f>
        <v>2026-01</v>
      </c>
      <c r="B4621" s="4" t="n">
        <v>2026</v>
      </c>
      <c r="C4621" s="4" t="n">
        <v>1</v>
      </c>
      <c r="D4621" s="9" t="s">
        <v>310</v>
      </c>
      <c r="E4621" s="9" t="s">
        <v>370</v>
      </c>
      <c r="F4621" s="12" t="str">
        <f aca="false">INDEX(品項主檔!$B$2:$B$11,MATCH($E4621,品項主檔!$A$2:$A$11,0))</f>
        <v>古早味紅茶</v>
      </c>
      <c r="G4621" s="12" t="str">
        <f aca="false">INDEX(品項主檔!$C$2:$C$11,MATCH($E4621,品項主檔!$A$2:$A$11,0))</f>
        <v>飲品</v>
      </c>
      <c r="H4621" s="17" t="n">
        <f aca="false">SUMIFS(品項年度售價!$D$2:$D$31,品項年度售價!$A$2:$A$31,$B4621,品項年度售價!$B$2:$B$31,$E4621)</f>
        <v>45</v>
      </c>
      <c r="I4621" s="4" t="n">
        <v>2245</v>
      </c>
      <c r="J4621" s="14" t="n">
        <f aca="false">H4621*I4621</f>
        <v>101025</v>
      </c>
    </row>
    <row r="4622" customFormat="false" ht="15" hidden="false" customHeight="false" outlineLevel="0" collapsed="false">
      <c r="A4622" s="6" t="str">
        <f aca="false">TEXT(B4622,"0")&amp;"-"&amp;TEXT(C4622,"00")</f>
        <v>2026-01</v>
      </c>
      <c r="B4622" s="4" t="n">
        <v>2026</v>
      </c>
      <c r="C4622" s="4" t="n">
        <v>1</v>
      </c>
      <c r="D4622" s="9" t="s">
        <v>318</v>
      </c>
      <c r="E4622" s="9" t="s">
        <v>349</v>
      </c>
      <c r="F4622" s="12" t="str">
        <f aca="false">INDEX(品項主檔!$B$2:$B$11,MATCH($E4622,品項主檔!$A$2:$A$11,0))</f>
        <v>招牌牛肉麵</v>
      </c>
      <c r="G4622" s="12" t="str">
        <f aca="false">INDEX(品項主檔!$C$2:$C$11,MATCH($E4622,品項主檔!$A$2:$A$11,0))</f>
        <v>主食</v>
      </c>
      <c r="H4622" s="17" t="n">
        <f aca="false">SUMIFS(品項年度售價!$D$2:$D$31,品項年度售價!$A$2:$A$31,$B4622,品項年度售價!$B$2:$B$31,$E4622)</f>
        <v>305</v>
      </c>
      <c r="I4622" s="4" t="n">
        <v>491</v>
      </c>
      <c r="J4622" s="14" t="n">
        <f aca="false">H4622*I4622</f>
        <v>149755</v>
      </c>
    </row>
    <row r="4623" customFormat="false" ht="15" hidden="false" customHeight="false" outlineLevel="0" collapsed="false">
      <c r="A4623" s="6" t="str">
        <f aca="false">TEXT(B4623,"0")&amp;"-"&amp;TEXT(C4623,"00")</f>
        <v>2026-01</v>
      </c>
      <c r="B4623" s="4" t="n">
        <v>2026</v>
      </c>
      <c r="C4623" s="4" t="n">
        <v>1</v>
      </c>
      <c r="D4623" s="9" t="s">
        <v>318</v>
      </c>
      <c r="E4623" s="9" t="s">
        <v>352</v>
      </c>
      <c r="F4623" s="12" t="str">
        <f aca="false">INDEX(品項主檔!$B$2:$B$11,MATCH($E4623,品項主檔!$A$2:$A$11,0))</f>
        <v>三杯雞定食</v>
      </c>
      <c r="G4623" s="12" t="str">
        <f aca="false">INDEX(品項主檔!$C$2:$C$11,MATCH($E4623,品項主檔!$A$2:$A$11,0))</f>
        <v>主食</v>
      </c>
      <c r="H4623" s="17" t="n">
        <f aca="false">SUMIFS(品項年度售價!$D$2:$D$31,品項年度售價!$A$2:$A$31,$B4623,品項年度售價!$B$2:$B$31,$E4623)</f>
        <v>275</v>
      </c>
      <c r="I4623" s="4" t="n">
        <v>445</v>
      </c>
      <c r="J4623" s="14" t="n">
        <f aca="false">H4623*I4623</f>
        <v>122375</v>
      </c>
    </row>
    <row r="4624" customFormat="false" ht="15" hidden="false" customHeight="false" outlineLevel="0" collapsed="false">
      <c r="A4624" s="6" t="str">
        <f aca="false">TEXT(B4624,"0")&amp;"-"&amp;TEXT(C4624,"00")</f>
        <v>2026-01</v>
      </c>
      <c r="B4624" s="4" t="n">
        <v>2026</v>
      </c>
      <c r="C4624" s="4" t="n">
        <v>1</v>
      </c>
      <c r="D4624" s="9" t="s">
        <v>318</v>
      </c>
      <c r="E4624" s="9" t="s">
        <v>354</v>
      </c>
      <c r="F4624" s="12" t="str">
        <f aca="false">INDEX(品項主檔!$B$2:$B$11,MATCH($E4624,品項主檔!$A$2:$A$11,0))</f>
        <v>蔥油雞腿飯</v>
      </c>
      <c r="G4624" s="12" t="str">
        <f aca="false">INDEX(品項主檔!$C$2:$C$11,MATCH($E4624,品項主檔!$A$2:$A$11,0))</f>
        <v>主食</v>
      </c>
      <c r="H4624" s="17" t="n">
        <f aca="false">SUMIFS(品項年度售價!$D$2:$D$31,品項年度售價!$A$2:$A$31,$B4624,品項年度售價!$B$2:$B$31,$E4624)</f>
        <v>240</v>
      </c>
      <c r="I4624" s="4" t="n">
        <v>364</v>
      </c>
      <c r="J4624" s="14" t="n">
        <f aca="false">H4624*I4624</f>
        <v>87360</v>
      </c>
    </row>
    <row r="4625" customFormat="false" ht="15" hidden="false" customHeight="false" outlineLevel="0" collapsed="false">
      <c r="A4625" s="6" t="str">
        <f aca="false">TEXT(B4625,"0")&amp;"-"&amp;TEXT(C4625,"00")</f>
        <v>2026-01</v>
      </c>
      <c r="B4625" s="4" t="n">
        <v>2026</v>
      </c>
      <c r="C4625" s="4" t="n">
        <v>1</v>
      </c>
      <c r="D4625" s="9" t="s">
        <v>318</v>
      </c>
      <c r="E4625" s="9" t="s">
        <v>356</v>
      </c>
      <c r="F4625" s="12" t="str">
        <f aca="false">INDEX(品項主檔!$B$2:$B$11,MATCH($E4625,品項主檔!$A$2:$A$11,0))</f>
        <v>黑胡椒豬排飯</v>
      </c>
      <c r="G4625" s="12" t="str">
        <f aca="false">INDEX(品項主檔!$C$2:$C$11,MATCH($E4625,品項主檔!$A$2:$A$11,0))</f>
        <v>主食</v>
      </c>
      <c r="H4625" s="17" t="n">
        <f aca="false">SUMIFS(品項年度售價!$D$2:$D$31,品項年度售價!$A$2:$A$31,$B4625,品項年度售價!$B$2:$B$31,$E4625)</f>
        <v>255</v>
      </c>
      <c r="I4625" s="4" t="n">
        <v>371</v>
      </c>
      <c r="J4625" s="14" t="n">
        <f aca="false">H4625*I4625</f>
        <v>94605</v>
      </c>
    </row>
    <row r="4626" customFormat="false" ht="15" hidden="false" customHeight="false" outlineLevel="0" collapsed="false">
      <c r="A4626" s="6" t="str">
        <f aca="false">TEXT(B4626,"0")&amp;"-"&amp;TEXT(C4626,"00")</f>
        <v>2026-01</v>
      </c>
      <c r="B4626" s="4" t="n">
        <v>2026</v>
      </c>
      <c r="C4626" s="4" t="n">
        <v>1</v>
      </c>
      <c r="D4626" s="9" t="s">
        <v>318</v>
      </c>
      <c r="E4626" s="9" t="s">
        <v>358</v>
      </c>
      <c r="F4626" s="12" t="str">
        <f aca="false">INDEX(品項主檔!$B$2:$B$11,MATCH($E4626,品項主檔!$A$2:$A$11,0))</f>
        <v>麻油雞湯麵</v>
      </c>
      <c r="G4626" s="12" t="str">
        <f aca="false">INDEX(品項主檔!$C$2:$C$11,MATCH($E4626,品項主檔!$A$2:$A$11,0))</f>
        <v>主食</v>
      </c>
      <c r="H4626" s="17" t="n">
        <f aca="false">SUMIFS(品項年度售價!$D$2:$D$31,品項年度售價!$A$2:$A$31,$B4626,品項年度售價!$B$2:$B$31,$E4626)</f>
        <v>320</v>
      </c>
      <c r="I4626" s="4" t="n">
        <v>680</v>
      </c>
      <c r="J4626" s="14" t="n">
        <f aca="false">H4626*I4626</f>
        <v>217600</v>
      </c>
    </row>
    <row r="4627" customFormat="false" ht="15" hidden="false" customHeight="false" outlineLevel="0" collapsed="false">
      <c r="A4627" s="6" t="str">
        <f aca="false">TEXT(B4627,"0")&amp;"-"&amp;TEXT(C4627,"00")</f>
        <v>2026-01</v>
      </c>
      <c r="B4627" s="4" t="n">
        <v>2026</v>
      </c>
      <c r="C4627" s="4" t="n">
        <v>1</v>
      </c>
      <c r="D4627" s="9" t="s">
        <v>318</v>
      </c>
      <c r="E4627" s="9" t="s">
        <v>360</v>
      </c>
      <c r="F4627" s="12" t="str">
        <f aca="false">INDEX(品項主檔!$B$2:$B$11,MATCH($E4627,品項主檔!$A$2:$A$11,0))</f>
        <v>塔香涼麵</v>
      </c>
      <c r="G4627" s="12" t="str">
        <f aca="false">INDEX(品項主檔!$C$2:$C$11,MATCH($E4627,品項主檔!$A$2:$A$11,0))</f>
        <v>主食</v>
      </c>
      <c r="H4627" s="17" t="n">
        <f aca="false">SUMIFS(品項年度售價!$D$2:$D$31,品項年度售價!$A$2:$A$31,$B4627,品項年度售價!$B$2:$B$31,$E4627)</f>
        <v>195</v>
      </c>
      <c r="I4627" s="4" t="n">
        <v>154</v>
      </c>
      <c r="J4627" s="14" t="n">
        <f aca="false">H4627*I4627</f>
        <v>30030</v>
      </c>
    </row>
    <row r="4628" customFormat="false" ht="15" hidden="false" customHeight="false" outlineLevel="0" collapsed="false">
      <c r="A4628" s="6" t="str">
        <f aca="false">TEXT(B4628,"0")&amp;"-"&amp;TEXT(C4628,"00")</f>
        <v>2026-01</v>
      </c>
      <c r="B4628" s="4" t="n">
        <v>2026</v>
      </c>
      <c r="C4628" s="4" t="n">
        <v>1</v>
      </c>
      <c r="D4628" s="9" t="s">
        <v>318</v>
      </c>
      <c r="E4628" s="9" t="s">
        <v>362</v>
      </c>
      <c r="F4628" s="12" t="str">
        <f aca="false">INDEX(品項主檔!$B$2:$B$11,MATCH($E4628,品項主檔!$A$2:$A$11,0))</f>
        <v>海鮮炒飯</v>
      </c>
      <c r="G4628" s="12" t="str">
        <f aca="false">INDEX(品項主檔!$C$2:$C$11,MATCH($E4628,品項主檔!$A$2:$A$11,0))</f>
        <v>主食</v>
      </c>
      <c r="H4628" s="17" t="n">
        <f aca="false">SUMIFS(品項年度售價!$D$2:$D$31,品項年度售價!$A$2:$A$31,$B4628,品項年度售價!$B$2:$B$31,$E4628)</f>
        <v>265</v>
      </c>
      <c r="I4628" s="4" t="n">
        <v>468</v>
      </c>
      <c r="J4628" s="14" t="n">
        <f aca="false">H4628*I4628</f>
        <v>124020</v>
      </c>
    </row>
    <row r="4629" customFormat="false" ht="15" hidden="false" customHeight="false" outlineLevel="0" collapsed="false">
      <c r="A4629" s="6" t="str">
        <f aca="false">TEXT(B4629,"0")&amp;"-"&amp;TEXT(C4629,"00")</f>
        <v>2026-01</v>
      </c>
      <c r="B4629" s="4" t="n">
        <v>2026</v>
      </c>
      <c r="C4629" s="4" t="n">
        <v>1</v>
      </c>
      <c r="D4629" s="9" t="s">
        <v>318</v>
      </c>
      <c r="E4629" s="9" t="s">
        <v>364</v>
      </c>
      <c r="F4629" s="12" t="str">
        <f aca="false">INDEX(品項主檔!$B$2:$B$11,MATCH($E4629,品項主檔!$A$2:$A$11,0))</f>
        <v>酸辣湯</v>
      </c>
      <c r="G4629" s="12" t="str">
        <f aca="false">INDEX(品項主檔!$C$2:$C$11,MATCH($E4629,品項主檔!$A$2:$A$11,0))</f>
        <v>湯品</v>
      </c>
      <c r="H4629" s="17" t="n">
        <f aca="false">SUMIFS(品項年度售價!$D$2:$D$31,品項年度售價!$A$2:$A$31,$B4629,品項年度售價!$B$2:$B$31,$E4629)</f>
        <v>65</v>
      </c>
      <c r="I4629" s="4" t="n">
        <v>2486</v>
      </c>
      <c r="J4629" s="14" t="n">
        <f aca="false">H4629*I4629</f>
        <v>161590</v>
      </c>
    </row>
    <row r="4630" customFormat="false" ht="15" hidden="false" customHeight="false" outlineLevel="0" collapsed="false">
      <c r="A4630" s="6" t="str">
        <f aca="false">TEXT(B4630,"0")&amp;"-"&amp;TEXT(C4630,"00")</f>
        <v>2026-01</v>
      </c>
      <c r="B4630" s="4" t="n">
        <v>2026</v>
      </c>
      <c r="C4630" s="4" t="n">
        <v>1</v>
      </c>
      <c r="D4630" s="9" t="s">
        <v>318</v>
      </c>
      <c r="E4630" s="9" t="s">
        <v>367</v>
      </c>
      <c r="F4630" s="12" t="str">
        <f aca="false">INDEX(品項主檔!$B$2:$B$11,MATCH($E4630,品項主檔!$A$2:$A$11,0))</f>
        <v>招牌滷味拼盤</v>
      </c>
      <c r="G4630" s="12" t="str">
        <f aca="false">INDEX(品項主檔!$C$2:$C$11,MATCH($E4630,品項主檔!$A$2:$A$11,0))</f>
        <v>小菜</v>
      </c>
      <c r="H4630" s="17" t="n">
        <f aca="false">SUMIFS(品項年度售價!$D$2:$D$31,品項年度售價!$A$2:$A$31,$B4630,品項年度售價!$B$2:$B$31,$E4630)</f>
        <v>130</v>
      </c>
      <c r="I4630" s="4" t="n">
        <v>1323</v>
      </c>
      <c r="J4630" s="14" t="n">
        <f aca="false">H4630*I4630</f>
        <v>171990</v>
      </c>
    </row>
    <row r="4631" customFormat="false" ht="15" hidden="false" customHeight="false" outlineLevel="0" collapsed="false">
      <c r="A4631" s="6" t="str">
        <f aca="false">TEXT(B4631,"0")&amp;"-"&amp;TEXT(C4631,"00")</f>
        <v>2026-01</v>
      </c>
      <c r="B4631" s="4" t="n">
        <v>2026</v>
      </c>
      <c r="C4631" s="4" t="n">
        <v>1</v>
      </c>
      <c r="D4631" s="9" t="s">
        <v>318</v>
      </c>
      <c r="E4631" s="9" t="s">
        <v>370</v>
      </c>
      <c r="F4631" s="12" t="str">
        <f aca="false">INDEX(品項主檔!$B$2:$B$11,MATCH($E4631,品項主檔!$A$2:$A$11,0))</f>
        <v>古早味紅茶</v>
      </c>
      <c r="G4631" s="12" t="str">
        <f aca="false">INDEX(品項主檔!$C$2:$C$11,MATCH($E4631,品項主檔!$A$2:$A$11,0))</f>
        <v>飲品</v>
      </c>
      <c r="H4631" s="17" t="n">
        <f aca="false">SUMIFS(品項年度售價!$D$2:$D$31,品項年度售價!$A$2:$A$31,$B4631,品項年度售價!$B$2:$B$31,$E4631)</f>
        <v>45</v>
      </c>
      <c r="I4631" s="4" t="n">
        <v>2369</v>
      </c>
      <c r="J4631" s="14" t="n">
        <f aca="false">H4631*I4631</f>
        <v>106605</v>
      </c>
    </row>
    <row r="4632" customFormat="false" ht="15" hidden="false" customHeight="false" outlineLevel="0" collapsed="false">
      <c r="A4632" s="6" t="str">
        <f aca="false">TEXT(B4632,"0")&amp;"-"&amp;TEXT(C4632,"00")</f>
        <v>2026-01</v>
      </c>
      <c r="B4632" s="4" t="n">
        <v>2026</v>
      </c>
      <c r="C4632" s="4" t="n">
        <v>1</v>
      </c>
      <c r="D4632" s="9" t="s">
        <v>323</v>
      </c>
      <c r="E4632" s="9" t="s">
        <v>349</v>
      </c>
      <c r="F4632" s="12" t="str">
        <f aca="false">INDEX(品項主檔!$B$2:$B$11,MATCH($E4632,品項主檔!$A$2:$A$11,0))</f>
        <v>招牌牛肉麵</v>
      </c>
      <c r="G4632" s="12" t="str">
        <f aca="false">INDEX(品項主檔!$C$2:$C$11,MATCH($E4632,品項主檔!$A$2:$A$11,0))</f>
        <v>主食</v>
      </c>
      <c r="H4632" s="17" t="n">
        <f aca="false">SUMIFS(品項年度售價!$D$2:$D$31,品項年度售價!$A$2:$A$31,$B4632,品項年度售價!$B$2:$B$31,$E4632)</f>
        <v>305</v>
      </c>
      <c r="I4632" s="4" t="n">
        <v>302</v>
      </c>
      <c r="J4632" s="14" t="n">
        <f aca="false">H4632*I4632</f>
        <v>92110</v>
      </c>
    </row>
    <row r="4633" customFormat="false" ht="15" hidden="false" customHeight="false" outlineLevel="0" collapsed="false">
      <c r="A4633" s="6" t="str">
        <f aca="false">TEXT(B4633,"0")&amp;"-"&amp;TEXT(C4633,"00")</f>
        <v>2026-01</v>
      </c>
      <c r="B4633" s="4" t="n">
        <v>2026</v>
      </c>
      <c r="C4633" s="4" t="n">
        <v>1</v>
      </c>
      <c r="D4633" s="9" t="s">
        <v>323</v>
      </c>
      <c r="E4633" s="9" t="s">
        <v>352</v>
      </c>
      <c r="F4633" s="12" t="str">
        <f aca="false">INDEX(品項主檔!$B$2:$B$11,MATCH($E4633,品項主檔!$A$2:$A$11,0))</f>
        <v>三杯雞定食</v>
      </c>
      <c r="G4633" s="12" t="str">
        <f aca="false">INDEX(品項主檔!$C$2:$C$11,MATCH($E4633,品項主檔!$A$2:$A$11,0))</f>
        <v>主食</v>
      </c>
      <c r="H4633" s="17" t="n">
        <f aca="false">SUMIFS(品項年度售價!$D$2:$D$31,品項年度售價!$A$2:$A$31,$B4633,品項年度售價!$B$2:$B$31,$E4633)</f>
        <v>275</v>
      </c>
      <c r="I4633" s="4" t="n">
        <v>369</v>
      </c>
      <c r="J4633" s="14" t="n">
        <f aca="false">H4633*I4633</f>
        <v>101475</v>
      </c>
    </row>
    <row r="4634" customFormat="false" ht="15" hidden="false" customHeight="false" outlineLevel="0" collapsed="false">
      <c r="A4634" s="6" t="str">
        <f aca="false">TEXT(B4634,"0")&amp;"-"&amp;TEXT(C4634,"00")</f>
        <v>2026-01</v>
      </c>
      <c r="B4634" s="4" t="n">
        <v>2026</v>
      </c>
      <c r="C4634" s="4" t="n">
        <v>1</v>
      </c>
      <c r="D4634" s="9" t="s">
        <v>323</v>
      </c>
      <c r="E4634" s="9" t="s">
        <v>354</v>
      </c>
      <c r="F4634" s="12" t="str">
        <f aca="false">INDEX(品項主檔!$B$2:$B$11,MATCH($E4634,品項主檔!$A$2:$A$11,0))</f>
        <v>蔥油雞腿飯</v>
      </c>
      <c r="G4634" s="12" t="str">
        <f aca="false">INDEX(品項主檔!$C$2:$C$11,MATCH($E4634,品項主檔!$A$2:$A$11,0))</f>
        <v>主食</v>
      </c>
      <c r="H4634" s="17" t="n">
        <f aca="false">SUMIFS(品項年度售價!$D$2:$D$31,品項年度售價!$A$2:$A$31,$B4634,品項年度售價!$B$2:$B$31,$E4634)</f>
        <v>240</v>
      </c>
      <c r="I4634" s="4" t="n">
        <v>382</v>
      </c>
      <c r="J4634" s="14" t="n">
        <f aca="false">H4634*I4634</f>
        <v>91680</v>
      </c>
    </row>
    <row r="4635" customFormat="false" ht="15" hidden="false" customHeight="false" outlineLevel="0" collapsed="false">
      <c r="A4635" s="6" t="str">
        <f aca="false">TEXT(B4635,"0")&amp;"-"&amp;TEXT(C4635,"00")</f>
        <v>2026-01</v>
      </c>
      <c r="B4635" s="4" t="n">
        <v>2026</v>
      </c>
      <c r="C4635" s="4" t="n">
        <v>1</v>
      </c>
      <c r="D4635" s="9" t="s">
        <v>323</v>
      </c>
      <c r="E4635" s="9" t="s">
        <v>356</v>
      </c>
      <c r="F4635" s="12" t="str">
        <f aca="false">INDEX(品項主檔!$B$2:$B$11,MATCH($E4635,品項主檔!$A$2:$A$11,0))</f>
        <v>黑胡椒豬排飯</v>
      </c>
      <c r="G4635" s="12" t="str">
        <f aca="false">INDEX(品項主檔!$C$2:$C$11,MATCH($E4635,品項主檔!$A$2:$A$11,0))</f>
        <v>主食</v>
      </c>
      <c r="H4635" s="17" t="n">
        <f aca="false">SUMIFS(品項年度售價!$D$2:$D$31,品項年度售價!$A$2:$A$31,$B4635,品項年度售價!$B$2:$B$31,$E4635)</f>
        <v>255</v>
      </c>
      <c r="I4635" s="4" t="n">
        <v>334</v>
      </c>
      <c r="J4635" s="14" t="n">
        <f aca="false">H4635*I4635</f>
        <v>85170</v>
      </c>
    </row>
    <row r="4636" customFormat="false" ht="15" hidden="false" customHeight="false" outlineLevel="0" collapsed="false">
      <c r="A4636" s="6" t="str">
        <f aca="false">TEXT(B4636,"0")&amp;"-"&amp;TEXT(C4636,"00")</f>
        <v>2026-01</v>
      </c>
      <c r="B4636" s="4" t="n">
        <v>2026</v>
      </c>
      <c r="C4636" s="4" t="n">
        <v>1</v>
      </c>
      <c r="D4636" s="9" t="s">
        <v>323</v>
      </c>
      <c r="E4636" s="9" t="s">
        <v>358</v>
      </c>
      <c r="F4636" s="12" t="str">
        <f aca="false">INDEX(品項主檔!$B$2:$B$11,MATCH($E4636,品項主檔!$A$2:$A$11,0))</f>
        <v>麻油雞湯麵</v>
      </c>
      <c r="G4636" s="12" t="str">
        <f aca="false">INDEX(品項主檔!$C$2:$C$11,MATCH($E4636,品項主檔!$A$2:$A$11,0))</f>
        <v>主食</v>
      </c>
      <c r="H4636" s="17" t="n">
        <f aca="false">SUMIFS(品項年度售價!$D$2:$D$31,品項年度售價!$A$2:$A$31,$B4636,品項年度售價!$B$2:$B$31,$E4636)</f>
        <v>320</v>
      </c>
      <c r="I4636" s="4" t="n">
        <v>536</v>
      </c>
      <c r="J4636" s="14" t="n">
        <f aca="false">H4636*I4636</f>
        <v>171520</v>
      </c>
    </row>
    <row r="4637" customFormat="false" ht="15" hidden="false" customHeight="false" outlineLevel="0" collapsed="false">
      <c r="A4637" s="6" t="str">
        <f aca="false">TEXT(B4637,"0")&amp;"-"&amp;TEXT(C4637,"00")</f>
        <v>2026-01</v>
      </c>
      <c r="B4637" s="4" t="n">
        <v>2026</v>
      </c>
      <c r="C4637" s="4" t="n">
        <v>1</v>
      </c>
      <c r="D4637" s="9" t="s">
        <v>323</v>
      </c>
      <c r="E4637" s="9" t="s">
        <v>360</v>
      </c>
      <c r="F4637" s="12" t="str">
        <f aca="false">INDEX(品項主檔!$B$2:$B$11,MATCH($E4637,品項主檔!$A$2:$A$11,0))</f>
        <v>塔香涼麵</v>
      </c>
      <c r="G4637" s="12" t="str">
        <f aca="false">INDEX(品項主檔!$C$2:$C$11,MATCH($E4637,品項主檔!$A$2:$A$11,0))</f>
        <v>主食</v>
      </c>
      <c r="H4637" s="17" t="n">
        <f aca="false">SUMIFS(品項年度售價!$D$2:$D$31,品項年度售價!$A$2:$A$31,$B4637,品項年度售價!$B$2:$B$31,$E4637)</f>
        <v>195</v>
      </c>
      <c r="I4637" s="4" t="n">
        <v>160</v>
      </c>
      <c r="J4637" s="14" t="n">
        <f aca="false">H4637*I4637</f>
        <v>31200</v>
      </c>
    </row>
    <row r="4638" customFormat="false" ht="15" hidden="false" customHeight="false" outlineLevel="0" collapsed="false">
      <c r="A4638" s="6" t="str">
        <f aca="false">TEXT(B4638,"0")&amp;"-"&amp;TEXT(C4638,"00")</f>
        <v>2026-01</v>
      </c>
      <c r="B4638" s="4" t="n">
        <v>2026</v>
      </c>
      <c r="C4638" s="4" t="n">
        <v>1</v>
      </c>
      <c r="D4638" s="9" t="s">
        <v>323</v>
      </c>
      <c r="E4638" s="9" t="s">
        <v>362</v>
      </c>
      <c r="F4638" s="12" t="str">
        <f aca="false">INDEX(品項主檔!$B$2:$B$11,MATCH($E4638,品項主檔!$A$2:$A$11,0))</f>
        <v>海鮮炒飯</v>
      </c>
      <c r="G4638" s="12" t="str">
        <f aca="false">INDEX(品項主檔!$C$2:$C$11,MATCH($E4638,品項主檔!$A$2:$A$11,0))</f>
        <v>主食</v>
      </c>
      <c r="H4638" s="17" t="n">
        <f aca="false">SUMIFS(品項年度售價!$D$2:$D$31,品項年度售價!$A$2:$A$31,$B4638,品項年度售價!$B$2:$B$31,$E4638)</f>
        <v>265</v>
      </c>
      <c r="I4638" s="4" t="n">
        <v>340</v>
      </c>
      <c r="J4638" s="14" t="n">
        <f aca="false">H4638*I4638</f>
        <v>90100</v>
      </c>
    </row>
    <row r="4639" customFormat="false" ht="15" hidden="false" customHeight="false" outlineLevel="0" collapsed="false">
      <c r="A4639" s="6" t="str">
        <f aca="false">TEXT(B4639,"0")&amp;"-"&amp;TEXT(C4639,"00")</f>
        <v>2026-01</v>
      </c>
      <c r="B4639" s="4" t="n">
        <v>2026</v>
      </c>
      <c r="C4639" s="4" t="n">
        <v>1</v>
      </c>
      <c r="D4639" s="9" t="s">
        <v>323</v>
      </c>
      <c r="E4639" s="9" t="s">
        <v>364</v>
      </c>
      <c r="F4639" s="12" t="str">
        <f aca="false">INDEX(品項主檔!$B$2:$B$11,MATCH($E4639,品項主檔!$A$2:$A$11,0))</f>
        <v>酸辣湯</v>
      </c>
      <c r="G4639" s="12" t="str">
        <f aca="false">INDEX(品項主檔!$C$2:$C$11,MATCH($E4639,品項主檔!$A$2:$A$11,0))</f>
        <v>湯品</v>
      </c>
      <c r="H4639" s="17" t="n">
        <f aca="false">SUMIFS(品項年度售價!$D$2:$D$31,品項年度售價!$A$2:$A$31,$B4639,品項年度售價!$B$2:$B$31,$E4639)</f>
        <v>65</v>
      </c>
      <c r="I4639" s="4" t="n">
        <v>1951</v>
      </c>
      <c r="J4639" s="14" t="n">
        <f aca="false">H4639*I4639</f>
        <v>126815</v>
      </c>
    </row>
    <row r="4640" customFormat="false" ht="15" hidden="false" customHeight="false" outlineLevel="0" collapsed="false">
      <c r="A4640" s="6" t="str">
        <f aca="false">TEXT(B4640,"0")&amp;"-"&amp;TEXT(C4640,"00")</f>
        <v>2026-01</v>
      </c>
      <c r="B4640" s="4" t="n">
        <v>2026</v>
      </c>
      <c r="C4640" s="4" t="n">
        <v>1</v>
      </c>
      <c r="D4640" s="9" t="s">
        <v>323</v>
      </c>
      <c r="E4640" s="9" t="s">
        <v>367</v>
      </c>
      <c r="F4640" s="12" t="str">
        <f aca="false">INDEX(品項主檔!$B$2:$B$11,MATCH($E4640,品項主檔!$A$2:$A$11,0))</f>
        <v>招牌滷味拼盤</v>
      </c>
      <c r="G4640" s="12" t="str">
        <f aca="false">INDEX(品項主檔!$C$2:$C$11,MATCH($E4640,品項主檔!$A$2:$A$11,0))</f>
        <v>小菜</v>
      </c>
      <c r="H4640" s="17" t="n">
        <f aca="false">SUMIFS(品項年度售價!$D$2:$D$31,品項年度售價!$A$2:$A$31,$B4640,品項年度售價!$B$2:$B$31,$E4640)</f>
        <v>130</v>
      </c>
      <c r="I4640" s="4" t="n">
        <v>1459</v>
      </c>
      <c r="J4640" s="14" t="n">
        <f aca="false">H4640*I4640</f>
        <v>189670</v>
      </c>
    </row>
    <row r="4641" customFormat="false" ht="15" hidden="false" customHeight="false" outlineLevel="0" collapsed="false">
      <c r="A4641" s="6" t="str">
        <f aca="false">TEXT(B4641,"0")&amp;"-"&amp;TEXT(C4641,"00")</f>
        <v>2026-01</v>
      </c>
      <c r="B4641" s="4" t="n">
        <v>2026</v>
      </c>
      <c r="C4641" s="4" t="n">
        <v>1</v>
      </c>
      <c r="D4641" s="9" t="s">
        <v>323</v>
      </c>
      <c r="E4641" s="9" t="s">
        <v>370</v>
      </c>
      <c r="F4641" s="12" t="str">
        <f aca="false">INDEX(品項主檔!$B$2:$B$11,MATCH($E4641,品項主檔!$A$2:$A$11,0))</f>
        <v>古早味紅茶</v>
      </c>
      <c r="G4641" s="12" t="str">
        <f aca="false">INDEX(品項主檔!$C$2:$C$11,MATCH($E4641,品項主檔!$A$2:$A$11,0))</f>
        <v>飲品</v>
      </c>
      <c r="H4641" s="17" t="n">
        <f aca="false">SUMIFS(品項年度售價!$D$2:$D$31,品項年度售價!$A$2:$A$31,$B4641,品項年度售價!$B$2:$B$31,$E4641)</f>
        <v>45</v>
      </c>
      <c r="I4641" s="4" t="n">
        <v>2268</v>
      </c>
      <c r="J4641" s="14" t="n">
        <f aca="false">H4641*I4641</f>
        <v>102060</v>
      </c>
    </row>
    <row r="4642" customFormat="false" ht="15" hidden="false" customHeight="false" outlineLevel="0" collapsed="false">
      <c r="A4642" s="6" t="str">
        <f aca="false">TEXT(B4642,"0")&amp;"-"&amp;TEXT(C4642,"00")</f>
        <v>2026-01</v>
      </c>
      <c r="B4642" s="4" t="n">
        <v>2026</v>
      </c>
      <c r="C4642" s="4" t="n">
        <v>1</v>
      </c>
      <c r="D4642" s="9" t="s">
        <v>262</v>
      </c>
      <c r="E4642" s="9" t="s">
        <v>349</v>
      </c>
      <c r="F4642" s="12" t="str">
        <f aca="false">INDEX(品項主檔!$B$2:$B$11,MATCH($E4642,品項主檔!$A$2:$A$11,0))</f>
        <v>招牌牛肉麵</v>
      </c>
      <c r="G4642" s="12" t="str">
        <f aca="false">INDEX(品項主檔!$C$2:$C$11,MATCH($E4642,品項主檔!$A$2:$A$11,0))</f>
        <v>主食</v>
      </c>
      <c r="H4642" s="17" t="n">
        <f aca="false">SUMIFS(品項年度售價!$D$2:$D$31,品項年度售價!$A$2:$A$31,$B4642,品項年度售價!$B$2:$B$31,$E4642)</f>
        <v>305</v>
      </c>
      <c r="I4642" s="4" t="n">
        <v>790</v>
      </c>
      <c r="J4642" s="14" t="n">
        <f aca="false">H4642*I4642</f>
        <v>240950</v>
      </c>
    </row>
    <row r="4643" customFormat="false" ht="15" hidden="false" customHeight="false" outlineLevel="0" collapsed="false">
      <c r="A4643" s="6" t="str">
        <f aca="false">TEXT(B4643,"0")&amp;"-"&amp;TEXT(C4643,"00")</f>
        <v>2026-01</v>
      </c>
      <c r="B4643" s="4" t="n">
        <v>2026</v>
      </c>
      <c r="C4643" s="4" t="n">
        <v>1</v>
      </c>
      <c r="D4643" s="9" t="s">
        <v>262</v>
      </c>
      <c r="E4643" s="9" t="s">
        <v>352</v>
      </c>
      <c r="F4643" s="12" t="str">
        <f aca="false">INDEX(品項主檔!$B$2:$B$11,MATCH($E4643,品項主檔!$A$2:$A$11,0))</f>
        <v>三杯雞定食</v>
      </c>
      <c r="G4643" s="12" t="str">
        <f aca="false">INDEX(品項主檔!$C$2:$C$11,MATCH($E4643,品項主檔!$A$2:$A$11,0))</f>
        <v>主食</v>
      </c>
      <c r="H4643" s="17" t="n">
        <f aca="false">SUMIFS(品項年度售價!$D$2:$D$31,品項年度售價!$A$2:$A$31,$B4643,品項年度售價!$B$2:$B$31,$E4643)</f>
        <v>275</v>
      </c>
      <c r="I4643" s="4" t="n">
        <v>830</v>
      </c>
      <c r="J4643" s="14" t="n">
        <f aca="false">H4643*I4643</f>
        <v>228250</v>
      </c>
    </row>
    <row r="4644" customFormat="false" ht="15" hidden="false" customHeight="false" outlineLevel="0" collapsed="false">
      <c r="A4644" s="6" t="str">
        <f aca="false">TEXT(B4644,"0")&amp;"-"&amp;TEXT(C4644,"00")</f>
        <v>2026-01</v>
      </c>
      <c r="B4644" s="4" t="n">
        <v>2026</v>
      </c>
      <c r="C4644" s="4" t="n">
        <v>1</v>
      </c>
      <c r="D4644" s="9" t="s">
        <v>262</v>
      </c>
      <c r="E4644" s="9" t="s">
        <v>354</v>
      </c>
      <c r="F4644" s="12" t="str">
        <f aca="false">INDEX(品項主檔!$B$2:$B$11,MATCH($E4644,品項主檔!$A$2:$A$11,0))</f>
        <v>蔥油雞腿飯</v>
      </c>
      <c r="G4644" s="12" t="str">
        <f aca="false">INDEX(品項主檔!$C$2:$C$11,MATCH($E4644,品項主檔!$A$2:$A$11,0))</f>
        <v>主食</v>
      </c>
      <c r="H4644" s="17" t="n">
        <f aca="false">SUMIFS(品項年度售價!$D$2:$D$31,品項年度售價!$A$2:$A$31,$B4644,品項年度售價!$B$2:$B$31,$E4644)</f>
        <v>240</v>
      </c>
      <c r="I4644" s="4" t="n">
        <v>831</v>
      </c>
      <c r="J4644" s="14" t="n">
        <f aca="false">H4644*I4644</f>
        <v>199440</v>
      </c>
    </row>
    <row r="4645" customFormat="false" ht="15" hidden="false" customHeight="false" outlineLevel="0" collapsed="false">
      <c r="A4645" s="6" t="str">
        <f aca="false">TEXT(B4645,"0")&amp;"-"&amp;TEXT(C4645,"00")</f>
        <v>2026-01</v>
      </c>
      <c r="B4645" s="4" t="n">
        <v>2026</v>
      </c>
      <c r="C4645" s="4" t="n">
        <v>1</v>
      </c>
      <c r="D4645" s="9" t="s">
        <v>262</v>
      </c>
      <c r="E4645" s="9" t="s">
        <v>356</v>
      </c>
      <c r="F4645" s="12" t="str">
        <f aca="false">INDEX(品項主檔!$B$2:$B$11,MATCH($E4645,品項主檔!$A$2:$A$11,0))</f>
        <v>黑胡椒豬排飯</v>
      </c>
      <c r="G4645" s="12" t="str">
        <f aca="false">INDEX(品項主檔!$C$2:$C$11,MATCH($E4645,品項主檔!$A$2:$A$11,0))</f>
        <v>主食</v>
      </c>
      <c r="H4645" s="17" t="n">
        <f aca="false">SUMIFS(品項年度售價!$D$2:$D$31,品項年度售價!$A$2:$A$31,$B4645,品項年度售價!$B$2:$B$31,$E4645)</f>
        <v>255</v>
      </c>
      <c r="I4645" s="4" t="n">
        <v>690</v>
      </c>
      <c r="J4645" s="14" t="n">
        <f aca="false">H4645*I4645</f>
        <v>175950</v>
      </c>
    </row>
    <row r="4646" customFormat="false" ht="15" hidden="false" customHeight="false" outlineLevel="0" collapsed="false">
      <c r="A4646" s="6" t="str">
        <f aca="false">TEXT(B4646,"0")&amp;"-"&amp;TEXT(C4646,"00")</f>
        <v>2026-01</v>
      </c>
      <c r="B4646" s="4" t="n">
        <v>2026</v>
      </c>
      <c r="C4646" s="4" t="n">
        <v>1</v>
      </c>
      <c r="D4646" s="9" t="s">
        <v>262</v>
      </c>
      <c r="E4646" s="9" t="s">
        <v>358</v>
      </c>
      <c r="F4646" s="12" t="str">
        <f aca="false">INDEX(品項主檔!$B$2:$B$11,MATCH($E4646,品項主檔!$A$2:$A$11,0))</f>
        <v>麻油雞湯麵</v>
      </c>
      <c r="G4646" s="12" t="str">
        <f aca="false">INDEX(品項主檔!$C$2:$C$11,MATCH($E4646,品項主檔!$A$2:$A$11,0))</f>
        <v>主食</v>
      </c>
      <c r="H4646" s="17" t="n">
        <f aca="false">SUMIFS(品項年度售價!$D$2:$D$31,品項年度售價!$A$2:$A$31,$B4646,品項年度售價!$B$2:$B$31,$E4646)</f>
        <v>320</v>
      </c>
      <c r="I4646" s="4" t="n">
        <v>1064</v>
      </c>
      <c r="J4646" s="14" t="n">
        <f aca="false">H4646*I4646</f>
        <v>340480</v>
      </c>
    </row>
    <row r="4647" customFormat="false" ht="15" hidden="false" customHeight="false" outlineLevel="0" collapsed="false">
      <c r="A4647" s="6" t="str">
        <f aca="false">TEXT(B4647,"0")&amp;"-"&amp;TEXT(C4647,"00")</f>
        <v>2026-01</v>
      </c>
      <c r="B4647" s="4" t="n">
        <v>2026</v>
      </c>
      <c r="C4647" s="4" t="n">
        <v>1</v>
      </c>
      <c r="D4647" s="9" t="s">
        <v>262</v>
      </c>
      <c r="E4647" s="9" t="s">
        <v>360</v>
      </c>
      <c r="F4647" s="12" t="str">
        <f aca="false">INDEX(品項主檔!$B$2:$B$11,MATCH($E4647,品項主檔!$A$2:$A$11,0))</f>
        <v>塔香涼麵</v>
      </c>
      <c r="G4647" s="12" t="str">
        <f aca="false">INDEX(品項主檔!$C$2:$C$11,MATCH($E4647,品項主檔!$A$2:$A$11,0))</f>
        <v>主食</v>
      </c>
      <c r="H4647" s="17" t="n">
        <f aca="false">SUMIFS(品項年度售價!$D$2:$D$31,品項年度售價!$A$2:$A$31,$B4647,品項年度售價!$B$2:$B$31,$E4647)</f>
        <v>195</v>
      </c>
      <c r="I4647" s="4" t="n">
        <v>296</v>
      </c>
      <c r="J4647" s="14" t="n">
        <f aca="false">H4647*I4647</f>
        <v>57720</v>
      </c>
    </row>
    <row r="4648" customFormat="false" ht="15" hidden="false" customHeight="false" outlineLevel="0" collapsed="false">
      <c r="A4648" s="6" t="str">
        <f aca="false">TEXT(B4648,"0")&amp;"-"&amp;TEXT(C4648,"00")</f>
        <v>2026-01</v>
      </c>
      <c r="B4648" s="4" t="n">
        <v>2026</v>
      </c>
      <c r="C4648" s="4" t="n">
        <v>1</v>
      </c>
      <c r="D4648" s="9" t="s">
        <v>262</v>
      </c>
      <c r="E4648" s="9" t="s">
        <v>362</v>
      </c>
      <c r="F4648" s="12" t="str">
        <f aca="false">INDEX(品項主檔!$B$2:$B$11,MATCH($E4648,品項主檔!$A$2:$A$11,0))</f>
        <v>海鮮炒飯</v>
      </c>
      <c r="G4648" s="12" t="str">
        <f aca="false">INDEX(品項主檔!$C$2:$C$11,MATCH($E4648,品項主檔!$A$2:$A$11,0))</f>
        <v>主食</v>
      </c>
      <c r="H4648" s="17" t="n">
        <f aca="false">SUMIFS(品項年度售價!$D$2:$D$31,品項年度售價!$A$2:$A$31,$B4648,品項年度售價!$B$2:$B$31,$E4648)</f>
        <v>265</v>
      </c>
      <c r="I4648" s="4" t="n">
        <v>648</v>
      </c>
      <c r="J4648" s="14" t="n">
        <f aca="false">H4648*I4648</f>
        <v>171720</v>
      </c>
    </row>
    <row r="4649" customFormat="false" ht="15" hidden="false" customHeight="false" outlineLevel="0" collapsed="false">
      <c r="A4649" s="6" t="str">
        <f aca="false">TEXT(B4649,"0")&amp;"-"&amp;TEXT(C4649,"00")</f>
        <v>2026-01</v>
      </c>
      <c r="B4649" s="4" t="n">
        <v>2026</v>
      </c>
      <c r="C4649" s="4" t="n">
        <v>1</v>
      </c>
      <c r="D4649" s="9" t="s">
        <v>262</v>
      </c>
      <c r="E4649" s="9" t="s">
        <v>364</v>
      </c>
      <c r="F4649" s="12" t="str">
        <f aca="false">INDEX(品項主檔!$B$2:$B$11,MATCH($E4649,品項主檔!$A$2:$A$11,0))</f>
        <v>酸辣湯</v>
      </c>
      <c r="G4649" s="12" t="str">
        <f aca="false">INDEX(品項主檔!$C$2:$C$11,MATCH($E4649,品項主檔!$A$2:$A$11,0))</f>
        <v>湯品</v>
      </c>
      <c r="H4649" s="17" t="n">
        <f aca="false">SUMIFS(品項年度售價!$D$2:$D$31,品項年度售價!$A$2:$A$31,$B4649,品項年度售價!$B$2:$B$31,$E4649)</f>
        <v>65</v>
      </c>
      <c r="I4649" s="4" t="n">
        <v>4731</v>
      </c>
      <c r="J4649" s="14" t="n">
        <f aca="false">H4649*I4649</f>
        <v>307515</v>
      </c>
    </row>
    <row r="4650" customFormat="false" ht="15" hidden="false" customHeight="false" outlineLevel="0" collapsed="false">
      <c r="A4650" s="6" t="str">
        <f aca="false">TEXT(B4650,"0")&amp;"-"&amp;TEXT(C4650,"00")</f>
        <v>2026-01</v>
      </c>
      <c r="B4650" s="4" t="n">
        <v>2026</v>
      </c>
      <c r="C4650" s="4" t="n">
        <v>1</v>
      </c>
      <c r="D4650" s="9" t="s">
        <v>262</v>
      </c>
      <c r="E4650" s="9" t="s">
        <v>367</v>
      </c>
      <c r="F4650" s="12" t="str">
        <f aca="false">INDEX(品項主檔!$B$2:$B$11,MATCH($E4650,品項主檔!$A$2:$A$11,0))</f>
        <v>招牌滷味拼盤</v>
      </c>
      <c r="G4650" s="12" t="str">
        <f aca="false">INDEX(品項主檔!$C$2:$C$11,MATCH($E4650,品項主檔!$A$2:$A$11,0))</f>
        <v>小菜</v>
      </c>
      <c r="H4650" s="17" t="n">
        <f aca="false">SUMIFS(品項年度售價!$D$2:$D$31,品項年度售價!$A$2:$A$31,$B4650,品項年度售價!$B$2:$B$31,$E4650)</f>
        <v>130</v>
      </c>
      <c r="I4650" s="4" t="n">
        <v>3116</v>
      </c>
      <c r="J4650" s="14" t="n">
        <f aca="false">H4650*I4650</f>
        <v>405080</v>
      </c>
    </row>
    <row r="4651" customFormat="false" ht="15" hidden="false" customHeight="false" outlineLevel="0" collapsed="false">
      <c r="A4651" s="6" t="str">
        <f aca="false">TEXT(B4651,"0")&amp;"-"&amp;TEXT(C4651,"00")</f>
        <v>2026-01</v>
      </c>
      <c r="B4651" s="4" t="n">
        <v>2026</v>
      </c>
      <c r="C4651" s="4" t="n">
        <v>1</v>
      </c>
      <c r="D4651" s="9" t="s">
        <v>262</v>
      </c>
      <c r="E4651" s="9" t="s">
        <v>370</v>
      </c>
      <c r="F4651" s="12" t="str">
        <f aca="false">INDEX(品項主檔!$B$2:$B$11,MATCH($E4651,品項主檔!$A$2:$A$11,0))</f>
        <v>古早味紅茶</v>
      </c>
      <c r="G4651" s="12" t="str">
        <f aca="false">INDEX(品項主檔!$C$2:$C$11,MATCH($E4651,品項主檔!$A$2:$A$11,0))</f>
        <v>飲品</v>
      </c>
      <c r="H4651" s="17" t="n">
        <f aca="false">SUMIFS(品項年度售價!$D$2:$D$31,品項年度售價!$A$2:$A$31,$B4651,品項年度售價!$B$2:$B$31,$E4651)</f>
        <v>45</v>
      </c>
      <c r="I4651" s="4" t="n">
        <v>6007</v>
      </c>
      <c r="J4651" s="14" t="n">
        <f aca="false">H4651*I4651</f>
        <v>270315</v>
      </c>
    </row>
    <row r="4652" customFormat="false" ht="15" hidden="false" customHeight="false" outlineLevel="0" collapsed="false">
      <c r="A4652" s="6" t="str">
        <f aca="false">TEXT(B4652,"0")&amp;"-"&amp;TEXT(C4652,"00")</f>
        <v>2026-01</v>
      </c>
      <c r="B4652" s="4" t="n">
        <v>2026</v>
      </c>
      <c r="C4652" s="4" t="n">
        <v>1</v>
      </c>
      <c r="D4652" s="9" t="s">
        <v>269</v>
      </c>
      <c r="E4652" s="9" t="s">
        <v>349</v>
      </c>
      <c r="F4652" s="12" t="str">
        <f aca="false">INDEX(品項主檔!$B$2:$B$11,MATCH($E4652,品項主檔!$A$2:$A$11,0))</f>
        <v>招牌牛肉麵</v>
      </c>
      <c r="G4652" s="12" t="str">
        <f aca="false">INDEX(品項主檔!$C$2:$C$11,MATCH($E4652,品項主檔!$A$2:$A$11,0))</f>
        <v>主食</v>
      </c>
      <c r="H4652" s="17" t="n">
        <f aca="false">SUMIFS(品項年度售價!$D$2:$D$31,品項年度售價!$A$2:$A$31,$B4652,品項年度售價!$B$2:$B$31,$E4652)</f>
        <v>305</v>
      </c>
      <c r="I4652" s="4" t="n">
        <v>681</v>
      </c>
      <c r="J4652" s="14" t="n">
        <f aca="false">H4652*I4652</f>
        <v>207705</v>
      </c>
    </row>
    <row r="4653" customFormat="false" ht="15" hidden="false" customHeight="false" outlineLevel="0" collapsed="false">
      <c r="A4653" s="6" t="str">
        <f aca="false">TEXT(B4653,"0")&amp;"-"&amp;TEXT(C4653,"00")</f>
        <v>2026-01</v>
      </c>
      <c r="B4653" s="4" t="n">
        <v>2026</v>
      </c>
      <c r="C4653" s="4" t="n">
        <v>1</v>
      </c>
      <c r="D4653" s="9" t="s">
        <v>269</v>
      </c>
      <c r="E4653" s="9" t="s">
        <v>352</v>
      </c>
      <c r="F4653" s="12" t="str">
        <f aca="false">INDEX(品項主檔!$B$2:$B$11,MATCH($E4653,品項主檔!$A$2:$A$11,0))</f>
        <v>三杯雞定食</v>
      </c>
      <c r="G4653" s="12" t="str">
        <f aca="false">INDEX(品項主檔!$C$2:$C$11,MATCH($E4653,品項主檔!$A$2:$A$11,0))</f>
        <v>主食</v>
      </c>
      <c r="H4653" s="17" t="n">
        <f aca="false">SUMIFS(品項年度售價!$D$2:$D$31,品項年度售價!$A$2:$A$31,$B4653,品項年度售價!$B$2:$B$31,$E4653)</f>
        <v>275</v>
      </c>
      <c r="I4653" s="4" t="n">
        <v>534</v>
      </c>
      <c r="J4653" s="14" t="n">
        <f aca="false">H4653*I4653</f>
        <v>146850</v>
      </c>
    </row>
    <row r="4654" customFormat="false" ht="15" hidden="false" customHeight="false" outlineLevel="0" collapsed="false">
      <c r="A4654" s="6" t="str">
        <f aca="false">TEXT(B4654,"0")&amp;"-"&amp;TEXT(C4654,"00")</f>
        <v>2026-01</v>
      </c>
      <c r="B4654" s="4" t="n">
        <v>2026</v>
      </c>
      <c r="C4654" s="4" t="n">
        <v>1</v>
      </c>
      <c r="D4654" s="9" t="s">
        <v>269</v>
      </c>
      <c r="E4654" s="9" t="s">
        <v>354</v>
      </c>
      <c r="F4654" s="12" t="str">
        <f aca="false">INDEX(品項主檔!$B$2:$B$11,MATCH($E4654,品項主檔!$A$2:$A$11,0))</f>
        <v>蔥油雞腿飯</v>
      </c>
      <c r="G4654" s="12" t="str">
        <f aca="false">INDEX(品項主檔!$C$2:$C$11,MATCH($E4654,品項主檔!$A$2:$A$11,0))</f>
        <v>主食</v>
      </c>
      <c r="H4654" s="17" t="n">
        <f aca="false">SUMIFS(品項年度售價!$D$2:$D$31,品項年度售價!$A$2:$A$31,$B4654,品項年度售價!$B$2:$B$31,$E4654)</f>
        <v>240</v>
      </c>
      <c r="I4654" s="4" t="n">
        <v>504</v>
      </c>
      <c r="J4654" s="14" t="n">
        <f aca="false">H4654*I4654</f>
        <v>120960</v>
      </c>
    </row>
    <row r="4655" customFormat="false" ht="15" hidden="false" customHeight="false" outlineLevel="0" collapsed="false">
      <c r="A4655" s="6" t="str">
        <f aca="false">TEXT(B4655,"0")&amp;"-"&amp;TEXT(C4655,"00")</f>
        <v>2026-01</v>
      </c>
      <c r="B4655" s="4" t="n">
        <v>2026</v>
      </c>
      <c r="C4655" s="4" t="n">
        <v>1</v>
      </c>
      <c r="D4655" s="9" t="s">
        <v>269</v>
      </c>
      <c r="E4655" s="9" t="s">
        <v>356</v>
      </c>
      <c r="F4655" s="12" t="str">
        <f aca="false">INDEX(品項主檔!$B$2:$B$11,MATCH($E4655,品項主檔!$A$2:$A$11,0))</f>
        <v>黑胡椒豬排飯</v>
      </c>
      <c r="G4655" s="12" t="str">
        <f aca="false">INDEX(品項主檔!$C$2:$C$11,MATCH($E4655,品項主檔!$A$2:$A$11,0))</f>
        <v>主食</v>
      </c>
      <c r="H4655" s="17" t="n">
        <f aca="false">SUMIFS(品項年度售價!$D$2:$D$31,品項年度售價!$A$2:$A$31,$B4655,品項年度售價!$B$2:$B$31,$E4655)</f>
        <v>255</v>
      </c>
      <c r="I4655" s="4" t="n">
        <v>699</v>
      </c>
      <c r="J4655" s="14" t="n">
        <f aca="false">H4655*I4655</f>
        <v>178245</v>
      </c>
    </row>
    <row r="4656" customFormat="false" ht="15" hidden="false" customHeight="false" outlineLevel="0" collapsed="false">
      <c r="A4656" s="6" t="str">
        <f aca="false">TEXT(B4656,"0")&amp;"-"&amp;TEXT(C4656,"00")</f>
        <v>2026-01</v>
      </c>
      <c r="B4656" s="4" t="n">
        <v>2026</v>
      </c>
      <c r="C4656" s="4" t="n">
        <v>1</v>
      </c>
      <c r="D4656" s="9" t="s">
        <v>269</v>
      </c>
      <c r="E4656" s="9" t="s">
        <v>358</v>
      </c>
      <c r="F4656" s="12" t="str">
        <f aca="false">INDEX(品項主檔!$B$2:$B$11,MATCH($E4656,品項主檔!$A$2:$A$11,0))</f>
        <v>麻油雞湯麵</v>
      </c>
      <c r="G4656" s="12" t="str">
        <f aca="false">INDEX(品項主檔!$C$2:$C$11,MATCH($E4656,品項主檔!$A$2:$A$11,0))</f>
        <v>主食</v>
      </c>
      <c r="H4656" s="17" t="n">
        <f aca="false">SUMIFS(品項年度售價!$D$2:$D$31,品項年度售價!$A$2:$A$31,$B4656,品項年度售價!$B$2:$B$31,$E4656)</f>
        <v>320</v>
      </c>
      <c r="I4656" s="4" t="n">
        <v>819</v>
      </c>
      <c r="J4656" s="14" t="n">
        <f aca="false">H4656*I4656</f>
        <v>262080</v>
      </c>
    </row>
    <row r="4657" customFormat="false" ht="15" hidden="false" customHeight="false" outlineLevel="0" collapsed="false">
      <c r="A4657" s="6" t="str">
        <f aca="false">TEXT(B4657,"0")&amp;"-"&amp;TEXT(C4657,"00")</f>
        <v>2026-01</v>
      </c>
      <c r="B4657" s="4" t="n">
        <v>2026</v>
      </c>
      <c r="C4657" s="4" t="n">
        <v>1</v>
      </c>
      <c r="D4657" s="9" t="s">
        <v>269</v>
      </c>
      <c r="E4657" s="9" t="s">
        <v>360</v>
      </c>
      <c r="F4657" s="12" t="str">
        <f aca="false">INDEX(品項主檔!$B$2:$B$11,MATCH($E4657,品項主檔!$A$2:$A$11,0))</f>
        <v>塔香涼麵</v>
      </c>
      <c r="G4657" s="12" t="str">
        <f aca="false">INDEX(品項主檔!$C$2:$C$11,MATCH($E4657,品項主檔!$A$2:$A$11,0))</f>
        <v>主食</v>
      </c>
      <c r="H4657" s="17" t="n">
        <f aca="false">SUMIFS(品項年度售價!$D$2:$D$31,品項年度售價!$A$2:$A$31,$B4657,品項年度售價!$B$2:$B$31,$E4657)</f>
        <v>195</v>
      </c>
      <c r="I4657" s="4" t="n">
        <v>243</v>
      </c>
      <c r="J4657" s="14" t="n">
        <f aca="false">H4657*I4657</f>
        <v>47385</v>
      </c>
    </row>
    <row r="4658" customFormat="false" ht="15" hidden="false" customHeight="false" outlineLevel="0" collapsed="false">
      <c r="A4658" s="6" t="str">
        <f aca="false">TEXT(B4658,"0")&amp;"-"&amp;TEXT(C4658,"00")</f>
        <v>2026-01</v>
      </c>
      <c r="B4658" s="4" t="n">
        <v>2026</v>
      </c>
      <c r="C4658" s="4" t="n">
        <v>1</v>
      </c>
      <c r="D4658" s="9" t="s">
        <v>269</v>
      </c>
      <c r="E4658" s="9" t="s">
        <v>362</v>
      </c>
      <c r="F4658" s="12" t="str">
        <f aca="false">INDEX(品項主檔!$B$2:$B$11,MATCH($E4658,品項主檔!$A$2:$A$11,0))</f>
        <v>海鮮炒飯</v>
      </c>
      <c r="G4658" s="12" t="str">
        <f aca="false">INDEX(品項主檔!$C$2:$C$11,MATCH($E4658,品項主檔!$A$2:$A$11,0))</f>
        <v>主食</v>
      </c>
      <c r="H4658" s="17" t="n">
        <f aca="false">SUMIFS(品項年度售價!$D$2:$D$31,品項年度售價!$A$2:$A$31,$B4658,品項年度售價!$B$2:$B$31,$E4658)</f>
        <v>265</v>
      </c>
      <c r="I4658" s="4" t="n">
        <v>505</v>
      </c>
      <c r="J4658" s="14" t="n">
        <f aca="false">H4658*I4658</f>
        <v>133825</v>
      </c>
    </row>
    <row r="4659" customFormat="false" ht="15" hidden="false" customHeight="false" outlineLevel="0" collapsed="false">
      <c r="A4659" s="6" t="str">
        <f aca="false">TEXT(B4659,"0")&amp;"-"&amp;TEXT(C4659,"00")</f>
        <v>2026-01</v>
      </c>
      <c r="B4659" s="4" t="n">
        <v>2026</v>
      </c>
      <c r="C4659" s="4" t="n">
        <v>1</v>
      </c>
      <c r="D4659" s="9" t="s">
        <v>269</v>
      </c>
      <c r="E4659" s="9" t="s">
        <v>364</v>
      </c>
      <c r="F4659" s="12" t="str">
        <f aca="false">INDEX(品項主檔!$B$2:$B$11,MATCH($E4659,品項主檔!$A$2:$A$11,0))</f>
        <v>酸辣湯</v>
      </c>
      <c r="G4659" s="12" t="str">
        <f aca="false">INDEX(品項主檔!$C$2:$C$11,MATCH($E4659,品項主檔!$A$2:$A$11,0))</f>
        <v>湯品</v>
      </c>
      <c r="H4659" s="17" t="n">
        <f aca="false">SUMIFS(品項年度售價!$D$2:$D$31,品項年度售價!$A$2:$A$31,$B4659,品項年度售價!$B$2:$B$31,$E4659)</f>
        <v>65</v>
      </c>
      <c r="I4659" s="4" t="n">
        <v>2835</v>
      </c>
      <c r="J4659" s="14" t="n">
        <f aca="false">H4659*I4659</f>
        <v>184275</v>
      </c>
    </row>
    <row r="4660" customFormat="false" ht="15" hidden="false" customHeight="false" outlineLevel="0" collapsed="false">
      <c r="A4660" s="6" t="str">
        <f aca="false">TEXT(B4660,"0")&amp;"-"&amp;TEXT(C4660,"00")</f>
        <v>2026-01</v>
      </c>
      <c r="B4660" s="4" t="n">
        <v>2026</v>
      </c>
      <c r="C4660" s="4" t="n">
        <v>1</v>
      </c>
      <c r="D4660" s="9" t="s">
        <v>269</v>
      </c>
      <c r="E4660" s="9" t="s">
        <v>367</v>
      </c>
      <c r="F4660" s="12" t="str">
        <f aca="false">INDEX(品項主檔!$B$2:$B$11,MATCH($E4660,品項主檔!$A$2:$A$11,0))</f>
        <v>招牌滷味拼盤</v>
      </c>
      <c r="G4660" s="12" t="str">
        <f aca="false">INDEX(品項主檔!$C$2:$C$11,MATCH($E4660,品項主檔!$A$2:$A$11,0))</f>
        <v>小菜</v>
      </c>
      <c r="H4660" s="17" t="n">
        <f aca="false">SUMIFS(品項年度售價!$D$2:$D$31,品項年度售價!$A$2:$A$31,$B4660,品項年度售價!$B$2:$B$31,$E4660)</f>
        <v>130</v>
      </c>
      <c r="I4660" s="4" t="n">
        <v>2641</v>
      </c>
      <c r="J4660" s="14" t="n">
        <f aca="false">H4660*I4660</f>
        <v>343330</v>
      </c>
    </row>
    <row r="4661" customFormat="false" ht="15" hidden="false" customHeight="false" outlineLevel="0" collapsed="false">
      <c r="A4661" s="6" t="str">
        <f aca="false">TEXT(B4661,"0")&amp;"-"&amp;TEXT(C4661,"00")</f>
        <v>2026-01</v>
      </c>
      <c r="B4661" s="4" t="n">
        <v>2026</v>
      </c>
      <c r="C4661" s="4" t="n">
        <v>1</v>
      </c>
      <c r="D4661" s="9" t="s">
        <v>269</v>
      </c>
      <c r="E4661" s="9" t="s">
        <v>370</v>
      </c>
      <c r="F4661" s="12" t="str">
        <f aca="false">INDEX(品項主檔!$B$2:$B$11,MATCH($E4661,品項主檔!$A$2:$A$11,0))</f>
        <v>古早味紅茶</v>
      </c>
      <c r="G4661" s="12" t="str">
        <f aca="false">INDEX(品項主檔!$C$2:$C$11,MATCH($E4661,品項主檔!$A$2:$A$11,0))</f>
        <v>飲品</v>
      </c>
      <c r="H4661" s="17" t="n">
        <f aca="false">SUMIFS(品項年度售價!$D$2:$D$31,品項年度售價!$A$2:$A$31,$B4661,品項年度售價!$B$2:$B$31,$E4661)</f>
        <v>45</v>
      </c>
      <c r="I4661" s="4" t="n">
        <v>3295</v>
      </c>
      <c r="J4661" s="14" t="n">
        <f aca="false">H4661*I4661</f>
        <v>148275</v>
      </c>
    </row>
    <row r="4662" customFormat="false" ht="15" hidden="false" customHeight="false" outlineLevel="0" collapsed="false">
      <c r="A4662" s="6" t="str">
        <f aca="false">TEXT(B4662,"0")&amp;"-"&amp;TEXT(C4662,"00")</f>
        <v>2026-01</v>
      </c>
      <c r="B4662" s="4" t="n">
        <v>2026</v>
      </c>
      <c r="C4662" s="4" t="n">
        <v>1</v>
      </c>
      <c r="D4662" s="9" t="s">
        <v>273</v>
      </c>
      <c r="E4662" s="9" t="s">
        <v>349</v>
      </c>
      <c r="F4662" s="12" t="str">
        <f aca="false">INDEX(品項主檔!$B$2:$B$11,MATCH($E4662,品項主檔!$A$2:$A$11,0))</f>
        <v>招牌牛肉麵</v>
      </c>
      <c r="G4662" s="12" t="str">
        <f aca="false">INDEX(品項主檔!$C$2:$C$11,MATCH($E4662,品項主檔!$A$2:$A$11,0))</f>
        <v>主食</v>
      </c>
      <c r="H4662" s="17" t="n">
        <f aca="false">SUMIFS(品項年度售價!$D$2:$D$31,品項年度售價!$A$2:$A$31,$B4662,品項年度售價!$B$2:$B$31,$E4662)</f>
        <v>305</v>
      </c>
      <c r="I4662" s="4" t="n">
        <v>384</v>
      </c>
      <c r="J4662" s="14" t="n">
        <f aca="false">H4662*I4662</f>
        <v>117120</v>
      </c>
    </row>
    <row r="4663" customFormat="false" ht="15" hidden="false" customHeight="false" outlineLevel="0" collapsed="false">
      <c r="A4663" s="6" t="str">
        <f aca="false">TEXT(B4663,"0")&amp;"-"&amp;TEXT(C4663,"00")</f>
        <v>2026-01</v>
      </c>
      <c r="B4663" s="4" t="n">
        <v>2026</v>
      </c>
      <c r="C4663" s="4" t="n">
        <v>1</v>
      </c>
      <c r="D4663" s="9" t="s">
        <v>273</v>
      </c>
      <c r="E4663" s="9" t="s">
        <v>352</v>
      </c>
      <c r="F4663" s="12" t="str">
        <f aca="false">INDEX(品項主檔!$B$2:$B$11,MATCH($E4663,品項主檔!$A$2:$A$11,0))</f>
        <v>三杯雞定食</v>
      </c>
      <c r="G4663" s="12" t="str">
        <f aca="false">INDEX(品項主檔!$C$2:$C$11,MATCH($E4663,品項主檔!$A$2:$A$11,0))</f>
        <v>主食</v>
      </c>
      <c r="H4663" s="17" t="n">
        <f aca="false">SUMIFS(品項年度售價!$D$2:$D$31,品項年度售價!$A$2:$A$31,$B4663,品項年度售價!$B$2:$B$31,$E4663)</f>
        <v>275</v>
      </c>
      <c r="I4663" s="4" t="n">
        <v>355</v>
      </c>
      <c r="J4663" s="14" t="n">
        <f aca="false">H4663*I4663</f>
        <v>97625</v>
      </c>
    </row>
    <row r="4664" customFormat="false" ht="15" hidden="false" customHeight="false" outlineLevel="0" collapsed="false">
      <c r="A4664" s="6" t="str">
        <f aca="false">TEXT(B4664,"0")&amp;"-"&amp;TEXT(C4664,"00")</f>
        <v>2026-01</v>
      </c>
      <c r="B4664" s="4" t="n">
        <v>2026</v>
      </c>
      <c r="C4664" s="4" t="n">
        <v>1</v>
      </c>
      <c r="D4664" s="9" t="s">
        <v>273</v>
      </c>
      <c r="E4664" s="9" t="s">
        <v>354</v>
      </c>
      <c r="F4664" s="12" t="str">
        <f aca="false">INDEX(品項主檔!$B$2:$B$11,MATCH($E4664,品項主檔!$A$2:$A$11,0))</f>
        <v>蔥油雞腿飯</v>
      </c>
      <c r="G4664" s="12" t="str">
        <f aca="false">INDEX(品項主檔!$C$2:$C$11,MATCH($E4664,品項主檔!$A$2:$A$11,0))</f>
        <v>主食</v>
      </c>
      <c r="H4664" s="17" t="n">
        <f aca="false">SUMIFS(品項年度售價!$D$2:$D$31,品項年度售價!$A$2:$A$31,$B4664,品項年度售價!$B$2:$B$31,$E4664)</f>
        <v>240</v>
      </c>
      <c r="I4664" s="4" t="n">
        <v>436</v>
      </c>
      <c r="J4664" s="14" t="n">
        <f aca="false">H4664*I4664</f>
        <v>104640</v>
      </c>
    </row>
    <row r="4665" customFormat="false" ht="15" hidden="false" customHeight="false" outlineLevel="0" collapsed="false">
      <c r="A4665" s="6" t="str">
        <f aca="false">TEXT(B4665,"0")&amp;"-"&amp;TEXT(C4665,"00")</f>
        <v>2026-01</v>
      </c>
      <c r="B4665" s="4" t="n">
        <v>2026</v>
      </c>
      <c r="C4665" s="4" t="n">
        <v>1</v>
      </c>
      <c r="D4665" s="9" t="s">
        <v>273</v>
      </c>
      <c r="E4665" s="9" t="s">
        <v>356</v>
      </c>
      <c r="F4665" s="12" t="str">
        <f aca="false">INDEX(品項主檔!$B$2:$B$11,MATCH($E4665,品項主檔!$A$2:$A$11,0))</f>
        <v>黑胡椒豬排飯</v>
      </c>
      <c r="G4665" s="12" t="str">
        <f aca="false">INDEX(品項主檔!$C$2:$C$11,MATCH($E4665,品項主檔!$A$2:$A$11,0))</f>
        <v>主食</v>
      </c>
      <c r="H4665" s="17" t="n">
        <f aca="false">SUMIFS(品項年度售價!$D$2:$D$31,品項年度售價!$A$2:$A$31,$B4665,品項年度售價!$B$2:$B$31,$E4665)</f>
        <v>255</v>
      </c>
      <c r="I4665" s="4" t="n">
        <v>435</v>
      </c>
      <c r="J4665" s="14" t="n">
        <f aca="false">H4665*I4665</f>
        <v>110925</v>
      </c>
    </row>
    <row r="4666" customFormat="false" ht="15" hidden="false" customHeight="false" outlineLevel="0" collapsed="false">
      <c r="A4666" s="6" t="str">
        <f aca="false">TEXT(B4666,"0")&amp;"-"&amp;TEXT(C4666,"00")</f>
        <v>2026-01</v>
      </c>
      <c r="B4666" s="4" t="n">
        <v>2026</v>
      </c>
      <c r="C4666" s="4" t="n">
        <v>1</v>
      </c>
      <c r="D4666" s="9" t="s">
        <v>273</v>
      </c>
      <c r="E4666" s="9" t="s">
        <v>358</v>
      </c>
      <c r="F4666" s="12" t="str">
        <f aca="false">INDEX(品項主檔!$B$2:$B$11,MATCH($E4666,品項主檔!$A$2:$A$11,0))</f>
        <v>麻油雞湯麵</v>
      </c>
      <c r="G4666" s="12" t="str">
        <f aca="false">INDEX(品項主檔!$C$2:$C$11,MATCH($E4666,品項主檔!$A$2:$A$11,0))</f>
        <v>主食</v>
      </c>
      <c r="H4666" s="17" t="n">
        <f aca="false">SUMIFS(品項年度售價!$D$2:$D$31,品項年度售價!$A$2:$A$31,$B4666,品項年度售價!$B$2:$B$31,$E4666)</f>
        <v>320</v>
      </c>
      <c r="I4666" s="4" t="n">
        <v>531</v>
      </c>
      <c r="J4666" s="14" t="n">
        <f aca="false">H4666*I4666</f>
        <v>169920</v>
      </c>
    </row>
    <row r="4667" customFormat="false" ht="15" hidden="false" customHeight="false" outlineLevel="0" collapsed="false">
      <c r="A4667" s="6" t="str">
        <f aca="false">TEXT(B4667,"0")&amp;"-"&amp;TEXT(C4667,"00")</f>
        <v>2026-01</v>
      </c>
      <c r="B4667" s="4" t="n">
        <v>2026</v>
      </c>
      <c r="C4667" s="4" t="n">
        <v>1</v>
      </c>
      <c r="D4667" s="9" t="s">
        <v>273</v>
      </c>
      <c r="E4667" s="9" t="s">
        <v>360</v>
      </c>
      <c r="F4667" s="12" t="str">
        <f aca="false">INDEX(品項主檔!$B$2:$B$11,MATCH($E4667,品項主檔!$A$2:$A$11,0))</f>
        <v>塔香涼麵</v>
      </c>
      <c r="G4667" s="12" t="str">
        <f aca="false">INDEX(品項主檔!$C$2:$C$11,MATCH($E4667,品項主檔!$A$2:$A$11,0))</f>
        <v>主食</v>
      </c>
      <c r="H4667" s="17" t="n">
        <f aca="false">SUMIFS(品項年度售價!$D$2:$D$31,品項年度售價!$A$2:$A$31,$B4667,品項年度售價!$B$2:$B$31,$E4667)</f>
        <v>195</v>
      </c>
      <c r="I4667" s="4" t="n">
        <v>180</v>
      </c>
      <c r="J4667" s="14" t="n">
        <f aca="false">H4667*I4667</f>
        <v>35100</v>
      </c>
    </row>
    <row r="4668" customFormat="false" ht="15" hidden="false" customHeight="false" outlineLevel="0" collapsed="false">
      <c r="A4668" s="6" t="str">
        <f aca="false">TEXT(B4668,"0")&amp;"-"&amp;TEXT(C4668,"00")</f>
        <v>2026-01</v>
      </c>
      <c r="B4668" s="4" t="n">
        <v>2026</v>
      </c>
      <c r="C4668" s="4" t="n">
        <v>1</v>
      </c>
      <c r="D4668" s="9" t="s">
        <v>273</v>
      </c>
      <c r="E4668" s="9" t="s">
        <v>362</v>
      </c>
      <c r="F4668" s="12" t="str">
        <f aca="false">INDEX(品項主檔!$B$2:$B$11,MATCH($E4668,品項主檔!$A$2:$A$11,0))</f>
        <v>海鮮炒飯</v>
      </c>
      <c r="G4668" s="12" t="str">
        <f aca="false">INDEX(品項主檔!$C$2:$C$11,MATCH($E4668,品項主檔!$A$2:$A$11,0))</f>
        <v>主食</v>
      </c>
      <c r="H4668" s="17" t="n">
        <f aca="false">SUMIFS(品項年度售價!$D$2:$D$31,品項年度售價!$A$2:$A$31,$B4668,品項年度售價!$B$2:$B$31,$E4668)</f>
        <v>265</v>
      </c>
      <c r="I4668" s="4" t="n">
        <v>420</v>
      </c>
      <c r="J4668" s="14" t="n">
        <f aca="false">H4668*I4668</f>
        <v>111300</v>
      </c>
    </row>
    <row r="4669" customFormat="false" ht="15" hidden="false" customHeight="false" outlineLevel="0" collapsed="false">
      <c r="A4669" s="6" t="str">
        <f aca="false">TEXT(B4669,"0")&amp;"-"&amp;TEXT(C4669,"00")</f>
        <v>2026-01</v>
      </c>
      <c r="B4669" s="4" t="n">
        <v>2026</v>
      </c>
      <c r="C4669" s="4" t="n">
        <v>1</v>
      </c>
      <c r="D4669" s="9" t="s">
        <v>273</v>
      </c>
      <c r="E4669" s="9" t="s">
        <v>364</v>
      </c>
      <c r="F4669" s="12" t="str">
        <f aca="false">INDEX(品項主檔!$B$2:$B$11,MATCH($E4669,品項主檔!$A$2:$A$11,0))</f>
        <v>酸辣湯</v>
      </c>
      <c r="G4669" s="12" t="str">
        <f aca="false">INDEX(品項主檔!$C$2:$C$11,MATCH($E4669,品項主檔!$A$2:$A$11,0))</f>
        <v>湯品</v>
      </c>
      <c r="H4669" s="17" t="n">
        <f aca="false">SUMIFS(品項年度售價!$D$2:$D$31,品項年度售價!$A$2:$A$31,$B4669,品項年度售價!$B$2:$B$31,$E4669)</f>
        <v>65</v>
      </c>
      <c r="I4669" s="4" t="n">
        <v>2307</v>
      </c>
      <c r="J4669" s="14" t="n">
        <f aca="false">H4669*I4669</f>
        <v>149955</v>
      </c>
    </row>
    <row r="4670" customFormat="false" ht="15" hidden="false" customHeight="false" outlineLevel="0" collapsed="false">
      <c r="A4670" s="6" t="str">
        <f aca="false">TEXT(B4670,"0")&amp;"-"&amp;TEXT(C4670,"00")</f>
        <v>2026-01</v>
      </c>
      <c r="B4670" s="4" t="n">
        <v>2026</v>
      </c>
      <c r="C4670" s="4" t="n">
        <v>1</v>
      </c>
      <c r="D4670" s="9" t="s">
        <v>273</v>
      </c>
      <c r="E4670" s="9" t="s">
        <v>367</v>
      </c>
      <c r="F4670" s="12" t="str">
        <f aca="false">INDEX(品項主檔!$B$2:$B$11,MATCH($E4670,品項主檔!$A$2:$A$11,0))</f>
        <v>招牌滷味拼盤</v>
      </c>
      <c r="G4670" s="12" t="str">
        <f aca="false">INDEX(品項主檔!$C$2:$C$11,MATCH($E4670,品項主檔!$A$2:$A$11,0))</f>
        <v>小菜</v>
      </c>
      <c r="H4670" s="17" t="n">
        <f aca="false">SUMIFS(品項年度售價!$D$2:$D$31,品項年度售價!$A$2:$A$31,$B4670,品項年度售價!$B$2:$B$31,$E4670)</f>
        <v>130</v>
      </c>
      <c r="I4670" s="4" t="n">
        <v>1447</v>
      </c>
      <c r="J4670" s="14" t="n">
        <f aca="false">H4670*I4670</f>
        <v>188110</v>
      </c>
    </row>
    <row r="4671" customFormat="false" ht="15" hidden="false" customHeight="false" outlineLevel="0" collapsed="false">
      <c r="A4671" s="6" t="str">
        <f aca="false">TEXT(B4671,"0")&amp;"-"&amp;TEXT(C4671,"00")</f>
        <v>2026-01</v>
      </c>
      <c r="B4671" s="4" t="n">
        <v>2026</v>
      </c>
      <c r="C4671" s="4" t="n">
        <v>1</v>
      </c>
      <c r="D4671" s="9" t="s">
        <v>273</v>
      </c>
      <c r="E4671" s="9" t="s">
        <v>370</v>
      </c>
      <c r="F4671" s="12" t="str">
        <f aca="false">INDEX(品項主檔!$B$2:$B$11,MATCH($E4671,品項主檔!$A$2:$A$11,0))</f>
        <v>古早味紅茶</v>
      </c>
      <c r="G4671" s="12" t="str">
        <f aca="false">INDEX(品項主檔!$C$2:$C$11,MATCH($E4671,品項主檔!$A$2:$A$11,0))</f>
        <v>飲品</v>
      </c>
      <c r="H4671" s="17" t="n">
        <f aca="false">SUMIFS(品項年度售價!$D$2:$D$31,品項年度售價!$A$2:$A$31,$B4671,品項年度售價!$B$2:$B$31,$E4671)</f>
        <v>45</v>
      </c>
      <c r="I4671" s="4" t="n">
        <v>2156</v>
      </c>
      <c r="J4671" s="14" t="n">
        <f aca="false">H4671*I4671</f>
        <v>97020</v>
      </c>
    </row>
    <row r="4672" customFormat="false" ht="15" hidden="false" customHeight="false" outlineLevel="0" collapsed="false">
      <c r="A4672" s="6" t="str">
        <f aca="false">TEXT(B4672,"0")&amp;"-"&amp;TEXT(C4672,"00")</f>
        <v>2026-01</v>
      </c>
      <c r="B4672" s="4" t="n">
        <v>2026</v>
      </c>
      <c r="C4672" s="4" t="n">
        <v>1</v>
      </c>
      <c r="D4672" s="9" t="s">
        <v>277</v>
      </c>
      <c r="E4672" s="9" t="s">
        <v>349</v>
      </c>
      <c r="F4672" s="12" t="str">
        <f aca="false">INDEX(品項主檔!$B$2:$B$11,MATCH($E4672,品項主檔!$A$2:$A$11,0))</f>
        <v>招牌牛肉麵</v>
      </c>
      <c r="G4672" s="12" t="str">
        <f aca="false">INDEX(品項主檔!$C$2:$C$11,MATCH($E4672,品項主檔!$A$2:$A$11,0))</f>
        <v>主食</v>
      </c>
      <c r="H4672" s="17" t="n">
        <f aca="false">SUMIFS(品項年度售價!$D$2:$D$31,品項年度售價!$A$2:$A$31,$B4672,品項年度售價!$B$2:$B$31,$E4672)</f>
        <v>305</v>
      </c>
      <c r="I4672" s="4" t="n">
        <v>419</v>
      </c>
      <c r="J4672" s="14" t="n">
        <f aca="false">H4672*I4672</f>
        <v>127795</v>
      </c>
    </row>
    <row r="4673" customFormat="false" ht="15" hidden="false" customHeight="false" outlineLevel="0" collapsed="false">
      <c r="A4673" s="6" t="str">
        <f aca="false">TEXT(B4673,"0")&amp;"-"&amp;TEXT(C4673,"00")</f>
        <v>2026-01</v>
      </c>
      <c r="B4673" s="4" t="n">
        <v>2026</v>
      </c>
      <c r="C4673" s="4" t="n">
        <v>1</v>
      </c>
      <c r="D4673" s="9" t="s">
        <v>277</v>
      </c>
      <c r="E4673" s="9" t="s">
        <v>352</v>
      </c>
      <c r="F4673" s="12" t="str">
        <f aca="false">INDEX(品項主檔!$B$2:$B$11,MATCH($E4673,品項主檔!$A$2:$A$11,0))</f>
        <v>三杯雞定食</v>
      </c>
      <c r="G4673" s="12" t="str">
        <f aca="false">INDEX(品項主檔!$C$2:$C$11,MATCH($E4673,品項主檔!$A$2:$A$11,0))</f>
        <v>主食</v>
      </c>
      <c r="H4673" s="17" t="n">
        <f aca="false">SUMIFS(品項年度售價!$D$2:$D$31,品項年度售價!$A$2:$A$31,$B4673,品項年度售價!$B$2:$B$31,$E4673)</f>
        <v>275</v>
      </c>
      <c r="I4673" s="4" t="n">
        <v>262</v>
      </c>
      <c r="J4673" s="14" t="n">
        <f aca="false">H4673*I4673</f>
        <v>72050</v>
      </c>
    </row>
    <row r="4674" customFormat="false" ht="15" hidden="false" customHeight="false" outlineLevel="0" collapsed="false">
      <c r="A4674" s="6" t="str">
        <f aca="false">TEXT(B4674,"0")&amp;"-"&amp;TEXT(C4674,"00")</f>
        <v>2026-01</v>
      </c>
      <c r="B4674" s="4" t="n">
        <v>2026</v>
      </c>
      <c r="C4674" s="4" t="n">
        <v>1</v>
      </c>
      <c r="D4674" s="9" t="s">
        <v>277</v>
      </c>
      <c r="E4674" s="9" t="s">
        <v>354</v>
      </c>
      <c r="F4674" s="12" t="str">
        <f aca="false">INDEX(品項主檔!$B$2:$B$11,MATCH($E4674,品項主檔!$A$2:$A$11,0))</f>
        <v>蔥油雞腿飯</v>
      </c>
      <c r="G4674" s="12" t="str">
        <f aca="false">INDEX(品項主檔!$C$2:$C$11,MATCH($E4674,品項主檔!$A$2:$A$11,0))</f>
        <v>主食</v>
      </c>
      <c r="H4674" s="17" t="n">
        <f aca="false">SUMIFS(品項年度售價!$D$2:$D$31,品項年度售價!$A$2:$A$31,$B4674,品項年度售價!$B$2:$B$31,$E4674)</f>
        <v>240</v>
      </c>
      <c r="I4674" s="4" t="n">
        <v>386</v>
      </c>
      <c r="J4674" s="14" t="n">
        <f aca="false">H4674*I4674</f>
        <v>92640</v>
      </c>
    </row>
    <row r="4675" customFormat="false" ht="15" hidden="false" customHeight="false" outlineLevel="0" collapsed="false">
      <c r="A4675" s="6" t="str">
        <f aca="false">TEXT(B4675,"0")&amp;"-"&amp;TEXT(C4675,"00")</f>
        <v>2026-01</v>
      </c>
      <c r="B4675" s="4" t="n">
        <v>2026</v>
      </c>
      <c r="C4675" s="4" t="n">
        <v>1</v>
      </c>
      <c r="D4675" s="9" t="s">
        <v>277</v>
      </c>
      <c r="E4675" s="9" t="s">
        <v>356</v>
      </c>
      <c r="F4675" s="12" t="str">
        <f aca="false">INDEX(品項主檔!$B$2:$B$11,MATCH($E4675,品項主檔!$A$2:$A$11,0))</f>
        <v>黑胡椒豬排飯</v>
      </c>
      <c r="G4675" s="12" t="str">
        <f aca="false">INDEX(品項主檔!$C$2:$C$11,MATCH($E4675,品項主檔!$A$2:$A$11,0))</f>
        <v>主食</v>
      </c>
      <c r="H4675" s="17" t="n">
        <f aca="false">SUMIFS(品項年度售價!$D$2:$D$31,品項年度售價!$A$2:$A$31,$B4675,品項年度售價!$B$2:$B$31,$E4675)</f>
        <v>255</v>
      </c>
      <c r="I4675" s="4" t="n">
        <v>315</v>
      </c>
      <c r="J4675" s="14" t="n">
        <f aca="false">H4675*I4675</f>
        <v>80325</v>
      </c>
    </row>
    <row r="4676" customFormat="false" ht="15" hidden="false" customHeight="false" outlineLevel="0" collapsed="false">
      <c r="A4676" s="6" t="str">
        <f aca="false">TEXT(B4676,"0")&amp;"-"&amp;TEXT(C4676,"00")</f>
        <v>2026-01</v>
      </c>
      <c r="B4676" s="4" t="n">
        <v>2026</v>
      </c>
      <c r="C4676" s="4" t="n">
        <v>1</v>
      </c>
      <c r="D4676" s="9" t="s">
        <v>277</v>
      </c>
      <c r="E4676" s="9" t="s">
        <v>358</v>
      </c>
      <c r="F4676" s="12" t="str">
        <f aca="false">INDEX(品項主檔!$B$2:$B$11,MATCH($E4676,品項主檔!$A$2:$A$11,0))</f>
        <v>麻油雞湯麵</v>
      </c>
      <c r="G4676" s="12" t="str">
        <f aca="false">INDEX(品項主檔!$C$2:$C$11,MATCH($E4676,品項主檔!$A$2:$A$11,0))</f>
        <v>主食</v>
      </c>
      <c r="H4676" s="17" t="n">
        <f aca="false">SUMIFS(品項年度售價!$D$2:$D$31,品項年度售價!$A$2:$A$31,$B4676,品項年度售價!$B$2:$B$31,$E4676)</f>
        <v>320</v>
      </c>
      <c r="I4676" s="4" t="n">
        <v>420</v>
      </c>
      <c r="J4676" s="14" t="n">
        <f aca="false">H4676*I4676</f>
        <v>134400</v>
      </c>
    </row>
    <row r="4677" customFormat="false" ht="15" hidden="false" customHeight="false" outlineLevel="0" collapsed="false">
      <c r="A4677" s="6" t="str">
        <f aca="false">TEXT(B4677,"0")&amp;"-"&amp;TEXT(C4677,"00")</f>
        <v>2026-01</v>
      </c>
      <c r="B4677" s="4" t="n">
        <v>2026</v>
      </c>
      <c r="C4677" s="4" t="n">
        <v>1</v>
      </c>
      <c r="D4677" s="9" t="s">
        <v>277</v>
      </c>
      <c r="E4677" s="9" t="s">
        <v>360</v>
      </c>
      <c r="F4677" s="12" t="str">
        <f aca="false">INDEX(品項主檔!$B$2:$B$11,MATCH($E4677,品項主檔!$A$2:$A$11,0))</f>
        <v>塔香涼麵</v>
      </c>
      <c r="G4677" s="12" t="str">
        <f aca="false">INDEX(品項主檔!$C$2:$C$11,MATCH($E4677,品項主檔!$A$2:$A$11,0))</f>
        <v>主食</v>
      </c>
      <c r="H4677" s="17" t="n">
        <f aca="false">SUMIFS(品項年度售價!$D$2:$D$31,品項年度售價!$A$2:$A$31,$B4677,品項年度售價!$B$2:$B$31,$E4677)</f>
        <v>195</v>
      </c>
      <c r="I4677" s="4" t="n">
        <v>107</v>
      </c>
      <c r="J4677" s="14" t="n">
        <f aca="false">H4677*I4677</f>
        <v>20865</v>
      </c>
    </row>
    <row r="4678" customFormat="false" ht="15" hidden="false" customHeight="false" outlineLevel="0" collapsed="false">
      <c r="A4678" s="6" t="str">
        <f aca="false">TEXT(B4678,"0")&amp;"-"&amp;TEXT(C4678,"00")</f>
        <v>2026-01</v>
      </c>
      <c r="B4678" s="4" t="n">
        <v>2026</v>
      </c>
      <c r="C4678" s="4" t="n">
        <v>1</v>
      </c>
      <c r="D4678" s="9" t="s">
        <v>277</v>
      </c>
      <c r="E4678" s="9" t="s">
        <v>362</v>
      </c>
      <c r="F4678" s="12" t="str">
        <f aca="false">INDEX(品項主檔!$B$2:$B$11,MATCH($E4678,品項主檔!$A$2:$A$11,0))</f>
        <v>海鮮炒飯</v>
      </c>
      <c r="G4678" s="12" t="str">
        <f aca="false">INDEX(品項主檔!$C$2:$C$11,MATCH($E4678,品項主檔!$A$2:$A$11,0))</f>
        <v>主食</v>
      </c>
      <c r="H4678" s="17" t="n">
        <f aca="false">SUMIFS(品項年度售價!$D$2:$D$31,品項年度售價!$A$2:$A$31,$B4678,品項年度售價!$B$2:$B$31,$E4678)</f>
        <v>265</v>
      </c>
      <c r="I4678" s="4" t="n">
        <v>268</v>
      </c>
      <c r="J4678" s="14" t="n">
        <f aca="false">H4678*I4678</f>
        <v>71020</v>
      </c>
    </row>
    <row r="4679" customFormat="false" ht="15" hidden="false" customHeight="false" outlineLevel="0" collapsed="false">
      <c r="A4679" s="6" t="str">
        <f aca="false">TEXT(B4679,"0")&amp;"-"&amp;TEXT(C4679,"00")</f>
        <v>2026-01</v>
      </c>
      <c r="B4679" s="4" t="n">
        <v>2026</v>
      </c>
      <c r="C4679" s="4" t="n">
        <v>1</v>
      </c>
      <c r="D4679" s="9" t="s">
        <v>277</v>
      </c>
      <c r="E4679" s="9" t="s">
        <v>364</v>
      </c>
      <c r="F4679" s="12" t="str">
        <f aca="false">INDEX(品項主檔!$B$2:$B$11,MATCH($E4679,品項主檔!$A$2:$A$11,0))</f>
        <v>酸辣湯</v>
      </c>
      <c r="G4679" s="12" t="str">
        <f aca="false">INDEX(品項主檔!$C$2:$C$11,MATCH($E4679,品項主檔!$A$2:$A$11,0))</f>
        <v>湯品</v>
      </c>
      <c r="H4679" s="17" t="n">
        <f aca="false">SUMIFS(品項年度售價!$D$2:$D$31,品項年度售價!$A$2:$A$31,$B4679,品項年度售價!$B$2:$B$31,$E4679)</f>
        <v>65</v>
      </c>
      <c r="I4679" s="4" t="n">
        <v>1732</v>
      </c>
      <c r="J4679" s="14" t="n">
        <f aca="false">H4679*I4679</f>
        <v>112580</v>
      </c>
    </row>
    <row r="4680" customFormat="false" ht="15" hidden="false" customHeight="false" outlineLevel="0" collapsed="false">
      <c r="A4680" s="6" t="str">
        <f aca="false">TEXT(B4680,"0")&amp;"-"&amp;TEXT(C4680,"00")</f>
        <v>2026-01</v>
      </c>
      <c r="B4680" s="4" t="n">
        <v>2026</v>
      </c>
      <c r="C4680" s="4" t="n">
        <v>1</v>
      </c>
      <c r="D4680" s="9" t="s">
        <v>277</v>
      </c>
      <c r="E4680" s="9" t="s">
        <v>367</v>
      </c>
      <c r="F4680" s="12" t="str">
        <f aca="false">INDEX(品項主檔!$B$2:$B$11,MATCH($E4680,品項主檔!$A$2:$A$11,0))</f>
        <v>招牌滷味拼盤</v>
      </c>
      <c r="G4680" s="12" t="str">
        <f aca="false">INDEX(品項主檔!$C$2:$C$11,MATCH($E4680,品項主檔!$A$2:$A$11,0))</f>
        <v>小菜</v>
      </c>
      <c r="H4680" s="17" t="n">
        <f aca="false">SUMIFS(品項年度售價!$D$2:$D$31,品項年度售價!$A$2:$A$31,$B4680,品項年度售價!$B$2:$B$31,$E4680)</f>
        <v>130</v>
      </c>
      <c r="I4680" s="4" t="n">
        <v>998</v>
      </c>
      <c r="J4680" s="14" t="n">
        <f aca="false">H4680*I4680</f>
        <v>129740</v>
      </c>
    </row>
    <row r="4681" customFormat="false" ht="15" hidden="false" customHeight="false" outlineLevel="0" collapsed="false">
      <c r="A4681" s="6" t="str">
        <f aca="false">TEXT(B4681,"0")&amp;"-"&amp;TEXT(C4681,"00")</f>
        <v>2026-01</v>
      </c>
      <c r="B4681" s="4" t="n">
        <v>2026</v>
      </c>
      <c r="C4681" s="4" t="n">
        <v>1</v>
      </c>
      <c r="D4681" s="9" t="s">
        <v>277</v>
      </c>
      <c r="E4681" s="9" t="s">
        <v>370</v>
      </c>
      <c r="F4681" s="12" t="str">
        <f aca="false">INDEX(品項主檔!$B$2:$B$11,MATCH($E4681,品項主檔!$A$2:$A$11,0))</f>
        <v>古早味紅茶</v>
      </c>
      <c r="G4681" s="12" t="str">
        <f aca="false">INDEX(品項主檔!$C$2:$C$11,MATCH($E4681,品項主檔!$A$2:$A$11,0))</f>
        <v>飲品</v>
      </c>
      <c r="H4681" s="17" t="n">
        <f aca="false">SUMIFS(品項年度售價!$D$2:$D$31,品項年度售價!$A$2:$A$31,$B4681,品項年度售價!$B$2:$B$31,$E4681)</f>
        <v>45</v>
      </c>
      <c r="I4681" s="4" t="n">
        <v>1954</v>
      </c>
      <c r="J4681" s="14" t="n">
        <f aca="false">H4681*I4681</f>
        <v>87930</v>
      </c>
    </row>
    <row r="4682" customFormat="false" ht="15" hidden="false" customHeight="false" outlineLevel="0" collapsed="false">
      <c r="A4682" s="6" t="str">
        <f aca="false">TEXT(B4682,"0")&amp;"-"&amp;TEXT(C4682,"00")</f>
        <v>2026-01</v>
      </c>
      <c r="B4682" s="4" t="n">
        <v>2026</v>
      </c>
      <c r="C4682" s="4" t="n">
        <v>1</v>
      </c>
      <c r="D4682" s="9" t="s">
        <v>288</v>
      </c>
      <c r="E4682" s="9" t="s">
        <v>349</v>
      </c>
      <c r="F4682" s="12" t="str">
        <f aca="false">INDEX(品項主檔!$B$2:$B$11,MATCH($E4682,品項主檔!$A$2:$A$11,0))</f>
        <v>招牌牛肉麵</v>
      </c>
      <c r="G4682" s="12" t="str">
        <f aca="false">INDEX(品項主檔!$C$2:$C$11,MATCH($E4682,品項主檔!$A$2:$A$11,0))</f>
        <v>主食</v>
      </c>
      <c r="H4682" s="17" t="n">
        <f aca="false">SUMIFS(品項年度售價!$D$2:$D$31,品項年度售價!$A$2:$A$31,$B4682,品項年度售價!$B$2:$B$31,$E4682)</f>
        <v>305</v>
      </c>
      <c r="I4682" s="4" t="n">
        <v>631</v>
      </c>
      <c r="J4682" s="14" t="n">
        <f aca="false">H4682*I4682</f>
        <v>192455</v>
      </c>
    </row>
    <row r="4683" customFormat="false" ht="15" hidden="false" customHeight="false" outlineLevel="0" collapsed="false">
      <c r="A4683" s="6" t="str">
        <f aca="false">TEXT(B4683,"0")&amp;"-"&amp;TEXT(C4683,"00")</f>
        <v>2026-01</v>
      </c>
      <c r="B4683" s="4" t="n">
        <v>2026</v>
      </c>
      <c r="C4683" s="4" t="n">
        <v>1</v>
      </c>
      <c r="D4683" s="9" t="s">
        <v>288</v>
      </c>
      <c r="E4683" s="9" t="s">
        <v>352</v>
      </c>
      <c r="F4683" s="12" t="str">
        <f aca="false">INDEX(品項主檔!$B$2:$B$11,MATCH($E4683,品項主檔!$A$2:$A$11,0))</f>
        <v>三杯雞定食</v>
      </c>
      <c r="G4683" s="12" t="str">
        <f aca="false">INDEX(品項主檔!$C$2:$C$11,MATCH($E4683,品項主檔!$A$2:$A$11,0))</f>
        <v>主食</v>
      </c>
      <c r="H4683" s="17" t="n">
        <f aca="false">SUMIFS(品項年度售價!$D$2:$D$31,品項年度售價!$A$2:$A$31,$B4683,品項年度售價!$B$2:$B$31,$E4683)</f>
        <v>275</v>
      </c>
      <c r="I4683" s="4" t="n">
        <v>500</v>
      </c>
      <c r="J4683" s="14" t="n">
        <f aca="false">H4683*I4683</f>
        <v>137500</v>
      </c>
    </row>
    <row r="4684" customFormat="false" ht="15" hidden="false" customHeight="false" outlineLevel="0" collapsed="false">
      <c r="A4684" s="6" t="str">
        <f aca="false">TEXT(B4684,"0")&amp;"-"&amp;TEXT(C4684,"00")</f>
        <v>2026-01</v>
      </c>
      <c r="B4684" s="4" t="n">
        <v>2026</v>
      </c>
      <c r="C4684" s="4" t="n">
        <v>1</v>
      </c>
      <c r="D4684" s="9" t="s">
        <v>288</v>
      </c>
      <c r="E4684" s="9" t="s">
        <v>354</v>
      </c>
      <c r="F4684" s="12" t="str">
        <f aca="false">INDEX(品項主檔!$B$2:$B$11,MATCH($E4684,品項主檔!$A$2:$A$11,0))</f>
        <v>蔥油雞腿飯</v>
      </c>
      <c r="G4684" s="12" t="str">
        <f aca="false">INDEX(品項主檔!$C$2:$C$11,MATCH($E4684,品項主檔!$A$2:$A$11,0))</f>
        <v>主食</v>
      </c>
      <c r="H4684" s="17" t="n">
        <f aca="false">SUMIFS(品項年度售價!$D$2:$D$31,品項年度售價!$A$2:$A$31,$B4684,品項年度售價!$B$2:$B$31,$E4684)</f>
        <v>240</v>
      </c>
      <c r="I4684" s="4" t="n">
        <v>455</v>
      </c>
      <c r="J4684" s="14" t="n">
        <f aca="false">H4684*I4684</f>
        <v>109200</v>
      </c>
    </row>
    <row r="4685" customFormat="false" ht="15" hidden="false" customHeight="false" outlineLevel="0" collapsed="false">
      <c r="A4685" s="6" t="str">
        <f aca="false">TEXT(B4685,"0")&amp;"-"&amp;TEXT(C4685,"00")</f>
        <v>2026-01</v>
      </c>
      <c r="B4685" s="4" t="n">
        <v>2026</v>
      </c>
      <c r="C4685" s="4" t="n">
        <v>1</v>
      </c>
      <c r="D4685" s="9" t="s">
        <v>288</v>
      </c>
      <c r="E4685" s="9" t="s">
        <v>356</v>
      </c>
      <c r="F4685" s="12" t="str">
        <f aca="false">INDEX(品項主檔!$B$2:$B$11,MATCH($E4685,品項主檔!$A$2:$A$11,0))</f>
        <v>黑胡椒豬排飯</v>
      </c>
      <c r="G4685" s="12" t="str">
        <f aca="false">INDEX(品項主檔!$C$2:$C$11,MATCH($E4685,品項主檔!$A$2:$A$11,0))</f>
        <v>主食</v>
      </c>
      <c r="H4685" s="17" t="n">
        <f aca="false">SUMIFS(品項年度售價!$D$2:$D$31,品項年度售價!$A$2:$A$31,$B4685,品項年度售價!$B$2:$B$31,$E4685)</f>
        <v>255</v>
      </c>
      <c r="I4685" s="4" t="n">
        <v>402</v>
      </c>
      <c r="J4685" s="14" t="n">
        <f aca="false">H4685*I4685</f>
        <v>102510</v>
      </c>
    </row>
    <row r="4686" customFormat="false" ht="15" hidden="false" customHeight="false" outlineLevel="0" collapsed="false">
      <c r="A4686" s="6" t="str">
        <f aca="false">TEXT(B4686,"0")&amp;"-"&amp;TEXT(C4686,"00")</f>
        <v>2026-01</v>
      </c>
      <c r="B4686" s="4" t="n">
        <v>2026</v>
      </c>
      <c r="C4686" s="4" t="n">
        <v>1</v>
      </c>
      <c r="D4686" s="9" t="s">
        <v>288</v>
      </c>
      <c r="E4686" s="9" t="s">
        <v>358</v>
      </c>
      <c r="F4686" s="12" t="str">
        <f aca="false">INDEX(品項主檔!$B$2:$B$11,MATCH($E4686,品項主檔!$A$2:$A$11,0))</f>
        <v>麻油雞湯麵</v>
      </c>
      <c r="G4686" s="12" t="str">
        <f aca="false">INDEX(品項主檔!$C$2:$C$11,MATCH($E4686,品項主檔!$A$2:$A$11,0))</f>
        <v>主食</v>
      </c>
      <c r="H4686" s="17" t="n">
        <f aca="false">SUMIFS(品項年度售價!$D$2:$D$31,品項年度售價!$A$2:$A$31,$B4686,品項年度售價!$B$2:$B$31,$E4686)</f>
        <v>320</v>
      </c>
      <c r="I4686" s="4" t="n">
        <v>564</v>
      </c>
      <c r="J4686" s="14" t="n">
        <f aca="false">H4686*I4686</f>
        <v>180480</v>
      </c>
    </row>
    <row r="4687" customFormat="false" ht="15" hidden="false" customHeight="false" outlineLevel="0" collapsed="false">
      <c r="A4687" s="6" t="str">
        <f aca="false">TEXT(B4687,"0")&amp;"-"&amp;TEXT(C4687,"00")</f>
        <v>2026-01</v>
      </c>
      <c r="B4687" s="4" t="n">
        <v>2026</v>
      </c>
      <c r="C4687" s="4" t="n">
        <v>1</v>
      </c>
      <c r="D4687" s="9" t="s">
        <v>288</v>
      </c>
      <c r="E4687" s="9" t="s">
        <v>360</v>
      </c>
      <c r="F4687" s="12" t="str">
        <f aca="false">INDEX(品項主檔!$B$2:$B$11,MATCH($E4687,品項主檔!$A$2:$A$11,0))</f>
        <v>塔香涼麵</v>
      </c>
      <c r="G4687" s="12" t="str">
        <f aca="false">INDEX(品項主檔!$C$2:$C$11,MATCH($E4687,品項主檔!$A$2:$A$11,0))</f>
        <v>主食</v>
      </c>
      <c r="H4687" s="17" t="n">
        <f aca="false">SUMIFS(品項年度售價!$D$2:$D$31,品項年度售價!$A$2:$A$31,$B4687,品項年度售價!$B$2:$B$31,$E4687)</f>
        <v>195</v>
      </c>
      <c r="I4687" s="4" t="n">
        <v>207</v>
      </c>
      <c r="J4687" s="14" t="n">
        <f aca="false">H4687*I4687</f>
        <v>40365</v>
      </c>
    </row>
    <row r="4688" customFormat="false" ht="15" hidden="false" customHeight="false" outlineLevel="0" collapsed="false">
      <c r="A4688" s="6" t="str">
        <f aca="false">TEXT(B4688,"0")&amp;"-"&amp;TEXT(C4688,"00")</f>
        <v>2026-01</v>
      </c>
      <c r="B4688" s="4" t="n">
        <v>2026</v>
      </c>
      <c r="C4688" s="4" t="n">
        <v>1</v>
      </c>
      <c r="D4688" s="9" t="s">
        <v>288</v>
      </c>
      <c r="E4688" s="9" t="s">
        <v>362</v>
      </c>
      <c r="F4688" s="12" t="str">
        <f aca="false">INDEX(品項主檔!$B$2:$B$11,MATCH($E4688,品項主檔!$A$2:$A$11,0))</f>
        <v>海鮮炒飯</v>
      </c>
      <c r="G4688" s="12" t="str">
        <f aca="false">INDEX(品項主檔!$C$2:$C$11,MATCH($E4688,品項主檔!$A$2:$A$11,0))</f>
        <v>主食</v>
      </c>
      <c r="H4688" s="17" t="n">
        <f aca="false">SUMIFS(品項年度售價!$D$2:$D$31,品項年度售價!$A$2:$A$31,$B4688,品項年度售價!$B$2:$B$31,$E4688)</f>
        <v>265</v>
      </c>
      <c r="I4688" s="4" t="n">
        <v>540</v>
      </c>
      <c r="J4688" s="14" t="n">
        <f aca="false">H4688*I4688</f>
        <v>143100</v>
      </c>
    </row>
    <row r="4689" customFormat="false" ht="15" hidden="false" customHeight="false" outlineLevel="0" collapsed="false">
      <c r="A4689" s="6" t="str">
        <f aca="false">TEXT(B4689,"0")&amp;"-"&amp;TEXT(C4689,"00")</f>
        <v>2026-01</v>
      </c>
      <c r="B4689" s="4" t="n">
        <v>2026</v>
      </c>
      <c r="C4689" s="4" t="n">
        <v>1</v>
      </c>
      <c r="D4689" s="9" t="s">
        <v>288</v>
      </c>
      <c r="E4689" s="9" t="s">
        <v>364</v>
      </c>
      <c r="F4689" s="12" t="str">
        <f aca="false">INDEX(品項主檔!$B$2:$B$11,MATCH($E4689,品項主檔!$A$2:$A$11,0))</f>
        <v>酸辣湯</v>
      </c>
      <c r="G4689" s="12" t="str">
        <f aca="false">INDEX(品項主檔!$C$2:$C$11,MATCH($E4689,品項主檔!$A$2:$A$11,0))</f>
        <v>湯品</v>
      </c>
      <c r="H4689" s="17" t="n">
        <f aca="false">SUMIFS(品項年度售價!$D$2:$D$31,品項年度售價!$A$2:$A$31,$B4689,品項年度售價!$B$2:$B$31,$E4689)</f>
        <v>65</v>
      </c>
      <c r="I4689" s="4" t="n">
        <v>3181</v>
      </c>
      <c r="J4689" s="14" t="n">
        <f aca="false">H4689*I4689</f>
        <v>206765</v>
      </c>
    </row>
    <row r="4690" customFormat="false" ht="15" hidden="false" customHeight="false" outlineLevel="0" collapsed="false">
      <c r="A4690" s="6" t="str">
        <f aca="false">TEXT(B4690,"0")&amp;"-"&amp;TEXT(C4690,"00")</f>
        <v>2026-01</v>
      </c>
      <c r="B4690" s="4" t="n">
        <v>2026</v>
      </c>
      <c r="C4690" s="4" t="n">
        <v>1</v>
      </c>
      <c r="D4690" s="9" t="s">
        <v>288</v>
      </c>
      <c r="E4690" s="9" t="s">
        <v>367</v>
      </c>
      <c r="F4690" s="12" t="str">
        <f aca="false">INDEX(品項主檔!$B$2:$B$11,MATCH($E4690,品項主檔!$A$2:$A$11,0))</f>
        <v>招牌滷味拼盤</v>
      </c>
      <c r="G4690" s="12" t="str">
        <f aca="false">INDEX(品項主檔!$C$2:$C$11,MATCH($E4690,品項主檔!$A$2:$A$11,0))</f>
        <v>小菜</v>
      </c>
      <c r="H4690" s="17" t="n">
        <f aca="false">SUMIFS(品項年度售價!$D$2:$D$31,品項年度售價!$A$2:$A$31,$B4690,品項年度售價!$B$2:$B$31,$E4690)</f>
        <v>130</v>
      </c>
      <c r="I4690" s="4" t="n">
        <v>2249</v>
      </c>
      <c r="J4690" s="14" t="n">
        <f aca="false">H4690*I4690</f>
        <v>292370</v>
      </c>
    </row>
    <row r="4691" customFormat="false" ht="15" hidden="false" customHeight="false" outlineLevel="0" collapsed="false">
      <c r="A4691" s="6" t="str">
        <f aca="false">TEXT(B4691,"0")&amp;"-"&amp;TEXT(C4691,"00")</f>
        <v>2026-01</v>
      </c>
      <c r="B4691" s="4" t="n">
        <v>2026</v>
      </c>
      <c r="C4691" s="4" t="n">
        <v>1</v>
      </c>
      <c r="D4691" s="9" t="s">
        <v>288</v>
      </c>
      <c r="E4691" s="9" t="s">
        <v>370</v>
      </c>
      <c r="F4691" s="12" t="str">
        <f aca="false">INDEX(品項主檔!$B$2:$B$11,MATCH($E4691,品項主檔!$A$2:$A$11,0))</f>
        <v>古早味紅茶</v>
      </c>
      <c r="G4691" s="12" t="str">
        <f aca="false">INDEX(品項主檔!$C$2:$C$11,MATCH($E4691,品項主檔!$A$2:$A$11,0))</f>
        <v>飲品</v>
      </c>
      <c r="H4691" s="17" t="n">
        <f aca="false">SUMIFS(品項年度售價!$D$2:$D$31,品項年度售價!$A$2:$A$31,$B4691,品項年度售價!$B$2:$B$31,$E4691)</f>
        <v>45</v>
      </c>
      <c r="I4691" s="4" t="n">
        <v>2958</v>
      </c>
      <c r="J4691" s="14" t="n">
        <f aca="false">H4691*I4691</f>
        <v>133110</v>
      </c>
    </row>
    <row r="4692" customFormat="false" ht="15" hidden="false" customHeight="false" outlineLevel="0" collapsed="false">
      <c r="A4692" s="6" t="str">
        <f aca="false">TEXT(B4692,"0")&amp;"-"&amp;TEXT(C4692,"00")</f>
        <v>2026-01</v>
      </c>
      <c r="B4692" s="4" t="n">
        <v>2026</v>
      </c>
      <c r="C4692" s="4" t="n">
        <v>1</v>
      </c>
      <c r="D4692" s="9" t="s">
        <v>292</v>
      </c>
      <c r="E4692" s="9" t="s">
        <v>349</v>
      </c>
      <c r="F4692" s="12" t="str">
        <f aca="false">INDEX(品項主檔!$B$2:$B$11,MATCH($E4692,品項主檔!$A$2:$A$11,0))</f>
        <v>招牌牛肉麵</v>
      </c>
      <c r="G4692" s="12" t="str">
        <f aca="false">INDEX(品項主檔!$C$2:$C$11,MATCH($E4692,品項主檔!$A$2:$A$11,0))</f>
        <v>主食</v>
      </c>
      <c r="H4692" s="17" t="n">
        <f aca="false">SUMIFS(品項年度售價!$D$2:$D$31,品項年度售價!$A$2:$A$31,$B4692,品項年度售價!$B$2:$B$31,$E4692)</f>
        <v>305</v>
      </c>
      <c r="I4692" s="4" t="n">
        <v>504</v>
      </c>
      <c r="J4692" s="14" t="n">
        <f aca="false">H4692*I4692</f>
        <v>153720</v>
      </c>
    </row>
    <row r="4693" customFormat="false" ht="15" hidden="false" customHeight="false" outlineLevel="0" collapsed="false">
      <c r="A4693" s="6" t="str">
        <f aca="false">TEXT(B4693,"0")&amp;"-"&amp;TEXT(C4693,"00")</f>
        <v>2026-01</v>
      </c>
      <c r="B4693" s="4" t="n">
        <v>2026</v>
      </c>
      <c r="C4693" s="4" t="n">
        <v>1</v>
      </c>
      <c r="D4693" s="9" t="s">
        <v>292</v>
      </c>
      <c r="E4693" s="9" t="s">
        <v>352</v>
      </c>
      <c r="F4693" s="12" t="str">
        <f aca="false">INDEX(品項主檔!$B$2:$B$11,MATCH($E4693,品項主檔!$A$2:$A$11,0))</f>
        <v>三杯雞定食</v>
      </c>
      <c r="G4693" s="12" t="str">
        <f aca="false">INDEX(品項主檔!$C$2:$C$11,MATCH($E4693,品項主檔!$A$2:$A$11,0))</f>
        <v>主食</v>
      </c>
      <c r="H4693" s="17" t="n">
        <f aca="false">SUMIFS(品項年度售價!$D$2:$D$31,品項年度售價!$A$2:$A$31,$B4693,品項年度售價!$B$2:$B$31,$E4693)</f>
        <v>275</v>
      </c>
      <c r="I4693" s="4" t="n">
        <v>451</v>
      </c>
      <c r="J4693" s="14" t="n">
        <f aca="false">H4693*I4693</f>
        <v>124025</v>
      </c>
    </row>
    <row r="4694" customFormat="false" ht="15" hidden="false" customHeight="false" outlineLevel="0" collapsed="false">
      <c r="A4694" s="6" t="str">
        <f aca="false">TEXT(B4694,"0")&amp;"-"&amp;TEXT(C4694,"00")</f>
        <v>2026-01</v>
      </c>
      <c r="B4694" s="4" t="n">
        <v>2026</v>
      </c>
      <c r="C4694" s="4" t="n">
        <v>1</v>
      </c>
      <c r="D4694" s="9" t="s">
        <v>292</v>
      </c>
      <c r="E4694" s="9" t="s">
        <v>354</v>
      </c>
      <c r="F4694" s="12" t="str">
        <f aca="false">INDEX(品項主檔!$B$2:$B$11,MATCH($E4694,品項主檔!$A$2:$A$11,0))</f>
        <v>蔥油雞腿飯</v>
      </c>
      <c r="G4694" s="12" t="str">
        <f aca="false">INDEX(品項主檔!$C$2:$C$11,MATCH($E4694,品項主檔!$A$2:$A$11,0))</f>
        <v>主食</v>
      </c>
      <c r="H4694" s="17" t="n">
        <f aca="false">SUMIFS(品項年度售價!$D$2:$D$31,品項年度售價!$A$2:$A$31,$B4694,品項年度售價!$B$2:$B$31,$E4694)</f>
        <v>240</v>
      </c>
      <c r="I4694" s="4" t="n">
        <v>517</v>
      </c>
      <c r="J4694" s="14" t="n">
        <f aca="false">H4694*I4694</f>
        <v>124080</v>
      </c>
    </row>
    <row r="4695" customFormat="false" ht="15" hidden="false" customHeight="false" outlineLevel="0" collapsed="false">
      <c r="A4695" s="6" t="str">
        <f aca="false">TEXT(B4695,"0")&amp;"-"&amp;TEXT(C4695,"00")</f>
        <v>2026-01</v>
      </c>
      <c r="B4695" s="4" t="n">
        <v>2026</v>
      </c>
      <c r="C4695" s="4" t="n">
        <v>1</v>
      </c>
      <c r="D4695" s="9" t="s">
        <v>292</v>
      </c>
      <c r="E4695" s="9" t="s">
        <v>356</v>
      </c>
      <c r="F4695" s="12" t="str">
        <f aca="false">INDEX(品項主檔!$B$2:$B$11,MATCH($E4695,品項主檔!$A$2:$A$11,0))</f>
        <v>黑胡椒豬排飯</v>
      </c>
      <c r="G4695" s="12" t="str">
        <f aca="false">INDEX(品項主檔!$C$2:$C$11,MATCH($E4695,品項主檔!$A$2:$A$11,0))</f>
        <v>主食</v>
      </c>
      <c r="H4695" s="17" t="n">
        <f aca="false">SUMIFS(品項年度售價!$D$2:$D$31,品項年度售價!$A$2:$A$31,$B4695,品項年度售價!$B$2:$B$31,$E4695)</f>
        <v>255</v>
      </c>
      <c r="I4695" s="4" t="n">
        <v>375</v>
      </c>
      <c r="J4695" s="14" t="n">
        <f aca="false">H4695*I4695</f>
        <v>95625</v>
      </c>
    </row>
    <row r="4696" customFormat="false" ht="15" hidden="false" customHeight="false" outlineLevel="0" collapsed="false">
      <c r="A4696" s="6" t="str">
        <f aca="false">TEXT(B4696,"0")&amp;"-"&amp;TEXT(C4696,"00")</f>
        <v>2026-01</v>
      </c>
      <c r="B4696" s="4" t="n">
        <v>2026</v>
      </c>
      <c r="C4696" s="4" t="n">
        <v>1</v>
      </c>
      <c r="D4696" s="9" t="s">
        <v>292</v>
      </c>
      <c r="E4696" s="9" t="s">
        <v>358</v>
      </c>
      <c r="F4696" s="12" t="str">
        <f aca="false">INDEX(品項主檔!$B$2:$B$11,MATCH($E4696,品項主檔!$A$2:$A$11,0))</f>
        <v>麻油雞湯麵</v>
      </c>
      <c r="G4696" s="12" t="str">
        <f aca="false">INDEX(品項主檔!$C$2:$C$11,MATCH($E4696,品項主檔!$A$2:$A$11,0))</f>
        <v>主食</v>
      </c>
      <c r="H4696" s="17" t="n">
        <f aca="false">SUMIFS(品項年度售價!$D$2:$D$31,品項年度售價!$A$2:$A$31,$B4696,品項年度售價!$B$2:$B$31,$E4696)</f>
        <v>320</v>
      </c>
      <c r="I4696" s="4" t="n">
        <v>605</v>
      </c>
      <c r="J4696" s="14" t="n">
        <f aca="false">H4696*I4696</f>
        <v>193600</v>
      </c>
    </row>
    <row r="4697" customFormat="false" ht="15" hidden="false" customHeight="false" outlineLevel="0" collapsed="false">
      <c r="A4697" s="6" t="str">
        <f aca="false">TEXT(B4697,"0")&amp;"-"&amp;TEXT(C4697,"00")</f>
        <v>2026-01</v>
      </c>
      <c r="B4697" s="4" t="n">
        <v>2026</v>
      </c>
      <c r="C4697" s="4" t="n">
        <v>1</v>
      </c>
      <c r="D4697" s="9" t="s">
        <v>292</v>
      </c>
      <c r="E4697" s="9" t="s">
        <v>360</v>
      </c>
      <c r="F4697" s="12" t="str">
        <f aca="false">INDEX(品項主檔!$B$2:$B$11,MATCH($E4697,品項主檔!$A$2:$A$11,0))</f>
        <v>塔香涼麵</v>
      </c>
      <c r="G4697" s="12" t="str">
        <f aca="false">INDEX(品項主檔!$C$2:$C$11,MATCH($E4697,品項主檔!$A$2:$A$11,0))</f>
        <v>主食</v>
      </c>
      <c r="H4697" s="17" t="n">
        <f aca="false">SUMIFS(品項年度售價!$D$2:$D$31,品項年度售價!$A$2:$A$31,$B4697,品項年度售價!$B$2:$B$31,$E4697)</f>
        <v>195</v>
      </c>
      <c r="I4697" s="4" t="n">
        <v>194</v>
      </c>
      <c r="J4697" s="14" t="n">
        <f aca="false">H4697*I4697</f>
        <v>37830</v>
      </c>
    </row>
    <row r="4698" customFormat="false" ht="15" hidden="false" customHeight="false" outlineLevel="0" collapsed="false">
      <c r="A4698" s="6" t="str">
        <f aca="false">TEXT(B4698,"0")&amp;"-"&amp;TEXT(C4698,"00")</f>
        <v>2026-01</v>
      </c>
      <c r="B4698" s="4" t="n">
        <v>2026</v>
      </c>
      <c r="C4698" s="4" t="n">
        <v>1</v>
      </c>
      <c r="D4698" s="9" t="s">
        <v>292</v>
      </c>
      <c r="E4698" s="9" t="s">
        <v>362</v>
      </c>
      <c r="F4698" s="12" t="str">
        <f aca="false">INDEX(品項主檔!$B$2:$B$11,MATCH($E4698,品項主檔!$A$2:$A$11,0))</f>
        <v>海鮮炒飯</v>
      </c>
      <c r="G4698" s="12" t="str">
        <f aca="false">INDEX(品項主檔!$C$2:$C$11,MATCH($E4698,品項主檔!$A$2:$A$11,0))</f>
        <v>主食</v>
      </c>
      <c r="H4698" s="17" t="n">
        <f aca="false">SUMIFS(品項年度售價!$D$2:$D$31,品項年度售價!$A$2:$A$31,$B4698,品項年度售價!$B$2:$B$31,$E4698)</f>
        <v>265</v>
      </c>
      <c r="I4698" s="4" t="n">
        <v>489</v>
      </c>
      <c r="J4698" s="14" t="n">
        <f aca="false">H4698*I4698</f>
        <v>129585</v>
      </c>
    </row>
    <row r="4699" customFormat="false" ht="15" hidden="false" customHeight="false" outlineLevel="0" collapsed="false">
      <c r="A4699" s="6" t="str">
        <f aca="false">TEXT(B4699,"0")&amp;"-"&amp;TEXT(C4699,"00")</f>
        <v>2026-01</v>
      </c>
      <c r="B4699" s="4" t="n">
        <v>2026</v>
      </c>
      <c r="C4699" s="4" t="n">
        <v>1</v>
      </c>
      <c r="D4699" s="9" t="s">
        <v>292</v>
      </c>
      <c r="E4699" s="9" t="s">
        <v>364</v>
      </c>
      <c r="F4699" s="12" t="str">
        <f aca="false">INDEX(品項主檔!$B$2:$B$11,MATCH($E4699,品項主檔!$A$2:$A$11,0))</f>
        <v>酸辣湯</v>
      </c>
      <c r="G4699" s="12" t="str">
        <f aca="false">INDEX(品項主檔!$C$2:$C$11,MATCH($E4699,品項主檔!$A$2:$A$11,0))</f>
        <v>湯品</v>
      </c>
      <c r="H4699" s="17" t="n">
        <f aca="false">SUMIFS(品項年度售價!$D$2:$D$31,品項年度售價!$A$2:$A$31,$B4699,品項年度售價!$B$2:$B$31,$E4699)</f>
        <v>65</v>
      </c>
      <c r="I4699" s="4" t="n">
        <v>2326</v>
      </c>
      <c r="J4699" s="14" t="n">
        <f aca="false">H4699*I4699</f>
        <v>151190</v>
      </c>
    </row>
    <row r="4700" customFormat="false" ht="15" hidden="false" customHeight="false" outlineLevel="0" collapsed="false">
      <c r="A4700" s="6" t="str">
        <f aca="false">TEXT(B4700,"0")&amp;"-"&amp;TEXT(C4700,"00")</f>
        <v>2026-01</v>
      </c>
      <c r="B4700" s="4" t="n">
        <v>2026</v>
      </c>
      <c r="C4700" s="4" t="n">
        <v>1</v>
      </c>
      <c r="D4700" s="9" t="s">
        <v>292</v>
      </c>
      <c r="E4700" s="9" t="s">
        <v>367</v>
      </c>
      <c r="F4700" s="12" t="str">
        <f aca="false">INDEX(品項主檔!$B$2:$B$11,MATCH($E4700,品項主檔!$A$2:$A$11,0))</f>
        <v>招牌滷味拼盤</v>
      </c>
      <c r="G4700" s="12" t="str">
        <f aca="false">INDEX(品項主檔!$C$2:$C$11,MATCH($E4700,品項主檔!$A$2:$A$11,0))</f>
        <v>小菜</v>
      </c>
      <c r="H4700" s="17" t="n">
        <f aca="false">SUMIFS(品項年度售價!$D$2:$D$31,品項年度售價!$A$2:$A$31,$B4700,品項年度售價!$B$2:$B$31,$E4700)</f>
        <v>130</v>
      </c>
      <c r="I4700" s="4" t="n">
        <v>1846</v>
      </c>
      <c r="J4700" s="14" t="n">
        <f aca="false">H4700*I4700</f>
        <v>239980</v>
      </c>
    </row>
    <row r="4701" customFormat="false" ht="15" hidden="false" customHeight="false" outlineLevel="0" collapsed="false">
      <c r="A4701" s="6" t="str">
        <f aca="false">TEXT(B4701,"0")&amp;"-"&amp;TEXT(C4701,"00")</f>
        <v>2026-01</v>
      </c>
      <c r="B4701" s="4" t="n">
        <v>2026</v>
      </c>
      <c r="C4701" s="4" t="n">
        <v>1</v>
      </c>
      <c r="D4701" s="9" t="s">
        <v>292</v>
      </c>
      <c r="E4701" s="9" t="s">
        <v>370</v>
      </c>
      <c r="F4701" s="12" t="str">
        <f aca="false">INDEX(品項主檔!$B$2:$B$11,MATCH($E4701,品項主檔!$A$2:$A$11,0))</f>
        <v>古早味紅茶</v>
      </c>
      <c r="G4701" s="12" t="str">
        <f aca="false">INDEX(品項主檔!$C$2:$C$11,MATCH($E4701,品項主檔!$A$2:$A$11,0))</f>
        <v>飲品</v>
      </c>
      <c r="H4701" s="17" t="n">
        <f aca="false">SUMIFS(品項年度售價!$D$2:$D$31,品項年度售價!$A$2:$A$31,$B4701,品項年度售價!$B$2:$B$31,$E4701)</f>
        <v>45</v>
      </c>
      <c r="I4701" s="4" t="n">
        <v>3388</v>
      </c>
      <c r="J4701" s="14" t="n">
        <f aca="false">H4701*I4701</f>
        <v>152460</v>
      </c>
    </row>
    <row r="4702" customFormat="false" ht="15" hidden="false" customHeight="false" outlineLevel="0" collapsed="false">
      <c r="A4702" s="6" t="str">
        <f aca="false">TEXT(B4702,"0")&amp;"-"&amp;TEXT(C4702,"00")</f>
        <v>2026-01</v>
      </c>
      <c r="B4702" s="4" t="n">
        <v>2026</v>
      </c>
      <c r="C4702" s="4" t="n">
        <v>1</v>
      </c>
      <c r="D4702" s="9" t="s">
        <v>315</v>
      </c>
      <c r="E4702" s="9" t="s">
        <v>349</v>
      </c>
      <c r="F4702" s="12" t="str">
        <f aca="false">INDEX(品項主檔!$B$2:$B$11,MATCH($E4702,品項主檔!$A$2:$A$11,0))</f>
        <v>招牌牛肉麵</v>
      </c>
      <c r="G4702" s="12" t="str">
        <f aca="false">INDEX(品項主檔!$C$2:$C$11,MATCH($E4702,品項主檔!$A$2:$A$11,0))</f>
        <v>主食</v>
      </c>
      <c r="H4702" s="17" t="n">
        <f aca="false">SUMIFS(品項年度售價!$D$2:$D$31,品項年度售價!$A$2:$A$31,$B4702,品項年度售價!$B$2:$B$31,$E4702)</f>
        <v>305</v>
      </c>
      <c r="I4702" s="4" t="n">
        <v>485</v>
      </c>
      <c r="J4702" s="14" t="n">
        <f aca="false">H4702*I4702</f>
        <v>147925</v>
      </c>
    </row>
    <row r="4703" customFormat="false" ht="15" hidden="false" customHeight="false" outlineLevel="0" collapsed="false">
      <c r="A4703" s="6" t="str">
        <f aca="false">TEXT(B4703,"0")&amp;"-"&amp;TEXT(C4703,"00")</f>
        <v>2026-01</v>
      </c>
      <c r="B4703" s="4" t="n">
        <v>2026</v>
      </c>
      <c r="C4703" s="4" t="n">
        <v>1</v>
      </c>
      <c r="D4703" s="9" t="s">
        <v>315</v>
      </c>
      <c r="E4703" s="9" t="s">
        <v>352</v>
      </c>
      <c r="F4703" s="12" t="str">
        <f aca="false">INDEX(品項主檔!$B$2:$B$11,MATCH($E4703,品項主檔!$A$2:$A$11,0))</f>
        <v>三杯雞定食</v>
      </c>
      <c r="G4703" s="12" t="str">
        <f aca="false">INDEX(品項主檔!$C$2:$C$11,MATCH($E4703,品項主檔!$A$2:$A$11,0))</f>
        <v>主食</v>
      </c>
      <c r="H4703" s="17" t="n">
        <f aca="false">SUMIFS(品項年度售價!$D$2:$D$31,品項年度售價!$A$2:$A$31,$B4703,品項年度售價!$B$2:$B$31,$E4703)</f>
        <v>275</v>
      </c>
      <c r="I4703" s="4" t="n">
        <v>482</v>
      </c>
      <c r="J4703" s="14" t="n">
        <f aca="false">H4703*I4703</f>
        <v>132550</v>
      </c>
    </row>
    <row r="4704" customFormat="false" ht="15" hidden="false" customHeight="false" outlineLevel="0" collapsed="false">
      <c r="A4704" s="6" t="str">
        <f aca="false">TEXT(B4704,"0")&amp;"-"&amp;TEXT(C4704,"00")</f>
        <v>2026-01</v>
      </c>
      <c r="B4704" s="4" t="n">
        <v>2026</v>
      </c>
      <c r="C4704" s="4" t="n">
        <v>1</v>
      </c>
      <c r="D4704" s="9" t="s">
        <v>315</v>
      </c>
      <c r="E4704" s="9" t="s">
        <v>354</v>
      </c>
      <c r="F4704" s="12" t="str">
        <f aca="false">INDEX(品項主檔!$B$2:$B$11,MATCH($E4704,品項主檔!$A$2:$A$11,0))</f>
        <v>蔥油雞腿飯</v>
      </c>
      <c r="G4704" s="12" t="str">
        <f aca="false">INDEX(品項主檔!$C$2:$C$11,MATCH($E4704,品項主檔!$A$2:$A$11,0))</f>
        <v>主食</v>
      </c>
      <c r="H4704" s="17" t="n">
        <f aca="false">SUMIFS(品項年度售價!$D$2:$D$31,品項年度售價!$A$2:$A$31,$B4704,品項年度售價!$B$2:$B$31,$E4704)</f>
        <v>240</v>
      </c>
      <c r="I4704" s="4" t="n">
        <v>348</v>
      </c>
      <c r="J4704" s="14" t="n">
        <f aca="false">H4704*I4704</f>
        <v>83520</v>
      </c>
    </row>
    <row r="4705" customFormat="false" ht="15" hidden="false" customHeight="false" outlineLevel="0" collapsed="false">
      <c r="A4705" s="6" t="str">
        <f aca="false">TEXT(B4705,"0")&amp;"-"&amp;TEXT(C4705,"00")</f>
        <v>2026-01</v>
      </c>
      <c r="B4705" s="4" t="n">
        <v>2026</v>
      </c>
      <c r="C4705" s="4" t="n">
        <v>1</v>
      </c>
      <c r="D4705" s="9" t="s">
        <v>315</v>
      </c>
      <c r="E4705" s="9" t="s">
        <v>356</v>
      </c>
      <c r="F4705" s="12" t="str">
        <f aca="false">INDEX(品項主檔!$B$2:$B$11,MATCH($E4705,品項主檔!$A$2:$A$11,0))</f>
        <v>黑胡椒豬排飯</v>
      </c>
      <c r="G4705" s="12" t="str">
        <f aca="false">INDEX(品項主檔!$C$2:$C$11,MATCH($E4705,品項主檔!$A$2:$A$11,0))</f>
        <v>主食</v>
      </c>
      <c r="H4705" s="17" t="n">
        <f aca="false">SUMIFS(品項年度售價!$D$2:$D$31,品項年度售價!$A$2:$A$31,$B4705,品項年度售價!$B$2:$B$31,$E4705)</f>
        <v>255</v>
      </c>
      <c r="I4705" s="4" t="n">
        <v>415</v>
      </c>
      <c r="J4705" s="14" t="n">
        <f aca="false">H4705*I4705</f>
        <v>105825</v>
      </c>
    </row>
    <row r="4706" customFormat="false" ht="15" hidden="false" customHeight="false" outlineLevel="0" collapsed="false">
      <c r="A4706" s="6" t="str">
        <f aca="false">TEXT(B4706,"0")&amp;"-"&amp;TEXT(C4706,"00")</f>
        <v>2026-01</v>
      </c>
      <c r="B4706" s="4" t="n">
        <v>2026</v>
      </c>
      <c r="C4706" s="4" t="n">
        <v>1</v>
      </c>
      <c r="D4706" s="9" t="s">
        <v>315</v>
      </c>
      <c r="E4706" s="9" t="s">
        <v>358</v>
      </c>
      <c r="F4706" s="12" t="str">
        <f aca="false">INDEX(品項主檔!$B$2:$B$11,MATCH($E4706,品項主檔!$A$2:$A$11,0))</f>
        <v>麻油雞湯麵</v>
      </c>
      <c r="G4706" s="12" t="str">
        <f aca="false">INDEX(品項主檔!$C$2:$C$11,MATCH($E4706,品項主檔!$A$2:$A$11,0))</f>
        <v>主食</v>
      </c>
      <c r="H4706" s="17" t="n">
        <f aca="false">SUMIFS(品項年度售價!$D$2:$D$31,品項年度售價!$A$2:$A$31,$B4706,品項年度售價!$B$2:$B$31,$E4706)</f>
        <v>320</v>
      </c>
      <c r="I4706" s="4" t="n">
        <v>680</v>
      </c>
      <c r="J4706" s="14" t="n">
        <f aca="false">H4706*I4706</f>
        <v>217600</v>
      </c>
    </row>
    <row r="4707" customFormat="false" ht="15" hidden="false" customHeight="false" outlineLevel="0" collapsed="false">
      <c r="A4707" s="6" t="str">
        <f aca="false">TEXT(B4707,"0")&amp;"-"&amp;TEXT(C4707,"00")</f>
        <v>2026-01</v>
      </c>
      <c r="B4707" s="4" t="n">
        <v>2026</v>
      </c>
      <c r="C4707" s="4" t="n">
        <v>1</v>
      </c>
      <c r="D4707" s="9" t="s">
        <v>315</v>
      </c>
      <c r="E4707" s="9" t="s">
        <v>360</v>
      </c>
      <c r="F4707" s="12" t="str">
        <f aca="false">INDEX(品項主檔!$B$2:$B$11,MATCH($E4707,品項主檔!$A$2:$A$11,0))</f>
        <v>塔香涼麵</v>
      </c>
      <c r="G4707" s="12" t="str">
        <f aca="false">INDEX(品項主檔!$C$2:$C$11,MATCH($E4707,品項主檔!$A$2:$A$11,0))</f>
        <v>主食</v>
      </c>
      <c r="H4707" s="17" t="n">
        <f aca="false">SUMIFS(品項年度售價!$D$2:$D$31,品項年度售價!$A$2:$A$31,$B4707,品項年度售價!$B$2:$B$31,$E4707)</f>
        <v>195</v>
      </c>
      <c r="I4707" s="4" t="n">
        <v>162</v>
      </c>
      <c r="J4707" s="14" t="n">
        <f aca="false">H4707*I4707</f>
        <v>31590</v>
      </c>
    </row>
    <row r="4708" customFormat="false" ht="15" hidden="false" customHeight="false" outlineLevel="0" collapsed="false">
      <c r="A4708" s="6" t="str">
        <f aca="false">TEXT(B4708,"0")&amp;"-"&amp;TEXT(C4708,"00")</f>
        <v>2026-01</v>
      </c>
      <c r="B4708" s="4" t="n">
        <v>2026</v>
      </c>
      <c r="C4708" s="4" t="n">
        <v>1</v>
      </c>
      <c r="D4708" s="9" t="s">
        <v>315</v>
      </c>
      <c r="E4708" s="9" t="s">
        <v>362</v>
      </c>
      <c r="F4708" s="12" t="str">
        <f aca="false">INDEX(品項主檔!$B$2:$B$11,MATCH($E4708,品項主檔!$A$2:$A$11,0))</f>
        <v>海鮮炒飯</v>
      </c>
      <c r="G4708" s="12" t="str">
        <f aca="false">INDEX(品項主檔!$C$2:$C$11,MATCH($E4708,品項主檔!$A$2:$A$11,0))</f>
        <v>主食</v>
      </c>
      <c r="H4708" s="17" t="n">
        <f aca="false">SUMIFS(品項年度售價!$D$2:$D$31,品項年度售價!$A$2:$A$31,$B4708,品項年度售價!$B$2:$B$31,$E4708)</f>
        <v>265</v>
      </c>
      <c r="I4708" s="4" t="n">
        <v>486</v>
      </c>
      <c r="J4708" s="14" t="n">
        <f aca="false">H4708*I4708</f>
        <v>128790</v>
      </c>
    </row>
    <row r="4709" customFormat="false" ht="15" hidden="false" customHeight="false" outlineLevel="0" collapsed="false">
      <c r="A4709" s="6" t="str">
        <f aca="false">TEXT(B4709,"0")&amp;"-"&amp;TEXT(C4709,"00")</f>
        <v>2026-01</v>
      </c>
      <c r="B4709" s="4" t="n">
        <v>2026</v>
      </c>
      <c r="C4709" s="4" t="n">
        <v>1</v>
      </c>
      <c r="D4709" s="9" t="s">
        <v>315</v>
      </c>
      <c r="E4709" s="9" t="s">
        <v>364</v>
      </c>
      <c r="F4709" s="12" t="str">
        <f aca="false">INDEX(品項主檔!$B$2:$B$11,MATCH($E4709,品項主檔!$A$2:$A$11,0))</f>
        <v>酸辣湯</v>
      </c>
      <c r="G4709" s="12" t="str">
        <f aca="false">INDEX(品項主檔!$C$2:$C$11,MATCH($E4709,品項主檔!$A$2:$A$11,0))</f>
        <v>湯品</v>
      </c>
      <c r="H4709" s="17" t="n">
        <f aca="false">SUMIFS(品項年度售價!$D$2:$D$31,品項年度售價!$A$2:$A$31,$B4709,品項年度售價!$B$2:$B$31,$E4709)</f>
        <v>65</v>
      </c>
      <c r="I4709" s="4" t="n">
        <v>2061</v>
      </c>
      <c r="J4709" s="14" t="n">
        <f aca="false">H4709*I4709</f>
        <v>133965</v>
      </c>
    </row>
    <row r="4710" customFormat="false" ht="15" hidden="false" customHeight="false" outlineLevel="0" collapsed="false">
      <c r="A4710" s="6" t="str">
        <f aca="false">TEXT(B4710,"0")&amp;"-"&amp;TEXT(C4710,"00")</f>
        <v>2026-01</v>
      </c>
      <c r="B4710" s="4" t="n">
        <v>2026</v>
      </c>
      <c r="C4710" s="4" t="n">
        <v>1</v>
      </c>
      <c r="D4710" s="9" t="s">
        <v>315</v>
      </c>
      <c r="E4710" s="9" t="s">
        <v>367</v>
      </c>
      <c r="F4710" s="12" t="str">
        <f aca="false">INDEX(品項主檔!$B$2:$B$11,MATCH($E4710,品項主檔!$A$2:$A$11,0))</f>
        <v>招牌滷味拼盤</v>
      </c>
      <c r="G4710" s="12" t="str">
        <f aca="false">INDEX(品項主檔!$C$2:$C$11,MATCH($E4710,品項主檔!$A$2:$A$11,0))</f>
        <v>小菜</v>
      </c>
      <c r="H4710" s="17" t="n">
        <f aca="false">SUMIFS(品項年度售價!$D$2:$D$31,品項年度售價!$A$2:$A$31,$B4710,品項年度售價!$B$2:$B$31,$E4710)</f>
        <v>130</v>
      </c>
      <c r="I4710" s="4" t="n">
        <v>1947</v>
      </c>
      <c r="J4710" s="14" t="n">
        <f aca="false">H4710*I4710</f>
        <v>253110</v>
      </c>
    </row>
    <row r="4711" customFormat="false" ht="15" hidden="false" customHeight="false" outlineLevel="0" collapsed="false">
      <c r="A4711" s="6" t="str">
        <f aca="false">TEXT(B4711,"0")&amp;"-"&amp;TEXT(C4711,"00")</f>
        <v>2026-01</v>
      </c>
      <c r="B4711" s="4" t="n">
        <v>2026</v>
      </c>
      <c r="C4711" s="4" t="n">
        <v>1</v>
      </c>
      <c r="D4711" s="9" t="s">
        <v>315</v>
      </c>
      <c r="E4711" s="9" t="s">
        <v>370</v>
      </c>
      <c r="F4711" s="12" t="str">
        <f aca="false">INDEX(品項主檔!$B$2:$B$11,MATCH($E4711,品項主檔!$A$2:$A$11,0))</f>
        <v>古早味紅茶</v>
      </c>
      <c r="G4711" s="12" t="str">
        <f aca="false">INDEX(品項主檔!$C$2:$C$11,MATCH($E4711,品項主檔!$A$2:$A$11,0))</f>
        <v>飲品</v>
      </c>
      <c r="H4711" s="17" t="n">
        <f aca="false">SUMIFS(品項年度售價!$D$2:$D$31,品項年度售價!$A$2:$A$31,$B4711,品項年度售價!$B$2:$B$31,$E4711)</f>
        <v>45</v>
      </c>
      <c r="I4711" s="4" t="n">
        <v>2791</v>
      </c>
      <c r="J4711" s="14" t="n">
        <f aca="false">H4711*I4711</f>
        <v>125595</v>
      </c>
    </row>
    <row r="4712" customFormat="false" ht="15" hidden="false" customHeight="false" outlineLevel="0" collapsed="false">
      <c r="A4712" s="6" t="str">
        <f aca="false">TEXT(B4712,"0")&amp;"-"&amp;TEXT(C4712,"00")</f>
        <v>2026-02</v>
      </c>
      <c r="B4712" s="4" t="n">
        <v>2026</v>
      </c>
      <c r="C4712" s="4" t="n">
        <v>2</v>
      </c>
      <c r="D4712" s="9" t="s">
        <v>294</v>
      </c>
      <c r="E4712" s="9" t="s">
        <v>349</v>
      </c>
      <c r="F4712" s="12" t="str">
        <f aca="false">INDEX(品項主檔!$B$2:$B$11,MATCH($E4712,品項主檔!$A$2:$A$11,0))</f>
        <v>招牌牛肉麵</v>
      </c>
      <c r="G4712" s="12" t="str">
        <f aca="false">INDEX(品項主檔!$C$2:$C$11,MATCH($E4712,品項主檔!$A$2:$A$11,0))</f>
        <v>主食</v>
      </c>
      <c r="H4712" s="17" t="n">
        <f aca="false">SUMIFS(品項年度售價!$D$2:$D$31,品項年度售價!$A$2:$A$31,$B4712,品項年度售價!$B$2:$B$31,$E4712)</f>
        <v>305</v>
      </c>
      <c r="I4712" s="4" t="n">
        <v>628</v>
      </c>
      <c r="J4712" s="14" t="n">
        <f aca="false">H4712*I4712</f>
        <v>191540</v>
      </c>
    </row>
    <row r="4713" customFormat="false" ht="15" hidden="false" customHeight="false" outlineLevel="0" collapsed="false">
      <c r="A4713" s="6" t="str">
        <f aca="false">TEXT(B4713,"0")&amp;"-"&amp;TEXT(C4713,"00")</f>
        <v>2026-02</v>
      </c>
      <c r="B4713" s="4" t="n">
        <v>2026</v>
      </c>
      <c r="C4713" s="4" t="n">
        <v>2</v>
      </c>
      <c r="D4713" s="9" t="s">
        <v>294</v>
      </c>
      <c r="E4713" s="9" t="s">
        <v>352</v>
      </c>
      <c r="F4713" s="12" t="str">
        <f aca="false">INDEX(品項主檔!$B$2:$B$11,MATCH($E4713,品項主檔!$A$2:$A$11,0))</f>
        <v>三杯雞定食</v>
      </c>
      <c r="G4713" s="12" t="str">
        <f aca="false">INDEX(品項主檔!$C$2:$C$11,MATCH($E4713,品項主檔!$A$2:$A$11,0))</f>
        <v>主食</v>
      </c>
      <c r="H4713" s="17" t="n">
        <f aca="false">SUMIFS(品項年度售價!$D$2:$D$31,品項年度售價!$A$2:$A$31,$B4713,品項年度售價!$B$2:$B$31,$E4713)</f>
        <v>275</v>
      </c>
      <c r="I4713" s="4" t="n">
        <v>499</v>
      </c>
      <c r="J4713" s="14" t="n">
        <f aca="false">H4713*I4713</f>
        <v>137225</v>
      </c>
    </row>
    <row r="4714" customFormat="false" ht="15" hidden="false" customHeight="false" outlineLevel="0" collapsed="false">
      <c r="A4714" s="6" t="str">
        <f aca="false">TEXT(B4714,"0")&amp;"-"&amp;TEXT(C4714,"00")</f>
        <v>2026-02</v>
      </c>
      <c r="B4714" s="4" t="n">
        <v>2026</v>
      </c>
      <c r="C4714" s="4" t="n">
        <v>2</v>
      </c>
      <c r="D4714" s="9" t="s">
        <v>294</v>
      </c>
      <c r="E4714" s="9" t="s">
        <v>354</v>
      </c>
      <c r="F4714" s="12" t="str">
        <f aca="false">INDEX(品項主檔!$B$2:$B$11,MATCH($E4714,品項主檔!$A$2:$A$11,0))</f>
        <v>蔥油雞腿飯</v>
      </c>
      <c r="G4714" s="12" t="str">
        <f aca="false">INDEX(品項主檔!$C$2:$C$11,MATCH($E4714,品項主檔!$A$2:$A$11,0))</f>
        <v>主食</v>
      </c>
      <c r="H4714" s="17" t="n">
        <f aca="false">SUMIFS(品項年度售價!$D$2:$D$31,品項年度售價!$A$2:$A$31,$B4714,品項年度售價!$B$2:$B$31,$E4714)</f>
        <v>240</v>
      </c>
      <c r="I4714" s="4" t="n">
        <v>566</v>
      </c>
      <c r="J4714" s="14" t="n">
        <f aca="false">H4714*I4714</f>
        <v>135840</v>
      </c>
    </row>
    <row r="4715" customFormat="false" ht="15" hidden="false" customHeight="false" outlineLevel="0" collapsed="false">
      <c r="A4715" s="6" t="str">
        <f aca="false">TEXT(B4715,"0")&amp;"-"&amp;TEXT(C4715,"00")</f>
        <v>2026-02</v>
      </c>
      <c r="B4715" s="4" t="n">
        <v>2026</v>
      </c>
      <c r="C4715" s="4" t="n">
        <v>2</v>
      </c>
      <c r="D4715" s="9" t="s">
        <v>294</v>
      </c>
      <c r="E4715" s="9" t="s">
        <v>356</v>
      </c>
      <c r="F4715" s="12" t="str">
        <f aca="false">INDEX(品項主檔!$B$2:$B$11,MATCH($E4715,品項主檔!$A$2:$A$11,0))</f>
        <v>黑胡椒豬排飯</v>
      </c>
      <c r="G4715" s="12" t="str">
        <f aca="false">INDEX(品項主檔!$C$2:$C$11,MATCH($E4715,品項主檔!$A$2:$A$11,0))</f>
        <v>主食</v>
      </c>
      <c r="H4715" s="17" t="n">
        <f aca="false">SUMIFS(品項年度售價!$D$2:$D$31,品項年度售價!$A$2:$A$31,$B4715,品項年度售價!$B$2:$B$31,$E4715)</f>
        <v>255</v>
      </c>
      <c r="I4715" s="4" t="n">
        <v>588</v>
      </c>
      <c r="J4715" s="14" t="n">
        <f aca="false">H4715*I4715</f>
        <v>149940</v>
      </c>
    </row>
    <row r="4716" customFormat="false" ht="15" hidden="false" customHeight="false" outlineLevel="0" collapsed="false">
      <c r="A4716" s="6" t="str">
        <f aca="false">TEXT(B4716,"0")&amp;"-"&amp;TEXT(C4716,"00")</f>
        <v>2026-02</v>
      </c>
      <c r="B4716" s="4" t="n">
        <v>2026</v>
      </c>
      <c r="C4716" s="4" t="n">
        <v>2</v>
      </c>
      <c r="D4716" s="9" t="s">
        <v>294</v>
      </c>
      <c r="E4716" s="9" t="s">
        <v>358</v>
      </c>
      <c r="F4716" s="12" t="str">
        <f aca="false">INDEX(品項主檔!$B$2:$B$11,MATCH($E4716,品項主檔!$A$2:$A$11,0))</f>
        <v>麻油雞湯麵</v>
      </c>
      <c r="G4716" s="12" t="str">
        <f aca="false">INDEX(品項主檔!$C$2:$C$11,MATCH($E4716,品項主檔!$A$2:$A$11,0))</f>
        <v>主食</v>
      </c>
      <c r="H4716" s="17" t="n">
        <f aca="false">SUMIFS(品項年度售價!$D$2:$D$31,品項年度售價!$A$2:$A$31,$B4716,品項年度售價!$B$2:$B$31,$E4716)</f>
        <v>320</v>
      </c>
      <c r="I4716" s="4" t="n">
        <v>740</v>
      </c>
      <c r="J4716" s="14" t="n">
        <f aca="false">H4716*I4716</f>
        <v>236800</v>
      </c>
    </row>
    <row r="4717" customFormat="false" ht="15" hidden="false" customHeight="false" outlineLevel="0" collapsed="false">
      <c r="A4717" s="6" t="str">
        <f aca="false">TEXT(B4717,"0")&amp;"-"&amp;TEXT(C4717,"00")</f>
        <v>2026-02</v>
      </c>
      <c r="B4717" s="4" t="n">
        <v>2026</v>
      </c>
      <c r="C4717" s="4" t="n">
        <v>2</v>
      </c>
      <c r="D4717" s="9" t="s">
        <v>294</v>
      </c>
      <c r="E4717" s="9" t="s">
        <v>360</v>
      </c>
      <c r="F4717" s="12" t="str">
        <f aca="false">INDEX(品項主檔!$B$2:$B$11,MATCH($E4717,品項主檔!$A$2:$A$11,0))</f>
        <v>塔香涼麵</v>
      </c>
      <c r="G4717" s="12" t="str">
        <f aca="false">INDEX(品項主檔!$C$2:$C$11,MATCH($E4717,品項主檔!$A$2:$A$11,0))</f>
        <v>主食</v>
      </c>
      <c r="H4717" s="17" t="n">
        <f aca="false">SUMIFS(品項年度售價!$D$2:$D$31,品項年度售價!$A$2:$A$31,$B4717,品項年度售價!$B$2:$B$31,$E4717)</f>
        <v>195</v>
      </c>
      <c r="I4717" s="4" t="n">
        <v>249</v>
      </c>
      <c r="J4717" s="14" t="n">
        <f aca="false">H4717*I4717</f>
        <v>48555</v>
      </c>
    </row>
    <row r="4718" customFormat="false" ht="15" hidden="false" customHeight="false" outlineLevel="0" collapsed="false">
      <c r="A4718" s="6" t="str">
        <f aca="false">TEXT(B4718,"0")&amp;"-"&amp;TEXT(C4718,"00")</f>
        <v>2026-02</v>
      </c>
      <c r="B4718" s="4" t="n">
        <v>2026</v>
      </c>
      <c r="C4718" s="4" t="n">
        <v>2</v>
      </c>
      <c r="D4718" s="9" t="s">
        <v>294</v>
      </c>
      <c r="E4718" s="9" t="s">
        <v>362</v>
      </c>
      <c r="F4718" s="12" t="str">
        <f aca="false">INDEX(品項主檔!$B$2:$B$11,MATCH($E4718,品項主檔!$A$2:$A$11,0))</f>
        <v>海鮮炒飯</v>
      </c>
      <c r="G4718" s="12" t="str">
        <f aca="false">INDEX(品項主檔!$C$2:$C$11,MATCH($E4718,品項主檔!$A$2:$A$11,0))</f>
        <v>主食</v>
      </c>
      <c r="H4718" s="17" t="n">
        <f aca="false">SUMIFS(品項年度售價!$D$2:$D$31,品項年度售價!$A$2:$A$31,$B4718,品項年度售價!$B$2:$B$31,$E4718)</f>
        <v>265</v>
      </c>
      <c r="I4718" s="4" t="n">
        <v>446</v>
      </c>
      <c r="J4718" s="14" t="n">
        <f aca="false">H4718*I4718</f>
        <v>118190</v>
      </c>
    </row>
    <row r="4719" customFormat="false" ht="15" hidden="false" customHeight="false" outlineLevel="0" collapsed="false">
      <c r="A4719" s="6" t="str">
        <f aca="false">TEXT(B4719,"0")&amp;"-"&amp;TEXT(C4719,"00")</f>
        <v>2026-02</v>
      </c>
      <c r="B4719" s="4" t="n">
        <v>2026</v>
      </c>
      <c r="C4719" s="4" t="n">
        <v>2</v>
      </c>
      <c r="D4719" s="9" t="s">
        <v>294</v>
      </c>
      <c r="E4719" s="9" t="s">
        <v>364</v>
      </c>
      <c r="F4719" s="12" t="str">
        <f aca="false">INDEX(品項主檔!$B$2:$B$11,MATCH($E4719,品項主檔!$A$2:$A$11,0))</f>
        <v>酸辣湯</v>
      </c>
      <c r="G4719" s="12" t="str">
        <f aca="false">INDEX(品項主檔!$C$2:$C$11,MATCH($E4719,品項主檔!$A$2:$A$11,0))</f>
        <v>湯品</v>
      </c>
      <c r="H4719" s="17" t="n">
        <f aca="false">SUMIFS(品項年度售價!$D$2:$D$31,品項年度售價!$A$2:$A$31,$B4719,品項年度售價!$B$2:$B$31,$E4719)</f>
        <v>65</v>
      </c>
      <c r="I4719" s="4" t="n">
        <v>3490</v>
      </c>
      <c r="J4719" s="14" t="n">
        <f aca="false">H4719*I4719</f>
        <v>226850</v>
      </c>
    </row>
    <row r="4720" customFormat="false" ht="15" hidden="false" customHeight="false" outlineLevel="0" collapsed="false">
      <c r="A4720" s="6" t="str">
        <f aca="false">TEXT(B4720,"0")&amp;"-"&amp;TEXT(C4720,"00")</f>
        <v>2026-02</v>
      </c>
      <c r="B4720" s="4" t="n">
        <v>2026</v>
      </c>
      <c r="C4720" s="4" t="n">
        <v>2</v>
      </c>
      <c r="D4720" s="9" t="s">
        <v>294</v>
      </c>
      <c r="E4720" s="9" t="s">
        <v>367</v>
      </c>
      <c r="F4720" s="12" t="str">
        <f aca="false">INDEX(品項主檔!$B$2:$B$11,MATCH($E4720,品項主檔!$A$2:$A$11,0))</f>
        <v>招牌滷味拼盤</v>
      </c>
      <c r="G4720" s="12" t="str">
        <f aca="false">INDEX(品項主檔!$C$2:$C$11,MATCH($E4720,品項主檔!$A$2:$A$11,0))</f>
        <v>小菜</v>
      </c>
      <c r="H4720" s="17" t="n">
        <f aca="false">SUMIFS(品項年度售價!$D$2:$D$31,品項年度售價!$A$2:$A$31,$B4720,品項年度售價!$B$2:$B$31,$E4720)</f>
        <v>130</v>
      </c>
      <c r="I4720" s="4" t="n">
        <v>1656</v>
      </c>
      <c r="J4720" s="14" t="n">
        <f aca="false">H4720*I4720</f>
        <v>215280</v>
      </c>
    </row>
    <row r="4721" customFormat="false" ht="15" hidden="false" customHeight="false" outlineLevel="0" collapsed="false">
      <c r="A4721" s="6" t="str">
        <f aca="false">TEXT(B4721,"0")&amp;"-"&amp;TEXT(C4721,"00")</f>
        <v>2026-02</v>
      </c>
      <c r="B4721" s="4" t="n">
        <v>2026</v>
      </c>
      <c r="C4721" s="4" t="n">
        <v>2</v>
      </c>
      <c r="D4721" s="9" t="s">
        <v>294</v>
      </c>
      <c r="E4721" s="9" t="s">
        <v>370</v>
      </c>
      <c r="F4721" s="12" t="str">
        <f aca="false">INDEX(品項主檔!$B$2:$B$11,MATCH($E4721,品項主檔!$A$2:$A$11,0))</f>
        <v>古早味紅茶</v>
      </c>
      <c r="G4721" s="12" t="str">
        <f aca="false">INDEX(品項主檔!$C$2:$C$11,MATCH($E4721,品項主檔!$A$2:$A$11,0))</f>
        <v>飲品</v>
      </c>
      <c r="H4721" s="17" t="n">
        <f aca="false">SUMIFS(品項年度售價!$D$2:$D$31,品項年度售價!$A$2:$A$31,$B4721,品項年度售價!$B$2:$B$31,$E4721)</f>
        <v>45</v>
      </c>
      <c r="I4721" s="4" t="n">
        <v>3734</v>
      </c>
      <c r="J4721" s="14" t="n">
        <f aca="false">H4721*I4721</f>
        <v>168030</v>
      </c>
    </row>
    <row r="4722" customFormat="false" ht="15" hidden="false" customHeight="false" outlineLevel="0" collapsed="false">
      <c r="A4722" s="6" t="str">
        <f aca="false">TEXT(B4722,"0")&amp;"-"&amp;TEXT(C4722,"00")</f>
        <v>2026-02</v>
      </c>
      <c r="B4722" s="4" t="n">
        <v>2026</v>
      </c>
      <c r="C4722" s="4" t="n">
        <v>2</v>
      </c>
      <c r="D4722" s="9" t="s">
        <v>297</v>
      </c>
      <c r="E4722" s="9" t="s">
        <v>349</v>
      </c>
      <c r="F4722" s="12" t="str">
        <f aca="false">INDEX(品項主檔!$B$2:$B$11,MATCH($E4722,品項主檔!$A$2:$A$11,0))</f>
        <v>招牌牛肉麵</v>
      </c>
      <c r="G4722" s="12" t="str">
        <f aca="false">INDEX(品項主檔!$C$2:$C$11,MATCH($E4722,品項主檔!$A$2:$A$11,0))</f>
        <v>主食</v>
      </c>
      <c r="H4722" s="17" t="n">
        <f aca="false">SUMIFS(品項年度售價!$D$2:$D$31,品項年度售價!$A$2:$A$31,$B4722,品項年度售價!$B$2:$B$31,$E4722)</f>
        <v>305</v>
      </c>
      <c r="I4722" s="4" t="n">
        <v>476</v>
      </c>
      <c r="J4722" s="14" t="n">
        <f aca="false">H4722*I4722</f>
        <v>145180</v>
      </c>
    </row>
    <row r="4723" customFormat="false" ht="15" hidden="false" customHeight="false" outlineLevel="0" collapsed="false">
      <c r="A4723" s="6" t="str">
        <f aca="false">TEXT(B4723,"0")&amp;"-"&amp;TEXT(C4723,"00")</f>
        <v>2026-02</v>
      </c>
      <c r="B4723" s="4" t="n">
        <v>2026</v>
      </c>
      <c r="C4723" s="4" t="n">
        <v>2</v>
      </c>
      <c r="D4723" s="9" t="s">
        <v>297</v>
      </c>
      <c r="E4723" s="9" t="s">
        <v>352</v>
      </c>
      <c r="F4723" s="12" t="str">
        <f aca="false">INDEX(品項主檔!$B$2:$B$11,MATCH($E4723,品項主檔!$A$2:$A$11,0))</f>
        <v>三杯雞定食</v>
      </c>
      <c r="G4723" s="12" t="str">
        <f aca="false">INDEX(品項主檔!$C$2:$C$11,MATCH($E4723,品項主檔!$A$2:$A$11,0))</f>
        <v>主食</v>
      </c>
      <c r="H4723" s="17" t="n">
        <f aca="false">SUMIFS(品項年度售價!$D$2:$D$31,品項年度售價!$A$2:$A$31,$B4723,品項年度售價!$B$2:$B$31,$E4723)</f>
        <v>275</v>
      </c>
      <c r="I4723" s="4" t="n">
        <v>353</v>
      </c>
      <c r="J4723" s="14" t="n">
        <f aca="false">H4723*I4723</f>
        <v>97075</v>
      </c>
    </row>
    <row r="4724" customFormat="false" ht="15" hidden="false" customHeight="false" outlineLevel="0" collapsed="false">
      <c r="A4724" s="6" t="str">
        <f aca="false">TEXT(B4724,"0")&amp;"-"&amp;TEXT(C4724,"00")</f>
        <v>2026-02</v>
      </c>
      <c r="B4724" s="4" t="n">
        <v>2026</v>
      </c>
      <c r="C4724" s="4" t="n">
        <v>2</v>
      </c>
      <c r="D4724" s="9" t="s">
        <v>297</v>
      </c>
      <c r="E4724" s="9" t="s">
        <v>354</v>
      </c>
      <c r="F4724" s="12" t="str">
        <f aca="false">INDEX(品項主檔!$B$2:$B$11,MATCH($E4724,品項主檔!$A$2:$A$11,0))</f>
        <v>蔥油雞腿飯</v>
      </c>
      <c r="G4724" s="12" t="str">
        <f aca="false">INDEX(品項主檔!$C$2:$C$11,MATCH($E4724,品項主檔!$A$2:$A$11,0))</f>
        <v>主食</v>
      </c>
      <c r="H4724" s="17" t="n">
        <f aca="false">SUMIFS(品項年度售價!$D$2:$D$31,品項年度售價!$A$2:$A$31,$B4724,品項年度售價!$B$2:$B$31,$E4724)</f>
        <v>240</v>
      </c>
      <c r="I4724" s="4" t="n">
        <v>320</v>
      </c>
      <c r="J4724" s="14" t="n">
        <f aca="false">H4724*I4724</f>
        <v>76800</v>
      </c>
    </row>
    <row r="4725" customFormat="false" ht="15" hidden="false" customHeight="false" outlineLevel="0" collapsed="false">
      <c r="A4725" s="6" t="str">
        <f aca="false">TEXT(B4725,"0")&amp;"-"&amp;TEXT(C4725,"00")</f>
        <v>2026-02</v>
      </c>
      <c r="B4725" s="4" t="n">
        <v>2026</v>
      </c>
      <c r="C4725" s="4" t="n">
        <v>2</v>
      </c>
      <c r="D4725" s="9" t="s">
        <v>297</v>
      </c>
      <c r="E4725" s="9" t="s">
        <v>356</v>
      </c>
      <c r="F4725" s="12" t="str">
        <f aca="false">INDEX(品項主檔!$B$2:$B$11,MATCH($E4725,品項主檔!$A$2:$A$11,0))</f>
        <v>黑胡椒豬排飯</v>
      </c>
      <c r="G4725" s="12" t="str">
        <f aca="false">INDEX(品項主檔!$C$2:$C$11,MATCH($E4725,品項主檔!$A$2:$A$11,0))</f>
        <v>主食</v>
      </c>
      <c r="H4725" s="17" t="n">
        <f aca="false">SUMIFS(品項年度售價!$D$2:$D$31,品項年度售價!$A$2:$A$31,$B4725,品項年度售價!$B$2:$B$31,$E4725)</f>
        <v>255</v>
      </c>
      <c r="I4725" s="4" t="n">
        <v>333</v>
      </c>
      <c r="J4725" s="14" t="n">
        <f aca="false">H4725*I4725</f>
        <v>84915</v>
      </c>
    </row>
    <row r="4726" customFormat="false" ht="15" hidden="false" customHeight="false" outlineLevel="0" collapsed="false">
      <c r="A4726" s="6" t="str">
        <f aca="false">TEXT(B4726,"0")&amp;"-"&amp;TEXT(C4726,"00")</f>
        <v>2026-02</v>
      </c>
      <c r="B4726" s="4" t="n">
        <v>2026</v>
      </c>
      <c r="C4726" s="4" t="n">
        <v>2</v>
      </c>
      <c r="D4726" s="9" t="s">
        <v>297</v>
      </c>
      <c r="E4726" s="9" t="s">
        <v>358</v>
      </c>
      <c r="F4726" s="12" t="str">
        <f aca="false">INDEX(品項主檔!$B$2:$B$11,MATCH($E4726,品項主檔!$A$2:$A$11,0))</f>
        <v>麻油雞湯麵</v>
      </c>
      <c r="G4726" s="12" t="str">
        <f aca="false">INDEX(品項主檔!$C$2:$C$11,MATCH($E4726,品項主檔!$A$2:$A$11,0))</f>
        <v>主食</v>
      </c>
      <c r="H4726" s="17" t="n">
        <f aca="false">SUMIFS(品項年度售價!$D$2:$D$31,品項年度售價!$A$2:$A$31,$B4726,品項年度售價!$B$2:$B$31,$E4726)</f>
        <v>320</v>
      </c>
      <c r="I4726" s="4" t="n">
        <v>388</v>
      </c>
      <c r="J4726" s="14" t="n">
        <f aca="false">H4726*I4726</f>
        <v>124160</v>
      </c>
    </row>
    <row r="4727" customFormat="false" ht="15" hidden="false" customHeight="false" outlineLevel="0" collapsed="false">
      <c r="A4727" s="6" t="str">
        <f aca="false">TEXT(B4727,"0")&amp;"-"&amp;TEXT(C4727,"00")</f>
        <v>2026-02</v>
      </c>
      <c r="B4727" s="4" t="n">
        <v>2026</v>
      </c>
      <c r="C4727" s="4" t="n">
        <v>2</v>
      </c>
      <c r="D4727" s="9" t="s">
        <v>297</v>
      </c>
      <c r="E4727" s="9" t="s">
        <v>360</v>
      </c>
      <c r="F4727" s="12" t="str">
        <f aca="false">INDEX(品項主檔!$B$2:$B$11,MATCH($E4727,品項主檔!$A$2:$A$11,0))</f>
        <v>塔香涼麵</v>
      </c>
      <c r="G4727" s="12" t="str">
        <f aca="false">INDEX(品項主檔!$C$2:$C$11,MATCH($E4727,品項主檔!$A$2:$A$11,0))</f>
        <v>主食</v>
      </c>
      <c r="H4727" s="17" t="n">
        <f aca="false">SUMIFS(品項年度售價!$D$2:$D$31,品項年度售價!$A$2:$A$31,$B4727,品項年度售價!$B$2:$B$31,$E4727)</f>
        <v>195</v>
      </c>
      <c r="I4727" s="4" t="n">
        <v>204</v>
      </c>
      <c r="J4727" s="14" t="n">
        <f aca="false">H4727*I4727</f>
        <v>39780</v>
      </c>
    </row>
    <row r="4728" customFormat="false" ht="15" hidden="false" customHeight="false" outlineLevel="0" collapsed="false">
      <c r="A4728" s="6" t="str">
        <f aca="false">TEXT(B4728,"0")&amp;"-"&amp;TEXT(C4728,"00")</f>
        <v>2026-02</v>
      </c>
      <c r="B4728" s="4" t="n">
        <v>2026</v>
      </c>
      <c r="C4728" s="4" t="n">
        <v>2</v>
      </c>
      <c r="D4728" s="9" t="s">
        <v>297</v>
      </c>
      <c r="E4728" s="9" t="s">
        <v>362</v>
      </c>
      <c r="F4728" s="12" t="str">
        <f aca="false">INDEX(品項主檔!$B$2:$B$11,MATCH($E4728,品項主檔!$A$2:$A$11,0))</f>
        <v>海鮮炒飯</v>
      </c>
      <c r="G4728" s="12" t="str">
        <f aca="false">INDEX(品項主檔!$C$2:$C$11,MATCH($E4728,品項主檔!$A$2:$A$11,0))</f>
        <v>主食</v>
      </c>
      <c r="H4728" s="17" t="n">
        <f aca="false">SUMIFS(品項年度售價!$D$2:$D$31,品項年度售價!$A$2:$A$31,$B4728,品項年度售價!$B$2:$B$31,$E4728)</f>
        <v>265</v>
      </c>
      <c r="I4728" s="4" t="n">
        <v>425</v>
      </c>
      <c r="J4728" s="14" t="n">
        <f aca="false">H4728*I4728</f>
        <v>112625</v>
      </c>
    </row>
    <row r="4729" customFormat="false" ht="15" hidden="false" customHeight="false" outlineLevel="0" collapsed="false">
      <c r="A4729" s="6" t="str">
        <f aca="false">TEXT(B4729,"0")&amp;"-"&amp;TEXT(C4729,"00")</f>
        <v>2026-02</v>
      </c>
      <c r="B4729" s="4" t="n">
        <v>2026</v>
      </c>
      <c r="C4729" s="4" t="n">
        <v>2</v>
      </c>
      <c r="D4729" s="9" t="s">
        <v>297</v>
      </c>
      <c r="E4729" s="9" t="s">
        <v>364</v>
      </c>
      <c r="F4729" s="12" t="str">
        <f aca="false">INDEX(品項主檔!$B$2:$B$11,MATCH($E4729,品項主檔!$A$2:$A$11,0))</f>
        <v>酸辣湯</v>
      </c>
      <c r="G4729" s="12" t="str">
        <f aca="false">INDEX(品項主檔!$C$2:$C$11,MATCH($E4729,品項主檔!$A$2:$A$11,0))</f>
        <v>湯品</v>
      </c>
      <c r="H4729" s="17" t="n">
        <f aca="false">SUMIFS(品項年度售價!$D$2:$D$31,品項年度售價!$A$2:$A$31,$B4729,品項年度售價!$B$2:$B$31,$E4729)</f>
        <v>65</v>
      </c>
      <c r="I4729" s="4" t="n">
        <v>2497</v>
      </c>
      <c r="J4729" s="14" t="n">
        <f aca="false">H4729*I4729</f>
        <v>162305</v>
      </c>
    </row>
    <row r="4730" customFormat="false" ht="15" hidden="false" customHeight="false" outlineLevel="0" collapsed="false">
      <c r="A4730" s="6" t="str">
        <f aca="false">TEXT(B4730,"0")&amp;"-"&amp;TEXT(C4730,"00")</f>
        <v>2026-02</v>
      </c>
      <c r="B4730" s="4" t="n">
        <v>2026</v>
      </c>
      <c r="C4730" s="4" t="n">
        <v>2</v>
      </c>
      <c r="D4730" s="9" t="s">
        <v>297</v>
      </c>
      <c r="E4730" s="9" t="s">
        <v>367</v>
      </c>
      <c r="F4730" s="12" t="str">
        <f aca="false">INDEX(品項主檔!$B$2:$B$11,MATCH($E4730,品項主檔!$A$2:$A$11,0))</f>
        <v>招牌滷味拼盤</v>
      </c>
      <c r="G4730" s="12" t="str">
        <f aca="false">INDEX(品項主檔!$C$2:$C$11,MATCH($E4730,品項主檔!$A$2:$A$11,0))</f>
        <v>小菜</v>
      </c>
      <c r="H4730" s="17" t="n">
        <f aca="false">SUMIFS(品項年度售價!$D$2:$D$31,品項年度售價!$A$2:$A$31,$B4730,品項年度售價!$B$2:$B$31,$E4730)</f>
        <v>130</v>
      </c>
      <c r="I4730" s="4" t="n">
        <v>1244</v>
      </c>
      <c r="J4730" s="14" t="n">
        <f aca="false">H4730*I4730</f>
        <v>161720</v>
      </c>
    </row>
    <row r="4731" customFormat="false" ht="15" hidden="false" customHeight="false" outlineLevel="0" collapsed="false">
      <c r="A4731" s="6" t="str">
        <f aca="false">TEXT(B4731,"0")&amp;"-"&amp;TEXT(C4731,"00")</f>
        <v>2026-02</v>
      </c>
      <c r="B4731" s="4" t="n">
        <v>2026</v>
      </c>
      <c r="C4731" s="4" t="n">
        <v>2</v>
      </c>
      <c r="D4731" s="9" t="s">
        <v>297</v>
      </c>
      <c r="E4731" s="9" t="s">
        <v>370</v>
      </c>
      <c r="F4731" s="12" t="str">
        <f aca="false">INDEX(品項主檔!$B$2:$B$11,MATCH($E4731,品項主檔!$A$2:$A$11,0))</f>
        <v>古早味紅茶</v>
      </c>
      <c r="G4731" s="12" t="str">
        <f aca="false">INDEX(品項主檔!$C$2:$C$11,MATCH($E4731,品項主檔!$A$2:$A$11,0))</f>
        <v>飲品</v>
      </c>
      <c r="H4731" s="17" t="n">
        <f aca="false">SUMIFS(品項年度售價!$D$2:$D$31,品項年度售價!$A$2:$A$31,$B4731,品項年度售價!$B$2:$B$31,$E4731)</f>
        <v>45</v>
      </c>
      <c r="I4731" s="4" t="n">
        <v>2137</v>
      </c>
      <c r="J4731" s="14" t="n">
        <f aca="false">H4731*I4731</f>
        <v>96165</v>
      </c>
    </row>
    <row r="4732" customFormat="false" ht="15" hidden="false" customHeight="false" outlineLevel="0" collapsed="false">
      <c r="A4732" s="6" t="str">
        <f aca="false">TEXT(B4732,"0")&amp;"-"&amp;TEXT(C4732,"00")</f>
        <v>2026-02</v>
      </c>
      <c r="B4732" s="4" t="n">
        <v>2026</v>
      </c>
      <c r="C4732" s="4" t="n">
        <v>2</v>
      </c>
      <c r="D4732" s="9" t="s">
        <v>325</v>
      </c>
      <c r="E4732" s="9" t="s">
        <v>349</v>
      </c>
      <c r="F4732" s="12" t="str">
        <f aca="false">INDEX(品項主檔!$B$2:$B$11,MATCH($E4732,品項主檔!$A$2:$A$11,0))</f>
        <v>招牌牛肉麵</v>
      </c>
      <c r="G4732" s="12" t="str">
        <f aca="false">INDEX(品項主檔!$C$2:$C$11,MATCH($E4732,品項主檔!$A$2:$A$11,0))</f>
        <v>主食</v>
      </c>
      <c r="H4732" s="17" t="n">
        <f aca="false">SUMIFS(品項年度售價!$D$2:$D$31,品項年度售價!$A$2:$A$31,$B4732,品項年度售價!$B$2:$B$31,$E4732)</f>
        <v>305</v>
      </c>
      <c r="I4732" s="4" t="n">
        <v>563</v>
      </c>
      <c r="J4732" s="14" t="n">
        <f aca="false">H4732*I4732</f>
        <v>171715</v>
      </c>
    </row>
    <row r="4733" customFormat="false" ht="15" hidden="false" customHeight="false" outlineLevel="0" collapsed="false">
      <c r="A4733" s="6" t="str">
        <f aca="false">TEXT(B4733,"0")&amp;"-"&amp;TEXT(C4733,"00")</f>
        <v>2026-02</v>
      </c>
      <c r="B4733" s="4" t="n">
        <v>2026</v>
      </c>
      <c r="C4733" s="4" t="n">
        <v>2</v>
      </c>
      <c r="D4733" s="9" t="s">
        <v>325</v>
      </c>
      <c r="E4733" s="9" t="s">
        <v>352</v>
      </c>
      <c r="F4733" s="12" t="str">
        <f aca="false">INDEX(品項主檔!$B$2:$B$11,MATCH($E4733,品項主檔!$A$2:$A$11,0))</f>
        <v>三杯雞定食</v>
      </c>
      <c r="G4733" s="12" t="str">
        <f aca="false">INDEX(品項主檔!$C$2:$C$11,MATCH($E4733,品項主檔!$A$2:$A$11,0))</f>
        <v>主食</v>
      </c>
      <c r="H4733" s="17" t="n">
        <f aca="false">SUMIFS(品項年度售價!$D$2:$D$31,品項年度售價!$A$2:$A$31,$B4733,品項年度售價!$B$2:$B$31,$E4733)</f>
        <v>275</v>
      </c>
      <c r="I4733" s="4" t="n">
        <v>623</v>
      </c>
      <c r="J4733" s="14" t="n">
        <f aca="false">H4733*I4733</f>
        <v>171325</v>
      </c>
    </row>
    <row r="4734" customFormat="false" ht="15" hidden="false" customHeight="false" outlineLevel="0" collapsed="false">
      <c r="A4734" s="6" t="str">
        <f aca="false">TEXT(B4734,"0")&amp;"-"&amp;TEXT(C4734,"00")</f>
        <v>2026-02</v>
      </c>
      <c r="B4734" s="4" t="n">
        <v>2026</v>
      </c>
      <c r="C4734" s="4" t="n">
        <v>2</v>
      </c>
      <c r="D4734" s="9" t="s">
        <v>325</v>
      </c>
      <c r="E4734" s="9" t="s">
        <v>354</v>
      </c>
      <c r="F4734" s="12" t="str">
        <f aca="false">INDEX(品項主檔!$B$2:$B$11,MATCH($E4734,品項主檔!$A$2:$A$11,0))</f>
        <v>蔥油雞腿飯</v>
      </c>
      <c r="G4734" s="12" t="str">
        <f aca="false">INDEX(品項主檔!$C$2:$C$11,MATCH($E4734,品項主檔!$A$2:$A$11,0))</f>
        <v>主食</v>
      </c>
      <c r="H4734" s="17" t="n">
        <f aca="false">SUMIFS(品項年度售價!$D$2:$D$31,品項年度售價!$A$2:$A$31,$B4734,品項年度售價!$B$2:$B$31,$E4734)</f>
        <v>240</v>
      </c>
      <c r="I4734" s="4" t="n">
        <v>468</v>
      </c>
      <c r="J4734" s="14" t="n">
        <f aca="false">H4734*I4734</f>
        <v>112320</v>
      </c>
    </row>
    <row r="4735" customFormat="false" ht="15" hidden="false" customHeight="false" outlineLevel="0" collapsed="false">
      <c r="A4735" s="6" t="str">
        <f aca="false">TEXT(B4735,"0")&amp;"-"&amp;TEXT(C4735,"00")</f>
        <v>2026-02</v>
      </c>
      <c r="B4735" s="4" t="n">
        <v>2026</v>
      </c>
      <c r="C4735" s="4" t="n">
        <v>2</v>
      </c>
      <c r="D4735" s="9" t="s">
        <v>325</v>
      </c>
      <c r="E4735" s="9" t="s">
        <v>356</v>
      </c>
      <c r="F4735" s="12" t="str">
        <f aca="false">INDEX(品項主檔!$B$2:$B$11,MATCH($E4735,品項主檔!$A$2:$A$11,0))</f>
        <v>黑胡椒豬排飯</v>
      </c>
      <c r="G4735" s="12" t="str">
        <f aca="false">INDEX(品項主檔!$C$2:$C$11,MATCH($E4735,品項主檔!$A$2:$A$11,0))</f>
        <v>主食</v>
      </c>
      <c r="H4735" s="17" t="n">
        <f aca="false">SUMIFS(品項年度售價!$D$2:$D$31,品項年度售價!$A$2:$A$31,$B4735,品項年度售價!$B$2:$B$31,$E4735)</f>
        <v>255</v>
      </c>
      <c r="I4735" s="4" t="n">
        <v>534</v>
      </c>
      <c r="J4735" s="14" t="n">
        <f aca="false">H4735*I4735</f>
        <v>136170</v>
      </c>
    </row>
    <row r="4736" customFormat="false" ht="15" hidden="false" customHeight="false" outlineLevel="0" collapsed="false">
      <c r="A4736" s="6" t="str">
        <f aca="false">TEXT(B4736,"0")&amp;"-"&amp;TEXT(C4736,"00")</f>
        <v>2026-02</v>
      </c>
      <c r="B4736" s="4" t="n">
        <v>2026</v>
      </c>
      <c r="C4736" s="4" t="n">
        <v>2</v>
      </c>
      <c r="D4736" s="9" t="s">
        <v>325</v>
      </c>
      <c r="E4736" s="9" t="s">
        <v>358</v>
      </c>
      <c r="F4736" s="12" t="str">
        <f aca="false">INDEX(品項主檔!$B$2:$B$11,MATCH($E4736,品項主檔!$A$2:$A$11,0))</f>
        <v>麻油雞湯麵</v>
      </c>
      <c r="G4736" s="12" t="str">
        <f aca="false">INDEX(品項主檔!$C$2:$C$11,MATCH($E4736,品項主檔!$A$2:$A$11,0))</f>
        <v>主食</v>
      </c>
      <c r="H4736" s="17" t="n">
        <f aca="false">SUMIFS(品項年度售價!$D$2:$D$31,品項年度售價!$A$2:$A$31,$B4736,品項年度售價!$B$2:$B$31,$E4736)</f>
        <v>320</v>
      </c>
      <c r="I4736" s="4" t="n">
        <v>796</v>
      </c>
      <c r="J4736" s="14" t="n">
        <f aca="false">H4736*I4736</f>
        <v>254720</v>
      </c>
    </row>
    <row r="4737" customFormat="false" ht="15" hidden="false" customHeight="false" outlineLevel="0" collapsed="false">
      <c r="A4737" s="6" t="str">
        <f aca="false">TEXT(B4737,"0")&amp;"-"&amp;TEXT(C4737,"00")</f>
        <v>2026-02</v>
      </c>
      <c r="B4737" s="4" t="n">
        <v>2026</v>
      </c>
      <c r="C4737" s="4" t="n">
        <v>2</v>
      </c>
      <c r="D4737" s="9" t="s">
        <v>325</v>
      </c>
      <c r="E4737" s="9" t="s">
        <v>360</v>
      </c>
      <c r="F4737" s="12" t="str">
        <f aca="false">INDEX(品項主檔!$B$2:$B$11,MATCH($E4737,品項主檔!$A$2:$A$11,0))</f>
        <v>塔香涼麵</v>
      </c>
      <c r="G4737" s="12" t="str">
        <f aca="false">INDEX(品項主檔!$C$2:$C$11,MATCH($E4737,品項主檔!$A$2:$A$11,0))</f>
        <v>主食</v>
      </c>
      <c r="H4737" s="17" t="n">
        <f aca="false">SUMIFS(品項年度售價!$D$2:$D$31,品項年度售價!$A$2:$A$31,$B4737,品項年度售價!$B$2:$B$31,$E4737)</f>
        <v>195</v>
      </c>
      <c r="I4737" s="4" t="n">
        <v>287</v>
      </c>
      <c r="J4737" s="14" t="n">
        <f aca="false">H4737*I4737</f>
        <v>55965</v>
      </c>
    </row>
    <row r="4738" customFormat="false" ht="15" hidden="false" customHeight="false" outlineLevel="0" collapsed="false">
      <c r="A4738" s="6" t="str">
        <f aca="false">TEXT(B4738,"0")&amp;"-"&amp;TEXT(C4738,"00")</f>
        <v>2026-02</v>
      </c>
      <c r="B4738" s="4" t="n">
        <v>2026</v>
      </c>
      <c r="C4738" s="4" t="n">
        <v>2</v>
      </c>
      <c r="D4738" s="9" t="s">
        <v>325</v>
      </c>
      <c r="E4738" s="9" t="s">
        <v>362</v>
      </c>
      <c r="F4738" s="12" t="str">
        <f aca="false">INDEX(品項主檔!$B$2:$B$11,MATCH($E4738,品項主檔!$A$2:$A$11,0))</f>
        <v>海鮮炒飯</v>
      </c>
      <c r="G4738" s="12" t="str">
        <f aca="false">INDEX(品項主檔!$C$2:$C$11,MATCH($E4738,品項主檔!$A$2:$A$11,0))</f>
        <v>主食</v>
      </c>
      <c r="H4738" s="17" t="n">
        <f aca="false">SUMIFS(品項年度售價!$D$2:$D$31,品項年度售價!$A$2:$A$31,$B4738,品項年度售價!$B$2:$B$31,$E4738)</f>
        <v>265</v>
      </c>
      <c r="I4738" s="4" t="n">
        <v>466</v>
      </c>
      <c r="J4738" s="14" t="n">
        <f aca="false">H4738*I4738</f>
        <v>123490</v>
      </c>
    </row>
    <row r="4739" customFormat="false" ht="15" hidden="false" customHeight="false" outlineLevel="0" collapsed="false">
      <c r="A4739" s="6" t="str">
        <f aca="false">TEXT(B4739,"0")&amp;"-"&amp;TEXT(C4739,"00")</f>
        <v>2026-02</v>
      </c>
      <c r="B4739" s="4" t="n">
        <v>2026</v>
      </c>
      <c r="C4739" s="4" t="n">
        <v>2</v>
      </c>
      <c r="D4739" s="9" t="s">
        <v>325</v>
      </c>
      <c r="E4739" s="9" t="s">
        <v>364</v>
      </c>
      <c r="F4739" s="12" t="str">
        <f aca="false">INDEX(品項主檔!$B$2:$B$11,MATCH($E4739,品項主檔!$A$2:$A$11,0))</f>
        <v>酸辣湯</v>
      </c>
      <c r="G4739" s="12" t="str">
        <f aca="false">INDEX(品項主檔!$C$2:$C$11,MATCH($E4739,品項主檔!$A$2:$A$11,0))</f>
        <v>湯品</v>
      </c>
      <c r="H4739" s="17" t="n">
        <f aca="false">SUMIFS(品項年度售價!$D$2:$D$31,品項年度售價!$A$2:$A$31,$B4739,品項年度售價!$B$2:$B$31,$E4739)</f>
        <v>65</v>
      </c>
      <c r="I4739" s="4" t="n">
        <v>3510</v>
      </c>
      <c r="J4739" s="14" t="n">
        <f aca="false">H4739*I4739</f>
        <v>228150</v>
      </c>
    </row>
    <row r="4740" customFormat="false" ht="15" hidden="false" customHeight="false" outlineLevel="0" collapsed="false">
      <c r="A4740" s="6" t="str">
        <f aca="false">TEXT(B4740,"0")&amp;"-"&amp;TEXT(C4740,"00")</f>
        <v>2026-02</v>
      </c>
      <c r="B4740" s="4" t="n">
        <v>2026</v>
      </c>
      <c r="C4740" s="4" t="n">
        <v>2</v>
      </c>
      <c r="D4740" s="9" t="s">
        <v>325</v>
      </c>
      <c r="E4740" s="9" t="s">
        <v>367</v>
      </c>
      <c r="F4740" s="12" t="str">
        <f aca="false">INDEX(品項主檔!$B$2:$B$11,MATCH($E4740,品項主檔!$A$2:$A$11,0))</f>
        <v>招牌滷味拼盤</v>
      </c>
      <c r="G4740" s="12" t="str">
        <f aca="false">INDEX(品項主檔!$C$2:$C$11,MATCH($E4740,品項主檔!$A$2:$A$11,0))</f>
        <v>小菜</v>
      </c>
      <c r="H4740" s="17" t="n">
        <f aca="false">SUMIFS(品項年度售價!$D$2:$D$31,品項年度售價!$A$2:$A$31,$B4740,品項年度售價!$B$2:$B$31,$E4740)</f>
        <v>130</v>
      </c>
      <c r="I4740" s="4" t="n">
        <v>1802</v>
      </c>
      <c r="J4740" s="14" t="n">
        <f aca="false">H4740*I4740</f>
        <v>234260</v>
      </c>
    </row>
    <row r="4741" customFormat="false" ht="15" hidden="false" customHeight="false" outlineLevel="0" collapsed="false">
      <c r="A4741" s="6" t="str">
        <f aca="false">TEXT(B4741,"0")&amp;"-"&amp;TEXT(C4741,"00")</f>
        <v>2026-02</v>
      </c>
      <c r="B4741" s="4" t="n">
        <v>2026</v>
      </c>
      <c r="C4741" s="4" t="n">
        <v>2</v>
      </c>
      <c r="D4741" s="9" t="s">
        <v>325</v>
      </c>
      <c r="E4741" s="9" t="s">
        <v>370</v>
      </c>
      <c r="F4741" s="12" t="str">
        <f aca="false">INDEX(品項主檔!$B$2:$B$11,MATCH($E4741,品項主檔!$A$2:$A$11,0))</f>
        <v>古早味紅茶</v>
      </c>
      <c r="G4741" s="12" t="str">
        <f aca="false">INDEX(品項主檔!$C$2:$C$11,MATCH($E4741,品項主檔!$A$2:$A$11,0))</f>
        <v>飲品</v>
      </c>
      <c r="H4741" s="17" t="n">
        <f aca="false">SUMIFS(品項年度售價!$D$2:$D$31,品項年度售價!$A$2:$A$31,$B4741,品項年度售價!$B$2:$B$31,$E4741)</f>
        <v>45</v>
      </c>
      <c r="I4741" s="4" t="n">
        <v>2989</v>
      </c>
      <c r="J4741" s="14" t="n">
        <f aca="false">H4741*I4741</f>
        <v>134505</v>
      </c>
    </row>
    <row r="4742" customFormat="false" ht="15" hidden="false" customHeight="false" outlineLevel="0" collapsed="false">
      <c r="A4742" s="6" t="str">
        <f aca="false">TEXT(B4742,"0")&amp;"-"&amp;TEXT(C4742,"00")</f>
        <v>2026-02</v>
      </c>
      <c r="B4742" s="4" t="n">
        <v>2026</v>
      </c>
      <c r="C4742" s="4" t="n">
        <v>2</v>
      </c>
      <c r="D4742" s="9" t="s">
        <v>328</v>
      </c>
      <c r="E4742" s="9" t="s">
        <v>349</v>
      </c>
      <c r="F4742" s="12" t="str">
        <f aca="false">INDEX(品項主檔!$B$2:$B$11,MATCH($E4742,品項主檔!$A$2:$A$11,0))</f>
        <v>招牌牛肉麵</v>
      </c>
      <c r="G4742" s="12" t="str">
        <f aca="false">INDEX(品項主檔!$C$2:$C$11,MATCH($E4742,品項主檔!$A$2:$A$11,0))</f>
        <v>主食</v>
      </c>
      <c r="H4742" s="17" t="n">
        <f aca="false">SUMIFS(品項年度售價!$D$2:$D$31,品項年度售價!$A$2:$A$31,$B4742,品項年度售價!$B$2:$B$31,$E4742)</f>
        <v>305</v>
      </c>
      <c r="I4742" s="4" t="n">
        <v>473</v>
      </c>
      <c r="J4742" s="14" t="n">
        <f aca="false">H4742*I4742</f>
        <v>144265</v>
      </c>
    </row>
    <row r="4743" customFormat="false" ht="15" hidden="false" customHeight="false" outlineLevel="0" collapsed="false">
      <c r="A4743" s="6" t="str">
        <f aca="false">TEXT(B4743,"0")&amp;"-"&amp;TEXT(C4743,"00")</f>
        <v>2026-02</v>
      </c>
      <c r="B4743" s="4" t="n">
        <v>2026</v>
      </c>
      <c r="C4743" s="4" t="n">
        <v>2</v>
      </c>
      <c r="D4743" s="9" t="s">
        <v>328</v>
      </c>
      <c r="E4743" s="9" t="s">
        <v>352</v>
      </c>
      <c r="F4743" s="12" t="str">
        <f aca="false">INDEX(品項主檔!$B$2:$B$11,MATCH($E4743,品項主檔!$A$2:$A$11,0))</f>
        <v>三杯雞定食</v>
      </c>
      <c r="G4743" s="12" t="str">
        <f aca="false">INDEX(品項主檔!$C$2:$C$11,MATCH($E4743,品項主檔!$A$2:$A$11,0))</f>
        <v>主食</v>
      </c>
      <c r="H4743" s="17" t="n">
        <f aca="false">SUMIFS(品項年度售價!$D$2:$D$31,品項年度售價!$A$2:$A$31,$B4743,品項年度售價!$B$2:$B$31,$E4743)</f>
        <v>275</v>
      </c>
      <c r="I4743" s="4" t="n">
        <v>481</v>
      </c>
      <c r="J4743" s="14" t="n">
        <f aca="false">H4743*I4743</f>
        <v>132275</v>
      </c>
    </row>
    <row r="4744" customFormat="false" ht="15" hidden="false" customHeight="false" outlineLevel="0" collapsed="false">
      <c r="A4744" s="6" t="str">
        <f aca="false">TEXT(B4744,"0")&amp;"-"&amp;TEXT(C4744,"00")</f>
        <v>2026-02</v>
      </c>
      <c r="B4744" s="4" t="n">
        <v>2026</v>
      </c>
      <c r="C4744" s="4" t="n">
        <v>2</v>
      </c>
      <c r="D4744" s="9" t="s">
        <v>328</v>
      </c>
      <c r="E4744" s="9" t="s">
        <v>354</v>
      </c>
      <c r="F4744" s="12" t="str">
        <f aca="false">INDEX(品項主檔!$B$2:$B$11,MATCH($E4744,品項主檔!$A$2:$A$11,0))</f>
        <v>蔥油雞腿飯</v>
      </c>
      <c r="G4744" s="12" t="str">
        <f aca="false">INDEX(品項主檔!$C$2:$C$11,MATCH($E4744,品項主檔!$A$2:$A$11,0))</f>
        <v>主食</v>
      </c>
      <c r="H4744" s="17" t="n">
        <f aca="false">SUMIFS(品項年度售價!$D$2:$D$31,品項年度售價!$A$2:$A$31,$B4744,品項年度售價!$B$2:$B$31,$E4744)</f>
        <v>240</v>
      </c>
      <c r="I4744" s="4" t="n">
        <v>401</v>
      </c>
      <c r="J4744" s="14" t="n">
        <f aca="false">H4744*I4744</f>
        <v>96240</v>
      </c>
    </row>
    <row r="4745" customFormat="false" ht="15" hidden="false" customHeight="false" outlineLevel="0" collapsed="false">
      <c r="A4745" s="6" t="str">
        <f aca="false">TEXT(B4745,"0")&amp;"-"&amp;TEXT(C4745,"00")</f>
        <v>2026-02</v>
      </c>
      <c r="B4745" s="4" t="n">
        <v>2026</v>
      </c>
      <c r="C4745" s="4" t="n">
        <v>2</v>
      </c>
      <c r="D4745" s="9" t="s">
        <v>328</v>
      </c>
      <c r="E4745" s="9" t="s">
        <v>356</v>
      </c>
      <c r="F4745" s="12" t="str">
        <f aca="false">INDEX(品項主檔!$B$2:$B$11,MATCH($E4745,品項主檔!$A$2:$A$11,0))</f>
        <v>黑胡椒豬排飯</v>
      </c>
      <c r="G4745" s="12" t="str">
        <f aca="false">INDEX(品項主檔!$C$2:$C$11,MATCH($E4745,品項主檔!$A$2:$A$11,0))</f>
        <v>主食</v>
      </c>
      <c r="H4745" s="17" t="n">
        <f aca="false">SUMIFS(品項年度售價!$D$2:$D$31,品項年度售價!$A$2:$A$31,$B4745,品項年度售價!$B$2:$B$31,$E4745)</f>
        <v>255</v>
      </c>
      <c r="I4745" s="4" t="n">
        <v>365</v>
      </c>
      <c r="J4745" s="14" t="n">
        <f aca="false">H4745*I4745</f>
        <v>93075</v>
      </c>
    </row>
    <row r="4746" customFormat="false" ht="15" hidden="false" customHeight="false" outlineLevel="0" collapsed="false">
      <c r="A4746" s="6" t="str">
        <f aca="false">TEXT(B4746,"0")&amp;"-"&amp;TEXT(C4746,"00")</f>
        <v>2026-02</v>
      </c>
      <c r="B4746" s="4" t="n">
        <v>2026</v>
      </c>
      <c r="C4746" s="4" t="n">
        <v>2</v>
      </c>
      <c r="D4746" s="9" t="s">
        <v>328</v>
      </c>
      <c r="E4746" s="9" t="s">
        <v>358</v>
      </c>
      <c r="F4746" s="12" t="str">
        <f aca="false">INDEX(品項主檔!$B$2:$B$11,MATCH($E4746,品項主檔!$A$2:$A$11,0))</f>
        <v>麻油雞湯麵</v>
      </c>
      <c r="G4746" s="12" t="str">
        <f aca="false">INDEX(品項主檔!$C$2:$C$11,MATCH($E4746,品項主檔!$A$2:$A$11,0))</f>
        <v>主食</v>
      </c>
      <c r="H4746" s="17" t="n">
        <f aca="false">SUMIFS(品項年度售價!$D$2:$D$31,品項年度售價!$A$2:$A$31,$B4746,品項年度售價!$B$2:$B$31,$E4746)</f>
        <v>320</v>
      </c>
      <c r="I4746" s="4" t="n">
        <v>455</v>
      </c>
      <c r="J4746" s="14" t="n">
        <f aca="false">H4746*I4746</f>
        <v>145600</v>
      </c>
    </row>
    <row r="4747" customFormat="false" ht="15" hidden="false" customHeight="false" outlineLevel="0" collapsed="false">
      <c r="A4747" s="6" t="str">
        <f aca="false">TEXT(B4747,"0")&amp;"-"&amp;TEXT(C4747,"00")</f>
        <v>2026-02</v>
      </c>
      <c r="B4747" s="4" t="n">
        <v>2026</v>
      </c>
      <c r="C4747" s="4" t="n">
        <v>2</v>
      </c>
      <c r="D4747" s="9" t="s">
        <v>328</v>
      </c>
      <c r="E4747" s="9" t="s">
        <v>360</v>
      </c>
      <c r="F4747" s="12" t="str">
        <f aca="false">INDEX(品項主檔!$B$2:$B$11,MATCH($E4747,品項主檔!$A$2:$A$11,0))</f>
        <v>塔香涼麵</v>
      </c>
      <c r="G4747" s="12" t="str">
        <f aca="false">INDEX(品項主檔!$C$2:$C$11,MATCH($E4747,品項主檔!$A$2:$A$11,0))</f>
        <v>主食</v>
      </c>
      <c r="H4747" s="17" t="n">
        <f aca="false">SUMIFS(品項年度售價!$D$2:$D$31,品項年度售價!$A$2:$A$31,$B4747,品項年度售價!$B$2:$B$31,$E4747)</f>
        <v>195</v>
      </c>
      <c r="I4747" s="4" t="n">
        <v>208</v>
      </c>
      <c r="J4747" s="14" t="n">
        <f aca="false">H4747*I4747</f>
        <v>40560</v>
      </c>
    </row>
    <row r="4748" customFormat="false" ht="15" hidden="false" customHeight="false" outlineLevel="0" collapsed="false">
      <c r="A4748" s="6" t="str">
        <f aca="false">TEXT(B4748,"0")&amp;"-"&amp;TEXT(C4748,"00")</f>
        <v>2026-02</v>
      </c>
      <c r="B4748" s="4" t="n">
        <v>2026</v>
      </c>
      <c r="C4748" s="4" t="n">
        <v>2</v>
      </c>
      <c r="D4748" s="9" t="s">
        <v>328</v>
      </c>
      <c r="E4748" s="9" t="s">
        <v>362</v>
      </c>
      <c r="F4748" s="12" t="str">
        <f aca="false">INDEX(品項主檔!$B$2:$B$11,MATCH($E4748,品項主檔!$A$2:$A$11,0))</f>
        <v>海鮮炒飯</v>
      </c>
      <c r="G4748" s="12" t="str">
        <f aca="false">INDEX(品項主檔!$C$2:$C$11,MATCH($E4748,品項主檔!$A$2:$A$11,0))</f>
        <v>主食</v>
      </c>
      <c r="H4748" s="17" t="n">
        <f aca="false">SUMIFS(品項年度售價!$D$2:$D$31,品項年度售價!$A$2:$A$31,$B4748,品項年度售價!$B$2:$B$31,$E4748)</f>
        <v>265</v>
      </c>
      <c r="I4748" s="4" t="n">
        <v>379</v>
      </c>
      <c r="J4748" s="14" t="n">
        <f aca="false">H4748*I4748</f>
        <v>100435</v>
      </c>
    </row>
    <row r="4749" customFormat="false" ht="15" hidden="false" customHeight="false" outlineLevel="0" collapsed="false">
      <c r="A4749" s="6" t="str">
        <f aca="false">TEXT(B4749,"0")&amp;"-"&amp;TEXT(C4749,"00")</f>
        <v>2026-02</v>
      </c>
      <c r="B4749" s="4" t="n">
        <v>2026</v>
      </c>
      <c r="C4749" s="4" t="n">
        <v>2</v>
      </c>
      <c r="D4749" s="9" t="s">
        <v>328</v>
      </c>
      <c r="E4749" s="9" t="s">
        <v>364</v>
      </c>
      <c r="F4749" s="12" t="str">
        <f aca="false">INDEX(品項主檔!$B$2:$B$11,MATCH($E4749,品項主檔!$A$2:$A$11,0))</f>
        <v>酸辣湯</v>
      </c>
      <c r="G4749" s="12" t="str">
        <f aca="false">INDEX(品項主檔!$C$2:$C$11,MATCH($E4749,品項主檔!$A$2:$A$11,0))</f>
        <v>湯品</v>
      </c>
      <c r="H4749" s="17" t="n">
        <f aca="false">SUMIFS(品項年度售價!$D$2:$D$31,品項年度售價!$A$2:$A$31,$B4749,品項年度售價!$B$2:$B$31,$E4749)</f>
        <v>65</v>
      </c>
      <c r="I4749" s="4" t="n">
        <v>2757</v>
      </c>
      <c r="J4749" s="14" t="n">
        <f aca="false">H4749*I4749</f>
        <v>179205</v>
      </c>
    </row>
    <row r="4750" customFormat="false" ht="15" hidden="false" customHeight="false" outlineLevel="0" collapsed="false">
      <c r="A4750" s="6" t="str">
        <f aca="false">TEXT(B4750,"0")&amp;"-"&amp;TEXT(C4750,"00")</f>
        <v>2026-02</v>
      </c>
      <c r="B4750" s="4" t="n">
        <v>2026</v>
      </c>
      <c r="C4750" s="4" t="n">
        <v>2</v>
      </c>
      <c r="D4750" s="9" t="s">
        <v>328</v>
      </c>
      <c r="E4750" s="9" t="s">
        <v>367</v>
      </c>
      <c r="F4750" s="12" t="str">
        <f aca="false">INDEX(品項主檔!$B$2:$B$11,MATCH($E4750,品項主檔!$A$2:$A$11,0))</f>
        <v>招牌滷味拼盤</v>
      </c>
      <c r="G4750" s="12" t="str">
        <f aca="false">INDEX(品項主檔!$C$2:$C$11,MATCH($E4750,品項主檔!$A$2:$A$11,0))</f>
        <v>小菜</v>
      </c>
      <c r="H4750" s="17" t="n">
        <f aca="false">SUMIFS(品項年度售價!$D$2:$D$31,品項年度售價!$A$2:$A$31,$B4750,品項年度售價!$B$2:$B$31,$E4750)</f>
        <v>130</v>
      </c>
      <c r="I4750" s="4" t="n">
        <v>1548</v>
      </c>
      <c r="J4750" s="14" t="n">
        <f aca="false">H4750*I4750</f>
        <v>201240</v>
      </c>
    </row>
    <row r="4751" customFormat="false" ht="15" hidden="false" customHeight="false" outlineLevel="0" collapsed="false">
      <c r="A4751" s="6" t="str">
        <f aca="false">TEXT(B4751,"0")&amp;"-"&amp;TEXT(C4751,"00")</f>
        <v>2026-02</v>
      </c>
      <c r="B4751" s="4" t="n">
        <v>2026</v>
      </c>
      <c r="C4751" s="4" t="n">
        <v>2</v>
      </c>
      <c r="D4751" s="9" t="s">
        <v>328</v>
      </c>
      <c r="E4751" s="9" t="s">
        <v>370</v>
      </c>
      <c r="F4751" s="12" t="str">
        <f aca="false">INDEX(品項主檔!$B$2:$B$11,MATCH($E4751,品項主檔!$A$2:$A$11,0))</f>
        <v>古早味紅茶</v>
      </c>
      <c r="G4751" s="12" t="str">
        <f aca="false">INDEX(品項主檔!$C$2:$C$11,MATCH($E4751,品項主檔!$A$2:$A$11,0))</f>
        <v>飲品</v>
      </c>
      <c r="H4751" s="17" t="n">
        <f aca="false">SUMIFS(品項年度售價!$D$2:$D$31,品項年度售價!$A$2:$A$31,$B4751,品項年度售價!$B$2:$B$31,$E4751)</f>
        <v>45</v>
      </c>
      <c r="I4751" s="4" t="n">
        <v>3283</v>
      </c>
      <c r="J4751" s="14" t="n">
        <f aca="false">H4751*I4751</f>
        <v>147735</v>
      </c>
    </row>
    <row r="4752" customFormat="false" ht="15" hidden="false" customHeight="false" outlineLevel="0" collapsed="false">
      <c r="A4752" s="6" t="str">
        <f aca="false">TEXT(B4752,"0")&amp;"-"&amp;TEXT(C4752,"00")</f>
        <v>2026-02</v>
      </c>
      <c r="B4752" s="4" t="n">
        <v>2026</v>
      </c>
      <c r="C4752" s="4" t="n">
        <v>2</v>
      </c>
      <c r="D4752" s="9" t="s">
        <v>280</v>
      </c>
      <c r="E4752" s="9" t="s">
        <v>349</v>
      </c>
      <c r="F4752" s="12" t="str">
        <f aca="false">INDEX(品項主檔!$B$2:$B$11,MATCH($E4752,品項主檔!$A$2:$A$11,0))</f>
        <v>招牌牛肉麵</v>
      </c>
      <c r="G4752" s="12" t="str">
        <f aca="false">INDEX(品項主檔!$C$2:$C$11,MATCH($E4752,品項主檔!$A$2:$A$11,0))</f>
        <v>主食</v>
      </c>
      <c r="H4752" s="17" t="n">
        <f aca="false">SUMIFS(品項年度售價!$D$2:$D$31,品項年度售價!$A$2:$A$31,$B4752,品項年度售價!$B$2:$B$31,$E4752)</f>
        <v>305</v>
      </c>
      <c r="I4752" s="4" t="n">
        <v>547</v>
      </c>
      <c r="J4752" s="14" t="n">
        <f aca="false">H4752*I4752</f>
        <v>166835</v>
      </c>
    </row>
    <row r="4753" customFormat="false" ht="15" hidden="false" customHeight="false" outlineLevel="0" collapsed="false">
      <c r="A4753" s="6" t="str">
        <f aca="false">TEXT(B4753,"0")&amp;"-"&amp;TEXT(C4753,"00")</f>
        <v>2026-02</v>
      </c>
      <c r="B4753" s="4" t="n">
        <v>2026</v>
      </c>
      <c r="C4753" s="4" t="n">
        <v>2</v>
      </c>
      <c r="D4753" s="9" t="s">
        <v>280</v>
      </c>
      <c r="E4753" s="9" t="s">
        <v>352</v>
      </c>
      <c r="F4753" s="12" t="str">
        <f aca="false">INDEX(品項主檔!$B$2:$B$11,MATCH($E4753,品項主檔!$A$2:$A$11,0))</f>
        <v>三杯雞定食</v>
      </c>
      <c r="G4753" s="12" t="str">
        <f aca="false">INDEX(品項主檔!$C$2:$C$11,MATCH($E4753,品項主檔!$A$2:$A$11,0))</f>
        <v>主食</v>
      </c>
      <c r="H4753" s="17" t="n">
        <f aca="false">SUMIFS(品項年度售價!$D$2:$D$31,品項年度售價!$A$2:$A$31,$B4753,品項年度售價!$B$2:$B$31,$E4753)</f>
        <v>275</v>
      </c>
      <c r="I4753" s="4" t="n">
        <v>526</v>
      </c>
      <c r="J4753" s="14" t="n">
        <f aca="false">H4753*I4753</f>
        <v>144650</v>
      </c>
    </row>
    <row r="4754" customFormat="false" ht="15" hidden="false" customHeight="false" outlineLevel="0" collapsed="false">
      <c r="A4754" s="6" t="str">
        <f aca="false">TEXT(B4754,"0")&amp;"-"&amp;TEXT(C4754,"00")</f>
        <v>2026-02</v>
      </c>
      <c r="B4754" s="4" t="n">
        <v>2026</v>
      </c>
      <c r="C4754" s="4" t="n">
        <v>2</v>
      </c>
      <c r="D4754" s="9" t="s">
        <v>280</v>
      </c>
      <c r="E4754" s="9" t="s">
        <v>354</v>
      </c>
      <c r="F4754" s="12" t="str">
        <f aca="false">INDEX(品項主檔!$B$2:$B$11,MATCH($E4754,品項主檔!$A$2:$A$11,0))</f>
        <v>蔥油雞腿飯</v>
      </c>
      <c r="G4754" s="12" t="str">
        <f aca="false">INDEX(品項主檔!$C$2:$C$11,MATCH($E4754,品項主檔!$A$2:$A$11,0))</f>
        <v>主食</v>
      </c>
      <c r="H4754" s="17" t="n">
        <f aca="false">SUMIFS(品項年度售價!$D$2:$D$31,品項年度售價!$A$2:$A$31,$B4754,品項年度售價!$B$2:$B$31,$E4754)</f>
        <v>240</v>
      </c>
      <c r="I4754" s="4" t="n">
        <v>443</v>
      </c>
      <c r="J4754" s="14" t="n">
        <f aca="false">H4754*I4754</f>
        <v>106320</v>
      </c>
    </row>
    <row r="4755" customFormat="false" ht="15" hidden="false" customHeight="false" outlineLevel="0" collapsed="false">
      <c r="A4755" s="6" t="str">
        <f aca="false">TEXT(B4755,"0")&amp;"-"&amp;TEXT(C4755,"00")</f>
        <v>2026-02</v>
      </c>
      <c r="B4755" s="4" t="n">
        <v>2026</v>
      </c>
      <c r="C4755" s="4" t="n">
        <v>2</v>
      </c>
      <c r="D4755" s="9" t="s">
        <v>280</v>
      </c>
      <c r="E4755" s="9" t="s">
        <v>356</v>
      </c>
      <c r="F4755" s="12" t="str">
        <f aca="false">INDEX(品項主檔!$B$2:$B$11,MATCH($E4755,品項主檔!$A$2:$A$11,0))</f>
        <v>黑胡椒豬排飯</v>
      </c>
      <c r="G4755" s="12" t="str">
        <f aca="false">INDEX(品項主檔!$C$2:$C$11,MATCH($E4755,品項主檔!$A$2:$A$11,0))</f>
        <v>主食</v>
      </c>
      <c r="H4755" s="17" t="n">
        <f aca="false">SUMIFS(品項年度售價!$D$2:$D$31,品項年度售價!$A$2:$A$31,$B4755,品項年度售價!$B$2:$B$31,$E4755)</f>
        <v>255</v>
      </c>
      <c r="I4755" s="4" t="n">
        <v>477</v>
      </c>
      <c r="J4755" s="14" t="n">
        <f aca="false">H4755*I4755</f>
        <v>121635</v>
      </c>
    </row>
    <row r="4756" customFormat="false" ht="15" hidden="false" customHeight="false" outlineLevel="0" collapsed="false">
      <c r="A4756" s="6" t="str">
        <f aca="false">TEXT(B4756,"0")&amp;"-"&amp;TEXT(C4756,"00")</f>
        <v>2026-02</v>
      </c>
      <c r="B4756" s="4" t="n">
        <v>2026</v>
      </c>
      <c r="C4756" s="4" t="n">
        <v>2</v>
      </c>
      <c r="D4756" s="9" t="s">
        <v>280</v>
      </c>
      <c r="E4756" s="9" t="s">
        <v>358</v>
      </c>
      <c r="F4756" s="12" t="str">
        <f aca="false">INDEX(品項主檔!$B$2:$B$11,MATCH($E4756,品項主檔!$A$2:$A$11,0))</f>
        <v>麻油雞湯麵</v>
      </c>
      <c r="G4756" s="12" t="str">
        <f aca="false">INDEX(品項主檔!$C$2:$C$11,MATCH($E4756,品項主檔!$A$2:$A$11,0))</f>
        <v>主食</v>
      </c>
      <c r="H4756" s="17" t="n">
        <f aca="false">SUMIFS(品項年度售價!$D$2:$D$31,品項年度售價!$A$2:$A$31,$B4756,品項年度售價!$B$2:$B$31,$E4756)</f>
        <v>320</v>
      </c>
      <c r="I4756" s="4" t="n">
        <v>659</v>
      </c>
      <c r="J4756" s="14" t="n">
        <f aca="false">H4756*I4756</f>
        <v>210880</v>
      </c>
    </row>
    <row r="4757" customFormat="false" ht="15" hidden="false" customHeight="false" outlineLevel="0" collapsed="false">
      <c r="A4757" s="6" t="str">
        <f aca="false">TEXT(B4757,"0")&amp;"-"&amp;TEXT(C4757,"00")</f>
        <v>2026-02</v>
      </c>
      <c r="B4757" s="4" t="n">
        <v>2026</v>
      </c>
      <c r="C4757" s="4" t="n">
        <v>2</v>
      </c>
      <c r="D4757" s="9" t="s">
        <v>280</v>
      </c>
      <c r="E4757" s="9" t="s">
        <v>360</v>
      </c>
      <c r="F4757" s="12" t="str">
        <f aca="false">INDEX(品項主檔!$B$2:$B$11,MATCH($E4757,品項主檔!$A$2:$A$11,0))</f>
        <v>塔香涼麵</v>
      </c>
      <c r="G4757" s="12" t="str">
        <f aca="false">INDEX(品項主檔!$C$2:$C$11,MATCH($E4757,品項主檔!$A$2:$A$11,0))</f>
        <v>主食</v>
      </c>
      <c r="H4757" s="17" t="n">
        <f aca="false">SUMIFS(品項年度售價!$D$2:$D$31,品項年度售價!$A$2:$A$31,$B4757,品項年度售價!$B$2:$B$31,$E4757)</f>
        <v>195</v>
      </c>
      <c r="I4757" s="4" t="n">
        <v>245</v>
      </c>
      <c r="J4757" s="14" t="n">
        <f aca="false">H4757*I4757</f>
        <v>47775</v>
      </c>
    </row>
    <row r="4758" customFormat="false" ht="15" hidden="false" customHeight="false" outlineLevel="0" collapsed="false">
      <c r="A4758" s="6" t="str">
        <f aca="false">TEXT(B4758,"0")&amp;"-"&amp;TEXT(C4758,"00")</f>
        <v>2026-02</v>
      </c>
      <c r="B4758" s="4" t="n">
        <v>2026</v>
      </c>
      <c r="C4758" s="4" t="n">
        <v>2</v>
      </c>
      <c r="D4758" s="9" t="s">
        <v>280</v>
      </c>
      <c r="E4758" s="9" t="s">
        <v>362</v>
      </c>
      <c r="F4758" s="12" t="str">
        <f aca="false">INDEX(品項主檔!$B$2:$B$11,MATCH($E4758,品項主檔!$A$2:$A$11,0))</f>
        <v>海鮮炒飯</v>
      </c>
      <c r="G4758" s="12" t="str">
        <f aca="false">INDEX(品項主檔!$C$2:$C$11,MATCH($E4758,品項主檔!$A$2:$A$11,0))</f>
        <v>主食</v>
      </c>
      <c r="H4758" s="17" t="n">
        <f aca="false">SUMIFS(品項年度售價!$D$2:$D$31,品項年度售價!$A$2:$A$31,$B4758,品項年度售價!$B$2:$B$31,$E4758)</f>
        <v>265</v>
      </c>
      <c r="I4758" s="4" t="n">
        <v>473</v>
      </c>
      <c r="J4758" s="14" t="n">
        <f aca="false">H4758*I4758</f>
        <v>125345</v>
      </c>
    </row>
    <row r="4759" customFormat="false" ht="15" hidden="false" customHeight="false" outlineLevel="0" collapsed="false">
      <c r="A4759" s="6" t="str">
        <f aca="false">TEXT(B4759,"0")&amp;"-"&amp;TEXT(C4759,"00")</f>
        <v>2026-02</v>
      </c>
      <c r="B4759" s="4" t="n">
        <v>2026</v>
      </c>
      <c r="C4759" s="4" t="n">
        <v>2</v>
      </c>
      <c r="D4759" s="9" t="s">
        <v>280</v>
      </c>
      <c r="E4759" s="9" t="s">
        <v>364</v>
      </c>
      <c r="F4759" s="12" t="str">
        <f aca="false">INDEX(品項主檔!$B$2:$B$11,MATCH($E4759,品項主檔!$A$2:$A$11,0))</f>
        <v>酸辣湯</v>
      </c>
      <c r="G4759" s="12" t="str">
        <f aca="false">INDEX(品項主檔!$C$2:$C$11,MATCH($E4759,品項主檔!$A$2:$A$11,0))</f>
        <v>湯品</v>
      </c>
      <c r="H4759" s="17" t="n">
        <f aca="false">SUMIFS(品項年度售價!$D$2:$D$31,品項年度售價!$A$2:$A$31,$B4759,品項年度售價!$B$2:$B$31,$E4759)</f>
        <v>65</v>
      </c>
      <c r="I4759" s="4" t="n">
        <v>3381</v>
      </c>
      <c r="J4759" s="14" t="n">
        <f aca="false">H4759*I4759</f>
        <v>219765</v>
      </c>
    </row>
    <row r="4760" customFormat="false" ht="15" hidden="false" customHeight="false" outlineLevel="0" collapsed="false">
      <c r="A4760" s="6" t="str">
        <f aca="false">TEXT(B4760,"0")&amp;"-"&amp;TEXT(C4760,"00")</f>
        <v>2026-02</v>
      </c>
      <c r="B4760" s="4" t="n">
        <v>2026</v>
      </c>
      <c r="C4760" s="4" t="n">
        <v>2</v>
      </c>
      <c r="D4760" s="9" t="s">
        <v>280</v>
      </c>
      <c r="E4760" s="9" t="s">
        <v>367</v>
      </c>
      <c r="F4760" s="12" t="str">
        <f aca="false">INDEX(品項主檔!$B$2:$B$11,MATCH($E4760,品項主檔!$A$2:$A$11,0))</f>
        <v>招牌滷味拼盤</v>
      </c>
      <c r="G4760" s="12" t="str">
        <f aca="false">INDEX(品項主檔!$C$2:$C$11,MATCH($E4760,品項主檔!$A$2:$A$11,0))</f>
        <v>小菜</v>
      </c>
      <c r="H4760" s="17" t="n">
        <f aca="false">SUMIFS(品項年度售價!$D$2:$D$31,品項年度售價!$A$2:$A$31,$B4760,品項年度售價!$B$2:$B$31,$E4760)</f>
        <v>130</v>
      </c>
      <c r="I4760" s="4" t="n">
        <v>1826</v>
      </c>
      <c r="J4760" s="14" t="n">
        <f aca="false">H4760*I4760</f>
        <v>237380</v>
      </c>
    </row>
    <row r="4761" customFormat="false" ht="15" hidden="false" customHeight="false" outlineLevel="0" collapsed="false">
      <c r="A4761" s="6" t="str">
        <f aca="false">TEXT(B4761,"0")&amp;"-"&amp;TEXT(C4761,"00")</f>
        <v>2026-02</v>
      </c>
      <c r="B4761" s="4" t="n">
        <v>2026</v>
      </c>
      <c r="C4761" s="4" t="n">
        <v>2</v>
      </c>
      <c r="D4761" s="9" t="s">
        <v>280</v>
      </c>
      <c r="E4761" s="9" t="s">
        <v>370</v>
      </c>
      <c r="F4761" s="12" t="str">
        <f aca="false">INDEX(品項主檔!$B$2:$B$11,MATCH($E4761,品項主檔!$A$2:$A$11,0))</f>
        <v>古早味紅茶</v>
      </c>
      <c r="G4761" s="12" t="str">
        <f aca="false">INDEX(品項主檔!$C$2:$C$11,MATCH($E4761,品項主檔!$A$2:$A$11,0))</f>
        <v>飲品</v>
      </c>
      <c r="H4761" s="17" t="n">
        <f aca="false">SUMIFS(品項年度售價!$D$2:$D$31,品項年度售價!$A$2:$A$31,$B4761,品項年度售價!$B$2:$B$31,$E4761)</f>
        <v>45</v>
      </c>
      <c r="I4761" s="4" t="n">
        <v>3091</v>
      </c>
      <c r="J4761" s="14" t="n">
        <f aca="false">H4761*I4761</f>
        <v>139095</v>
      </c>
    </row>
    <row r="4762" customFormat="false" ht="15" hidden="false" customHeight="false" outlineLevel="0" collapsed="false">
      <c r="A4762" s="6" t="str">
        <f aca="false">TEXT(B4762,"0")&amp;"-"&amp;TEXT(C4762,"00")</f>
        <v>2026-02</v>
      </c>
      <c r="B4762" s="4" t="n">
        <v>2026</v>
      </c>
      <c r="C4762" s="4" t="n">
        <v>2</v>
      </c>
      <c r="D4762" s="9" t="s">
        <v>283</v>
      </c>
      <c r="E4762" s="9" t="s">
        <v>349</v>
      </c>
      <c r="F4762" s="12" t="str">
        <f aca="false">INDEX(品項主檔!$B$2:$B$11,MATCH($E4762,品項主檔!$A$2:$A$11,0))</f>
        <v>招牌牛肉麵</v>
      </c>
      <c r="G4762" s="12" t="str">
        <f aca="false">INDEX(品項主檔!$C$2:$C$11,MATCH($E4762,品項主檔!$A$2:$A$11,0))</f>
        <v>主食</v>
      </c>
      <c r="H4762" s="17" t="n">
        <f aca="false">SUMIFS(品項年度售價!$D$2:$D$31,品項年度售價!$A$2:$A$31,$B4762,品項年度售價!$B$2:$B$31,$E4762)</f>
        <v>305</v>
      </c>
      <c r="I4762" s="4" t="n">
        <v>448</v>
      </c>
      <c r="J4762" s="14" t="n">
        <f aca="false">H4762*I4762</f>
        <v>136640</v>
      </c>
    </row>
    <row r="4763" customFormat="false" ht="15" hidden="false" customHeight="false" outlineLevel="0" collapsed="false">
      <c r="A4763" s="6" t="str">
        <f aca="false">TEXT(B4763,"0")&amp;"-"&amp;TEXT(C4763,"00")</f>
        <v>2026-02</v>
      </c>
      <c r="B4763" s="4" t="n">
        <v>2026</v>
      </c>
      <c r="C4763" s="4" t="n">
        <v>2</v>
      </c>
      <c r="D4763" s="9" t="s">
        <v>283</v>
      </c>
      <c r="E4763" s="9" t="s">
        <v>352</v>
      </c>
      <c r="F4763" s="12" t="str">
        <f aca="false">INDEX(品項主檔!$B$2:$B$11,MATCH($E4763,品項主檔!$A$2:$A$11,0))</f>
        <v>三杯雞定食</v>
      </c>
      <c r="G4763" s="12" t="str">
        <f aca="false">INDEX(品項主檔!$C$2:$C$11,MATCH($E4763,品項主檔!$A$2:$A$11,0))</f>
        <v>主食</v>
      </c>
      <c r="H4763" s="17" t="n">
        <f aca="false">SUMIFS(品項年度售價!$D$2:$D$31,品項年度售價!$A$2:$A$31,$B4763,品項年度售價!$B$2:$B$31,$E4763)</f>
        <v>275</v>
      </c>
      <c r="I4763" s="4" t="n">
        <v>493</v>
      </c>
      <c r="J4763" s="14" t="n">
        <f aca="false">H4763*I4763</f>
        <v>135575</v>
      </c>
    </row>
    <row r="4764" customFormat="false" ht="15" hidden="false" customHeight="false" outlineLevel="0" collapsed="false">
      <c r="A4764" s="6" t="str">
        <f aca="false">TEXT(B4764,"0")&amp;"-"&amp;TEXT(C4764,"00")</f>
        <v>2026-02</v>
      </c>
      <c r="B4764" s="4" t="n">
        <v>2026</v>
      </c>
      <c r="C4764" s="4" t="n">
        <v>2</v>
      </c>
      <c r="D4764" s="9" t="s">
        <v>283</v>
      </c>
      <c r="E4764" s="9" t="s">
        <v>354</v>
      </c>
      <c r="F4764" s="12" t="str">
        <f aca="false">INDEX(品項主檔!$B$2:$B$11,MATCH($E4764,品項主檔!$A$2:$A$11,0))</f>
        <v>蔥油雞腿飯</v>
      </c>
      <c r="G4764" s="12" t="str">
        <f aca="false">INDEX(品項主檔!$C$2:$C$11,MATCH($E4764,品項主檔!$A$2:$A$11,0))</f>
        <v>主食</v>
      </c>
      <c r="H4764" s="17" t="n">
        <f aca="false">SUMIFS(品項年度售價!$D$2:$D$31,品項年度售價!$A$2:$A$31,$B4764,品項年度售價!$B$2:$B$31,$E4764)</f>
        <v>240</v>
      </c>
      <c r="I4764" s="4" t="n">
        <v>462</v>
      </c>
      <c r="J4764" s="14" t="n">
        <f aca="false">H4764*I4764</f>
        <v>110880</v>
      </c>
    </row>
    <row r="4765" customFormat="false" ht="15" hidden="false" customHeight="false" outlineLevel="0" collapsed="false">
      <c r="A4765" s="6" t="str">
        <f aca="false">TEXT(B4765,"0")&amp;"-"&amp;TEXT(C4765,"00")</f>
        <v>2026-02</v>
      </c>
      <c r="B4765" s="4" t="n">
        <v>2026</v>
      </c>
      <c r="C4765" s="4" t="n">
        <v>2</v>
      </c>
      <c r="D4765" s="9" t="s">
        <v>283</v>
      </c>
      <c r="E4765" s="9" t="s">
        <v>356</v>
      </c>
      <c r="F4765" s="12" t="str">
        <f aca="false">INDEX(品項主檔!$B$2:$B$11,MATCH($E4765,品項主檔!$A$2:$A$11,0))</f>
        <v>黑胡椒豬排飯</v>
      </c>
      <c r="G4765" s="12" t="str">
        <f aca="false">INDEX(品項主檔!$C$2:$C$11,MATCH($E4765,品項主檔!$A$2:$A$11,0))</f>
        <v>主食</v>
      </c>
      <c r="H4765" s="17" t="n">
        <f aca="false">SUMIFS(品項年度售價!$D$2:$D$31,品項年度售價!$A$2:$A$31,$B4765,品項年度售價!$B$2:$B$31,$E4765)</f>
        <v>255</v>
      </c>
      <c r="I4765" s="4" t="n">
        <v>374</v>
      </c>
      <c r="J4765" s="14" t="n">
        <f aca="false">H4765*I4765</f>
        <v>95370</v>
      </c>
    </row>
    <row r="4766" customFormat="false" ht="15" hidden="false" customHeight="false" outlineLevel="0" collapsed="false">
      <c r="A4766" s="6" t="str">
        <f aca="false">TEXT(B4766,"0")&amp;"-"&amp;TEXT(C4766,"00")</f>
        <v>2026-02</v>
      </c>
      <c r="B4766" s="4" t="n">
        <v>2026</v>
      </c>
      <c r="C4766" s="4" t="n">
        <v>2</v>
      </c>
      <c r="D4766" s="9" t="s">
        <v>283</v>
      </c>
      <c r="E4766" s="9" t="s">
        <v>358</v>
      </c>
      <c r="F4766" s="12" t="str">
        <f aca="false">INDEX(品項主檔!$B$2:$B$11,MATCH($E4766,品項主檔!$A$2:$A$11,0))</f>
        <v>麻油雞湯麵</v>
      </c>
      <c r="G4766" s="12" t="str">
        <f aca="false">INDEX(品項主檔!$C$2:$C$11,MATCH($E4766,品項主檔!$A$2:$A$11,0))</f>
        <v>主食</v>
      </c>
      <c r="H4766" s="17" t="n">
        <f aca="false">SUMIFS(品項年度售價!$D$2:$D$31,品項年度售價!$A$2:$A$31,$B4766,品項年度售價!$B$2:$B$31,$E4766)</f>
        <v>320</v>
      </c>
      <c r="I4766" s="4" t="n">
        <v>542</v>
      </c>
      <c r="J4766" s="14" t="n">
        <f aca="false">H4766*I4766</f>
        <v>173440</v>
      </c>
    </row>
    <row r="4767" customFormat="false" ht="15" hidden="false" customHeight="false" outlineLevel="0" collapsed="false">
      <c r="A4767" s="6" t="str">
        <f aca="false">TEXT(B4767,"0")&amp;"-"&amp;TEXT(C4767,"00")</f>
        <v>2026-02</v>
      </c>
      <c r="B4767" s="4" t="n">
        <v>2026</v>
      </c>
      <c r="C4767" s="4" t="n">
        <v>2</v>
      </c>
      <c r="D4767" s="9" t="s">
        <v>283</v>
      </c>
      <c r="E4767" s="9" t="s">
        <v>360</v>
      </c>
      <c r="F4767" s="12" t="str">
        <f aca="false">INDEX(品項主檔!$B$2:$B$11,MATCH($E4767,品項主檔!$A$2:$A$11,0))</f>
        <v>塔香涼麵</v>
      </c>
      <c r="G4767" s="12" t="str">
        <f aca="false">INDEX(品項主檔!$C$2:$C$11,MATCH($E4767,品項主檔!$A$2:$A$11,0))</f>
        <v>主食</v>
      </c>
      <c r="H4767" s="17" t="n">
        <f aca="false">SUMIFS(品項年度售價!$D$2:$D$31,品項年度售價!$A$2:$A$31,$B4767,品項年度售價!$B$2:$B$31,$E4767)</f>
        <v>195</v>
      </c>
      <c r="I4767" s="4" t="n">
        <v>252</v>
      </c>
      <c r="J4767" s="14" t="n">
        <f aca="false">H4767*I4767</f>
        <v>49140</v>
      </c>
    </row>
    <row r="4768" customFormat="false" ht="15" hidden="false" customHeight="false" outlineLevel="0" collapsed="false">
      <c r="A4768" s="6" t="str">
        <f aca="false">TEXT(B4768,"0")&amp;"-"&amp;TEXT(C4768,"00")</f>
        <v>2026-02</v>
      </c>
      <c r="B4768" s="4" t="n">
        <v>2026</v>
      </c>
      <c r="C4768" s="4" t="n">
        <v>2</v>
      </c>
      <c r="D4768" s="9" t="s">
        <v>283</v>
      </c>
      <c r="E4768" s="9" t="s">
        <v>362</v>
      </c>
      <c r="F4768" s="12" t="str">
        <f aca="false">INDEX(品項主檔!$B$2:$B$11,MATCH($E4768,品項主檔!$A$2:$A$11,0))</f>
        <v>海鮮炒飯</v>
      </c>
      <c r="G4768" s="12" t="str">
        <f aca="false">INDEX(品項主檔!$C$2:$C$11,MATCH($E4768,品項主檔!$A$2:$A$11,0))</f>
        <v>主食</v>
      </c>
      <c r="H4768" s="17" t="n">
        <f aca="false">SUMIFS(品項年度售價!$D$2:$D$31,品項年度售價!$A$2:$A$31,$B4768,品項年度售價!$B$2:$B$31,$E4768)</f>
        <v>265</v>
      </c>
      <c r="I4768" s="4" t="n">
        <v>485</v>
      </c>
      <c r="J4768" s="14" t="n">
        <f aca="false">H4768*I4768</f>
        <v>128525</v>
      </c>
    </row>
    <row r="4769" customFormat="false" ht="15" hidden="false" customHeight="false" outlineLevel="0" collapsed="false">
      <c r="A4769" s="6" t="str">
        <f aca="false">TEXT(B4769,"0")&amp;"-"&amp;TEXT(C4769,"00")</f>
        <v>2026-02</v>
      </c>
      <c r="B4769" s="4" t="n">
        <v>2026</v>
      </c>
      <c r="C4769" s="4" t="n">
        <v>2</v>
      </c>
      <c r="D4769" s="9" t="s">
        <v>283</v>
      </c>
      <c r="E4769" s="9" t="s">
        <v>364</v>
      </c>
      <c r="F4769" s="12" t="str">
        <f aca="false">INDEX(品項主檔!$B$2:$B$11,MATCH($E4769,品項主檔!$A$2:$A$11,0))</f>
        <v>酸辣湯</v>
      </c>
      <c r="G4769" s="12" t="str">
        <f aca="false">INDEX(品項主檔!$C$2:$C$11,MATCH($E4769,品項主檔!$A$2:$A$11,0))</f>
        <v>湯品</v>
      </c>
      <c r="H4769" s="17" t="n">
        <f aca="false">SUMIFS(品項年度售價!$D$2:$D$31,品項年度售價!$A$2:$A$31,$B4769,品項年度售價!$B$2:$B$31,$E4769)</f>
        <v>65</v>
      </c>
      <c r="I4769" s="4" t="n">
        <v>2767</v>
      </c>
      <c r="J4769" s="14" t="n">
        <f aca="false">H4769*I4769</f>
        <v>179855</v>
      </c>
    </row>
    <row r="4770" customFormat="false" ht="15" hidden="false" customHeight="false" outlineLevel="0" collapsed="false">
      <c r="A4770" s="6" t="str">
        <f aca="false">TEXT(B4770,"0")&amp;"-"&amp;TEXT(C4770,"00")</f>
        <v>2026-02</v>
      </c>
      <c r="B4770" s="4" t="n">
        <v>2026</v>
      </c>
      <c r="C4770" s="4" t="n">
        <v>2</v>
      </c>
      <c r="D4770" s="9" t="s">
        <v>283</v>
      </c>
      <c r="E4770" s="9" t="s">
        <v>367</v>
      </c>
      <c r="F4770" s="12" t="str">
        <f aca="false">INDEX(品項主檔!$B$2:$B$11,MATCH($E4770,品項主檔!$A$2:$A$11,0))</f>
        <v>招牌滷味拼盤</v>
      </c>
      <c r="G4770" s="12" t="str">
        <f aca="false">INDEX(品項主檔!$C$2:$C$11,MATCH($E4770,品項主檔!$A$2:$A$11,0))</f>
        <v>小菜</v>
      </c>
      <c r="H4770" s="17" t="n">
        <f aca="false">SUMIFS(品項年度售價!$D$2:$D$31,品項年度售價!$A$2:$A$31,$B4770,品項年度售價!$B$2:$B$31,$E4770)</f>
        <v>130</v>
      </c>
      <c r="I4770" s="4" t="n">
        <v>1805</v>
      </c>
      <c r="J4770" s="14" t="n">
        <f aca="false">H4770*I4770</f>
        <v>234650</v>
      </c>
    </row>
    <row r="4771" customFormat="false" ht="15" hidden="false" customHeight="false" outlineLevel="0" collapsed="false">
      <c r="A4771" s="6" t="str">
        <f aca="false">TEXT(B4771,"0")&amp;"-"&amp;TEXT(C4771,"00")</f>
        <v>2026-02</v>
      </c>
      <c r="B4771" s="4" t="n">
        <v>2026</v>
      </c>
      <c r="C4771" s="4" t="n">
        <v>2</v>
      </c>
      <c r="D4771" s="9" t="s">
        <v>283</v>
      </c>
      <c r="E4771" s="9" t="s">
        <v>370</v>
      </c>
      <c r="F4771" s="12" t="str">
        <f aca="false">INDEX(品項主檔!$B$2:$B$11,MATCH($E4771,品項主檔!$A$2:$A$11,0))</f>
        <v>古早味紅茶</v>
      </c>
      <c r="G4771" s="12" t="str">
        <f aca="false">INDEX(品項主檔!$C$2:$C$11,MATCH($E4771,品項主檔!$A$2:$A$11,0))</f>
        <v>飲品</v>
      </c>
      <c r="H4771" s="17" t="n">
        <f aca="false">SUMIFS(品項年度售價!$D$2:$D$31,品項年度售價!$A$2:$A$31,$B4771,品項年度售價!$B$2:$B$31,$E4771)</f>
        <v>45</v>
      </c>
      <c r="I4771" s="4" t="n">
        <v>3037</v>
      </c>
      <c r="J4771" s="14" t="n">
        <f aca="false">H4771*I4771</f>
        <v>136665</v>
      </c>
    </row>
    <row r="4772" customFormat="false" ht="15" hidden="false" customHeight="false" outlineLevel="0" collapsed="false">
      <c r="A4772" s="6" t="str">
        <f aca="false">TEXT(B4772,"0")&amp;"-"&amp;TEXT(C4772,"00")</f>
        <v>2026-02</v>
      </c>
      <c r="B4772" s="4" t="n">
        <v>2026</v>
      </c>
      <c r="C4772" s="4" t="n">
        <v>2</v>
      </c>
      <c r="D4772" s="9" t="s">
        <v>332</v>
      </c>
      <c r="E4772" s="9" t="s">
        <v>349</v>
      </c>
      <c r="F4772" s="12" t="str">
        <f aca="false">INDEX(品項主檔!$B$2:$B$11,MATCH($E4772,品項主檔!$A$2:$A$11,0))</f>
        <v>招牌牛肉麵</v>
      </c>
      <c r="G4772" s="12" t="str">
        <f aca="false">INDEX(品項主檔!$C$2:$C$11,MATCH($E4772,品項主檔!$A$2:$A$11,0))</f>
        <v>主食</v>
      </c>
      <c r="H4772" s="17" t="n">
        <f aca="false">SUMIFS(品項年度售價!$D$2:$D$31,品項年度售價!$A$2:$A$31,$B4772,品項年度售價!$B$2:$B$31,$E4772)</f>
        <v>305</v>
      </c>
      <c r="I4772" s="4" t="n">
        <v>431</v>
      </c>
      <c r="J4772" s="14" t="n">
        <f aca="false">H4772*I4772</f>
        <v>131455</v>
      </c>
    </row>
    <row r="4773" customFormat="false" ht="15" hidden="false" customHeight="false" outlineLevel="0" collapsed="false">
      <c r="A4773" s="6" t="str">
        <f aca="false">TEXT(B4773,"0")&amp;"-"&amp;TEXT(C4773,"00")</f>
        <v>2026-02</v>
      </c>
      <c r="B4773" s="4" t="n">
        <v>2026</v>
      </c>
      <c r="C4773" s="4" t="n">
        <v>2</v>
      </c>
      <c r="D4773" s="9" t="s">
        <v>332</v>
      </c>
      <c r="E4773" s="9" t="s">
        <v>352</v>
      </c>
      <c r="F4773" s="12" t="str">
        <f aca="false">INDEX(品項主檔!$B$2:$B$11,MATCH($E4773,品項主檔!$A$2:$A$11,0))</f>
        <v>三杯雞定食</v>
      </c>
      <c r="G4773" s="12" t="str">
        <f aca="false">INDEX(品項主檔!$C$2:$C$11,MATCH($E4773,品項主檔!$A$2:$A$11,0))</f>
        <v>主食</v>
      </c>
      <c r="H4773" s="17" t="n">
        <f aca="false">SUMIFS(品項年度售價!$D$2:$D$31,品項年度售價!$A$2:$A$31,$B4773,品項年度售價!$B$2:$B$31,$E4773)</f>
        <v>275</v>
      </c>
      <c r="I4773" s="4" t="n">
        <v>433</v>
      </c>
      <c r="J4773" s="14" t="n">
        <f aca="false">H4773*I4773</f>
        <v>119075</v>
      </c>
    </row>
    <row r="4774" customFormat="false" ht="15" hidden="false" customHeight="false" outlineLevel="0" collapsed="false">
      <c r="A4774" s="6" t="str">
        <f aca="false">TEXT(B4774,"0")&amp;"-"&amp;TEXT(C4774,"00")</f>
        <v>2026-02</v>
      </c>
      <c r="B4774" s="4" t="n">
        <v>2026</v>
      </c>
      <c r="C4774" s="4" t="n">
        <v>2</v>
      </c>
      <c r="D4774" s="9" t="s">
        <v>332</v>
      </c>
      <c r="E4774" s="9" t="s">
        <v>354</v>
      </c>
      <c r="F4774" s="12" t="str">
        <f aca="false">INDEX(品項主檔!$B$2:$B$11,MATCH($E4774,品項主檔!$A$2:$A$11,0))</f>
        <v>蔥油雞腿飯</v>
      </c>
      <c r="G4774" s="12" t="str">
        <f aca="false">INDEX(品項主檔!$C$2:$C$11,MATCH($E4774,品項主檔!$A$2:$A$11,0))</f>
        <v>主食</v>
      </c>
      <c r="H4774" s="17" t="n">
        <f aca="false">SUMIFS(品項年度售價!$D$2:$D$31,品項年度售價!$A$2:$A$31,$B4774,品項年度售價!$B$2:$B$31,$E4774)</f>
        <v>240</v>
      </c>
      <c r="I4774" s="4" t="n">
        <v>421</v>
      </c>
      <c r="J4774" s="14" t="n">
        <f aca="false">H4774*I4774</f>
        <v>101040</v>
      </c>
    </row>
    <row r="4775" customFormat="false" ht="15" hidden="false" customHeight="false" outlineLevel="0" collapsed="false">
      <c r="A4775" s="6" t="str">
        <f aca="false">TEXT(B4775,"0")&amp;"-"&amp;TEXT(C4775,"00")</f>
        <v>2026-02</v>
      </c>
      <c r="B4775" s="4" t="n">
        <v>2026</v>
      </c>
      <c r="C4775" s="4" t="n">
        <v>2</v>
      </c>
      <c r="D4775" s="9" t="s">
        <v>332</v>
      </c>
      <c r="E4775" s="9" t="s">
        <v>356</v>
      </c>
      <c r="F4775" s="12" t="str">
        <f aca="false">INDEX(品項主檔!$B$2:$B$11,MATCH($E4775,品項主檔!$A$2:$A$11,0))</f>
        <v>黑胡椒豬排飯</v>
      </c>
      <c r="G4775" s="12" t="str">
        <f aca="false">INDEX(品項主檔!$C$2:$C$11,MATCH($E4775,品項主檔!$A$2:$A$11,0))</f>
        <v>主食</v>
      </c>
      <c r="H4775" s="17" t="n">
        <f aca="false">SUMIFS(品項年度售價!$D$2:$D$31,品項年度售價!$A$2:$A$31,$B4775,品項年度售價!$B$2:$B$31,$E4775)</f>
        <v>255</v>
      </c>
      <c r="I4775" s="4" t="n">
        <v>403</v>
      </c>
      <c r="J4775" s="14" t="n">
        <f aca="false">H4775*I4775</f>
        <v>102765</v>
      </c>
    </row>
    <row r="4776" customFormat="false" ht="15" hidden="false" customHeight="false" outlineLevel="0" collapsed="false">
      <c r="A4776" s="6" t="str">
        <f aca="false">TEXT(B4776,"0")&amp;"-"&amp;TEXT(C4776,"00")</f>
        <v>2026-02</v>
      </c>
      <c r="B4776" s="4" t="n">
        <v>2026</v>
      </c>
      <c r="C4776" s="4" t="n">
        <v>2</v>
      </c>
      <c r="D4776" s="9" t="s">
        <v>332</v>
      </c>
      <c r="E4776" s="9" t="s">
        <v>358</v>
      </c>
      <c r="F4776" s="12" t="str">
        <f aca="false">INDEX(品項主檔!$B$2:$B$11,MATCH($E4776,品項主檔!$A$2:$A$11,0))</f>
        <v>麻油雞湯麵</v>
      </c>
      <c r="G4776" s="12" t="str">
        <f aca="false">INDEX(品項主檔!$C$2:$C$11,MATCH($E4776,品項主檔!$A$2:$A$11,0))</f>
        <v>主食</v>
      </c>
      <c r="H4776" s="17" t="n">
        <f aca="false">SUMIFS(品項年度售價!$D$2:$D$31,品項年度售價!$A$2:$A$31,$B4776,品項年度售價!$B$2:$B$31,$E4776)</f>
        <v>320</v>
      </c>
      <c r="I4776" s="4" t="n">
        <v>549</v>
      </c>
      <c r="J4776" s="14" t="n">
        <f aca="false">H4776*I4776</f>
        <v>175680</v>
      </c>
    </row>
    <row r="4777" customFormat="false" ht="15" hidden="false" customHeight="false" outlineLevel="0" collapsed="false">
      <c r="A4777" s="6" t="str">
        <f aca="false">TEXT(B4777,"0")&amp;"-"&amp;TEXT(C4777,"00")</f>
        <v>2026-02</v>
      </c>
      <c r="B4777" s="4" t="n">
        <v>2026</v>
      </c>
      <c r="C4777" s="4" t="n">
        <v>2</v>
      </c>
      <c r="D4777" s="9" t="s">
        <v>332</v>
      </c>
      <c r="E4777" s="9" t="s">
        <v>360</v>
      </c>
      <c r="F4777" s="12" t="str">
        <f aca="false">INDEX(品項主檔!$B$2:$B$11,MATCH($E4777,品項主檔!$A$2:$A$11,0))</f>
        <v>塔香涼麵</v>
      </c>
      <c r="G4777" s="12" t="str">
        <f aca="false">INDEX(品項主檔!$C$2:$C$11,MATCH($E4777,品項主檔!$A$2:$A$11,0))</f>
        <v>主食</v>
      </c>
      <c r="H4777" s="17" t="n">
        <f aca="false">SUMIFS(品項年度售價!$D$2:$D$31,品項年度售價!$A$2:$A$31,$B4777,品項年度售價!$B$2:$B$31,$E4777)</f>
        <v>195</v>
      </c>
      <c r="I4777" s="4" t="n">
        <v>144</v>
      </c>
      <c r="J4777" s="14" t="n">
        <f aca="false">H4777*I4777</f>
        <v>28080</v>
      </c>
    </row>
    <row r="4778" customFormat="false" ht="15" hidden="false" customHeight="false" outlineLevel="0" collapsed="false">
      <c r="A4778" s="6" t="str">
        <f aca="false">TEXT(B4778,"0")&amp;"-"&amp;TEXT(C4778,"00")</f>
        <v>2026-02</v>
      </c>
      <c r="B4778" s="4" t="n">
        <v>2026</v>
      </c>
      <c r="C4778" s="4" t="n">
        <v>2</v>
      </c>
      <c r="D4778" s="9" t="s">
        <v>332</v>
      </c>
      <c r="E4778" s="9" t="s">
        <v>362</v>
      </c>
      <c r="F4778" s="12" t="str">
        <f aca="false">INDEX(品項主檔!$B$2:$B$11,MATCH($E4778,品項主檔!$A$2:$A$11,0))</f>
        <v>海鮮炒飯</v>
      </c>
      <c r="G4778" s="12" t="str">
        <f aca="false">INDEX(品項主檔!$C$2:$C$11,MATCH($E4778,品項主檔!$A$2:$A$11,0))</f>
        <v>主食</v>
      </c>
      <c r="H4778" s="17" t="n">
        <f aca="false">SUMIFS(品項年度售價!$D$2:$D$31,品項年度售價!$A$2:$A$31,$B4778,品項年度售價!$B$2:$B$31,$E4778)</f>
        <v>265</v>
      </c>
      <c r="I4778" s="4" t="n">
        <v>337</v>
      </c>
      <c r="J4778" s="14" t="n">
        <f aca="false">H4778*I4778</f>
        <v>89305</v>
      </c>
    </row>
    <row r="4779" customFormat="false" ht="15" hidden="false" customHeight="false" outlineLevel="0" collapsed="false">
      <c r="A4779" s="6" t="str">
        <f aca="false">TEXT(B4779,"0")&amp;"-"&amp;TEXT(C4779,"00")</f>
        <v>2026-02</v>
      </c>
      <c r="B4779" s="4" t="n">
        <v>2026</v>
      </c>
      <c r="C4779" s="4" t="n">
        <v>2</v>
      </c>
      <c r="D4779" s="9" t="s">
        <v>332</v>
      </c>
      <c r="E4779" s="9" t="s">
        <v>364</v>
      </c>
      <c r="F4779" s="12" t="str">
        <f aca="false">INDEX(品項主檔!$B$2:$B$11,MATCH($E4779,品項主檔!$A$2:$A$11,0))</f>
        <v>酸辣湯</v>
      </c>
      <c r="G4779" s="12" t="str">
        <f aca="false">INDEX(品項主檔!$C$2:$C$11,MATCH($E4779,品項主檔!$A$2:$A$11,0))</f>
        <v>湯品</v>
      </c>
      <c r="H4779" s="17" t="n">
        <f aca="false">SUMIFS(品項年度售價!$D$2:$D$31,品項年度售價!$A$2:$A$31,$B4779,品項年度售價!$B$2:$B$31,$E4779)</f>
        <v>65</v>
      </c>
      <c r="I4779" s="4" t="n">
        <v>2005</v>
      </c>
      <c r="J4779" s="14" t="n">
        <f aca="false">H4779*I4779</f>
        <v>130325</v>
      </c>
    </row>
    <row r="4780" customFormat="false" ht="15" hidden="false" customHeight="false" outlineLevel="0" collapsed="false">
      <c r="A4780" s="6" t="str">
        <f aca="false">TEXT(B4780,"0")&amp;"-"&amp;TEXT(C4780,"00")</f>
        <v>2026-02</v>
      </c>
      <c r="B4780" s="4" t="n">
        <v>2026</v>
      </c>
      <c r="C4780" s="4" t="n">
        <v>2</v>
      </c>
      <c r="D4780" s="9" t="s">
        <v>332</v>
      </c>
      <c r="E4780" s="9" t="s">
        <v>367</v>
      </c>
      <c r="F4780" s="12" t="str">
        <f aca="false">INDEX(品項主檔!$B$2:$B$11,MATCH($E4780,品項主檔!$A$2:$A$11,0))</f>
        <v>招牌滷味拼盤</v>
      </c>
      <c r="G4780" s="12" t="str">
        <f aca="false">INDEX(品項主檔!$C$2:$C$11,MATCH($E4780,品項主檔!$A$2:$A$11,0))</f>
        <v>小菜</v>
      </c>
      <c r="H4780" s="17" t="n">
        <f aca="false">SUMIFS(品項年度售價!$D$2:$D$31,品項年度售價!$A$2:$A$31,$B4780,品項年度售價!$B$2:$B$31,$E4780)</f>
        <v>130</v>
      </c>
      <c r="I4780" s="4" t="n">
        <v>1131</v>
      </c>
      <c r="J4780" s="14" t="n">
        <f aca="false">H4780*I4780</f>
        <v>147030</v>
      </c>
    </row>
    <row r="4781" customFormat="false" ht="15" hidden="false" customHeight="false" outlineLevel="0" collapsed="false">
      <c r="A4781" s="6" t="str">
        <f aca="false">TEXT(B4781,"0")&amp;"-"&amp;TEXT(C4781,"00")</f>
        <v>2026-02</v>
      </c>
      <c r="B4781" s="4" t="n">
        <v>2026</v>
      </c>
      <c r="C4781" s="4" t="n">
        <v>2</v>
      </c>
      <c r="D4781" s="9" t="s">
        <v>332</v>
      </c>
      <c r="E4781" s="9" t="s">
        <v>370</v>
      </c>
      <c r="F4781" s="12" t="str">
        <f aca="false">INDEX(品項主檔!$B$2:$B$11,MATCH($E4781,品項主檔!$A$2:$A$11,0))</f>
        <v>古早味紅茶</v>
      </c>
      <c r="G4781" s="12" t="str">
        <f aca="false">INDEX(品項主檔!$C$2:$C$11,MATCH($E4781,品項主檔!$A$2:$A$11,0))</f>
        <v>飲品</v>
      </c>
      <c r="H4781" s="17" t="n">
        <f aca="false">SUMIFS(品項年度售價!$D$2:$D$31,品項年度售價!$A$2:$A$31,$B4781,品項年度售價!$B$2:$B$31,$E4781)</f>
        <v>45</v>
      </c>
      <c r="I4781" s="4" t="n">
        <v>2331</v>
      </c>
      <c r="J4781" s="14" t="n">
        <f aca="false">H4781*I4781</f>
        <v>104895</v>
      </c>
    </row>
    <row r="4782" customFormat="false" ht="15" hidden="false" customHeight="false" outlineLevel="0" collapsed="false">
      <c r="A4782" s="6" t="str">
        <f aca="false">TEXT(B4782,"0")&amp;"-"&amp;TEXT(C4782,"00")</f>
        <v>2026-02</v>
      </c>
      <c r="B4782" s="4" t="n">
        <v>2026</v>
      </c>
      <c r="C4782" s="4" t="n">
        <v>2</v>
      </c>
      <c r="D4782" s="9" t="s">
        <v>300</v>
      </c>
      <c r="E4782" s="9" t="s">
        <v>349</v>
      </c>
      <c r="F4782" s="12" t="str">
        <f aca="false">INDEX(品項主檔!$B$2:$B$11,MATCH($E4782,品項主檔!$A$2:$A$11,0))</f>
        <v>招牌牛肉麵</v>
      </c>
      <c r="G4782" s="12" t="str">
        <f aca="false">INDEX(品項主檔!$C$2:$C$11,MATCH($E4782,品項主檔!$A$2:$A$11,0))</f>
        <v>主食</v>
      </c>
      <c r="H4782" s="17" t="n">
        <f aca="false">SUMIFS(品項年度售價!$D$2:$D$31,品項年度售價!$A$2:$A$31,$B4782,品項年度售價!$B$2:$B$31,$E4782)</f>
        <v>305</v>
      </c>
      <c r="I4782" s="4" t="n">
        <v>586</v>
      </c>
      <c r="J4782" s="14" t="n">
        <f aca="false">H4782*I4782</f>
        <v>178730</v>
      </c>
    </row>
    <row r="4783" customFormat="false" ht="15" hidden="false" customHeight="false" outlineLevel="0" collapsed="false">
      <c r="A4783" s="6" t="str">
        <f aca="false">TEXT(B4783,"0")&amp;"-"&amp;TEXT(C4783,"00")</f>
        <v>2026-02</v>
      </c>
      <c r="B4783" s="4" t="n">
        <v>2026</v>
      </c>
      <c r="C4783" s="4" t="n">
        <v>2</v>
      </c>
      <c r="D4783" s="9" t="s">
        <v>300</v>
      </c>
      <c r="E4783" s="9" t="s">
        <v>352</v>
      </c>
      <c r="F4783" s="12" t="str">
        <f aca="false">INDEX(品項主檔!$B$2:$B$11,MATCH($E4783,品項主檔!$A$2:$A$11,0))</f>
        <v>三杯雞定食</v>
      </c>
      <c r="G4783" s="12" t="str">
        <f aca="false">INDEX(品項主檔!$C$2:$C$11,MATCH($E4783,品項主檔!$A$2:$A$11,0))</f>
        <v>主食</v>
      </c>
      <c r="H4783" s="17" t="n">
        <f aca="false">SUMIFS(品項年度售價!$D$2:$D$31,品項年度售價!$A$2:$A$31,$B4783,品項年度售價!$B$2:$B$31,$E4783)</f>
        <v>275</v>
      </c>
      <c r="I4783" s="4" t="n">
        <v>559</v>
      </c>
      <c r="J4783" s="14" t="n">
        <f aca="false">H4783*I4783</f>
        <v>153725</v>
      </c>
    </row>
    <row r="4784" customFormat="false" ht="15" hidden="false" customHeight="false" outlineLevel="0" collapsed="false">
      <c r="A4784" s="6" t="str">
        <f aca="false">TEXT(B4784,"0")&amp;"-"&amp;TEXT(C4784,"00")</f>
        <v>2026-02</v>
      </c>
      <c r="B4784" s="4" t="n">
        <v>2026</v>
      </c>
      <c r="C4784" s="4" t="n">
        <v>2</v>
      </c>
      <c r="D4784" s="9" t="s">
        <v>300</v>
      </c>
      <c r="E4784" s="9" t="s">
        <v>354</v>
      </c>
      <c r="F4784" s="12" t="str">
        <f aca="false">INDEX(品項主檔!$B$2:$B$11,MATCH($E4784,品項主檔!$A$2:$A$11,0))</f>
        <v>蔥油雞腿飯</v>
      </c>
      <c r="G4784" s="12" t="str">
        <f aca="false">INDEX(品項主檔!$C$2:$C$11,MATCH($E4784,品項主檔!$A$2:$A$11,0))</f>
        <v>主食</v>
      </c>
      <c r="H4784" s="17" t="n">
        <f aca="false">SUMIFS(品項年度售價!$D$2:$D$31,品項年度售價!$A$2:$A$31,$B4784,品項年度售價!$B$2:$B$31,$E4784)</f>
        <v>240</v>
      </c>
      <c r="I4784" s="4" t="n">
        <v>469</v>
      </c>
      <c r="J4784" s="14" t="n">
        <f aca="false">H4784*I4784</f>
        <v>112560</v>
      </c>
    </row>
    <row r="4785" customFormat="false" ht="15" hidden="false" customHeight="false" outlineLevel="0" collapsed="false">
      <c r="A4785" s="6" t="str">
        <f aca="false">TEXT(B4785,"0")&amp;"-"&amp;TEXT(C4785,"00")</f>
        <v>2026-02</v>
      </c>
      <c r="B4785" s="4" t="n">
        <v>2026</v>
      </c>
      <c r="C4785" s="4" t="n">
        <v>2</v>
      </c>
      <c r="D4785" s="9" t="s">
        <v>300</v>
      </c>
      <c r="E4785" s="9" t="s">
        <v>356</v>
      </c>
      <c r="F4785" s="12" t="str">
        <f aca="false">INDEX(品項主檔!$B$2:$B$11,MATCH($E4785,品項主檔!$A$2:$A$11,0))</f>
        <v>黑胡椒豬排飯</v>
      </c>
      <c r="G4785" s="12" t="str">
        <f aca="false">INDEX(品項主檔!$C$2:$C$11,MATCH($E4785,品項主檔!$A$2:$A$11,0))</f>
        <v>主食</v>
      </c>
      <c r="H4785" s="17" t="n">
        <f aca="false">SUMIFS(品項年度售價!$D$2:$D$31,品項年度售價!$A$2:$A$31,$B4785,品項年度售價!$B$2:$B$31,$E4785)</f>
        <v>255</v>
      </c>
      <c r="I4785" s="4" t="n">
        <v>536</v>
      </c>
      <c r="J4785" s="14" t="n">
        <f aca="false">H4785*I4785</f>
        <v>136680</v>
      </c>
    </row>
    <row r="4786" customFormat="false" ht="15" hidden="false" customHeight="false" outlineLevel="0" collapsed="false">
      <c r="A4786" s="6" t="str">
        <f aca="false">TEXT(B4786,"0")&amp;"-"&amp;TEXT(C4786,"00")</f>
        <v>2026-02</v>
      </c>
      <c r="B4786" s="4" t="n">
        <v>2026</v>
      </c>
      <c r="C4786" s="4" t="n">
        <v>2</v>
      </c>
      <c r="D4786" s="9" t="s">
        <v>300</v>
      </c>
      <c r="E4786" s="9" t="s">
        <v>358</v>
      </c>
      <c r="F4786" s="12" t="str">
        <f aca="false">INDEX(品項主檔!$B$2:$B$11,MATCH($E4786,品項主檔!$A$2:$A$11,0))</f>
        <v>麻油雞湯麵</v>
      </c>
      <c r="G4786" s="12" t="str">
        <f aca="false">INDEX(品項主檔!$C$2:$C$11,MATCH($E4786,品項主檔!$A$2:$A$11,0))</f>
        <v>主食</v>
      </c>
      <c r="H4786" s="17" t="n">
        <f aca="false">SUMIFS(品項年度售價!$D$2:$D$31,品項年度售價!$A$2:$A$31,$B4786,品項年度售價!$B$2:$B$31,$E4786)</f>
        <v>320</v>
      </c>
      <c r="I4786" s="4" t="n">
        <v>833</v>
      </c>
      <c r="J4786" s="14" t="n">
        <f aca="false">H4786*I4786</f>
        <v>266560</v>
      </c>
    </row>
    <row r="4787" customFormat="false" ht="15" hidden="false" customHeight="false" outlineLevel="0" collapsed="false">
      <c r="A4787" s="6" t="str">
        <f aca="false">TEXT(B4787,"0")&amp;"-"&amp;TEXT(C4787,"00")</f>
        <v>2026-02</v>
      </c>
      <c r="B4787" s="4" t="n">
        <v>2026</v>
      </c>
      <c r="C4787" s="4" t="n">
        <v>2</v>
      </c>
      <c r="D4787" s="9" t="s">
        <v>300</v>
      </c>
      <c r="E4787" s="9" t="s">
        <v>360</v>
      </c>
      <c r="F4787" s="12" t="str">
        <f aca="false">INDEX(品項主檔!$B$2:$B$11,MATCH($E4787,品項主檔!$A$2:$A$11,0))</f>
        <v>塔香涼麵</v>
      </c>
      <c r="G4787" s="12" t="str">
        <f aca="false">INDEX(品項主檔!$C$2:$C$11,MATCH($E4787,品項主檔!$A$2:$A$11,0))</f>
        <v>主食</v>
      </c>
      <c r="H4787" s="17" t="n">
        <f aca="false">SUMIFS(品項年度售價!$D$2:$D$31,品項年度售價!$A$2:$A$31,$B4787,品項年度售價!$B$2:$B$31,$E4787)</f>
        <v>195</v>
      </c>
      <c r="I4787" s="4" t="n">
        <v>205</v>
      </c>
      <c r="J4787" s="14" t="n">
        <f aca="false">H4787*I4787</f>
        <v>39975</v>
      </c>
    </row>
    <row r="4788" customFormat="false" ht="15" hidden="false" customHeight="false" outlineLevel="0" collapsed="false">
      <c r="A4788" s="6" t="str">
        <f aca="false">TEXT(B4788,"0")&amp;"-"&amp;TEXT(C4788,"00")</f>
        <v>2026-02</v>
      </c>
      <c r="B4788" s="4" t="n">
        <v>2026</v>
      </c>
      <c r="C4788" s="4" t="n">
        <v>2</v>
      </c>
      <c r="D4788" s="9" t="s">
        <v>300</v>
      </c>
      <c r="E4788" s="9" t="s">
        <v>362</v>
      </c>
      <c r="F4788" s="12" t="str">
        <f aca="false">INDEX(品項主檔!$B$2:$B$11,MATCH($E4788,品項主檔!$A$2:$A$11,0))</f>
        <v>海鮮炒飯</v>
      </c>
      <c r="G4788" s="12" t="str">
        <f aca="false">INDEX(品項主檔!$C$2:$C$11,MATCH($E4788,品項主檔!$A$2:$A$11,0))</f>
        <v>主食</v>
      </c>
      <c r="H4788" s="17" t="n">
        <f aca="false">SUMIFS(品項年度售價!$D$2:$D$31,品項年度售價!$A$2:$A$31,$B4788,品項年度售價!$B$2:$B$31,$E4788)</f>
        <v>265</v>
      </c>
      <c r="I4788" s="4" t="n">
        <v>417</v>
      </c>
      <c r="J4788" s="14" t="n">
        <f aca="false">H4788*I4788</f>
        <v>110505</v>
      </c>
    </row>
    <row r="4789" customFormat="false" ht="15" hidden="false" customHeight="false" outlineLevel="0" collapsed="false">
      <c r="A4789" s="6" t="str">
        <f aca="false">TEXT(B4789,"0")&amp;"-"&amp;TEXT(C4789,"00")</f>
        <v>2026-02</v>
      </c>
      <c r="B4789" s="4" t="n">
        <v>2026</v>
      </c>
      <c r="C4789" s="4" t="n">
        <v>2</v>
      </c>
      <c r="D4789" s="9" t="s">
        <v>300</v>
      </c>
      <c r="E4789" s="9" t="s">
        <v>364</v>
      </c>
      <c r="F4789" s="12" t="str">
        <f aca="false">INDEX(品項主檔!$B$2:$B$11,MATCH($E4789,品項主檔!$A$2:$A$11,0))</f>
        <v>酸辣湯</v>
      </c>
      <c r="G4789" s="12" t="str">
        <f aca="false">INDEX(品項主檔!$C$2:$C$11,MATCH($E4789,品項主檔!$A$2:$A$11,0))</f>
        <v>湯品</v>
      </c>
      <c r="H4789" s="17" t="n">
        <f aca="false">SUMIFS(品項年度售價!$D$2:$D$31,品項年度售價!$A$2:$A$31,$B4789,品項年度售價!$B$2:$B$31,$E4789)</f>
        <v>65</v>
      </c>
      <c r="I4789" s="4" t="n">
        <v>3092</v>
      </c>
      <c r="J4789" s="14" t="n">
        <f aca="false">H4789*I4789</f>
        <v>200980</v>
      </c>
    </row>
    <row r="4790" customFormat="false" ht="15" hidden="false" customHeight="false" outlineLevel="0" collapsed="false">
      <c r="A4790" s="6" t="str">
        <f aca="false">TEXT(B4790,"0")&amp;"-"&amp;TEXT(C4790,"00")</f>
        <v>2026-02</v>
      </c>
      <c r="B4790" s="4" t="n">
        <v>2026</v>
      </c>
      <c r="C4790" s="4" t="n">
        <v>2</v>
      </c>
      <c r="D4790" s="9" t="s">
        <v>300</v>
      </c>
      <c r="E4790" s="9" t="s">
        <v>367</v>
      </c>
      <c r="F4790" s="12" t="str">
        <f aca="false">INDEX(品項主檔!$B$2:$B$11,MATCH($E4790,品項主檔!$A$2:$A$11,0))</f>
        <v>招牌滷味拼盤</v>
      </c>
      <c r="G4790" s="12" t="str">
        <f aca="false">INDEX(品項主檔!$C$2:$C$11,MATCH($E4790,品項主檔!$A$2:$A$11,0))</f>
        <v>小菜</v>
      </c>
      <c r="H4790" s="17" t="n">
        <f aca="false">SUMIFS(品項年度售價!$D$2:$D$31,品項年度售價!$A$2:$A$31,$B4790,品項年度售價!$B$2:$B$31,$E4790)</f>
        <v>130</v>
      </c>
      <c r="I4790" s="4" t="n">
        <v>2040</v>
      </c>
      <c r="J4790" s="14" t="n">
        <f aca="false">H4790*I4790</f>
        <v>265200</v>
      </c>
    </row>
    <row r="4791" customFormat="false" ht="15" hidden="false" customHeight="false" outlineLevel="0" collapsed="false">
      <c r="A4791" s="6" t="str">
        <f aca="false">TEXT(B4791,"0")&amp;"-"&amp;TEXT(C4791,"00")</f>
        <v>2026-02</v>
      </c>
      <c r="B4791" s="4" t="n">
        <v>2026</v>
      </c>
      <c r="C4791" s="4" t="n">
        <v>2</v>
      </c>
      <c r="D4791" s="9" t="s">
        <v>300</v>
      </c>
      <c r="E4791" s="9" t="s">
        <v>370</v>
      </c>
      <c r="F4791" s="12" t="str">
        <f aca="false">INDEX(品項主檔!$B$2:$B$11,MATCH($E4791,品項主檔!$A$2:$A$11,0))</f>
        <v>古早味紅茶</v>
      </c>
      <c r="G4791" s="12" t="str">
        <f aca="false">INDEX(品項主檔!$C$2:$C$11,MATCH($E4791,品項主檔!$A$2:$A$11,0))</f>
        <v>飲品</v>
      </c>
      <c r="H4791" s="17" t="n">
        <f aca="false">SUMIFS(品項年度售價!$D$2:$D$31,品項年度售價!$A$2:$A$31,$B4791,品項年度售價!$B$2:$B$31,$E4791)</f>
        <v>45</v>
      </c>
      <c r="I4791" s="4" t="n">
        <v>4442</v>
      </c>
      <c r="J4791" s="14" t="n">
        <f aca="false">H4791*I4791</f>
        <v>199890</v>
      </c>
    </row>
    <row r="4792" customFormat="false" ht="15" hidden="false" customHeight="false" outlineLevel="0" collapsed="false">
      <c r="A4792" s="6" t="str">
        <f aca="false">TEXT(B4792,"0")&amp;"-"&amp;TEXT(C4792,"00")</f>
        <v>2026-02</v>
      </c>
      <c r="B4792" s="4" t="n">
        <v>2026</v>
      </c>
      <c r="C4792" s="4" t="n">
        <v>2</v>
      </c>
      <c r="D4792" s="9" t="s">
        <v>305</v>
      </c>
      <c r="E4792" s="9" t="s">
        <v>349</v>
      </c>
      <c r="F4792" s="12" t="str">
        <f aca="false">INDEX(品項主檔!$B$2:$B$11,MATCH($E4792,品項主檔!$A$2:$A$11,0))</f>
        <v>招牌牛肉麵</v>
      </c>
      <c r="G4792" s="12" t="str">
        <f aca="false">INDEX(品項主檔!$C$2:$C$11,MATCH($E4792,品項主檔!$A$2:$A$11,0))</f>
        <v>主食</v>
      </c>
      <c r="H4792" s="17" t="n">
        <f aca="false">SUMIFS(品項年度售價!$D$2:$D$31,品項年度售價!$A$2:$A$31,$B4792,品項年度售價!$B$2:$B$31,$E4792)</f>
        <v>305</v>
      </c>
      <c r="I4792" s="4" t="n">
        <v>509</v>
      </c>
      <c r="J4792" s="14" t="n">
        <f aca="false">H4792*I4792</f>
        <v>155245</v>
      </c>
    </row>
    <row r="4793" customFormat="false" ht="15" hidden="false" customHeight="false" outlineLevel="0" collapsed="false">
      <c r="A4793" s="6" t="str">
        <f aca="false">TEXT(B4793,"0")&amp;"-"&amp;TEXT(C4793,"00")</f>
        <v>2026-02</v>
      </c>
      <c r="B4793" s="4" t="n">
        <v>2026</v>
      </c>
      <c r="C4793" s="4" t="n">
        <v>2</v>
      </c>
      <c r="D4793" s="9" t="s">
        <v>305</v>
      </c>
      <c r="E4793" s="9" t="s">
        <v>352</v>
      </c>
      <c r="F4793" s="12" t="str">
        <f aca="false">INDEX(品項主檔!$B$2:$B$11,MATCH($E4793,品項主檔!$A$2:$A$11,0))</f>
        <v>三杯雞定食</v>
      </c>
      <c r="G4793" s="12" t="str">
        <f aca="false">INDEX(品項主檔!$C$2:$C$11,MATCH($E4793,品項主檔!$A$2:$A$11,0))</f>
        <v>主食</v>
      </c>
      <c r="H4793" s="17" t="n">
        <f aca="false">SUMIFS(品項年度售價!$D$2:$D$31,品項年度售價!$A$2:$A$31,$B4793,品項年度售價!$B$2:$B$31,$E4793)</f>
        <v>275</v>
      </c>
      <c r="I4793" s="4" t="n">
        <v>454</v>
      </c>
      <c r="J4793" s="14" t="n">
        <f aca="false">H4793*I4793</f>
        <v>124850</v>
      </c>
    </row>
    <row r="4794" customFormat="false" ht="15" hidden="false" customHeight="false" outlineLevel="0" collapsed="false">
      <c r="A4794" s="6" t="str">
        <f aca="false">TEXT(B4794,"0")&amp;"-"&amp;TEXT(C4794,"00")</f>
        <v>2026-02</v>
      </c>
      <c r="B4794" s="4" t="n">
        <v>2026</v>
      </c>
      <c r="C4794" s="4" t="n">
        <v>2</v>
      </c>
      <c r="D4794" s="9" t="s">
        <v>305</v>
      </c>
      <c r="E4794" s="9" t="s">
        <v>354</v>
      </c>
      <c r="F4794" s="12" t="str">
        <f aca="false">INDEX(品項主檔!$B$2:$B$11,MATCH($E4794,品項主檔!$A$2:$A$11,0))</f>
        <v>蔥油雞腿飯</v>
      </c>
      <c r="G4794" s="12" t="str">
        <f aca="false">INDEX(品項主檔!$C$2:$C$11,MATCH($E4794,品項主檔!$A$2:$A$11,0))</f>
        <v>主食</v>
      </c>
      <c r="H4794" s="17" t="n">
        <f aca="false">SUMIFS(品項年度售價!$D$2:$D$31,品項年度售價!$A$2:$A$31,$B4794,品項年度售價!$B$2:$B$31,$E4794)</f>
        <v>240</v>
      </c>
      <c r="I4794" s="4" t="n">
        <v>585</v>
      </c>
      <c r="J4794" s="14" t="n">
        <f aca="false">H4794*I4794</f>
        <v>140400</v>
      </c>
    </row>
    <row r="4795" customFormat="false" ht="15" hidden="false" customHeight="false" outlineLevel="0" collapsed="false">
      <c r="A4795" s="6" t="str">
        <f aca="false">TEXT(B4795,"0")&amp;"-"&amp;TEXT(C4795,"00")</f>
        <v>2026-02</v>
      </c>
      <c r="B4795" s="4" t="n">
        <v>2026</v>
      </c>
      <c r="C4795" s="4" t="n">
        <v>2</v>
      </c>
      <c r="D4795" s="9" t="s">
        <v>305</v>
      </c>
      <c r="E4795" s="9" t="s">
        <v>356</v>
      </c>
      <c r="F4795" s="12" t="str">
        <f aca="false">INDEX(品項主檔!$B$2:$B$11,MATCH($E4795,品項主檔!$A$2:$A$11,0))</f>
        <v>黑胡椒豬排飯</v>
      </c>
      <c r="G4795" s="12" t="str">
        <f aca="false">INDEX(品項主檔!$C$2:$C$11,MATCH($E4795,品項主檔!$A$2:$A$11,0))</f>
        <v>主食</v>
      </c>
      <c r="H4795" s="17" t="n">
        <f aca="false">SUMIFS(品項年度售價!$D$2:$D$31,品項年度售價!$A$2:$A$31,$B4795,品項年度售價!$B$2:$B$31,$E4795)</f>
        <v>255</v>
      </c>
      <c r="I4795" s="4" t="n">
        <v>613</v>
      </c>
      <c r="J4795" s="14" t="n">
        <f aca="false">H4795*I4795</f>
        <v>156315</v>
      </c>
    </row>
    <row r="4796" customFormat="false" ht="15" hidden="false" customHeight="false" outlineLevel="0" collapsed="false">
      <c r="A4796" s="6" t="str">
        <f aca="false">TEXT(B4796,"0")&amp;"-"&amp;TEXT(C4796,"00")</f>
        <v>2026-02</v>
      </c>
      <c r="B4796" s="4" t="n">
        <v>2026</v>
      </c>
      <c r="C4796" s="4" t="n">
        <v>2</v>
      </c>
      <c r="D4796" s="9" t="s">
        <v>305</v>
      </c>
      <c r="E4796" s="9" t="s">
        <v>358</v>
      </c>
      <c r="F4796" s="12" t="str">
        <f aca="false">INDEX(品項主檔!$B$2:$B$11,MATCH($E4796,品項主檔!$A$2:$A$11,0))</f>
        <v>麻油雞湯麵</v>
      </c>
      <c r="G4796" s="12" t="str">
        <f aca="false">INDEX(品項主檔!$C$2:$C$11,MATCH($E4796,品項主檔!$A$2:$A$11,0))</f>
        <v>主食</v>
      </c>
      <c r="H4796" s="17" t="n">
        <f aca="false">SUMIFS(品項年度售價!$D$2:$D$31,品項年度售價!$A$2:$A$31,$B4796,品項年度售價!$B$2:$B$31,$E4796)</f>
        <v>320</v>
      </c>
      <c r="I4796" s="4" t="n">
        <v>718</v>
      </c>
      <c r="J4796" s="14" t="n">
        <f aca="false">H4796*I4796</f>
        <v>229760</v>
      </c>
    </row>
    <row r="4797" customFormat="false" ht="15" hidden="false" customHeight="false" outlineLevel="0" collapsed="false">
      <c r="A4797" s="6" t="str">
        <f aca="false">TEXT(B4797,"0")&amp;"-"&amp;TEXT(C4797,"00")</f>
        <v>2026-02</v>
      </c>
      <c r="B4797" s="4" t="n">
        <v>2026</v>
      </c>
      <c r="C4797" s="4" t="n">
        <v>2</v>
      </c>
      <c r="D4797" s="9" t="s">
        <v>305</v>
      </c>
      <c r="E4797" s="9" t="s">
        <v>360</v>
      </c>
      <c r="F4797" s="12" t="str">
        <f aca="false">INDEX(品項主檔!$B$2:$B$11,MATCH($E4797,品項主檔!$A$2:$A$11,0))</f>
        <v>塔香涼麵</v>
      </c>
      <c r="G4797" s="12" t="str">
        <f aca="false">INDEX(品項主檔!$C$2:$C$11,MATCH($E4797,品項主檔!$A$2:$A$11,0))</f>
        <v>主食</v>
      </c>
      <c r="H4797" s="17" t="n">
        <f aca="false">SUMIFS(品項年度售價!$D$2:$D$31,品項年度售價!$A$2:$A$31,$B4797,品項年度售價!$B$2:$B$31,$E4797)</f>
        <v>195</v>
      </c>
      <c r="I4797" s="4" t="n">
        <v>233</v>
      </c>
      <c r="J4797" s="14" t="n">
        <f aca="false">H4797*I4797</f>
        <v>45435</v>
      </c>
    </row>
    <row r="4798" customFormat="false" ht="15" hidden="false" customHeight="false" outlineLevel="0" collapsed="false">
      <c r="A4798" s="6" t="str">
        <f aca="false">TEXT(B4798,"0")&amp;"-"&amp;TEXT(C4798,"00")</f>
        <v>2026-02</v>
      </c>
      <c r="B4798" s="4" t="n">
        <v>2026</v>
      </c>
      <c r="C4798" s="4" t="n">
        <v>2</v>
      </c>
      <c r="D4798" s="9" t="s">
        <v>305</v>
      </c>
      <c r="E4798" s="9" t="s">
        <v>362</v>
      </c>
      <c r="F4798" s="12" t="str">
        <f aca="false">INDEX(品項主檔!$B$2:$B$11,MATCH($E4798,品項主檔!$A$2:$A$11,0))</f>
        <v>海鮮炒飯</v>
      </c>
      <c r="G4798" s="12" t="str">
        <f aca="false">INDEX(品項主檔!$C$2:$C$11,MATCH($E4798,品項主檔!$A$2:$A$11,0))</f>
        <v>主食</v>
      </c>
      <c r="H4798" s="17" t="n">
        <f aca="false">SUMIFS(品項年度售價!$D$2:$D$31,品項年度售價!$A$2:$A$31,$B4798,品項年度售價!$B$2:$B$31,$E4798)</f>
        <v>265</v>
      </c>
      <c r="I4798" s="4" t="n">
        <v>473</v>
      </c>
      <c r="J4798" s="14" t="n">
        <f aca="false">H4798*I4798</f>
        <v>125345</v>
      </c>
    </row>
    <row r="4799" customFormat="false" ht="15" hidden="false" customHeight="false" outlineLevel="0" collapsed="false">
      <c r="A4799" s="6" t="str">
        <f aca="false">TEXT(B4799,"0")&amp;"-"&amp;TEXT(C4799,"00")</f>
        <v>2026-02</v>
      </c>
      <c r="B4799" s="4" t="n">
        <v>2026</v>
      </c>
      <c r="C4799" s="4" t="n">
        <v>2</v>
      </c>
      <c r="D4799" s="9" t="s">
        <v>305</v>
      </c>
      <c r="E4799" s="9" t="s">
        <v>364</v>
      </c>
      <c r="F4799" s="12" t="str">
        <f aca="false">INDEX(品項主檔!$B$2:$B$11,MATCH($E4799,品項主檔!$A$2:$A$11,0))</f>
        <v>酸辣湯</v>
      </c>
      <c r="G4799" s="12" t="str">
        <f aca="false">INDEX(品項主檔!$C$2:$C$11,MATCH($E4799,品項主檔!$A$2:$A$11,0))</f>
        <v>湯品</v>
      </c>
      <c r="H4799" s="17" t="n">
        <f aca="false">SUMIFS(品項年度售價!$D$2:$D$31,品項年度售價!$A$2:$A$31,$B4799,品項年度售價!$B$2:$B$31,$E4799)</f>
        <v>65</v>
      </c>
      <c r="I4799" s="4" t="n">
        <v>3265</v>
      </c>
      <c r="J4799" s="14" t="n">
        <f aca="false">H4799*I4799</f>
        <v>212225</v>
      </c>
    </row>
    <row r="4800" customFormat="false" ht="15" hidden="false" customHeight="false" outlineLevel="0" collapsed="false">
      <c r="A4800" s="6" t="str">
        <f aca="false">TEXT(B4800,"0")&amp;"-"&amp;TEXT(C4800,"00")</f>
        <v>2026-02</v>
      </c>
      <c r="B4800" s="4" t="n">
        <v>2026</v>
      </c>
      <c r="C4800" s="4" t="n">
        <v>2</v>
      </c>
      <c r="D4800" s="9" t="s">
        <v>305</v>
      </c>
      <c r="E4800" s="9" t="s">
        <v>367</v>
      </c>
      <c r="F4800" s="12" t="str">
        <f aca="false">INDEX(品項主檔!$B$2:$B$11,MATCH($E4800,品項主檔!$A$2:$A$11,0))</f>
        <v>招牌滷味拼盤</v>
      </c>
      <c r="G4800" s="12" t="str">
        <f aca="false">INDEX(品項主檔!$C$2:$C$11,MATCH($E4800,品項主檔!$A$2:$A$11,0))</f>
        <v>小菜</v>
      </c>
      <c r="H4800" s="17" t="n">
        <f aca="false">SUMIFS(品項年度售價!$D$2:$D$31,品項年度售價!$A$2:$A$31,$B4800,品項年度售價!$B$2:$B$31,$E4800)</f>
        <v>130</v>
      </c>
      <c r="I4800" s="4" t="n">
        <v>1873</v>
      </c>
      <c r="J4800" s="14" t="n">
        <f aca="false">H4800*I4800</f>
        <v>243490</v>
      </c>
    </row>
    <row r="4801" customFormat="false" ht="15" hidden="false" customHeight="false" outlineLevel="0" collapsed="false">
      <c r="A4801" s="6" t="str">
        <f aca="false">TEXT(B4801,"0")&amp;"-"&amp;TEXT(C4801,"00")</f>
        <v>2026-02</v>
      </c>
      <c r="B4801" s="4" t="n">
        <v>2026</v>
      </c>
      <c r="C4801" s="4" t="n">
        <v>2</v>
      </c>
      <c r="D4801" s="9" t="s">
        <v>305</v>
      </c>
      <c r="E4801" s="9" t="s">
        <v>370</v>
      </c>
      <c r="F4801" s="12" t="str">
        <f aca="false">INDEX(品項主檔!$B$2:$B$11,MATCH($E4801,品項主檔!$A$2:$A$11,0))</f>
        <v>古早味紅茶</v>
      </c>
      <c r="G4801" s="12" t="str">
        <f aca="false">INDEX(品項主檔!$C$2:$C$11,MATCH($E4801,品項主檔!$A$2:$A$11,0))</f>
        <v>飲品</v>
      </c>
      <c r="H4801" s="17" t="n">
        <f aca="false">SUMIFS(品項年度售價!$D$2:$D$31,品項年度售價!$A$2:$A$31,$B4801,品項年度售價!$B$2:$B$31,$E4801)</f>
        <v>45</v>
      </c>
      <c r="I4801" s="4" t="n">
        <v>3328</v>
      </c>
      <c r="J4801" s="14" t="n">
        <f aca="false">H4801*I4801</f>
        <v>149760</v>
      </c>
    </row>
    <row r="4802" customFormat="false" ht="15" hidden="false" customHeight="false" outlineLevel="0" collapsed="false">
      <c r="A4802" s="6" t="str">
        <f aca="false">TEXT(B4802,"0")&amp;"-"&amp;TEXT(C4802,"00")</f>
        <v>2026-02</v>
      </c>
      <c r="B4802" s="4" t="n">
        <v>2026</v>
      </c>
      <c r="C4802" s="4" t="n">
        <v>2</v>
      </c>
      <c r="D4802" s="9" t="s">
        <v>307</v>
      </c>
      <c r="E4802" s="9" t="s">
        <v>349</v>
      </c>
      <c r="F4802" s="12" t="str">
        <f aca="false">INDEX(品項主檔!$B$2:$B$11,MATCH($E4802,品項主檔!$A$2:$A$11,0))</f>
        <v>招牌牛肉麵</v>
      </c>
      <c r="G4802" s="12" t="str">
        <f aca="false">INDEX(品項主檔!$C$2:$C$11,MATCH($E4802,品項主檔!$A$2:$A$11,0))</f>
        <v>主食</v>
      </c>
      <c r="H4802" s="17" t="n">
        <f aca="false">SUMIFS(品項年度售價!$D$2:$D$31,品項年度售價!$A$2:$A$31,$B4802,品項年度售價!$B$2:$B$31,$E4802)</f>
        <v>305</v>
      </c>
      <c r="I4802" s="4" t="n">
        <v>374</v>
      </c>
      <c r="J4802" s="14" t="n">
        <f aca="false">H4802*I4802</f>
        <v>114070</v>
      </c>
    </row>
    <row r="4803" customFormat="false" ht="15" hidden="false" customHeight="false" outlineLevel="0" collapsed="false">
      <c r="A4803" s="6" t="str">
        <f aca="false">TEXT(B4803,"0")&amp;"-"&amp;TEXT(C4803,"00")</f>
        <v>2026-02</v>
      </c>
      <c r="B4803" s="4" t="n">
        <v>2026</v>
      </c>
      <c r="C4803" s="4" t="n">
        <v>2</v>
      </c>
      <c r="D4803" s="9" t="s">
        <v>307</v>
      </c>
      <c r="E4803" s="9" t="s">
        <v>352</v>
      </c>
      <c r="F4803" s="12" t="str">
        <f aca="false">INDEX(品項主檔!$B$2:$B$11,MATCH($E4803,品項主檔!$A$2:$A$11,0))</f>
        <v>三杯雞定食</v>
      </c>
      <c r="G4803" s="12" t="str">
        <f aca="false">INDEX(品項主檔!$C$2:$C$11,MATCH($E4803,品項主檔!$A$2:$A$11,0))</f>
        <v>主食</v>
      </c>
      <c r="H4803" s="17" t="n">
        <f aca="false">SUMIFS(品項年度售價!$D$2:$D$31,品項年度售價!$A$2:$A$31,$B4803,品項年度售價!$B$2:$B$31,$E4803)</f>
        <v>275</v>
      </c>
      <c r="I4803" s="4" t="n">
        <v>377</v>
      </c>
      <c r="J4803" s="14" t="n">
        <f aca="false">H4803*I4803</f>
        <v>103675</v>
      </c>
    </row>
    <row r="4804" customFormat="false" ht="15" hidden="false" customHeight="false" outlineLevel="0" collapsed="false">
      <c r="A4804" s="6" t="str">
        <f aca="false">TEXT(B4804,"0")&amp;"-"&amp;TEXT(C4804,"00")</f>
        <v>2026-02</v>
      </c>
      <c r="B4804" s="4" t="n">
        <v>2026</v>
      </c>
      <c r="C4804" s="4" t="n">
        <v>2</v>
      </c>
      <c r="D4804" s="9" t="s">
        <v>307</v>
      </c>
      <c r="E4804" s="9" t="s">
        <v>354</v>
      </c>
      <c r="F4804" s="12" t="str">
        <f aca="false">INDEX(品項主檔!$B$2:$B$11,MATCH($E4804,品項主檔!$A$2:$A$11,0))</f>
        <v>蔥油雞腿飯</v>
      </c>
      <c r="G4804" s="12" t="str">
        <f aca="false">INDEX(品項主檔!$C$2:$C$11,MATCH($E4804,品項主檔!$A$2:$A$11,0))</f>
        <v>主食</v>
      </c>
      <c r="H4804" s="17" t="n">
        <f aca="false">SUMIFS(品項年度售價!$D$2:$D$31,品項年度售價!$A$2:$A$31,$B4804,品項年度售價!$B$2:$B$31,$E4804)</f>
        <v>240</v>
      </c>
      <c r="I4804" s="4" t="n">
        <v>347</v>
      </c>
      <c r="J4804" s="14" t="n">
        <f aca="false">H4804*I4804</f>
        <v>83280</v>
      </c>
    </row>
    <row r="4805" customFormat="false" ht="15" hidden="false" customHeight="false" outlineLevel="0" collapsed="false">
      <c r="A4805" s="6" t="str">
        <f aca="false">TEXT(B4805,"0")&amp;"-"&amp;TEXT(C4805,"00")</f>
        <v>2026-02</v>
      </c>
      <c r="B4805" s="4" t="n">
        <v>2026</v>
      </c>
      <c r="C4805" s="4" t="n">
        <v>2</v>
      </c>
      <c r="D4805" s="9" t="s">
        <v>307</v>
      </c>
      <c r="E4805" s="9" t="s">
        <v>356</v>
      </c>
      <c r="F4805" s="12" t="str">
        <f aca="false">INDEX(品項主檔!$B$2:$B$11,MATCH($E4805,品項主檔!$A$2:$A$11,0))</f>
        <v>黑胡椒豬排飯</v>
      </c>
      <c r="G4805" s="12" t="str">
        <f aca="false">INDEX(品項主檔!$C$2:$C$11,MATCH($E4805,品項主檔!$A$2:$A$11,0))</f>
        <v>主食</v>
      </c>
      <c r="H4805" s="17" t="n">
        <f aca="false">SUMIFS(品項年度售價!$D$2:$D$31,品項年度售價!$A$2:$A$31,$B4805,品項年度售價!$B$2:$B$31,$E4805)</f>
        <v>255</v>
      </c>
      <c r="I4805" s="4" t="n">
        <v>466</v>
      </c>
      <c r="J4805" s="14" t="n">
        <f aca="false">H4805*I4805</f>
        <v>118830</v>
      </c>
    </row>
    <row r="4806" customFormat="false" ht="15" hidden="false" customHeight="false" outlineLevel="0" collapsed="false">
      <c r="A4806" s="6" t="str">
        <f aca="false">TEXT(B4806,"0")&amp;"-"&amp;TEXT(C4806,"00")</f>
        <v>2026-02</v>
      </c>
      <c r="B4806" s="4" t="n">
        <v>2026</v>
      </c>
      <c r="C4806" s="4" t="n">
        <v>2</v>
      </c>
      <c r="D4806" s="9" t="s">
        <v>307</v>
      </c>
      <c r="E4806" s="9" t="s">
        <v>358</v>
      </c>
      <c r="F4806" s="12" t="str">
        <f aca="false">INDEX(品項主檔!$B$2:$B$11,MATCH($E4806,品項主檔!$A$2:$A$11,0))</f>
        <v>麻油雞湯麵</v>
      </c>
      <c r="G4806" s="12" t="str">
        <f aca="false">INDEX(品項主檔!$C$2:$C$11,MATCH($E4806,品項主檔!$A$2:$A$11,0))</f>
        <v>主食</v>
      </c>
      <c r="H4806" s="17" t="n">
        <f aca="false">SUMIFS(品項年度售價!$D$2:$D$31,品項年度售價!$A$2:$A$31,$B4806,品項年度售價!$B$2:$B$31,$E4806)</f>
        <v>320</v>
      </c>
      <c r="I4806" s="4" t="n">
        <v>520</v>
      </c>
      <c r="J4806" s="14" t="n">
        <f aca="false">H4806*I4806</f>
        <v>166400</v>
      </c>
    </row>
    <row r="4807" customFormat="false" ht="15" hidden="false" customHeight="false" outlineLevel="0" collapsed="false">
      <c r="A4807" s="6" t="str">
        <f aca="false">TEXT(B4807,"0")&amp;"-"&amp;TEXT(C4807,"00")</f>
        <v>2026-02</v>
      </c>
      <c r="B4807" s="4" t="n">
        <v>2026</v>
      </c>
      <c r="C4807" s="4" t="n">
        <v>2</v>
      </c>
      <c r="D4807" s="9" t="s">
        <v>307</v>
      </c>
      <c r="E4807" s="9" t="s">
        <v>360</v>
      </c>
      <c r="F4807" s="12" t="str">
        <f aca="false">INDEX(品項主檔!$B$2:$B$11,MATCH($E4807,品項主檔!$A$2:$A$11,0))</f>
        <v>塔香涼麵</v>
      </c>
      <c r="G4807" s="12" t="str">
        <f aca="false">INDEX(品項主檔!$C$2:$C$11,MATCH($E4807,品項主檔!$A$2:$A$11,0))</f>
        <v>主食</v>
      </c>
      <c r="H4807" s="17" t="n">
        <f aca="false">SUMIFS(品項年度售價!$D$2:$D$31,品項年度售價!$A$2:$A$31,$B4807,品項年度售價!$B$2:$B$31,$E4807)</f>
        <v>195</v>
      </c>
      <c r="I4807" s="4" t="n">
        <v>214</v>
      </c>
      <c r="J4807" s="14" t="n">
        <f aca="false">H4807*I4807</f>
        <v>41730</v>
      </c>
    </row>
    <row r="4808" customFormat="false" ht="15" hidden="false" customHeight="false" outlineLevel="0" collapsed="false">
      <c r="A4808" s="6" t="str">
        <f aca="false">TEXT(B4808,"0")&amp;"-"&amp;TEXT(C4808,"00")</f>
        <v>2026-02</v>
      </c>
      <c r="B4808" s="4" t="n">
        <v>2026</v>
      </c>
      <c r="C4808" s="4" t="n">
        <v>2</v>
      </c>
      <c r="D4808" s="9" t="s">
        <v>307</v>
      </c>
      <c r="E4808" s="9" t="s">
        <v>362</v>
      </c>
      <c r="F4808" s="12" t="str">
        <f aca="false">INDEX(品項主檔!$B$2:$B$11,MATCH($E4808,品項主檔!$A$2:$A$11,0))</f>
        <v>海鮮炒飯</v>
      </c>
      <c r="G4808" s="12" t="str">
        <f aca="false">INDEX(品項主檔!$C$2:$C$11,MATCH($E4808,品項主檔!$A$2:$A$11,0))</f>
        <v>主食</v>
      </c>
      <c r="H4808" s="17" t="n">
        <f aca="false">SUMIFS(品項年度售價!$D$2:$D$31,品項年度售價!$A$2:$A$31,$B4808,品項年度售價!$B$2:$B$31,$E4808)</f>
        <v>265</v>
      </c>
      <c r="I4808" s="4" t="n">
        <v>453</v>
      </c>
      <c r="J4808" s="14" t="n">
        <f aca="false">H4808*I4808</f>
        <v>120045</v>
      </c>
    </row>
    <row r="4809" customFormat="false" ht="15" hidden="false" customHeight="false" outlineLevel="0" collapsed="false">
      <c r="A4809" s="6" t="str">
        <f aca="false">TEXT(B4809,"0")&amp;"-"&amp;TEXT(C4809,"00")</f>
        <v>2026-02</v>
      </c>
      <c r="B4809" s="4" t="n">
        <v>2026</v>
      </c>
      <c r="C4809" s="4" t="n">
        <v>2</v>
      </c>
      <c r="D4809" s="9" t="s">
        <v>307</v>
      </c>
      <c r="E4809" s="9" t="s">
        <v>364</v>
      </c>
      <c r="F4809" s="12" t="str">
        <f aca="false">INDEX(品項主檔!$B$2:$B$11,MATCH($E4809,品項主檔!$A$2:$A$11,0))</f>
        <v>酸辣湯</v>
      </c>
      <c r="G4809" s="12" t="str">
        <f aca="false">INDEX(品項主檔!$C$2:$C$11,MATCH($E4809,品項主檔!$A$2:$A$11,0))</f>
        <v>湯品</v>
      </c>
      <c r="H4809" s="17" t="n">
        <f aca="false">SUMIFS(品項年度售價!$D$2:$D$31,品項年度售價!$A$2:$A$31,$B4809,品項年度售價!$B$2:$B$31,$E4809)</f>
        <v>65</v>
      </c>
      <c r="I4809" s="4" t="n">
        <v>1849</v>
      </c>
      <c r="J4809" s="14" t="n">
        <f aca="false">H4809*I4809</f>
        <v>120185</v>
      </c>
    </row>
    <row r="4810" customFormat="false" ht="15" hidden="false" customHeight="false" outlineLevel="0" collapsed="false">
      <c r="A4810" s="6" t="str">
        <f aca="false">TEXT(B4810,"0")&amp;"-"&amp;TEXT(C4810,"00")</f>
        <v>2026-02</v>
      </c>
      <c r="B4810" s="4" t="n">
        <v>2026</v>
      </c>
      <c r="C4810" s="4" t="n">
        <v>2</v>
      </c>
      <c r="D4810" s="9" t="s">
        <v>307</v>
      </c>
      <c r="E4810" s="9" t="s">
        <v>367</v>
      </c>
      <c r="F4810" s="12" t="str">
        <f aca="false">INDEX(品項主檔!$B$2:$B$11,MATCH($E4810,品項主檔!$A$2:$A$11,0))</f>
        <v>招牌滷味拼盤</v>
      </c>
      <c r="G4810" s="12" t="str">
        <f aca="false">INDEX(品項主檔!$C$2:$C$11,MATCH($E4810,品項主檔!$A$2:$A$11,0))</f>
        <v>小菜</v>
      </c>
      <c r="H4810" s="17" t="n">
        <f aca="false">SUMIFS(品項年度售價!$D$2:$D$31,品項年度售價!$A$2:$A$31,$B4810,品項年度售價!$B$2:$B$31,$E4810)</f>
        <v>130</v>
      </c>
      <c r="I4810" s="4" t="n">
        <v>1630</v>
      </c>
      <c r="J4810" s="14" t="n">
        <f aca="false">H4810*I4810</f>
        <v>211900</v>
      </c>
    </row>
    <row r="4811" customFormat="false" ht="15" hidden="false" customHeight="false" outlineLevel="0" collapsed="false">
      <c r="A4811" s="6" t="str">
        <f aca="false">TEXT(B4811,"0")&amp;"-"&amp;TEXT(C4811,"00")</f>
        <v>2026-02</v>
      </c>
      <c r="B4811" s="4" t="n">
        <v>2026</v>
      </c>
      <c r="C4811" s="4" t="n">
        <v>2</v>
      </c>
      <c r="D4811" s="9" t="s">
        <v>307</v>
      </c>
      <c r="E4811" s="9" t="s">
        <v>370</v>
      </c>
      <c r="F4811" s="12" t="str">
        <f aca="false">INDEX(品項主檔!$B$2:$B$11,MATCH($E4811,品項主檔!$A$2:$A$11,0))</f>
        <v>古早味紅茶</v>
      </c>
      <c r="G4811" s="12" t="str">
        <f aca="false">INDEX(品項主檔!$C$2:$C$11,MATCH($E4811,品項主檔!$A$2:$A$11,0))</f>
        <v>飲品</v>
      </c>
      <c r="H4811" s="17" t="n">
        <f aca="false">SUMIFS(品項年度售價!$D$2:$D$31,品項年度售價!$A$2:$A$31,$B4811,品項年度售價!$B$2:$B$31,$E4811)</f>
        <v>45</v>
      </c>
      <c r="I4811" s="4" t="n">
        <v>2643</v>
      </c>
      <c r="J4811" s="14" t="n">
        <f aca="false">H4811*I4811</f>
        <v>118935</v>
      </c>
    </row>
    <row r="4812" customFormat="false" ht="15" hidden="false" customHeight="false" outlineLevel="0" collapsed="false">
      <c r="A4812" s="6" t="str">
        <f aca="false">TEXT(B4812,"0")&amp;"-"&amp;TEXT(C4812,"00")</f>
        <v>2026-02</v>
      </c>
      <c r="B4812" s="4" t="n">
        <v>2026</v>
      </c>
      <c r="C4812" s="4" t="n">
        <v>2</v>
      </c>
      <c r="D4812" s="9" t="s">
        <v>310</v>
      </c>
      <c r="E4812" s="9" t="s">
        <v>349</v>
      </c>
      <c r="F4812" s="12" t="str">
        <f aca="false">INDEX(品項主檔!$B$2:$B$11,MATCH($E4812,品項主檔!$A$2:$A$11,0))</f>
        <v>招牌牛肉麵</v>
      </c>
      <c r="G4812" s="12" t="str">
        <f aca="false">INDEX(品項主檔!$C$2:$C$11,MATCH($E4812,品項主檔!$A$2:$A$11,0))</f>
        <v>主食</v>
      </c>
      <c r="H4812" s="17" t="n">
        <f aca="false">SUMIFS(品項年度售價!$D$2:$D$31,品項年度售價!$A$2:$A$31,$B4812,品項年度售價!$B$2:$B$31,$E4812)</f>
        <v>305</v>
      </c>
      <c r="I4812" s="4" t="n">
        <v>314</v>
      </c>
      <c r="J4812" s="14" t="n">
        <f aca="false">H4812*I4812</f>
        <v>95770</v>
      </c>
    </row>
    <row r="4813" customFormat="false" ht="15" hidden="false" customHeight="false" outlineLevel="0" collapsed="false">
      <c r="A4813" s="6" t="str">
        <f aca="false">TEXT(B4813,"0")&amp;"-"&amp;TEXT(C4813,"00")</f>
        <v>2026-02</v>
      </c>
      <c r="B4813" s="4" t="n">
        <v>2026</v>
      </c>
      <c r="C4813" s="4" t="n">
        <v>2</v>
      </c>
      <c r="D4813" s="9" t="s">
        <v>310</v>
      </c>
      <c r="E4813" s="9" t="s">
        <v>352</v>
      </c>
      <c r="F4813" s="12" t="str">
        <f aca="false">INDEX(品項主檔!$B$2:$B$11,MATCH($E4813,品項主檔!$A$2:$A$11,0))</f>
        <v>三杯雞定食</v>
      </c>
      <c r="G4813" s="12" t="str">
        <f aca="false">INDEX(品項主檔!$C$2:$C$11,MATCH($E4813,品項主檔!$A$2:$A$11,0))</f>
        <v>主食</v>
      </c>
      <c r="H4813" s="17" t="n">
        <f aca="false">SUMIFS(品項年度售價!$D$2:$D$31,品項年度售價!$A$2:$A$31,$B4813,品項年度售價!$B$2:$B$31,$E4813)</f>
        <v>275</v>
      </c>
      <c r="I4813" s="4" t="n">
        <v>285</v>
      </c>
      <c r="J4813" s="14" t="n">
        <f aca="false">H4813*I4813</f>
        <v>78375</v>
      </c>
    </row>
    <row r="4814" customFormat="false" ht="15" hidden="false" customHeight="false" outlineLevel="0" collapsed="false">
      <c r="A4814" s="6" t="str">
        <f aca="false">TEXT(B4814,"0")&amp;"-"&amp;TEXT(C4814,"00")</f>
        <v>2026-02</v>
      </c>
      <c r="B4814" s="4" t="n">
        <v>2026</v>
      </c>
      <c r="C4814" s="4" t="n">
        <v>2</v>
      </c>
      <c r="D4814" s="9" t="s">
        <v>310</v>
      </c>
      <c r="E4814" s="9" t="s">
        <v>354</v>
      </c>
      <c r="F4814" s="12" t="str">
        <f aca="false">INDEX(品項主檔!$B$2:$B$11,MATCH($E4814,品項主檔!$A$2:$A$11,0))</f>
        <v>蔥油雞腿飯</v>
      </c>
      <c r="G4814" s="12" t="str">
        <f aca="false">INDEX(品項主檔!$C$2:$C$11,MATCH($E4814,品項主檔!$A$2:$A$11,0))</f>
        <v>主食</v>
      </c>
      <c r="H4814" s="17" t="n">
        <f aca="false">SUMIFS(品項年度售價!$D$2:$D$31,品項年度售價!$A$2:$A$31,$B4814,品項年度售價!$B$2:$B$31,$E4814)</f>
        <v>240</v>
      </c>
      <c r="I4814" s="4" t="n">
        <v>294</v>
      </c>
      <c r="J4814" s="14" t="n">
        <f aca="false">H4814*I4814</f>
        <v>70560</v>
      </c>
    </row>
    <row r="4815" customFormat="false" ht="15" hidden="false" customHeight="false" outlineLevel="0" collapsed="false">
      <c r="A4815" s="6" t="str">
        <f aca="false">TEXT(B4815,"0")&amp;"-"&amp;TEXT(C4815,"00")</f>
        <v>2026-02</v>
      </c>
      <c r="B4815" s="4" t="n">
        <v>2026</v>
      </c>
      <c r="C4815" s="4" t="n">
        <v>2</v>
      </c>
      <c r="D4815" s="9" t="s">
        <v>310</v>
      </c>
      <c r="E4815" s="9" t="s">
        <v>356</v>
      </c>
      <c r="F4815" s="12" t="str">
        <f aca="false">INDEX(品項主檔!$B$2:$B$11,MATCH($E4815,品項主檔!$A$2:$A$11,0))</f>
        <v>黑胡椒豬排飯</v>
      </c>
      <c r="G4815" s="12" t="str">
        <f aca="false">INDEX(品項主檔!$C$2:$C$11,MATCH($E4815,品項主檔!$A$2:$A$11,0))</f>
        <v>主食</v>
      </c>
      <c r="H4815" s="17" t="n">
        <f aca="false">SUMIFS(品項年度售價!$D$2:$D$31,品項年度售價!$A$2:$A$31,$B4815,品項年度售價!$B$2:$B$31,$E4815)</f>
        <v>255</v>
      </c>
      <c r="I4815" s="4" t="n">
        <v>251</v>
      </c>
      <c r="J4815" s="14" t="n">
        <f aca="false">H4815*I4815</f>
        <v>64005</v>
      </c>
    </row>
    <row r="4816" customFormat="false" ht="15" hidden="false" customHeight="false" outlineLevel="0" collapsed="false">
      <c r="A4816" s="6" t="str">
        <f aca="false">TEXT(B4816,"0")&amp;"-"&amp;TEXT(C4816,"00")</f>
        <v>2026-02</v>
      </c>
      <c r="B4816" s="4" t="n">
        <v>2026</v>
      </c>
      <c r="C4816" s="4" t="n">
        <v>2</v>
      </c>
      <c r="D4816" s="9" t="s">
        <v>310</v>
      </c>
      <c r="E4816" s="9" t="s">
        <v>358</v>
      </c>
      <c r="F4816" s="12" t="str">
        <f aca="false">INDEX(品項主檔!$B$2:$B$11,MATCH($E4816,品項主檔!$A$2:$A$11,0))</f>
        <v>麻油雞湯麵</v>
      </c>
      <c r="G4816" s="12" t="str">
        <f aca="false">INDEX(品項主檔!$C$2:$C$11,MATCH($E4816,品項主檔!$A$2:$A$11,0))</f>
        <v>主食</v>
      </c>
      <c r="H4816" s="17" t="n">
        <f aca="false">SUMIFS(品項年度售價!$D$2:$D$31,品項年度售價!$A$2:$A$31,$B4816,品項年度售價!$B$2:$B$31,$E4816)</f>
        <v>320</v>
      </c>
      <c r="I4816" s="4" t="n">
        <v>297</v>
      </c>
      <c r="J4816" s="14" t="n">
        <f aca="false">H4816*I4816</f>
        <v>95040</v>
      </c>
    </row>
    <row r="4817" customFormat="false" ht="15" hidden="false" customHeight="false" outlineLevel="0" collapsed="false">
      <c r="A4817" s="6" t="str">
        <f aca="false">TEXT(B4817,"0")&amp;"-"&amp;TEXT(C4817,"00")</f>
        <v>2026-02</v>
      </c>
      <c r="B4817" s="4" t="n">
        <v>2026</v>
      </c>
      <c r="C4817" s="4" t="n">
        <v>2</v>
      </c>
      <c r="D4817" s="9" t="s">
        <v>310</v>
      </c>
      <c r="E4817" s="9" t="s">
        <v>360</v>
      </c>
      <c r="F4817" s="12" t="str">
        <f aca="false">INDEX(品項主檔!$B$2:$B$11,MATCH($E4817,品項主檔!$A$2:$A$11,0))</f>
        <v>塔香涼麵</v>
      </c>
      <c r="G4817" s="12" t="str">
        <f aca="false">INDEX(品項主檔!$C$2:$C$11,MATCH($E4817,品項主檔!$A$2:$A$11,0))</f>
        <v>主食</v>
      </c>
      <c r="H4817" s="17" t="n">
        <f aca="false">SUMIFS(品項年度售價!$D$2:$D$31,品項年度售價!$A$2:$A$31,$B4817,品項年度售價!$B$2:$B$31,$E4817)</f>
        <v>195</v>
      </c>
      <c r="I4817" s="4" t="n">
        <v>109</v>
      </c>
      <c r="J4817" s="14" t="n">
        <f aca="false">H4817*I4817</f>
        <v>21255</v>
      </c>
    </row>
    <row r="4818" customFormat="false" ht="15" hidden="false" customHeight="false" outlineLevel="0" collapsed="false">
      <c r="A4818" s="6" t="str">
        <f aca="false">TEXT(B4818,"0")&amp;"-"&amp;TEXT(C4818,"00")</f>
        <v>2026-02</v>
      </c>
      <c r="B4818" s="4" t="n">
        <v>2026</v>
      </c>
      <c r="C4818" s="4" t="n">
        <v>2</v>
      </c>
      <c r="D4818" s="9" t="s">
        <v>310</v>
      </c>
      <c r="E4818" s="9" t="s">
        <v>362</v>
      </c>
      <c r="F4818" s="12" t="str">
        <f aca="false">INDEX(品項主檔!$B$2:$B$11,MATCH($E4818,品項主檔!$A$2:$A$11,0))</f>
        <v>海鮮炒飯</v>
      </c>
      <c r="G4818" s="12" t="str">
        <f aca="false">INDEX(品項主檔!$C$2:$C$11,MATCH($E4818,品項主檔!$A$2:$A$11,0))</f>
        <v>主食</v>
      </c>
      <c r="H4818" s="17" t="n">
        <f aca="false">SUMIFS(品項年度售價!$D$2:$D$31,品項年度售價!$A$2:$A$31,$B4818,品項年度售價!$B$2:$B$31,$E4818)</f>
        <v>265</v>
      </c>
      <c r="I4818" s="4" t="n">
        <v>232</v>
      </c>
      <c r="J4818" s="14" t="n">
        <f aca="false">H4818*I4818</f>
        <v>61480</v>
      </c>
    </row>
    <row r="4819" customFormat="false" ht="15" hidden="false" customHeight="false" outlineLevel="0" collapsed="false">
      <c r="A4819" s="6" t="str">
        <f aca="false">TEXT(B4819,"0")&amp;"-"&amp;TEXT(C4819,"00")</f>
        <v>2026-02</v>
      </c>
      <c r="B4819" s="4" t="n">
        <v>2026</v>
      </c>
      <c r="C4819" s="4" t="n">
        <v>2</v>
      </c>
      <c r="D4819" s="9" t="s">
        <v>310</v>
      </c>
      <c r="E4819" s="9" t="s">
        <v>364</v>
      </c>
      <c r="F4819" s="12" t="str">
        <f aca="false">INDEX(品項主檔!$B$2:$B$11,MATCH($E4819,品項主檔!$A$2:$A$11,0))</f>
        <v>酸辣湯</v>
      </c>
      <c r="G4819" s="12" t="str">
        <f aca="false">INDEX(品項主檔!$C$2:$C$11,MATCH($E4819,品項主檔!$A$2:$A$11,0))</f>
        <v>湯品</v>
      </c>
      <c r="H4819" s="17" t="n">
        <f aca="false">SUMIFS(品項年度售價!$D$2:$D$31,品項年度售價!$A$2:$A$31,$B4819,品項年度售價!$B$2:$B$31,$E4819)</f>
        <v>65</v>
      </c>
      <c r="I4819" s="4" t="n">
        <v>1935</v>
      </c>
      <c r="J4819" s="14" t="n">
        <f aca="false">H4819*I4819</f>
        <v>125775</v>
      </c>
    </row>
    <row r="4820" customFormat="false" ht="15" hidden="false" customHeight="false" outlineLevel="0" collapsed="false">
      <c r="A4820" s="6" t="str">
        <f aca="false">TEXT(B4820,"0")&amp;"-"&amp;TEXT(C4820,"00")</f>
        <v>2026-02</v>
      </c>
      <c r="B4820" s="4" t="n">
        <v>2026</v>
      </c>
      <c r="C4820" s="4" t="n">
        <v>2</v>
      </c>
      <c r="D4820" s="9" t="s">
        <v>310</v>
      </c>
      <c r="E4820" s="9" t="s">
        <v>367</v>
      </c>
      <c r="F4820" s="12" t="str">
        <f aca="false">INDEX(品項主檔!$B$2:$B$11,MATCH($E4820,品項主檔!$A$2:$A$11,0))</f>
        <v>招牌滷味拼盤</v>
      </c>
      <c r="G4820" s="12" t="str">
        <f aca="false">INDEX(品項主檔!$C$2:$C$11,MATCH($E4820,品項主檔!$A$2:$A$11,0))</f>
        <v>小菜</v>
      </c>
      <c r="H4820" s="17" t="n">
        <f aca="false">SUMIFS(品項年度售價!$D$2:$D$31,品項年度售價!$A$2:$A$31,$B4820,品項年度售價!$B$2:$B$31,$E4820)</f>
        <v>130</v>
      </c>
      <c r="I4820" s="4" t="n">
        <v>951</v>
      </c>
      <c r="J4820" s="14" t="n">
        <f aca="false">H4820*I4820</f>
        <v>123630</v>
      </c>
    </row>
    <row r="4821" customFormat="false" ht="15" hidden="false" customHeight="false" outlineLevel="0" collapsed="false">
      <c r="A4821" s="6" t="str">
        <f aca="false">TEXT(B4821,"0")&amp;"-"&amp;TEXT(C4821,"00")</f>
        <v>2026-02</v>
      </c>
      <c r="B4821" s="4" t="n">
        <v>2026</v>
      </c>
      <c r="C4821" s="4" t="n">
        <v>2</v>
      </c>
      <c r="D4821" s="9" t="s">
        <v>310</v>
      </c>
      <c r="E4821" s="9" t="s">
        <v>370</v>
      </c>
      <c r="F4821" s="12" t="str">
        <f aca="false">INDEX(品項主檔!$B$2:$B$11,MATCH($E4821,品項主檔!$A$2:$A$11,0))</f>
        <v>古早味紅茶</v>
      </c>
      <c r="G4821" s="12" t="str">
        <f aca="false">INDEX(品項主檔!$C$2:$C$11,MATCH($E4821,品項主檔!$A$2:$A$11,0))</f>
        <v>飲品</v>
      </c>
      <c r="H4821" s="17" t="n">
        <f aca="false">SUMIFS(品項年度售價!$D$2:$D$31,品項年度售價!$A$2:$A$31,$B4821,品項年度售價!$B$2:$B$31,$E4821)</f>
        <v>45</v>
      </c>
      <c r="I4821" s="4" t="n">
        <v>1843</v>
      </c>
      <c r="J4821" s="14" t="n">
        <f aca="false">H4821*I4821</f>
        <v>82935</v>
      </c>
    </row>
    <row r="4822" customFormat="false" ht="15" hidden="false" customHeight="false" outlineLevel="0" collapsed="false">
      <c r="A4822" s="6" t="str">
        <f aca="false">TEXT(B4822,"0")&amp;"-"&amp;TEXT(C4822,"00")</f>
        <v>2026-02</v>
      </c>
      <c r="B4822" s="4" t="n">
        <v>2026</v>
      </c>
      <c r="C4822" s="4" t="n">
        <v>2</v>
      </c>
      <c r="D4822" s="9" t="s">
        <v>318</v>
      </c>
      <c r="E4822" s="9" t="s">
        <v>349</v>
      </c>
      <c r="F4822" s="12" t="str">
        <f aca="false">INDEX(品項主檔!$B$2:$B$11,MATCH($E4822,品項主檔!$A$2:$A$11,0))</f>
        <v>招牌牛肉麵</v>
      </c>
      <c r="G4822" s="12" t="str">
        <f aca="false">INDEX(品項主檔!$C$2:$C$11,MATCH($E4822,品項主檔!$A$2:$A$11,0))</f>
        <v>主食</v>
      </c>
      <c r="H4822" s="17" t="n">
        <f aca="false">SUMIFS(品項年度售價!$D$2:$D$31,品項年度售價!$A$2:$A$31,$B4822,品項年度售價!$B$2:$B$31,$E4822)</f>
        <v>305</v>
      </c>
      <c r="I4822" s="4" t="n">
        <v>347</v>
      </c>
      <c r="J4822" s="14" t="n">
        <f aca="false">H4822*I4822</f>
        <v>105835</v>
      </c>
    </row>
    <row r="4823" customFormat="false" ht="15" hidden="false" customHeight="false" outlineLevel="0" collapsed="false">
      <c r="A4823" s="6" t="str">
        <f aca="false">TEXT(B4823,"0")&amp;"-"&amp;TEXT(C4823,"00")</f>
        <v>2026-02</v>
      </c>
      <c r="B4823" s="4" t="n">
        <v>2026</v>
      </c>
      <c r="C4823" s="4" t="n">
        <v>2</v>
      </c>
      <c r="D4823" s="9" t="s">
        <v>318</v>
      </c>
      <c r="E4823" s="9" t="s">
        <v>352</v>
      </c>
      <c r="F4823" s="12" t="str">
        <f aca="false">INDEX(品項主檔!$B$2:$B$11,MATCH($E4823,品項主檔!$A$2:$A$11,0))</f>
        <v>三杯雞定食</v>
      </c>
      <c r="G4823" s="12" t="str">
        <f aca="false">INDEX(品項主檔!$C$2:$C$11,MATCH($E4823,品項主檔!$A$2:$A$11,0))</f>
        <v>主食</v>
      </c>
      <c r="H4823" s="17" t="n">
        <f aca="false">SUMIFS(品項年度售價!$D$2:$D$31,品項年度售價!$A$2:$A$31,$B4823,品項年度售價!$B$2:$B$31,$E4823)</f>
        <v>275</v>
      </c>
      <c r="I4823" s="4" t="n">
        <v>474</v>
      </c>
      <c r="J4823" s="14" t="n">
        <f aca="false">H4823*I4823</f>
        <v>130350</v>
      </c>
    </row>
    <row r="4824" customFormat="false" ht="15" hidden="false" customHeight="false" outlineLevel="0" collapsed="false">
      <c r="A4824" s="6" t="str">
        <f aca="false">TEXT(B4824,"0")&amp;"-"&amp;TEXT(C4824,"00")</f>
        <v>2026-02</v>
      </c>
      <c r="B4824" s="4" t="n">
        <v>2026</v>
      </c>
      <c r="C4824" s="4" t="n">
        <v>2</v>
      </c>
      <c r="D4824" s="9" t="s">
        <v>318</v>
      </c>
      <c r="E4824" s="9" t="s">
        <v>354</v>
      </c>
      <c r="F4824" s="12" t="str">
        <f aca="false">INDEX(品項主檔!$B$2:$B$11,MATCH($E4824,品項主檔!$A$2:$A$11,0))</f>
        <v>蔥油雞腿飯</v>
      </c>
      <c r="G4824" s="12" t="str">
        <f aca="false">INDEX(品項主檔!$C$2:$C$11,MATCH($E4824,品項主檔!$A$2:$A$11,0))</f>
        <v>主食</v>
      </c>
      <c r="H4824" s="17" t="n">
        <f aca="false">SUMIFS(品項年度售價!$D$2:$D$31,品項年度售價!$A$2:$A$31,$B4824,品項年度售價!$B$2:$B$31,$E4824)</f>
        <v>240</v>
      </c>
      <c r="I4824" s="4" t="n">
        <v>380</v>
      </c>
      <c r="J4824" s="14" t="n">
        <f aca="false">H4824*I4824</f>
        <v>91200</v>
      </c>
    </row>
    <row r="4825" customFormat="false" ht="15" hidden="false" customHeight="false" outlineLevel="0" collapsed="false">
      <c r="A4825" s="6" t="str">
        <f aca="false">TEXT(B4825,"0")&amp;"-"&amp;TEXT(C4825,"00")</f>
        <v>2026-02</v>
      </c>
      <c r="B4825" s="4" t="n">
        <v>2026</v>
      </c>
      <c r="C4825" s="4" t="n">
        <v>2</v>
      </c>
      <c r="D4825" s="9" t="s">
        <v>318</v>
      </c>
      <c r="E4825" s="9" t="s">
        <v>356</v>
      </c>
      <c r="F4825" s="12" t="str">
        <f aca="false">INDEX(品項主檔!$B$2:$B$11,MATCH($E4825,品項主檔!$A$2:$A$11,0))</f>
        <v>黑胡椒豬排飯</v>
      </c>
      <c r="G4825" s="12" t="str">
        <f aca="false">INDEX(品項主檔!$C$2:$C$11,MATCH($E4825,品項主檔!$A$2:$A$11,0))</f>
        <v>主食</v>
      </c>
      <c r="H4825" s="17" t="n">
        <f aca="false">SUMIFS(品項年度售價!$D$2:$D$31,品項年度售價!$A$2:$A$31,$B4825,品項年度售價!$B$2:$B$31,$E4825)</f>
        <v>255</v>
      </c>
      <c r="I4825" s="4" t="n">
        <v>394</v>
      </c>
      <c r="J4825" s="14" t="n">
        <f aca="false">H4825*I4825</f>
        <v>100470</v>
      </c>
    </row>
    <row r="4826" customFormat="false" ht="15" hidden="false" customHeight="false" outlineLevel="0" collapsed="false">
      <c r="A4826" s="6" t="str">
        <f aca="false">TEXT(B4826,"0")&amp;"-"&amp;TEXT(C4826,"00")</f>
        <v>2026-02</v>
      </c>
      <c r="B4826" s="4" t="n">
        <v>2026</v>
      </c>
      <c r="C4826" s="4" t="n">
        <v>2</v>
      </c>
      <c r="D4826" s="9" t="s">
        <v>318</v>
      </c>
      <c r="E4826" s="9" t="s">
        <v>358</v>
      </c>
      <c r="F4826" s="12" t="str">
        <f aca="false">INDEX(品項主檔!$B$2:$B$11,MATCH($E4826,品項主檔!$A$2:$A$11,0))</f>
        <v>麻油雞湯麵</v>
      </c>
      <c r="G4826" s="12" t="str">
        <f aca="false">INDEX(品項主檔!$C$2:$C$11,MATCH($E4826,品項主檔!$A$2:$A$11,0))</f>
        <v>主食</v>
      </c>
      <c r="H4826" s="17" t="n">
        <f aca="false">SUMIFS(品項年度售價!$D$2:$D$31,品項年度售價!$A$2:$A$31,$B4826,品項年度售價!$B$2:$B$31,$E4826)</f>
        <v>320</v>
      </c>
      <c r="I4826" s="4" t="n">
        <v>453</v>
      </c>
      <c r="J4826" s="14" t="n">
        <f aca="false">H4826*I4826</f>
        <v>144960</v>
      </c>
    </row>
    <row r="4827" customFormat="false" ht="15" hidden="false" customHeight="false" outlineLevel="0" collapsed="false">
      <c r="A4827" s="6" t="str">
        <f aca="false">TEXT(B4827,"0")&amp;"-"&amp;TEXT(C4827,"00")</f>
        <v>2026-02</v>
      </c>
      <c r="B4827" s="4" t="n">
        <v>2026</v>
      </c>
      <c r="C4827" s="4" t="n">
        <v>2</v>
      </c>
      <c r="D4827" s="9" t="s">
        <v>318</v>
      </c>
      <c r="E4827" s="9" t="s">
        <v>360</v>
      </c>
      <c r="F4827" s="12" t="str">
        <f aca="false">INDEX(品項主檔!$B$2:$B$11,MATCH($E4827,品項主檔!$A$2:$A$11,0))</f>
        <v>塔香涼麵</v>
      </c>
      <c r="G4827" s="12" t="str">
        <f aca="false">INDEX(品項主檔!$C$2:$C$11,MATCH($E4827,品項主檔!$A$2:$A$11,0))</f>
        <v>主食</v>
      </c>
      <c r="H4827" s="17" t="n">
        <f aca="false">SUMIFS(品項年度售價!$D$2:$D$31,品項年度售價!$A$2:$A$31,$B4827,品項年度售價!$B$2:$B$31,$E4827)</f>
        <v>195</v>
      </c>
      <c r="I4827" s="4" t="n">
        <v>163</v>
      </c>
      <c r="J4827" s="14" t="n">
        <f aca="false">H4827*I4827</f>
        <v>31785</v>
      </c>
    </row>
    <row r="4828" customFormat="false" ht="15" hidden="false" customHeight="false" outlineLevel="0" collapsed="false">
      <c r="A4828" s="6" t="str">
        <f aca="false">TEXT(B4828,"0")&amp;"-"&amp;TEXT(C4828,"00")</f>
        <v>2026-02</v>
      </c>
      <c r="B4828" s="4" t="n">
        <v>2026</v>
      </c>
      <c r="C4828" s="4" t="n">
        <v>2</v>
      </c>
      <c r="D4828" s="9" t="s">
        <v>318</v>
      </c>
      <c r="E4828" s="9" t="s">
        <v>362</v>
      </c>
      <c r="F4828" s="12" t="str">
        <f aca="false">INDEX(品項主檔!$B$2:$B$11,MATCH($E4828,品項主檔!$A$2:$A$11,0))</f>
        <v>海鮮炒飯</v>
      </c>
      <c r="G4828" s="12" t="str">
        <f aca="false">INDEX(品項主檔!$C$2:$C$11,MATCH($E4828,品項主檔!$A$2:$A$11,0))</f>
        <v>主食</v>
      </c>
      <c r="H4828" s="17" t="n">
        <f aca="false">SUMIFS(品項年度售價!$D$2:$D$31,品項年度售價!$A$2:$A$31,$B4828,品項年度售價!$B$2:$B$31,$E4828)</f>
        <v>265</v>
      </c>
      <c r="I4828" s="4" t="n">
        <v>426</v>
      </c>
      <c r="J4828" s="14" t="n">
        <f aca="false">H4828*I4828</f>
        <v>112890</v>
      </c>
    </row>
    <row r="4829" customFormat="false" ht="15" hidden="false" customHeight="false" outlineLevel="0" collapsed="false">
      <c r="A4829" s="6" t="str">
        <f aca="false">TEXT(B4829,"0")&amp;"-"&amp;TEXT(C4829,"00")</f>
        <v>2026-02</v>
      </c>
      <c r="B4829" s="4" t="n">
        <v>2026</v>
      </c>
      <c r="C4829" s="4" t="n">
        <v>2</v>
      </c>
      <c r="D4829" s="9" t="s">
        <v>318</v>
      </c>
      <c r="E4829" s="9" t="s">
        <v>364</v>
      </c>
      <c r="F4829" s="12" t="str">
        <f aca="false">INDEX(品項主檔!$B$2:$B$11,MATCH($E4829,品項主檔!$A$2:$A$11,0))</f>
        <v>酸辣湯</v>
      </c>
      <c r="G4829" s="12" t="str">
        <f aca="false">INDEX(品項主檔!$C$2:$C$11,MATCH($E4829,品項主檔!$A$2:$A$11,0))</f>
        <v>湯品</v>
      </c>
      <c r="H4829" s="17" t="n">
        <f aca="false">SUMIFS(品項年度售價!$D$2:$D$31,品項年度售價!$A$2:$A$31,$B4829,品項年度售價!$B$2:$B$31,$E4829)</f>
        <v>65</v>
      </c>
      <c r="I4829" s="4" t="n">
        <v>2540</v>
      </c>
      <c r="J4829" s="14" t="n">
        <f aca="false">H4829*I4829</f>
        <v>165100</v>
      </c>
    </row>
    <row r="4830" customFormat="false" ht="15" hidden="false" customHeight="false" outlineLevel="0" collapsed="false">
      <c r="A4830" s="6" t="str">
        <f aca="false">TEXT(B4830,"0")&amp;"-"&amp;TEXT(C4830,"00")</f>
        <v>2026-02</v>
      </c>
      <c r="B4830" s="4" t="n">
        <v>2026</v>
      </c>
      <c r="C4830" s="4" t="n">
        <v>2</v>
      </c>
      <c r="D4830" s="9" t="s">
        <v>318</v>
      </c>
      <c r="E4830" s="9" t="s">
        <v>367</v>
      </c>
      <c r="F4830" s="12" t="str">
        <f aca="false">INDEX(品項主檔!$B$2:$B$11,MATCH($E4830,品項主檔!$A$2:$A$11,0))</f>
        <v>招牌滷味拼盤</v>
      </c>
      <c r="G4830" s="12" t="str">
        <f aca="false">INDEX(品項主檔!$C$2:$C$11,MATCH($E4830,品項主檔!$A$2:$A$11,0))</f>
        <v>小菜</v>
      </c>
      <c r="H4830" s="17" t="n">
        <f aca="false">SUMIFS(品項年度售價!$D$2:$D$31,品項年度售價!$A$2:$A$31,$B4830,品項年度售價!$B$2:$B$31,$E4830)</f>
        <v>130</v>
      </c>
      <c r="I4830" s="4" t="n">
        <v>1625</v>
      </c>
      <c r="J4830" s="14" t="n">
        <f aca="false">H4830*I4830</f>
        <v>211250</v>
      </c>
    </row>
    <row r="4831" customFormat="false" ht="15" hidden="false" customHeight="false" outlineLevel="0" collapsed="false">
      <c r="A4831" s="6" t="str">
        <f aca="false">TEXT(B4831,"0")&amp;"-"&amp;TEXT(C4831,"00")</f>
        <v>2026-02</v>
      </c>
      <c r="B4831" s="4" t="n">
        <v>2026</v>
      </c>
      <c r="C4831" s="4" t="n">
        <v>2</v>
      </c>
      <c r="D4831" s="9" t="s">
        <v>318</v>
      </c>
      <c r="E4831" s="9" t="s">
        <v>370</v>
      </c>
      <c r="F4831" s="12" t="str">
        <f aca="false">INDEX(品項主檔!$B$2:$B$11,MATCH($E4831,品項主檔!$A$2:$A$11,0))</f>
        <v>古早味紅茶</v>
      </c>
      <c r="G4831" s="12" t="str">
        <f aca="false">INDEX(品項主檔!$C$2:$C$11,MATCH($E4831,品項主檔!$A$2:$A$11,0))</f>
        <v>飲品</v>
      </c>
      <c r="H4831" s="17" t="n">
        <f aca="false">SUMIFS(品項年度售價!$D$2:$D$31,品項年度售價!$A$2:$A$31,$B4831,品項年度售價!$B$2:$B$31,$E4831)</f>
        <v>45</v>
      </c>
      <c r="I4831" s="4" t="n">
        <v>2478</v>
      </c>
      <c r="J4831" s="14" t="n">
        <f aca="false">H4831*I4831</f>
        <v>111510</v>
      </c>
    </row>
    <row r="4832" customFormat="false" ht="15" hidden="false" customHeight="false" outlineLevel="0" collapsed="false">
      <c r="A4832" s="6" t="str">
        <f aca="false">TEXT(B4832,"0")&amp;"-"&amp;TEXT(C4832,"00")</f>
        <v>2026-02</v>
      </c>
      <c r="B4832" s="4" t="n">
        <v>2026</v>
      </c>
      <c r="C4832" s="4" t="n">
        <v>2</v>
      </c>
      <c r="D4832" s="9" t="s">
        <v>323</v>
      </c>
      <c r="E4832" s="9" t="s">
        <v>349</v>
      </c>
      <c r="F4832" s="12" t="str">
        <f aca="false">INDEX(品項主檔!$B$2:$B$11,MATCH($E4832,品項主檔!$A$2:$A$11,0))</f>
        <v>招牌牛肉麵</v>
      </c>
      <c r="G4832" s="12" t="str">
        <f aca="false">INDEX(品項主檔!$C$2:$C$11,MATCH($E4832,品項主檔!$A$2:$A$11,0))</f>
        <v>主食</v>
      </c>
      <c r="H4832" s="17" t="n">
        <f aca="false">SUMIFS(品項年度售價!$D$2:$D$31,品項年度售價!$A$2:$A$31,$B4832,品項年度售價!$B$2:$B$31,$E4832)</f>
        <v>305</v>
      </c>
      <c r="I4832" s="4" t="n">
        <v>385</v>
      </c>
      <c r="J4832" s="14" t="n">
        <f aca="false">H4832*I4832</f>
        <v>117425</v>
      </c>
    </row>
    <row r="4833" customFormat="false" ht="15" hidden="false" customHeight="false" outlineLevel="0" collapsed="false">
      <c r="A4833" s="6" t="str">
        <f aca="false">TEXT(B4833,"0")&amp;"-"&amp;TEXT(C4833,"00")</f>
        <v>2026-02</v>
      </c>
      <c r="B4833" s="4" t="n">
        <v>2026</v>
      </c>
      <c r="C4833" s="4" t="n">
        <v>2</v>
      </c>
      <c r="D4833" s="9" t="s">
        <v>323</v>
      </c>
      <c r="E4833" s="9" t="s">
        <v>352</v>
      </c>
      <c r="F4833" s="12" t="str">
        <f aca="false">INDEX(品項主檔!$B$2:$B$11,MATCH($E4833,品項主檔!$A$2:$A$11,0))</f>
        <v>三杯雞定食</v>
      </c>
      <c r="G4833" s="12" t="str">
        <f aca="false">INDEX(品項主檔!$C$2:$C$11,MATCH($E4833,品項主檔!$A$2:$A$11,0))</f>
        <v>主食</v>
      </c>
      <c r="H4833" s="17" t="n">
        <f aca="false">SUMIFS(品項年度售價!$D$2:$D$31,品項年度售價!$A$2:$A$31,$B4833,品項年度售價!$B$2:$B$31,$E4833)</f>
        <v>275</v>
      </c>
      <c r="I4833" s="4" t="n">
        <v>307</v>
      </c>
      <c r="J4833" s="14" t="n">
        <f aca="false">H4833*I4833</f>
        <v>84425</v>
      </c>
    </row>
    <row r="4834" customFormat="false" ht="15" hidden="false" customHeight="false" outlineLevel="0" collapsed="false">
      <c r="A4834" s="6" t="str">
        <f aca="false">TEXT(B4834,"0")&amp;"-"&amp;TEXT(C4834,"00")</f>
        <v>2026-02</v>
      </c>
      <c r="B4834" s="4" t="n">
        <v>2026</v>
      </c>
      <c r="C4834" s="4" t="n">
        <v>2</v>
      </c>
      <c r="D4834" s="9" t="s">
        <v>323</v>
      </c>
      <c r="E4834" s="9" t="s">
        <v>354</v>
      </c>
      <c r="F4834" s="12" t="str">
        <f aca="false">INDEX(品項主檔!$B$2:$B$11,MATCH($E4834,品項主檔!$A$2:$A$11,0))</f>
        <v>蔥油雞腿飯</v>
      </c>
      <c r="G4834" s="12" t="str">
        <f aca="false">INDEX(品項主檔!$C$2:$C$11,MATCH($E4834,品項主檔!$A$2:$A$11,0))</f>
        <v>主食</v>
      </c>
      <c r="H4834" s="17" t="n">
        <f aca="false">SUMIFS(品項年度售價!$D$2:$D$31,品項年度售價!$A$2:$A$31,$B4834,品項年度售價!$B$2:$B$31,$E4834)</f>
        <v>240</v>
      </c>
      <c r="I4834" s="4" t="n">
        <v>376</v>
      </c>
      <c r="J4834" s="14" t="n">
        <f aca="false">H4834*I4834</f>
        <v>90240</v>
      </c>
    </row>
    <row r="4835" customFormat="false" ht="15" hidden="false" customHeight="false" outlineLevel="0" collapsed="false">
      <c r="A4835" s="6" t="str">
        <f aca="false">TEXT(B4835,"0")&amp;"-"&amp;TEXT(C4835,"00")</f>
        <v>2026-02</v>
      </c>
      <c r="B4835" s="4" t="n">
        <v>2026</v>
      </c>
      <c r="C4835" s="4" t="n">
        <v>2</v>
      </c>
      <c r="D4835" s="9" t="s">
        <v>323</v>
      </c>
      <c r="E4835" s="9" t="s">
        <v>356</v>
      </c>
      <c r="F4835" s="12" t="str">
        <f aca="false">INDEX(品項主檔!$B$2:$B$11,MATCH($E4835,品項主檔!$A$2:$A$11,0))</f>
        <v>黑胡椒豬排飯</v>
      </c>
      <c r="G4835" s="12" t="str">
        <f aca="false">INDEX(品項主檔!$C$2:$C$11,MATCH($E4835,品項主檔!$A$2:$A$11,0))</f>
        <v>主食</v>
      </c>
      <c r="H4835" s="17" t="n">
        <f aca="false">SUMIFS(品項年度售價!$D$2:$D$31,品項年度售價!$A$2:$A$31,$B4835,品項年度售價!$B$2:$B$31,$E4835)</f>
        <v>255</v>
      </c>
      <c r="I4835" s="4" t="n">
        <v>321</v>
      </c>
      <c r="J4835" s="14" t="n">
        <f aca="false">H4835*I4835</f>
        <v>81855</v>
      </c>
    </row>
    <row r="4836" customFormat="false" ht="15" hidden="false" customHeight="false" outlineLevel="0" collapsed="false">
      <c r="A4836" s="6" t="str">
        <f aca="false">TEXT(B4836,"0")&amp;"-"&amp;TEXT(C4836,"00")</f>
        <v>2026-02</v>
      </c>
      <c r="B4836" s="4" t="n">
        <v>2026</v>
      </c>
      <c r="C4836" s="4" t="n">
        <v>2</v>
      </c>
      <c r="D4836" s="9" t="s">
        <v>323</v>
      </c>
      <c r="E4836" s="9" t="s">
        <v>358</v>
      </c>
      <c r="F4836" s="12" t="str">
        <f aca="false">INDEX(品項主檔!$B$2:$B$11,MATCH($E4836,品項主檔!$A$2:$A$11,0))</f>
        <v>麻油雞湯麵</v>
      </c>
      <c r="G4836" s="12" t="str">
        <f aca="false">INDEX(品項主檔!$C$2:$C$11,MATCH($E4836,品項主檔!$A$2:$A$11,0))</f>
        <v>主食</v>
      </c>
      <c r="H4836" s="17" t="n">
        <f aca="false">SUMIFS(品項年度售價!$D$2:$D$31,品項年度售價!$A$2:$A$31,$B4836,品項年度售價!$B$2:$B$31,$E4836)</f>
        <v>320</v>
      </c>
      <c r="I4836" s="4" t="n">
        <v>387</v>
      </c>
      <c r="J4836" s="14" t="n">
        <f aca="false">H4836*I4836</f>
        <v>123840</v>
      </c>
    </row>
    <row r="4837" customFormat="false" ht="15" hidden="false" customHeight="false" outlineLevel="0" collapsed="false">
      <c r="A4837" s="6" t="str">
        <f aca="false">TEXT(B4837,"0")&amp;"-"&amp;TEXT(C4837,"00")</f>
        <v>2026-02</v>
      </c>
      <c r="B4837" s="4" t="n">
        <v>2026</v>
      </c>
      <c r="C4837" s="4" t="n">
        <v>2</v>
      </c>
      <c r="D4837" s="9" t="s">
        <v>323</v>
      </c>
      <c r="E4837" s="9" t="s">
        <v>360</v>
      </c>
      <c r="F4837" s="12" t="str">
        <f aca="false">INDEX(品項主檔!$B$2:$B$11,MATCH($E4837,品項主檔!$A$2:$A$11,0))</f>
        <v>塔香涼麵</v>
      </c>
      <c r="G4837" s="12" t="str">
        <f aca="false">INDEX(品項主檔!$C$2:$C$11,MATCH($E4837,品項主檔!$A$2:$A$11,0))</f>
        <v>主食</v>
      </c>
      <c r="H4837" s="17" t="n">
        <f aca="false">SUMIFS(品項年度售價!$D$2:$D$31,品項年度售價!$A$2:$A$31,$B4837,品項年度售價!$B$2:$B$31,$E4837)</f>
        <v>195</v>
      </c>
      <c r="I4837" s="4" t="n">
        <v>124</v>
      </c>
      <c r="J4837" s="14" t="n">
        <f aca="false">H4837*I4837</f>
        <v>24180</v>
      </c>
    </row>
    <row r="4838" customFormat="false" ht="15" hidden="false" customHeight="false" outlineLevel="0" collapsed="false">
      <c r="A4838" s="6" t="str">
        <f aca="false">TEXT(B4838,"0")&amp;"-"&amp;TEXT(C4838,"00")</f>
        <v>2026-02</v>
      </c>
      <c r="B4838" s="4" t="n">
        <v>2026</v>
      </c>
      <c r="C4838" s="4" t="n">
        <v>2</v>
      </c>
      <c r="D4838" s="9" t="s">
        <v>323</v>
      </c>
      <c r="E4838" s="9" t="s">
        <v>362</v>
      </c>
      <c r="F4838" s="12" t="str">
        <f aca="false">INDEX(品項主檔!$B$2:$B$11,MATCH($E4838,品項主檔!$A$2:$A$11,0))</f>
        <v>海鮮炒飯</v>
      </c>
      <c r="G4838" s="12" t="str">
        <f aca="false">INDEX(品項主檔!$C$2:$C$11,MATCH($E4838,品項主檔!$A$2:$A$11,0))</f>
        <v>主食</v>
      </c>
      <c r="H4838" s="17" t="n">
        <f aca="false">SUMIFS(品項年度售價!$D$2:$D$31,品項年度售價!$A$2:$A$31,$B4838,品項年度售價!$B$2:$B$31,$E4838)</f>
        <v>265</v>
      </c>
      <c r="I4838" s="4" t="n">
        <v>329</v>
      </c>
      <c r="J4838" s="14" t="n">
        <f aca="false">H4838*I4838</f>
        <v>87185</v>
      </c>
    </row>
    <row r="4839" customFormat="false" ht="15" hidden="false" customHeight="false" outlineLevel="0" collapsed="false">
      <c r="A4839" s="6" t="str">
        <f aca="false">TEXT(B4839,"0")&amp;"-"&amp;TEXT(C4839,"00")</f>
        <v>2026-02</v>
      </c>
      <c r="B4839" s="4" t="n">
        <v>2026</v>
      </c>
      <c r="C4839" s="4" t="n">
        <v>2</v>
      </c>
      <c r="D4839" s="9" t="s">
        <v>323</v>
      </c>
      <c r="E4839" s="9" t="s">
        <v>364</v>
      </c>
      <c r="F4839" s="12" t="str">
        <f aca="false">INDEX(品項主檔!$B$2:$B$11,MATCH($E4839,品項主檔!$A$2:$A$11,0))</f>
        <v>酸辣湯</v>
      </c>
      <c r="G4839" s="12" t="str">
        <f aca="false">INDEX(品項主檔!$C$2:$C$11,MATCH($E4839,品項主檔!$A$2:$A$11,0))</f>
        <v>湯品</v>
      </c>
      <c r="H4839" s="17" t="n">
        <f aca="false">SUMIFS(品項年度售價!$D$2:$D$31,品項年度售價!$A$2:$A$31,$B4839,品項年度售價!$B$2:$B$31,$E4839)</f>
        <v>65</v>
      </c>
      <c r="I4839" s="4" t="n">
        <v>1653</v>
      </c>
      <c r="J4839" s="14" t="n">
        <f aca="false">H4839*I4839</f>
        <v>107445</v>
      </c>
    </row>
    <row r="4840" customFormat="false" ht="15" hidden="false" customHeight="false" outlineLevel="0" collapsed="false">
      <c r="A4840" s="6" t="str">
        <f aca="false">TEXT(B4840,"0")&amp;"-"&amp;TEXT(C4840,"00")</f>
        <v>2026-02</v>
      </c>
      <c r="B4840" s="4" t="n">
        <v>2026</v>
      </c>
      <c r="C4840" s="4" t="n">
        <v>2</v>
      </c>
      <c r="D4840" s="9" t="s">
        <v>323</v>
      </c>
      <c r="E4840" s="9" t="s">
        <v>367</v>
      </c>
      <c r="F4840" s="12" t="str">
        <f aca="false">INDEX(品項主檔!$B$2:$B$11,MATCH($E4840,品項主檔!$A$2:$A$11,0))</f>
        <v>招牌滷味拼盤</v>
      </c>
      <c r="G4840" s="12" t="str">
        <f aca="false">INDEX(品項主檔!$C$2:$C$11,MATCH($E4840,品項主檔!$A$2:$A$11,0))</f>
        <v>小菜</v>
      </c>
      <c r="H4840" s="17" t="n">
        <f aca="false">SUMIFS(品項年度售價!$D$2:$D$31,品項年度售價!$A$2:$A$31,$B4840,品項年度售價!$B$2:$B$31,$E4840)</f>
        <v>130</v>
      </c>
      <c r="I4840" s="4" t="n">
        <v>984</v>
      </c>
      <c r="J4840" s="14" t="n">
        <f aca="false">H4840*I4840</f>
        <v>127920</v>
      </c>
    </row>
    <row r="4841" customFormat="false" ht="15" hidden="false" customHeight="false" outlineLevel="0" collapsed="false">
      <c r="A4841" s="6" t="str">
        <f aca="false">TEXT(B4841,"0")&amp;"-"&amp;TEXT(C4841,"00")</f>
        <v>2026-02</v>
      </c>
      <c r="B4841" s="4" t="n">
        <v>2026</v>
      </c>
      <c r="C4841" s="4" t="n">
        <v>2</v>
      </c>
      <c r="D4841" s="9" t="s">
        <v>323</v>
      </c>
      <c r="E4841" s="9" t="s">
        <v>370</v>
      </c>
      <c r="F4841" s="12" t="str">
        <f aca="false">INDEX(品項主檔!$B$2:$B$11,MATCH($E4841,品項主檔!$A$2:$A$11,0))</f>
        <v>古早味紅茶</v>
      </c>
      <c r="G4841" s="12" t="str">
        <f aca="false">INDEX(品項主檔!$C$2:$C$11,MATCH($E4841,品項主檔!$A$2:$A$11,0))</f>
        <v>飲品</v>
      </c>
      <c r="H4841" s="17" t="n">
        <f aca="false">SUMIFS(品項年度售價!$D$2:$D$31,品項年度售價!$A$2:$A$31,$B4841,品項年度售價!$B$2:$B$31,$E4841)</f>
        <v>45</v>
      </c>
      <c r="I4841" s="4" t="n">
        <v>1903</v>
      </c>
      <c r="J4841" s="14" t="n">
        <f aca="false">H4841*I4841</f>
        <v>85635</v>
      </c>
    </row>
    <row r="4842" customFormat="false" ht="15" hidden="false" customHeight="false" outlineLevel="0" collapsed="false">
      <c r="A4842" s="6" t="str">
        <f aca="false">TEXT(B4842,"0")&amp;"-"&amp;TEXT(C4842,"00")</f>
        <v>2026-02</v>
      </c>
      <c r="B4842" s="4" t="n">
        <v>2026</v>
      </c>
      <c r="C4842" s="4" t="n">
        <v>2</v>
      </c>
      <c r="D4842" s="9" t="s">
        <v>262</v>
      </c>
      <c r="E4842" s="9" t="s">
        <v>349</v>
      </c>
      <c r="F4842" s="12" t="str">
        <f aca="false">INDEX(品項主檔!$B$2:$B$11,MATCH($E4842,品項主檔!$A$2:$A$11,0))</f>
        <v>招牌牛肉麵</v>
      </c>
      <c r="G4842" s="12" t="str">
        <f aca="false">INDEX(品項主檔!$C$2:$C$11,MATCH($E4842,品項主檔!$A$2:$A$11,0))</f>
        <v>主食</v>
      </c>
      <c r="H4842" s="17" t="n">
        <f aca="false">SUMIFS(品項年度售價!$D$2:$D$31,品項年度售價!$A$2:$A$31,$B4842,品項年度售價!$B$2:$B$31,$E4842)</f>
        <v>305</v>
      </c>
      <c r="I4842" s="4" t="n">
        <v>820</v>
      </c>
      <c r="J4842" s="14" t="n">
        <f aca="false">H4842*I4842</f>
        <v>250100</v>
      </c>
    </row>
    <row r="4843" customFormat="false" ht="15" hidden="false" customHeight="false" outlineLevel="0" collapsed="false">
      <c r="A4843" s="6" t="str">
        <f aca="false">TEXT(B4843,"0")&amp;"-"&amp;TEXT(C4843,"00")</f>
        <v>2026-02</v>
      </c>
      <c r="B4843" s="4" t="n">
        <v>2026</v>
      </c>
      <c r="C4843" s="4" t="n">
        <v>2</v>
      </c>
      <c r="D4843" s="9" t="s">
        <v>262</v>
      </c>
      <c r="E4843" s="9" t="s">
        <v>352</v>
      </c>
      <c r="F4843" s="12" t="str">
        <f aca="false">INDEX(品項主檔!$B$2:$B$11,MATCH($E4843,品項主檔!$A$2:$A$11,0))</f>
        <v>三杯雞定食</v>
      </c>
      <c r="G4843" s="12" t="str">
        <f aca="false">INDEX(品項主檔!$C$2:$C$11,MATCH($E4843,品項主檔!$A$2:$A$11,0))</f>
        <v>主食</v>
      </c>
      <c r="H4843" s="17" t="n">
        <f aca="false">SUMIFS(品項年度售價!$D$2:$D$31,品項年度售價!$A$2:$A$31,$B4843,品項年度售價!$B$2:$B$31,$E4843)</f>
        <v>275</v>
      </c>
      <c r="I4843" s="4" t="n">
        <v>677</v>
      </c>
      <c r="J4843" s="14" t="n">
        <f aca="false">H4843*I4843</f>
        <v>186175</v>
      </c>
    </row>
    <row r="4844" customFormat="false" ht="15" hidden="false" customHeight="false" outlineLevel="0" collapsed="false">
      <c r="A4844" s="6" t="str">
        <f aca="false">TEXT(B4844,"0")&amp;"-"&amp;TEXT(C4844,"00")</f>
        <v>2026-02</v>
      </c>
      <c r="B4844" s="4" t="n">
        <v>2026</v>
      </c>
      <c r="C4844" s="4" t="n">
        <v>2</v>
      </c>
      <c r="D4844" s="9" t="s">
        <v>262</v>
      </c>
      <c r="E4844" s="9" t="s">
        <v>354</v>
      </c>
      <c r="F4844" s="12" t="str">
        <f aca="false">INDEX(品項主檔!$B$2:$B$11,MATCH($E4844,品項主檔!$A$2:$A$11,0))</f>
        <v>蔥油雞腿飯</v>
      </c>
      <c r="G4844" s="12" t="str">
        <f aca="false">INDEX(品項主檔!$C$2:$C$11,MATCH($E4844,品項主檔!$A$2:$A$11,0))</f>
        <v>主食</v>
      </c>
      <c r="H4844" s="17" t="n">
        <f aca="false">SUMIFS(品項年度售價!$D$2:$D$31,品項年度售價!$A$2:$A$31,$B4844,品項年度售價!$B$2:$B$31,$E4844)</f>
        <v>240</v>
      </c>
      <c r="I4844" s="4" t="n">
        <v>653</v>
      </c>
      <c r="J4844" s="14" t="n">
        <f aca="false">H4844*I4844</f>
        <v>156720</v>
      </c>
    </row>
    <row r="4845" customFormat="false" ht="15" hidden="false" customHeight="false" outlineLevel="0" collapsed="false">
      <c r="A4845" s="6" t="str">
        <f aca="false">TEXT(B4845,"0")&amp;"-"&amp;TEXT(C4845,"00")</f>
        <v>2026-02</v>
      </c>
      <c r="B4845" s="4" t="n">
        <v>2026</v>
      </c>
      <c r="C4845" s="4" t="n">
        <v>2</v>
      </c>
      <c r="D4845" s="9" t="s">
        <v>262</v>
      </c>
      <c r="E4845" s="9" t="s">
        <v>356</v>
      </c>
      <c r="F4845" s="12" t="str">
        <f aca="false">INDEX(品項主檔!$B$2:$B$11,MATCH($E4845,品項主檔!$A$2:$A$11,0))</f>
        <v>黑胡椒豬排飯</v>
      </c>
      <c r="G4845" s="12" t="str">
        <f aca="false">INDEX(品項主檔!$C$2:$C$11,MATCH($E4845,品項主檔!$A$2:$A$11,0))</f>
        <v>主食</v>
      </c>
      <c r="H4845" s="17" t="n">
        <f aca="false">SUMIFS(品項年度售價!$D$2:$D$31,品項年度售價!$A$2:$A$31,$B4845,品項年度售價!$B$2:$B$31,$E4845)</f>
        <v>255</v>
      </c>
      <c r="I4845" s="4" t="n">
        <v>716</v>
      </c>
      <c r="J4845" s="14" t="n">
        <f aca="false">H4845*I4845</f>
        <v>182580</v>
      </c>
    </row>
    <row r="4846" customFormat="false" ht="15" hidden="false" customHeight="false" outlineLevel="0" collapsed="false">
      <c r="A4846" s="6" t="str">
        <f aca="false">TEXT(B4846,"0")&amp;"-"&amp;TEXT(C4846,"00")</f>
        <v>2026-02</v>
      </c>
      <c r="B4846" s="4" t="n">
        <v>2026</v>
      </c>
      <c r="C4846" s="4" t="n">
        <v>2</v>
      </c>
      <c r="D4846" s="9" t="s">
        <v>262</v>
      </c>
      <c r="E4846" s="9" t="s">
        <v>358</v>
      </c>
      <c r="F4846" s="12" t="str">
        <f aca="false">INDEX(品項主檔!$B$2:$B$11,MATCH($E4846,品項主檔!$A$2:$A$11,0))</f>
        <v>麻油雞湯麵</v>
      </c>
      <c r="G4846" s="12" t="str">
        <f aca="false">INDEX(品項主檔!$C$2:$C$11,MATCH($E4846,品項主檔!$A$2:$A$11,0))</f>
        <v>主食</v>
      </c>
      <c r="H4846" s="17" t="n">
        <f aca="false">SUMIFS(品項年度售價!$D$2:$D$31,品項年度售價!$A$2:$A$31,$B4846,品項年度售價!$B$2:$B$31,$E4846)</f>
        <v>320</v>
      </c>
      <c r="I4846" s="4" t="n">
        <v>797</v>
      </c>
      <c r="J4846" s="14" t="n">
        <f aca="false">H4846*I4846</f>
        <v>255040</v>
      </c>
    </row>
    <row r="4847" customFormat="false" ht="15" hidden="false" customHeight="false" outlineLevel="0" collapsed="false">
      <c r="A4847" s="6" t="str">
        <f aca="false">TEXT(B4847,"0")&amp;"-"&amp;TEXT(C4847,"00")</f>
        <v>2026-02</v>
      </c>
      <c r="B4847" s="4" t="n">
        <v>2026</v>
      </c>
      <c r="C4847" s="4" t="n">
        <v>2</v>
      </c>
      <c r="D4847" s="9" t="s">
        <v>262</v>
      </c>
      <c r="E4847" s="9" t="s">
        <v>360</v>
      </c>
      <c r="F4847" s="12" t="str">
        <f aca="false">INDEX(品項主檔!$B$2:$B$11,MATCH($E4847,品項主檔!$A$2:$A$11,0))</f>
        <v>塔香涼麵</v>
      </c>
      <c r="G4847" s="12" t="str">
        <f aca="false">INDEX(品項主檔!$C$2:$C$11,MATCH($E4847,品項主檔!$A$2:$A$11,0))</f>
        <v>主食</v>
      </c>
      <c r="H4847" s="17" t="n">
        <f aca="false">SUMIFS(品項年度售價!$D$2:$D$31,品項年度售價!$A$2:$A$31,$B4847,品項年度售價!$B$2:$B$31,$E4847)</f>
        <v>195</v>
      </c>
      <c r="I4847" s="4" t="n">
        <v>297</v>
      </c>
      <c r="J4847" s="14" t="n">
        <f aca="false">H4847*I4847</f>
        <v>57915</v>
      </c>
    </row>
    <row r="4848" customFormat="false" ht="15" hidden="false" customHeight="false" outlineLevel="0" collapsed="false">
      <c r="A4848" s="6" t="str">
        <f aca="false">TEXT(B4848,"0")&amp;"-"&amp;TEXT(C4848,"00")</f>
        <v>2026-02</v>
      </c>
      <c r="B4848" s="4" t="n">
        <v>2026</v>
      </c>
      <c r="C4848" s="4" t="n">
        <v>2</v>
      </c>
      <c r="D4848" s="9" t="s">
        <v>262</v>
      </c>
      <c r="E4848" s="9" t="s">
        <v>362</v>
      </c>
      <c r="F4848" s="12" t="str">
        <f aca="false">INDEX(品項主檔!$B$2:$B$11,MATCH($E4848,品項主檔!$A$2:$A$11,0))</f>
        <v>海鮮炒飯</v>
      </c>
      <c r="G4848" s="12" t="str">
        <f aca="false">INDEX(品項主檔!$C$2:$C$11,MATCH($E4848,品項主檔!$A$2:$A$11,0))</f>
        <v>主食</v>
      </c>
      <c r="H4848" s="17" t="n">
        <f aca="false">SUMIFS(品項年度售價!$D$2:$D$31,品項年度售價!$A$2:$A$31,$B4848,品項年度售價!$B$2:$B$31,$E4848)</f>
        <v>265</v>
      </c>
      <c r="I4848" s="4" t="n">
        <v>739</v>
      </c>
      <c r="J4848" s="14" t="n">
        <f aca="false">H4848*I4848</f>
        <v>195835</v>
      </c>
    </row>
    <row r="4849" customFormat="false" ht="15" hidden="false" customHeight="false" outlineLevel="0" collapsed="false">
      <c r="A4849" s="6" t="str">
        <f aca="false">TEXT(B4849,"0")&amp;"-"&amp;TEXT(C4849,"00")</f>
        <v>2026-02</v>
      </c>
      <c r="B4849" s="4" t="n">
        <v>2026</v>
      </c>
      <c r="C4849" s="4" t="n">
        <v>2</v>
      </c>
      <c r="D4849" s="9" t="s">
        <v>262</v>
      </c>
      <c r="E4849" s="9" t="s">
        <v>364</v>
      </c>
      <c r="F4849" s="12" t="str">
        <f aca="false">INDEX(品項主檔!$B$2:$B$11,MATCH($E4849,品項主檔!$A$2:$A$11,0))</f>
        <v>酸辣湯</v>
      </c>
      <c r="G4849" s="12" t="str">
        <f aca="false">INDEX(品項主檔!$C$2:$C$11,MATCH($E4849,品項主檔!$A$2:$A$11,0))</f>
        <v>湯品</v>
      </c>
      <c r="H4849" s="17" t="n">
        <f aca="false">SUMIFS(品項年度售價!$D$2:$D$31,品項年度售價!$A$2:$A$31,$B4849,品項年度售價!$B$2:$B$31,$E4849)</f>
        <v>65</v>
      </c>
      <c r="I4849" s="4" t="n">
        <v>3745</v>
      </c>
      <c r="J4849" s="14" t="n">
        <f aca="false">H4849*I4849</f>
        <v>243425</v>
      </c>
    </row>
    <row r="4850" customFormat="false" ht="15" hidden="false" customHeight="false" outlineLevel="0" collapsed="false">
      <c r="A4850" s="6" t="str">
        <f aca="false">TEXT(B4850,"0")&amp;"-"&amp;TEXT(C4850,"00")</f>
        <v>2026-02</v>
      </c>
      <c r="B4850" s="4" t="n">
        <v>2026</v>
      </c>
      <c r="C4850" s="4" t="n">
        <v>2</v>
      </c>
      <c r="D4850" s="9" t="s">
        <v>262</v>
      </c>
      <c r="E4850" s="9" t="s">
        <v>367</v>
      </c>
      <c r="F4850" s="12" t="str">
        <f aca="false">INDEX(品項主檔!$B$2:$B$11,MATCH($E4850,品項主檔!$A$2:$A$11,0))</f>
        <v>招牌滷味拼盤</v>
      </c>
      <c r="G4850" s="12" t="str">
        <f aca="false">INDEX(品項主檔!$C$2:$C$11,MATCH($E4850,品項主檔!$A$2:$A$11,0))</f>
        <v>小菜</v>
      </c>
      <c r="H4850" s="17" t="n">
        <f aca="false">SUMIFS(品項年度售價!$D$2:$D$31,品項年度售價!$A$2:$A$31,$B4850,品項年度售價!$B$2:$B$31,$E4850)</f>
        <v>130</v>
      </c>
      <c r="I4850" s="4" t="n">
        <v>3111</v>
      </c>
      <c r="J4850" s="14" t="n">
        <f aca="false">H4850*I4850</f>
        <v>404430</v>
      </c>
    </row>
    <row r="4851" customFormat="false" ht="15" hidden="false" customHeight="false" outlineLevel="0" collapsed="false">
      <c r="A4851" s="6" t="str">
        <f aca="false">TEXT(B4851,"0")&amp;"-"&amp;TEXT(C4851,"00")</f>
        <v>2026-02</v>
      </c>
      <c r="B4851" s="4" t="n">
        <v>2026</v>
      </c>
      <c r="C4851" s="4" t="n">
        <v>2</v>
      </c>
      <c r="D4851" s="9" t="s">
        <v>262</v>
      </c>
      <c r="E4851" s="9" t="s">
        <v>370</v>
      </c>
      <c r="F4851" s="12" t="str">
        <f aca="false">INDEX(品項主檔!$B$2:$B$11,MATCH($E4851,品項主檔!$A$2:$A$11,0))</f>
        <v>古早味紅茶</v>
      </c>
      <c r="G4851" s="12" t="str">
        <f aca="false">INDEX(品項主檔!$C$2:$C$11,MATCH($E4851,品項主檔!$A$2:$A$11,0))</f>
        <v>飲品</v>
      </c>
      <c r="H4851" s="17" t="n">
        <f aca="false">SUMIFS(品項年度售價!$D$2:$D$31,品項年度售價!$A$2:$A$31,$B4851,品項年度售價!$B$2:$B$31,$E4851)</f>
        <v>45</v>
      </c>
      <c r="I4851" s="4" t="n">
        <v>5192</v>
      </c>
      <c r="J4851" s="14" t="n">
        <f aca="false">H4851*I4851</f>
        <v>233640</v>
      </c>
    </row>
    <row r="4852" customFormat="false" ht="15" hidden="false" customHeight="false" outlineLevel="0" collapsed="false">
      <c r="A4852" s="6" t="str">
        <f aca="false">TEXT(B4852,"0")&amp;"-"&amp;TEXT(C4852,"00")</f>
        <v>2026-02</v>
      </c>
      <c r="B4852" s="4" t="n">
        <v>2026</v>
      </c>
      <c r="C4852" s="4" t="n">
        <v>2</v>
      </c>
      <c r="D4852" s="9" t="s">
        <v>269</v>
      </c>
      <c r="E4852" s="9" t="s">
        <v>349</v>
      </c>
      <c r="F4852" s="12" t="str">
        <f aca="false">INDEX(品項主檔!$B$2:$B$11,MATCH($E4852,品項主檔!$A$2:$A$11,0))</f>
        <v>招牌牛肉麵</v>
      </c>
      <c r="G4852" s="12" t="str">
        <f aca="false">INDEX(品項主檔!$C$2:$C$11,MATCH($E4852,品項主檔!$A$2:$A$11,0))</f>
        <v>主食</v>
      </c>
      <c r="H4852" s="17" t="n">
        <f aca="false">SUMIFS(品項年度售價!$D$2:$D$31,品項年度售價!$A$2:$A$31,$B4852,品項年度售價!$B$2:$B$31,$E4852)</f>
        <v>305</v>
      </c>
      <c r="I4852" s="4" t="n">
        <v>713</v>
      </c>
      <c r="J4852" s="14" t="n">
        <f aca="false">H4852*I4852</f>
        <v>217465</v>
      </c>
    </row>
    <row r="4853" customFormat="false" ht="15" hidden="false" customHeight="false" outlineLevel="0" collapsed="false">
      <c r="A4853" s="6" t="str">
        <f aca="false">TEXT(B4853,"0")&amp;"-"&amp;TEXT(C4853,"00")</f>
        <v>2026-02</v>
      </c>
      <c r="B4853" s="4" t="n">
        <v>2026</v>
      </c>
      <c r="C4853" s="4" t="n">
        <v>2</v>
      </c>
      <c r="D4853" s="9" t="s">
        <v>269</v>
      </c>
      <c r="E4853" s="9" t="s">
        <v>352</v>
      </c>
      <c r="F4853" s="12" t="str">
        <f aca="false">INDEX(品項主檔!$B$2:$B$11,MATCH($E4853,品項主檔!$A$2:$A$11,0))</f>
        <v>三杯雞定食</v>
      </c>
      <c r="G4853" s="12" t="str">
        <f aca="false">INDEX(品項主檔!$C$2:$C$11,MATCH($E4853,品項主檔!$A$2:$A$11,0))</f>
        <v>主食</v>
      </c>
      <c r="H4853" s="17" t="n">
        <f aca="false">SUMIFS(品項年度售價!$D$2:$D$31,品項年度售價!$A$2:$A$31,$B4853,品項年度售價!$B$2:$B$31,$E4853)</f>
        <v>275</v>
      </c>
      <c r="I4853" s="4" t="n">
        <v>616</v>
      </c>
      <c r="J4853" s="14" t="n">
        <f aca="false">H4853*I4853</f>
        <v>169400</v>
      </c>
    </row>
    <row r="4854" customFormat="false" ht="15" hidden="false" customHeight="false" outlineLevel="0" collapsed="false">
      <c r="A4854" s="6" t="str">
        <f aca="false">TEXT(B4854,"0")&amp;"-"&amp;TEXT(C4854,"00")</f>
        <v>2026-02</v>
      </c>
      <c r="B4854" s="4" t="n">
        <v>2026</v>
      </c>
      <c r="C4854" s="4" t="n">
        <v>2</v>
      </c>
      <c r="D4854" s="9" t="s">
        <v>269</v>
      </c>
      <c r="E4854" s="9" t="s">
        <v>354</v>
      </c>
      <c r="F4854" s="12" t="str">
        <f aca="false">INDEX(品項主檔!$B$2:$B$11,MATCH($E4854,品項主檔!$A$2:$A$11,0))</f>
        <v>蔥油雞腿飯</v>
      </c>
      <c r="G4854" s="12" t="str">
        <f aca="false">INDEX(品項主檔!$C$2:$C$11,MATCH($E4854,品項主檔!$A$2:$A$11,0))</f>
        <v>主食</v>
      </c>
      <c r="H4854" s="17" t="n">
        <f aca="false">SUMIFS(品項年度售價!$D$2:$D$31,品項年度售價!$A$2:$A$31,$B4854,品項年度售價!$B$2:$B$31,$E4854)</f>
        <v>240</v>
      </c>
      <c r="I4854" s="4" t="n">
        <v>539</v>
      </c>
      <c r="J4854" s="14" t="n">
        <f aca="false">H4854*I4854</f>
        <v>129360</v>
      </c>
    </row>
    <row r="4855" customFormat="false" ht="15" hidden="false" customHeight="false" outlineLevel="0" collapsed="false">
      <c r="A4855" s="6" t="str">
        <f aca="false">TEXT(B4855,"0")&amp;"-"&amp;TEXT(C4855,"00")</f>
        <v>2026-02</v>
      </c>
      <c r="B4855" s="4" t="n">
        <v>2026</v>
      </c>
      <c r="C4855" s="4" t="n">
        <v>2</v>
      </c>
      <c r="D4855" s="9" t="s">
        <v>269</v>
      </c>
      <c r="E4855" s="9" t="s">
        <v>356</v>
      </c>
      <c r="F4855" s="12" t="str">
        <f aca="false">INDEX(品項主檔!$B$2:$B$11,MATCH($E4855,品項主檔!$A$2:$A$11,0))</f>
        <v>黑胡椒豬排飯</v>
      </c>
      <c r="G4855" s="12" t="str">
        <f aca="false">INDEX(品項主檔!$C$2:$C$11,MATCH($E4855,品項主檔!$A$2:$A$11,0))</f>
        <v>主食</v>
      </c>
      <c r="H4855" s="17" t="n">
        <f aca="false">SUMIFS(品項年度售價!$D$2:$D$31,品項年度售價!$A$2:$A$31,$B4855,品項年度售價!$B$2:$B$31,$E4855)</f>
        <v>255</v>
      </c>
      <c r="I4855" s="4" t="n">
        <v>629</v>
      </c>
      <c r="J4855" s="14" t="n">
        <f aca="false">H4855*I4855</f>
        <v>160395</v>
      </c>
    </row>
    <row r="4856" customFormat="false" ht="15" hidden="false" customHeight="false" outlineLevel="0" collapsed="false">
      <c r="A4856" s="6" t="str">
        <f aca="false">TEXT(B4856,"0")&amp;"-"&amp;TEXT(C4856,"00")</f>
        <v>2026-02</v>
      </c>
      <c r="B4856" s="4" t="n">
        <v>2026</v>
      </c>
      <c r="C4856" s="4" t="n">
        <v>2</v>
      </c>
      <c r="D4856" s="9" t="s">
        <v>269</v>
      </c>
      <c r="E4856" s="9" t="s">
        <v>358</v>
      </c>
      <c r="F4856" s="12" t="str">
        <f aca="false">INDEX(品項主檔!$B$2:$B$11,MATCH($E4856,品項主檔!$A$2:$A$11,0))</f>
        <v>麻油雞湯麵</v>
      </c>
      <c r="G4856" s="12" t="str">
        <f aca="false">INDEX(品項主檔!$C$2:$C$11,MATCH($E4856,品項主檔!$A$2:$A$11,0))</f>
        <v>主食</v>
      </c>
      <c r="H4856" s="17" t="n">
        <f aca="false">SUMIFS(品項年度售價!$D$2:$D$31,品項年度售價!$A$2:$A$31,$B4856,品項年度售價!$B$2:$B$31,$E4856)</f>
        <v>320</v>
      </c>
      <c r="I4856" s="4" t="n">
        <v>601</v>
      </c>
      <c r="J4856" s="14" t="n">
        <f aca="false">H4856*I4856</f>
        <v>192320</v>
      </c>
    </row>
    <row r="4857" customFormat="false" ht="15" hidden="false" customHeight="false" outlineLevel="0" collapsed="false">
      <c r="A4857" s="6" t="str">
        <f aca="false">TEXT(B4857,"0")&amp;"-"&amp;TEXT(C4857,"00")</f>
        <v>2026-02</v>
      </c>
      <c r="B4857" s="4" t="n">
        <v>2026</v>
      </c>
      <c r="C4857" s="4" t="n">
        <v>2</v>
      </c>
      <c r="D4857" s="9" t="s">
        <v>269</v>
      </c>
      <c r="E4857" s="9" t="s">
        <v>360</v>
      </c>
      <c r="F4857" s="12" t="str">
        <f aca="false">INDEX(品項主檔!$B$2:$B$11,MATCH($E4857,品項主檔!$A$2:$A$11,0))</f>
        <v>塔香涼麵</v>
      </c>
      <c r="G4857" s="12" t="str">
        <f aca="false">INDEX(品項主檔!$C$2:$C$11,MATCH($E4857,品項主檔!$A$2:$A$11,0))</f>
        <v>主食</v>
      </c>
      <c r="H4857" s="17" t="n">
        <f aca="false">SUMIFS(品項年度售價!$D$2:$D$31,品項年度售價!$A$2:$A$31,$B4857,品項年度售價!$B$2:$B$31,$E4857)</f>
        <v>195</v>
      </c>
      <c r="I4857" s="4" t="n">
        <v>296</v>
      </c>
      <c r="J4857" s="14" t="n">
        <f aca="false">H4857*I4857</f>
        <v>57720</v>
      </c>
    </row>
    <row r="4858" customFormat="false" ht="15" hidden="false" customHeight="false" outlineLevel="0" collapsed="false">
      <c r="A4858" s="6" t="str">
        <f aca="false">TEXT(B4858,"0")&amp;"-"&amp;TEXT(C4858,"00")</f>
        <v>2026-02</v>
      </c>
      <c r="B4858" s="4" t="n">
        <v>2026</v>
      </c>
      <c r="C4858" s="4" t="n">
        <v>2</v>
      </c>
      <c r="D4858" s="9" t="s">
        <v>269</v>
      </c>
      <c r="E4858" s="9" t="s">
        <v>362</v>
      </c>
      <c r="F4858" s="12" t="str">
        <f aca="false">INDEX(品項主檔!$B$2:$B$11,MATCH($E4858,品項主檔!$A$2:$A$11,0))</f>
        <v>海鮮炒飯</v>
      </c>
      <c r="G4858" s="12" t="str">
        <f aca="false">INDEX(品項主檔!$C$2:$C$11,MATCH($E4858,品項主檔!$A$2:$A$11,0))</f>
        <v>主食</v>
      </c>
      <c r="H4858" s="17" t="n">
        <f aca="false">SUMIFS(品項年度售價!$D$2:$D$31,品項年度售價!$A$2:$A$31,$B4858,品項年度售價!$B$2:$B$31,$E4858)</f>
        <v>265</v>
      </c>
      <c r="I4858" s="4" t="n">
        <v>656</v>
      </c>
      <c r="J4858" s="14" t="n">
        <f aca="false">H4858*I4858</f>
        <v>173840</v>
      </c>
    </row>
    <row r="4859" customFormat="false" ht="15" hidden="false" customHeight="false" outlineLevel="0" collapsed="false">
      <c r="A4859" s="6" t="str">
        <f aca="false">TEXT(B4859,"0")&amp;"-"&amp;TEXT(C4859,"00")</f>
        <v>2026-02</v>
      </c>
      <c r="B4859" s="4" t="n">
        <v>2026</v>
      </c>
      <c r="C4859" s="4" t="n">
        <v>2</v>
      </c>
      <c r="D4859" s="9" t="s">
        <v>269</v>
      </c>
      <c r="E4859" s="9" t="s">
        <v>364</v>
      </c>
      <c r="F4859" s="12" t="str">
        <f aca="false">INDEX(品項主檔!$B$2:$B$11,MATCH($E4859,品項主檔!$A$2:$A$11,0))</f>
        <v>酸辣湯</v>
      </c>
      <c r="G4859" s="12" t="str">
        <f aca="false">INDEX(品項主檔!$C$2:$C$11,MATCH($E4859,品項主檔!$A$2:$A$11,0))</f>
        <v>湯品</v>
      </c>
      <c r="H4859" s="17" t="n">
        <f aca="false">SUMIFS(品項年度售價!$D$2:$D$31,品項年度售價!$A$2:$A$31,$B4859,品項年度售價!$B$2:$B$31,$E4859)</f>
        <v>65</v>
      </c>
      <c r="I4859" s="4" t="n">
        <v>3318</v>
      </c>
      <c r="J4859" s="14" t="n">
        <f aca="false">H4859*I4859</f>
        <v>215670</v>
      </c>
    </row>
    <row r="4860" customFormat="false" ht="15" hidden="false" customHeight="false" outlineLevel="0" collapsed="false">
      <c r="A4860" s="6" t="str">
        <f aca="false">TEXT(B4860,"0")&amp;"-"&amp;TEXT(C4860,"00")</f>
        <v>2026-02</v>
      </c>
      <c r="B4860" s="4" t="n">
        <v>2026</v>
      </c>
      <c r="C4860" s="4" t="n">
        <v>2</v>
      </c>
      <c r="D4860" s="9" t="s">
        <v>269</v>
      </c>
      <c r="E4860" s="9" t="s">
        <v>367</v>
      </c>
      <c r="F4860" s="12" t="str">
        <f aca="false">INDEX(品項主檔!$B$2:$B$11,MATCH($E4860,品項主檔!$A$2:$A$11,0))</f>
        <v>招牌滷味拼盤</v>
      </c>
      <c r="G4860" s="12" t="str">
        <f aca="false">INDEX(品項主檔!$C$2:$C$11,MATCH($E4860,品項主檔!$A$2:$A$11,0))</f>
        <v>小菜</v>
      </c>
      <c r="H4860" s="17" t="n">
        <f aca="false">SUMIFS(品項年度售價!$D$2:$D$31,品項年度售價!$A$2:$A$31,$B4860,品項年度售價!$B$2:$B$31,$E4860)</f>
        <v>130</v>
      </c>
      <c r="I4860" s="4" t="n">
        <v>2525</v>
      </c>
      <c r="J4860" s="14" t="n">
        <f aca="false">H4860*I4860</f>
        <v>328250</v>
      </c>
    </row>
    <row r="4861" customFormat="false" ht="15" hidden="false" customHeight="false" outlineLevel="0" collapsed="false">
      <c r="A4861" s="6" t="str">
        <f aca="false">TEXT(B4861,"0")&amp;"-"&amp;TEXT(C4861,"00")</f>
        <v>2026-02</v>
      </c>
      <c r="B4861" s="4" t="n">
        <v>2026</v>
      </c>
      <c r="C4861" s="4" t="n">
        <v>2</v>
      </c>
      <c r="D4861" s="9" t="s">
        <v>269</v>
      </c>
      <c r="E4861" s="9" t="s">
        <v>370</v>
      </c>
      <c r="F4861" s="12" t="str">
        <f aca="false">INDEX(品項主檔!$B$2:$B$11,MATCH($E4861,品項主檔!$A$2:$A$11,0))</f>
        <v>古早味紅茶</v>
      </c>
      <c r="G4861" s="12" t="str">
        <f aca="false">INDEX(品項主檔!$C$2:$C$11,MATCH($E4861,品項主檔!$A$2:$A$11,0))</f>
        <v>飲品</v>
      </c>
      <c r="H4861" s="17" t="n">
        <f aca="false">SUMIFS(品項年度售價!$D$2:$D$31,品項年度售價!$A$2:$A$31,$B4861,品項年度售價!$B$2:$B$31,$E4861)</f>
        <v>45</v>
      </c>
      <c r="I4861" s="4" t="n">
        <v>4775</v>
      </c>
      <c r="J4861" s="14" t="n">
        <f aca="false">H4861*I4861</f>
        <v>214875</v>
      </c>
    </row>
    <row r="4862" customFormat="false" ht="15" hidden="false" customHeight="false" outlineLevel="0" collapsed="false">
      <c r="A4862" s="6" t="str">
        <f aca="false">TEXT(B4862,"0")&amp;"-"&amp;TEXT(C4862,"00")</f>
        <v>2026-02</v>
      </c>
      <c r="B4862" s="4" t="n">
        <v>2026</v>
      </c>
      <c r="C4862" s="4" t="n">
        <v>2</v>
      </c>
      <c r="D4862" s="9" t="s">
        <v>273</v>
      </c>
      <c r="E4862" s="9" t="s">
        <v>349</v>
      </c>
      <c r="F4862" s="12" t="str">
        <f aca="false">INDEX(品項主檔!$B$2:$B$11,MATCH($E4862,品項主檔!$A$2:$A$11,0))</f>
        <v>招牌牛肉麵</v>
      </c>
      <c r="G4862" s="12" t="str">
        <f aca="false">INDEX(品項主檔!$C$2:$C$11,MATCH($E4862,品項主檔!$A$2:$A$11,0))</f>
        <v>主食</v>
      </c>
      <c r="H4862" s="17" t="n">
        <f aca="false">SUMIFS(品項年度售價!$D$2:$D$31,品項年度售價!$A$2:$A$31,$B4862,品項年度售價!$B$2:$B$31,$E4862)</f>
        <v>305</v>
      </c>
      <c r="I4862" s="4" t="n">
        <v>404</v>
      </c>
      <c r="J4862" s="14" t="n">
        <f aca="false">H4862*I4862</f>
        <v>123220</v>
      </c>
    </row>
    <row r="4863" customFormat="false" ht="15" hidden="false" customHeight="false" outlineLevel="0" collapsed="false">
      <c r="A4863" s="6" t="str">
        <f aca="false">TEXT(B4863,"0")&amp;"-"&amp;TEXT(C4863,"00")</f>
        <v>2026-02</v>
      </c>
      <c r="B4863" s="4" t="n">
        <v>2026</v>
      </c>
      <c r="C4863" s="4" t="n">
        <v>2</v>
      </c>
      <c r="D4863" s="9" t="s">
        <v>273</v>
      </c>
      <c r="E4863" s="9" t="s">
        <v>352</v>
      </c>
      <c r="F4863" s="12" t="str">
        <f aca="false">INDEX(品項主檔!$B$2:$B$11,MATCH($E4863,品項主檔!$A$2:$A$11,0))</f>
        <v>三杯雞定食</v>
      </c>
      <c r="G4863" s="12" t="str">
        <f aca="false">INDEX(品項主檔!$C$2:$C$11,MATCH($E4863,品項主檔!$A$2:$A$11,0))</f>
        <v>主食</v>
      </c>
      <c r="H4863" s="17" t="n">
        <f aca="false">SUMIFS(品項年度售價!$D$2:$D$31,品項年度售價!$A$2:$A$31,$B4863,品項年度售價!$B$2:$B$31,$E4863)</f>
        <v>275</v>
      </c>
      <c r="I4863" s="4" t="n">
        <v>340</v>
      </c>
      <c r="J4863" s="14" t="n">
        <f aca="false">H4863*I4863</f>
        <v>93500</v>
      </c>
    </row>
    <row r="4864" customFormat="false" ht="15" hidden="false" customHeight="false" outlineLevel="0" collapsed="false">
      <c r="A4864" s="6" t="str">
        <f aca="false">TEXT(B4864,"0")&amp;"-"&amp;TEXT(C4864,"00")</f>
        <v>2026-02</v>
      </c>
      <c r="B4864" s="4" t="n">
        <v>2026</v>
      </c>
      <c r="C4864" s="4" t="n">
        <v>2</v>
      </c>
      <c r="D4864" s="9" t="s">
        <v>273</v>
      </c>
      <c r="E4864" s="9" t="s">
        <v>354</v>
      </c>
      <c r="F4864" s="12" t="str">
        <f aca="false">INDEX(品項主檔!$B$2:$B$11,MATCH($E4864,品項主檔!$A$2:$A$11,0))</f>
        <v>蔥油雞腿飯</v>
      </c>
      <c r="G4864" s="12" t="str">
        <f aca="false">INDEX(品項主檔!$C$2:$C$11,MATCH($E4864,品項主檔!$A$2:$A$11,0))</f>
        <v>主食</v>
      </c>
      <c r="H4864" s="17" t="n">
        <f aca="false">SUMIFS(品項年度售價!$D$2:$D$31,品項年度售價!$A$2:$A$31,$B4864,品項年度售價!$B$2:$B$31,$E4864)</f>
        <v>240</v>
      </c>
      <c r="I4864" s="4" t="n">
        <v>361</v>
      </c>
      <c r="J4864" s="14" t="n">
        <f aca="false">H4864*I4864</f>
        <v>86640</v>
      </c>
    </row>
    <row r="4865" customFormat="false" ht="15" hidden="false" customHeight="false" outlineLevel="0" collapsed="false">
      <c r="A4865" s="6" t="str">
        <f aca="false">TEXT(B4865,"0")&amp;"-"&amp;TEXT(C4865,"00")</f>
        <v>2026-02</v>
      </c>
      <c r="B4865" s="4" t="n">
        <v>2026</v>
      </c>
      <c r="C4865" s="4" t="n">
        <v>2</v>
      </c>
      <c r="D4865" s="9" t="s">
        <v>273</v>
      </c>
      <c r="E4865" s="9" t="s">
        <v>356</v>
      </c>
      <c r="F4865" s="12" t="str">
        <f aca="false">INDEX(品項主檔!$B$2:$B$11,MATCH($E4865,品項主檔!$A$2:$A$11,0))</f>
        <v>黑胡椒豬排飯</v>
      </c>
      <c r="G4865" s="12" t="str">
        <f aca="false">INDEX(品項主檔!$C$2:$C$11,MATCH($E4865,品項主檔!$A$2:$A$11,0))</f>
        <v>主食</v>
      </c>
      <c r="H4865" s="17" t="n">
        <f aca="false">SUMIFS(品項年度售價!$D$2:$D$31,品項年度售價!$A$2:$A$31,$B4865,品項年度售價!$B$2:$B$31,$E4865)</f>
        <v>255</v>
      </c>
      <c r="I4865" s="4" t="n">
        <v>318</v>
      </c>
      <c r="J4865" s="14" t="n">
        <f aca="false">H4865*I4865</f>
        <v>81090</v>
      </c>
    </row>
    <row r="4866" customFormat="false" ht="15" hidden="false" customHeight="false" outlineLevel="0" collapsed="false">
      <c r="A4866" s="6" t="str">
        <f aca="false">TEXT(B4866,"0")&amp;"-"&amp;TEXT(C4866,"00")</f>
        <v>2026-02</v>
      </c>
      <c r="B4866" s="4" t="n">
        <v>2026</v>
      </c>
      <c r="C4866" s="4" t="n">
        <v>2</v>
      </c>
      <c r="D4866" s="9" t="s">
        <v>273</v>
      </c>
      <c r="E4866" s="9" t="s">
        <v>358</v>
      </c>
      <c r="F4866" s="12" t="str">
        <f aca="false">INDEX(品項主檔!$B$2:$B$11,MATCH($E4866,品項主檔!$A$2:$A$11,0))</f>
        <v>麻油雞湯麵</v>
      </c>
      <c r="G4866" s="12" t="str">
        <f aca="false">INDEX(品項主檔!$C$2:$C$11,MATCH($E4866,品項主檔!$A$2:$A$11,0))</f>
        <v>主食</v>
      </c>
      <c r="H4866" s="17" t="n">
        <f aca="false">SUMIFS(品項年度售價!$D$2:$D$31,品項年度售價!$A$2:$A$31,$B4866,品項年度售價!$B$2:$B$31,$E4866)</f>
        <v>320</v>
      </c>
      <c r="I4866" s="4" t="n">
        <v>437</v>
      </c>
      <c r="J4866" s="14" t="n">
        <f aca="false">H4866*I4866</f>
        <v>139840</v>
      </c>
    </row>
    <row r="4867" customFormat="false" ht="15" hidden="false" customHeight="false" outlineLevel="0" collapsed="false">
      <c r="A4867" s="6" t="str">
        <f aca="false">TEXT(B4867,"0")&amp;"-"&amp;TEXT(C4867,"00")</f>
        <v>2026-02</v>
      </c>
      <c r="B4867" s="4" t="n">
        <v>2026</v>
      </c>
      <c r="C4867" s="4" t="n">
        <v>2</v>
      </c>
      <c r="D4867" s="9" t="s">
        <v>273</v>
      </c>
      <c r="E4867" s="9" t="s">
        <v>360</v>
      </c>
      <c r="F4867" s="12" t="str">
        <f aca="false">INDEX(品項主檔!$B$2:$B$11,MATCH($E4867,品項主檔!$A$2:$A$11,0))</f>
        <v>塔香涼麵</v>
      </c>
      <c r="G4867" s="12" t="str">
        <f aca="false">INDEX(品項主檔!$C$2:$C$11,MATCH($E4867,品項主檔!$A$2:$A$11,0))</f>
        <v>主食</v>
      </c>
      <c r="H4867" s="17" t="n">
        <f aca="false">SUMIFS(品項年度售價!$D$2:$D$31,品項年度售價!$A$2:$A$31,$B4867,品項年度售價!$B$2:$B$31,$E4867)</f>
        <v>195</v>
      </c>
      <c r="I4867" s="4" t="n">
        <v>156</v>
      </c>
      <c r="J4867" s="14" t="n">
        <f aca="false">H4867*I4867</f>
        <v>30420</v>
      </c>
    </row>
    <row r="4868" customFormat="false" ht="15" hidden="false" customHeight="false" outlineLevel="0" collapsed="false">
      <c r="A4868" s="6" t="str">
        <f aca="false">TEXT(B4868,"0")&amp;"-"&amp;TEXT(C4868,"00")</f>
        <v>2026-02</v>
      </c>
      <c r="B4868" s="4" t="n">
        <v>2026</v>
      </c>
      <c r="C4868" s="4" t="n">
        <v>2</v>
      </c>
      <c r="D4868" s="9" t="s">
        <v>273</v>
      </c>
      <c r="E4868" s="9" t="s">
        <v>362</v>
      </c>
      <c r="F4868" s="12" t="str">
        <f aca="false">INDEX(品項主檔!$B$2:$B$11,MATCH($E4868,品項主檔!$A$2:$A$11,0))</f>
        <v>海鮮炒飯</v>
      </c>
      <c r="G4868" s="12" t="str">
        <f aca="false">INDEX(品項主檔!$C$2:$C$11,MATCH($E4868,品項主檔!$A$2:$A$11,0))</f>
        <v>主食</v>
      </c>
      <c r="H4868" s="17" t="n">
        <f aca="false">SUMIFS(品項年度售價!$D$2:$D$31,品項年度售價!$A$2:$A$31,$B4868,品項年度售價!$B$2:$B$31,$E4868)</f>
        <v>265</v>
      </c>
      <c r="I4868" s="4" t="n">
        <v>285</v>
      </c>
      <c r="J4868" s="14" t="n">
        <f aca="false">H4868*I4868</f>
        <v>75525</v>
      </c>
    </row>
    <row r="4869" customFormat="false" ht="15" hidden="false" customHeight="false" outlineLevel="0" collapsed="false">
      <c r="A4869" s="6" t="str">
        <f aca="false">TEXT(B4869,"0")&amp;"-"&amp;TEXT(C4869,"00")</f>
        <v>2026-02</v>
      </c>
      <c r="B4869" s="4" t="n">
        <v>2026</v>
      </c>
      <c r="C4869" s="4" t="n">
        <v>2</v>
      </c>
      <c r="D4869" s="9" t="s">
        <v>273</v>
      </c>
      <c r="E4869" s="9" t="s">
        <v>364</v>
      </c>
      <c r="F4869" s="12" t="str">
        <f aca="false">INDEX(品項主檔!$B$2:$B$11,MATCH($E4869,品項主檔!$A$2:$A$11,0))</f>
        <v>酸辣湯</v>
      </c>
      <c r="G4869" s="12" t="str">
        <f aca="false">INDEX(品項主檔!$C$2:$C$11,MATCH($E4869,品項主檔!$A$2:$A$11,0))</f>
        <v>湯品</v>
      </c>
      <c r="H4869" s="17" t="n">
        <f aca="false">SUMIFS(品項年度售價!$D$2:$D$31,品項年度售價!$A$2:$A$31,$B4869,品項年度售價!$B$2:$B$31,$E4869)</f>
        <v>65</v>
      </c>
      <c r="I4869" s="4" t="n">
        <v>2155</v>
      </c>
      <c r="J4869" s="14" t="n">
        <f aca="false">H4869*I4869</f>
        <v>140075</v>
      </c>
    </row>
    <row r="4870" customFormat="false" ht="15" hidden="false" customHeight="false" outlineLevel="0" collapsed="false">
      <c r="A4870" s="6" t="str">
        <f aca="false">TEXT(B4870,"0")&amp;"-"&amp;TEXT(C4870,"00")</f>
        <v>2026-02</v>
      </c>
      <c r="B4870" s="4" t="n">
        <v>2026</v>
      </c>
      <c r="C4870" s="4" t="n">
        <v>2</v>
      </c>
      <c r="D4870" s="9" t="s">
        <v>273</v>
      </c>
      <c r="E4870" s="9" t="s">
        <v>367</v>
      </c>
      <c r="F4870" s="12" t="str">
        <f aca="false">INDEX(品項主檔!$B$2:$B$11,MATCH($E4870,品項主檔!$A$2:$A$11,0))</f>
        <v>招牌滷味拼盤</v>
      </c>
      <c r="G4870" s="12" t="str">
        <f aca="false">INDEX(品項主檔!$C$2:$C$11,MATCH($E4870,品項主檔!$A$2:$A$11,0))</f>
        <v>小菜</v>
      </c>
      <c r="H4870" s="17" t="n">
        <f aca="false">SUMIFS(品項年度售價!$D$2:$D$31,品項年度售價!$A$2:$A$31,$B4870,品項年度售價!$B$2:$B$31,$E4870)</f>
        <v>130</v>
      </c>
      <c r="I4870" s="4" t="n">
        <v>1263</v>
      </c>
      <c r="J4870" s="14" t="n">
        <f aca="false">H4870*I4870</f>
        <v>164190</v>
      </c>
    </row>
    <row r="4871" customFormat="false" ht="15" hidden="false" customHeight="false" outlineLevel="0" collapsed="false">
      <c r="A4871" s="6" t="str">
        <f aca="false">TEXT(B4871,"0")&amp;"-"&amp;TEXT(C4871,"00")</f>
        <v>2026-02</v>
      </c>
      <c r="B4871" s="4" t="n">
        <v>2026</v>
      </c>
      <c r="C4871" s="4" t="n">
        <v>2</v>
      </c>
      <c r="D4871" s="9" t="s">
        <v>273</v>
      </c>
      <c r="E4871" s="9" t="s">
        <v>370</v>
      </c>
      <c r="F4871" s="12" t="str">
        <f aca="false">INDEX(品項主檔!$B$2:$B$11,MATCH($E4871,品項主檔!$A$2:$A$11,0))</f>
        <v>古早味紅茶</v>
      </c>
      <c r="G4871" s="12" t="str">
        <f aca="false">INDEX(品項主檔!$C$2:$C$11,MATCH($E4871,品項主檔!$A$2:$A$11,0))</f>
        <v>飲品</v>
      </c>
      <c r="H4871" s="17" t="n">
        <f aca="false">SUMIFS(品項年度售價!$D$2:$D$31,品項年度售價!$A$2:$A$31,$B4871,品項年度售價!$B$2:$B$31,$E4871)</f>
        <v>45</v>
      </c>
      <c r="I4871" s="4" t="n">
        <v>2113</v>
      </c>
      <c r="J4871" s="14" t="n">
        <f aca="false">H4871*I4871</f>
        <v>95085</v>
      </c>
    </row>
    <row r="4872" customFormat="false" ht="15" hidden="false" customHeight="false" outlineLevel="0" collapsed="false">
      <c r="A4872" s="6" t="str">
        <f aca="false">TEXT(B4872,"0")&amp;"-"&amp;TEXT(C4872,"00")</f>
        <v>2026-02</v>
      </c>
      <c r="B4872" s="4" t="n">
        <v>2026</v>
      </c>
      <c r="C4872" s="4" t="n">
        <v>2</v>
      </c>
      <c r="D4872" s="9" t="s">
        <v>277</v>
      </c>
      <c r="E4872" s="9" t="s">
        <v>349</v>
      </c>
      <c r="F4872" s="12" t="str">
        <f aca="false">INDEX(品項主檔!$B$2:$B$11,MATCH($E4872,品項主檔!$A$2:$A$11,0))</f>
        <v>招牌牛肉麵</v>
      </c>
      <c r="G4872" s="12" t="str">
        <f aca="false">INDEX(品項主檔!$C$2:$C$11,MATCH($E4872,品項主檔!$A$2:$A$11,0))</f>
        <v>主食</v>
      </c>
      <c r="H4872" s="17" t="n">
        <f aca="false">SUMIFS(品項年度售價!$D$2:$D$31,品項年度售價!$A$2:$A$31,$B4872,品項年度售價!$B$2:$B$31,$E4872)</f>
        <v>305</v>
      </c>
      <c r="I4872" s="4" t="n">
        <v>348</v>
      </c>
      <c r="J4872" s="14" t="n">
        <f aca="false">H4872*I4872</f>
        <v>106140</v>
      </c>
    </row>
    <row r="4873" customFormat="false" ht="15" hidden="false" customHeight="false" outlineLevel="0" collapsed="false">
      <c r="A4873" s="6" t="str">
        <f aca="false">TEXT(B4873,"0")&amp;"-"&amp;TEXT(C4873,"00")</f>
        <v>2026-02</v>
      </c>
      <c r="B4873" s="4" t="n">
        <v>2026</v>
      </c>
      <c r="C4873" s="4" t="n">
        <v>2</v>
      </c>
      <c r="D4873" s="9" t="s">
        <v>277</v>
      </c>
      <c r="E4873" s="9" t="s">
        <v>352</v>
      </c>
      <c r="F4873" s="12" t="str">
        <f aca="false">INDEX(品項主檔!$B$2:$B$11,MATCH($E4873,品項主檔!$A$2:$A$11,0))</f>
        <v>三杯雞定食</v>
      </c>
      <c r="G4873" s="12" t="str">
        <f aca="false">INDEX(品項主檔!$C$2:$C$11,MATCH($E4873,品項主檔!$A$2:$A$11,0))</f>
        <v>主食</v>
      </c>
      <c r="H4873" s="17" t="n">
        <f aca="false">SUMIFS(品項年度售價!$D$2:$D$31,品項年度售價!$A$2:$A$31,$B4873,品項年度售價!$B$2:$B$31,$E4873)</f>
        <v>275</v>
      </c>
      <c r="I4873" s="4" t="n">
        <v>252</v>
      </c>
      <c r="J4873" s="14" t="n">
        <f aca="false">H4873*I4873</f>
        <v>69300</v>
      </c>
    </row>
    <row r="4874" customFormat="false" ht="15" hidden="false" customHeight="false" outlineLevel="0" collapsed="false">
      <c r="A4874" s="6" t="str">
        <f aca="false">TEXT(B4874,"0")&amp;"-"&amp;TEXT(C4874,"00")</f>
        <v>2026-02</v>
      </c>
      <c r="B4874" s="4" t="n">
        <v>2026</v>
      </c>
      <c r="C4874" s="4" t="n">
        <v>2</v>
      </c>
      <c r="D4874" s="9" t="s">
        <v>277</v>
      </c>
      <c r="E4874" s="9" t="s">
        <v>354</v>
      </c>
      <c r="F4874" s="12" t="str">
        <f aca="false">INDEX(品項主檔!$B$2:$B$11,MATCH($E4874,品項主檔!$A$2:$A$11,0))</f>
        <v>蔥油雞腿飯</v>
      </c>
      <c r="G4874" s="12" t="str">
        <f aca="false">INDEX(品項主檔!$C$2:$C$11,MATCH($E4874,品項主檔!$A$2:$A$11,0))</f>
        <v>主食</v>
      </c>
      <c r="H4874" s="17" t="n">
        <f aca="false">SUMIFS(品項年度售價!$D$2:$D$31,品項年度售價!$A$2:$A$31,$B4874,品項年度售價!$B$2:$B$31,$E4874)</f>
        <v>240</v>
      </c>
      <c r="I4874" s="4" t="n">
        <v>339</v>
      </c>
      <c r="J4874" s="14" t="n">
        <f aca="false">H4874*I4874</f>
        <v>81360</v>
      </c>
    </row>
    <row r="4875" customFormat="false" ht="15" hidden="false" customHeight="false" outlineLevel="0" collapsed="false">
      <c r="A4875" s="6" t="str">
        <f aca="false">TEXT(B4875,"0")&amp;"-"&amp;TEXT(C4875,"00")</f>
        <v>2026-02</v>
      </c>
      <c r="B4875" s="4" t="n">
        <v>2026</v>
      </c>
      <c r="C4875" s="4" t="n">
        <v>2</v>
      </c>
      <c r="D4875" s="9" t="s">
        <v>277</v>
      </c>
      <c r="E4875" s="9" t="s">
        <v>356</v>
      </c>
      <c r="F4875" s="12" t="str">
        <f aca="false">INDEX(品項主檔!$B$2:$B$11,MATCH($E4875,品項主檔!$A$2:$A$11,0))</f>
        <v>黑胡椒豬排飯</v>
      </c>
      <c r="G4875" s="12" t="str">
        <f aca="false">INDEX(品項主檔!$C$2:$C$11,MATCH($E4875,品項主檔!$A$2:$A$11,0))</f>
        <v>主食</v>
      </c>
      <c r="H4875" s="17" t="n">
        <f aca="false">SUMIFS(品項年度售價!$D$2:$D$31,品項年度售價!$A$2:$A$31,$B4875,品項年度售價!$B$2:$B$31,$E4875)</f>
        <v>255</v>
      </c>
      <c r="I4875" s="4" t="n">
        <v>313</v>
      </c>
      <c r="J4875" s="14" t="n">
        <f aca="false">H4875*I4875</f>
        <v>79815</v>
      </c>
    </row>
    <row r="4876" customFormat="false" ht="15" hidden="false" customHeight="false" outlineLevel="0" collapsed="false">
      <c r="A4876" s="6" t="str">
        <f aca="false">TEXT(B4876,"0")&amp;"-"&amp;TEXT(C4876,"00")</f>
        <v>2026-02</v>
      </c>
      <c r="B4876" s="4" t="n">
        <v>2026</v>
      </c>
      <c r="C4876" s="4" t="n">
        <v>2</v>
      </c>
      <c r="D4876" s="9" t="s">
        <v>277</v>
      </c>
      <c r="E4876" s="9" t="s">
        <v>358</v>
      </c>
      <c r="F4876" s="12" t="str">
        <f aca="false">INDEX(品項主檔!$B$2:$B$11,MATCH($E4876,品項主檔!$A$2:$A$11,0))</f>
        <v>麻油雞湯麵</v>
      </c>
      <c r="G4876" s="12" t="str">
        <f aca="false">INDEX(品項主檔!$C$2:$C$11,MATCH($E4876,品項主檔!$A$2:$A$11,0))</f>
        <v>主食</v>
      </c>
      <c r="H4876" s="17" t="n">
        <f aca="false">SUMIFS(品項年度售價!$D$2:$D$31,品項年度售價!$A$2:$A$31,$B4876,品項年度售價!$B$2:$B$31,$E4876)</f>
        <v>320</v>
      </c>
      <c r="I4876" s="4" t="n">
        <v>375</v>
      </c>
      <c r="J4876" s="14" t="n">
        <f aca="false">H4876*I4876</f>
        <v>120000</v>
      </c>
    </row>
    <row r="4877" customFormat="false" ht="15" hidden="false" customHeight="false" outlineLevel="0" collapsed="false">
      <c r="A4877" s="6" t="str">
        <f aca="false">TEXT(B4877,"0")&amp;"-"&amp;TEXT(C4877,"00")</f>
        <v>2026-02</v>
      </c>
      <c r="B4877" s="4" t="n">
        <v>2026</v>
      </c>
      <c r="C4877" s="4" t="n">
        <v>2</v>
      </c>
      <c r="D4877" s="9" t="s">
        <v>277</v>
      </c>
      <c r="E4877" s="9" t="s">
        <v>360</v>
      </c>
      <c r="F4877" s="12" t="str">
        <f aca="false">INDEX(品項主檔!$B$2:$B$11,MATCH($E4877,品項主檔!$A$2:$A$11,0))</f>
        <v>塔香涼麵</v>
      </c>
      <c r="G4877" s="12" t="str">
        <f aca="false">INDEX(品項主檔!$C$2:$C$11,MATCH($E4877,品項主檔!$A$2:$A$11,0))</f>
        <v>主食</v>
      </c>
      <c r="H4877" s="17" t="n">
        <f aca="false">SUMIFS(品項年度售價!$D$2:$D$31,品項年度售價!$A$2:$A$31,$B4877,品項年度售價!$B$2:$B$31,$E4877)</f>
        <v>195</v>
      </c>
      <c r="I4877" s="4" t="n">
        <v>129</v>
      </c>
      <c r="J4877" s="14" t="n">
        <f aca="false">H4877*I4877</f>
        <v>25155</v>
      </c>
    </row>
    <row r="4878" customFormat="false" ht="15" hidden="false" customHeight="false" outlineLevel="0" collapsed="false">
      <c r="A4878" s="6" t="str">
        <f aca="false">TEXT(B4878,"0")&amp;"-"&amp;TEXT(C4878,"00")</f>
        <v>2026-02</v>
      </c>
      <c r="B4878" s="4" t="n">
        <v>2026</v>
      </c>
      <c r="C4878" s="4" t="n">
        <v>2</v>
      </c>
      <c r="D4878" s="9" t="s">
        <v>277</v>
      </c>
      <c r="E4878" s="9" t="s">
        <v>362</v>
      </c>
      <c r="F4878" s="12" t="str">
        <f aca="false">INDEX(品項主檔!$B$2:$B$11,MATCH($E4878,品項主檔!$A$2:$A$11,0))</f>
        <v>海鮮炒飯</v>
      </c>
      <c r="G4878" s="12" t="str">
        <f aca="false">INDEX(品項主檔!$C$2:$C$11,MATCH($E4878,品項主檔!$A$2:$A$11,0))</f>
        <v>主食</v>
      </c>
      <c r="H4878" s="17" t="n">
        <f aca="false">SUMIFS(品項年度售價!$D$2:$D$31,品項年度售價!$A$2:$A$31,$B4878,品項年度售價!$B$2:$B$31,$E4878)</f>
        <v>265</v>
      </c>
      <c r="I4878" s="4" t="n">
        <v>241</v>
      </c>
      <c r="J4878" s="14" t="n">
        <f aca="false">H4878*I4878</f>
        <v>63865</v>
      </c>
    </row>
    <row r="4879" customFormat="false" ht="15" hidden="false" customHeight="false" outlineLevel="0" collapsed="false">
      <c r="A4879" s="6" t="str">
        <f aca="false">TEXT(B4879,"0")&amp;"-"&amp;TEXT(C4879,"00")</f>
        <v>2026-02</v>
      </c>
      <c r="B4879" s="4" t="n">
        <v>2026</v>
      </c>
      <c r="C4879" s="4" t="n">
        <v>2</v>
      </c>
      <c r="D4879" s="9" t="s">
        <v>277</v>
      </c>
      <c r="E4879" s="9" t="s">
        <v>364</v>
      </c>
      <c r="F4879" s="12" t="str">
        <f aca="false">INDEX(品項主檔!$B$2:$B$11,MATCH($E4879,品項主檔!$A$2:$A$11,0))</f>
        <v>酸辣湯</v>
      </c>
      <c r="G4879" s="12" t="str">
        <f aca="false">INDEX(品項主檔!$C$2:$C$11,MATCH($E4879,品項主檔!$A$2:$A$11,0))</f>
        <v>湯品</v>
      </c>
      <c r="H4879" s="17" t="n">
        <f aca="false">SUMIFS(品項年度售價!$D$2:$D$31,品項年度售價!$A$2:$A$31,$B4879,品項年度售價!$B$2:$B$31,$E4879)</f>
        <v>65</v>
      </c>
      <c r="I4879" s="4" t="n">
        <v>2101</v>
      </c>
      <c r="J4879" s="14" t="n">
        <f aca="false">H4879*I4879</f>
        <v>136565</v>
      </c>
    </row>
    <row r="4880" customFormat="false" ht="15" hidden="false" customHeight="false" outlineLevel="0" collapsed="false">
      <c r="A4880" s="6" t="str">
        <f aca="false">TEXT(B4880,"0")&amp;"-"&amp;TEXT(C4880,"00")</f>
        <v>2026-02</v>
      </c>
      <c r="B4880" s="4" t="n">
        <v>2026</v>
      </c>
      <c r="C4880" s="4" t="n">
        <v>2</v>
      </c>
      <c r="D4880" s="9" t="s">
        <v>277</v>
      </c>
      <c r="E4880" s="9" t="s">
        <v>367</v>
      </c>
      <c r="F4880" s="12" t="str">
        <f aca="false">INDEX(品項主檔!$B$2:$B$11,MATCH($E4880,品項主檔!$A$2:$A$11,0))</f>
        <v>招牌滷味拼盤</v>
      </c>
      <c r="G4880" s="12" t="str">
        <f aca="false">INDEX(品項主檔!$C$2:$C$11,MATCH($E4880,品項主檔!$A$2:$A$11,0))</f>
        <v>小菜</v>
      </c>
      <c r="H4880" s="17" t="n">
        <f aca="false">SUMIFS(品項年度售價!$D$2:$D$31,品項年度售價!$A$2:$A$31,$B4880,品項年度售價!$B$2:$B$31,$E4880)</f>
        <v>130</v>
      </c>
      <c r="I4880" s="4" t="n">
        <v>1056</v>
      </c>
      <c r="J4880" s="14" t="n">
        <f aca="false">H4880*I4880</f>
        <v>137280</v>
      </c>
    </row>
    <row r="4881" customFormat="false" ht="15" hidden="false" customHeight="false" outlineLevel="0" collapsed="false">
      <c r="A4881" s="6" t="str">
        <f aca="false">TEXT(B4881,"0")&amp;"-"&amp;TEXT(C4881,"00")</f>
        <v>2026-02</v>
      </c>
      <c r="B4881" s="4" t="n">
        <v>2026</v>
      </c>
      <c r="C4881" s="4" t="n">
        <v>2</v>
      </c>
      <c r="D4881" s="9" t="s">
        <v>277</v>
      </c>
      <c r="E4881" s="9" t="s">
        <v>370</v>
      </c>
      <c r="F4881" s="12" t="str">
        <f aca="false">INDEX(品項主檔!$B$2:$B$11,MATCH($E4881,品項主檔!$A$2:$A$11,0))</f>
        <v>古早味紅茶</v>
      </c>
      <c r="G4881" s="12" t="str">
        <f aca="false">INDEX(品項主檔!$C$2:$C$11,MATCH($E4881,品項主檔!$A$2:$A$11,0))</f>
        <v>飲品</v>
      </c>
      <c r="H4881" s="17" t="n">
        <f aca="false">SUMIFS(品項年度售價!$D$2:$D$31,品項年度售價!$A$2:$A$31,$B4881,品項年度售價!$B$2:$B$31,$E4881)</f>
        <v>45</v>
      </c>
      <c r="I4881" s="4" t="n">
        <v>1997</v>
      </c>
      <c r="J4881" s="14" t="n">
        <f aca="false">H4881*I4881</f>
        <v>89865</v>
      </c>
    </row>
    <row r="4882" customFormat="false" ht="15" hidden="false" customHeight="false" outlineLevel="0" collapsed="false">
      <c r="A4882" s="6" t="str">
        <f aca="false">TEXT(B4882,"0")&amp;"-"&amp;TEXT(C4882,"00")</f>
        <v>2026-02</v>
      </c>
      <c r="B4882" s="4" t="n">
        <v>2026</v>
      </c>
      <c r="C4882" s="4" t="n">
        <v>2</v>
      </c>
      <c r="D4882" s="9" t="s">
        <v>288</v>
      </c>
      <c r="E4882" s="9" t="s">
        <v>349</v>
      </c>
      <c r="F4882" s="12" t="str">
        <f aca="false">INDEX(品項主檔!$B$2:$B$11,MATCH($E4882,品項主檔!$A$2:$A$11,0))</f>
        <v>招牌牛肉麵</v>
      </c>
      <c r="G4882" s="12" t="str">
        <f aca="false">INDEX(品項主檔!$C$2:$C$11,MATCH($E4882,品項主檔!$A$2:$A$11,0))</f>
        <v>主食</v>
      </c>
      <c r="H4882" s="17" t="n">
        <f aca="false">SUMIFS(品項年度售價!$D$2:$D$31,品項年度售價!$A$2:$A$31,$B4882,品項年度售價!$B$2:$B$31,$E4882)</f>
        <v>305</v>
      </c>
      <c r="I4882" s="4" t="n">
        <v>577</v>
      </c>
      <c r="J4882" s="14" t="n">
        <f aca="false">H4882*I4882</f>
        <v>175985</v>
      </c>
    </row>
    <row r="4883" customFormat="false" ht="15" hidden="false" customHeight="false" outlineLevel="0" collapsed="false">
      <c r="A4883" s="6" t="str">
        <f aca="false">TEXT(B4883,"0")&amp;"-"&amp;TEXT(C4883,"00")</f>
        <v>2026-02</v>
      </c>
      <c r="B4883" s="4" t="n">
        <v>2026</v>
      </c>
      <c r="C4883" s="4" t="n">
        <v>2</v>
      </c>
      <c r="D4883" s="9" t="s">
        <v>288</v>
      </c>
      <c r="E4883" s="9" t="s">
        <v>352</v>
      </c>
      <c r="F4883" s="12" t="str">
        <f aca="false">INDEX(品項主檔!$B$2:$B$11,MATCH($E4883,品項主檔!$A$2:$A$11,0))</f>
        <v>三杯雞定食</v>
      </c>
      <c r="G4883" s="12" t="str">
        <f aca="false">INDEX(品項主檔!$C$2:$C$11,MATCH($E4883,品項主檔!$A$2:$A$11,0))</f>
        <v>主食</v>
      </c>
      <c r="H4883" s="17" t="n">
        <f aca="false">SUMIFS(品項年度售價!$D$2:$D$31,品項年度售價!$A$2:$A$31,$B4883,品項年度售價!$B$2:$B$31,$E4883)</f>
        <v>275</v>
      </c>
      <c r="I4883" s="4" t="n">
        <v>544</v>
      </c>
      <c r="J4883" s="14" t="n">
        <f aca="false">H4883*I4883</f>
        <v>149600</v>
      </c>
    </row>
    <row r="4884" customFormat="false" ht="15" hidden="false" customHeight="false" outlineLevel="0" collapsed="false">
      <c r="A4884" s="6" t="str">
        <f aca="false">TEXT(B4884,"0")&amp;"-"&amp;TEXT(C4884,"00")</f>
        <v>2026-02</v>
      </c>
      <c r="B4884" s="4" t="n">
        <v>2026</v>
      </c>
      <c r="C4884" s="4" t="n">
        <v>2</v>
      </c>
      <c r="D4884" s="9" t="s">
        <v>288</v>
      </c>
      <c r="E4884" s="9" t="s">
        <v>354</v>
      </c>
      <c r="F4884" s="12" t="str">
        <f aca="false">INDEX(品項主檔!$B$2:$B$11,MATCH($E4884,品項主檔!$A$2:$A$11,0))</f>
        <v>蔥油雞腿飯</v>
      </c>
      <c r="G4884" s="12" t="str">
        <f aca="false">INDEX(品項主檔!$C$2:$C$11,MATCH($E4884,品項主檔!$A$2:$A$11,0))</f>
        <v>主食</v>
      </c>
      <c r="H4884" s="17" t="n">
        <f aca="false">SUMIFS(品項年度售價!$D$2:$D$31,品項年度售價!$A$2:$A$31,$B4884,品項年度售價!$B$2:$B$31,$E4884)</f>
        <v>240</v>
      </c>
      <c r="I4884" s="4" t="n">
        <v>497</v>
      </c>
      <c r="J4884" s="14" t="n">
        <f aca="false">H4884*I4884</f>
        <v>119280</v>
      </c>
    </row>
    <row r="4885" customFormat="false" ht="15" hidden="false" customHeight="false" outlineLevel="0" collapsed="false">
      <c r="A4885" s="6" t="str">
        <f aca="false">TEXT(B4885,"0")&amp;"-"&amp;TEXT(C4885,"00")</f>
        <v>2026-02</v>
      </c>
      <c r="B4885" s="4" t="n">
        <v>2026</v>
      </c>
      <c r="C4885" s="4" t="n">
        <v>2</v>
      </c>
      <c r="D4885" s="9" t="s">
        <v>288</v>
      </c>
      <c r="E4885" s="9" t="s">
        <v>356</v>
      </c>
      <c r="F4885" s="12" t="str">
        <f aca="false">INDEX(品項主檔!$B$2:$B$11,MATCH($E4885,品項主檔!$A$2:$A$11,0))</f>
        <v>黑胡椒豬排飯</v>
      </c>
      <c r="G4885" s="12" t="str">
        <f aca="false">INDEX(品項主檔!$C$2:$C$11,MATCH($E4885,品項主檔!$A$2:$A$11,0))</f>
        <v>主食</v>
      </c>
      <c r="H4885" s="17" t="n">
        <f aca="false">SUMIFS(品項年度售價!$D$2:$D$31,品項年度售價!$A$2:$A$31,$B4885,品項年度售價!$B$2:$B$31,$E4885)</f>
        <v>255</v>
      </c>
      <c r="I4885" s="4" t="n">
        <v>510</v>
      </c>
      <c r="J4885" s="14" t="n">
        <f aca="false">H4885*I4885</f>
        <v>130050</v>
      </c>
    </row>
    <row r="4886" customFormat="false" ht="15" hidden="false" customHeight="false" outlineLevel="0" collapsed="false">
      <c r="A4886" s="6" t="str">
        <f aca="false">TEXT(B4886,"0")&amp;"-"&amp;TEXT(C4886,"00")</f>
        <v>2026-02</v>
      </c>
      <c r="B4886" s="4" t="n">
        <v>2026</v>
      </c>
      <c r="C4886" s="4" t="n">
        <v>2</v>
      </c>
      <c r="D4886" s="9" t="s">
        <v>288</v>
      </c>
      <c r="E4886" s="9" t="s">
        <v>358</v>
      </c>
      <c r="F4886" s="12" t="str">
        <f aca="false">INDEX(品項主檔!$B$2:$B$11,MATCH($E4886,品項主檔!$A$2:$A$11,0))</f>
        <v>麻油雞湯麵</v>
      </c>
      <c r="G4886" s="12" t="str">
        <f aca="false">INDEX(品項主檔!$C$2:$C$11,MATCH($E4886,品項主檔!$A$2:$A$11,0))</f>
        <v>主食</v>
      </c>
      <c r="H4886" s="17" t="n">
        <f aca="false">SUMIFS(品項年度售價!$D$2:$D$31,品項年度售價!$A$2:$A$31,$B4886,品項年度售價!$B$2:$B$31,$E4886)</f>
        <v>320</v>
      </c>
      <c r="I4886" s="4" t="n">
        <v>595</v>
      </c>
      <c r="J4886" s="14" t="n">
        <f aca="false">H4886*I4886</f>
        <v>190400</v>
      </c>
    </row>
    <row r="4887" customFormat="false" ht="15" hidden="false" customHeight="false" outlineLevel="0" collapsed="false">
      <c r="A4887" s="6" t="str">
        <f aca="false">TEXT(B4887,"0")&amp;"-"&amp;TEXT(C4887,"00")</f>
        <v>2026-02</v>
      </c>
      <c r="B4887" s="4" t="n">
        <v>2026</v>
      </c>
      <c r="C4887" s="4" t="n">
        <v>2</v>
      </c>
      <c r="D4887" s="9" t="s">
        <v>288</v>
      </c>
      <c r="E4887" s="9" t="s">
        <v>360</v>
      </c>
      <c r="F4887" s="12" t="str">
        <f aca="false">INDEX(品項主檔!$B$2:$B$11,MATCH($E4887,品項主檔!$A$2:$A$11,0))</f>
        <v>塔香涼麵</v>
      </c>
      <c r="G4887" s="12" t="str">
        <f aca="false">INDEX(品項主檔!$C$2:$C$11,MATCH($E4887,品項主檔!$A$2:$A$11,0))</f>
        <v>主食</v>
      </c>
      <c r="H4887" s="17" t="n">
        <f aca="false">SUMIFS(品項年度售價!$D$2:$D$31,品項年度售價!$A$2:$A$31,$B4887,品項年度售價!$B$2:$B$31,$E4887)</f>
        <v>195</v>
      </c>
      <c r="I4887" s="4" t="n">
        <v>267</v>
      </c>
      <c r="J4887" s="14" t="n">
        <f aca="false">H4887*I4887</f>
        <v>52065</v>
      </c>
    </row>
    <row r="4888" customFormat="false" ht="15" hidden="false" customHeight="false" outlineLevel="0" collapsed="false">
      <c r="A4888" s="6" t="str">
        <f aca="false">TEXT(B4888,"0")&amp;"-"&amp;TEXT(C4888,"00")</f>
        <v>2026-02</v>
      </c>
      <c r="B4888" s="4" t="n">
        <v>2026</v>
      </c>
      <c r="C4888" s="4" t="n">
        <v>2</v>
      </c>
      <c r="D4888" s="9" t="s">
        <v>288</v>
      </c>
      <c r="E4888" s="9" t="s">
        <v>362</v>
      </c>
      <c r="F4888" s="12" t="str">
        <f aca="false">INDEX(品項主檔!$B$2:$B$11,MATCH($E4888,品項主檔!$A$2:$A$11,0))</f>
        <v>海鮮炒飯</v>
      </c>
      <c r="G4888" s="12" t="str">
        <f aca="false">INDEX(品項主檔!$C$2:$C$11,MATCH($E4888,品項主檔!$A$2:$A$11,0))</f>
        <v>主食</v>
      </c>
      <c r="H4888" s="17" t="n">
        <f aca="false">SUMIFS(品項年度售價!$D$2:$D$31,品項年度售價!$A$2:$A$31,$B4888,品項年度售價!$B$2:$B$31,$E4888)</f>
        <v>265</v>
      </c>
      <c r="I4888" s="4" t="n">
        <v>532</v>
      </c>
      <c r="J4888" s="14" t="n">
        <f aca="false">H4888*I4888</f>
        <v>140980</v>
      </c>
    </row>
    <row r="4889" customFormat="false" ht="15" hidden="false" customHeight="false" outlineLevel="0" collapsed="false">
      <c r="A4889" s="6" t="str">
        <f aca="false">TEXT(B4889,"0")&amp;"-"&amp;TEXT(C4889,"00")</f>
        <v>2026-02</v>
      </c>
      <c r="B4889" s="4" t="n">
        <v>2026</v>
      </c>
      <c r="C4889" s="4" t="n">
        <v>2</v>
      </c>
      <c r="D4889" s="9" t="s">
        <v>288</v>
      </c>
      <c r="E4889" s="9" t="s">
        <v>364</v>
      </c>
      <c r="F4889" s="12" t="str">
        <f aca="false">INDEX(品項主檔!$B$2:$B$11,MATCH($E4889,品項主檔!$A$2:$A$11,0))</f>
        <v>酸辣湯</v>
      </c>
      <c r="G4889" s="12" t="str">
        <f aca="false">INDEX(品項主檔!$C$2:$C$11,MATCH($E4889,品項主檔!$A$2:$A$11,0))</f>
        <v>湯品</v>
      </c>
      <c r="H4889" s="17" t="n">
        <f aca="false">SUMIFS(品項年度售價!$D$2:$D$31,品項年度售價!$A$2:$A$31,$B4889,品項年度售價!$B$2:$B$31,$E4889)</f>
        <v>65</v>
      </c>
      <c r="I4889" s="4" t="n">
        <v>2539</v>
      </c>
      <c r="J4889" s="14" t="n">
        <f aca="false">H4889*I4889</f>
        <v>165035</v>
      </c>
    </row>
    <row r="4890" customFormat="false" ht="15" hidden="false" customHeight="false" outlineLevel="0" collapsed="false">
      <c r="A4890" s="6" t="str">
        <f aca="false">TEXT(B4890,"0")&amp;"-"&amp;TEXT(C4890,"00")</f>
        <v>2026-02</v>
      </c>
      <c r="B4890" s="4" t="n">
        <v>2026</v>
      </c>
      <c r="C4890" s="4" t="n">
        <v>2</v>
      </c>
      <c r="D4890" s="9" t="s">
        <v>288</v>
      </c>
      <c r="E4890" s="9" t="s">
        <v>367</v>
      </c>
      <c r="F4890" s="12" t="str">
        <f aca="false">INDEX(品項主檔!$B$2:$B$11,MATCH($E4890,品項主檔!$A$2:$A$11,0))</f>
        <v>招牌滷味拼盤</v>
      </c>
      <c r="G4890" s="12" t="str">
        <f aca="false">INDEX(品項主檔!$C$2:$C$11,MATCH($E4890,品項主檔!$A$2:$A$11,0))</f>
        <v>小菜</v>
      </c>
      <c r="H4890" s="17" t="n">
        <f aca="false">SUMIFS(品項年度售價!$D$2:$D$31,品項年度售價!$A$2:$A$31,$B4890,品項年度售價!$B$2:$B$31,$E4890)</f>
        <v>130</v>
      </c>
      <c r="I4890" s="4" t="n">
        <v>1766</v>
      </c>
      <c r="J4890" s="14" t="n">
        <f aca="false">H4890*I4890</f>
        <v>229580</v>
      </c>
    </row>
    <row r="4891" customFormat="false" ht="15" hidden="false" customHeight="false" outlineLevel="0" collapsed="false">
      <c r="A4891" s="6" t="str">
        <f aca="false">TEXT(B4891,"0")&amp;"-"&amp;TEXT(C4891,"00")</f>
        <v>2026-02</v>
      </c>
      <c r="B4891" s="4" t="n">
        <v>2026</v>
      </c>
      <c r="C4891" s="4" t="n">
        <v>2</v>
      </c>
      <c r="D4891" s="9" t="s">
        <v>288</v>
      </c>
      <c r="E4891" s="9" t="s">
        <v>370</v>
      </c>
      <c r="F4891" s="12" t="str">
        <f aca="false">INDEX(品項主檔!$B$2:$B$11,MATCH($E4891,品項主檔!$A$2:$A$11,0))</f>
        <v>古早味紅茶</v>
      </c>
      <c r="G4891" s="12" t="str">
        <f aca="false">INDEX(品項主檔!$C$2:$C$11,MATCH($E4891,品項主檔!$A$2:$A$11,0))</f>
        <v>飲品</v>
      </c>
      <c r="H4891" s="17" t="n">
        <f aca="false">SUMIFS(品項年度售價!$D$2:$D$31,品項年度售價!$A$2:$A$31,$B4891,品項年度售價!$B$2:$B$31,$E4891)</f>
        <v>45</v>
      </c>
      <c r="I4891" s="4" t="n">
        <v>3878</v>
      </c>
      <c r="J4891" s="14" t="n">
        <f aca="false">H4891*I4891</f>
        <v>174510</v>
      </c>
    </row>
    <row r="4892" customFormat="false" ht="15" hidden="false" customHeight="false" outlineLevel="0" collapsed="false">
      <c r="A4892" s="6" t="str">
        <f aca="false">TEXT(B4892,"0")&amp;"-"&amp;TEXT(C4892,"00")</f>
        <v>2026-02</v>
      </c>
      <c r="B4892" s="4" t="n">
        <v>2026</v>
      </c>
      <c r="C4892" s="4" t="n">
        <v>2</v>
      </c>
      <c r="D4892" s="9" t="s">
        <v>292</v>
      </c>
      <c r="E4892" s="9" t="s">
        <v>349</v>
      </c>
      <c r="F4892" s="12" t="str">
        <f aca="false">INDEX(品項主檔!$B$2:$B$11,MATCH($E4892,品項主檔!$A$2:$A$11,0))</f>
        <v>招牌牛肉麵</v>
      </c>
      <c r="G4892" s="12" t="str">
        <f aca="false">INDEX(品項主檔!$C$2:$C$11,MATCH($E4892,品項主檔!$A$2:$A$11,0))</f>
        <v>主食</v>
      </c>
      <c r="H4892" s="17" t="n">
        <f aca="false">SUMIFS(品項年度售價!$D$2:$D$31,品項年度售價!$A$2:$A$31,$B4892,品項年度售價!$B$2:$B$31,$E4892)</f>
        <v>305</v>
      </c>
      <c r="I4892" s="4" t="n">
        <v>502</v>
      </c>
      <c r="J4892" s="14" t="n">
        <f aca="false">H4892*I4892</f>
        <v>153110</v>
      </c>
    </row>
    <row r="4893" customFormat="false" ht="15" hidden="false" customHeight="false" outlineLevel="0" collapsed="false">
      <c r="A4893" s="6" t="str">
        <f aca="false">TEXT(B4893,"0")&amp;"-"&amp;TEXT(C4893,"00")</f>
        <v>2026-02</v>
      </c>
      <c r="B4893" s="4" t="n">
        <v>2026</v>
      </c>
      <c r="C4893" s="4" t="n">
        <v>2</v>
      </c>
      <c r="D4893" s="9" t="s">
        <v>292</v>
      </c>
      <c r="E4893" s="9" t="s">
        <v>352</v>
      </c>
      <c r="F4893" s="12" t="str">
        <f aca="false">INDEX(品項主檔!$B$2:$B$11,MATCH($E4893,品項主檔!$A$2:$A$11,0))</f>
        <v>三杯雞定食</v>
      </c>
      <c r="G4893" s="12" t="str">
        <f aca="false">INDEX(品項主檔!$C$2:$C$11,MATCH($E4893,品項主檔!$A$2:$A$11,0))</f>
        <v>主食</v>
      </c>
      <c r="H4893" s="17" t="n">
        <f aca="false">SUMIFS(品項年度售價!$D$2:$D$31,品項年度售價!$A$2:$A$31,$B4893,品項年度售價!$B$2:$B$31,$E4893)</f>
        <v>275</v>
      </c>
      <c r="I4893" s="4" t="n">
        <v>382</v>
      </c>
      <c r="J4893" s="14" t="n">
        <f aca="false">H4893*I4893</f>
        <v>105050</v>
      </c>
    </row>
    <row r="4894" customFormat="false" ht="15" hidden="false" customHeight="false" outlineLevel="0" collapsed="false">
      <c r="A4894" s="6" t="str">
        <f aca="false">TEXT(B4894,"0")&amp;"-"&amp;TEXT(C4894,"00")</f>
        <v>2026-02</v>
      </c>
      <c r="B4894" s="4" t="n">
        <v>2026</v>
      </c>
      <c r="C4894" s="4" t="n">
        <v>2</v>
      </c>
      <c r="D4894" s="9" t="s">
        <v>292</v>
      </c>
      <c r="E4894" s="9" t="s">
        <v>354</v>
      </c>
      <c r="F4894" s="12" t="str">
        <f aca="false">INDEX(品項主檔!$B$2:$B$11,MATCH($E4894,品項主檔!$A$2:$A$11,0))</f>
        <v>蔥油雞腿飯</v>
      </c>
      <c r="G4894" s="12" t="str">
        <f aca="false">INDEX(品項主檔!$C$2:$C$11,MATCH($E4894,品項主檔!$A$2:$A$11,0))</f>
        <v>主食</v>
      </c>
      <c r="H4894" s="17" t="n">
        <f aca="false">SUMIFS(品項年度售價!$D$2:$D$31,品項年度售價!$A$2:$A$31,$B4894,品項年度售價!$B$2:$B$31,$E4894)</f>
        <v>240</v>
      </c>
      <c r="I4894" s="4" t="n">
        <v>441</v>
      </c>
      <c r="J4894" s="14" t="n">
        <f aca="false">H4894*I4894</f>
        <v>105840</v>
      </c>
    </row>
    <row r="4895" customFormat="false" ht="15" hidden="false" customHeight="false" outlineLevel="0" collapsed="false">
      <c r="A4895" s="6" t="str">
        <f aca="false">TEXT(B4895,"0")&amp;"-"&amp;TEXT(C4895,"00")</f>
        <v>2026-02</v>
      </c>
      <c r="B4895" s="4" t="n">
        <v>2026</v>
      </c>
      <c r="C4895" s="4" t="n">
        <v>2</v>
      </c>
      <c r="D4895" s="9" t="s">
        <v>292</v>
      </c>
      <c r="E4895" s="9" t="s">
        <v>356</v>
      </c>
      <c r="F4895" s="12" t="str">
        <f aca="false">INDEX(品項主檔!$B$2:$B$11,MATCH($E4895,品項主檔!$A$2:$A$11,0))</f>
        <v>黑胡椒豬排飯</v>
      </c>
      <c r="G4895" s="12" t="str">
        <f aca="false">INDEX(品項主檔!$C$2:$C$11,MATCH($E4895,品項主檔!$A$2:$A$11,0))</f>
        <v>主食</v>
      </c>
      <c r="H4895" s="17" t="n">
        <f aca="false">SUMIFS(品項年度售價!$D$2:$D$31,品項年度售價!$A$2:$A$31,$B4895,品項年度售價!$B$2:$B$31,$E4895)</f>
        <v>255</v>
      </c>
      <c r="I4895" s="4" t="n">
        <v>377</v>
      </c>
      <c r="J4895" s="14" t="n">
        <f aca="false">H4895*I4895</f>
        <v>96135</v>
      </c>
    </row>
    <row r="4896" customFormat="false" ht="15" hidden="false" customHeight="false" outlineLevel="0" collapsed="false">
      <c r="A4896" s="6" t="str">
        <f aca="false">TEXT(B4896,"0")&amp;"-"&amp;TEXT(C4896,"00")</f>
        <v>2026-02</v>
      </c>
      <c r="B4896" s="4" t="n">
        <v>2026</v>
      </c>
      <c r="C4896" s="4" t="n">
        <v>2</v>
      </c>
      <c r="D4896" s="9" t="s">
        <v>292</v>
      </c>
      <c r="E4896" s="9" t="s">
        <v>358</v>
      </c>
      <c r="F4896" s="12" t="str">
        <f aca="false">INDEX(品項主檔!$B$2:$B$11,MATCH($E4896,品項主檔!$A$2:$A$11,0))</f>
        <v>麻油雞湯麵</v>
      </c>
      <c r="G4896" s="12" t="str">
        <f aca="false">INDEX(品項主檔!$C$2:$C$11,MATCH($E4896,品項主檔!$A$2:$A$11,0))</f>
        <v>主食</v>
      </c>
      <c r="H4896" s="17" t="n">
        <f aca="false">SUMIFS(品項年度售價!$D$2:$D$31,品項年度售價!$A$2:$A$31,$B4896,品項年度售價!$B$2:$B$31,$E4896)</f>
        <v>320</v>
      </c>
      <c r="I4896" s="4" t="n">
        <v>652</v>
      </c>
      <c r="J4896" s="14" t="n">
        <f aca="false">H4896*I4896</f>
        <v>208640</v>
      </c>
    </row>
    <row r="4897" customFormat="false" ht="15" hidden="false" customHeight="false" outlineLevel="0" collapsed="false">
      <c r="A4897" s="6" t="str">
        <f aca="false">TEXT(B4897,"0")&amp;"-"&amp;TEXT(C4897,"00")</f>
        <v>2026-02</v>
      </c>
      <c r="B4897" s="4" t="n">
        <v>2026</v>
      </c>
      <c r="C4897" s="4" t="n">
        <v>2</v>
      </c>
      <c r="D4897" s="9" t="s">
        <v>292</v>
      </c>
      <c r="E4897" s="9" t="s">
        <v>360</v>
      </c>
      <c r="F4897" s="12" t="str">
        <f aca="false">INDEX(品項主檔!$B$2:$B$11,MATCH($E4897,品項主檔!$A$2:$A$11,0))</f>
        <v>塔香涼麵</v>
      </c>
      <c r="G4897" s="12" t="str">
        <f aca="false">INDEX(品項主檔!$C$2:$C$11,MATCH($E4897,品項主檔!$A$2:$A$11,0))</f>
        <v>主食</v>
      </c>
      <c r="H4897" s="17" t="n">
        <f aca="false">SUMIFS(品項年度售價!$D$2:$D$31,品項年度售價!$A$2:$A$31,$B4897,品項年度售價!$B$2:$B$31,$E4897)</f>
        <v>195</v>
      </c>
      <c r="I4897" s="4" t="n">
        <v>222</v>
      </c>
      <c r="J4897" s="14" t="n">
        <f aca="false">H4897*I4897</f>
        <v>43290</v>
      </c>
    </row>
    <row r="4898" customFormat="false" ht="15" hidden="false" customHeight="false" outlineLevel="0" collapsed="false">
      <c r="A4898" s="6" t="str">
        <f aca="false">TEXT(B4898,"0")&amp;"-"&amp;TEXT(C4898,"00")</f>
        <v>2026-02</v>
      </c>
      <c r="B4898" s="4" t="n">
        <v>2026</v>
      </c>
      <c r="C4898" s="4" t="n">
        <v>2</v>
      </c>
      <c r="D4898" s="9" t="s">
        <v>292</v>
      </c>
      <c r="E4898" s="9" t="s">
        <v>362</v>
      </c>
      <c r="F4898" s="12" t="str">
        <f aca="false">INDEX(品項主檔!$B$2:$B$11,MATCH($E4898,品項主檔!$A$2:$A$11,0))</f>
        <v>海鮮炒飯</v>
      </c>
      <c r="G4898" s="12" t="str">
        <f aca="false">INDEX(品項主檔!$C$2:$C$11,MATCH($E4898,品項主檔!$A$2:$A$11,0))</f>
        <v>主食</v>
      </c>
      <c r="H4898" s="17" t="n">
        <f aca="false">SUMIFS(品項年度售價!$D$2:$D$31,品項年度售價!$A$2:$A$31,$B4898,品項年度售價!$B$2:$B$31,$E4898)</f>
        <v>265</v>
      </c>
      <c r="I4898" s="4" t="n">
        <v>429</v>
      </c>
      <c r="J4898" s="14" t="n">
        <f aca="false">H4898*I4898</f>
        <v>113685</v>
      </c>
    </row>
    <row r="4899" customFormat="false" ht="15" hidden="false" customHeight="false" outlineLevel="0" collapsed="false">
      <c r="A4899" s="6" t="str">
        <f aca="false">TEXT(B4899,"0")&amp;"-"&amp;TEXT(C4899,"00")</f>
        <v>2026-02</v>
      </c>
      <c r="B4899" s="4" t="n">
        <v>2026</v>
      </c>
      <c r="C4899" s="4" t="n">
        <v>2</v>
      </c>
      <c r="D4899" s="9" t="s">
        <v>292</v>
      </c>
      <c r="E4899" s="9" t="s">
        <v>364</v>
      </c>
      <c r="F4899" s="12" t="str">
        <f aca="false">INDEX(品項主檔!$B$2:$B$11,MATCH($E4899,品項主檔!$A$2:$A$11,0))</f>
        <v>酸辣湯</v>
      </c>
      <c r="G4899" s="12" t="str">
        <f aca="false">INDEX(品項主檔!$C$2:$C$11,MATCH($E4899,品項主檔!$A$2:$A$11,0))</f>
        <v>湯品</v>
      </c>
      <c r="H4899" s="17" t="n">
        <f aca="false">SUMIFS(品項年度售價!$D$2:$D$31,品項年度售價!$A$2:$A$31,$B4899,品項年度售價!$B$2:$B$31,$E4899)</f>
        <v>65</v>
      </c>
      <c r="I4899" s="4" t="n">
        <v>2793</v>
      </c>
      <c r="J4899" s="14" t="n">
        <f aca="false">H4899*I4899</f>
        <v>181545</v>
      </c>
    </row>
    <row r="4900" customFormat="false" ht="15" hidden="false" customHeight="false" outlineLevel="0" collapsed="false">
      <c r="A4900" s="6" t="str">
        <f aca="false">TEXT(B4900,"0")&amp;"-"&amp;TEXT(C4900,"00")</f>
        <v>2026-02</v>
      </c>
      <c r="B4900" s="4" t="n">
        <v>2026</v>
      </c>
      <c r="C4900" s="4" t="n">
        <v>2</v>
      </c>
      <c r="D4900" s="9" t="s">
        <v>292</v>
      </c>
      <c r="E4900" s="9" t="s">
        <v>367</v>
      </c>
      <c r="F4900" s="12" t="str">
        <f aca="false">INDEX(品項主檔!$B$2:$B$11,MATCH($E4900,品項主檔!$A$2:$A$11,0))</f>
        <v>招牌滷味拼盤</v>
      </c>
      <c r="G4900" s="12" t="str">
        <f aca="false">INDEX(品項主檔!$C$2:$C$11,MATCH($E4900,品項主檔!$A$2:$A$11,0))</f>
        <v>小菜</v>
      </c>
      <c r="H4900" s="17" t="n">
        <f aca="false">SUMIFS(品項年度售價!$D$2:$D$31,品項年度售價!$A$2:$A$31,$B4900,品項年度售價!$B$2:$B$31,$E4900)</f>
        <v>130</v>
      </c>
      <c r="I4900" s="4" t="n">
        <v>1763</v>
      </c>
      <c r="J4900" s="14" t="n">
        <f aca="false">H4900*I4900</f>
        <v>229190</v>
      </c>
    </row>
    <row r="4901" customFormat="false" ht="15" hidden="false" customHeight="false" outlineLevel="0" collapsed="false">
      <c r="A4901" s="6" t="str">
        <f aca="false">TEXT(B4901,"0")&amp;"-"&amp;TEXT(C4901,"00")</f>
        <v>2026-02</v>
      </c>
      <c r="B4901" s="4" t="n">
        <v>2026</v>
      </c>
      <c r="C4901" s="4" t="n">
        <v>2</v>
      </c>
      <c r="D4901" s="9" t="s">
        <v>292</v>
      </c>
      <c r="E4901" s="9" t="s">
        <v>370</v>
      </c>
      <c r="F4901" s="12" t="str">
        <f aca="false">INDEX(品項主檔!$B$2:$B$11,MATCH($E4901,品項主檔!$A$2:$A$11,0))</f>
        <v>古早味紅茶</v>
      </c>
      <c r="G4901" s="12" t="str">
        <f aca="false">INDEX(品項主檔!$C$2:$C$11,MATCH($E4901,品項主檔!$A$2:$A$11,0))</f>
        <v>飲品</v>
      </c>
      <c r="H4901" s="17" t="n">
        <f aca="false">SUMIFS(品項年度售價!$D$2:$D$31,品項年度售價!$A$2:$A$31,$B4901,品項年度售價!$B$2:$B$31,$E4901)</f>
        <v>45</v>
      </c>
      <c r="I4901" s="4" t="n">
        <v>3610</v>
      </c>
      <c r="J4901" s="14" t="n">
        <f aca="false">H4901*I4901</f>
        <v>162450</v>
      </c>
    </row>
    <row r="4902" customFormat="false" ht="15" hidden="false" customHeight="false" outlineLevel="0" collapsed="false">
      <c r="A4902" s="6" t="str">
        <f aca="false">TEXT(B4902,"0")&amp;"-"&amp;TEXT(C4902,"00")</f>
        <v>2026-02</v>
      </c>
      <c r="B4902" s="4" t="n">
        <v>2026</v>
      </c>
      <c r="C4902" s="4" t="n">
        <v>2</v>
      </c>
      <c r="D4902" s="9" t="s">
        <v>315</v>
      </c>
      <c r="E4902" s="9" t="s">
        <v>349</v>
      </c>
      <c r="F4902" s="12" t="str">
        <f aca="false">INDEX(品項主檔!$B$2:$B$11,MATCH($E4902,品項主檔!$A$2:$A$11,0))</f>
        <v>招牌牛肉麵</v>
      </c>
      <c r="G4902" s="12" t="str">
        <f aca="false">INDEX(品項主檔!$C$2:$C$11,MATCH($E4902,品項主檔!$A$2:$A$11,0))</f>
        <v>主食</v>
      </c>
      <c r="H4902" s="17" t="n">
        <f aca="false">SUMIFS(品項年度售價!$D$2:$D$31,品項年度售價!$A$2:$A$31,$B4902,品項年度售價!$B$2:$B$31,$E4902)</f>
        <v>305</v>
      </c>
      <c r="I4902" s="4" t="n">
        <v>282</v>
      </c>
      <c r="J4902" s="14" t="n">
        <f aca="false">H4902*I4902</f>
        <v>86010</v>
      </c>
    </row>
    <row r="4903" customFormat="false" ht="15" hidden="false" customHeight="false" outlineLevel="0" collapsed="false">
      <c r="A4903" s="6" t="str">
        <f aca="false">TEXT(B4903,"0")&amp;"-"&amp;TEXT(C4903,"00")</f>
        <v>2026-02</v>
      </c>
      <c r="B4903" s="4" t="n">
        <v>2026</v>
      </c>
      <c r="C4903" s="4" t="n">
        <v>2</v>
      </c>
      <c r="D4903" s="9" t="s">
        <v>315</v>
      </c>
      <c r="E4903" s="9" t="s">
        <v>352</v>
      </c>
      <c r="F4903" s="12" t="str">
        <f aca="false">INDEX(品項主檔!$B$2:$B$11,MATCH($E4903,品項主檔!$A$2:$A$11,0))</f>
        <v>三杯雞定食</v>
      </c>
      <c r="G4903" s="12" t="str">
        <f aca="false">INDEX(品項主檔!$C$2:$C$11,MATCH($E4903,品項主檔!$A$2:$A$11,0))</f>
        <v>主食</v>
      </c>
      <c r="H4903" s="17" t="n">
        <f aca="false">SUMIFS(品項年度售價!$D$2:$D$31,品項年度售價!$A$2:$A$31,$B4903,品項年度售價!$B$2:$B$31,$E4903)</f>
        <v>275</v>
      </c>
      <c r="I4903" s="4" t="n">
        <v>357</v>
      </c>
      <c r="J4903" s="14" t="n">
        <f aca="false">H4903*I4903</f>
        <v>98175</v>
      </c>
    </row>
    <row r="4904" customFormat="false" ht="15" hidden="false" customHeight="false" outlineLevel="0" collapsed="false">
      <c r="A4904" s="6" t="str">
        <f aca="false">TEXT(B4904,"0")&amp;"-"&amp;TEXT(C4904,"00")</f>
        <v>2026-02</v>
      </c>
      <c r="B4904" s="4" t="n">
        <v>2026</v>
      </c>
      <c r="C4904" s="4" t="n">
        <v>2</v>
      </c>
      <c r="D4904" s="9" t="s">
        <v>315</v>
      </c>
      <c r="E4904" s="9" t="s">
        <v>354</v>
      </c>
      <c r="F4904" s="12" t="str">
        <f aca="false">INDEX(品項主檔!$B$2:$B$11,MATCH($E4904,品項主檔!$A$2:$A$11,0))</f>
        <v>蔥油雞腿飯</v>
      </c>
      <c r="G4904" s="12" t="str">
        <f aca="false">INDEX(品項主檔!$C$2:$C$11,MATCH($E4904,品項主檔!$A$2:$A$11,0))</f>
        <v>主食</v>
      </c>
      <c r="H4904" s="17" t="n">
        <f aca="false">SUMIFS(品項年度售價!$D$2:$D$31,品項年度售價!$A$2:$A$31,$B4904,品項年度售價!$B$2:$B$31,$E4904)</f>
        <v>240</v>
      </c>
      <c r="I4904" s="4" t="n">
        <v>362</v>
      </c>
      <c r="J4904" s="14" t="n">
        <f aca="false">H4904*I4904</f>
        <v>86880</v>
      </c>
    </row>
    <row r="4905" customFormat="false" ht="15" hidden="false" customHeight="false" outlineLevel="0" collapsed="false">
      <c r="A4905" s="6" t="str">
        <f aca="false">TEXT(B4905,"0")&amp;"-"&amp;TEXT(C4905,"00")</f>
        <v>2026-02</v>
      </c>
      <c r="B4905" s="4" t="n">
        <v>2026</v>
      </c>
      <c r="C4905" s="4" t="n">
        <v>2</v>
      </c>
      <c r="D4905" s="9" t="s">
        <v>315</v>
      </c>
      <c r="E4905" s="9" t="s">
        <v>356</v>
      </c>
      <c r="F4905" s="12" t="str">
        <f aca="false">INDEX(品項主檔!$B$2:$B$11,MATCH($E4905,品項主檔!$A$2:$A$11,0))</f>
        <v>黑胡椒豬排飯</v>
      </c>
      <c r="G4905" s="12" t="str">
        <f aca="false">INDEX(品項主檔!$C$2:$C$11,MATCH($E4905,品項主檔!$A$2:$A$11,0))</f>
        <v>主食</v>
      </c>
      <c r="H4905" s="17" t="n">
        <f aca="false">SUMIFS(品項年度售價!$D$2:$D$31,品項年度售價!$A$2:$A$31,$B4905,品項年度售價!$B$2:$B$31,$E4905)</f>
        <v>255</v>
      </c>
      <c r="I4905" s="4" t="n">
        <v>260</v>
      </c>
      <c r="J4905" s="14" t="n">
        <f aca="false">H4905*I4905</f>
        <v>66300</v>
      </c>
    </row>
    <row r="4906" customFormat="false" ht="15" hidden="false" customHeight="false" outlineLevel="0" collapsed="false">
      <c r="A4906" s="6" t="str">
        <f aca="false">TEXT(B4906,"0")&amp;"-"&amp;TEXT(C4906,"00")</f>
        <v>2026-02</v>
      </c>
      <c r="B4906" s="4" t="n">
        <v>2026</v>
      </c>
      <c r="C4906" s="4" t="n">
        <v>2</v>
      </c>
      <c r="D4906" s="9" t="s">
        <v>315</v>
      </c>
      <c r="E4906" s="9" t="s">
        <v>358</v>
      </c>
      <c r="F4906" s="12" t="str">
        <f aca="false">INDEX(品項主檔!$B$2:$B$11,MATCH($E4906,品項主檔!$A$2:$A$11,0))</f>
        <v>麻油雞湯麵</v>
      </c>
      <c r="G4906" s="12" t="str">
        <f aca="false">INDEX(品項主檔!$C$2:$C$11,MATCH($E4906,品項主檔!$A$2:$A$11,0))</f>
        <v>主食</v>
      </c>
      <c r="H4906" s="17" t="n">
        <f aca="false">SUMIFS(品項年度售價!$D$2:$D$31,品項年度售價!$A$2:$A$31,$B4906,品項年度售價!$B$2:$B$31,$E4906)</f>
        <v>320</v>
      </c>
      <c r="I4906" s="4" t="n">
        <v>444</v>
      </c>
      <c r="J4906" s="14" t="n">
        <f aca="false">H4906*I4906</f>
        <v>142080</v>
      </c>
    </row>
    <row r="4907" customFormat="false" ht="15" hidden="false" customHeight="false" outlineLevel="0" collapsed="false">
      <c r="A4907" s="6" t="str">
        <f aca="false">TEXT(B4907,"0")&amp;"-"&amp;TEXT(C4907,"00")</f>
        <v>2026-02</v>
      </c>
      <c r="B4907" s="4" t="n">
        <v>2026</v>
      </c>
      <c r="C4907" s="4" t="n">
        <v>2</v>
      </c>
      <c r="D4907" s="9" t="s">
        <v>315</v>
      </c>
      <c r="E4907" s="9" t="s">
        <v>360</v>
      </c>
      <c r="F4907" s="12" t="str">
        <f aca="false">INDEX(品項主檔!$B$2:$B$11,MATCH($E4907,品項主檔!$A$2:$A$11,0))</f>
        <v>塔香涼麵</v>
      </c>
      <c r="G4907" s="12" t="str">
        <f aca="false">INDEX(品項主檔!$C$2:$C$11,MATCH($E4907,品項主檔!$A$2:$A$11,0))</f>
        <v>主食</v>
      </c>
      <c r="H4907" s="17" t="n">
        <f aca="false">SUMIFS(品項年度售價!$D$2:$D$31,品項年度售價!$A$2:$A$31,$B4907,品項年度售價!$B$2:$B$31,$E4907)</f>
        <v>195</v>
      </c>
      <c r="I4907" s="4" t="n">
        <v>159</v>
      </c>
      <c r="J4907" s="14" t="n">
        <f aca="false">H4907*I4907</f>
        <v>31005</v>
      </c>
    </row>
    <row r="4908" customFormat="false" ht="15" hidden="false" customHeight="false" outlineLevel="0" collapsed="false">
      <c r="A4908" s="6" t="str">
        <f aca="false">TEXT(B4908,"0")&amp;"-"&amp;TEXT(C4908,"00")</f>
        <v>2026-02</v>
      </c>
      <c r="B4908" s="4" t="n">
        <v>2026</v>
      </c>
      <c r="C4908" s="4" t="n">
        <v>2</v>
      </c>
      <c r="D4908" s="9" t="s">
        <v>315</v>
      </c>
      <c r="E4908" s="9" t="s">
        <v>362</v>
      </c>
      <c r="F4908" s="12" t="str">
        <f aca="false">INDEX(品項主檔!$B$2:$B$11,MATCH($E4908,品項主檔!$A$2:$A$11,0))</f>
        <v>海鮮炒飯</v>
      </c>
      <c r="G4908" s="12" t="str">
        <f aca="false">INDEX(品項主檔!$C$2:$C$11,MATCH($E4908,品項主檔!$A$2:$A$11,0))</f>
        <v>主食</v>
      </c>
      <c r="H4908" s="17" t="n">
        <f aca="false">SUMIFS(品項年度售價!$D$2:$D$31,品項年度售價!$A$2:$A$31,$B4908,品項年度售價!$B$2:$B$31,$E4908)</f>
        <v>265</v>
      </c>
      <c r="I4908" s="4" t="n">
        <v>283</v>
      </c>
      <c r="J4908" s="14" t="n">
        <f aca="false">H4908*I4908</f>
        <v>74995</v>
      </c>
    </row>
    <row r="4909" customFormat="false" ht="15" hidden="false" customHeight="false" outlineLevel="0" collapsed="false">
      <c r="A4909" s="6" t="str">
        <f aca="false">TEXT(B4909,"0")&amp;"-"&amp;TEXT(C4909,"00")</f>
        <v>2026-02</v>
      </c>
      <c r="B4909" s="4" t="n">
        <v>2026</v>
      </c>
      <c r="C4909" s="4" t="n">
        <v>2</v>
      </c>
      <c r="D4909" s="9" t="s">
        <v>315</v>
      </c>
      <c r="E4909" s="9" t="s">
        <v>364</v>
      </c>
      <c r="F4909" s="12" t="str">
        <f aca="false">INDEX(品項主檔!$B$2:$B$11,MATCH($E4909,品項主檔!$A$2:$A$11,0))</f>
        <v>酸辣湯</v>
      </c>
      <c r="G4909" s="12" t="str">
        <f aca="false">INDEX(品項主檔!$C$2:$C$11,MATCH($E4909,品項主檔!$A$2:$A$11,0))</f>
        <v>湯品</v>
      </c>
      <c r="H4909" s="17" t="n">
        <f aca="false">SUMIFS(品項年度售價!$D$2:$D$31,品項年度售價!$A$2:$A$31,$B4909,品項年度售價!$B$2:$B$31,$E4909)</f>
        <v>65</v>
      </c>
      <c r="I4909" s="4" t="n">
        <v>2167</v>
      </c>
      <c r="J4909" s="14" t="n">
        <f aca="false">H4909*I4909</f>
        <v>140855</v>
      </c>
    </row>
    <row r="4910" customFormat="false" ht="15" hidden="false" customHeight="false" outlineLevel="0" collapsed="false">
      <c r="A4910" s="6" t="str">
        <f aca="false">TEXT(B4910,"0")&amp;"-"&amp;TEXT(C4910,"00")</f>
        <v>2026-02</v>
      </c>
      <c r="B4910" s="4" t="n">
        <v>2026</v>
      </c>
      <c r="C4910" s="4" t="n">
        <v>2</v>
      </c>
      <c r="D4910" s="9" t="s">
        <v>315</v>
      </c>
      <c r="E4910" s="9" t="s">
        <v>367</v>
      </c>
      <c r="F4910" s="12" t="str">
        <f aca="false">INDEX(品項主檔!$B$2:$B$11,MATCH($E4910,品項主檔!$A$2:$A$11,0))</f>
        <v>招牌滷味拼盤</v>
      </c>
      <c r="G4910" s="12" t="str">
        <f aca="false">INDEX(品項主檔!$C$2:$C$11,MATCH($E4910,品項主檔!$A$2:$A$11,0))</f>
        <v>小菜</v>
      </c>
      <c r="H4910" s="17" t="n">
        <f aca="false">SUMIFS(品項年度售價!$D$2:$D$31,品項年度售價!$A$2:$A$31,$B4910,品項年度售價!$B$2:$B$31,$E4910)</f>
        <v>130</v>
      </c>
      <c r="I4910" s="4" t="n">
        <v>1250</v>
      </c>
      <c r="J4910" s="14" t="n">
        <f aca="false">H4910*I4910</f>
        <v>162500</v>
      </c>
    </row>
    <row r="4911" customFormat="false" ht="15" hidden="false" customHeight="false" outlineLevel="0" collapsed="false">
      <c r="A4911" s="6" t="str">
        <f aca="false">TEXT(B4911,"0")&amp;"-"&amp;TEXT(C4911,"00")</f>
        <v>2026-02</v>
      </c>
      <c r="B4911" s="4" t="n">
        <v>2026</v>
      </c>
      <c r="C4911" s="4" t="n">
        <v>2</v>
      </c>
      <c r="D4911" s="9" t="s">
        <v>315</v>
      </c>
      <c r="E4911" s="9" t="s">
        <v>370</v>
      </c>
      <c r="F4911" s="12" t="str">
        <f aca="false">INDEX(品項主檔!$B$2:$B$11,MATCH($E4911,品項主檔!$A$2:$A$11,0))</f>
        <v>古早味紅茶</v>
      </c>
      <c r="G4911" s="12" t="str">
        <f aca="false">INDEX(品項主檔!$C$2:$C$11,MATCH($E4911,品項主檔!$A$2:$A$11,0))</f>
        <v>飲品</v>
      </c>
      <c r="H4911" s="17" t="n">
        <f aca="false">SUMIFS(品項年度售價!$D$2:$D$31,品項年度售價!$A$2:$A$31,$B4911,品項年度售價!$B$2:$B$31,$E4911)</f>
        <v>45</v>
      </c>
      <c r="I4911" s="4" t="n">
        <v>2278</v>
      </c>
      <c r="J4911" s="14" t="n">
        <f aca="false">H4911*I4911</f>
        <v>102510</v>
      </c>
    </row>
    <row r="4912" customFormat="false" ht="15" hidden="false" customHeight="false" outlineLevel="0" collapsed="false">
      <c r="A4912" s="6" t="str">
        <f aca="false">TEXT(B4912,"0")&amp;"-"&amp;TEXT(C4912,"00")</f>
        <v>2026-03</v>
      </c>
      <c r="B4912" s="4" t="n">
        <v>2026</v>
      </c>
      <c r="C4912" s="4" t="n">
        <v>3</v>
      </c>
      <c r="D4912" s="9" t="s">
        <v>294</v>
      </c>
      <c r="E4912" s="9" t="s">
        <v>349</v>
      </c>
      <c r="F4912" s="12" t="str">
        <f aca="false">INDEX(品項主檔!$B$2:$B$11,MATCH($E4912,品項主檔!$A$2:$A$11,0))</f>
        <v>招牌牛肉麵</v>
      </c>
      <c r="G4912" s="12" t="str">
        <f aca="false">INDEX(品項主檔!$C$2:$C$11,MATCH($E4912,品項主檔!$A$2:$A$11,0))</f>
        <v>主食</v>
      </c>
      <c r="H4912" s="17" t="n">
        <f aca="false">SUMIFS(品項年度售價!$D$2:$D$31,品項年度售價!$A$2:$A$31,$B4912,品項年度售價!$B$2:$B$31,$E4912)</f>
        <v>305</v>
      </c>
      <c r="I4912" s="4" t="n">
        <v>487</v>
      </c>
      <c r="J4912" s="14" t="n">
        <f aca="false">H4912*I4912</f>
        <v>148535</v>
      </c>
    </row>
    <row r="4913" customFormat="false" ht="15" hidden="false" customHeight="false" outlineLevel="0" collapsed="false">
      <c r="A4913" s="6" t="str">
        <f aca="false">TEXT(B4913,"0")&amp;"-"&amp;TEXT(C4913,"00")</f>
        <v>2026-03</v>
      </c>
      <c r="B4913" s="4" t="n">
        <v>2026</v>
      </c>
      <c r="C4913" s="4" t="n">
        <v>3</v>
      </c>
      <c r="D4913" s="9" t="s">
        <v>294</v>
      </c>
      <c r="E4913" s="9" t="s">
        <v>352</v>
      </c>
      <c r="F4913" s="12" t="str">
        <f aca="false">INDEX(品項主檔!$B$2:$B$11,MATCH($E4913,品項主檔!$A$2:$A$11,0))</f>
        <v>三杯雞定食</v>
      </c>
      <c r="G4913" s="12" t="str">
        <f aca="false">INDEX(品項主檔!$C$2:$C$11,MATCH($E4913,品項主檔!$A$2:$A$11,0))</f>
        <v>主食</v>
      </c>
      <c r="H4913" s="17" t="n">
        <f aca="false">SUMIFS(品項年度售價!$D$2:$D$31,品項年度售價!$A$2:$A$31,$B4913,品項年度售價!$B$2:$B$31,$E4913)</f>
        <v>275</v>
      </c>
      <c r="I4913" s="4" t="n">
        <v>460</v>
      </c>
      <c r="J4913" s="14" t="n">
        <f aca="false">H4913*I4913</f>
        <v>126500</v>
      </c>
    </row>
    <row r="4914" customFormat="false" ht="15" hidden="false" customHeight="false" outlineLevel="0" collapsed="false">
      <c r="A4914" s="6" t="str">
        <f aca="false">TEXT(B4914,"0")&amp;"-"&amp;TEXT(C4914,"00")</f>
        <v>2026-03</v>
      </c>
      <c r="B4914" s="4" t="n">
        <v>2026</v>
      </c>
      <c r="C4914" s="4" t="n">
        <v>3</v>
      </c>
      <c r="D4914" s="9" t="s">
        <v>294</v>
      </c>
      <c r="E4914" s="9" t="s">
        <v>354</v>
      </c>
      <c r="F4914" s="12" t="str">
        <f aca="false">INDEX(品項主檔!$B$2:$B$11,MATCH($E4914,品項主檔!$A$2:$A$11,0))</f>
        <v>蔥油雞腿飯</v>
      </c>
      <c r="G4914" s="12" t="str">
        <f aca="false">INDEX(品項主檔!$C$2:$C$11,MATCH($E4914,品項主檔!$A$2:$A$11,0))</f>
        <v>主食</v>
      </c>
      <c r="H4914" s="17" t="n">
        <f aca="false">SUMIFS(品項年度售價!$D$2:$D$31,品項年度售價!$A$2:$A$31,$B4914,品項年度售價!$B$2:$B$31,$E4914)</f>
        <v>240</v>
      </c>
      <c r="I4914" s="4" t="n">
        <v>521</v>
      </c>
      <c r="J4914" s="14" t="n">
        <f aca="false">H4914*I4914</f>
        <v>125040</v>
      </c>
    </row>
    <row r="4915" customFormat="false" ht="15" hidden="false" customHeight="false" outlineLevel="0" collapsed="false">
      <c r="A4915" s="6" t="str">
        <f aca="false">TEXT(B4915,"0")&amp;"-"&amp;TEXT(C4915,"00")</f>
        <v>2026-03</v>
      </c>
      <c r="B4915" s="4" t="n">
        <v>2026</v>
      </c>
      <c r="C4915" s="4" t="n">
        <v>3</v>
      </c>
      <c r="D4915" s="9" t="s">
        <v>294</v>
      </c>
      <c r="E4915" s="9" t="s">
        <v>356</v>
      </c>
      <c r="F4915" s="12" t="str">
        <f aca="false">INDEX(品項主檔!$B$2:$B$11,MATCH($E4915,品項主檔!$A$2:$A$11,0))</f>
        <v>黑胡椒豬排飯</v>
      </c>
      <c r="G4915" s="12" t="str">
        <f aca="false">INDEX(品項主檔!$C$2:$C$11,MATCH($E4915,品項主檔!$A$2:$A$11,0))</f>
        <v>主食</v>
      </c>
      <c r="H4915" s="17" t="n">
        <f aca="false">SUMIFS(品項年度售價!$D$2:$D$31,品項年度售價!$A$2:$A$31,$B4915,品項年度售價!$B$2:$B$31,$E4915)</f>
        <v>255</v>
      </c>
      <c r="I4915" s="4" t="n">
        <v>431</v>
      </c>
      <c r="J4915" s="14" t="n">
        <f aca="false">H4915*I4915</f>
        <v>109905</v>
      </c>
    </row>
    <row r="4916" customFormat="false" ht="15" hidden="false" customHeight="false" outlineLevel="0" collapsed="false">
      <c r="A4916" s="6" t="str">
        <f aca="false">TEXT(B4916,"0")&amp;"-"&amp;TEXT(C4916,"00")</f>
        <v>2026-03</v>
      </c>
      <c r="B4916" s="4" t="n">
        <v>2026</v>
      </c>
      <c r="C4916" s="4" t="n">
        <v>3</v>
      </c>
      <c r="D4916" s="9" t="s">
        <v>294</v>
      </c>
      <c r="E4916" s="9" t="s">
        <v>358</v>
      </c>
      <c r="F4916" s="12" t="str">
        <f aca="false">INDEX(品項主檔!$B$2:$B$11,MATCH($E4916,品項主檔!$A$2:$A$11,0))</f>
        <v>麻油雞湯麵</v>
      </c>
      <c r="G4916" s="12" t="str">
        <f aca="false">INDEX(品項主檔!$C$2:$C$11,MATCH($E4916,品項主檔!$A$2:$A$11,0))</f>
        <v>主食</v>
      </c>
      <c r="H4916" s="17" t="n">
        <f aca="false">SUMIFS(品項年度售價!$D$2:$D$31,品項年度售價!$A$2:$A$31,$B4916,品項年度售價!$B$2:$B$31,$E4916)</f>
        <v>320</v>
      </c>
      <c r="I4916" s="4" t="n">
        <v>543</v>
      </c>
      <c r="J4916" s="14" t="n">
        <f aca="false">H4916*I4916</f>
        <v>173760</v>
      </c>
    </row>
    <row r="4917" customFormat="false" ht="15" hidden="false" customHeight="false" outlineLevel="0" collapsed="false">
      <c r="A4917" s="6" t="str">
        <f aca="false">TEXT(B4917,"0")&amp;"-"&amp;TEXT(C4917,"00")</f>
        <v>2026-03</v>
      </c>
      <c r="B4917" s="4" t="n">
        <v>2026</v>
      </c>
      <c r="C4917" s="4" t="n">
        <v>3</v>
      </c>
      <c r="D4917" s="9" t="s">
        <v>294</v>
      </c>
      <c r="E4917" s="9" t="s">
        <v>360</v>
      </c>
      <c r="F4917" s="12" t="str">
        <f aca="false">INDEX(品項主檔!$B$2:$B$11,MATCH($E4917,品項主檔!$A$2:$A$11,0))</f>
        <v>塔香涼麵</v>
      </c>
      <c r="G4917" s="12" t="str">
        <f aca="false">INDEX(品項主檔!$C$2:$C$11,MATCH($E4917,品項主檔!$A$2:$A$11,0))</f>
        <v>主食</v>
      </c>
      <c r="H4917" s="17" t="n">
        <f aca="false">SUMIFS(品項年度售價!$D$2:$D$31,品項年度售價!$A$2:$A$31,$B4917,品項年度售價!$B$2:$B$31,$E4917)</f>
        <v>195</v>
      </c>
      <c r="I4917" s="4" t="n">
        <v>279</v>
      </c>
      <c r="J4917" s="14" t="n">
        <f aca="false">H4917*I4917</f>
        <v>54405</v>
      </c>
    </row>
    <row r="4918" customFormat="false" ht="15" hidden="false" customHeight="false" outlineLevel="0" collapsed="false">
      <c r="A4918" s="6" t="str">
        <f aca="false">TEXT(B4918,"0")&amp;"-"&amp;TEXT(C4918,"00")</f>
        <v>2026-03</v>
      </c>
      <c r="B4918" s="4" t="n">
        <v>2026</v>
      </c>
      <c r="C4918" s="4" t="n">
        <v>3</v>
      </c>
      <c r="D4918" s="9" t="s">
        <v>294</v>
      </c>
      <c r="E4918" s="9" t="s">
        <v>362</v>
      </c>
      <c r="F4918" s="12" t="str">
        <f aca="false">INDEX(品項主檔!$B$2:$B$11,MATCH($E4918,品項主檔!$A$2:$A$11,0))</f>
        <v>海鮮炒飯</v>
      </c>
      <c r="G4918" s="12" t="str">
        <f aca="false">INDEX(品項主檔!$C$2:$C$11,MATCH($E4918,品項主檔!$A$2:$A$11,0))</f>
        <v>主食</v>
      </c>
      <c r="H4918" s="17" t="n">
        <f aca="false">SUMIFS(品項年度售價!$D$2:$D$31,品項年度售價!$A$2:$A$31,$B4918,品項年度售價!$B$2:$B$31,$E4918)</f>
        <v>265</v>
      </c>
      <c r="I4918" s="4" t="n">
        <v>408</v>
      </c>
      <c r="J4918" s="14" t="n">
        <f aca="false">H4918*I4918</f>
        <v>108120</v>
      </c>
    </row>
    <row r="4919" customFormat="false" ht="15" hidden="false" customHeight="false" outlineLevel="0" collapsed="false">
      <c r="A4919" s="6" t="str">
        <f aca="false">TEXT(B4919,"0")&amp;"-"&amp;TEXT(C4919,"00")</f>
        <v>2026-03</v>
      </c>
      <c r="B4919" s="4" t="n">
        <v>2026</v>
      </c>
      <c r="C4919" s="4" t="n">
        <v>3</v>
      </c>
      <c r="D4919" s="9" t="s">
        <v>294</v>
      </c>
      <c r="E4919" s="9" t="s">
        <v>364</v>
      </c>
      <c r="F4919" s="12" t="str">
        <f aca="false">INDEX(品項主檔!$B$2:$B$11,MATCH($E4919,品項主檔!$A$2:$A$11,0))</f>
        <v>酸辣湯</v>
      </c>
      <c r="G4919" s="12" t="str">
        <f aca="false">INDEX(品項主檔!$C$2:$C$11,MATCH($E4919,品項主檔!$A$2:$A$11,0))</f>
        <v>湯品</v>
      </c>
      <c r="H4919" s="17" t="n">
        <f aca="false">SUMIFS(品項年度售價!$D$2:$D$31,品項年度售價!$A$2:$A$31,$B4919,品項年度售價!$B$2:$B$31,$E4919)</f>
        <v>65</v>
      </c>
      <c r="I4919" s="4" t="n">
        <v>2314</v>
      </c>
      <c r="J4919" s="14" t="n">
        <f aca="false">H4919*I4919</f>
        <v>150410</v>
      </c>
    </row>
    <row r="4920" customFormat="false" ht="15" hidden="false" customHeight="false" outlineLevel="0" collapsed="false">
      <c r="A4920" s="6" t="str">
        <f aca="false">TEXT(B4920,"0")&amp;"-"&amp;TEXT(C4920,"00")</f>
        <v>2026-03</v>
      </c>
      <c r="B4920" s="4" t="n">
        <v>2026</v>
      </c>
      <c r="C4920" s="4" t="n">
        <v>3</v>
      </c>
      <c r="D4920" s="9" t="s">
        <v>294</v>
      </c>
      <c r="E4920" s="9" t="s">
        <v>367</v>
      </c>
      <c r="F4920" s="12" t="str">
        <f aca="false">INDEX(品項主檔!$B$2:$B$11,MATCH($E4920,品項主檔!$A$2:$A$11,0))</f>
        <v>招牌滷味拼盤</v>
      </c>
      <c r="G4920" s="12" t="str">
        <f aca="false">INDEX(品項主檔!$C$2:$C$11,MATCH($E4920,品項主檔!$A$2:$A$11,0))</f>
        <v>小菜</v>
      </c>
      <c r="H4920" s="17" t="n">
        <f aca="false">SUMIFS(品項年度售價!$D$2:$D$31,品項年度售價!$A$2:$A$31,$B4920,品項年度售價!$B$2:$B$31,$E4920)</f>
        <v>130</v>
      </c>
      <c r="I4920" s="4" t="n">
        <v>1820</v>
      </c>
      <c r="J4920" s="14" t="n">
        <f aca="false">H4920*I4920</f>
        <v>236600</v>
      </c>
    </row>
    <row r="4921" customFormat="false" ht="15" hidden="false" customHeight="false" outlineLevel="0" collapsed="false">
      <c r="A4921" s="6" t="str">
        <f aca="false">TEXT(B4921,"0")&amp;"-"&amp;TEXT(C4921,"00")</f>
        <v>2026-03</v>
      </c>
      <c r="B4921" s="4" t="n">
        <v>2026</v>
      </c>
      <c r="C4921" s="4" t="n">
        <v>3</v>
      </c>
      <c r="D4921" s="9" t="s">
        <v>294</v>
      </c>
      <c r="E4921" s="9" t="s">
        <v>370</v>
      </c>
      <c r="F4921" s="12" t="str">
        <f aca="false">INDEX(品項主檔!$B$2:$B$11,MATCH($E4921,品項主檔!$A$2:$A$11,0))</f>
        <v>古早味紅茶</v>
      </c>
      <c r="G4921" s="12" t="str">
        <f aca="false">INDEX(品項主檔!$C$2:$C$11,MATCH($E4921,品項主檔!$A$2:$A$11,0))</f>
        <v>飲品</v>
      </c>
      <c r="H4921" s="17" t="n">
        <f aca="false">SUMIFS(品項年度售價!$D$2:$D$31,品項年度售價!$A$2:$A$31,$B4921,品項年度售價!$B$2:$B$31,$E4921)</f>
        <v>45</v>
      </c>
      <c r="I4921" s="4" t="n">
        <v>4735</v>
      </c>
      <c r="J4921" s="14" t="n">
        <f aca="false">H4921*I4921</f>
        <v>213075</v>
      </c>
    </row>
    <row r="4922" customFormat="false" ht="15" hidden="false" customHeight="false" outlineLevel="0" collapsed="false">
      <c r="A4922" s="6" t="str">
        <f aca="false">TEXT(B4922,"0")&amp;"-"&amp;TEXT(C4922,"00")</f>
        <v>2026-03</v>
      </c>
      <c r="B4922" s="4" t="n">
        <v>2026</v>
      </c>
      <c r="C4922" s="4" t="n">
        <v>3</v>
      </c>
      <c r="D4922" s="9" t="s">
        <v>297</v>
      </c>
      <c r="E4922" s="9" t="s">
        <v>349</v>
      </c>
      <c r="F4922" s="12" t="str">
        <f aca="false">INDEX(品項主檔!$B$2:$B$11,MATCH($E4922,品項主檔!$A$2:$A$11,0))</f>
        <v>招牌牛肉麵</v>
      </c>
      <c r="G4922" s="12" t="str">
        <f aca="false">INDEX(品項主檔!$C$2:$C$11,MATCH($E4922,品項主檔!$A$2:$A$11,0))</f>
        <v>主食</v>
      </c>
      <c r="H4922" s="17" t="n">
        <f aca="false">SUMIFS(品項年度售價!$D$2:$D$31,品項年度售價!$A$2:$A$31,$B4922,品項年度售價!$B$2:$B$31,$E4922)</f>
        <v>305</v>
      </c>
      <c r="I4922" s="4" t="n">
        <v>448</v>
      </c>
      <c r="J4922" s="14" t="n">
        <f aca="false">H4922*I4922</f>
        <v>136640</v>
      </c>
    </row>
    <row r="4923" customFormat="false" ht="15" hidden="false" customHeight="false" outlineLevel="0" collapsed="false">
      <c r="A4923" s="6" t="str">
        <f aca="false">TEXT(B4923,"0")&amp;"-"&amp;TEXT(C4923,"00")</f>
        <v>2026-03</v>
      </c>
      <c r="B4923" s="4" t="n">
        <v>2026</v>
      </c>
      <c r="C4923" s="4" t="n">
        <v>3</v>
      </c>
      <c r="D4923" s="9" t="s">
        <v>297</v>
      </c>
      <c r="E4923" s="9" t="s">
        <v>352</v>
      </c>
      <c r="F4923" s="12" t="str">
        <f aca="false">INDEX(品項主檔!$B$2:$B$11,MATCH($E4923,品項主檔!$A$2:$A$11,0))</f>
        <v>三杯雞定食</v>
      </c>
      <c r="G4923" s="12" t="str">
        <f aca="false">INDEX(品項主檔!$C$2:$C$11,MATCH($E4923,品項主檔!$A$2:$A$11,0))</f>
        <v>主食</v>
      </c>
      <c r="H4923" s="17" t="n">
        <f aca="false">SUMIFS(品項年度售價!$D$2:$D$31,品項年度售價!$A$2:$A$31,$B4923,品項年度售價!$B$2:$B$31,$E4923)</f>
        <v>275</v>
      </c>
      <c r="I4923" s="4" t="n">
        <v>353</v>
      </c>
      <c r="J4923" s="14" t="n">
        <f aca="false">H4923*I4923</f>
        <v>97075</v>
      </c>
    </row>
    <row r="4924" customFormat="false" ht="15" hidden="false" customHeight="false" outlineLevel="0" collapsed="false">
      <c r="A4924" s="6" t="str">
        <f aca="false">TEXT(B4924,"0")&amp;"-"&amp;TEXT(C4924,"00")</f>
        <v>2026-03</v>
      </c>
      <c r="B4924" s="4" t="n">
        <v>2026</v>
      </c>
      <c r="C4924" s="4" t="n">
        <v>3</v>
      </c>
      <c r="D4924" s="9" t="s">
        <v>297</v>
      </c>
      <c r="E4924" s="9" t="s">
        <v>354</v>
      </c>
      <c r="F4924" s="12" t="str">
        <f aca="false">INDEX(品項主檔!$B$2:$B$11,MATCH($E4924,品項主檔!$A$2:$A$11,0))</f>
        <v>蔥油雞腿飯</v>
      </c>
      <c r="G4924" s="12" t="str">
        <f aca="false">INDEX(品項主檔!$C$2:$C$11,MATCH($E4924,品項主檔!$A$2:$A$11,0))</f>
        <v>主食</v>
      </c>
      <c r="H4924" s="17" t="n">
        <f aca="false">SUMIFS(品項年度售價!$D$2:$D$31,品項年度售價!$A$2:$A$31,$B4924,品項年度售價!$B$2:$B$31,$E4924)</f>
        <v>240</v>
      </c>
      <c r="I4924" s="4" t="n">
        <v>355</v>
      </c>
      <c r="J4924" s="14" t="n">
        <f aca="false">H4924*I4924</f>
        <v>85200</v>
      </c>
    </row>
    <row r="4925" customFormat="false" ht="15" hidden="false" customHeight="false" outlineLevel="0" collapsed="false">
      <c r="A4925" s="6" t="str">
        <f aca="false">TEXT(B4925,"0")&amp;"-"&amp;TEXT(C4925,"00")</f>
        <v>2026-03</v>
      </c>
      <c r="B4925" s="4" t="n">
        <v>2026</v>
      </c>
      <c r="C4925" s="4" t="n">
        <v>3</v>
      </c>
      <c r="D4925" s="9" t="s">
        <v>297</v>
      </c>
      <c r="E4925" s="9" t="s">
        <v>356</v>
      </c>
      <c r="F4925" s="12" t="str">
        <f aca="false">INDEX(品項主檔!$B$2:$B$11,MATCH($E4925,品項主檔!$A$2:$A$11,0))</f>
        <v>黑胡椒豬排飯</v>
      </c>
      <c r="G4925" s="12" t="str">
        <f aca="false">INDEX(品項主檔!$C$2:$C$11,MATCH($E4925,品項主檔!$A$2:$A$11,0))</f>
        <v>主食</v>
      </c>
      <c r="H4925" s="17" t="n">
        <f aca="false">SUMIFS(品項年度售價!$D$2:$D$31,品項年度售價!$A$2:$A$31,$B4925,品項年度售價!$B$2:$B$31,$E4925)</f>
        <v>255</v>
      </c>
      <c r="I4925" s="4" t="n">
        <v>403</v>
      </c>
      <c r="J4925" s="14" t="n">
        <f aca="false">H4925*I4925</f>
        <v>102765</v>
      </c>
    </row>
    <row r="4926" customFormat="false" ht="15" hidden="false" customHeight="false" outlineLevel="0" collapsed="false">
      <c r="A4926" s="6" t="str">
        <f aca="false">TEXT(B4926,"0")&amp;"-"&amp;TEXT(C4926,"00")</f>
        <v>2026-03</v>
      </c>
      <c r="B4926" s="4" t="n">
        <v>2026</v>
      </c>
      <c r="C4926" s="4" t="n">
        <v>3</v>
      </c>
      <c r="D4926" s="9" t="s">
        <v>297</v>
      </c>
      <c r="E4926" s="9" t="s">
        <v>358</v>
      </c>
      <c r="F4926" s="12" t="str">
        <f aca="false">INDEX(品項主檔!$B$2:$B$11,MATCH($E4926,品項主檔!$A$2:$A$11,0))</f>
        <v>麻油雞湯麵</v>
      </c>
      <c r="G4926" s="12" t="str">
        <f aca="false">INDEX(品項主檔!$C$2:$C$11,MATCH($E4926,品項主檔!$A$2:$A$11,0))</f>
        <v>主食</v>
      </c>
      <c r="H4926" s="17" t="n">
        <f aca="false">SUMIFS(品項年度售價!$D$2:$D$31,品項年度售價!$A$2:$A$31,$B4926,品項年度售價!$B$2:$B$31,$E4926)</f>
        <v>320</v>
      </c>
      <c r="I4926" s="4" t="n">
        <v>325</v>
      </c>
      <c r="J4926" s="14" t="n">
        <f aca="false">H4926*I4926</f>
        <v>104000</v>
      </c>
    </row>
    <row r="4927" customFormat="false" ht="15" hidden="false" customHeight="false" outlineLevel="0" collapsed="false">
      <c r="A4927" s="6" t="str">
        <f aca="false">TEXT(B4927,"0")&amp;"-"&amp;TEXT(C4927,"00")</f>
        <v>2026-03</v>
      </c>
      <c r="B4927" s="4" t="n">
        <v>2026</v>
      </c>
      <c r="C4927" s="4" t="n">
        <v>3</v>
      </c>
      <c r="D4927" s="9" t="s">
        <v>297</v>
      </c>
      <c r="E4927" s="9" t="s">
        <v>360</v>
      </c>
      <c r="F4927" s="12" t="str">
        <f aca="false">INDEX(品項主檔!$B$2:$B$11,MATCH($E4927,品項主檔!$A$2:$A$11,0))</f>
        <v>塔香涼麵</v>
      </c>
      <c r="G4927" s="12" t="str">
        <f aca="false">INDEX(品項主檔!$C$2:$C$11,MATCH($E4927,品項主檔!$A$2:$A$11,0))</f>
        <v>主食</v>
      </c>
      <c r="H4927" s="17" t="n">
        <f aca="false">SUMIFS(品項年度售價!$D$2:$D$31,品項年度售價!$A$2:$A$31,$B4927,品項年度售價!$B$2:$B$31,$E4927)</f>
        <v>195</v>
      </c>
      <c r="I4927" s="4" t="n">
        <v>280</v>
      </c>
      <c r="J4927" s="14" t="n">
        <f aca="false">H4927*I4927</f>
        <v>54600</v>
      </c>
    </row>
    <row r="4928" customFormat="false" ht="15" hidden="false" customHeight="false" outlineLevel="0" collapsed="false">
      <c r="A4928" s="6" t="str">
        <f aca="false">TEXT(B4928,"0")&amp;"-"&amp;TEXT(C4928,"00")</f>
        <v>2026-03</v>
      </c>
      <c r="B4928" s="4" t="n">
        <v>2026</v>
      </c>
      <c r="C4928" s="4" t="n">
        <v>3</v>
      </c>
      <c r="D4928" s="9" t="s">
        <v>297</v>
      </c>
      <c r="E4928" s="9" t="s">
        <v>362</v>
      </c>
      <c r="F4928" s="12" t="str">
        <f aca="false">INDEX(品項主檔!$B$2:$B$11,MATCH($E4928,品項主檔!$A$2:$A$11,0))</f>
        <v>海鮮炒飯</v>
      </c>
      <c r="G4928" s="12" t="str">
        <f aca="false">INDEX(品項主檔!$C$2:$C$11,MATCH($E4928,品項主檔!$A$2:$A$11,0))</f>
        <v>主食</v>
      </c>
      <c r="H4928" s="17" t="n">
        <f aca="false">SUMIFS(品項年度售價!$D$2:$D$31,品項年度售價!$A$2:$A$31,$B4928,品項年度售價!$B$2:$B$31,$E4928)</f>
        <v>265</v>
      </c>
      <c r="I4928" s="4" t="n">
        <v>386</v>
      </c>
      <c r="J4928" s="14" t="n">
        <f aca="false">H4928*I4928</f>
        <v>102290</v>
      </c>
    </row>
    <row r="4929" customFormat="false" ht="15" hidden="false" customHeight="false" outlineLevel="0" collapsed="false">
      <c r="A4929" s="6" t="str">
        <f aca="false">TEXT(B4929,"0")&amp;"-"&amp;TEXT(C4929,"00")</f>
        <v>2026-03</v>
      </c>
      <c r="B4929" s="4" t="n">
        <v>2026</v>
      </c>
      <c r="C4929" s="4" t="n">
        <v>3</v>
      </c>
      <c r="D4929" s="9" t="s">
        <v>297</v>
      </c>
      <c r="E4929" s="9" t="s">
        <v>364</v>
      </c>
      <c r="F4929" s="12" t="str">
        <f aca="false">INDEX(品項主檔!$B$2:$B$11,MATCH($E4929,品項主檔!$A$2:$A$11,0))</f>
        <v>酸辣湯</v>
      </c>
      <c r="G4929" s="12" t="str">
        <f aca="false">INDEX(品項主檔!$C$2:$C$11,MATCH($E4929,品項主檔!$A$2:$A$11,0))</f>
        <v>湯品</v>
      </c>
      <c r="H4929" s="17" t="n">
        <f aca="false">SUMIFS(品項年度售價!$D$2:$D$31,品項年度售價!$A$2:$A$31,$B4929,品項年度售價!$B$2:$B$31,$E4929)</f>
        <v>65</v>
      </c>
      <c r="I4929" s="4" t="n">
        <v>1745</v>
      </c>
      <c r="J4929" s="14" t="n">
        <f aca="false">H4929*I4929</f>
        <v>113425</v>
      </c>
    </row>
    <row r="4930" customFormat="false" ht="15" hidden="false" customHeight="false" outlineLevel="0" collapsed="false">
      <c r="A4930" s="6" t="str">
        <f aca="false">TEXT(B4930,"0")&amp;"-"&amp;TEXT(C4930,"00")</f>
        <v>2026-03</v>
      </c>
      <c r="B4930" s="4" t="n">
        <v>2026</v>
      </c>
      <c r="C4930" s="4" t="n">
        <v>3</v>
      </c>
      <c r="D4930" s="9" t="s">
        <v>297</v>
      </c>
      <c r="E4930" s="9" t="s">
        <v>367</v>
      </c>
      <c r="F4930" s="12" t="str">
        <f aca="false">INDEX(品項主檔!$B$2:$B$11,MATCH($E4930,品項主檔!$A$2:$A$11,0))</f>
        <v>招牌滷味拼盤</v>
      </c>
      <c r="G4930" s="12" t="str">
        <f aca="false">INDEX(品項主檔!$C$2:$C$11,MATCH($E4930,品項主檔!$A$2:$A$11,0))</f>
        <v>小菜</v>
      </c>
      <c r="H4930" s="17" t="n">
        <f aca="false">SUMIFS(品項年度售價!$D$2:$D$31,品項年度售價!$A$2:$A$31,$B4930,品項年度售價!$B$2:$B$31,$E4930)</f>
        <v>130</v>
      </c>
      <c r="I4930" s="4" t="n">
        <v>1553</v>
      </c>
      <c r="J4930" s="14" t="n">
        <f aca="false">H4930*I4930</f>
        <v>201890</v>
      </c>
    </row>
    <row r="4931" customFormat="false" ht="15" hidden="false" customHeight="false" outlineLevel="0" collapsed="false">
      <c r="A4931" s="6" t="str">
        <f aca="false">TEXT(B4931,"0")&amp;"-"&amp;TEXT(C4931,"00")</f>
        <v>2026-03</v>
      </c>
      <c r="B4931" s="4" t="n">
        <v>2026</v>
      </c>
      <c r="C4931" s="4" t="n">
        <v>3</v>
      </c>
      <c r="D4931" s="9" t="s">
        <v>297</v>
      </c>
      <c r="E4931" s="9" t="s">
        <v>370</v>
      </c>
      <c r="F4931" s="12" t="str">
        <f aca="false">INDEX(品項主檔!$B$2:$B$11,MATCH($E4931,品項主檔!$A$2:$A$11,0))</f>
        <v>古早味紅茶</v>
      </c>
      <c r="G4931" s="12" t="str">
        <f aca="false">INDEX(品項主檔!$C$2:$C$11,MATCH($E4931,品項主檔!$A$2:$A$11,0))</f>
        <v>飲品</v>
      </c>
      <c r="H4931" s="17" t="n">
        <f aca="false">SUMIFS(品項年度售價!$D$2:$D$31,品項年度售價!$A$2:$A$31,$B4931,品項年度售價!$B$2:$B$31,$E4931)</f>
        <v>45</v>
      </c>
      <c r="I4931" s="4" t="n">
        <v>3411</v>
      </c>
      <c r="J4931" s="14" t="n">
        <f aca="false">H4931*I4931</f>
        <v>153495</v>
      </c>
    </row>
    <row r="4932" customFormat="false" ht="15" hidden="false" customHeight="false" outlineLevel="0" collapsed="false">
      <c r="A4932" s="6" t="str">
        <f aca="false">TEXT(B4932,"0")&amp;"-"&amp;TEXT(C4932,"00")</f>
        <v>2026-03</v>
      </c>
      <c r="B4932" s="4" t="n">
        <v>2026</v>
      </c>
      <c r="C4932" s="4" t="n">
        <v>3</v>
      </c>
      <c r="D4932" s="9" t="s">
        <v>325</v>
      </c>
      <c r="E4932" s="9" t="s">
        <v>349</v>
      </c>
      <c r="F4932" s="12" t="str">
        <f aca="false">INDEX(品項主檔!$B$2:$B$11,MATCH($E4932,品項主檔!$A$2:$A$11,0))</f>
        <v>招牌牛肉麵</v>
      </c>
      <c r="G4932" s="12" t="str">
        <f aca="false">INDEX(品項主檔!$C$2:$C$11,MATCH($E4932,品項主檔!$A$2:$A$11,0))</f>
        <v>主食</v>
      </c>
      <c r="H4932" s="17" t="n">
        <f aca="false">SUMIFS(品項年度售價!$D$2:$D$31,品項年度售價!$A$2:$A$31,$B4932,品項年度售價!$B$2:$B$31,$E4932)</f>
        <v>305</v>
      </c>
      <c r="I4932" s="4" t="n">
        <v>499</v>
      </c>
      <c r="J4932" s="14" t="n">
        <f aca="false">H4932*I4932</f>
        <v>152195</v>
      </c>
    </row>
    <row r="4933" customFormat="false" ht="15" hidden="false" customHeight="false" outlineLevel="0" collapsed="false">
      <c r="A4933" s="6" t="str">
        <f aca="false">TEXT(B4933,"0")&amp;"-"&amp;TEXT(C4933,"00")</f>
        <v>2026-03</v>
      </c>
      <c r="B4933" s="4" t="n">
        <v>2026</v>
      </c>
      <c r="C4933" s="4" t="n">
        <v>3</v>
      </c>
      <c r="D4933" s="9" t="s">
        <v>325</v>
      </c>
      <c r="E4933" s="9" t="s">
        <v>352</v>
      </c>
      <c r="F4933" s="12" t="str">
        <f aca="false">INDEX(品項主檔!$B$2:$B$11,MATCH($E4933,品項主檔!$A$2:$A$11,0))</f>
        <v>三杯雞定食</v>
      </c>
      <c r="G4933" s="12" t="str">
        <f aca="false">INDEX(品項主檔!$C$2:$C$11,MATCH($E4933,品項主檔!$A$2:$A$11,0))</f>
        <v>主食</v>
      </c>
      <c r="H4933" s="17" t="n">
        <f aca="false">SUMIFS(品項年度售價!$D$2:$D$31,品項年度售價!$A$2:$A$31,$B4933,品項年度售價!$B$2:$B$31,$E4933)</f>
        <v>275</v>
      </c>
      <c r="I4933" s="4" t="n">
        <v>432</v>
      </c>
      <c r="J4933" s="14" t="n">
        <f aca="false">H4933*I4933</f>
        <v>118800</v>
      </c>
    </row>
    <row r="4934" customFormat="false" ht="15" hidden="false" customHeight="false" outlineLevel="0" collapsed="false">
      <c r="A4934" s="6" t="str">
        <f aca="false">TEXT(B4934,"0")&amp;"-"&amp;TEXT(C4934,"00")</f>
        <v>2026-03</v>
      </c>
      <c r="B4934" s="4" t="n">
        <v>2026</v>
      </c>
      <c r="C4934" s="4" t="n">
        <v>3</v>
      </c>
      <c r="D4934" s="9" t="s">
        <v>325</v>
      </c>
      <c r="E4934" s="9" t="s">
        <v>354</v>
      </c>
      <c r="F4934" s="12" t="str">
        <f aca="false">INDEX(品項主檔!$B$2:$B$11,MATCH($E4934,品項主檔!$A$2:$A$11,0))</f>
        <v>蔥油雞腿飯</v>
      </c>
      <c r="G4934" s="12" t="str">
        <f aca="false">INDEX(品項主檔!$C$2:$C$11,MATCH($E4934,品項主檔!$A$2:$A$11,0))</f>
        <v>主食</v>
      </c>
      <c r="H4934" s="17" t="n">
        <f aca="false">SUMIFS(品項年度售價!$D$2:$D$31,品項年度售價!$A$2:$A$31,$B4934,品項年度售價!$B$2:$B$31,$E4934)</f>
        <v>240</v>
      </c>
      <c r="I4934" s="4" t="n">
        <v>476</v>
      </c>
      <c r="J4934" s="14" t="n">
        <f aca="false">H4934*I4934</f>
        <v>114240</v>
      </c>
    </row>
    <row r="4935" customFormat="false" ht="15" hidden="false" customHeight="false" outlineLevel="0" collapsed="false">
      <c r="A4935" s="6" t="str">
        <f aca="false">TEXT(B4935,"0")&amp;"-"&amp;TEXT(C4935,"00")</f>
        <v>2026-03</v>
      </c>
      <c r="B4935" s="4" t="n">
        <v>2026</v>
      </c>
      <c r="C4935" s="4" t="n">
        <v>3</v>
      </c>
      <c r="D4935" s="9" t="s">
        <v>325</v>
      </c>
      <c r="E4935" s="9" t="s">
        <v>356</v>
      </c>
      <c r="F4935" s="12" t="str">
        <f aca="false">INDEX(品項主檔!$B$2:$B$11,MATCH($E4935,品項主檔!$A$2:$A$11,0))</f>
        <v>黑胡椒豬排飯</v>
      </c>
      <c r="G4935" s="12" t="str">
        <f aca="false">INDEX(品項主檔!$C$2:$C$11,MATCH($E4935,品項主檔!$A$2:$A$11,0))</f>
        <v>主食</v>
      </c>
      <c r="H4935" s="17" t="n">
        <f aca="false">SUMIFS(品項年度售價!$D$2:$D$31,品項年度售價!$A$2:$A$31,$B4935,品項年度售價!$B$2:$B$31,$E4935)</f>
        <v>255</v>
      </c>
      <c r="I4935" s="4" t="n">
        <v>421</v>
      </c>
      <c r="J4935" s="14" t="n">
        <f aca="false">H4935*I4935</f>
        <v>107355</v>
      </c>
    </row>
    <row r="4936" customFormat="false" ht="15" hidden="false" customHeight="false" outlineLevel="0" collapsed="false">
      <c r="A4936" s="6" t="str">
        <f aca="false">TEXT(B4936,"0")&amp;"-"&amp;TEXT(C4936,"00")</f>
        <v>2026-03</v>
      </c>
      <c r="B4936" s="4" t="n">
        <v>2026</v>
      </c>
      <c r="C4936" s="4" t="n">
        <v>3</v>
      </c>
      <c r="D4936" s="9" t="s">
        <v>325</v>
      </c>
      <c r="E4936" s="9" t="s">
        <v>358</v>
      </c>
      <c r="F4936" s="12" t="str">
        <f aca="false">INDEX(品項主檔!$B$2:$B$11,MATCH($E4936,品項主檔!$A$2:$A$11,0))</f>
        <v>麻油雞湯麵</v>
      </c>
      <c r="G4936" s="12" t="str">
        <f aca="false">INDEX(品項主檔!$C$2:$C$11,MATCH($E4936,品項主檔!$A$2:$A$11,0))</f>
        <v>主食</v>
      </c>
      <c r="H4936" s="17" t="n">
        <f aca="false">SUMIFS(品項年度售價!$D$2:$D$31,品項年度售價!$A$2:$A$31,$B4936,品項年度售價!$B$2:$B$31,$E4936)</f>
        <v>320</v>
      </c>
      <c r="I4936" s="4" t="n">
        <v>457</v>
      </c>
      <c r="J4936" s="14" t="n">
        <f aca="false">H4936*I4936</f>
        <v>146240</v>
      </c>
    </row>
    <row r="4937" customFormat="false" ht="15" hidden="false" customHeight="false" outlineLevel="0" collapsed="false">
      <c r="A4937" s="6" t="str">
        <f aca="false">TEXT(B4937,"0")&amp;"-"&amp;TEXT(C4937,"00")</f>
        <v>2026-03</v>
      </c>
      <c r="B4937" s="4" t="n">
        <v>2026</v>
      </c>
      <c r="C4937" s="4" t="n">
        <v>3</v>
      </c>
      <c r="D4937" s="9" t="s">
        <v>325</v>
      </c>
      <c r="E4937" s="9" t="s">
        <v>360</v>
      </c>
      <c r="F4937" s="12" t="str">
        <f aca="false">INDEX(品項主檔!$B$2:$B$11,MATCH($E4937,品項主檔!$A$2:$A$11,0))</f>
        <v>塔香涼麵</v>
      </c>
      <c r="G4937" s="12" t="str">
        <f aca="false">INDEX(品項主檔!$C$2:$C$11,MATCH($E4937,品項主檔!$A$2:$A$11,0))</f>
        <v>主食</v>
      </c>
      <c r="H4937" s="17" t="n">
        <f aca="false">SUMIFS(品項年度售價!$D$2:$D$31,品項年度售價!$A$2:$A$31,$B4937,品項年度售價!$B$2:$B$31,$E4937)</f>
        <v>195</v>
      </c>
      <c r="I4937" s="4" t="n">
        <v>345</v>
      </c>
      <c r="J4937" s="14" t="n">
        <f aca="false">H4937*I4937</f>
        <v>67275</v>
      </c>
    </row>
    <row r="4938" customFormat="false" ht="15" hidden="false" customHeight="false" outlineLevel="0" collapsed="false">
      <c r="A4938" s="6" t="str">
        <f aca="false">TEXT(B4938,"0")&amp;"-"&amp;TEXT(C4938,"00")</f>
        <v>2026-03</v>
      </c>
      <c r="B4938" s="4" t="n">
        <v>2026</v>
      </c>
      <c r="C4938" s="4" t="n">
        <v>3</v>
      </c>
      <c r="D4938" s="9" t="s">
        <v>325</v>
      </c>
      <c r="E4938" s="9" t="s">
        <v>362</v>
      </c>
      <c r="F4938" s="12" t="str">
        <f aca="false">INDEX(品項主檔!$B$2:$B$11,MATCH($E4938,品項主檔!$A$2:$A$11,0))</f>
        <v>海鮮炒飯</v>
      </c>
      <c r="G4938" s="12" t="str">
        <f aca="false">INDEX(品項主檔!$C$2:$C$11,MATCH($E4938,品項主檔!$A$2:$A$11,0))</f>
        <v>主食</v>
      </c>
      <c r="H4938" s="17" t="n">
        <f aca="false">SUMIFS(品項年度售價!$D$2:$D$31,品項年度售價!$A$2:$A$31,$B4938,品項年度售價!$B$2:$B$31,$E4938)</f>
        <v>265</v>
      </c>
      <c r="I4938" s="4" t="n">
        <v>419</v>
      </c>
      <c r="J4938" s="14" t="n">
        <f aca="false">H4938*I4938</f>
        <v>111035</v>
      </c>
    </row>
    <row r="4939" customFormat="false" ht="15" hidden="false" customHeight="false" outlineLevel="0" collapsed="false">
      <c r="A4939" s="6" t="str">
        <f aca="false">TEXT(B4939,"0")&amp;"-"&amp;TEXT(C4939,"00")</f>
        <v>2026-03</v>
      </c>
      <c r="B4939" s="4" t="n">
        <v>2026</v>
      </c>
      <c r="C4939" s="4" t="n">
        <v>3</v>
      </c>
      <c r="D4939" s="9" t="s">
        <v>325</v>
      </c>
      <c r="E4939" s="9" t="s">
        <v>364</v>
      </c>
      <c r="F4939" s="12" t="str">
        <f aca="false">INDEX(品項主檔!$B$2:$B$11,MATCH($E4939,品項主檔!$A$2:$A$11,0))</f>
        <v>酸辣湯</v>
      </c>
      <c r="G4939" s="12" t="str">
        <f aca="false">INDEX(品項主檔!$C$2:$C$11,MATCH($E4939,品項主檔!$A$2:$A$11,0))</f>
        <v>湯品</v>
      </c>
      <c r="H4939" s="17" t="n">
        <f aca="false">SUMIFS(品項年度售價!$D$2:$D$31,品項年度售價!$A$2:$A$31,$B4939,品項年度售價!$B$2:$B$31,$E4939)</f>
        <v>65</v>
      </c>
      <c r="I4939" s="4" t="n">
        <v>2849</v>
      </c>
      <c r="J4939" s="14" t="n">
        <f aca="false">H4939*I4939</f>
        <v>185185</v>
      </c>
    </row>
    <row r="4940" customFormat="false" ht="15" hidden="false" customHeight="false" outlineLevel="0" collapsed="false">
      <c r="A4940" s="6" t="str">
        <f aca="false">TEXT(B4940,"0")&amp;"-"&amp;TEXT(C4940,"00")</f>
        <v>2026-03</v>
      </c>
      <c r="B4940" s="4" t="n">
        <v>2026</v>
      </c>
      <c r="C4940" s="4" t="n">
        <v>3</v>
      </c>
      <c r="D4940" s="9" t="s">
        <v>325</v>
      </c>
      <c r="E4940" s="9" t="s">
        <v>367</v>
      </c>
      <c r="F4940" s="12" t="str">
        <f aca="false">INDEX(品項主檔!$B$2:$B$11,MATCH($E4940,品項主檔!$A$2:$A$11,0))</f>
        <v>招牌滷味拼盤</v>
      </c>
      <c r="G4940" s="12" t="str">
        <f aca="false">INDEX(品項主檔!$C$2:$C$11,MATCH($E4940,品項主檔!$A$2:$A$11,0))</f>
        <v>小菜</v>
      </c>
      <c r="H4940" s="17" t="n">
        <f aca="false">SUMIFS(品項年度售價!$D$2:$D$31,品項年度售價!$A$2:$A$31,$B4940,品項年度售價!$B$2:$B$31,$E4940)</f>
        <v>130</v>
      </c>
      <c r="I4940" s="4" t="n">
        <v>1965</v>
      </c>
      <c r="J4940" s="14" t="n">
        <f aca="false">H4940*I4940</f>
        <v>255450</v>
      </c>
    </row>
    <row r="4941" customFormat="false" ht="15" hidden="false" customHeight="false" outlineLevel="0" collapsed="false">
      <c r="A4941" s="6" t="str">
        <f aca="false">TEXT(B4941,"0")&amp;"-"&amp;TEXT(C4941,"00")</f>
        <v>2026-03</v>
      </c>
      <c r="B4941" s="4" t="n">
        <v>2026</v>
      </c>
      <c r="C4941" s="4" t="n">
        <v>3</v>
      </c>
      <c r="D4941" s="9" t="s">
        <v>325</v>
      </c>
      <c r="E4941" s="9" t="s">
        <v>370</v>
      </c>
      <c r="F4941" s="12" t="str">
        <f aca="false">INDEX(品項主檔!$B$2:$B$11,MATCH($E4941,品項主檔!$A$2:$A$11,0))</f>
        <v>古早味紅茶</v>
      </c>
      <c r="G4941" s="12" t="str">
        <f aca="false">INDEX(品項主檔!$C$2:$C$11,MATCH($E4941,品項主檔!$A$2:$A$11,0))</f>
        <v>飲品</v>
      </c>
      <c r="H4941" s="17" t="n">
        <f aca="false">SUMIFS(品項年度售價!$D$2:$D$31,品項年度售價!$A$2:$A$31,$B4941,品項年度售價!$B$2:$B$31,$E4941)</f>
        <v>45</v>
      </c>
      <c r="I4941" s="4" t="n">
        <v>3596</v>
      </c>
      <c r="J4941" s="14" t="n">
        <f aca="false">H4941*I4941</f>
        <v>161820</v>
      </c>
    </row>
    <row r="4942" customFormat="false" ht="15" hidden="false" customHeight="false" outlineLevel="0" collapsed="false">
      <c r="A4942" s="6" t="str">
        <f aca="false">TEXT(B4942,"0")&amp;"-"&amp;TEXT(C4942,"00")</f>
        <v>2026-03</v>
      </c>
      <c r="B4942" s="4" t="n">
        <v>2026</v>
      </c>
      <c r="C4942" s="4" t="n">
        <v>3</v>
      </c>
      <c r="D4942" s="9" t="s">
        <v>328</v>
      </c>
      <c r="E4942" s="9" t="s">
        <v>349</v>
      </c>
      <c r="F4942" s="12" t="str">
        <f aca="false">INDEX(品項主檔!$B$2:$B$11,MATCH($E4942,品項主檔!$A$2:$A$11,0))</f>
        <v>招牌牛肉麵</v>
      </c>
      <c r="G4942" s="12" t="str">
        <f aca="false">INDEX(品項主檔!$C$2:$C$11,MATCH($E4942,品項主檔!$A$2:$A$11,0))</f>
        <v>主食</v>
      </c>
      <c r="H4942" s="17" t="n">
        <f aca="false">SUMIFS(品項年度售價!$D$2:$D$31,品項年度售價!$A$2:$A$31,$B4942,品項年度售價!$B$2:$B$31,$E4942)</f>
        <v>305</v>
      </c>
      <c r="I4942" s="4" t="n">
        <v>419</v>
      </c>
      <c r="J4942" s="14" t="n">
        <f aca="false">H4942*I4942</f>
        <v>127795</v>
      </c>
    </row>
    <row r="4943" customFormat="false" ht="15" hidden="false" customHeight="false" outlineLevel="0" collapsed="false">
      <c r="A4943" s="6" t="str">
        <f aca="false">TEXT(B4943,"0")&amp;"-"&amp;TEXT(C4943,"00")</f>
        <v>2026-03</v>
      </c>
      <c r="B4943" s="4" t="n">
        <v>2026</v>
      </c>
      <c r="C4943" s="4" t="n">
        <v>3</v>
      </c>
      <c r="D4943" s="9" t="s">
        <v>328</v>
      </c>
      <c r="E4943" s="9" t="s">
        <v>352</v>
      </c>
      <c r="F4943" s="12" t="str">
        <f aca="false">INDEX(品項主檔!$B$2:$B$11,MATCH($E4943,品項主檔!$A$2:$A$11,0))</f>
        <v>三杯雞定食</v>
      </c>
      <c r="G4943" s="12" t="str">
        <f aca="false">INDEX(品項主檔!$C$2:$C$11,MATCH($E4943,品項主檔!$A$2:$A$11,0))</f>
        <v>主食</v>
      </c>
      <c r="H4943" s="17" t="n">
        <f aca="false">SUMIFS(品項年度售價!$D$2:$D$31,品項年度售價!$A$2:$A$31,$B4943,品項年度售價!$B$2:$B$31,$E4943)</f>
        <v>275</v>
      </c>
      <c r="I4943" s="4" t="n">
        <v>426</v>
      </c>
      <c r="J4943" s="14" t="n">
        <f aca="false">H4943*I4943</f>
        <v>117150</v>
      </c>
    </row>
    <row r="4944" customFormat="false" ht="15" hidden="false" customHeight="false" outlineLevel="0" collapsed="false">
      <c r="A4944" s="6" t="str">
        <f aca="false">TEXT(B4944,"0")&amp;"-"&amp;TEXT(C4944,"00")</f>
        <v>2026-03</v>
      </c>
      <c r="B4944" s="4" t="n">
        <v>2026</v>
      </c>
      <c r="C4944" s="4" t="n">
        <v>3</v>
      </c>
      <c r="D4944" s="9" t="s">
        <v>328</v>
      </c>
      <c r="E4944" s="9" t="s">
        <v>354</v>
      </c>
      <c r="F4944" s="12" t="str">
        <f aca="false">INDEX(品項主檔!$B$2:$B$11,MATCH($E4944,品項主檔!$A$2:$A$11,0))</f>
        <v>蔥油雞腿飯</v>
      </c>
      <c r="G4944" s="12" t="str">
        <f aca="false">INDEX(品項主檔!$C$2:$C$11,MATCH($E4944,品項主檔!$A$2:$A$11,0))</f>
        <v>主食</v>
      </c>
      <c r="H4944" s="17" t="n">
        <f aca="false">SUMIFS(品項年度售價!$D$2:$D$31,品項年度售價!$A$2:$A$31,$B4944,品項年度售價!$B$2:$B$31,$E4944)</f>
        <v>240</v>
      </c>
      <c r="I4944" s="4" t="n">
        <v>370</v>
      </c>
      <c r="J4944" s="14" t="n">
        <f aca="false">H4944*I4944</f>
        <v>88800</v>
      </c>
    </row>
    <row r="4945" customFormat="false" ht="15" hidden="false" customHeight="false" outlineLevel="0" collapsed="false">
      <c r="A4945" s="6" t="str">
        <f aca="false">TEXT(B4945,"0")&amp;"-"&amp;TEXT(C4945,"00")</f>
        <v>2026-03</v>
      </c>
      <c r="B4945" s="4" t="n">
        <v>2026</v>
      </c>
      <c r="C4945" s="4" t="n">
        <v>3</v>
      </c>
      <c r="D4945" s="9" t="s">
        <v>328</v>
      </c>
      <c r="E4945" s="9" t="s">
        <v>356</v>
      </c>
      <c r="F4945" s="12" t="str">
        <f aca="false">INDEX(品項主檔!$B$2:$B$11,MATCH($E4945,品項主檔!$A$2:$A$11,0))</f>
        <v>黑胡椒豬排飯</v>
      </c>
      <c r="G4945" s="12" t="str">
        <f aca="false">INDEX(品項主檔!$C$2:$C$11,MATCH($E4945,品項主檔!$A$2:$A$11,0))</f>
        <v>主食</v>
      </c>
      <c r="H4945" s="17" t="n">
        <f aca="false">SUMIFS(品項年度售價!$D$2:$D$31,品項年度售價!$A$2:$A$31,$B4945,品項年度售價!$B$2:$B$31,$E4945)</f>
        <v>255</v>
      </c>
      <c r="I4945" s="4" t="n">
        <v>312</v>
      </c>
      <c r="J4945" s="14" t="n">
        <f aca="false">H4945*I4945</f>
        <v>79560</v>
      </c>
    </row>
    <row r="4946" customFormat="false" ht="15" hidden="false" customHeight="false" outlineLevel="0" collapsed="false">
      <c r="A4946" s="6" t="str">
        <f aca="false">TEXT(B4946,"0")&amp;"-"&amp;TEXT(C4946,"00")</f>
        <v>2026-03</v>
      </c>
      <c r="B4946" s="4" t="n">
        <v>2026</v>
      </c>
      <c r="C4946" s="4" t="n">
        <v>3</v>
      </c>
      <c r="D4946" s="9" t="s">
        <v>328</v>
      </c>
      <c r="E4946" s="9" t="s">
        <v>358</v>
      </c>
      <c r="F4946" s="12" t="str">
        <f aca="false">INDEX(品項主檔!$B$2:$B$11,MATCH($E4946,品項主檔!$A$2:$A$11,0))</f>
        <v>麻油雞湯麵</v>
      </c>
      <c r="G4946" s="12" t="str">
        <f aca="false">INDEX(品項主檔!$C$2:$C$11,MATCH($E4946,品項主檔!$A$2:$A$11,0))</f>
        <v>主食</v>
      </c>
      <c r="H4946" s="17" t="n">
        <f aca="false">SUMIFS(品項年度售價!$D$2:$D$31,品項年度售價!$A$2:$A$31,$B4946,品項年度售價!$B$2:$B$31,$E4946)</f>
        <v>320</v>
      </c>
      <c r="I4946" s="4" t="n">
        <v>436</v>
      </c>
      <c r="J4946" s="14" t="n">
        <f aca="false">H4946*I4946</f>
        <v>139520</v>
      </c>
    </row>
    <row r="4947" customFormat="false" ht="15" hidden="false" customHeight="false" outlineLevel="0" collapsed="false">
      <c r="A4947" s="6" t="str">
        <f aca="false">TEXT(B4947,"0")&amp;"-"&amp;TEXT(C4947,"00")</f>
        <v>2026-03</v>
      </c>
      <c r="B4947" s="4" t="n">
        <v>2026</v>
      </c>
      <c r="C4947" s="4" t="n">
        <v>3</v>
      </c>
      <c r="D4947" s="9" t="s">
        <v>328</v>
      </c>
      <c r="E4947" s="9" t="s">
        <v>360</v>
      </c>
      <c r="F4947" s="12" t="str">
        <f aca="false">INDEX(品項主檔!$B$2:$B$11,MATCH($E4947,品項主檔!$A$2:$A$11,0))</f>
        <v>塔香涼麵</v>
      </c>
      <c r="G4947" s="12" t="str">
        <f aca="false">INDEX(品項主檔!$C$2:$C$11,MATCH($E4947,品項主檔!$A$2:$A$11,0))</f>
        <v>主食</v>
      </c>
      <c r="H4947" s="17" t="n">
        <f aca="false">SUMIFS(品項年度售價!$D$2:$D$31,品項年度售價!$A$2:$A$31,$B4947,品項年度售價!$B$2:$B$31,$E4947)</f>
        <v>195</v>
      </c>
      <c r="I4947" s="4" t="n">
        <v>246</v>
      </c>
      <c r="J4947" s="14" t="n">
        <f aca="false">H4947*I4947</f>
        <v>47970</v>
      </c>
    </row>
    <row r="4948" customFormat="false" ht="15" hidden="false" customHeight="false" outlineLevel="0" collapsed="false">
      <c r="A4948" s="6" t="str">
        <f aca="false">TEXT(B4948,"0")&amp;"-"&amp;TEXT(C4948,"00")</f>
        <v>2026-03</v>
      </c>
      <c r="B4948" s="4" t="n">
        <v>2026</v>
      </c>
      <c r="C4948" s="4" t="n">
        <v>3</v>
      </c>
      <c r="D4948" s="9" t="s">
        <v>328</v>
      </c>
      <c r="E4948" s="9" t="s">
        <v>362</v>
      </c>
      <c r="F4948" s="12" t="str">
        <f aca="false">INDEX(品項主檔!$B$2:$B$11,MATCH($E4948,品項主檔!$A$2:$A$11,0))</f>
        <v>海鮮炒飯</v>
      </c>
      <c r="G4948" s="12" t="str">
        <f aca="false">INDEX(品項主檔!$C$2:$C$11,MATCH($E4948,品項主檔!$A$2:$A$11,0))</f>
        <v>主食</v>
      </c>
      <c r="H4948" s="17" t="n">
        <f aca="false">SUMIFS(品項年度售價!$D$2:$D$31,品項年度售價!$A$2:$A$31,$B4948,品項年度售價!$B$2:$B$31,$E4948)</f>
        <v>265</v>
      </c>
      <c r="I4948" s="4" t="n">
        <v>315</v>
      </c>
      <c r="J4948" s="14" t="n">
        <f aca="false">H4948*I4948</f>
        <v>83475</v>
      </c>
    </row>
    <row r="4949" customFormat="false" ht="15" hidden="false" customHeight="false" outlineLevel="0" collapsed="false">
      <c r="A4949" s="6" t="str">
        <f aca="false">TEXT(B4949,"0")&amp;"-"&amp;TEXT(C4949,"00")</f>
        <v>2026-03</v>
      </c>
      <c r="B4949" s="4" t="n">
        <v>2026</v>
      </c>
      <c r="C4949" s="4" t="n">
        <v>3</v>
      </c>
      <c r="D4949" s="9" t="s">
        <v>328</v>
      </c>
      <c r="E4949" s="9" t="s">
        <v>364</v>
      </c>
      <c r="F4949" s="12" t="str">
        <f aca="false">INDEX(品項主檔!$B$2:$B$11,MATCH($E4949,品項主檔!$A$2:$A$11,0))</f>
        <v>酸辣湯</v>
      </c>
      <c r="G4949" s="12" t="str">
        <f aca="false">INDEX(品項主檔!$C$2:$C$11,MATCH($E4949,品項主檔!$A$2:$A$11,0))</f>
        <v>湯品</v>
      </c>
      <c r="H4949" s="17" t="n">
        <f aca="false">SUMIFS(品項年度售價!$D$2:$D$31,品項年度售價!$A$2:$A$31,$B4949,品項年度售價!$B$2:$B$31,$E4949)</f>
        <v>65</v>
      </c>
      <c r="I4949" s="4" t="n">
        <v>1700</v>
      </c>
      <c r="J4949" s="14" t="n">
        <f aca="false">H4949*I4949</f>
        <v>110500</v>
      </c>
    </row>
    <row r="4950" customFormat="false" ht="15" hidden="false" customHeight="false" outlineLevel="0" collapsed="false">
      <c r="A4950" s="6" t="str">
        <f aca="false">TEXT(B4950,"0")&amp;"-"&amp;TEXT(C4950,"00")</f>
        <v>2026-03</v>
      </c>
      <c r="B4950" s="4" t="n">
        <v>2026</v>
      </c>
      <c r="C4950" s="4" t="n">
        <v>3</v>
      </c>
      <c r="D4950" s="9" t="s">
        <v>328</v>
      </c>
      <c r="E4950" s="9" t="s">
        <v>367</v>
      </c>
      <c r="F4950" s="12" t="str">
        <f aca="false">INDEX(品項主檔!$B$2:$B$11,MATCH($E4950,品項主檔!$A$2:$A$11,0))</f>
        <v>招牌滷味拼盤</v>
      </c>
      <c r="G4950" s="12" t="str">
        <f aca="false">INDEX(品項主檔!$C$2:$C$11,MATCH($E4950,品項主檔!$A$2:$A$11,0))</f>
        <v>小菜</v>
      </c>
      <c r="H4950" s="17" t="n">
        <f aca="false">SUMIFS(品項年度售價!$D$2:$D$31,品項年度售價!$A$2:$A$31,$B4950,品項年度售價!$B$2:$B$31,$E4950)</f>
        <v>130</v>
      </c>
      <c r="I4950" s="4" t="n">
        <v>1122</v>
      </c>
      <c r="J4950" s="14" t="n">
        <f aca="false">H4950*I4950</f>
        <v>145860</v>
      </c>
    </row>
    <row r="4951" customFormat="false" ht="15" hidden="false" customHeight="false" outlineLevel="0" collapsed="false">
      <c r="A4951" s="6" t="str">
        <f aca="false">TEXT(B4951,"0")&amp;"-"&amp;TEXT(C4951,"00")</f>
        <v>2026-03</v>
      </c>
      <c r="B4951" s="4" t="n">
        <v>2026</v>
      </c>
      <c r="C4951" s="4" t="n">
        <v>3</v>
      </c>
      <c r="D4951" s="9" t="s">
        <v>328</v>
      </c>
      <c r="E4951" s="9" t="s">
        <v>370</v>
      </c>
      <c r="F4951" s="12" t="str">
        <f aca="false">INDEX(品項主檔!$B$2:$B$11,MATCH($E4951,品項主檔!$A$2:$A$11,0))</f>
        <v>古早味紅茶</v>
      </c>
      <c r="G4951" s="12" t="str">
        <f aca="false">INDEX(品項主檔!$C$2:$C$11,MATCH($E4951,品項主檔!$A$2:$A$11,0))</f>
        <v>飲品</v>
      </c>
      <c r="H4951" s="17" t="n">
        <f aca="false">SUMIFS(品項年度售價!$D$2:$D$31,品項年度售價!$A$2:$A$31,$B4951,品項年度售價!$B$2:$B$31,$E4951)</f>
        <v>45</v>
      </c>
      <c r="I4951" s="4" t="n">
        <v>3754</v>
      </c>
      <c r="J4951" s="14" t="n">
        <f aca="false">H4951*I4951</f>
        <v>168930</v>
      </c>
    </row>
    <row r="4952" customFormat="false" ht="15" hidden="false" customHeight="false" outlineLevel="0" collapsed="false">
      <c r="A4952" s="6" t="str">
        <f aca="false">TEXT(B4952,"0")&amp;"-"&amp;TEXT(C4952,"00")</f>
        <v>2026-03</v>
      </c>
      <c r="B4952" s="4" t="n">
        <v>2026</v>
      </c>
      <c r="C4952" s="4" t="n">
        <v>3</v>
      </c>
      <c r="D4952" s="9" t="s">
        <v>330</v>
      </c>
      <c r="E4952" s="9" t="s">
        <v>349</v>
      </c>
      <c r="F4952" s="12" t="str">
        <f aca="false">INDEX(品項主檔!$B$2:$B$11,MATCH($E4952,品項主檔!$A$2:$A$11,0))</f>
        <v>招牌牛肉麵</v>
      </c>
      <c r="G4952" s="12" t="str">
        <f aca="false">INDEX(品項主檔!$C$2:$C$11,MATCH($E4952,品項主檔!$A$2:$A$11,0))</f>
        <v>主食</v>
      </c>
      <c r="H4952" s="17" t="n">
        <f aca="false">SUMIFS(品項年度售價!$D$2:$D$31,品項年度售價!$A$2:$A$31,$B4952,品項年度售價!$B$2:$B$31,$E4952)</f>
        <v>305</v>
      </c>
      <c r="I4952" s="4" t="n">
        <v>99</v>
      </c>
      <c r="J4952" s="14" t="n">
        <f aca="false">H4952*I4952</f>
        <v>30195</v>
      </c>
    </row>
    <row r="4953" customFormat="false" ht="15" hidden="false" customHeight="false" outlineLevel="0" collapsed="false">
      <c r="A4953" s="6" t="str">
        <f aca="false">TEXT(B4953,"0")&amp;"-"&amp;TEXT(C4953,"00")</f>
        <v>2026-03</v>
      </c>
      <c r="B4953" s="4" t="n">
        <v>2026</v>
      </c>
      <c r="C4953" s="4" t="n">
        <v>3</v>
      </c>
      <c r="D4953" s="9" t="s">
        <v>330</v>
      </c>
      <c r="E4953" s="9" t="s">
        <v>352</v>
      </c>
      <c r="F4953" s="12" t="str">
        <f aca="false">INDEX(品項主檔!$B$2:$B$11,MATCH($E4953,品項主檔!$A$2:$A$11,0))</f>
        <v>三杯雞定食</v>
      </c>
      <c r="G4953" s="12" t="str">
        <f aca="false">INDEX(品項主檔!$C$2:$C$11,MATCH($E4953,品項主檔!$A$2:$A$11,0))</f>
        <v>主食</v>
      </c>
      <c r="H4953" s="17" t="n">
        <f aca="false">SUMIFS(品項年度售價!$D$2:$D$31,品項年度售價!$A$2:$A$31,$B4953,品項年度售價!$B$2:$B$31,$E4953)</f>
        <v>275</v>
      </c>
      <c r="I4953" s="4" t="n">
        <v>82</v>
      </c>
      <c r="J4953" s="14" t="n">
        <f aca="false">H4953*I4953</f>
        <v>22550</v>
      </c>
    </row>
    <row r="4954" customFormat="false" ht="15" hidden="false" customHeight="false" outlineLevel="0" collapsed="false">
      <c r="A4954" s="6" t="str">
        <f aca="false">TEXT(B4954,"0")&amp;"-"&amp;TEXT(C4954,"00")</f>
        <v>2026-03</v>
      </c>
      <c r="B4954" s="4" t="n">
        <v>2026</v>
      </c>
      <c r="C4954" s="4" t="n">
        <v>3</v>
      </c>
      <c r="D4954" s="9" t="s">
        <v>330</v>
      </c>
      <c r="E4954" s="9" t="s">
        <v>354</v>
      </c>
      <c r="F4954" s="12" t="str">
        <f aca="false">INDEX(品項主檔!$B$2:$B$11,MATCH($E4954,品項主檔!$A$2:$A$11,0))</f>
        <v>蔥油雞腿飯</v>
      </c>
      <c r="G4954" s="12" t="str">
        <f aca="false">INDEX(品項主檔!$C$2:$C$11,MATCH($E4954,品項主檔!$A$2:$A$11,0))</f>
        <v>主食</v>
      </c>
      <c r="H4954" s="17" t="n">
        <f aca="false">SUMIFS(品項年度售價!$D$2:$D$31,品項年度售價!$A$2:$A$31,$B4954,品項年度售價!$B$2:$B$31,$E4954)</f>
        <v>240</v>
      </c>
      <c r="I4954" s="4" t="n">
        <v>92</v>
      </c>
      <c r="J4954" s="14" t="n">
        <f aca="false">H4954*I4954</f>
        <v>22080</v>
      </c>
    </row>
    <row r="4955" customFormat="false" ht="15" hidden="false" customHeight="false" outlineLevel="0" collapsed="false">
      <c r="A4955" s="6" t="str">
        <f aca="false">TEXT(B4955,"0")&amp;"-"&amp;TEXT(C4955,"00")</f>
        <v>2026-03</v>
      </c>
      <c r="B4955" s="4" t="n">
        <v>2026</v>
      </c>
      <c r="C4955" s="4" t="n">
        <v>3</v>
      </c>
      <c r="D4955" s="9" t="s">
        <v>330</v>
      </c>
      <c r="E4955" s="9" t="s">
        <v>356</v>
      </c>
      <c r="F4955" s="12" t="str">
        <f aca="false">INDEX(品項主檔!$B$2:$B$11,MATCH($E4955,品項主檔!$A$2:$A$11,0))</f>
        <v>黑胡椒豬排飯</v>
      </c>
      <c r="G4955" s="12" t="str">
        <f aca="false">INDEX(品項主檔!$C$2:$C$11,MATCH($E4955,品項主檔!$A$2:$A$11,0))</f>
        <v>主食</v>
      </c>
      <c r="H4955" s="17" t="n">
        <f aca="false">SUMIFS(品項年度售價!$D$2:$D$31,品項年度售價!$A$2:$A$31,$B4955,品項年度售價!$B$2:$B$31,$E4955)</f>
        <v>255</v>
      </c>
      <c r="I4955" s="4" t="n">
        <v>106</v>
      </c>
      <c r="J4955" s="14" t="n">
        <f aca="false">H4955*I4955</f>
        <v>27030</v>
      </c>
    </row>
    <row r="4956" customFormat="false" ht="15" hidden="false" customHeight="false" outlineLevel="0" collapsed="false">
      <c r="A4956" s="6" t="str">
        <f aca="false">TEXT(B4956,"0")&amp;"-"&amp;TEXT(C4956,"00")</f>
        <v>2026-03</v>
      </c>
      <c r="B4956" s="4" t="n">
        <v>2026</v>
      </c>
      <c r="C4956" s="4" t="n">
        <v>3</v>
      </c>
      <c r="D4956" s="9" t="s">
        <v>330</v>
      </c>
      <c r="E4956" s="9" t="s">
        <v>358</v>
      </c>
      <c r="F4956" s="12" t="str">
        <f aca="false">INDEX(品項主檔!$B$2:$B$11,MATCH($E4956,品項主檔!$A$2:$A$11,0))</f>
        <v>麻油雞湯麵</v>
      </c>
      <c r="G4956" s="12" t="str">
        <f aca="false">INDEX(品項主檔!$C$2:$C$11,MATCH($E4956,品項主檔!$A$2:$A$11,0))</f>
        <v>主食</v>
      </c>
      <c r="H4956" s="17" t="n">
        <f aca="false">SUMIFS(品項年度售價!$D$2:$D$31,品項年度售價!$A$2:$A$31,$B4956,品項年度售價!$B$2:$B$31,$E4956)</f>
        <v>320</v>
      </c>
      <c r="I4956" s="4" t="n">
        <v>116</v>
      </c>
      <c r="J4956" s="14" t="n">
        <f aca="false">H4956*I4956</f>
        <v>37120</v>
      </c>
    </row>
    <row r="4957" customFormat="false" ht="15" hidden="false" customHeight="false" outlineLevel="0" collapsed="false">
      <c r="A4957" s="6" t="str">
        <f aca="false">TEXT(B4957,"0")&amp;"-"&amp;TEXT(C4957,"00")</f>
        <v>2026-03</v>
      </c>
      <c r="B4957" s="4" t="n">
        <v>2026</v>
      </c>
      <c r="C4957" s="4" t="n">
        <v>3</v>
      </c>
      <c r="D4957" s="9" t="s">
        <v>330</v>
      </c>
      <c r="E4957" s="9" t="s">
        <v>360</v>
      </c>
      <c r="F4957" s="12" t="str">
        <f aca="false">INDEX(品項主檔!$B$2:$B$11,MATCH($E4957,品項主檔!$A$2:$A$11,0))</f>
        <v>塔香涼麵</v>
      </c>
      <c r="G4957" s="12" t="str">
        <f aca="false">INDEX(品項主檔!$C$2:$C$11,MATCH($E4957,品項主檔!$A$2:$A$11,0))</f>
        <v>主食</v>
      </c>
      <c r="H4957" s="17" t="n">
        <f aca="false">SUMIFS(品項年度售價!$D$2:$D$31,品項年度售價!$A$2:$A$31,$B4957,品項年度售價!$B$2:$B$31,$E4957)</f>
        <v>195</v>
      </c>
      <c r="I4957" s="4" t="n">
        <v>77</v>
      </c>
      <c r="J4957" s="14" t="n">
        <f aca="false">H4957*I4957</f>
        <v>15015</v>
      </c>
    </row>
    <row r="4958" customFormat="false" ht="15" hidden="false" customHeight="false" outlineLevel="0" collapsed="false">
      <c r="A4958" s="6" t="str">
        <f aca="false">TEXT(B4958,"0")&amp;"-"&amp;TEXT(C4958,"00")</f>
        <v>2026-03</v>
      </c>
      <c r="B4958" s="4" t="n">
        <v>2026</v>
      </c>
      <c r="C4958" s="4" t="n">
        <v>3</v>
      </c>
      <c r="D4958" s="9" t="s">
        <v>330</v>
      </c>
      <c r="E4958" s="9" t="s">
        <v>362</v>
      </c>
      <c r="F4958" s="12" t="str">
        <f aca="false">INDEX(品項主檔!$B$2:$B$11,MATCH($E4958,品項主檔!$A$2:$A$11,0))</f>
        <v>海鮮炒飯</v>
      </c>
      <c r="G4958" s="12" t="str">
        <f aca="false">INDEX(品項主檔!$C$2:$C$11,MATCH($E4958,品項主檔!$A$2:$A$11,0))</f>
        <v>主食</v>
      </c>
      <c r="H4958" s="17" t="n">
        <f aca="false">SUMIFS(品項年度售價!$D$2:$D$31,品項年度售價!$A$2:$A$31,$B4958,品項年度售價!$B$2:$B$31,$E4958)</f>
        <v>265</v>
      </c>
      <c r="I4958" s="4" t="n">
        <v>82</v>
      </c>
      <c r="J4958" s="14" t="n">
        <f aca="false">H4958*I4958</f>
        <v>21730</v>
      </c>
    </row>
    <row r="4959" customFormat="false" ht="15" hidden="false" customHeight="false" outlineLevel="0" collapsed="false">
      <c r="A4959" s="6" t="str">
        <f aca="false">TEXT(B4959,"0")&amp;"-"&amp;TEXT(C4959,"00")</f>
        <v>2026-03</v>
      </c>
      <c r="B4959" s="4" t="n">
        <v>2026</v>
      </c>
      <c r="C4959" s="4" t="n">
        <v>3</v>
      </c>
      <c r="D4959" s="9" t="s">
        <v>330</v>
      </c>
      <c r="E4959" s="9" t="s">
        <v>364</v>
      </c>
      <c r="F4959" s="12" t="str">
        <f aca="false">INDEX(品項主檔!$B$2:$B$11,MATCH($E4959,品項主檔!$A$2:$A$11,0))</f>
        <v>酸辣湯</v>
      </c>
      <c r="G4959" s="12" t="str">
        <f aca="false">INDEX(品項主檔!$C$2:$C$11,MATCH($E4959,品項主檔!$A$2:$A$11,0))</f>
        <v>湯品</v>
      </c>
      <c r="H4959" s="17" t="n">
        <f aca="false">SUMIFS(品項年度售價!$D$2:$D$31,品項年度售價!$A$2:$A$31,$B4959,品項年度售價!$B$2:$B$31,$E4959)</f>
        <v>65</v>
      </c>
      <c r="I4959" s="4" t="n">
        <v>513</v>
      </c>
      <c r="J4959" s="14" t="n">
        <f aca="false">H4959*I4959</f>
        <v>33345</v>
      </c>
    </row>
    <row r="4960" customFormat="false" ht="15" hidden="false" customHeight="false" outlineLevel="0" collapsed="false">
      <c r="A4960" s="6" t="str">
        <f aca="false">TEXT(B4960,"0")&amp;"-"&amp;TEXT(C4960,"00")</f>
        <v>2026-03</v>
      </c>
      <c r="B4960" s="4" t="n">
        <v>2026</v>
      </c>
      <c r="C4960" s="4" t="n">
        <v>3</v>
      </c>
      <c r="D4960" s="9" t="s">
        <v>330</v>
      </c>
      <c r="E4960" s="9" t="s">
        <v>367</v>
      </c>
      <c r="F4960" s="12" t="str">
        <f aca="false">INDEX(品項主檔!$B$2:$B$11,MATCH($E4960,品項主檔!$A$2:$A$11,0))</f>
        <v>招牌滷味拼盤</v>
      </c>
      <c r="G4960" s="12" t="str">
        <f aca="false">INDEX(品項主檔!$C$2:$C$11,MATCH($E4960,品項主檔!$A$2:$A$11,0))</f>
        <v>小菜</v>
      </c>
      <c r="H4960" s="17" t="n">
        <f aca="false">SUMIFS(品項年度售價!$D$2:$D$31,品項年度售價!$A$2:$A$31,$B4960,品項年度售價!$B$2:$B$31,$E4960)</f>
        <v>130</v>
      </c>
      <c r="I4960" s="4" t="n">
        <v>388</v>
      </c>
      <c r="J4960" s="14" t="n">
        <f aca="false">H4960*I4960</f>
        <v>50440</v>
      </c>
    </row>
    <row r="4961" customFormat="false" ht="15" hidden="false" customHeight="false" outlineLevel="0" collapsed="false">
      <c r="A4961" s="6" t="str">
        <f aca="false">TEXT(B4961,"0")&amp;"-"&amp;TEXT(C4961,"00")</f>
        <v>2026-03</v>
      </c>
      <c r="B4961" s="4" t="n">
        <v>2026</v>
      </c>
      <c r="C4961" s="4" t="n">
        <v>3</v>
      </c>
      <c r="D4961" s="9" t="s">
        <v>330</v>
      </c>
      <c r="E4961" s="9" t="s">
        <v>370</v>
      </c>
      <c r="F4961" s="12" t="str">
        <f aca="false">INDEX(品項主檔!$B$2:$B$11,MATCH($E4961,品項主檔!$A$2:$A$11,0))</f>
        <v>古早味紅茶</v>
      </c>
      <c r="G4961" s="12" t="str">
        <f aca="false">INDEX(品項主檔!$C$2:$C$11,MATCH($E4961,品項主檔!$A$2:$A$11,0))</f>
        <v>飲品</v>
      </c>
      <c r="H4961" s="17" t="n">
        <f aca="false">SUMIFS(品項年度售價!$D$2:$D$31,品項年度售價!$A$2:$A$31,$B4961,品項年度售價!$B$2:$B$31,$E4961)</f>
        <v>45</v>
      </c>
      <c r="I4961" s="4" t="n">
        <v>935</v>
      </c>
      <c r="J4961" s="14" t="n">
        <f aca="false">H4961*I4961</f>
        <v>42075</v>
      </c>
    </row>
    <row r="4962" customFormat="false" ht="15" hidden="false" customHeight="false" outlineLevel="0" collapsed="false">
      <c r="A4962" s="6" t="str">
        <f aca="false">TEXT(B4962,"0")&amp;"-"&amp;TEXT(C4962,"00")</f>
        <v>2026-03</v>
      </c>
      <c r="B4962" s="4" t="n">
        <v>2026</v>
      </c>
      <c r="C4962" s="4" t="n">
        <v>3</v>
      </c>
      <c r="D4962" s="9" t="s">
        <v>280</v>
      </c>
      <c r="E4962" s="9" t="s">
        <v>349</v>
      </c>
      <c r="F4962" s="12" t="str">
        <f aca="false">INDEX(品項主檔!$B$2:$B$11,MATCH($E4962,品項主檔!$A$2:$A$11,0))</f>
        <v>招牌牛肉麵</v>
      </c>
      <c r="G4962" s="12" t="str">
        <f aca="false">INDEX(品項主檔!$C$2:$C$11,MATCH($E4962,品項主檔!$A$2:$A$11,0))</f>
        <v>主食</v>
      </c>
      <c r="H4962" s="17" t="n">
        <f aca="false">SUMIFS(品項年度售價!$D$2:$D$31,品項年度售價!$A$2:$A$31,$B4962,品項年度售價!$B$2:$B$31,$E4962)</f>
        <v>305</v>
      </c>
      <c r="I4962" s="4" t="n">
        <v>644</v>
      </c>
      <c r="J4962" s="14" t="n">
        <f aca="false">H4962*I4962</f>
        <v>196420</v>
      </c>
    </row>
    <row r="4963" customFormat="false" ht="15" hidden="false" customHeight="false" outlineLevel="0" collapsed="false">
      <c r="A4963" s="6" t="str">
        <f aca="false">TEXT(B4963,"0")&amp;"-"&amp;TEXT(C4963,"00")</f>
        <v>2026-03</v>
      </c>
      <c r="B4963" s="4" t="n">
        <v>2026</v>
      </c>
      <c r="C4963" s="4" t="n">
        <v>3</v>
      </c>
      <c r="D4963" s="9" t="s">
        <v>280</v>
      </c>
      <c r="E4963" s="9" t="s">
        <v>352</v>
      </c>
      <c r="F4963" s="12" t="str">
        <f aca="false">INDEX(品項主檔!$B$2:$B$11,MATCH($E4963,品項主檔!$A$2:$A$11,0))</f>
        <v>三杯雞定食</v>
      </c>
      <c r="G4963" s="12" t="str">
        <f aca="false">INDEX(品項主檔!$C$2:$C$11,MATCH($E4963,品項主檔!$A$2:$A$11,0))</f>
        <v>主食</v>
      </c>
      <c r="H4963" s="17" t="n">
        <f aca="false">SUMIFS(品項年度售價!$D$2:$D$31,品項年度售價!$A$2:$A$31,$B4963,品項年度售價!$B$2:$B$31,$E4963)</f>
        <v>275</v>
      </c>
      <c r="I4963" s="4" t="n">
        <v>532</v>
      </c>
      <c r="J4963" s="14" t="n">
        <f aca="false">H4963*I4963</f>
        <v>146300</v>
      </c>
    </row>
    <row r="4964" customFormat="false" ht="15" hidden="false" customHeight="false" outlineLevel="0" collapsed="false">
      <c r="A4964" s="6" t="str">
        <f aca="false">TEXT(B4964,"0")&amp;"-"&amp;TEXT(C4964,"00")</f>
        <v>2026-03</v>
      </c>
      <c r="B4964" s="4" t="n">
        <v>2026</v>
      </c>
      <c r="C4964" s="4" t="n">
        <v>3</v>
      </c>
      <c r="D4964" s="9" t="s">
        <v>280</v>
      </c>
      <c r="E4964" s="9" t="s">
        <v>354</v>
      </c>
      <c r="F4964" s="12" t="str">
        <f aca="false">INDEX(品項主檔!$B$2:$B$11,MATCH($E4964,品項主檔!$A$2:$A$11,0))</f>
        <v>蔥油雞腿飯</v>
      </c>
      <c r="G4964" s="12" t="str">
        <f aca="false">INDEX(品項主檔!$C$2:$C$11,MATCH($E4964,品項主檔!$A$2:$A$11,0))</f>
        <v>主食</v>
      </c>
      <c r="H4964" s="17" t="n">
        <f aca="false">SUMIFS(品項年度售價!$D$2:$D$31,品項年度售價!$A$2:$A$31,$B4964,品項年度售價!$B$2:$B$31,$E4964)</f>
        <v>240</v>
      </c>
      <c r="I4964" s="4" t="n">
        <v>492</v>
      </c>
      <c r="J4964" s="14" t="n">
        <f aca="false">H4964*I4964</f>
        <v>118080</v>
      </c>
    </row>
    <row r="4965" customFormat="false" ht="15" hidden="false" customHeight="false" outlineLevel="0" collapsed="false">
      <c r="A4965" s="6" t="str">
        <f aca="false">TEXT(B4965,"0")&amp;"-"&amp;TEXT(C4965,"00")</f>
        <v>2026-03</v>
      </c>
      <c r="B4965" s="4" t="n">
        <v>2026</v>
      </c>
      <c r="C4965" s="4" t="n">
        <v>3</v>
      </c>
      <c r="D4965" s="9" t="s">
        <v>280</v>
      </c>
      <c r="E4965" s="9" t="s">
        <v>356</v>
      </c>
      <c r="F4965" s="12" t="str">
        <f aca="false">INDEX(品項主檔!$B$2:$B$11,MATCH($E4965,品項主檔!$A$2:$A$11,0))</f>
        <v>黑胡椒豬排飯</v>
      </c>
      <c r="G4965" s="12" t="str">
        <f aca="false">INDEX(品項主檔!$C$2:$C$11,MATCH($E4965,品項主檔!$A$2:$A$11,0))</f>
        <v>主食</v>
      </c>
      <c r="H4965" s="17" t="n">
        <f aca="false">SUMIFS(品項年度售價!$D$2:$D$31,品項年度售價!$A$2:$A$31,$B4965,品項年度售價!$B$2:$B$31,$E4965)</f>
        <v>255</v>
      </c>
      <c r="I4965" s="4" t="n">
        <v>495</v>
      </c>
      <c r="J4965" s="14" t="n">
        <f aca="false">H4965*I4965</f>
        <v>126225</v>
      </c>
    </row>
    <row r="4966" customFormat="false" ht="15" hidden="false" customHeight="false" outlineLevel="0" collapsed="false">
      <c r="A4966" s="6" t="str">
        <f aca="false">TEXT(B4966,"0")&amp;"-"&amp;TEXT(C4966,"00")</f>
        <v>2026-03</v>
      </c>
      <c r="B4966" s="4" t="n">
        <v>2026</v>
      </c>
      <c r="C4966" s="4" t="n">
        <v>3</v>
      </c>
      <c r="D4966" s="9" t="s">
        <v>280</v>
      </c>
      <c r="E4966" s="9" t="s">
        <v>358</v>
      </c>
      <c r="F4966" s="12" t="str">
        <f aca="false">INDEX(品項主檔!$B$2:$B$11,MATCH($E4966,品項主檔!$A$2:$A$11,0))</f>
        <v>麻油雞湯麵</v>
      </c>
      <c r="G4966" s="12" t="str">
        <f aca="false">INDEX(品項主檔!$C$2:$C$11,MATCH($E4966,品項主檔!$A$2:$A$11,0))</f>
        <v>主食</v>
      </c>
      <c r="H4966" s="17" t="n">
        <f aca="false">SUMIFS(品項年度售價!$D$2:$D$31,品項年度售價!$A$2:$A$31,$B4966,品項年度售價!$B$2:$B$31,$E4966)</f>
        <v>320</v>
      </c>
      <c r="I4966" s="4" t="n">
        <v>621</v>
      </c>
      <c r="J4966" s="14" t="n">
        <f aca="false">H4966*I4966</f>
        <v>198720</v>
      </c>
    </row>
    <row r="4967" customFormat="false" ht="15" hidden="false" customHeight="false" outlineLevel="0" collapsed="false">
      <c r="A4967" s="6" t="str">
        <f aca="false">TEXT(B4967,"0")&amp;"-"&amp;TEXT(C4967,"00")</f>
        <v>2026-03</v>
      </c>
      <c r="B4967" s="4" t="n">
        <v>2026</v>
      </c>
      <c r="C4967" s="4" t="n">
        <v>3</v>
      </c>
      <c r="D4967" s="9" t="s">
        <v>280</v>
      </c>
      <c r="E4967" s="9" t="s">
        <v>360</v>
      </c>
      <c r="F4967" s="12" t="str">
        <f aca="false">INDEX(品項主檔!$B$2:$B$11,MATCH($E4967,品項主檔!$A$2:$A$11,0))</f>
        <v>塔香涼麵</v>
      </c>
      <c r="G4967" s="12" t="str">
        <f aca="false">INDEX(品項主檔!$C$2:$C$11,MATCH($E4967,品項主檔!$A$2:$A$11,0))</f>
        <v>主食</v>
      </c>
      <c r="H4967" s="17" t="n">
        <f aca="false">SUMIFS(品項年度售價!$D$2:$D$31,品項年度售價!$A$2:$A$31,$B4967,品項年度售價!$B$2:$B$31,$E4967)</f>
        <v>195</v>
      </c>
      <c r="I4967" s="4" t="n">
        <v>333</v>
      </c>
      <c r="J4967" s="14" t="n">
        <f aca="false">H4967*I4967</f>
        <v>64935</v>
      </c>
    </row>
    <row r="4968" customFormat="false" ht="15" hidden="false" customHeight="false" outlineLevel="0" collapsed="false">
      <c r="A4968" s="6" t="str">
        <f aca="false">TEXT(B4968,"0")&amp;"-"&amp;TEXT(C4968,"00")</f>
        <v>2026-03</v>
      </c>
      <c r="B4968" s="4" t="n">
        <v>2026</v>
      </c>
      <c r="C4968" s="4" t="n">
        <v>3</v>
      </c>
      <c r="D4968" s="9" t="s">
        <v>280</v>
      </c>
      <c r="E4968" s="9" t="s">
        <v>362</v>
      </c>
      <c r="F4968" s="12" t="str">
        <f aca="false">INDEX(品項主檔!$B$2:$B$11,MATCH($E4968,品項主檔!$A$2:$A$11,0))</f>
        <v>海鮮炒飯</v>
      </c>
      <c r="G4968" s="12" t="str">
        <f aca="false">INDEX(品項主檔!$C$2:$C$11,MATCH($E4968,品項主檔!$A$2:$A$11,0))</f>
        <v>主食</v>
      </c>
      <c r="H4968" s="17" t="n">
        <f aca="false">SUMIFS(品項年度售價!$D$2:$D$31,品項年度售價!$A$2:$A$31,$B4968,品項年度售價!$B$2:$B$31,$E4968)</f>
        <v>265</v>
      </c>
      <c r="I4968" s="4" t="n">
        <v>627</v>
      </c>
      <c r="J4968" s="14" t="n">
        <f aca="false">H4968*I4968</f>
        <v>166155</v>
      </c>
    </row>
    <row r="4969" customFormat="false" ht="15" hidden="false" customHeight="false" outlineLevel="0" collapsed="false">
      <c r="A4969" s="6" t="str">
        <f aca="false">TEXT(B4969,"0")&amp;"-"&amp;TEXT(C4969,"00")</f>
        <v>2026-03</v>
      </c>
      <c r="B4969" s="4" t="n">
        <v>2026</v>
      </c>
      <c r="C4969" s="4" t="n">
        <v>3</v>
      </c>
      <c r="D4969" s="9" t="s">
        <v>280</v>
      </c>
      <c r="E4969" s="9" t="s">
        <v>364</v>
      </c>
      <c r="F4969" s="12" t="str">
        <f aca="false">INDEX(品項主檔!$B$2:$B$11,MATCH($E4969,品項主檔!$A$2:$A$11,0))</f>
        <v>酸辣湯</v>
      </c>
      <c r="G4969" s="12" t="str">
        <f aca="false">INDEX(品項主檔!$C$2:$C$11,MATCH($E4969,品項主檔!$A$2:$A$11,0))</f>
        <v>湯品</v>
      </c>
      <c r="H4969" s="17" t="n">
        <f aca="false">SUMIFS(品項年度售價!$D$2:$D$31,品項年度售價!$A$2:$A$31,$B4969,品項年度售價!$B$2:$B$31,$E4969)</f>
        <v>65</v>
      </c>
      <c r="I4969" s="4" t="n">
        <v>2422</v>
      </c>
      <c r="J4969" s="14" t="n">
        <f aca="false">H4969*I4969</f>
        <v>157430</v>
      </c>
    </row>
    <row r="4970" customFormat="false" ht="15" hidden="false" customHeight="false" outlineLevel="0" collapsed="false">
      <c r="A4970" s="6" t="str">
        <f aca="false">TEXT(B4970,"0")&amp;"-"&amp;TEXT(C4970,"00")</f>
        <v>2026-03</v>
      </c>
      <c r="B4970" s="4" t="n">
        <v>2026</v>
      </c>
      <c r="C4970" s="4" t="n">
        <v>3</v>
      </c>
      <c r="D4970" s="9" t="s">
        <v>280</v>
      </c>
      <c r="E4970" s="9" t="s">
        <v>367</v>
      </c>
      <c r="F4970" s="12" t="str">
        <f aca="false">INDEX(品項主檔!$B$2:$B$11,MATCH($E4970,品項主檔!$A$2:$A$11,0))</f>
        <v>招牌滷味拼盤</v>
      </c>
      <c r="G4970" s="12" t="str">
        <f aca="false">INDEX(品項主檔!$C$2:$C$11,MATCH($E4970,品項主檔!$A$2:$A$11,0))</f>
        <v>小菜</v>
      </c>
      <c r="H4970" s="17" t="n">
        <f aca="false">SUMIFS(品項年度售價!$D$2:$D$31,品項年度售價!$A$2:$A$31,$B4970,品項年度售價!$B$2:$B$31,$E4970)</f>
        <v>130</v>
      </c>
      <c r="I4970" s="4" t="n">
        <v>1782</v>
      </c>
      <c r="J4970" s="14" t="n">
        <f aca="false">H4970*I4970</f>
        <v>231660</v>
      </c>
    </row>
    <row r="4971" customFormat="false" ht="15" hidden="false" customHeight="false" outlineLevel="0" collapsed="false">
      <c r="A4971" s="6" t="str">
        <f aca="false">TEXT(B4971,"0")&amp;"-"&amp;TEXT(C4971,"00")</f>
        <v>2026-03</v>
      </c>
      <c r="B4971" s="4" t="n">
        <v>2026</v>
      </c>
      <c r="C4971" s="4" t="n">
        <v>3</v>
      </c>
      <c r="D4971" s="9" t="s">
        <v>280</v>
      </c>
      <c r="E4971" s="9" t="s">
        <v>370</v>
      </c>
      <c r="F4971" s="12" t="str">
        <f aca="false">INDEX(品項主檔!$B$2:$B$11,MATCH($E4971,品項主檔!$A$2:$A$11,0))</f>
        <v>古早味紅茶</v>
      </c>
      <c r="G4971" s="12" t="str">
        <f aca="false">INDEX(品項主檔!$C$2:$C$11,MATCH($E4971,品項主檔!$A$2:$A$11,0))</f>
        <v>飲品</v>
      </c>
      <c r="H4971" s="17" t="n">
        <f aca="false">SUMIFS(品項年度售價!$D$2:$D$31,品項年度售價!$A$2:$A$31,$B4971,品項年度售價!$B$2:$B$31,$E4971)</f>
        <v>45</v>
      </c>
      <c r="I4971" s="4" t="n">
        <v>4611</v>
      </c>
      <c r="J4971" s="14" t="n">
        <f aca="false">H4971*I4971</f>
        <v>207495</v>
      </c>
    </row>
    <row r="4972" customFormat="false" ht="15" hidden="false" customHeight="false" outlineLevel="0" collapsed="false">
      <c r="A4972" s="6" t="str">
        <f aca="false">TEXT(B4972,"0")&amp;"-"&amp;TEXT(C4972,"00")</f>
        <v>2026-03</v>
      </c>
      <c r="B4972" s="4" t="n">
        <v>2026</v>
      </c>
      <c r="C4972" s="4" t="n">
        <v>3</v>
      </c>
      <c r="D4972" s="9" t="s">
        <v>283</v>
      </c>
      <c r="E4972" s="9" t="s">
        <v>349</v>
      </c>
      <c r="F4972" s="12" t="str">
        <f aca="false">INDEX(品項主檔!$B$2:$B$11,MATCH($E4972,品項主檔!$A$2:$A$11,0))</f>
        <v>招牌牛肉麵</v>
      </c>
      <c r="G4972" s="12" t="str">
        <f aca="false">INDEX(品項主檔!$C$2:$C$11,MATCH($E4972,品項主檔!$A$2:$A$11,0))</f>
        <v>主食</v>
      </c>
      <c r="H4972" s="17" t="n">
        <f aca="false">SUMIFS(品項年度售價!$D$2:$D$31,品項年度售價!$A$2:$A$31,$B4972,品項年度售價!$B$2:$B$31,$E4972)</f>
        <v>305</v>
      </c>
      <c r="I4972" s="4" t="n">
        <v>431</v>
      </c>
      <c r="J4972" s="14" t="n">
        <f aca="false">H4972*I4972</f>
        <v>131455</v>
      </c>
    </row>
    <row r="4973" customFormat="false" ht="15" hidden="false" customHeight="false" outlineLevel="0" collapsed="false">
      <c r="A4973" s="6" t="str">
        <f aca="false">TEXT(B4973,"0")&amp;"-"&amp;TEXT(C4973,"00")</f>
        <v>2026-03</v>
      </c>
      <c r="B4973" s="4" t="n">
        <v>2026</v>
      </c>
      <c r="C4973" s="4" t="n">
        <v>3</v>
      </c>
      <c r="D4973" s="9" t="s">
        <v>283</v>
      </c>
      <c r="E4973" s="9" t="s">
        <v>352</v>
      </c>
      <c r="F4973" s="12" t="str">
        <f aca="false">INDEX(品項主檔!$B$2:$B$11,MATCH($E4973,品項主檔!$A$2:$A$11,0))</f>
        <v>三杯雞定食</v>
      </c>
      <c r="G4973" s="12" t="str">
        <f aca="false">INDEX(品項主檔!$C$2:$C$11,MATCH($E4973,品項主檔!$A$2:$A$11,0))</f>
        <v>主食</v>
      </c>
      <c r="H4973" s="17" t="n">
        <f aca="false">SUMIFS(品項年度售價!$D$2:$D$31,品項年度售價!$A$2:$A$31,$B4973,品項年度售價!$B$2:$B$31,$E4973)</f>
        <v>275</v>
      </c>
      <c r="I4973" s="4" t="n">
        <v>389</v>
      </c>
      <c r="J4973" s="14" t="n">
        <f aca="false">H4973*I4973</f>
        <v>106975</v>
      </c>
    </row>
    <row r="4974" customFormat="false" ht="15" hidden="false" customHeight="false" outlineLevel="0" collapsed="false">
      <c r="A4974" s="6" t="str">
        <f aca="false">TEXT(B4974,"0")&amp;"-"&amp;TEXT(C4974,"00")</f>
        <v>2026-03</v>
      </c>
      <c r="B4974" s="4" t="n">
        <v>2026</v>
      </c>
      <c r="C4974" s="4" t="n">
        <v>3</v>
      </c>
      <c r="D4974" s="9" t="s">
        <v>283</v>
      </c>
      <c r="E4974" s="9" t="s">
        <v>354</v>
      </c>
      <c r="F4974" s="12" t="str">
        <f aca="false">INDEX(品項主檔!$B$2:$B$11,MATCH($E4974,品項主檔!$A$2:$A$11,0))</f>
        <v>蔥油雞腿飯</v>
      </c>
      <c r="G4974" s="12" t="str">
        <f aca="false">INDEX(品項主檔!$C$2:$C$11,MATCH($E4974,品項主檔!$A$2:$A$11,0))</f>
        <v>主食</v>
      </c>
      <c r="H4974" s="17" t="n">
        <f aca="false">SUMIFS(品項年度售價!$D$2:$D$31,品項年度售價!$A$2:$A$31,$B4974,品項年度售價!$B$2:$B$31,$E4974)</f>
        <v>240</v>
      </c>
      <c r="I4974" s="4" t="n">
        <v>503</v>
      </c>
      <c r="J4974" s="14" t="n">
        <f aca="false">H4974*I4974</f>
        <v>120720</v>
      </c>
    </row>
    <row r="4975" customFormat="false" ht="15" hidden="false" customHeight="false" outlineLevel="0" collapsed="false">
      <c r="A4975" s="6" t="str">
        <f aca="false">TEXT(B4975,"0")&amp;"-"&amp;TEXT(C4975,"00")</f>
        <v>2026-03</v>
      </c>
      <c r="B4975" s="4" t="n">
        <v>2026</v>
      </c>
      <c r="C4975" s="4" t="n">
        <v>3</v>
      </c>
      <c r="D4975" s="9" t="s">
        <v>283</v>
      </c>
      <c r="E4975" s="9" t="s">
        <v>356</v>
      </c>
      <c r="F4975" s="12" t="str">
        <f aca="false">INDEX(品項主檔!$B$2:$B$11,MATCH($E4975,品項主檔!$A$2:$A$11,0))</f>
        <v>黑胡椒豬排飯</v>
      </c>
      <c r="G4975" s="12" t="str">
        <f aca="false">INDEX(品項主檔!$C$2:$C$11,MATCH($E4975,品項主檔!$A$2:$A$11,0))</f>
        <v>主食</v>
      </c>
      <c r="H4975" s="17" t="n">
        <f aca="false">SUMIFS(品項年度售價!$D$2:$D$31,品項年度售價!$A$2:$A$31,$B4975,品項年度售價!$B$2:$B$31,$E4975)</f>
        <v>255</v>
      </c>
      <c r="I4975" s="4" t="n">
        <v>495</v>
      </c>
      <c r="J4975" s="14" t="n">
        <f aca="false">H4975*I4975</f>
        <v>126225</v>
      </c>
    </row>
    <row r="4976" customFormat="false" ht="15" hidden="false" customHeight="false" outlineLevel="0" collapsed="false">
      <c r="A4976" s="6" t="str">
        <f aca="false">TEXT(B4976,"0")&amp;"-"&amp;TEXT(C4976,"00")</f>
        <v>2026-03</v>
      </c>
      <c r="B4976" s="4" t="n">
        <v>2026</v>
      </c>
      <c r="C4976" s="4" t="n">
        <v>3</v>
      </c>
      <c r="D4976" s="9" t="s">
        <v>283</v>
      </c>
      <c r="E4976" s="9" t="s">
        <v>358</v>
      </c>
      <c r="F4976" s="12" t="str">
        <f aca="false">INDEX(品項主檔!$B$2:$B$11,MATCH($E4976,品項主檔!$A$2:$A$11,0))</f>
        <v>麻油雞湯麵</v>
      </c>
      <c r="G4976" s="12" t="str">
        <f aca="false">INDEX(品項主檔!$C$2:$C$11,MATCH($E4976,品項主檔!$A$2:$A$11,0))</f>
        <v>主食</v>
      </c>
      <c r="H4976" s="17" t="n">
        <f aca="false">SUMIFS(品項年度售價!$D$2:$D$31,品項年度售價!$A$2:$A$31,$B4976,品項年度售價!$B$2:$B$31,$E4976)</f>
        <v>320</v>
      </c>
      <c r="I4976" s="4" t="n">
        <v>461</v>
      </c>
      <c r="J4976" s="14" t="n">
        <f aca="false">H4976*I4976</f>
        <v>147520</v>
      </c>
    </row>
    <row r="4977" customFormat="false" ht="15" hidden="false" customHeight="false" outlineLevel="0" collapsed="false">
      <c r="A4977" s="6" t="str">
        <f aca="false">TEXT(B4977,"0")&amp;"-"&amp;TEXT(C4977,"00")</f>
        <v>2026-03</v>
      </c>
      <c r="B4977" s="4" t="n">
        <v>2026</v>
      </c>
      <c r="C4977" s="4" t="n">
        <v>3</v>
      </c>
      <c r="D4977" s="9" t="s">
        <v>283</v>
      </c>
      <c r="E4977" s="9" t="s">
        <v>360</v>
      </c>
      <c r="F4977" s="12" t="str">
        <f aca="false">INDEX(品項主檔!$B$2:$B$11,MATCH($E4977,品項主檔!$A$2:$A$11,0))</f>
        <v>塔香涼麵</v>
      </c>
      <c r="G4977" s="12" t="str">
        <f aca="false">INDEX(品項主檔!$C$2:$C$11,MATCH($E4977,品項主檔!$A$2:$A$11,0))</f>
        <v>主食</v>
      </c>
      <c r="H4977" s="17" t="n">
        <f aca="false">SUMIFS(品項年度售價!$D$2:$D$31,品項年度售價!$A$2:$A$31,$B4977,品項年度售價!$B$2:$B$31,$E4977)</f>
        <v>195</v>
      </c>
      <c r="I4977" s="4" t="n">
        <v>355</v>
      </c>
      <c r="J4977" s="14" t="n">
        <f aca="false">H4977*I4977</f>
        <v>69225</v>
      </c>
    </row>
    <row r="4978" customFormat="false" ht="15" hidden="false" customHeight="false" outlineLevel="0" collapsed="false">
      <c r="A4978" s="6" t="str">
        <f aca="false">TEXT(B4978,"0")&amp;"-"&amp;TEXT(C4978,"00")</f>
        <v>2026-03</v>
      </c>
      <c r="B4978" s="4" t="n">
        <v>2026</v>
      </c>
      <c r="C4978" s="4" t="n">
        <v>3</v>
      </c>
      <c r="D4978" s="9" t="s">
        <v>283</v>
      </c>
      <c r="E4978" s="9" t="s">
        <v>362</v>
      </c>
      <c r="F4978" s="12" t="str">
        <f aca="false">INDEX(品項主檔!$B$2:$B$11,MATCH($E4978,品項主檔!$A$2:$A$11,0))</f>
        <v>海鮮炒飯</v>
      </c>
      <c r="G4978" s="12" t="str">
        <f aca="false">INDEX(品項主檔!$C$2:$C$11,MATCH($E4978,品項主檔!$A$2:$A$11,0))</f>
        <v>主食</v>
      </c>
      <c r="H4978" s="17" t="n">
        <f aca="false">SUMIFS(品項年度售價!$D$2:$D$31,品項年度售價!$A$2:$A$31,$B4978,品項年度售價!$B$2:$B$31,$E4978)</f>
        <v>265</v>
      </c>
      <c r="I4978" s="4" t="n">
        <v>447</v>
      </c>
      <c r="J4978" s="14" t="n">
        <f aca="false">H4978*I4978</f>
        <v>118455</v>
      </c>
    </row>
    <row r="4979" customFormat="false" ht="15" hidden="false" customHeight="false" outlineLevel="0" collapsed="false">
      <c r="A4979" s="6" t="str">
        <f aca="false">TEXT(B4979,"0")&amp;"-"&amp;TEXT(C4979,"00")</f>
        <v>2026-03</v>
      </c>
      <c r="B4979" s="4" t="n">
        <v>2026</v>
      </c>
      <c r="C4979" s="4" t="n">
        <v>3</v>
      </c>
      <c r="D4979" s="9" t="s">
        <v>283</v>
      </c>
      <c r="E4979" s="9" t="s">
        <v>364</v>
      </c>
      <c r="F4979" s="12" t="str">
        <f aca="false">INDEX(品項主檔!$B$2:$B$11,MATCH($E4979,品項主檔!$A$2:$A$11,0))</f>
        <v>酸辣湯</v>
      </c>
      <c r="G4979" s="12" t="str">
        <f aca="false">INDEX(品項主檔!$C$2:$C$11,MATCH($E4979,品項主檔!$A$2:$A$11,0))</f>
        <v>湯品</v>
      </c>
      <c r="H4979" s="17" t="n">
        <f aca="false">SUMIFS(品項年度售價!$D$2:$D$31,品項年度售價!$A$2:$A$31,$B4979,品項年度售價!$B$2:$B$31,$E4979)</f>
        <v>65</v>
      </c>
      <c r="I4979" s="4" t="n">
        <v>1937</v>
      </c>
      <c r="J4979" s="14" t="n">
        <f aca="false">H4979*I4979</f>
        <v>125905</v>
      </c>
    </row>
    <row r="4980" customFormat="false" ht="15" hidden="false" customHeight="false" outlineLevel="0" collapsed="false">
      <c r="A4980" s="6" t="str">
        <f aca="false">TEXT(B4980,"0")&amp;"-"&amp;TEXT(C4980,"00")</f>
        <v>2026-03</v>
      </c>
      <c r="B4980" s="4" t="n">
        <v>2026</v>
      </c>
      <c r="C4980" s="4" t="n">
        <v>3</v>
      </c>
      <c r="D4980" s="9" t="s">
        <v>283</v>
      </c>
      <c r="E4980" s="9" t="s">
        <v>367</v>
      </c>
      <c r="F4980" s="12" t="str">
        <f aca="false">INDEX(品項主檔!$B$2:$B$11,MATCH($E4980,品項主檔!$A$2:$A$11,0))</f>
        <v>招牌滷味拼盤</v>
      </c>
      <c r="G4980" s="12" t="str">
        <f aca="false">INDEX(品項主檔!$C$2:$C$11,MATCH($E4980,品項主檔!$A$2:$A$11,0))</f>
        <v>小菜</v>
      </c>
      <c r="H4980" s="17" t="n">
        <f aca="false">SUMIFS(品項年度售價!$D$2:$D$31,品項年度售價!$A$2:$A$31,$B4980,品項年度售價!$B$2:$B$31,$E4980)</f>
        <v>130</v>
      </c>
      <c r="I4980" s="4" t="n">
        <v>1466</v>
      </c>
      <c r="J4980" s="14" t="n">
        <f aca="false">H4980*I4980</f>
        <v>190580</v>
      </c>
    </row>
    <row r="4981" customFormat="false" ht="15" hidden="false" customHeight="false" outlineLevel="0" collapsed="false">
      <c r="A4981" s="6" t="str">
        <f aca="false">TEXT(B4981,"0")&amp;"-"&amp;TEXT(C4981,"00")</f>
        <v>2026-03</v>
      </c>
      <c r="B4981" s="4" t="n">
        <v>2026</v>
      </c>
      <c r="C4981" s="4" t="n">
        <v>3</v>
      </c>
      <c r="D4981" s="9" t="s">
        <v>283</v>
      </c>
      <c r="E4981" s="9" t="s">
        <v>370</v>
      </c>
      <c r="F4981" s="12" t="str">
        <f aca="false">INDEX(品項主檔!$B$2:$B$11,MATCH($E4981,品項主檔!$A$2:$A$11,0))</f>
        <v>古早味紅茶</v>
      </c>
      <c r="G4981" s="12" t="str">
        <f aca="false">INDEX(品項主檔!$C$2:$C$11,MATCH($E4981,品項主檔!$A$2:$A$11,0))</f>
        <v>飲品</v>
      </c>
      <c r="H4981" s="17" t="n">
        <f aca="false">SUMIFS(品項年度售價!$D$2:$D$31,品項年度售價!$A$2:$A$31,$B4981,品項年度售價!$B$2:$B$31,$E4981)</f>
        <v>45</v>
      </c>
      <c r="I4981" s="4" t="n">
        <v>3174</v>
      </c>
      <c r="J4981" s="14" t="n">
        <f aca="false">H4981*I4981</f>
        <v>142830</v>
      </c>
    </row>
    <row r="4982" customFormat="false" ht="15" hidden="false" customHeight="false" outlineLevel="0" collapsed="false">
      <c r="A4982" s="6" t="str">
        <f aca="false">TEXT(B4982,"0")&amp;"-"&amp;TEXT(C4982,"00")</f>
        <v>2026-03</v>
      </c>
      <c r="B4982" s="4" t="n">
        <v>2026</v>
      </c>
      <c r="C4982" s="4" t="n">
        <v>3</v>
      </c>
      <c r="D4982" s="9" t="s">
        <v>332</v>
      </c>
      <c r="E4982" s="9" t="s">
        <v>349</v>
      </c>
      <c r="F4982" s="12" t="str">
        <f aca="false">INDEX(品項主檔!$B$2:$B$11,MATCH($E4982,品項主檔!$A$2:$A$11,0))</f>
        <v>招牌牛肉麵</v>
      </c>
      <c r="G4982" s="12" t="str">
        <f aca="false">INDEX(品項主檔!$C$2:$C$11,MATCH($E4982,品項主檔!$A$2:$A$11,0))</f>
        <v>主食</v>
      </c>
      <c r="H4982" s="17" t="n">
        <f aca="false">SUMIFS(品項年度售價!$D$2:$D$31,品項年度售價!$A$2:$A$31,$B4982,品項年度售價!$B$2:$B$31,$E4982)</f>
        <v>305</v>
      </c>
      <c r="I4982" s="4" t="n">
        <v>267</v>
      </c>
      <c r="J4982" s="14" t="n">
        <f aca="false">H4982*I4982</f>
        <v>81435</v>
      </c>
    </row>
    <row r="4983" customFormat="false" ht="15" hidden="false" customHeight="false" outlineLevel="0" collapsed="false">
      <c r="A4983" s="6" t="str">
        <f aca="false">TEXT(B4983,"0")&amp;"-"&amp;TEXT(C4983,"00")</f>
        <v>2026-03</v>
      </c>
      <c r="B4983" s="4" t="n">
        <v>2026</v>
      </c>
      <c r="C4983" s="4" t="n">
        <v>3</v>
      </c>
      <c r="D4983" s="9" t="s">
        <v>332</v>
      </c>
      <c r="E4983" s="9" t="s">
        <v>352</v>
      </c>
      <c r="F4983" s="12" t="str">
        <f aca="false">INDEX(品項主檔!$B$2:$B$11,MATCH($E4983,品項主檔!$A$2:$A$11,0))</f>
        <v>三杯雞定食</v>
      </c>
      <c r="G4983" s="12" t="str">
        <f aca="false">INDEX(品項主檔!$C$2:$C$11,MATCH($E4983,品項主檔!$A$2:$A$11,0))</f>
        <v>主食</v>
      </c>
      <c r="H4983" s="17" t="n">
        <f aca="false">SUMIFS(品項年度售價!$D$2:$D$31,品項年度售價!$A$2:$A$31,$B4983,品項年度售價!$B$2:$B$31,$E4983)</f>
        <v>275</v>
      </c>
      <c r="I4983" s="4" t="n">
        <v>281</v>
      </c>
      <c r="J4983" s="14" t="n">
        <f aca="false">H4983*I4983</f>
        <v>77275</v>
      </c>
    </row>
    <row r="4984" customFormat="false" ht="15" hidden="false" customHeight="false" outlineLevel="0" collapsed="false">
      <c r="A4984" s="6" t="str">
        <f aca="false">TEXT(B4984,"0")&amp;"-"&amp;TEXT(C4984,"00")</f>
        <v>2026-03</v>
      </c>
      <c r="B4984" s="4" t="n">
        <v>2026</v>
      </c>
      <c r="C4984" s="4" t="n">
        <v>3</v>
      </c>
      <c r="D4984" s="9" t="s">
        <v>332</v>
      </c>
      <c r="E4984" s="9" t="s">
        <v>354</v>
      </c>
      <c r="F4984" s="12" t="str">
        <f aca="false">INDEX(品項主檔!$B$2:$B$11,MATCH($E4984,品項主檔!$A$2:$A$11,0))</f>
        <v>蔥油雞腿飯</v>
      </c>
      <c r="G4984" s="12" t="str">
        <f aca="false">INDEX(品項主檔!$C$2:$C$11,MATCH($E4984,品項主檔!$A$2:$A$11,0))</f>
        <v>主食</v>
      </c>
      <c r="H4984" s="17" t="n">
        <f aca="false">SUMIFS(品項年度售價!$D$2:$D$31,品項年度售價!$A$2:$A$31,$B4984,品項年度售價!$B$2:$B$31,$E4984)</f>
        <v>240</v>
      </c>
      <c r="I4984" s="4" t="n">
        <v>274</v>
      </c>
      <c r="J4984" s="14" t="n">
        <f aca="false">H4984*I4984</f>
        <v>65760</v>
      </c>
    </row>
    <row r="4985" customFormat="false" ht="15" hidden="false" customHeight="false" outlineLevel="0" collapsed="false">
      <c r="A4985" s="6" t="str">
        <f aca="false">TEXT(B4985,"0")&amp;"-"&amp;TEXT(C4985,"00")</f>
        <v>2026-03</v>
      </c>
      <c r="B4985" s="4" t="n">
        <v>2026</v>
      </c>
      <c r="C4985" s="4" t="n">
        <v>3</v>
      </c>
      <c r="D4985" s="9" t="s">
        <v>332</v>
      </c>
      <c r="E4985" s="9" t="s">
        <v>356</v>
      </c>
      <c r="F4985" s="12" t="str">
        <f aca="false">INDEX(品項主檔!$B$2:$B$11,MATCH($E4985,品項主檔!$A$2:$A$11,0))</f>
        <v>黑胡椒豬排飯</v>
      </c>
      <c r="G4985" s="12" t="str">
        <f aca="false">INDEX(品項主檔!$C$2:$C$11,MATCH($E4985,品項主檔!$A$2:$A$11,0))</f>
        <v>主食</v>
      </c>
      <c r="H4985" s="17" t="n">
        <f aca="false">SUMIFS(品項年度售價!$D$2:$D$31,品項年度售價!$A$2:$A$31,$B4985,品項年度售價!$B$2:$B$31,$E4985)</f>
        <v>255</v>
      </c>
      <c r="I4985" s="4" t="n">
        <v>267</v>
      </c>
      <c r="J4985" s="14" t="n">
        <f aca="false">H4985*I4985</f>
        <v>68085</v>
      </c>
    </row>
    <row r="4986" customFormat="false" ht="15" hidden="false" customHeight="false" outlineLevel="0" collapsed="false">
      <c r="A4986" s="6" t="str">
        <f aca="false">TEXT(B4986,"0")&amp;"-"&amp;TEXT(C4986,"00")</f>
        <v>2026-03</v>
      </c>
      <c r="B4986" s="4" t="n">
        <v>2026</v>
      </c>
      <c r="C4986" s="4" t="n">
        <v>3</v>
      </c>
      <c r="D4986" s="9" t="s">
        <v>332</v>
      </c>
      <c r="E4986" s="9" t="s">
        <v>358</v>
      </c>
      <c r="F4986" s="12" t="str">
        <f aca="false">INDEX(品項主檔!$B$2:$B$11,MATCH($E4986,品項主檔!$A$2:$A$11,0))</f>
        <v>麻油雞湯麵</v>
      </c>
      <c r="G4986" s="12" t="str">
        <f aca="false">INDEX(品項主檔!$C$2:$C$11,MATCH($E4986,品項主檔!$A$2:$A$11,0))</f>
        <v>主食</v>
      </c>
      <c r="H4986" s="17" t="n">
        <f aca="false">SUMIFS(品項年度售價!$D$2:$D$31,品項年度售價!$A$2:$A$31,$B4986,品項年度售價!$B$2:$B$31,$E4986)</f>
        <v>320</v>
      </c>
      <c r="I4986" s="4" t="n">
        <v>259</v>
      </c>
      <c r="J4986" s="14" t="n">
        <f aca="false">H4986*I4986</f>
        <v>82880</v>
      </c>
    </row>
    <row r="4987" customFormat="false" ht="15" hidden="false" customHeight="false" outlineLevel="0" collapsed="false">
      <c r="A4987" s="6" t="str">
        <f aca="false">TEXT(B4987,"0")&amp;"-"&amp;TEXT(C4987,"00")</f>
        <v>2026-03</v>
      </c>
      <c r="B4987" s="4" t="n">
        <v>2026</v>
      </c>
      <c r="C4987" s="4" t="n">
        <v>3</v>
      </c>
      <c r="D4987" s="9" t="s">
        <v>332</v>
      </c>
      <c r="E4987" s="9" t="s">
        <v>360</v>
      </c>
      <c r="F4987" s="12" t="str">
        <f aca="false">INDEX(品項主檔!$B$2:$B$11,MATCH($E4987,品項主檔!$A$2:$A$11,0))</f>
        <v>塔香涼麵</v>
      </c>
      <c r="G4987" s="12" t="str">
        <f aca="false">INDEX(品項主檔!$C$2:$C$11,MATCH($E4987,品項主檔!$A$2:$A$11,0))</f>
        <v>主食</v>
      </c>
      <c r="H4987" s="17" t="n">
        <f aca="false">SUMIFS(品項年度售價!$D$2:$D$31,品項年度售價!$A$2:$A$31,$B4987,品項年度售價!$B$2:$B$31,$E4987)</f>
        <v>195</v>
      </c>
      <c r="I4987" s="4" t="n">
        <v>155</v>
      </c>
      <c r="J4987" s="14" t="n">
        <f aca="false">H4987*I4987</f>
        <v>30225</v>
      </c>
    </row>
    <row r="4988" customFormat="false" ht="15" hidden="false" customHeight="false" outlineLevel="0" collapsed="false">
      <c r="A4988" s="6" t="str">
        <f aca="false">TEXT(B4988,"0")&amp;"-"&amp;TEXT(C4988,"00")</f>
        <v>2026-03</v>
      </c>
      <c r="B4988" s="4" t="n">
        <v>2026</v>
      </c>
      <c r="C4988" s="4" t="n">
        <v>3</v>
      </c>
      <c r="D4988" s="9" t="s">
        <v>332</v>
      </c>
      <c r="E4988" s="9" t="s">
        <v>362</v>
      </c>
      <c r="F4988" s="12" t="str">
        <f aca="false">INDEX(品項主檔!$B$2:$B$11,MATCH($E4988,品項主檔!$A$2:$A$11,0))</f>
        <v>海鮮炒飯</v>
      </c>
      <c r="G4988" s="12" t="str">
        <f aca="false">INDEX(品項主檔!$C$2:$C$11,MATCH($E4988,品項主檔!$A$2:$A$11,0))</f>
        <v>主食</v>
      </c>
      <c r="H4988" s="17" t="n">
        <f aca="false">SUMIFS(品項年度售價!$D$2:$D$31,品項年度售價!$A$2:$A$31,$B4988,品項年度售價!$B$2:$B$31,$E4988)</f>
        <v>265</v>
      </c>
      <c r="I4988" s="4" t="n">
        <v>249</v>
      </c>
      <c r="J4988" s="14" t="n">
        <f aca="false">H4988*I4988</f>
        <v>65985</v>
      </c>
    </row>
    <row r="4989" customFormat="false" ht="15" hidden="false" customHeight="false" outlineLevel="0" collapsed="false">
      <c r="A4989" s="6" t="str">
        <f aca="false">TEXT(B4989,"0")&amp;"-"&amp;TEXT(C4989,"00")</f>
        <v>2026-03</v>
      </c>
      <c r="B4989" s="4" t="n">
        <v>2026</v>
      </c>
      <c r="C4989" s="4" t="n">
        <v>3</v>
      </c>
      <c r="D4989" s="9" t="s">
        <v>332</v>
      </c>
      <c r="E4989" s="9" t="s">
        <v>364</v>
      </c>
      <c r="F4989" s="12" t="str">
        <f aca="false">INDEX(品項主檔!$B$2:$B$11,MATCH($E4989,品項主檔!$A$2:$A$11,0))</f>
        <v>酸辣湯</v>
      </c>
      <c r="G4989" s="12" t="str">
        <f aca="false">INDEX(品項主檔!$C$2:$C$11,MATCH($E4989,品項主檔!$A$2:$A$11,0))</f>
        <v>湯品</v>
      </c>
      <c r="H4989" s="17" t="n">
        <f aca="false">SUMIFS(品項年度售價!$D$2:$D$31,品項年度售價!$A$2:$A$31,$B4989,品項年度售價!$B$2:$B$31,$E4989)</f>
        <v>65</v>
      </c>
      <c r="I4989" s="4" t="n">
        <v>1341</v>
      </c>
      <c r="J4989" s="14" t="n">
        <f aca="false">H4989*I4989</f>
        <v>87165</v>
      </c>
    </row>
    <row r="4990" customFormat="false" ht="15" hidden="false" customHeight="false" outlineLevel="0" collapsed="false">
      <c r="A4990" s="6" t="str">
        <f aca="false">TEXT(B4990,"0")&amp;"-"&amp;TEXT(C4990,"00")</f>
        <v>2026-03</v>
      </c>
      <c r="B4990" s="4" t="n">
        <v>2026</v>
      </c>
      <c r="C4990" s="4" t="n">
        <v>3</v>
      </c>
      <c r="D4990" s="9" t="s">
        <v>332</v>
      </c>
      <c r="E4990" s="9" t="s">
        <v>367</v>
      </c>
      <c r="F4990" s="12" t="str">
        <f aca="false">INDEX(品項主檔!$B$2:$B$11,MATCH($E4990,品項主檔!$A$2:$A$11,0))</f>
        <v>招牌滷味拼盤</v>
      </c>
      <c r="G4990" s="12" t="str">
        <f aca="false">INDEX(品項主檔!$C$2:$C$11,MATCH($E4990,品項主檔!$A$2:$A$11,0))</f>
        <v>小菜</v>
      </c>
      <c r="H4990" s="17" t="n">
        <f aca="false">SUMIFS(品項年度售價!$D$2:$D$31,品項年度售價!$A$2:$A$31,$B4990,品項年度售價!$B$2:$B$31,$E4990)</f>
        <v>130</v>
      </c>
      <c r="I4990" s="4" t="n">
        <v>840</v>
      </c>
      <c r="J4990" s="14" t="n">
        <f aca="false">H4990*I4990</f>
        <v>109200</v>
      </c>
    </row>
    <row r="4991" customFormat="false" ht="15" hidden="false" customHeight="false" outlineLevel="0" collapsed="false">
      <c r="A4991" s="6" t="str">
        <f aca="false">TEXT(B4991,"0")&amp;"-"&amp;TEXT(C4991,"00")</f>
        <v>2026-03</v>
      </c>
      <c r="B4991" s="4" t="n">
        <v>2026</v>
      </c>
      <c r="C4991" s="4" t="n">
        <v>3</v>
      </c>
      <c r="D4991" s="9" t="s">
        <v>332</v>
      </c>
      <c r="E4991" s="9" t="s">
        <v>370</v>
      </c>
      <c r="F4991" s="12" t="str">
        <f aca="false">INDEX(品項主檔!$B$2:$B$11,MATCH($E4991,品項主檔!$A$2:$A$11,0))</f>
        <v>古早味紅茶</v>
      </c>
      <c r="G4991" s="12" t="str">
        <f aca="false">INDEX(品項主檔!$C$2:$C$11,MATCH($E4991,品項主檔!$A$2:$A$11,0))</f>
        <v>飲品</v>
      </c>
      <c r="H4991" s="17" t="n">
        <f aca="false">SUMIFS(品項年度售價!$D$2:$D$31,品項年度售價!$A$2:$A$31,$B4991,品項年度售價!$B$2:$B$31,$E4991)</f>
        <v>45</v>
      </c>
      <c r="I4991" s="4" t="n">
        <v>2354</v>
      </c>
      <c r="J4991" s="14" t="n">
        <f aca="false">H4991*I4991</f>
        <v>105930</v>
      </c>
    </row>
    <row r="4992" customFormat="false" ht="15" hidden="false" customHeight="false" outlineLevel="0" collapsed="false">
      <c r="A4992" s="6" t="str">
        <f aca="false">TEXT(B4992,"0")&amp;"-"&amp;TEXT(C4992,"00")</f>
        <v>2026-03</v>
      </c>
      <c r="B4992" s="4" t="n">
        <v>2026</v>
      </c>
      <c r="C4992" s="4" t="n">
        <v>3</v>
      </c>
      <c r="D4992" s="9" t="s">
        <v>300</v>
      </c>
      <c r="E4992" s="9" t="s">
        <v>349</v>
      </c>
      <c r="F4992" s="12" t="str">
        <f aca="false">INDEX(品項主檔!$B$2:$B$11,MATCH($E4992,品項主檔!$A$2:$A$11,0))</f>
        <v>招牌牛肉麵</v>
      </c>
      <c r="G4992" s="12" t="str">
        <f aca="false">INDEX(品項主檔!$C$2:$C$11,MATCH($E4992,品項主檔!$A$2:$A$11,0))</f>
        <v>主食</v>
      </c>
      <c r="H4992" s="17" t="n">
        <f aca="false">SUMIFS(品項年度售價!$D$2:$D$31,品項年度售價!$A$2:$A$31,$B4992,品項年度售價!$B$2:$B$31,$E4992)</f>
        <v>305</v>
      </c>
      <c r="I4992" s="4" t="n">
        <v>517</v>
      </c>
      <c r="J4992" s="14" t="n">
        <f aca="false">H4992*I4992</f>
        <v>157685</v>
      </c>
    </row>
    <row r="4993" customFormat="false" ht="15" hidden="false" customHeight="false" outlineLevel="0" collapsed="false">
      <c r="A4993" s="6" t="str">
        <f aca="false">TEXT(B4993,"0")&amp;"-"&amp;TEXT(C4993,"00")</f>
        <v>2026-03</v>
      </c>
      <c r="B4993" s="4" t="n">
        <v>2026</v>
      </c>
      <c r="C4993" s="4" t="n">
        <v>3</v>
      </c>
      <c r="D4993" s="9" t="s">
        <v>300</v>
      </c>
      <c r="E4993" s="9" t="s">
        <v>352</v>
      </c>
      <c r="F4993" s="12" t="str">
        <f aca="false">INDEX(品項主檔!$B$2:$B$11,MATCH($E4993,品項主檔!$A$2:$A$11,0))</f>
        <v>三杯雞定食</v>
      </c>
      <c r="G4993" s="12" t="str">
        <f aca="false">INDEX(品項主檔!$C$2:$C$11,MATCH($E4993,品項主檔!$A$2:$A$11,0))</f>
        <v>主食</v>
      </c>
      <c r="H4993" s="17" t="n">
        <f aca="false">SUMIFS(品項年度售價!$D$2:$D$31,品項年度售價!$A$2:$A$31,$B4993,品項年度售價!$B$2:$B$31,$E4993)</f>
        <v>275</v>
      </c>
      <c r="I4993" s="4" t="n">
        <v>444</v>
      </c>
      <c r="J4993" s="14" t="n">
        <f aca="false">H4993*I4993</f>
        <v>122100</v>
      </c>
    </row>
    <row r="4994" customFormat="false" ht="15" hidden="false" customHeight="false" outlineLevel="0" collapsed="false">
      <c r="A4994" s="6" t="str">
        <f aca="false">TEXT(B4994,"0")&amp;"-"&amp;TEXT(C4994,"00")</f>
        <v>2026-03</v>
      </c>
      <c r="B4994" s="4" t="n">
        <v>2026</v>
      </c>
      <c r="C4994" s="4" t="n">
        <v>3</v>
      </c>
      <c r="D4994" s="9" t="s">
        <v>300</v>
      </c>
      <c r="E4994" s="9" t="s">
        <v>354</v>
      </c>
      <c r="F4994" s="12" t="str">
        <f aca="false">INDEX(品項主檔!$B$2:$B$11,MATCH($E4994,品項主檔!$A$2:$A$11,0))</f>
        <v>蔥油雞腿飯</v>
      </c>
      <c r="G4994" s="12" t="str">
        <f aca="false">INDEX(品項主檔!$C$2:$C$11,MATCH($E4994,品項主檔!$A$2:$A$11,0))</f>
        <v>主食</v>
      </c>
      <c r="H4994" s="17" t="n">
        <f aca="false">SUMIFS(品項年度售價!$D$2:$D$31,品項年度售價!$A$2:$A$31,$B4994,品項年度售價!$B$2:$B$31,$E4994)</f>
        <v>240</v>
      </c>
      <c r="I4994" s="4" t="n">
        <v>523</v>
      </c>
      <c r="J4994" s="14" t="n">
        <f aca="false">H4994*I4994</f>
        <v>125520</v>
      </c>
    </row>
    <row r="4995" customFormat="false" ht="15" hidden="false" customHeight="false" outlineLevel="0" collapsed="false">
      <c r="A4995" s="6" t="str">
        <f aca="false">TEXT(B4995,"0")&amp;"-"&amp;TEXT(C4995,"00")</f>
        <v>2026-03</v>
      </c>
      <c r="B4995" s="4" t="n">
        <v>2026</v>
      </c>
      <c r="C4995" s="4" t="n">
        <v>3</v>
      </c>
      <c r="D4995" s="9" t="s">
        <v>300</v>
      </c>
      <c r="E4995" s="9" t="s">
        <v>356</v>
      </c>
      <c r="F4995" s="12" t="str">
        <f aca="false">INDEX(品項主檔!$B$2:$B$11,MATCH($E4995,品項主檔!$A$2:$A$11,0))</f>
        <v>黑胡椒豬排飯</v>
      </c>
      <c r="G4995" s="12" t="str">
        <f aca="false">INDEX(品項主檔!$C$2:$C$11,MATCH($E4995,品項主檔!$A$2:$A$11,0))</f>
        <v>主食</v>
      </c>
      <c r="H4995" s="17" t="n">
        <f aca="false">SUMIFS(品項年度售價!$D$2:$D$31,品項年度售價!$A$2:$A$31,$B4995,品項年度售價!$B$2:$B$31,$E4995)</f>
        <v>255</v>
      </c>
      <c r="I4995" s="4" t="n">
        <v>559</v>
      </c>
      <c r="J4995" s="14" t="n">
        <f aca="false">H4995*I4995</f>
        <v>142545</v>
      </c>
    </row>
    <row r="4996" customFormat="false" ht="15" hidden="false" customHeight="false" outlineLevel="0" collapsed="false">
      <c r="A4996" s="6" t="str">
        <f aca="false">TEXT(B4996,"0")&amp;"-"&amp;TEXT(C4996,"00")</f>
        <v>2026-03</v>
      </c>
      <c r="B4996" s="4" t="n">
        <v>2026</v>
      </c>
      <c r="C4996" s="4" t="n">
        <v>3</v>
      </c>
      <c r="D4996" s="9" t="s">
        <v>300</v>
      </c>
      <c r="E4996" s="9" t="s">
        <v>358</v>
      </c>
      <c r="F4996" s="12" t="str">
        <f aca="false">INDEX(品項主檔!$B$2:$B$11,MATCH($E4996,品項主檔!$A$2:$A$11,0))</f>
        <v>麻油雞湯麵</v>
      </c>
      <c r="G4996" s="12" t="str">
        <f aca="false">INDEX(品項主檔!$C$2:$C$11,MATCH($E4996,品項主檔!$A$2:$A$11,0))</f>
        <v>主食</v>
      </c>
      <c r="H4996" s="17" t="n">
        <f aca="false">SUMIFS(品項年度售價!$D$2:$D$31,品項年度售價!$A$2:$A$31,$B4996,品項年度售價!$B$2:$B$31,$E4996)</f>
        <v>320</v>
      </c>
      <c r="I4996" s="4" t="n">
        <v>509</v>
      </c>
      <c r="J4996" s="14" t="n">
        <f aca="false">H4996*I4996</f>
        <v>162880</v>
      </c>
    </row>
    <row r="4997" customFormat="false" ht="15" hidden="false" customHeight="false" outlineLevel="0" collapsed="false">
      <c r="A4997" s="6" t="str">
        <f aca="false">TEXT(B4997,"0")&amp;"-"&amp;TEXT(C4997,"00")</f>
        <v>2026-03</v>
      </c>
      <c r="B4997" s="4" t="n">
        <v>2026</v>
      </c>
      <c r="C4997" s="4" t="n">
        <v>3</v>
      </c>
      <c r="D4997" s="9" t="s">
        <v>300</v>
      </c>
      <c r="E4997" s="9" t="s">
        <v>360</v>
      </c>
      <c r="F4997" s="12" t="str">
        <f aca="false">INDEX(品項主檔!$B$2:$B$11,MATCH($E4997,品項主檔!$A$2:$A$11,0))</f>
        <v>塔香涼麵</v>
      </c>
      <c r="G4997" s="12" t="str">
        <f aca="false">INDEX(品項主檔!$C$2:$C$11,MATCH($E4997,品項主檔!$A$2:$A$11,0))</f>
        <v>主食</v>
      </c>
      <c r="H4997" s="17" t="n">
        <f aca="false">SUMIFS(品項年度售價!$D$2:$D$31,品項年度售價!$A$2:$A$31,$B4997,品項年度售價!$B$2:$B$31,$E4997)</f>
        <v>195</v>
      </c>
      <c r="I4997" s="4" t="n">
        <v>303</v>
      </c>
      <c r="J4997" s="14" t="n">
        <f aca="false">H4997*I4997</f>
        <v>59085</v>
      </c>
    </row>
    <row r="4998" customFormat="false" ht="15" hidden="false" customHeight="false" outlineLevel="0" collapsed="false">
      <c r="A4998" s="6" t="str">
        <f aca="false">TEXT(B4998,"0")&amp;"-"&amp;TEXT(C4998,"00")</f>
        <v>2026-03</v>
      </c>
      <c r="B4998" s="4" t="n">
        <v>2026</v>
      </c>
      <c r="C4998" s="4" t="n">
        <v>3</v>
      </c>
      <c r="D4998" s="9" t="s">
        <v>300</v>
      </c>
      <c r="E4998" s="9" t="s">
        <v>362</v>
      </c>
      <c r="F4998" s="12" t="str">
        <f aca="false">INDEX(品項主檔!$B$2:$B$11,MATCH($E4998,品項主檔!$A$2:$A$11,0))</f>
        <v>海鮮炒飯</v>
      </c>
      <c r="G4998" s="12" t="str">
        <f aca="false">INDEX(品項主檔!$C$2:$C$11,MATCH($E4998,品項主檔!$A$2:$A$11,0))</f>
        <v>主食</v>
      </c>
      <c r="H4998" s="17" t="n">
        <f aca="false">SUMIFS(品項年度售價!$D$2:$D$31,品項年度售價!$A$2:$A$31,$B4998,品項年度售價!$B$2:$B$31,$E4998)</f>
        <v>265</v>
      </c>
      <c r="I4998" s="4" t="n">
        <v>578</v>
      </c>
      <c r="J4998" s="14" t="n">
        <f aca="false">H4998*I4998</f>
        <v>153170</v>
      </c>
    </row>
    <row r="4999" customFormat="false" ht="15" hidden="false" customHeight="false" outlineLevel="0" collapsed="false">
      <c r="A4999" s="6" t="str">
        <f aca="false">TEXT(B4999,"0")&amp;"-"&amp;TEXT(C4999,"00")</f>
        <v>2026-03</v>
      </c>
      <c r="B4999" s="4" t="n">
        <v>2026</v>
      </c>
      <c r="C4999" s="4" t="n">
        <v>3</v>
      </c>
      <c r="D4999" s="9" t="s">
        <v>300</v>
      </c>
      <c r="E4999" s="9" t="s">
        <v>364</v>
      </c>
      <c r="F4999" s="12" t="str">
        <f aca="false">INDEX(品項主檔!$B$2:$B$11,MATCH($E4999,品項主檔!$A$2:$A$11,0))</f>
        <v>酸辣湯</v>
      </c>
      <c r="G4999" s="12" t="str">
        <f aca="false">INDEX(品項主檔!$C$2:$C$11,MATCH($E4999,品項主檔!$A$2:$A$11,0))</f>
        <v>湯品</v>
      </c>
      <c r="H4999" s="17" t="n">
        <f aca="false">SUMIFS(品項年度售價!$D$2:$D$31,品項年度售價!$A$2:$A$31,$B4999,品項年度售價!$B$2:$B$31,$E4999)</f>
        <v>65</v>
      </c>
      <c r="I4999" s="4" t="n">
        <v>2714</v>
      </c>
      <c r="J4999" s="14" t="n">
        <f aca="false">H4999*I4999</f>
        <v>176410</v>
      </c>
    </row>
    <row r="5000" customFormat="false" ht="15" hidden="false" customHeight="false" outlineLevel="0" collapsed="false">
      <c r="A5000" s="6" t="str">
        <f aca="false">TEXT(B5000,"0")&amp;"-"&amp;TEXT(C5000,"00")</f>
        <v>2026-03</v>
      </c>
      <c r="B5000" s="4" t="n">
        <v>2026</v>
      </c>
      <c r="C5000" s="4" t="n">
        <v>3</v>
      </c>
      <c r="D5000" s="9" t="s">
        <v>300</v>
      </c>
      <c r="E5000" s="9" t="s">
        <v>367</v>
      </c>
      <c r="F5000" s="12" t="str">
        <f aca="false">INDEX(品項主檔!$B$2:$B$11,MATCH($E5000,品項主檔!$A$2:$A$11,0))</f>
        <v>招牌滷味拼盤</v>
      </c>
      <c r="G5000" s="12" t="str">
        <f aca="false">INDEX(品項主檔!$C$2:$C$11,MATCH($E5000,品項主檔!$A$2:$A$11,0))</f>
        <v>小菜</v>
      </c>
      <c r="H5000" s="17" t="n">
        <f aca="false">SUMIFS(品項年度售價!$D$2:$D$31,品項年度售價!$A$2:$A$31,$B5000,品項年度售價!$B$2:$B$31,$E5000)</f>
        <v>130</v>
      </c>
      <c r="I5000" s="4" t="n">
        <v>2137</v>
      </c>
      <c r="J5000" s="14" t="n">
        <f aca="false">H5000*I5000</f>
        <v>277810</v>
      </c>
    </row>
    <row r="5001" customFormat="false" ht="15" hidden="false" customHeight="false" outlineLevel="0" collapsed="false">
      <c r="A5001" s="6" t="str">
        <f aca="false">TEXT(B5001,"0")&amp;"-"&amp;TEXT(C5001,"00")</f>
        <v>2026-03</v>
      </c>
      <c r="B5001" s="4" t="n">
        <v>2026</v>
      </c>
      <c r="C5001" s="4" t="n">
        <v>3</v>
      </c>
      <c r="D5001" s="9" t="s">
        <v>300</v>
      </c>
      <c r="E5001" s="9" t="s">
        <v>370</v>
      </c>
      <c r="F5001" s="12" t="str">
        <f aca="false">INDEX(品項主檔!$B$2:$B$11,MATCH($E5001,品項主檔!$A$2:$A$11,0))</f>
        <v>古早味紅茶</v>
      </c>
      <c r="G5001" s="12" t="str">
        <f aca="false">INDEX(品項主檔!$C$2:$C$11,MATCH($E5001,品項主檔!$A$2:$A$11,0))</f>
        <v>飲品</v>
      </c>
      <c r="H5001" s="17" t="n">
        <f aca="false">SUMIFS(品項年度售價!$D$2:$D$31,品項年度售價!$A$2:$A$31,$B5001,品項年度售價!$B$2:$B$31,$E5001)</f>
        <v>45</v>
      </c>
      <c r="I5001" s="4" t="n">
        <v>3742</v>
      </c>
      <c r="J5001" s="14" t="n">
        <f aca="false">H5001*I5001</f>
        <v>168390</v>
      </c>
    </row>
    <row r="5002" customFormat="false" ht="15" hidden="false" customHeight="false" outlineLevel="0" collapsed="false">
      <c r="A5002" s="6" t="str">
        <f aca="false">TEXT(B5002,"0")&amp;"-"&amp;TEXT(C5002,"00")</f>
        <v>2026-03</v>
      </c>
      <c r="B5002" s="4" t="n">
        <v>2026</v>
      </c>
      <c r="C5002" s="4" t="n">
        <v>3</v>
      </c>
      <c r="D5002" s="9" t="s">
        <v>305</v>
      </c>
      <c r="E5002" s="9" t="s">
        <v>349</v>
      </c>
      <c r="F5002" s="12" t="str">
        <f aca="false">INDEX(品項主檔!$B$2:$B$11,MATCH($E5002,品項主檔!$A$2:$A$11,0))</f>
        <v>招牌牛肉麵</v>
      </c>
      <c r="G5002" s="12" t="str">
        <f aca="false">INDEX(品項主檔!$C$2:$C$11,MATCH($E5002,品項主檔!$A$2:$A$11,0))</f>
        <v>主食</v>
      </c>
      <c r="H5002" s="17" t="n">
        <f aca="false">SUMIFS(品項年度售價!$D$2:$D$31,品項年度售價!$A$2:$A$31,$B5002,品項年度售價!$B$2:$B$31,$E5002)</f>
        <v>305</v>
      </c>
      <c r="I5002" s="4" t="n">
        <v>393</v>
      </c>
      <c r="J5002" s="14" t="n">
        <f aca="false">H5002*I5002</f>
        <v>119865</v>
      </c>
    </row>
    <row r="5003" customFormat="false" ht="15" hidden="false" customHeight="false" outlineLevel="0" collapsed="false">
      <c r="A5003" s="6" t="str">
        <f aca="false">TEXT(B5003,"0")&amp;"-"&amp;TEXT(C5003,"00")</f>
        <v>2026-03</v>
      </c>
      <c r="B5003" s="4" t="n">
        <v>2026</v>
      </c>
      <c r="C5003" s="4" t="n">
        <v>3</v>
      </c>
      <c r="D5003" s="9" t="s">
        <v>305</v>
      </c>
      <c r="E5003" s="9" t="s">
        <v>352</v>
      </c>
      <c r="F5003" s="12" t="str">
        <f aca="false">INDEX(品項主檔!$B$2:$B$11,MATCH($E5003,品項主檔!$A$2:$A$11,0))</f>
        <v>三杯雞定食</v>
      </c>
      <c r="G5003" s="12" t="str">
        <f aca="false">INDEX(品項主檔!$C$2:$C$11,MATCH($E5003,品項主檔!$A$2:$A$11,0))</f>
        <v>主食</v>
      </c>
      <c r="H5003" s="17" t="n">
        <f aca="false">SUMIFS(品項年度售價!$D$2:$D$31,品項年度售價!$A$2:$A$31,$B5003,品項年度售價!$B$2:$B$31,$E5003)</f>
        <v>275</v>
      </c>
      <c r="I5003" s="4" t="n">
        <v>425</v>
      </c>
      <c r="J5003" s="14" t="n">
        <f aca="false">H5003*I5003</f>
        <v>116875</v>
      </c>
    </row>
    <row r="5004" customFormat="false" ht="15" hidden="false" customHeight="false" outlineLevel="0" collapsed="false">
      <c r="A5004" s="6" t="str">
        <f aca="false">TEXT(B5004,"0")&amp;"-"&amp;TEXT(C5004,"00")</f>
        <v>2026-03</v>
      </c>
      <c r="B5004" s="4" t="n">
        <v>2026</v>
      </c>
      <c r="C5004" s="4" t="n">
        <v>3</v>
      </c>
      <c r="D5004" s="9" t="s">
        <v>305</v>
      </c>
      <c r="E5004" s="9" t="s">
        <v>354</v>
      </c>
      <c r="F5004" s="12" t="str">
        <f aca="false">INDEX(品項主檔!$B$2:$B$11,MATCH($E5004,品項主檔!$A$2:$A$11,0))</f>
        <v>蔥油雞腿飯</v>
      </c>
      <c r="G5004" s="12" t="str">
        <f aca="false">INDEX(品項主檔!$C$2:$C$11,MATCH($E5004,品項主檔!$A$2:$A$11,0))</f>
        <v>主食</v>
      </c>
      <c r="H5004" s="17" t="n">
        <f aca="false">SUMIFS(品項年度售價!$D$2:$D$31,品項年度售價!$A$2:$A$31,$B5004,品項年度售價!$B$2:$B$31,$E5004)</f>
        <v>240</v>
      </c>
      <c r="I5004" s="4" t="n">
        <v>413</v>
      </c>
      <c r="J5004" s="14" t="n">
        <f aca="false">H5004*I5004</f>
        <v>99120</v>
      </c>
    </row>
    <row r="5005" customFormat="false" ht="15" hidden="false" customHeight="false" outlineLevel="0" collapsed="false">
      <c r="A5005" s="6" t="str">
        <f aca="false">TEXT(B5005,"0")&amp;"-"&amp;TEXT(C5005,"00")</f>
        <v>2026-03</v>
      </c>
      <c r="B5005" s="4" t="n">
        <v>2026</v>
      </c>
      <c r="C5005" s="4" t="n">
        <v>3</v>
      </c>
      <c r="D5005" s="9" t="s">
        <v>305</v>
      </c>
      <c r="E5005" s="9" t="s">
        <v>356</v>
      </c>
      <c r="F5005" s="12" t="str">
        <f aca="false">INDEX(品項主檔!$B$2:$B$11,MATCH($E5005,品項主檔!$A$2:$A$11,0))</f>
        <v>黑胡椒豬排飯</v>
      </c>
      <c r="G5005" s="12" t="str">
        <f aca="false">INDEX(品項主檔!$C$2:$C$11,MATCH($E5005,品項主檔!$A$2:$A$11,0))</f>
        <v>主食</v>
      </c>
      <c r="H5005" s="17" t="n">
        <f aca="false">SUMIFS(品項年度售價!$D$2:$D$31,品項年度售價!$A$2:$A$31,$B5005,品項年度售價!$B$2:$B$31,$E5005)</f>
        <v>255</v>
      </c>
      <c r="I5005" s="4" t="n">
        <v>427</v>
      </c>
      <c r="J5005" s="14" t="n">
        <f aca="false">H5005*I5005</f>
        <v>108885</v>
      </c>
    </row>
    <row r="5006" customFormat="false" ht="15" hidden="false" customHeight="false" outlineLevel="0" collapsed="false">
      <c r="A5006" s="6" t="str">
        <f aca="false">TEXT(B5006,"0")&amp;"-"&amp;TEXT(C5006,"00")</f>
        <v>2026-03</v>
      </c>
      <c r="B5006" s="4" t="n">
        <v>2026</v>
      </c>
      <c r="C5006" s="4" t="n">
        <v>3</v>
      </c>
      <c r="D5006" s="9" t="s">
        <v>305</v>
      </c>
      <c r="E5006" s="9" t="s">
        <v>358</v>
      </c>
      <c r="F5006" s="12" t="str">
        <f aca="false">INDEX(品項主檔!$B$2:$B$11,MATCH($E5006,品項主檔!$A$2:$A$11,0))</f>
        <v>麻油雞湯麵</v>
      </c>
      <c r="G5006" s="12" t="str">
        <f aca="false">INDEX(品項主檔!$C$2:$C$11,MATCH($E5006,品項主檔!$A$2:$A$11,0))</f>
        <v>主食</v>
      </c>
      <c r="H5006" s="17" t="n">
        <f aca="false">SUMIFS(品項年度售價!$D$2:$D$31,品項年度售價!$A$2:$A$31,$B5006,品項年度售價!$B$2:$B$31,$E5006)</f>
        <v>320</v>
      </c>
      <c r="I5006" s="4" t="n">
        <v>433</v>
      </c>
      <c r="J5006" s="14" t="n">
        <f aca="false">H5006*I5006</f>
        <v>138560</v>
      </c>
    </row>
    <row r="5007" customFormat="false" ht="15" hidden="false" customHeight="false" outlineLevel="0" collapsed="false">
      <c r="A5007" s="6" t="str">
        <f aca="false">TEXT(B5007,"0")&amp;"-"&amp;TEXT(C5007,"00")</f>
        <v>2026-03</v>
      </c>
      <c r="B5007" s="4" t="n">
        <v>2026</v>
      </c>
      <c r="C5007" s="4" t="n">
        <v>3</v>
      </c>
      <c r="D5007" s="9" t="s">
        <v>305</v>
      </c>
      <c r="E5007" s="9" t="s">
        <v>360</v>
      </c>
      <c r="F5007" s="12" t="str">
        <f aca="false">INDEX(品項主檔!$B$2:$B$11,MATCH($E5007,品項主檔!$A$2:$A$11,0))</f>
        <v>塔香涼麵</v>
      </c>
      <c r="G5007" s="12" t="str">
        <f aca="false">INDEX(品項主檔!$C$2:$C$11,MATCH($E5007,品項主檔!$A$2:$A$11,0))</f>
        <v>主食</v>
      </c>
      <c r="H5007" s="17" t="n">
        <f aca="false">SUMIFS(品項年度售價!$D$2:$D$31,品項年度售價!$A$2:$A$31,$B5007,品項年度售價!$B$2:$B$31,$E5007)</f>
        <v>195</v>
      </c>
      <c r="I5007" s="4" t="n">
        <v>386</v>
      </c>
      <c r="J5007" s="14" t="n">
        <f aca="false">H5007*I5007</f>
        <v>75270</v>
      </c>
    </row>
    <row r="5008" customFormat="false" ht="15" hidden="false" customHeight="false" outlineLevel="0" collapsed="false">
      <c r="A5008" s="6" t="str">
        <f aca="false">TEXT(B5008,"0")&amp;"-"&amp;TEXT(C5008,"00")</f>
        <v>2026-03</v>
      </c>
      <c r="B5008" s="4" t="n">
        <v>2026</v>
      </c>
      <c r="C5008" s="4" t="n">
        <v>3</v>
      </c>
      <c r="D5008" s="9" t="s">
        <v>305</v>
      </c>
      <c r="E5008" s="9" t="s">
        <v>362</v>
      </c>
      <c r="F5008" s="12" t="str">
        <f aca="false">INDEX(品項主檔!$B$2:$B$11,MATCH($E5008,品項主檔!$A$2:$A$11,0))</f>
        <v>海鮮炒飯</v>
      </c>
      <c r="G5008" s="12" t="str">
        <f aca="false">INDEX(品項主檔!$C$2:$C$11,MATCH($E5008,品項主檔!$A$2:$A$11,0))</f>
        <v>主食</v>
      </c>
      <c r="H5008" s="17" t="n">
        <f aca="false">SUMIFS(品項年度售價!$D$2:$D$31,品項年度售價!$A$2:$A$31,$B5008,品項年度售價!$B$2:$B$31,$E5008)</f>
        <v>265</v>
      </c>
      <c r="I5008" s="4" t="n">
        <v>553</v>
      </c>
      <c r="J5008" s="14" t="n">
        <f aca="false">H5008*I5008</f>
        <v>146545</v>
      </c>
    </row>
    <row r="5009" customFormat="false" ht="15" hidden="false" customHeight="false" outlineLevel="0" collapsed="false">
      <c r="A5009" s="6" t="str">
        <f aca="false">TEXT(B5009,"0")&amp;"-"&amp;TEXT(C5009,"00")</f>
        <v>2026-03</v>
      </c>
      <c r="B5009" s="4" t="n">
        <v>2026</v>
      </c>
      <c r="C5009" s="4" t="n">
        <v>3</v>
      </c>
      <c r="D5009" s="9" t="s">
        <v>305</v>
      </c>
      <c r="E5009" s="9" t="s">
        <v>364</v>
      </c>
      <c r="F5009" s="12" t="str">
        <f aca="false">INDEX(品項主檔!$B$2:$B$11,MATCH($E5009,品項主檔!$A$2:$A$11,0))</f>
        <v>酸辣湯</v>
      </c>
      <c r="G5009" s="12" t="str">
        <f aca="false">INDEX(品項主檔!$C$2:$C$11,MATCH($E5009,品項主檔!$A$2:$A$11,0))</f>
        <v>湯品</v>
      </c>
      <c r="H5009" s="17" t="n">
        <f aca="false">SUMIFS(品項年度售價!$D$2:$D$31,品項年度售價!$A$2:$A$31,$B5009,品項年度售價!$B$2:$B$31,$E5009)</f>
        <v>65</v>
      </c>
      <c r="I5009" s="4" t="n">
        <v>2349</v>
      </c>
      <c r="J5009" s="14" t="n">
        <f aca="false">H5009*I5009</f>
        <v>152685</v>
      </c>
    </row>
    <row r="5010" customFormat="false" ht="15" hidden="false" customHeight="false" outlineLevel="0" collapsed="false">
      <c r="A5010" s="6" t="str">
        <f aca="false">TEXT(B5010,"0")&amp;"-"&amp;TEXT(C5010,"00")</f>
        <v>2026-03</v>
      </c>
      <c r="B5010" s="4" t="n">
        <v>2026</v>
      </c>
      <c r="C5010" s="4" t="n">
        <v>3</v>
      </c>
      <c r="D5010" s="9" t="s">
        <v>305</v>
      </c>
      <c r="E5010" s="9" t="s">
        <v>367</v>
      </c>
      <c r="F5010" s="12" t="str">
        <f aca="false">INDEX(品項主檔!$B$2:$B$11,MATCH($E5010,品項主檔!$A$2:$A$11,0))</f>
        <v>招牌滷味拼盤</v>
      </c>
      <c r="G5010" s="12" t="str">
        <f aca="false">INDEX(品項主檔!$C$2:$C$11,MATCH($E5010,品項主檔!$A$2:$A$11,0))</f>
        <v>小菜</v>
      </c>
      <c r="H5010" s="17" t="n">
        <f aca="false">SUMIFS(品項年度售價!$D$2:$D$31,品項年度售價!$A$2:$A$31,$B5010,品項年度售價!$B$2:$B$31,$E5010)</f>
        <v>130</v>
      </c>
      <c r="I5010" s="4" t="n">
        <v>1780</v>
      </c>
      <c r="J5010" s="14" t="n">
        <f aca="false">H5010*I5010</f>
        <v>231400</v>
      </c>
    </row>
    <row r="5011" customFormat="false" ht="15" hidden="false" customHeight="false" outlineLevel="0" collapsed="false">
      <c r="A5011" s="6" t="str">
        <f aca="false">TEXT(B5011,"0")&amp;"-"&amp;TEXT(C5011,"00")</f>
        <v>2026-03</v>
      </c>
      <c r="B5011" s="4" t="n">
        <v>2026</v>
      </c>
      <c r="C5011" s="4" t="n">
        <v>3</v>
      </c>
      <c r="D5011" s="9" t="s">
        <v>305</v>
      </c>
      <c r="E5011" s="9" t="s">
        <v>370</v>
      </c>
      <c r="F5011" s="12" t="str">
        <f aca="false">INDEX(品項主檔!$B$2:$B$11,MATCH($E5011,品項主檔!$A$2:$A$11,0))</f>
        <v>古早味紅茶</v>
      </c>
      <c r="G5011" s="12" t="str">
        <f aca="false">INDEX(品項主檔!$C$2:$C$11,MATCH($E5011,品項主檔!$A$2:$A$11,0))</f>
        <v>飲品</v>
      </c>
      <c r="H5011" s="17" t="n">
        <f aca="false">SUMIFS(品項年度售價!$D$2:$D$31,品項年度售價!$A$2:$A$31,$B5011,品項年度售價!$B$2:$B$31,$E5011)</f>
        <v>45</v>
      </c>
      <c r="I5011" s="4" t="n">
        <v>4648</v>
      </c>
      <c r="J5011" s="14" t="n">
        <f aca="false">H5011*I5011</f>
        <v>209160</v>
      </c>
    </row>
    <row r="5012" customFormat="false" ht="15" hidden="false" customHeight="false" outlineLevel="0" collapsed="false">
      <c r="A5012" s="6" t="str">
        <f aca="false">TEXT(B5012,"0")&amp;"-"&amp;TEXT(C5012,"00")</f>
        <v>2026-03</v>
      </c>
      <c r="B5012" s="4" t="n">
        <v>2026</v>
      </c>
      <c r="C5012" s="4" t="n">
        <v>3</v>
      </c>
      <c r="D5012" s="9" t="s">
        <v>307</v>
      </c>
      <c r="E5012" s="9" t="s">
        <v>349</v>
      </c>
      <c r="F5012" s="12" t="str">
        <f aca="false">INDEX(品項主檔!$B$2:$B$11,MATCH($E5012,品項主檔!$A$2:$A$11,0))</f>
        <v>招牌牛肉麵</v>
      </c>
      <c r="G5012" s="12" t="str">
        <f aca="false">INDEX(品項主檔!$C$2:$C$11,MATCH($E5012,品項主檔!$A$2:$A$11,0))</f>
        <v>主食</v>
      </c>
      <c r="H5012" s="17" t="n">
        <f aca="false">SUMIFS(品項年度售價!$D$2:$D$31,品項年度售價!$A$2:$A$31,$B5012,品項年度售價!$B$2:$B$31,$E5012)</f>
        <v>305</v>
      </c>
      <c r="I5012" s="4" t="n">
        <v>302</v>
      </c>
      <c r="J5012" s="14" t="n">
        <f aca="false">H5012*I5012</f>
        <v>92110</v>
      </c>
    </row>
    <row r="5013" customFormat="false" ht="15" hidden="false" customHeight="false" outlineLevel="0" collapsed="false">
      <c r="A5013" s="6" t="str">
        <f aca="false">TEXT(B5013,"0")&amp;"-"&amp;TEXT(C5013,"00")</f>
        <v>2026-03</v>
      </c>
      <c r="B5013" s="4" t="n">
        <v>2026</v>
      </c>
      <c r="C5013" s="4" t="n">
        <v>3</v>
      </c>
      <c r="D5013" s="9" t="s">
        <v>307</v>
      </c>
      <c r="E5013" s="9" t="s">
        <v>352</v>
      </c>
      <c r="F5013" s="12" t="str">
        <f aca="false">INDEX(品項主檔!$B$2:$B$11,MATCH($E5013,品項主檔!$A$2:$A$11,0))</f>
        <v>三杯雞定食</v>
      </c>
      <c r="G5013" s="12" t="str">
        <f aca="false">INDEX(品項主檔!$C$2:$C$11,MATCH($E5013,品項主檔!$A$2:$A$11,0))</f>
        <v>主食</v>
      </c>
      <c r="H5013" s="17" t="n">
        <f aca="false">SUMIFS(品項年度售價!$D$2:$D$31,品項年度售價!$A$2:$A$31,$B5013,品項年度售價!$B$2:$B$31,$E5013)</f>
        <v>275</v>
      </c>
      <c r="I5013" s="4" t="n">
        <v>411</v>
      </c>
      <c r="J5013" s="14" t="n">
        <f aca="false">H5013*I5013</f>
        <v>113025</v>
      </c>
    </row>
    <row r="5014" customFormat="false" ht="15" hidden="false" customHeight="false" outlineLevel="0" collapsed="false">
      <c r="A5014" s="6" t="str">
        <f aca="false">TEXT(B5014,"0")&amp;"-"&amp;TEXT(C5014,"00")</f>
        <v>2026-03</v>
      </c>
      <c r="B5014" s="4" t="n">
        <v>2026</v>
      </c>
      <c r="C5014" s="4" t="n">
        <v>3</v>
      </c>
      <c r="D5014" s="9" t="s">
        <v>307</v>
      </c>
      <c r="E5014" s="9" t="s">
        <v>354</v>
      </c>
      <c r="F5014" s="12" t="str">
        <f aca="false">INDEX(品項主檔!$B$2:$B$11,MATCH($E5014,品項主檔!$A$2:$A$11,0))</f>
        <v>蔥油雞腿飯</v>
      </c>
      <c r="G5014" s="12" t="str">
        <f aca="false">INDEX(品項主檔!$C$2:$C$11,MATCH($E5014,品項主檔!$A$2:$A$11,0))</f>
        <v>主食</v>
      </c>
      <c r="H5014" s="17" t="n">
        <f aca="false">SUMIFS(品項年度售價!$D$2:$D$31,品項年度售價!$A$2:$A$31,$B5014,品項年度售價!$B$2:$B$31,$E5014)</f>
        <v>240</v>
      </c>
      <c r="I5014" s="4" t="n">
        <v>428</v>
      </c>
      <c r="J5014" s="14" t="n">
        <f aca="false">H5014*I5014</f>
        <v>102720</v>
      </c>
    </row>
    <row r="5015" customFormat="false" ht="15" hidden="false" customHeight="false" outlineLevel="0" collapsed="false">
      <c r="A5015" s="6" t="str">
        <f aca="false">TEXT(B5015,"0")&amp;"-"&amp;TEXT(C5015,"00")</f>
        <v>2026-03</v>
      </c>
      <c r="B5015" s="4" t="n">
        <v>2026</v>
      </c>
      <c r="C5015" s="4" t="n">
        <v>3</v>
      </c>
      <c r="D5015" s="9" t="s">
        <v>307</v>
      </c>
      <c r="E5015" s="9" t="s">
        <v>356</v>
      </c>
      <c r="F5015" s="12" t="str">
        <f aca="false">INDEX(品項主檔!$B$2:$B$11,MATCH($E5015,品項主檔!$A$2:$A$11,0))</f>
        <v>黑胡椒豬排飯</v>
      </c>
      <c r="G5015" s="12" t="str">
        <f aca="false">INDEX(品項主檔!$C$2:$C$11,MATCH($E5015,品項主檔!$A$2:$A$11,0))</f>
        <v>主食</v>
      </c>
      <c r="H5015" s="17" t="n">
        <f aca="false">SUMIFS(品項年度售價!$D$2:$D$31,品項年度售價!$A$2:$A$31,$B5015,品項年度售價!$B$2:$B$31,$E5015)</f>
        <v>255</v>
      </c>
      <c r="I5015" s="4" t="n">
        <v>295</v>
      </c>
      <c r="J5015" s="14" t="n">
        <f aca="false">H5015*I5015</f>
        <v>75225</v>
      </c>
    </row>
    <row r="5016" customFormat="false" ht="15" hidden="false" customHeight="false" outlineLevel="0" collapsed="false">
      <c r="A5016" s="6" t="str">
        <f aca="false">TEXT(B5016,"0")&amp;"-"&amp;TEXT(C5016,"00")</f>
        <v>2026-03</v>
      </c>
      <c r="B5016" s="4" t="n">
        <v>2026</v>
      </c>
      <c r="C5016" s="4" t="n">
        <v>3</v>
      </c>
      <c r="D5016" s="9" t="s">
        <v>307</v>
      </c>
      <c r="E5016" s="9" t="s">
        <v>358</v>
      </c>
      <c r="F5016" s="12" t="str">
        <f aca="false">INDEX(品項主檔!$B$2:$B$11,MATCH($E5016,品項主檔!$A$2:$A$11,0))</f>
        <v>麻油雞湯麵</v>
      </c>
      <c r="G5016" s="12" t="str">
        <f aca="false">INDEX(品項主檔!$C$2:$C$11,MATCH($E5016,品項主檔!$A$2:$A$11,0))</f>
        <v>主食</v>
      </c>
      <c r="H5016" s="17" t="n">
        <f aca="false">SUMIFS(品項年度售價!$D$2:$D$31,品項年度售價!$A$2:$A$31,$B5016,品項年度售價!$B$2:$B$31,$E5016)</f>
        <v>320</v>
      </c>
      <c r="I5016" s="4" t="n">
        <v>394</v>
      </c>
      <c r="J5016" s="14" t="n">
        <f aca="false">H5016*I5016</f>
        <v>126080</v>
      </c>
    </row>
    <row r="5017" customFormat="false" ht="15" hidden="false" customHeight="false" outlineLevel="0" collapsed="false">
      <c r="A5017" s="6" t="str">
        <f aca="false">TEXT(B5017,"0")&amp;"-"&amp;TEXT(C5017,"00")</f>
        <v>2026-03</v>
      </c>
      <c r="B5017" s="4" t="n">
        <v>2026</v>
      </c>
      <c r="C5017" s="4" t="n">
        <v>3</v>
      </c>
      <c r="D5017" s="9" t="s">
        <v>307</v>
      </c>
      <c r="E5017" s="9" t="s">
        <v>360</v>
      </c>
      <c r="F5017" s="12" t="str">
        <f aca="false">INDEX(品項主檔!$B$2:$B$11,MATCH($E5017,品項主檔!$A$2:$A$11,0))</f>
        <v>塔香涼麵</v>
      </c>
      <c r="G5017" s="12" t="str">
        <f aca="false">INDEX(品項主檔!$C$2:$C$11,MATCH($E5017,品項主檔!$A$2:$A$11,0))</f>
        <v>主食</v>
      </c>
      <c r="H5017" s="17" t="n">
        <f aca="false">SUMIFS(品項年度售價!$D$2:$D$31,品項年度售價!$A$2:$A$31,$B5017,品項年度售價!$B$2:$B$31,$E5017)</f>
        <v>195</v>
      </c>
      <c r="I5017" s="4" t="n">
        <v>279</v>
      </c>
      <c r="J5017" s="14" t="n">
        <f aca="false">H5017*I5017</f>
        <v>54405</v>
      </c>
    </row>
    <row r="5018" customFormat="false" ht="15" hidden="false" customHeight="false" outlineLevel="0" collapsed="false">
      <c r="A5018" s="6" t="str">
        <f aca="false">TEXT(B5018,"0")&amp;"-"&amp;TEXT(C5018,"00")</f>
        <v>2026-03</v>
      </c>
      <c r="B5018" s="4" t="n">
        <v>2026</v>
      </c>
      <c r="C5018" s="4" t="n">
        <v>3</v>
      </c>
      <c r="D5018" s="9" t="s">
        <v>307</v>
      </c>
      <c r="E5018" s="9" t="s">
        <v>362</v>
      </c>
      <c r="F5018" s="12" t="str">
        <f aca="false">INDEX(品項主檔!$B$2:$B$11,MATCH($E5018,品項主檔!$A$2:$A$11,0))</f>
        <v>海鮮炒飯</v>
      </c>
      <c r="G5018" s="12" t="str">
        <f aca="false">INDEX(品項主檔!$C$2:$C$11,MATCH($E5018,品項主檔!$A$2:$A$11,0))</f>
        <v>主食</v>
      </c>
      <c r="H5018" s="17" t="n">
        <f aca="false">SUMIFS(品項年度售價!$D$2:$D$31,品項年度售價!$A$2:$A$31,$B5018,品項年度售價!$B$2:$B$31,$E5018)</f>
        <v>265</v>
      </c>
      <c r="I5018" s="4" t="n">
        <v>416</v>
      </c>
      <c r="J5018" s="14" t="n">
        <f aca="false">H5018*I5018</f>
        <v>110240</v>
      </c>
    </row>
    <row r="5019" customFormat="false" ht="15" hidden="false" customHeight="false" outlineLevel="0" collapsed="false">
      <c r="A5019" s="6" t="str">
        <f aca="false">TEXT(B5019,"0")&amp;"-"&amp;TEXT(C5019,"00")</f>
        <v>2026-03</v>
      </c>
      <c r="B5019" s="4" t="n">
        <v>2026</v>
      </c>
      <c r="C5019" s="4" t="n">
        <v>3</v>
      </c>
      <c r="D5019" s="9" t="s">
        <v>307</v>
      </c>
      <c r="E5019" s="9" t="s">
        <v>364</v>
      </c>
      <c r="F5019" s="12" t="str">
        <f aca="false">INDEX(品項主檔!$B$2:$B$11,MATCH($E5019,品項主檔!$A$2:$A$11,0))</f>
        <v>酸辣湯</v>
      </c>
      <c r="G5019" s="12" t="str">
        <f aca="false">INDEX(品項主檔!$C$2:$C$11,MATCH($E5019,品項主檔!$A$2:$A$11,0))</f>
        <v>湯品</v>
      </c>
      <c r="H5019" s="17" t="n">
        <f aca="false">SUMIFS(品項年度售價!$D$2:$D$31,品項年度售價!$A$2:$A$31,$B5019,品項年度售價!$B$2:$B$31,$E5019)</f>
        <v>65</v>
      </c>
      <c r="I5019" s="4" t="n">
        <v>2141</v>
      </c>
      <c r="J5019" s="14" t="n">
        <f aca="false">H5019*I5019</f>
        <v>139165</v>
      </c>
    </row>
    <row r="5020" customFormat="false" ht="15" hidden="false" customHeight="false" outlineLevel="0" collapsed="false">
      <c r="A5020" s="6" t="str">
        <f aca="false">TEXT(B5020,"0")&amp;"-"&amp;TEXT(C5020,"00")</f>
        <v>2026-03</v>
      </c>
      <c r="B5020" s="4" t="n">
        <v>2026</v>
      </c>
      <c r="C5020" s="4" t="n">
        <v>3</v>
      </c>
      <c r="D5020" s="9" t="s">
        <v>307</v>
      </c>
      <c r="E5020" s="9" t="s">
        <v>367</v>
      </c>
      <c r="F5020" s="12" t="str">
        <f aca="false">INDEX(品項主檔!$B$2:$B$11,MATCH($E5020,品項主檔!$A$2:$A$11,0))</f>
        <v>招牌滷味拼盤</v>
      </c>
      <c r="G5020" s="12" t="str">
        <f aca="false">INDEX(品項主檔!$C$2:$C$11,MATCH($E5020,品項主檔!$A$2:$A$11,0))</f>
        <v>小菜</v>
      </c>
      <c r="H5020" s="17" t="n">
        <f aca="false">SUMIFS(品項年度售價!$D$2:$D$31,品項年度售價!$A$2:$A$31,$B5020,品項年度售價!$B$2:$B$31,$E5020)</f>
        <v>130</v>
      </c>
      <c r="I5020" s="4" t="n">
        <v>1136</v>
      </c>
      <c r="J5020" s="14" t="n">
        <f aca="false">H5020*I5020</f>
        <v>147680</v>
      </c>
    </row>
    <row r="5021" customFormat="false" ht="15" hidden="false" customHeight="false" outlineLevel="0" collapsed="false">
      <c r="A5021" s="6" t="str">
        <f aca="false">TEXT(B5021,"0")&amp;"-"&amp;TEXT(C5021,"00")</f>
        <v>2026-03</v>
      </c>
      <c r="B5021" s="4" t="n">
        <v>2026</v>
      </c>
      <c r="C5021" s="4" t="n">
        <v>3</v>
      </c>
      <c r="D5021" s="9" t="s">
        <v>307</v>
      </c>
      <c r="E5021" s="9" t="s">
        <v>370</v>
      </c>
      <c r="F5021" s="12" t="str">
        <f aca="false">INDEX(品項主檔!$B$2:$B$11,MATCH($E5021,品項主檔!$A$2:$A$11,0))</f>
        <v>古早味紅茶</v>
      </c>
      <c r="G5021" s="12" t="str">
        <f aca="false">INDEX(品項主檔!$C$2:$C$11,MATCH($E5021,品項主檔!$A$2:$A$11,0))</f>
        <v>飲品</v>
      </c>
      <c r="H5021" s="17" t="n">
        <f aca="false">SUMIFS(品項年度售價!$D$2:$D$31,品項年度售價!$A$2:$A$31,$B5021,品項年度售價!$B$2:$B$31,$E5021)</f>
        <v>45</v>
      </c>
      <c r="I5021" s="4" t="n">
        <v>2771</v>
      </c>
      <c r="J5021" s="14" t="n">
        <f aca="false">H5021*I5021</f>
        <v>124695</v>
      </c>
    </row>
    <row r="5022" customFormat="false" ht="15" hidden="false" customHeight="false" outlineLevel="0" collapsed="false">
      <c r="A5022" s="6" t="str">
        <f aca="false">TEXT(B5022,"0")&amp;"-"&amp;TEXT(C5022,"00")</f>
        <v>2026-03</v>
      </c>
      <c r="B5022" s="4" t="n">
        <v>2026</v>
      </c>
      <c r="C5022" s="4" t="n">
        <v>3</v>
      </c>
      <c r="D5022" s="9" t="s">
        <v>310</v>
      </c>
      <c r="E5022" s="9" t="s">
        <v>349</v>
      </c>
      <c r="F5022" s="12" t="str">
        <f aca="false">INDEX(品項主檔!$B$2:$B$11,MATCH($E5022,品項主檔!$A$2:$A$11,0))</f>
        <v>招牌牛肉麵</v>
      </c>
      <c r="G5022" s="12" t="str">
        <f aca="false">INDEX(品項主檔!$C$2:$C$11,MATCH($E5022,品項主檔!$A$2:$A$11,0))</f>
        <v>主食</v>
      </c>
      <c r="H5022" s="17" t="n">
        <f aca="false">SUMIFS(品項年度售價!$D$2:$D$31,品項年度售價!$A$2:$A$31,$B5022,品項年度售價!$B$2:$B$31,$E5022)</f>
        <v>305</v>
      </c>
      <c r="I5022" s="4" t="n">
        <v>233</v>
      </c>
      <c r="J5022" s="14" t="n">
        <f aca="false">H5022*I5022</f>
        <v>71065</v>
      </c>
    </row>
    <row r="5023" customFormat="false" ht="15" hidden="false" customHeight="false" outlineLevel="0" collapsed="false">
      <c r="A5023" s="6" t="str">
        <f aca="false">TEXT(B5023,"0")&amp;"-"&amp;TEXT(C5023,"00")</f>
        <v>2026-03</v>
      </c>
      <c r="B5023" s="4" t="n">
        <v>2026</v>
      </c>
      <c r="C5023" s="4" t="n">
        <v>3</v>
      </c>
      <c r="D5023" s="9" t="s">
        <v>310</v>
      </c>
      <c r="E5023" s="9" t="s">
        <v>352</v>
      </c>
      <c r="F5023" s="12" t="str">
        <f aca="false">INDEX(品項主檔!$B$2:$B$11,MATCH($E5023,品項主檔!$A$2:$A$11,0))</f>
        <v>三杯雞定食</v>
      </c>
      <c r="G5023" s="12" t="str">
        <f aca="false">INDEX(品項主檔!$C$2:$C$11,MATCH($E5023,品項主檔!$A$2:$A$11,0))</f>
        <v>主食</v>
      </c>
      <c r="H5023" s="17" t="n">
        <f aca="false">SUMIFS(品項年度售價!$D$2:$D$31,品項年度售價!$A$2:$A$31,$B5023,品項年度售價!$B$2:$B$31,$E5023)</f>
        <v>275</v>
      </c>
      <c r="I5023" s="4" t="n">
        <v>242</v>
      </c>
      <c r="J5023" s="14" t="n">
        <f aca="false">H5023*I5023</f>
        <v>66550</v>
      </c>
    </row>
    <row r="5024" customFormat="false" ht="15" hidden="false" customHeight="false" outlineLevel="0" collapsed="false">
      <c r="A5024" s="6" t="str">
        <f aca="false">TEXT(B5024,"0")&amp;"-"&amp;TEXT(C5024,"00")</f>
        <v>2026-03</v>
      </c>
      <c r="B5024" s="4" t="n">
        <v>2026</v>
      </c>
      <c r="C5024" s="4" t="n">
        <v>3</v>
      </c>
      <c r="D5024" s="9" t="s">
        <v>310</v>
      </c>
      <c r="E5024" s="9" t="s">
        <v>354</v>
      </c>
      <c r="F5024" s="12" t="str">
        <f aca="false">INDEX(品項主檔!$B$2:$B$11,MATCH($E5024,品項主檔!$A$2:$A$11,0))</f>
        <v>蔥油雞腿飯</v>
      </c>
      <c r="G5024" s="12" t="str">
        <f aca="false">INDEX(品項主檔!$C$2:$C$11,MATCH($E5024,品項主檔!$A$2:$A$11,0))</f>
        <v>主食</v>
      </c>
      <c r="H5024" s="17" t="n">
        <f aca="false">SUMIFS(品項年度售價!$D$2:$D$31,品項年度售價!$A$2:$A$31,$B5024,品項年度售價!$B$2:$B$31,$E5024)</f>
        <v>240</v>
      </c>
      <c r="I5024" s="4" t="n">
        <v>289</v>
      </c>
      <c r="J5024" s="14" t="n">
        <f aca="false">H5024*I5024</f>
        <v>69360</v>
      </c>
    </row>
    <row r="5025" customFormat="false" ht="15" hidden="false" customHeight="false" outlineLevel="0" collapsed="false">
      <c r="A5025" s="6" t="str">
        <f aca="false">TEXT(B5025,"0")&amp;"-"&amp;TEXT(C5025,"00")</f>
        <v>2026-03</v>
      </c>
      <c r="B5025" s="4" t="n">
        <v>2026</v>
      </c>
      <c r="C5025" s="4" t="n">
        <v>3</v>
      </c>
      <c r="D5025" s="9" t="s">
        <v>310</v>
      </c>
      <c r="E5025" s="9" t="s">
        <v>356</v>
      </c>
      <c r="F5025" s="12" t="str">
        <f aca="false">INDEX(品項主檔!$B$2:$B$11,MATCH($E5025,品項主檔!$A$2:$A$11,0))</f>
        <v>黑胡椒豬排飯</v>
      </c>
      <c r="G5025" s="12" t="str">
        <f aca="false">INDEX(品項主檔!$C$2:$C$11,MATCH($E5025,品項主檔!$A$2:$A$11,0))</f>
        <v>主食</v>
      </c>
      <c r="H5025" s="17" t="n">
        <f aca="false">SUMIFS(品項年度售價!$D$2:$D$31,品項年度售價!$A$2:$A$31,$B5025,品項年度售價!$B$2:$B$31,$E5025)</f>
        <v>255</v>
      </c>
      <c r="I5025" s="4" t="n">
        <v>286</v>
      </c>
      <c r="J5025" s="14" t="n">
        <f aca="false">H5025*I5025</f>
        <v>72930</v>
      </c>
    </row>
    <row r="5026" customFormat="false" ht="15" hidden="false" customHeight="false" outlineLevel="0" collapsed="false">
      <c r="A5026" s="6" t="str">
        <f aca="false">TEXT(B5026,"0")&amp;"-"&amp;TEXT(C5026,"00")</f>
        <v>2026-03</v>
      </c>
      <c r="B5026" s="4" t="n">
        <v>2026</v>
      </c>
      <c r="C5026" s="4" t="n">
        <v>3</v>
      </c>
      <c r="D5026" s="9" t="s">
        <v>310</v>
      </c>
      <c r="E5026" s="9" t="s">
        <v>358</v>
      </c>
      <c r="F5026" s="12" t="str">
        <f aca="false">INDEX(品項主檔!$B$2:$B$11,MATCH($E5026,品項主檔!$A$2:$A$11,0))</f>
        <v>麻油雞湯麵</v>
      </c>
      <c r="G5026" s="12" t="str">
        <f aca="false">INDEX(品項主檔!$C$2:$C$11,MATCH($E5026,品項主檔!$A$2:$A$11,0))</f>
        <v>主食</v>
      </c>
      <c r="H5026" s="17" t="n">
        <f aca="false">SUMIFS(品項年度售價!$D$2:$D$31,品項年度售價!$A$2:$A$31,$B5026,品項年度售價!$B$2:$B$31,$E5026)</f>
        <v>320</v>
      </c>
      <c r="I5026" s="4" t="n">
        <v>218</v>
      </c>
      <c r="J5026" s="14" t="n">
        <f aca="false">H5026*I5026</f>
        <v>69760</v>
      </c>
    </row>
    <row r="5027" customFormat="false" ht="15" hidden="false" customHeight="false" outlineLevel="0" collapsed="false">
      <c r="A5027" s="6" t="str">
        <f aca="false">TEXT(B5027,"0")&amp;"-"&amp;TEXT(C5027,"00")</f>
        <v>2026-03</v>
      </c>
      <c r="B5027" s="4" t="n">
        <v>2026</v>
      </c>
      <c r="C5027" s="4" t="n">
        <v>3</v>
      </c>
      <c r="D5027" s="9" t="s">
        <v>310</v>
      </c>
      <c r="E5027" s="9" t="s">
        <v>360</v>
      </c>
      <c r="F5027" s="12" t="str">
        <f aca="false">INDEX(品項主檔!$B$2:$B$11,MATCH($E5027,品項主檔!$A$2:$A$11,0))</f>
        <v>塔香涼麵</v>
      </c>
      <c r="G5027" s="12" t="str">
        <f aca="false">INDEX(品項主檔!$C$2:$C$11,MATCH($E5027,品項主檔!$A$2:$A$11,0))</f>
        <v>主食</v>
      </c>
      <c r="H5027" s="17" t="n">
        <f aca="false">SUMIFS(品項年度售價!$D$2:$D$31,品項年度售價!$A$2:$A$31,$B5027,品項年度售價!$B$2:$B$31,$E5027)</f>
        <v>195</v>
      </c>
      <c r="I5027" s="4" t="n">
        <v>147</v>
      </c>
      <c r="J5027" s="14" t="n">
        <f aca="false">H5027*I5027</f>
        <v>28665</v>
      </c>
    </row>
    <row r="5028" customFormat="false" ht="15" hidden="false" customHeight="false" outlineLevel="0" collapsed="false">
      <c r="A5028" s="6" t="str">
        <f aca="false">TEXT(B5028,"0")&amp;"-"&amp;TEXT(C5028,"00")</f>
        <v>2026-03</v>
      </c>
      <c r="B5028" s="4" t="n">
        <v>2026</v>
      </c>
      <c r="C5028" s="4" t="n">
        <v>3</v>
      </c>
      <c r="D5028" s="9" t="s">
        <v>310</v>
      </c>
      <c r="E5028" s="9" t="s">
        <v>362</v>
      </c>
      <c r="F5028" s="12" t="str">
        <f aca="false">INDEX(品項主檔!$B$2:$B$11,MATCH($E5028,品項主檔!$A$2:$A$11,0))</f>
        <v>海鮮炒飯</v>
      </c>
      <c r="G5028" s="12" t="str">
        <f aca="false">INDEX(品項主檔!$C$2:$C$11,MATCH($E5028,品項主檔!$A$2:$A$11,0))</f>
        <v>主食</v>
      </c>
      <c r="H5028" s="17" t="n">
        <f aca="false">SUMIFS(品項年度售價!$D$2:$D$31,品項年度售價!$A$2:$A$31,$B5028,品項年度售價!$B$2:$B$31,$E5028)</f>
        <v>265</v>
      </c>
      <c r="I5028" s="4" t="n">
        <v>305</v>
      </c>
      <c r="J5028" s="14" t="n">
        <f aca="false">H5028*I5028</f>
        <v>80825</v>
      </c>
    </row>
    <row r="5029" customFormat="false" ht="15" hidden="false" customHeight="false" outlineLevel="0" collapsed="false">
      <c r="A5029" s="6" t="str">
        <f aca="false">TEXT(B5029,"0")&amp;"-"&amp;TEXT(C5029,"00")</f>
        <v>2026-03</v>
      </c>
      <c r="B5029" s="4" t="n">
        <v>2026</v>
      </c>
      <c r="C5029" s="4" t="n">
        <v>3</v>
      </c>
      <c r="D5029" s="9" t="s">
        <v>310</v>
      </c>
      <c r="E5029" s="9" t="s">
        <v>364</v>
      </c>
      <c r="F5029" s="12" t="str">
        <f aca="false">INDEX(品項主檔!$B$2:$B$11,MATCH($E5029,品項主檔!$A$2:$A$11,0))</f>
        <v>酸辣湯</v>
      </c>
      <c r="G5029" s="12" t="str">
        <f aca="false">INDEX(品項主檔!$C$2:$C$11,MATCH($E5029,品項主檔!$A$2:$A$11,0))</f>
        <v>湯品</v>
      </c>
      <c r="H5029" s="17" t="n">
        <f aca="false">SUMIFS(品項年度售價!$D$2:$D$31,品項年度售價!$A$2:$A$31,$B5029,品項年度售價!$B$2:$B$31,$E5029)</f>
        <v>65</v>
      </c>
      <c r="I5029" s="4" t="n">
        <v>1187</v>
      </c>
      <c r="J5029" s="14" t="n">
        <f aca="false">H5029*I5029</f>
        <v>77155</v>
      </c>
    </row>
    <row r="5030" customFormat="false" ht="15" hidden="false" customHeight="false" outlineLevel="0" collapsed="false">
      <c r="A5030" s="6" t="str">
        <f aca="false">TEXT(B5030,"0")&amp;"-"&amp;TEXT(C5030,"00")</f>
        <v>2026-03</v>
      </c>
      <c r="B5030" s="4" t="n">
        <v>2026</v>
      </c>
      <c r="C5030" s="4" t="n">
        <v>3</v>
      </c>
      <c r="D5030" s="9" t="s">
        <v>310</v>
      </c>
      <c r="E5030" s="9" t="s">
        <v>367</v>
      </c>
      <c r="F5030" s="12" t="str">
        <f aca="false">INDEX(品項主檔!$B$2:$B$11,MATCH($E5030,品項主檔!$A$2:$A$11,0))</f>
        <v>招牌滷味拼盤</v>
      </c>
      <c r="G5030" s="12" t="str">
        <f aca="false">INDEX(品項主檔!$C$2:$C$11,MATCH($E5030,品項主檔!$A$2:$A$11,0))</f>
        <v>小菜</v>
      </c>
      <c r="H5030" s="17" t="n">
        <f aca="false">SUMIFS(品項年度售價!$D$2:$D$31,品項年度售價!$A$2:$A$31,$B5030,品項年度售價!$B$2:$B$31,$E5030)</f>
        <v>130</v>
      </c>
      <c r="I5030" s="4" t="n">
        <v>1086</v>
      </c>
      <c r="J5030" s="14" t="n">
        <f aca="false">H5030*I5030</f>
        <v>141180</v>
      </c>
    </row>
    <row r="5031" customFormat="false" ht="15" hidden="false" customHeight="false" outlineLevel="0" collapsed="false">
      <c r="A5031" s="6" t="str">
        <f aca="false">TEXT(B5031,"0")&amp;"-"&amp;TEXT(C5031,"00")</f>
        <v>2026-03</v>
      </c>
      <c r="B5031" s="4" t="n">
        <v>2026</v>
      </c>
      <c r="C5031" s="4" t="n">
        <v>3</v>
      </c>
      <c r="D5031" s="9" t="s">
        <v>310</v>
      </c>
      <c r="E5031" s="9" t="s">
        <v>370</v>
      </c>
      <c r="F5031" s="12" t="str">
        <f aca="false">INDEX(品項主檔!$B$2:$B$11,MATCH($E5031,品項主檔!$A$2:$A$11,0))</f>
        <v>古早味紅茶</v>
      </c>
      <c r="G5031" s="12" t="str">
        <f aca="false">INDEX(品項主檔!$C$2:$C$11,MATCH($E5031,品項主檔!$A$2:$A$11,0))</f>
        <v>飲品</v>
      </c>
      <c r="H5031" s="17" t="n">
        <f aca="false">SUMIFS(品項年度售價!$D$2:$D$31,品項年度售價!$A$2:$A$31,$B5031,品項年度售價!$B$2:$B$31,$E5031)</f>
        <v>45</v>
      </c>
      <c r="I5031" s="4" t="n">
        <v>2272</v>
      </c>
      <c r="J5031" s="14" t="n">
        <f aca="false">H5031*I5031</f>
        <v>102240</v>
      </c>
    </row>
    <row r="5032" customFormat="false" ht="15" hidden="false" customHeight="false" outlineLevel="0" collapsed="false">
      <c r="A5032" s="6" t="str">
        <f aca="false">TEXT(B5032,"0")&amp;"-"&amp;TEXT(C5032,"00")</f>
        <v>2026-03</v>
      </c>
      <c r="B5032" s="4" t="n">
        <v>2026</v>
      </c>
      <c r="C5032" s="4" t="n">
        <v>3</v>
      </c>
      <c r="D5032" s="9" t="s">
        <v>318</v>
      </c>
      <c r="E5032" s="9" t="s">
        <v>349</v>
      </c>
      <c r="F5032" s="12" t="str">
        <f aca="false">INDEX(品項主檔!$B$2:$B$11,MATCH($E5032,品項主檔!$A$2:$A$11,0))</f>
        <v>招牌牛肉麵</v>
      </c>
      <c r="G5032" s="12" t="str">
        <f aca="false">INDEX(品項主檔!$C$2:$C$11,MATCH($E5032,品項主檔!$A$2:$A$11,0))</f>
        <v>主食</v>
      </c>
      <c r="H5032" s="17" t="n">
        <f aca="false">SUMIFS(品項年度售價!$D$2:$D$31,品項年度售價!$A$2:$A$31,$B5032,品項年度售價!$B$2:$B$31,$E5032)</f>
        <v>305</v>
      </c>
      <c r="I5032" s="4" t="n">
        <v>263</v>
      </c>
      <c r="J5032" s="14" t="n">
        <f aca="false">H5032*I5032</f>
        <v>80215</v>
      </c>
    </row>
    <row r="5033" customFormat="false" ht="15" hidden="false" customHeight="false" outlineLevel="0" collapsed="false">
      <c r="A5033" s="6" t="str">
        <f aca="false">TEXT(B5033,"0")&amp;"-"&amp;TEXT(C5033,"00")</f>
        <v>2026-03</v>
      </c>
      <c r="B5033" s="4" t="n">
        <v>2026</v>
      </c>
      <c r="C5033" s="4" t="n">
        <v>3</v>
      </c>
      <c r="D5033" s="9" t="s">
        <v>318</v>
      </c>
      <c r="E5033" s="9" t="s">
        <v>352</v>
      </c>
      <c r="F5033" s="12" t="str">
        <f aca="false">INDEX(品項主檔!$B$2:$B$11,MATCH($E5033,品項主檔!$A$2:$A$11,0))</f>
        <v>三杯雞定食</v>
      </c>
      <c r="G5033" s="12" t="str">
        <f aca="false">INDEX(品項主檔!$C$2:$C$11,MATCH($E5033,品項主檔!$A$2:$A$11,0))</f>
        <v>主食</v>
      </c>
      <c r="H5033" s="17" t="n">
        <f aca="false">SUMIFS(品項年度售價!$D$2:$D$31,品項年度售價!$A$2:$A$31,$B5033,品項年度售價!$B$2:$B$31,$E5033)</f>
        <v>275</v>
      </c>
      <c r="I5033" s="4" t="n">
        <v>324</v>
      </c>
      <c r="J5033" s="14" t="n">
        <f aca="false">H5033*I5033</f>
        <v>89100</v>
      </c>
    </row>
    <row r="5034" customFormat="false" ht="15" hidden="false" customHeight="false" outlineLevel="0" collapsed="false">
      <c r="A5034" s="6" t="str">
        <f aca="false">TEXT(B5034,"0")&amp;"-"&amp;TEXT(C5034,"00")</f>
        <v>2026-03</v>
      </c>
      <c r="B5034" s="4" t="n">
        <v>2026</v>
      </c>
      <c r="C5034" s="4" t="n">
        <v>3</v>
      </c>
      <c r="D5034" s="9" t="s">
        <v>318</v>
      </c>
      <c r="E5034" s="9" t="s">
        <v>354</v>
      </c>
      <c r="F5034" s="12" t="str">
        <f aca="false">INDEX(品項主檔!$B$2:$B$11,MATCH($E5034,品項主檔!$A$2:$A$11,0))</f>
        <v>蔥油雞腿飯</v>
      </c>
      <c r="G5034" s="12" t="str">
        <f aca="false">INDEX(品項主檔!$C$2:$C$11,MATCH($E5034,品項主檔!$A$2:$A$11,0))</f>
        <v>主食</v>
      </c>
      <c r="H5034" s="17" t="n">
        <f aca="false">SUMIFS(品項年度售價!$D$2:$D$31,品項年度售價!$A$2:$A$31,$B5034,品項年度售價!$B$2:$B$31,$E5034)</f>
        <v>240</v>
      </c>
      <c r="I5034" s="4" t="n">
        <v>283</v>
      </c>
      <c r="J5034" s="14" t="n">
        <f aca="false">H5034*I5034</f>
        <v>67920</v>
      </c>
    </row>
    <row r="5035" customFormat="false" ht="15" hidden="false" customHeight="false" outlineLevel="0" collapsed="false">
      <c r="A5035" s="6" t="str">
        <f aca="false">TEXT(B5035,"0")&amp;"-"&amp;TEXT(C5035,"00")</f>
        <v>2026-03</v>
      </c>
      <c r="B5035" s="4" t="n">
        <v>2026</v>
      </c>
      <c r="C5035" s="4" t="n">
        <v>3</v>
      </c>
      <c r="D5035" s="9" t="s">
        <v>318</v>
      </c>
      <c r="E5035" s="9" t="s">
        <v>356</v>
      </c>
      <c r="F5035" s="12" t="str">
        <f aca="false">INDEX(品項主檔!$B$2:$B$11,MATCH($E5035,品項主檔!$A$2:$A$11,0))</f>
        <v>黑胡椒豬排飯</v>
      </c>
      <c r="G5035" s="12" t="str">
        <f aca="false">INDEX(品項主檔!$C$2:$C$11,MATCH($E5035,品項主檔!$A$2:$A$11,0))</f>
        <v>主食</v>
      </c>
      <c r="H5035" s="17" t="n">
        <f aca="false">SUMIFS(品項年度售價!$D$2:$D$31,品項年度售價!$A$2:$A$31,$B5035,品項年度售價!$B$2:$B$31,$E5035)</f>
        <v>255</v>
      </c>
      <c r="I5035" s="4" t="n">
        <v>317</v>
      </c>
      <c r="J5035" s="14" t="n">
        <f aca="false">H5035*I5035</f>
        <v>80835</v>
      </c>
    </row>
    <row r="5036" customFormat="false" ht="15" hidden="false" customHeight="false" outlineLevel="0" collapsed="false">
      <c r="A5036" s="6" t="str">
        <f aca="false">TEXT(B5036,"0")&amp;"-"&amp;TEXT(C5036,"00")</f>
        <v>2026-03</v>
      </c>
      <c r="B5036" s="4" t="n">
        <v>2026</v>
      </c>
      <c r="C5036" s="4" t="n">
        <v>3</v>
      </c>
      <c r="D5036" s="9" t="s">
        <v>318</v>
      </c>
      <c r="E5036" s="9" t="s">
        <v>358</v>
      </c>
      <c r="F5036" s="12" t="str">
        <f aca="false">INDEX(品項主檔!$B$2:$B$11,MATCH($E5036,品項主檔!$A$2:$A$11,0))</f>
        <v>麻油雞湯麵</v>
      </c>
      <c r="G5036" s="12" t="str">
        <f aca="false">INDEX(品項主檔!$C$2:$C$11,MATCH($E5036,品項主檔!$A$2:$A$11,0))</f>
        <v>主食</v>
      </c>
      <c r="H5036" s="17" t="n">
        <f aca="false">SUMIFS(品項年度售價!$D$2:$D$31,品項年度售價!$A$2:$A$31,$B5036,品項年度售價!$B$2:$B$31,$E5036)</f>
        <v>320</v>
      </c>
      <c r="I5036" s="4" t="n">
        <v>319</v>
      </c>
      <c r="J5036" s="14" t="n">
        <f aca="false">H5036*I5036</f>
        <v>102080</v>
      </c>
    </row>
    <row r="5037" customFormat="false" ht="15" hidden="false" customHeight="false" outlineLevel="0" collapsed="false">
      <c r="A5037" s="6" t="str">
        <f aca="false">TEXT(B5037,"0")&amp;"-"&amp;TEXT(C5037,"00")</f>
        <v>2026-03</v>
      </c>
      <c r="B5037" s="4" t="n">
        <v>2026</v>
      </c>
      <c r="C5037" s="4" t="n">
        <v>3</v>
      </c>
      <c r="D5037" s="9" t="s">
        <v>318</v>
      </c>
      <c r="E5037" s="9" t="s">
        <v>360</v>
      </c>
      <c r="F5037" s="12" t="str">
        <f aca="false">INDEX(品項主檔!$B$2:$B$11,MATCH($E5037,品項主檔!$A$2:$A$11,0))</f>
        <v>塔香涼麵</v>
      </c>
      <c r="G5037" s="12" t="str">
        <f aca="false">INDEX(品項主檔!$C$2:$C$11,MATCH($E5037,品項主檔!$A$2:$A$11,0))</f>
        <v>主食</v>
      </c>
      <c r="H5037" s="17" t="n">
        <f aca="false">SUMIFS(品項年度售價!$D$2:$D$31,品項年度售價!$A$2:$A$31,$B5037,品項年度售價!$B$2:$B$31,$E5037)</f>
        <v>195</v>
      </c>
      <c r="I5037" s="4" t="n">
        <v>274</v>
      </c>
      <c r="J5037" s="14" t="n">
        <f aca="false">H5037*I5037</f>
        <v>53430</v>
      </c>
    </row>
    <row r="5038" customFormat="false" ht="15" hidden="false" customHeight="false" outlineLevel="0" collapsed="false">
      <c r="A5038" s="6" t="str">
        <f aca="false">TEXT(B5038,"0")&amp;"-"&amp;TEXT(C5038,"00")</f>
        <v>2026-03</v>
      </c>
      <c r="B5038" s="4" t="n">
        <v>2026</v>
      </c>
      <c r="C5038" s="4" t="n">
        <v>3</v>
      </c>
      <c r="D5038" s="9" t="s">
        <v>318</v>
      </c>
      <c r="E5038" s="9" t="s">
        <v>362</v>
      </c>
      <c r="F5038" s="12" t="str">
        <f aca="false">INDEX(品項主檔!$B$2:$B$11,MATCH($E5038,品項主檔!$A$2:$A$11,0))</f>
        <v>海鮮炒飯</v>
      </c>
      <c r="G5038" s="12" t="str">
        <f aca="false">INDEX(品項主檔!$C$2:$C$11,MATCH($E5038,品項主檔!$A$2:$A$11,0))</f>
        <v>主食</v>
      </c>
      <c r="H5038" s="17" t="n">
        <f aca="false">SUMIFS(品項年度售價!$D$2:$D$31,品項年度售價!$A$2:$A$31,$B5038,品項年度售價!$B$2:$B$31,$E5038)</f>
        <v>265</v>
      </c>
      <c r="I5038" s="4" t="n">
        <v>362</v>
      </c>
      <c r="J5038" s="14" t="n">
        <f aca="false">H5038*I5038</f>
        <v>95930</v>
      </c>
    </row>
    <row r="5039" customFormat="false" ht="15" hidden="false" customHeight="false" outlineLevel="0" collapsed="false">
      <c r="A5039" s="6" t="str">
        <f aca="false">TEXT(B5039,"0")&amp;"-"&amp;TEXT(C5039,"00")</f>
        <v>2026-03</v>
      </c>
      <c r="B5039" s="4" t="n">
        <v>2026</v>
      </c>
      <c r="C5039" s="4" t="n">
        <v>3</v>
      </c>
      <c r="D5039" s="9" t="s">
        <v>318</v>
      </c>
      <c r="E5039" s="9" t="s">
        <v>364</v>
      </c>
      <c r="F5039" s="12" t="str">
        <f aca="false">INDEX(品項主檔!$B$2:$B$11,MATCH($E5039,品項主檔!$A$2:$A$11,0))</f>
        <v>酸辣湯</v>
      </c>
      <c r="G5039" s="12" t="str">
        <f aca="false">INDEX(品項主檔!$C$2:$C$11,MATCH($E5039,品項主檔!$A$2:$A$11,0))</f>
        <v>湯品</v>
      </c>
      <c r="H5039" s="17" t="n">
        <f aca="false">SUMIFS(品項年度售價!$D$2:$D$31,品項年度售價!$A$2:$A$31,$B5039,品項年度售價!$B$2:$B$31,$E5039)</f>
        <v>65</v>
      </c>
      <c r="I5039" s="4" t="n">
        <v>1641</v>
      </c>
      <c r="J5039" s="14" t="n">
        <f aca="false">H5039*I5039</f>
        <v>106665</v>
      </c>
    </row>
    <row r="5040" customFormat="false" ht="15" hidden="false" customHeight="false" outlineLevel="0" collapsed="false">
      <c r="A5040" s="6" t="str">
        <f aca="false">TEXT(B5040,"0")&amp;"-"&amp;TEXT(C5040,"00")</f>
        <v>2026-03</v>
      </c>
      <c r="B5040" s="4" t="n">
        <v>2026</v>
      </c>
      <c r="C5040" s="4" t="n">
        <v>3</v>
      </c>
      <c r="D5040" s="9" t="s">
        <v>318</v>
      </c>
      <c r="E5040" s="9" t="s">
        <v>367</v>
      </c>
      <c r="F5040" s="12" t="str">
        <f aca="false">INDEX(品項主檔!$B$2:$B$11,MATCH($E5040,品項主檔!$A$2:$A$11,0))</f>
        <v>招牌滷味拼盤</v>
      </c>
      <c r="G5040" s="12" t="str">
        <f aca="false">INDEX(品項主檔!$C$2:$C$11,MATCH($E5040,品項主檔!$A$2:$A$11,0))</f>
        <v>小菜</v>
      </c>
      <c r="H5040" s="17" t="n">
        <f aca="false">SUMIFS(品項年度售價!$D$2:$D$31,品項年度售價!$A$2:$A$31,$B5040,品項年度售價!$B$2:$B$31,$E5040)</f>
        <v>130</v>
      </c>
      <c r="I5040" s="4" t="n">
        <v>1181</v>
      </c>
      <c r="J5040" s="14" t="n">
        <f aca="false">H5040*I5040</f>
        <v>153530</v>
      </c>
    </row>
    <row r="5041" customFormat="false" ht="15" hidden="false" customHeight="false" outlineLevel="0" collapsed="false">
      <c r="A5041" s="6" t="str">
        <f aca="false">TEXT(B5041,"0")&amp;"-"&amp;TEXT(C5041,"00")</f>
        <v>2026-03</v>
      </c>
      <c r="B5041" s="4" t="n">
        <v>2026</v>
      </c>
      <c r="C5041" s="4" t="n">
        <v>3</v>
      </c>
      <c r="D5041" s="9" t="s">
        <v>318</v>
      </c>
      <c r="E5041" s="9" t="s">
        <v>370</v>
      </c>
      <c r="F5041" s="12" t="str">
        <f aca="false">INDEX(品項主檔!$B$2:$B$11,MATCH($E5041,品項主檔!$A$2:$A$11,0))</f>
        <v>古早味紅茶</v>
      </c>
      <c r="G5041" s="12" t="str">
        <f aca="false">INDEX(品項主檔!$C$2:$C$11,MATCH($E5041,品項主檔!$A$2:$A$11,0))</f>
        <v>飲品</v>
      </c>
      <c r="H5041" s="17" t="n">
        <f aca="false">SUMIFS(品項年度售價!$D$2:$D$31,品項年度售價!$A$2:$A$31,$B5041,品項年度售價!$B$2:$B$31,$E5041)</f>
        <v>45</v>
      </c>
      <c r="I5041" s="4" t="n">
        <v>2202</v>
      </c>
      <c r="J5041" s="14" t="n">
        <f aca="false">H5041*I5041</f>
        <v>99090</v>
      </c>
    </row>
    <row r="5042" customFormat="false" ht="15" hidden="false" customHeight="false" outlineLevel="0" collapsed="false">
      <c r="A5042" s="6" t="str">
        <f aca="false">TEXT(B5042,"0")&amp;"-"&amp;TEXT(C5042,"00")</f>
        <v>2026-03</v>
      </c>
      <c r="B5042" s="4" t="n">
        <v>2026</v>
      </c>
      <c r="C5042" s="4" t="n">
        <v>3</v>
      </c>
      <c r="D5042" s="9" t="s">
        <v>323</v>
      </c>
      <c r="E5042" s="9" t="s">
        <v>349</v>
      </c>
      <c r="F5042" s="12" t="str">
        <f aca="false">INDEX(品項主檔!$B$2:$B$11,MATCH($E5042,品項主檔!$A$2:$A$11,0))</f>
        <v>招牌牛肉麵</v>
      </c>
      <c r="G5042" s="12" t="str">
        <f aca="false">INDEX(品項主檔!$C$2:$C$11,MATCH($E5042,品項主檔!$A$2:$A$11,0))</f>
        <v>主食</v>
      </c>
      <c r="H5042" s="17" t="n">
        <f aca="false">SUMIFS(品項年度售價!$D$2:$D$31,品項年度售價!$A$2:$A$31,$B5042,品項年度售價!$B$2:$B$31,$E5042)</f>
        <v>305</v>
      </c>
      <c r="I5042" s="4" t="n">
        <v>288</v>
      </c>
      <c r="J5042" s="14" t="n">
        <f aca="false">H5042*I5042</f>
        <v>87840</v>
      </c>
    </row>
    <row r="5043" customFormat="false" ht="15" hidden="false" customHeight="false" outlineLevel="0" collapsed="false">
      <c r="A5043" s="6" t="str">
        <f aca="false">TEXT(B5043,"0")&amp;"-"&amp;TEXT(C5043,"00")</f>
        <v>2026-03</v>
      </c>
      <c r="B5043" s="4" t="n">
        <v>2026</v>
      </c>
      <c r="C5043" s="4" t="n">
        <v>3</v>
      </c>
      <c r="D5043" s="9" t="s">
        <v>323</v>
      </c>
      <c r="E5043" s="9" t="s">
        <v>352</v>
      </c>
      <c r="F5043" s="12" t="str">
        <f aca="false">INDEX(品項主檔!$B$2:$B$11,MATCH($E5043,品項主檔!$A$2:$A$11,0))</f>
        <v>三杯雞定食</v>
      </c>
      <c r="G5043" s="12" t="str">
        <f aca="false">INDEX(品項主檔!$C$2:$C$11,MATCH($E5043,品項主檔!$A$2:$A$11,0))</f>
        <v>主食</v>
      </c>
      <c r="H5043" s="17" t="n">
        <f aca="false">SUMIFS(品項年度售價!$D$2:$D$31,品項年度售價!$A$2:$A$31,$B5043,品項年度售價!$B$2:$B$31,$E5043)</f>
        <v>275</v>
      </c>
      <c r="I5043" s="4" t="n">
        <v>265</v>
      </c>
      <c r="J5043" s="14" t="n">
        <f aca="false">H5043*I5043</f>
        <v>72875</v>
      </c>
    </row>
    <row r="5044" customFormat="false" ht="15" hidden="false" customHeight="false" outlineLevel="0" collapsed="false">
      <c r="A5044" s="6" t="str">
        <f aca="false">TEXT(B5044,"0")&amp;"-"&amp;TEXT(C5044,"00")</f>
        <v>2026-03</v>
      </c>
      <c r="B5044" s="4" t="n">
        <v>2026</v>
      </c>
      <c r="C5044" s="4" t="n">
        <v>3</v>
      </c>
      <c r="D5044" s="9" t="s">
        <v>323</v>
      </c>
      <c r="E5044" s="9" t="s">
        <v>354</v>
      </c>
      <c r="F5044" s="12" t="str">
        <f aca="false">INDEX(品項主檔!$B$2:$B$11,MATCH($E5044,品項主檔!$A$2:$A$11,0))</f>
        <v>蔥油雞腿飯</v>
      </c>
      <c r="G5044" s="12" t="str">
        <f aca="false">INDEX(品項主檔!$C$2:$C$11,MATCH($E5044,品項主檔!$A$2:$A$11,0))</f>
        <v>主食</v>
      </c>
      <c r="H5044" s="17" t="n">
        <f aca="false">SUMIFS(品項年度售價!$D$2:$D$31,品項年度售價!$A$2:$A$31,$B5044,品項年度售價!$B$2:$B$31,$E5044)</f>
        <v>240</v>
      </c>
      <c r="I5044" s="4" t="n">
        <v>322</v>
      </c>
      <c r="J5044" s="14" t="n">
        <f aca="false">H5044*I5044</f>
        <v>77280</v>
      </c>
    </row>
    <row r="5045" customFormat="false" ht="15" hidden="false" customHeight="false" outlineLevel="0" collapsed="false">
      <c r="A5045" s="6" t="str">
        <f aca="false">TEXT(B5045,"0")&amp;"-"&amp;TEXT(C5045,"00")</f>
        <v>2026-03</v>
      </c>
      <c r="B5045" s="4" t="n">
        <v>2026</v>
      </c>
      <c r="C5045" s="4" t="n">
        <v>3</v>
      </c>
      <c r="D5045" s="9" t="s">
        <v>323</v>
      </c>
      <c r="E5045" s="9" t="s">
        <v>356</v>
      </c>
      <c r="F5045" s="12" t="str">
        <f aca="false">INDEX(品項主檔!$B$2:$B$11,MATCH($E5045,品項主檔!$A$2:$A$11,0))</f>
        <v>黑胡椒豬排飯</v>
      </c>
      <c r="G5045" s="12" t="str">
        <f aca="false">INDEX(品項主檔!$C$2:$C$11,MATCH($E5045,品項主檔!$A$2:$A$11,0))</f>
        <v>主食</v>
      </c>
      <c r="H5045" s="17" t="n">
        <f aca="false">SUMIFS(品項年度售價!$D$2:$D$31,品項年度售價!$A$2:$A$31,$B5045,品項年度售價!$B$2:$B$31,$E5045)</f>
        <v>255</v>
      </c>
      <c r="I5045" s="4" t="n">
        <v>269</v>
      </c>
      <c r="J5045" s="14" t="n">
        <f aca="false">H5045*I5045</f>
        <v>68595</v>
      </c>
    </row>
    <row r="5046" customFormat="false" ht="15" hidden="false" customHeight="false" outlineLevel="0" collapsed="false">
      <c r="A5046" s="6" t="str">
        <f aca="false">TEXT(B5046,"0")&amp;"-"&amp;TEXT(C5046,"00")</f>
        <v>2026-03</v>
      </c>
      <c r="B5046" s="4" t="n">
        <v>2026</v>
      </c>
      <c r="C5046" s="4" t="n">
        <v>3</v>
      </c>
      <c r="D5046" s="9" t="s">
        <v>323</v>
      </c>
      <c r="E5046" s="9" t="s">
        <v>358</v>
      </c>
      <c r="F5046" s="12" t="str">
        <f aca="false">INDEX(品項主檔!$B$2:$B$11,MATCH($E5046,品項主檔!$A$2:$A$11,0))</f>
        <v>麻油雞湯麵</v>
      </c>
      <c r="G5046" s="12" t="str">
        <f aca="false">INDEX(品項主檔!$C$2:$C$11,MATCH($E5046,品項主檔!$A$2:$A$11,0))</f>
        <v>主食</v>
      </c>
      <c r="H5046" s="17" t="n">
        <f aca="false">SUMIFS(品項年度售價!$D$2:$D$31,品項年度售價!$A$2:$A$31,$B5046,品項年度售價!$B$2:$B$31,$E5046)</f>
        <v>320</v>
      </c>
      <c r="I5046" s="4" t="n">
        <v>249</v>
      </c>
      <c r="J5046" s="14" t="n">
        <f aca="false">H5046*I5046</f>
        <v>79680</v>
      </c>
    </row>
    <row r="5047" customFormat="false" ht="15" hidden="false" customHeight="false" outlineLevel="0" collapsed="false">
      <c r="A5047" s="6" t="str">
        <f aca="false">TEXT(B5047,"0")&amp;"-"&amp;TEXT(C5047,"00")</f>
        <v>2026-03</v>
      </c>
      <c r="B5047" s="4" t="n">
        <v>2026</v>
      </c>
      <c r="C5047" s="4" t="n">
        <v>3</v>
      </c>
      <c r="D5047" s="9" t="s">
        <v>323</v>
      </c>
      <c r="E5047" s="9" t="s">
        <v>360</v>
      </c>
      <c r="F5047" s="12" t="str">
        <f aca="false">INDEX(品項主檔!$B$2:$B$11,MATCH($E5047,品項主檔!$A$2:$A$11,0))</f>
        <v>塔香涼麵</v>
      </c>
      <c r="G5047" s="12" t="str">
        <f aca="false">INDEX(品項主檔!$C$2:$C$11,MATCH($E5047,品項主檔!$A$2:$A$11,0))</f>
        <v>主食</v>
      </c>
      <c r="H5047" s="17" t="n">
        <f aca="false">SUMIFS(品項年度售價!$D$2:$D$31,品項年度售價!$A$2:$A$31,$B5047,品項年度售價!$B$2:$B$31,$E5047)</f>
        <v>195</v>
      </c>
      <c r="I5047" s="4" t="n">
        <v>176</v>
      </c>
      <c r="J5047" s="14" t="n">
        <f aca="false">H5047*I5047</f>
        <v>34320</v>
      </c>
    </row>
    <row r="5048" customFormat="false" ht="15" hidden="false" customHeight="false" outlineLevel="0" collapsed="false">
      <c r="A5048" s="6" t="str">
        <f aca="false">TEXT(B5048,"0")&amp;"-"&amp;TEXT(C5048,"00")</f>
        <v>2026-03</v>
      </c>
      <c r="B5048" s="4" t="n">
        <v>2026</v>
      </c>
      <c r="C5048" s="4" t="n">
        <v>3</v>
      </c>
      <c r="D5048" s="9" t="s">
        <v>323</v>
      </c>
      <c r="E5048" s="9" t="s">
        <v>362</v>
      </c>
      <c r="F5048" s="12" t="str">
        <f aca="false">INDEX(品項主檔!$B$2:$B$11,MATCH($E5048,品項主檔!$A$2:$A$11,0))</f>
        <v>海鮮炒飯</v>
      </c>
      <c r="G5048" s="12" t="str">
        <f aca="false">INDEX(品項主檔!$C$2:$C$11,MATCH($E5048,品項主檔!$A$2:$A$11,0))</f>
        <v>主食</v>
      </c>
      <c r="H5048" s="17" t="n">
        <f aca="false">SUMIFS(品項年度售價!$D$2:$D$31,品項年度售價!$A$2:$A$31,$B5048,品項年度售價!$B$2:$B$31,$E5048)</f>
        <v>265</v>
      </c>
      <c r="I5048" s="4" t="n">
        <v>328</v>
      </c>
      <c r="J5048" s="14" t="n">
        <f aca="false">H5048*I5048</f>
        <v>86920</v>
      </c>
    </row>
    <row r="5049" customFormat="false" ht="15" hidden="false" customHeight="false" outlineLevel="0" collapsed="false">
      <c r="A5049" s="6" t="str">
        <f aca="false">TEXT(B5049,"0")&amp;"-"&amp;TEXT(C5049,"00")</f>
        <v>2026-03</v>
      </c>
      <c r="B5049" s="4" t="n">
        <v>2026</v>
      </c>
      <c r="C5049" s="4" t="n">
        <v>3</v>
      </c>
      <c r="D5049" s="9" t="s">
        <v>323</v>
      </c>
      <c r="E5049" s="9" t="s">
        <v>364</v>
      </c>
      <c r="F5049" s="12" t="str">
        <f aca="false">INDEX(品項主檔!$B$2:$B$11,MATCH($E5049,品項主檔!$A$2:$A$11,0))</f>
        <v>酸辣湯</v>
      </c>
      <c r="G5049" s="12" t="str">
        <f aca="false">INDEX(品項主檔!$C$2:$C$11,MATCH($E5049,品項主檔!$A$2:$A$11,0))</f>
        <v>湯品</v>
      </c>
      <c r="H5049" s="17" t="n">
        <f aca="false">SUMIFS(品項年度售價!$D$2:$D$31,品項年度售價!$A$2:$A$31,$B5049,品項年度售價!$B$2:$B$31,$E5049)</f>
        <v>65</v>
      </c>
      <c r="I5049" s="4" t="n">
        <v>1422</v>
      </c>
      <c r="J5049" s="14" t="n">
        <f aca="false">H5049*I5049</f>
        <v>92430</v>
      </c>
    </row>
    <row r="5050" customFormat="false" ht="15" hidden="false" customHeight="false" outlineLevel="0" collapsed="false">
      <c r="A5050" s="6" t="str">
        <f aca="false">TEXT(B5050,"0")&amp;"-"&amp;TEXT(C5050,"00")</f>
        <v>2026-03</v>
      </c>
      <c r="B5050" s="4" t="n">
        <v>2026</v>
      </c>
      <c r="C5050" s="4" t="n">
        <v>3</v>
      </c>
      <c r="D5050" s="9" t="s">
        <v>323</v>
      </c>
      <c r="E5050" s="9" t="s">
        <v>367</v>
      </c>
      <c r="F5050" s="12" t="str">
        <f aca="false">INDEX(品項主檔!$B$2:$B$11,MATCH($E5050,品項主檔!$A$2:$A$11,0))</f>
        <v>招牌滷味拼盤</v>
      </c>
      <c r="G5050" s="12" t="str">
        <f aca="false">INDEX(品項主檔!$C$2:$C$11,MATCH($E5050,品項主檔!$A$2:$A$11,0))</f>
        <v>小菜</v>
      </c>
      <c r="H5050" s="17" t="n">
        <f aca="false">SUMIFS(品項年度售價!$D$2:$D$31,品項年度售價!$A$2:$A$31,$B5050,品項年度售價!$B$2:$B$31,$E5050)</f>
        <v>130</v>
      </c>
      <c r="I5050" s="4" t="n">
        <v>889</v>
      </c>
      <c r="J5050" s="14" t="n">
        <f aca="false">H5050*I5050</f>
        <v>115570</v>
      </c>
    </row>
    <row r="5051" customFormat="false" ht="15" hidden="false" customHeight="false" outlineLevel="0" collapsed="false">
      <c r="A5051" s="6" t="str">
        <f aca="false">TEXT(B5051,"0")&amp;"-"&amp;TEXT(C5051,"00")</f>
        <v>2026-03</v>
      </c>
      <c r="B5051" s="4" t="n">
        <v>2026</v>
      </c>
      <c r="C5051" s="4" t="n">
        <v>3</v>
      </c>
      <c r="D5051" s="9" t="s">
        <v>323</v>
      </c>
      <c r="E5051" s="9" t="s">
        <v>370</v>
      </c>
      <c r="F5051" s="12" t="str">
        <f aca="false">INDEX(品項主檔!$B$2:$B$11,MATCH($E5051,品項主檔!$A$2:$A$11,0))</f>
        <v>古早味紅茶</v>
      </c>
      <c r="G5051" s="12" t="str">
        <f aca="false">INDEX(品項主檔!$C$2:$C$11,MATCH($E5051,品項主檔!$A$2:$A$11,0))</f>
        <v>飲品</v>
      </c>
      <c r="H5051" s="17" t="n">
        <f aca="false">SUMIFS(品項年度售價!$D$2:$D$31,品項年度售價!$A$2:$A$31,$B5051,品項年度售價!$B$2:$B$31,$E5051)</f>
        <v>45</v>
      </c>
      <c r="I5051" s="4" t="n">
        <v>2275</v>
      </c>
      <c r="J5051" s="14" t="n">
        <f aca="false">H5051*I5051</f>
        <v>102375</v>
      </c>
    </row>
    <row r="5052" customFormat="false" ht="15" hidden="false" customHeight="false" outlineLevel="0" collapsed="false">
      <c r="A5052" s="6" t="str">
        <f aca="false">TEXT(B5052,"0")&amp;"-"&amp;TEXT(C5052,"00")</f>
        <v>2026-03</v>
      </c>
      <c r="B5052" s="4" t="n">
        <v>2026</v>
      </c>
      <c r="C5052" s="4" t="n">
        <v>3</v>
      </c>
      <c r="D5052" s="9" t="s">
        <v>262</v>
      </c>
      <c r="E5052" s="9" t="s">
        <v>349</v>
      </c>
      <c r="F5052" s="12" t="str">
        <f aca="false">INDEX(品項主檔!$B$2:$B$11,MATCH($E5052,品項主檔!$A$2:$A$11,0))</f>
        <v>招牌牛肉麵</v>
      </c>
      <c r="G5052" s="12" t="str">
        <f aca="false">INDEX(品項主檔!$C$2:$C$11,MATCH($E5052,品項主檔!$A$2:$A$11,0))</f>
        <v>主食</v>
      </c>
      <c r="H5052" s="17" t="n">
        <f aca="false">SUMIFS(品項年度售價!$D$2:$D$31,品項年度售價!$A$2:$A$31,$B5052,品項年度售價!$B$2:$B$31,$E5052)</f>
        <v>305</v>
      </c>
      <c r="I5052" s="4" t="n">
        <v>724</v>
      </c>
      <c r="J5052" s="14" t="n">
        <f aca="false">H5052*I5052</f>
        <v>220820</v>
      </c>
    </row>
    <row r="5053" customFormat="false" ht="15" hidden="false" customHeight="false" outlineLevel="0" collapsed="false">
      <c r="A5053" s="6" t="str">
        <f aca="false">TEXT(B5053,"0")&amp;"-"&amp;TEXT(C5053,"00")</f>
        <v>2026-03</v>
      </c>
      <c r="B5053" s="4" t="n">
        <v>2026</v>
      </c>
      <c r="C5053" s="4" t="n">
        <v>3</v>
      </c>
      <c r="D5053" s="9" t="s">
        <v>262</v>
      </c>
      <c r="E5053" s="9" t="s">
        <v>352</v>
      </c>
      <c r="F5053" s="12" t="str">
        <f aca="false">INDEX(品項主檔!$B$2:$B$11,MATCH($E5053,品項主檔!$A$2:$A$11,0))</f>
        <v>三杯雞定食</v>
      </c>
      <c r="G5053" s="12" t="str">
        <f aca="false">INDEX(品項主檔!$C$2:$C$11,MATCH($E5053,品項主檔!$A$2:$A$11,0))</f>
        <v>主食</v>
      </c>
      <c r="H5053" s="17" t="n">
        <f aca="false">SUMIFS(品項年度售價!$D$2:$D$31,品項年度售價!$A$2:$A$31,$B5053,品項年度售價!$B$2:$B$31,$E5053)</f>
        <v>275</v>
      </c>
      <c r="I5053" s="4" t="n">
        <v>551</v>
      </c>
      <c r="J5053" s="14" t="n">
        <f aca="false">H5053*I5053</f>
        <v>151525</v>
      </c>
    </row>
    <row r="5054" customFormat="false" ht="15" hidden="false" customHeight="false" outlineLevel="0" collapsed="false">
      <c r="A5054" s="6" t="str">
        <f aca="false">TEXT(B5054,"0")&amp;"-"&amp;TEXT(C5054,"00")</f>
        <v>2026-03</v>
      </c>
      <c r="B5054" s="4" t="n">
        <v>2026</v>
      </c>
      <c r="C5054" s="4" t="n">
        <v>3</v>
      </c>
      <c r="D5054" s="9" t="s">
        <v>262</v>
      </c>
      <c r="E5054" s="9" t="s">
        <v>354</v>
      </c>
      <c r="F5054" s="12" t="str">
        <f aca="false">INDEX(品項主檔!$B$2:$B$11,MATCH($E5054,品項主檔!$A$2:$A$11,0))</f>
        <v>蔥油雞腿飯</v>
      </c>
      <c r="G5054" s="12" t="str">
        <f aca="false">INDEX(品項主檔!$C$2:$C$11,MATCH($E5054,品項主檔!$A$2:$A$11,0))</f>
        <v>主食</v>
      </c>
      <c r="H5054" s="17" t="n">
        <f aca="false">SUMIFS(品項年度售價!$D$2:$D$31,品項年度售價!$A$2:$A$31,$B5054,品項年度售價!$B$2:$B$31,$E5054)</f>
        <v>240</v>
      </c>
      <c r="I5054" s="4" t="n">
        <v>695</v>
      </c>
      <c r="J5054" s="14" t="n">
        <f aca="false">H5054*I5054</f>
        <v>166800</v>
      </c>
    </row>
    <row r="5055" customFormat="false" ht="15" hidden="false" customHeight="false" outlineLevel="0" collapsed="false">
      <c r="A5055" s="6" t="str">
        <f aca="false">TEXT(B5055,"0")&amp;"-"&amp;TEXT(C5055,"00")</f>
        <v>2026-03</v>
      </c>
      <c r="B5055" s="4" t="n">
        <v>2026</v>
      </c>
      <c r="C5055" s="4" t="n">
        <v>3</v>
      </c>
      <c r="D5055" s="9" t="s">
        <v>262</v>
      </c>
      <c r="E5055" s="9" t="s">
        <v>356</v>
      </c>
      <c r="F5055" s="12" t="str">
        <f aca="false">INDEX(品項主檔!$B$2:$B$11,MATCH($E5055,品項主檔!$A$2:$A$11,0))</f>
        <v>黑胡椒豬排飯</v>
      </c>
      <c r="G5055" s="12" t="str">
        <f aca="false">INDEX(品項主檔!$C$2:$C$11,MATCH($E5055,品項主檔!$A$2:$A$11,0))</f>
        <v>主食</v>
      </c>
      <c r="H5055" s="17" t="n">
        <f aca="false">SUMIFS(品項年度售價!$D$2:$D$31,品項年度售價!$A$2:$A$31,$B5055,品項年度售價!$B$2:$B$31,$E5055)</f>
        <v>255</v>
      </c>
      <c r="I5055" s="4" t="n">
        <v>596</v>
      </c>
      <c r="J5055" s="14" t="n">
        <f aca="false">H5055*I5055</f>
        <v>151980</v>
      </c>
    </row>
    <row r="5056" customFormat="false" ht="15" hidden="false" customHeight="false" outlineLevel="0" collapsed="false">
      <c r="A5056" s="6" t="str">
        <f aca="false">TEXT(B5056,"0")&amp;"-"&amp;TEXT(C5056,"00")</f>
        <v>2026-03</v>
      </c>
      <c r="B5056" s="4" t="n">
        <v>2026</v>
      </c>
      <c r="C5056" s="4" t="n">
        <v>3</v>
      </c>
      <c r="D5056" s="9" t="s">
        <v>262</v>
      </c>
      <c r="E5056" s="9" t="s">
        <v>358</v>
      </c>
      <c r="F5056" s="12" t="str">
        <f aca="false">INDEX(品項主檔!$B$2:$B$11,MATCH($E5056,品項主檔!$A$2:$A$11,0))</f>
        <v>麻油雞湯麵</v>
      </c>
      <c r="G5056" s="12" t="str">
        <f aca="false">INDEX(品項主檔!$C$2:$C$11,MATCH($E5056,品項主檔!$A$2:$A$11,0))</f>
        <v>主食</v>
      </c>
      <c r="H5056" s="17" t="n">
        <f aca="false">SUMIFS(品項年度售價!$D$2:$D$31,品項年度售價!$A$2:$A$31,$B5056,品項年度售價!$B$2:$B$31,$E5056)</f>
        <v>320</v>
      </c>
      <c r="I5056" s="4" t="n">
        <v>611</v>
      </c>
      <c r="J5056" s="14" t="n">
        <f aca="false">H5056*I5056</f>
        <v>195520</v>
      </c>
    </row>
    <row r="5057" customFormat="false" ht="15" hidden="false" customHeight="false" outlineLevel="0" collapsed="false">
      <c r="A5057" s="6" t="str">
        <f aca="false">TEXT(B5057,"0")&amp;"-"&amp;TEXT(C5057,"00")</f>
        <v>2026-03</v>
      </c>
      <c r="B5057" s="4" t="n">
        <v>2026</v>
      </c>
      <c r="C5057" s="4" t="n">
        <v>3</v>
      </c>
      <c r="D5057" s="9" t="s">
        <v>262</v>
      </c>
      <c r="E5057" s="9" t="s">
        <v>360</v>
      </c>
      <c r="F5057" s="12" t="str">
        <f aca="false">INDEX(品項主檔!$B$2:$B$11,MATCH($E5057,品項主檔!$A$2:$A$11,0))</f>
        <v>塔香涼麵</v>
      </c>
      <c r="G5057" s="12" t="str">
        <f aca="false">INDEX(品項主檔!$C$2:$C$11,MATCH($E5057,品項主檔!$A$2:$A$11,0))</f>
        <v>主食</v>
      </c>
      <c r="H5057" s="17" t="n">
        <f aca="false">SUMIFS(品項年度售價!$D$2:$D$31,品項年度售價!$A$2:$A$31,$B5057,品項年度售價!$B$2:$B$31,$E5057)</f>
        <v>195</v>
      </c>
      <c r="I5057" s="4" t="n">
        <v>406</v>
      </c>
      <c r="J5057" s="14" t="n">
        <f aca="false">H5057*I5057</f>
        <v>79170</v>
      </c>
    </row>
    <row r="5058" customFormat="false" ht="15" hidden="false" customHeight="false" outlineLevel="0" collapsed="false">
      <c r="A5058" s="6" t="str">
        <f aca="false">TEXT(B5058,"0")&amp;"-"&amp;TEXT(C5058,"00")</f>
        <v>2026-03</v>
      </c>
      <c r="B5058" s="4" t="n">
        <v>2026</v>
      </c>
      <c r="C5058" s="4" t="n">
        <v>3</v>
      </c>
      <c r="D5058" s="9" t="s">
        <v>262</v>
      </c>
      <c r="E5058" s="9" t="s">
        <v>362</v>
      </c>
      <c r="F5058" s="12" t="str">
        <f aca="false">INDEX(品項主檔!$B$2:$B$11,MATCH($E5058,品項主檔!$A$2:$A$11,0))</f>
        <v>海鮮炒飯</v>
      </c>
      <c r="G5058" s="12" t="str">
        <f aca="false">INDEX(品項主檔!$C$2:$C$11,MATCH($E5058,品項主檔!$A$2:$A$11,0))</f>
        <v>主食</v>
      </c>
      <c r="H5058" s="17" t="n">
        <f aca="false">SUMIFS(品項年度售價!$D$2:$D$31,品項年度售價!$A$2:$A$31,$B5058,品項年度售價!$B$2:$B$31,$E5058)</f>
        <v>265</v>
      </c>
      <c r="I5058" s="4" t="n">
        <v>576</v>
      </c>
      <c r="J5058" s="14" t="n">
        <f aca="false">H5058*I5058</f>
        <v>152640</v>
      </c>
    </row>
    <row r="5059" customFormat="false" ht="15" hidden="false" customHeight="false" outlineLevel="0" collapsed="false">
      <c r="A5059" s="6" t="str">
        <f aca="false">TEXT(B5059,"0")&amp;"-"&amp;TEXT(C5059,"00")</f>
        <v>2026-03</v>
      </c>
      <c r="B5059" s="4" t="n">
        <v>2026</v>
      </c>
      <c r="C5059" s="4" t="n">
        <v>3</v>
      </c>
      <c r="D5059" s="9" t="s">
        <v>262</v>
      </c>
      <c r="E5059" s="9" t="s">
        <v>364</v>
      </c>
      <c r="F5059" s="12" t="str">
        <f aca="false">INDEX(品項主檔!$B$2:$B$11,MATCH($E5059,品項主檔!$A$2:$A$11,0))</f>
        <v>酸辣湯</v>
      </c>
      <c r="G5059" s="12" t="str">
        <f aca="false">INDEX(品項主檔!$C$2:$C$11,MATCH($E5059,品項主檔!$A$2:$A$11,0))</f>
        <v>湯品</v>
      </c>
      <c r="H5059" s="17" t="n">
        <f aca="false">SUMIFS(品項年度售價!$D$2:$D$31,品項年度售價!$A$2:$A$31,$B5059,品項年度售價!$B$2:$B$31,$E5059)</f>
        <v>65</v>
      </c>
      <c r="I5059" s="4" t="n">
        <v>3758</v>
      </c>
      <c r="J5059" s="14" t="n">
        <f aca="false">H5059*I5059</f>
        <v>244270</v>
      </c>
    </row>
    <row r="5060" customFormat="false" ht="15" hidden="false" customHeight="false" outlineLevel="0" collapsed="false">
      <c r="A5060" s="6" t="str">
        <f aca="false">TEXT(B5060,"0")&amp;"-"&amp;TEXT(C5060,"00")</f>
        <v>2026-03</v>
      </c>
      <c r="B5060" s="4" t="n">
        <v>2026</v>
      </c>
      <c r="C5060" s="4" t="n">
        <v>3</v>
      </c>
      <c r="D5060" s="9" t="s">
        <v>262</v>
      </c>
      <c r="E5060" s="9" t="s">
        <v>367</v>
      </c>
      <c r="F5060" s="12" t="str">
        <f aca="false">INDEX(品項主檔!$B$2:$B$11,MATCH($E5060,品項主檔!$A$2:$A$11,0))</f>
        <v>招牌滷味拼盤</v>
      </c>
      <c r="G5060" s="12" t="str">
        <f aca="false">INDEX(品項主檔!$C$2:$C$11,MATCH($E5060,品項主檔!$A$2:$A$11,0))</f>
        <v>小菜</v>
      </c>
      <c r="H5060" s="17" t="n">
        <f aca="false">SUMIFS(品項年度售價!$D$2:$D$31,品項年度售價!$A$2:$A$31,$B5060,品項年度售價!$B$2:$B$31,$E5060)</f>
        <v>130</v>
      </c>
      <c r="I5060" s="4" t="n">
        <v>2075</v>
      </c>
      <c r="J5060" s="14" t="n">
        <f aca="false">H5060*I5060</f>
        <v>269750</v>
      </c>
    </row>
    <row r="5061" customFormat="false" ht="15" hidden="false" customHeight="false" outlineLevel="0" collapsed="false">
      <c r="A5061" s="6" t="str">
        <f aca="false">TEXT(B5061,"0")&amp;"-"&amp;TEXT(C5061,"00")</f>
        <v>2026-03</v>
      </c>
      <c r="B5061" s="4" t="n">
        <v>2026</v>
      </c>
      <c r="C5061" s="4" t="n">
        <v>3</v>
      </c>
      <c r="D5061" s="9" t="s">
        <v>262</v>
      </c>
      <c r="E5061" s="9" t="s">
        <v>370</v>
      </c>
      <c r="F5061" s="12" t="str">
        <f aca="false">INDEX(品項主檔!$B$2:$B$11,MATCH($E5061,品項主檔!$A$2:$A$11,0))</f>
        <v>古早味紅茶</v>
      </c>
      <c r="G5061" s="12" t="str">
        <f aca="false">INDEX(品項主檔!$C$2:$C$11,MATCH($E5061,品項主檔!$A$2:$A$11,0))</f>
        <v>飲品</v>
      </c>
      <c r="H5061" s="17" t="n">
        <f aca="false">SUMIFS(品項年度售價!$D$2:$D$31,品項年度售價!$A$2:$A$31,$B5061,品項年度售價!$B$2:$B$31,$E5061)</f>
        <v>45</v>
      </c>
      <c r="I5061" s="4" t="n">
        <v>5928</v>
      </c>
      <c r="J5061" s="14" t="n">
        <f aca="false">H5061*I5061</f>
        <v>266760</v>
      </c>
    </row>
    <row r="5062" customFormat="false" ht="15" hidden="false" customHeight="false" outlineLevel="0" collapsed="false">
      <c r="A5062" s="6" t="str">
        <f aca="false">TEXT(B5062,"0")&amp;"-"&amp;TEXT(C5062,"00")</f>
        <v>2026-03</v>
      </c>
      <c r="B5062" s="4" t="n">
        <v>2026</v>
      </c>
      <c r="C5062" s="4" t="n">
        <v>3</v>
      </c>
      <c r="D5062" s="9" t="s">
        <v>269</v>
      </c>
      <c r="E5062" s="9" t="s">
        <v>349</v>
      </c>
      <c r="F5062" s="12" t="str">
        <f aca="false">INDEX(品項主檔!$B$2:$B$11,MATCH($E5062,品項主檔!$A$2:$A$11,0))</f>
        <v>招牌牛肉麵</v>
      </c>
      <c r="G5062" s="12" t="str">
        <f aca="false">INDEX(品項主檔!$C$2:$C$11,MATCH($E5062,品項主檔!$A$2:$A$11,0))</f>
        <v>主食</v>
      </c>
      <c r="H5062" s="17" t="n">
        <f aca="false">SUMIFS(品項年度售價!$D$2:$D$31,品項年度售價!$A$2:$A$31,$B5062,品項年度售價!$B$2:$B$31,$E5062)</f>
        <v>305</v>
      </c>
      <c r="I5062" s="4" t="n">
        <v>405</v>
      </c>
      <c r="J5062" s="14" t="n">
        <f aca="false">H5062*I5062</f>
        <v>123525</v>
      </c>
    </row>
    <row r="5063" customFormat="false" ht="15" hidden="false" customHeight="false" outlineLevel="0" collapsed="false">
      <c r="A5063" s="6" t="str">
        <f aca="false">TEXT(B5063,"0")&amp;"-"&amp;TEXT(C5063,"00")</f>
        <v>2026-03</v>
      </c>
      <c r="B5063" s="4" t="n">
        <v>2026</v>
      </c>
      <c r="C5063" s="4" t="n">
        <v>3</v>
      </c>
      <c r="D5063" s="9" t="s">
        <v>269</v>
      </c>
      <c r="E5063" s="9" t="s">
        <v>352</v>
      </c>
      <c r="F5063" s="12" t="str">
        <f aca="false">INDEX(品項主檔!$B$2:$B$11,MATCH($E5063,品項主檔!$A$2:$A$11,0))</f>
        <v>三杯雞定食</v>
      </c>
      <c r="G5063" s="12" t="str">
        <f aca="false">INDEX(品項主檔!$C$2:$C$11,MATCH($E5063,品項主檔!$A$2:$A$11,0))</f>
        <v>主食</v>
      </c>
      <c r="H5063" s="17" t="n">
        <f aca="false">SUMIFS(品項年度售價!$D$2:$D$31,品項年度售價!$A$2:$A$31,$B5063,品項年度售價!$B$2:$B$31,$E5063)</f>
        <v>275</v>
      </c>
      <c r="I5063" s="4" t="n">
        <v>514</v>
      </c>
      <c r="J5063" s="14" t="n">
        <f aca="false">H5063*I5063</f>
        <v>141350</v>
      </c>
    </row>
    <row r="5064" customFormat="false" ht="15" hidden="false" customHeight="false" outlineLevel="0" collapsed="false">
      <c r="A5064" s="6" t="str">
        <f aca="false">TEXT(B5064,"0")&amp;"-"&amp;TEXT(C5064,"00")</f>
        <v>2026-03</v>
      </c>
      <c r="B5064" s="4" t="n">
        <v>2026</v>
      </c>
      <c r="C5064" s="4" t="n">
        <v>3</v>
      </c>
      <c r="D5064" s="9" t="s">
        <v>269</v>
      </c>
      <c r="E5064" s="9" t="s">
        <v>354</v>
      </c>
      <c r="F5064" s="12" t="str">
        <f aca="false">INDEX(品項主檔!$B$2:$B$11,MATCH($E5064,品項主檔!$A$2:$A$11,0))</f>
        <v>蔥油雞腿飯</v>
      </c>
      <c r="G5064" s="12" t="str">
        <f aca="false">INDEX(品項主檔!$C$2:$C$11,MATCH($E5064,品項主檔!$A$2:$A$11,0))</f>
        <v>主食</v>
      </c>
      <c r="H5064" s="17" t="n">
        <f aca="false">SUMIFS(品項年度售價!$D$2:$D$31,品項年度售價!$A$2:$A$31,$B5064,品項年度售價!$B$2:$B$31,$E5064)</f>
        <v>240</v>
      </c>
      <c r="I5064" s="4" t="n">
        <v>403</v>
      </c>
      <c r="J5064" s="14" t="n">
        <f aca="false">H5064*I5064</f>
        <v>96720</v>
      </c>
    </row>
    <row r="5065" customFormat="false" ht="15" hidden="false" customHeight="false" outlineLevel="0" collapsed="false">
      <c r="A5065" s="6" t="str">
        <f aca="false">TEXT(B5065,"0")&amp;"-"&amp;TEXT(C5065,"00")</f>
        <v>2026-03</v>
      </c>
      <c r="B5065" s="4" t="n">
        <v>2026</v>
      </c>
      <c r="C5065" s="4" t="n">
        <v>3</v>
      </c>
      <c r="D5065" s="9" t="s">
        <v>269</v>
      </c>
      <c r="E5065" s="9" t="s">
        <v>356</v>
      </c>
      <c r="F5065" s="12" t="str">
        <f aca="false">INDEX(品項主檔!$B$2:$B$11,MATCH($E5065,品項主檔!$A$2:$A$11,0))</f>
        <v>黑胡椒豬排飯</v>
      </c>
      <c r="G5065" s="12" t="str">
        <f aca="false">INDEX(品項主檔!$C$2:$C$11,MATCH($E5065,品項主檔!$A$2:$A$11,0))</f>
        <v>主食</v>
      </c>
      <c r="H5065" s="17" t="n">
        <f aca="false">SUMIFS(品項年度售價!$D$2:$D$31,品項年度售價!$A$2:$A$31,$B5065,品項年度售價!$B$2:$B$31,$E5065)</f>
        <v>255</v>
      </c>
      <c r="I5065" s="4" t="n">
        <v>536</v>
      </c>
      <c r="J5065" s="14" t="n">
        <f aca="false">H5065*I5065</f>
        <v>136680</v>
      </c>
    </row>
    <row r="5066" customFormat="false" ht="15" hidden="false" customHeight="false" outlineLevel="0" collapsed="false">
      <c r="A5066" s="6" t="str">
        <f aca="false">TEXT(B5066,"0")&amp;"-"&amp;TEXT(C5066,"00")</f>
        <v>2026-03</v>
      </c>
      <c r="B5066" s="4" t="n">
        <v>2026</v>
      </c>
      <c r="C5066" s="4" t="n">
        <v>3</v>
      </c>
      <c r="D5066" s="9" t="s">
        <v>269</v>
      </c>
      <c r="E5066" s="9" t="s">
        <v>358</v>
      </c>
      <c r="F5066" s="12" t="str">
        <f aca="false">INDEX(品項主檔!$B$2:$B$11,MATCH($E5066,品項主檔!$A$2:$A$11,0))</f>
        <v>麻油雞湯麵</v>
      </c>
      <c r="G5066" s="12" t="str">
        <f aca="false">INDEX(品項主檔!$C$2:$C$11,MATCH($E5066,品項主檔!$A$2:$A$11,0))</f>
        <v>主食</v>
      </c>
      <c r="H5066" s="17" t="n">
        <f aca="false">SUMIFS(品項年度售價!$D$2:$D$31,品項年度售價!$A$2:$A$31,$B5066,品項年度售價!$B$2:$B$31,$E5066)</f>
        <v>320</v>
      </c>
      <c r="I5066" s="4" t="n">
        <v>579</v>
      </c>
      <c r="J5066" s="14" t="n">
        <f aca="false">H5066*I5066</f>
        <v>185280</v>
      </c>
    </row>
    <row r="5067" customFormat="false" ht="15" hidden="false" customHeight="false" outlineLevel="0" collapsed="false">
      <c r="A5067" s="6" t="str">
        <f aca="false">TEXT(B5067,"0")&amp;"-"&amp;TEXT(C5067,"00")</f>
        <v>2026-03</v>
      </c>
      <c r="B5067" s="4" t="n">
        <v>2026</v>
      </c>
      <c r="C5067" s="4" t="n">
        <v>3</v>
      </c>
      <c r="D5067" s="9" t="s">
        <v>269</v>
      </c>
      <c r="E5067" s="9" t="s">
        <v>360</v>
      </c>
      <c r="F5067" s="12" t="str">
        <f aca="false">INDEX(品項主檔!$B$2:$B$11,MATCH($E5067,品項主檔!$A$2:$A$11,0))</f>
        <v>塔香涼麵</v>
      </c>
      <c r="G5067" s="12" t="str">
        <f aca="false">INDEX(品項主檔!$C$2:$C$11,MATCH($E5067,品項主檔!$A$2:$A$11,0))</f>
        <v>主食</v>
      </c>
      <c r="H5067" s="17" t="n">
        <f aca="false">SUMIFS(品項年度售價!$D$2:$D$31,品項年度售價!$A$2:$A$31,$B5067,品項年度售價!$B$2:$B$31,$E5067)</f>
        <v>195</v>
      </c>
      <c r="I5067" s="4" t="n">
        <v>375</v>
      </c>
      <c r="J5067" s="14" t="n">
        <f aca="false">H5067*I5067</f>
        <v>73125</v>
      </c>
    </row>
    <row r="5068" customFormat="false" ht="15" hidden="false" customHeight="false" outlineLevel="0" collapsed="false">
      <c r="A5068" s="6" t="str">
        <f aca="false">TEXT(B5068,"0")&amp;"-"&amp;TEXT(C5068,"00")</f>
        <v>2026-03</v>
      </c>
      <c r="B5068" s="4" t="n">
        <v>2026</v>
      </c>
      <c r="C5068" s="4" t="n">
        <v>3</v>
      </c>
      <c r="D5068" s="9" t="s">
        <v>269</v>
      </c>
      <c r="E5068" s="9" t="s">
        <v>362</v>
      </c>
      <c r="F5068" s="12" t="str">
        <f aca="false">INDEX(品項主檔!$B$2:$B$11,MATCH($E5068,品項主檔!$A$2:$A$11,0))</f>
        <v>海鮮炒飯</v>
      </c>
      <c r="G5068" s="12" t="str">
        <f aca="false">INDEX(品項主檔!$C$2:$C$11,MATCH($E5068,品項主檔!$A$2:$A$11,0))</f>
        <v>主食</v>
      </c>
      <c r="H5068" s="17" t="n">
        <f aca="false">SUMIFS(品項年度售價!$D$2:$D$31,品項年度售價!$A$2:$A$31,$B5068,品項年度售價!$B$2:$B$31,$E5068)</f>
        <v>265</v>
      </c>
      <c r="I5068" s="4" t="n">
        <v>568</v>
      </c>
      <c r="J5068" s="14" t="n">
        <f aca="false">H5068*I5068</f>
        <v>150520</v>
      </c>
    </row>
    <row r="5069" customFormat="false" ht="15" hidden="false" customHeight="false" outlineLevel="0" collapsed="false">
      <c r="A5069" s="6" t="str">
        <f aca="false">TEXT(B5069,"0")&amp;"-"&amp;TEXT(C5069,"00")</f>
        <v>2026-03</v>
      </c>
      <c r="B5069" s="4" t="n">
        <v>2026</v>
      </c>
      <c r="C5069" s="4" t="n">
        <v>3</v>
      </c>
      <c r="D5069" s="9" t="s">
        <v>269</v>
      </c>
      <c r="E5069" s="9" t="s">
        <v>364</v>
      </c>
      <c r="F5069" s="12" t="str">
        <f aca="false">INDEX(品項主檔!$B$2:$B$11,MATCH($E5069,品項主檔!$A$2:$A$11,0))</f>
        <v>酸辣湯</v>
      </c>
      <c r="G5069" s="12" t="str">
        <f aca="false">INDEX(品項主檔!$C$2:$C$11,MATCH($E5069,品項主檔!$A$2:$A$11,0))</f>
        <v>湯品</v>
      </c>
      <c r="H5069" s="17" t="n">
        <f aca="false">SUMIFS(品項年度售價!$D$2:$D$31,品項年度售價!$A$2:$A$31,$B5069,品項年度售價!$B$2:$B$31,$E5069)</f>
        <v>65</v>
      </c>
      <c r="I5069" s="4" t="n">
        <v>2053</v>
      </c>
      <c r="J5069" s="14" t="n">
        <f aca="false">H5069*I5069</f>
        <v>133445</v>
      </c>
    </row>
    <row r="5070" customFormat="false" ht="15" hidden="false" customHeight="false" outlineLevel="0" collapsed="false">
      <c r="A5070" s="6" t="str">
        <f aca="false">TEXT(B5070,"0")&amp;"-"&amp;TEXT(C5070,"00")</f>
        <v>2026-03</v>
      </c>
      <c r="B5070" s="4" t="n">
        <v>2026</v>
      </c>
      <c r="C5070" s="4" t="n">
        <v>3</v>
      </c>
      <c r="D5070" s="9" t="s">
        <v>269</v>
      </c>
      <c r="E5070" s="9" t="s">
        <v>367</v>
      </c>
      <c r="F5070" s="12" t="str">
        <f aca="false">INDEX(品項主檔!$B$2:$B$11,MATCH($E5070,品項主檔!$A$2:$A$11,0))</f>
        <v>招牌滷味拼盤</v>
      </c>
      <c r="G5070" s="12" t="str">
        <f aca="false">INDEX(品項主檔!$C$2:$C$11,MATCH($E5070,品項主檔!$A$2:$A$11,0))</f>
        <v>小菜</v>
      </c>
      <c r="H5070" s="17" t="n">
        <f aca="false">SUMIFS(品項年度售價!$D$2:$D$31,品項年度售價!$A$2:$A$31,$B5070,品項年度售價!$B$2:$B$31,$E5070)</f>
        <v>130</v>
      </c>
      <c r="I5070" s="4" t="n">
        <v>1801</v>
      </c>
      <c r="J5070" s="14" t="n">
        <f aca="false">H5070*I5070</f>
        <v>234130</v>
      </c>
    </row>
    <row r="5071" customFormat="false" ht="15" hidden="false" customHeight="false" outlineLevel="0" collapsed="false">
      <c r="A5071" s="6" t="str">
        <f aca="false">TEXT(B5071,"0")&amp;"-"&amp;TEXT(C5071,"00")</f>
        <v>2026-03</v>
      </c>
      <c r="B5071" s="4" t="n">
        <v>2026</v>
      </c>
      <c r="C5071" s="4" t="n">
        <v>3</v>
      </c>
      <c r="D5071" s="9" t="s">
        <v>269</v>
      </c>
      <c r="E5071" s="9" t="s">
        <v>370</v>
      </c>
      <c r="F5071" s="12" t="str">
        <f aca="false">INDEX(品項主檔!$B$2:$B$11,MATCH($E5071,品項主檔!$A$2:$A$11,0))</f>
        <v>古早味紅茶</v>
      </c>
      <c r="G5071" s="12" t="str">
        <f aca="false">INDEX(品項主檔!$C$2:$C$11,MATCH($E5071,品項主檔!$A$2:$A$11,0))</f>
        <v>飲品</v>
      </c>
      <c r="H5071" s="17" t="n">
        <f aca="false">SUMIFS(品項年度售價!$D$2:$D$31,品項年度售價!$A$2:$A$31,$B5071,品項年度售價!$B$2:$B$31,$E5071)</f>
        <v>45</v>
      </c>
      <c r="I5071" s="4" t="n">
        <v>3315</v>
      </c>
      <c r="J5071" s="14" t="n">
        <f aca="false">H5071*I5071</f>
        <v>149175</v>
      </c>
    </row>
    <row r="5072" customFormat="false" ht="15" hidden="false" customHeight="false" outlineLevel="0" collapsed="false">
      <c r="A5072" s="6" t="str">
        <f aca="false">TEXT(B5072,"0")&amp;"-"&amp;TEXT(C5072,"00")</f>
        <v>2026-03</v>
      </c>
      <c r="B5072" s="4" t="n">
        <v>2026</v>
      </c>
      <c r="C5072" s="4" t="n">
        <v>3</v>
      </c>
      <c r="D5072" s="9" t="s">
        <v>273</v>
      </c>
      <c r="E5072" s="9" t="s">
        <v>349</v>
      </c>
      <c r="F5072" s="12" t="str">
        <f aca="false">INDEX(品項主檔!$B$2:$B$11,MATCH($E5072,品項主檔!$A$2:$A$11,0))</f>
        <v>招牌牛肉麵</v>
      </c>
      <c r="G5072" s="12" t="str">
        <f aca="false">INDEX(品項主檔!$C$2:$C$11,MATCH($E5072,品項主檔!$A$2:$A$11,0))</f>
        <v>主食</v>
      </c>
      <c r="H5072" s="17" t="n">
        <f aca="false">SUMIFS(品項年度售價!$D$2:$D$31,品項年度售價!$A$2:$A$31,$B5072,品項年度售價!$B$2:$B$31,$E5072)</f>
        <v>305</v>
      </c>
      <c r="I5072" s="4" t="n">
        <v>305</v>
      </c>
      <c r="J5072" s="14" t="n">
        <f aca="false">H5072*I5072</f>
        <v>93025</v>
      </c>
    </row>
    <row r="5073" customFormat="false" ht="15" hidden="false" customHeight="false" outlineLevel="0" collapsed="false">
      <c r="A5073" s="6" t="str">
        <f aca="false">TEXT(B5073,"0")&amp;"-"&amp;TEXT(C5073,"00")</f>
        <v>2026-03</v>
      </c>
      <c r="B5073" s="4" t="n">
        <v>2026</v>
      </c>
      <c r="C5073" s="4" t="n">
        <v>3</v>
      </c>
      <c r="D5073" s="9" t="s">
        <v>273</v>
      </c>
      <c r="E5073" s="9" t="s">
        <v>352</v>
      </c>
      <c r="F5073" s="12" t="str">
        <f aca="false">INDEX(品項主檔!$B$2:$B$11,MATCH($E5073,品項主檔!$A$2:$A$11,0))</f>
        <v>三杯雞定食</v>
      </c>
      <c r="G5073" s="12" t="str">
        <f aca="false">INDEX(品項主檔!$C$2:$C$11,MATCH($E5073,品項主檔!$A$2:$A$11,0))</f>
        <v>主食</v>
      </c>
      <c r="H5073" s="17" t="n">
        <f aca="false">SUMIFS(品項年度售價!$D$2:$D$31,品項年度售價!$A$2:$A$31,$B5073,品項年度售價!$B$2:$B$31,$E5073)</f>
        <v>275</v>
      </c>
      <c r="I5073" s="4" t="n">
        <v>365</v>
      </c>
      <c r="J5073" s="14" t="n">
        <f aca="false">H5073*I5073</f>
        <v>100375</v>
      </c>
    </row>
    <row r="5074" customFormat="false" ht="15" hidden="false" customHeight="false" outlineLevel="0" collapsed="false">
      <c r="A5074" s="6" t="str">
        <f aca="false">TEXT(B5074,"0")&amp;"-"&amp;TEXT(C5074,"00")</f>
        <v>2026-03</v>
      </c>
      <c r="B5074" s="4" t="n">
        <v>2026</v>
      </c>
      <c r="C5074" s="4" t="n">
        <v>3</v>
      </c>
      <c r="D5074" s="9" t="s">
        <v>273</v>
      </c>
      <c r="E5074" s="9" t="s">
        <v>354</v>
      </c>
      <c r="F5074" s="12" t="str">
        <f aca="false">INDEX(品項主檔!$B$2:$B$11,MATCH($E5074,品項主檔!$A$2:$A$11,0))</f>
        <v>蔥油雞腿飯</v>
      </c>
      <c r="G5074" s="12" t="str">
        <f aca="false">INDEX(品項主檔!$C$2:$C$11,MATCH($E5074,品項主檔!$A$2:$A$11,0))</f>
        <v>主食</v>
      </c>
      <c r="H5074" s="17" t="n">
        <f aca="false">SUMIFS(品項年度售價!$D$2:$D$31,品項年度售價!$A$2:$A$31,$B5074,品項年度售價!$B$2:$B$31,$E5074)</f>
        <v>240</v>
      </c>
      <c r="I5074" s="4" t="n">
        <v>308</v>
      </c>
      <c r="J5074" s="14" t="n">
        <f aca="false">H5074*I5074</f>
        <v>73920</v>
      </c>
    </row>
    <row r="5075" customFormat="false" ht="15" hidden="false" customHeight="false" outlineLevel="0" collapsed="false">
      <c r="A5075" s="6" t="str">
        <f aca="false">TEXT(B5075,"0")&amp;"-"&amp;TEXT(C5075,"00")</f>
        <v>2026-03</v>
      </c>
      <c r="B5075" s="4" t="n">
        <v>2026</v>
      </c>
      <c r="C5075" s="4" t="n">
        <v>3</v>
      </c>
      <c r="D5075" s="9" t="s">
        <v>273</v>
      </c>
      <c r="E5075" s="9" t="s">
        <v>356</v>
      </c>
      <c r="F5075" s="12" t="str">
        <f aca="false">INDEX(品項主檔!$B$2:$B$11,MATCH($E5075,品項主檔!$A$2:$A$11,0))</f>
        <v>黑胡椒豬排飯</v>
      </c>
      <c r="G5075" s="12" t="str">
        <f aca="false">INDEX(品項主檔!$C$2:$C$11,MATCH($E5075,品項主檔!$A$2:$A$11,0))</f>
        <v>主食</v>
      </c>
      <c r="H5075" s="17" t="n">
        <f aca="false">SUMIFS(品項年度售價!$D$2:$D$31,品項年度售價!$A$2:$A$31,$B5075,品項年度售價!$B$2:$B$31,$E5075)</f>
        <v>255</v>
      </c>
      <c r="I5075" s="4" t="n">
        <v>337</v>
      </c>
      <c r="J5075" s="14" t="n">
        <f aca="false">H5075*I5075</f>
        <v>85935</v>
      </c>
    </row>
    <row r="5076" customFormat="false" ht="15" hidden="false" customHeight="false" outlineLevel="0" collapsed="false">
      <c r="A5076" s="6" t="str">
        <f aca="false">TEXT(B5076,"0")&amp;"-"&amp;TEXT(C5076,"00")</f>
        <v>2026-03</v>
      </c>
      <c r="B5076" s="4" t="n">
        <v>2026</v>
      </c>
      <c r="C5076" s="4" t="n">
        <v>3</v>
      </c>
      <c r="D5076" s="9" t="s">
        <v>273</v>
      </c>
      <c r="E5076" s="9" t="s">
        <v>358</v>
      </c>
      <c r="F5076" s="12" t="str">
        <f aca="false">INDEX(品項主檔!$B$2:$B$11,MATCH($E5076,品項主檔!$A$2:$A$11,0))</f>
        <v>麻油雞湯麵</v>
      </c>
      <c r="G5076" s="12" t="str">
        <f aca="false">INDEX(品項主檔!$C$2:$C$11,MATCH($E5076,品項主檔!$A$2:$A$11,0))</f>
        <v>主食</v>
      </c>
      <c r="H5076" s="17" t="n">
        <f aca="false">SUMIFS(品項年度售價!$D$2:$D$31,品項年度售價!$A$2:$A$31,$B5076,品項年度售價!$B$2:$B$31,$E5076)</f>
        <v>320</v>
      </c>
      <c r="I5076" s="4" t="n">
        <v>370</v>
      </c>
      <c r="J5076" s="14" t="n">
        <f aca="false">H5076*I5076</f>
        <v>118400</v>
      </c>
    </row>
    <row r="5077" customFormat="false" ht="15" hidden="false" customHeight="false" outlineLevel="0" collapsed="false">
      <c r="A5077" s="6" t="str">
        <f aca="false">TEXT(B5077,"0")&amp;"-"&amp;TEXT(C5077,"00")</f>
        <v>2026-03</v>
      </c>
      <c r="B5077" s="4" t="n">
        <v>2026</v>
      </c>
      <c r="C5077" s="4" t="n">
        <v>3</v>
      </c>
      <c r="D5077" s="9" t="s">
        <v>273</v>
      </c>
      <c r="E5077" s="9" t="s">
        <v>360</v>
      </c>
      <c r="F5077" s="12" t="str">
        <f aca="false">INDEX(品項主檔!$B$2:$B$11,MATCH($E5077,品項主檔!$A$2:$A$11,0))</f>
        <v>塔香涼麵</v>
      </c>
      <c r="G5077" s="12" t="str">
        <f aca="false">INDEX(品項主檔!$C$2:$C$11,MATCH($E5077,品項主檔!$A$2:$A$11,0))</f>
        <v>主食</v>
      </c>
      <c r="H5077" s="17" t="n">
        <f aca="false">SUMIFS(品項年度售價!$D$2:$D$31,品項年度售價!$A$2:$A$31,$B5077,品項年度售價!$B$2:$B$31,$E5077)</f>
        <v>195</v>
      </c>
      <c r="I5077" s="4" t="n">
        <v>257</v>
      </c>
      <c r="J5077" s="14" t="n">
        <f aca="false">H5077*I5077</f>
        <v>50115</v>
      </c>
    </row>
    <row r="5078" customFormat="false" ht="15" hidden="false" customHeight="false" outlineLevel="0" collapsed="false">
      <c r="A5078" s="6" t="str">
        <f aca="false">TEXT(B5078,"0")&amp;"-"&amp;TEXT(C5078,"00")</f>
        <v>2026-03</v>
      </c>
      <c r="B5078" s="4" t="n">
        <v>2026</v>
      </c>
      <c r="C5078" s="4" t="n">
        <v>3</v>
      </c>
      <c r="D5078" s="9" t="s">
        <v>273</v>
      </c>
      <c r="E5078" s="9" t="s">
        <v>362</v>
      </c>
      <c r="F5078" s="12" t="str">
        <f aca="false">INDEX(品項主檔!$B$2:$B$11,MATCH($E5078,品項主檔!$A$2:$A$11,0))</f>
        <v>海鮮炒飯</v>
      </c>
      <c r="G5078" s="12" t="str">
        <f aca="false">INDEX(品項主檔!$C$2:$C$11,MATCH($E5078,品項主檔!$A$2:$A$11,0))</f>
        <v>主食</v>
      </c>
      <c r="H5078" s="17" t="n">
        <f aca="false">SUMIFS(品項年度售價!$D$2:$D$31,品項年度售價!$A$2:$A$31,$B5078,品項年度售價!$B$2:$B$31,$E5078)</f>
        <v>265</v>
      </c>
      <c r="I5078" s="4" t="n">
        <v>299</v>
      </c>
      <c r="J5078" s="14" t="n">
        <f aca="false">H5078*I5078</f>
        <v>79235</v>
      </c>
    </row>
    <row r="5079" customFormat="false" ht="15" hidden="false" customHeight="false" outlineLevel="0" collapsed="false">
      <c r="A5079" s="6" t="str">
        <f aca="false">TEXT(B5079,"0")&amp;"-"&amp;TEXT(C5079,"00")</f>
        <v>2026-03</v>
      </c>
      <c r="B5079" s="4" t="n">
        <v>2026</v>
      </c>
      <c r="C5079" s="4" t="n">
        <v>3</v>
      </c>
      <c r="D5079" s="9" t="s">
        <v>273</v>
      </c>
      <c r="E5079" s="9" t="s">
        <v>364</v>
      </c>
      <c r="F5079" s="12" t="str">
        <f aca="false">INDEX(品項主檔!$B$2:$B$11,MATCH($E5079,品項主檔!$A$2:$A$11,0))</f>
        <v>酸辣湯</v>
      </c>
      <c r="G5079" s="12" t="str">
        <f aca="false">INDEX(品項主檔!$C$2:$C$11,MATCH($E5079,品項主檔!$A$2:$A$11,0))</f>
        <v>湯品</v>
      </c>
      <c r="H5079" s="17" t="n">
        <f aca="false">SUMIFS(品項年度售價!$D$2:$D$31,品項年度售價!$A$2:$A$31,$B5079,品項年度售價!$B$2:$B$31,$E5079)</f>
        <v>65</v>
      </c>
      <c r="I5079" s="4" t="n">
        <v>1736</v>
      </c>
      <c r="J5079" s="14" t="n">
        <f aca="false">H5079*I5079</f>
        <v>112840</v>
      </c>
    </row>
    <row r="5080" customFormat="false" ht="15" hidden="false" customHeight="false" outlineLevel="0" collapsed="false">
      <c r="A5080" s="6" t="str">
        <f aca="false">TEXT(B5080,"0")&amp;"-"&amp;TEXT(C5080,"00")</f>
        <v>2026-03</v>
      </c>
      <c r="B5080" s="4" t="n">
        <v>2026</v>
      </c>
      <c r="C5080" s="4" t="n">
        <v>3</v>
      </c>
      <c r="D5080" s="9" t="s">
        <v>273</v>
      </c>
      <c r="E5080" s="9" t="s">
        <v>367</v>
      </c>
      <c r="F5080" s="12" t="str">
        <f aca="false">INDEX(品項主檔!$B$2:$B$11,MATCH($E5080,品項主檔!$A$2:$A$11,0))</f>
        <v>招牌滷味拼盤</v>
      </c>
      <c r="G5080" s="12" t="str">
        <f aca="false">INDEX(品項主檔!$C$2:$C$11,MATCH($E5080,品項主檔!$A$2:$A$11,0))</f>
        <v>小菜</v>
      </c>
      <c r="H5080" s="17" t="n">
        <f aca="false">SUMIFS(品項年度售價!$D$2:$D$31,品項年度售價!$A$2:$A$31,$B5080,品項年度售價!$B$2:$B$31,$E5080)</f>
        <v>130</v>
      </c>
      <c r="I5080" s="4" t="n">
        <v>1103</v>
      </c>
      <c r="J5080" s="14" t="n">
        <f aca="false">H5080*I5080</f>
        <v>143390</v>
      </c>
    </row>
    <row r="5081" customFormat="false" ht="15" hidden="false" customHeight="false" outlineLevel="0" collapsed="false">
      <c r="A5081" s="6" t="str">
        <f aca="false">TEXT(B5081,"0")&amp;"-"&amp;TEXT(C5081,"00")</f>
        <v>2026-03</v>
      </c>
      <c r="B5081" s="4" t="n">
        <v>2026</v>
      </c>
      <c r="C5081" s="4" t="n">
        <v>3</v>
      </c>
      <c r="D5081" s="9" t="s">
        <v>273</v>
      </c>
      <c r="E5081" s="9" t="s">
        <v>370</v>
      </c>
      <c r="F5081" s="12" t="str">
        <f aca="false">INDEX(品項主檔!$B$2:$B$11,MATCH($E5081,品項主檔!$A$2:$A$11,0))</f>
        <v>古早味紅茶</v>
      </c>
      <c r="G5081" s="12" t="str">
        <f aca="false">INDEX(品項主檔!$C$2:$C$11,MATCH($E5081,品項主檔!$A$2:$A$11,0))</f>
        <v>飲品</v>
      </c>
      <c r="H5081" s="17" t="n">
        <f aca="false">SUMIFS(品項年度售價!$D$2:$D$31,品項年度售價!$A$2:$A$31,$B5081,品項年度售價!$B$2:$B$31,$E5081)</f>
        <v>45</v>
      </c>
      <c r="I5081" s="4" t="n">
        <v>2228</v>
      </c>
      <c r="J5081" s="14" t="n">
        <f aca="false">H5081*I5081</f>
        <v>100260</v>
      </c>
    </row>
    <row r="5082" customFormat="false" ht="15" hidden="false" customHeight="false" outlineLevel="0" collapsed="false">
      <c r="A5082" s="6" t="str">
        <f aca="false">TEXT(B5082,"0")&amp;"-"&amp;TEXT(C5082,"00")</f>
        <v>2026-03</v>
      </c>
      <c r="B5082" s="4" t="n">
        <v>2026</v>
      </c>
      <c r="C5082" s="4" t="n">
        <v>3</v>
      </c>
      <c r="D5082" s="9" t="s">
        <v>277</v>
      </c>
      <c r="E5082" s="9" t="s">
        <v>349</v>
      </c>
      <c r="F5082" s="12" t="str">
        <f aca="false">INDEX(品項主檔!$B$2:$B$11,MATCH($E5082,品項主檔!$A$2:$A$11,0))</f>
        <v>招牌牛肉麵</v>
      </c>
      <c r="G5082" s="12" t="str">
        <f aca="false">INDEX(品項主檔!$C$2:$C$11,MATCH($E5082,品項主檔!$A$2:$A$11,0))</f>
        <v>主食</v>
      </c>
      <c r="H5082" s="17" t="n">
        <f aca="false">SUMIFS(品項年度售價!$D$2:$D$31,品項年度售價!$A$2:$A$31,$B5082,品項年度售價!$B$2:$B$31,$E5082)</f>
        <v>305</v>
      </c>
      <c r="I5082" s="4" t="n">
        <v>354</v>
      </c>
      <c r="J5082" s="14" t="n">
        <f aca="false">H5082*I5082</f>
        <v>107970</v>
      </c>
    </row>
    <row r="5083" customFormat="false" ht="15" hidden="false" customHeight="false" outlineLevel="0" collapsed="false">
      <c r="A5083" s="6" t="str">
        <f aca="false">TEXT(B5083,"0")&amp;"-"&amp;TEXT(C5083,"00")</f>
        <v>2026-03</v>
      </c>
      <c r="B5083" s="4" t="n">
        <v>2026</v>
      </c>
      <c r="C5083" s="4" t="n">
        <v>3</v>
      </c>
      <c r="D5083" s="9" t="s">
        <v>277</v>
      </c>
      <c r="E5083" s="9" t="s">
        <v>352</v>
      </c>
      <c r="F5083" s="12" t="str">
        <f aca="false">INDEX(品項主檔!$B$2:$B$11,MATCH($E5083,品項主檔!$A$2:$A$11,0))</f>
        <v>三杯雞定食</v>
      </c>
      <c r="G5083" s="12" t="str">
        <f aca="false">INDEX(品項主檔!$C$2:$C$11,MATCH($E5083,品項主檔!$A$2:$A$11,0))</f>
        <v>主食</v>
      </c>
      <c r="H5083" s="17" t="n">
        <f aca="false">SUMIFS(品項年度售價!$D$2:$D$31,品項年度售價!$A$2:$A$31,$B5083,品項年度售價!$B$2:$B$31,$E5083)</f>
        <v>275</v>
      </c>
      <c r="I5083" s="4" t="n">
        <v>288</v>
      </c>
      <c r="J5083" s="14" t="n">
        <f aca="false">H5083*I5083</f>
        <v>79200</v>
      </c>
    </row>
    <row r="5084" customFormat="false" ht="15" hidden="false" customHeight="false" outlineLevel="0" collapsed="false">
      <c r="A5084" s="6" t="str">
        <f aca="false">TEXT(B5084,"0")&amp;"-"&amp;TEXT(C5084,"00")</f>
        <v>2026-03</v>
      </c>
      <c r="B5084" s="4" t="n">
        <v>2026</v>
      </c>
      <c r="C5084" s="4" t="n">
        <v>3</v>
      </c>
      <c r="D5084" s="9" t="s">
        <v>277</v>
      </c>
      <c r="E5084" s="9" t="s">
        <v>354</v>
      </c>
      <c r="F5084" s="12" t="str">
        <f aca="false">INDEX(品項主檔!$B$2:$B$11,MATCH($E5084,品項主檔!$A$2:$A$11,0))</f>
        <v>蔥油雞腿飯</v>
      </c>
      <c r="G5084" s="12" t="str">
        <f aca="false">INDEX(品項主檔!$C$2:$C$11,MATCH($E5084,品項主檔!$A$2:$A$11,0))</f>
        <v>主食</v>
      </c>
      <c r="H5084" s="17" t="n">
        <f aca="false">SUMIFS(品項年度售價!$D$2:$D$31,品項年度售價!$A$2:$A$31,$B5084,品項年度售價!$B$2:$B$31,$E5084)</f>
        <v>240</v>
      </c>
      <c r="I5084" s="4" t="n">
        <v>351</v>
      </c>
      <c r="J5084" s="14" t="n">
        <f aca="false">H5084*I5084</f>
        <v>84240</v>
      </c>
    </row>
    <row r="5085" customFormat="false" ht="15" hidden="false" customHeight="false" outlineLevel="0" collapsed="false">
      <c r="A5085" s="6" t="str">
        <f aca="false">TEXT(B5085,"0")&amp;"-"&amp;TEXT(C5085,"00")</f>
        <v>2026-03</v>
      </c>
      <c r="B5085" s="4" t="n">
        <v>2026</v>
      </c>
      <c r="C5085" s="4" t="n">
        <v>3</v>
      </c>
      <c r="D5085" s="9" t="s">
        <v>277</v>
      </c>
      <c r="E5085" s="9" t="s">
        <v>356</v>
      </c>
      <c r="F5085" s="12" t="str">
        <f aca="false">INDEX(品項主檔!$B$2:$B$11,MATCH($E5085,品項主檔!$A$2:$A$11,0))</f>
        <v>黑胡椒豬排飯</v>
      </c>
      <c r="G5085" s="12" t="str">
        <f aca="false">INDEX(品項主檔!$C$2:$C$11,MATCH($E5085,品項主檔!$A$2:$A$11,0))</f>
        <v>主食</v>
      </c>
      <c r="H5085" s="17" t="n">
        <f aca="false">SUMIFS(品項年度售價!$D$2:$D$31,品項年度售價!$A$2:$A$31,$B5085,品項年度售價!$B$2:$B$31,$E5085)</f>
        <v>255</v>
      </c>
      <c r="I5085" s="4" t="n">
        <v>336</v>
      </c>
      <c r="J5085" s="14" t="n">
        <f aca="false">H5085*I5085</f>
        <v>85680</v>
      </c>
    </row>
    <row r="5086" customFormat="false" ht="15" hidden="false" customHeight="false" outlineLevel="0" collapsed="false">
      <c r="A5086" s="6" t="str">
        <f aca="false">TEXT(B5086,"0")&amp;"-"&amp;TEXT(C5086,"00")</f>
        <v>2026-03</v>
      </c>
      <c r="B5086" s="4" t="n">
        <v>2026</v>
      </c>
      <c r="C5086" s="4" t="n">
        <v>3</v>
      </c>
      <c r="D5086" s="9" t="s">
        <v>277</v>
      </c>
      <c r="E5086" s="9" t="s">
        <v>358</v>
      </c>
      <c r="F5086" s="12" t="str">
        <f aca="false">INDEX(品項主檔!$B$2:$B$11,MATCH($E5086,品項主檔!$A$2:$A$11,0))</f>
        <v>麻油雞湯麵</v>
      </c>
      <c r="G5086" s="12" t="str">
        <f aca="false">INDEX(品項主檔!$C$2:$C$11,MATCH($E5086,品項主檔!$A$2:$A$11,0))</f>
        <v>主食</v>
      </c>
      <c r="H5086" s="17" t="n">
        <f aca="false">SUMIFS(品項年度售價!$D$2:$D$31,品項年度售價!$A$2:$A$31,$B5086,品項年度售價!$B$2:$B$31,$E5086)</f>
        <v>320</v>
      </c>
      <c r="I5086" s="4" t="n">
        <v>278</v>
      </c>
      <c r="J5086" s="14" t="n">
        <f aca="false">H5086*I5086</f>
        <v>88960</v>
      </c>
    </row>
    <row r="5087" customFormat="false" ht="15" hidden="false" customHeight="false" outlineLevel="0" collapsed="false">
      <c r="A5087" s="6" t="str">
        <f aca="false">TEXT(B5087,"0")&amp;"-"&amp;TEXT(C5087,"00")</f>
        <v>2026-03</v>
      </c>
      <c r="B5087" s="4" t="n">
        <v>2026</v>
      </c>
      <c r="C5087" s="4" t="n">
        <v>3</v>
      </c>
      <c r="D5087" s="9" t="s">
        <v>277</v>
      </c>
      <c r="E5087" s="9" t="s">
        <v>360</v>
      </c>
      <c r="F5087" s="12" t="str">
        <f aca="false">INDEX(品項主檔!$B$2:$B$11,MATCH($E5087,品項主檔!$A$2:$A$11,0))</f>
        <v>塔香涼麵</v>
      </c>
      <c r="G5087" s="12" t="str">
        <f aca="false">INDEX(品項主檔!$C$2:$C$11,MATCH($E5087,品項主檔!$A$2:$A$11,0))</f>
        <v>主食</v>
      </c>
      <c r="H5087" s="17" t="n">
        <f aca="false">SUMIFS(品項年度售價!$D$2:$D$31,品項年度售價!$A$2:$A$31,$B5087,品項年度售價!$B$2:$B$31,$E5087)</f>
        <v>195</v>
      </c>
      <c r="I5087" s="4" t="n">
        <v>246</v>
      </c>
      <c r="J5087" s="14" t="n">
        <f aca="false">H5087*I5087</f>
        <v>47970</v>
      </c>
    </row>
    <row r="5088" customFormat="false" ht="15" hidden="false" customHeight="false" outlineLevel="0" collapsed="false">
      <c r="A5088" s="6" t="str">
        <f aca="false">TEXT(B5088,"0")&amp;"-"&amp;TEXT(C5088,"00")</f>
        <v>2026-03</v>
      </c>
      <c r="B5088" s="4" t="n">
        <v>2026</v>
      </c>
      <c r="C5088" s="4" t="n">
        <v>3</v>
      </c>
      <c r="D5088" s="9" t="s">
        <v>277</v>
      </c>
      <c r="E5088" s="9" t="s">
        <v>362</v>
      </c>
      <c r="F5088" s="12" t="str">
        <f aca="false">INDEX(品項主檔!$B$2:$B$11,MATCH($E5088,品項主檔!$A$2:$A$11,0))</f>
        <v>海鮮炒飯</v>
      </c>
      <c r="G5088" s="12" t="str">
        <f aca="false">INDEX(品項主檔!$C$2:$C$11,MATCH($E5088,品項主檔!$A$2:$A$11,0))</f>
        <v>主食</v>
      </c>
      <c r="H5088" s="17" t="n">
        <f aca="false">SUMIFS(品項年度售價!$D$2:$D$31,品項年度售價!$A$2:$A$31,$B5088,品項年度售價!$B$2:$B$31,$E5088)</f>
        <v>265</v>
      </c>
      <c r="I5088" s="4" t="n">
        <v>314</v>
      </c>
      <c r="J5088" s="14" t="n">
        <f aca="false">H5088*I5088</f>
        <v>83210</v>
      </c>
    </row>
    <row r="5089" customFormat="false" ht="15" hidden="false" customHeight="false" outlineLevel="0" collapsed="false">
      <c r="A5089" s="6" t="str">
        <f aca="false">TEXT(B5089,"0")&amp;"-"&amp;TEXT(C5089,"00")</f>
        <v>2026-03</v>
      </c>
      <c r="B5089" s="4" t="n">
        <v>2026</v>
      </c>
      <c r="C5089" s="4" t="n">
        <v>3</v>
      </c>
      <c r="D5089" s="9" t="s">
        <v>277</v>
      </c>
      <c r="E5089" s="9" t="s">
        <v>364</v>
      </c>
      <c r="F5089" s="12" t="str">
        <f aca="false">INDEX(品項主檔!$B$2:$B$11,MATCH($E5089,品項主檔!$A$2:$A$11,0))</f>
        <v>酸辣湯</v>
      </c>
      <c r="G5089" s="12" t="str">
        <f aca="false">INDEX(品項主檔!$C$2:$C$11,MATCH($E5089,品項主檔!$A$2:$A$11,0))</f>
        <v>湯品</v>
      </c>
      <c r="H5089" s="17" t="n">
        <f aca="false">SUMIFS(品項年度售價!$D$2:$D$31,品項年度售價!$A$2:$A$31,$B5089,品項年度售價!$B$2:$B$31,$E5089)</f>
        <v>65</v>
      </c>
      <c r="I5089" s="4" t="n">
        <v>1960</v>
      </c>
      <c r="J5089" s="14" t="n">
        <f aca="false">H5089*I5089</f>
        <v>127400</v>
      </c>
    </row>
    <row r="5090" customFormat="false" ht="15" hidden="false" customHeight="false" outlineLevel="0" collapsed="false">
      <c r="A5090" s="6" t="str">
        <f aca="false">TEXT(B5090,"0")&amp;"-"&amp;TEXT(C5090,"00")</f>
        <v>2026-03</v>
      </c>
      <c r="B5090" s="4" t="n">
        <v>2026</v>
      </c>
      <c r="C5090" s="4" t="n">
        <v>3</v>
      </c>
      <c r="D5090" s="9" t="s">
        <v>277</v>
      </c>
      <c r="E5090" s="9" t="s">
        <v>367</v>
      </c>
      <c r="F5090" s="12" t="str">
        <f aca="false">INDEX(品項主檔!$B$2:$B$11,MATCH($E5090,品項主檔!$A$2:$A$11,0))</f>
        <v>招牌滷味拼盤</v>
      </c>
      <c r="G5090" s="12" t="str">
        <f aca="false">INDEX(品項主檔!$C$2:$C$11,MATCH($E5090,品項主檔!$A$2:$A$11,0))</f>
        <v>小菜</v>
      </c>
      <c r="H5090" s="17" t="n">
        <f aca="false">SUMIFS(品項年度售價!$D$2:$D$31,品項年度售價!$A$2:$A$31,$B5090,品項年度售價!$B$2:$B$31,$E5090)</f>
        <v>130</v>
      </c>
      <c r="I5090" s="4" t="n">
        <v>1102</v>
      </c>
      <c r="J5090" s="14" t="n">
        <f aca="false">H5090*I5090</f>
        <v>143260</v>
      </c>
    </row>
    <row r="5091" customFormat="false" ht="15" hidden="false" customHeight="false" outlineLevel="0" collapsed="false">
      <c r="A5091" s="6" t="str">
        <f aca="false">TEXT(B5091,"0")&amp;"-"&amp;TEXT(C5091,"00")</f>
        <v>2026-03</v>
      </c>
      <c r="B5091" s="4" t="n">
        <v>2026</v>
      </c>
      <c r="C5091" s="4" t="n">
        <v>3</v>
      </c>
      <c r="D5091" s="9" t="s">
        <v>277</v>
      </c>
      <c r="E5091" s="9" t="s">
        <v>370</v>
      </c>
      <c r="F5091" s="12" t="str">
        <f aca="false">INDEX(品項主檔!$B$2:$B$11,MATCH($E5091,品項主檔!$A$2:$A$11,0))</f>
        <v>古早味紅茶</v>
      </c>
      <c r="G5091" s="12" t="str">
        <f aca="false">INDEX(品項主檔!$C$2:$C$11,MATCH($E5091,品項主檔!$A$2:$A$11,0))</f>
        <v>飲品</v>
      </c>
      <c r="H5091" s="17" t="n">
        <f aca="false">SUMIFS(品項年度售價!$D$2:$D$31,品項年度售價!$A$2:$A$31,$B5091,品項年度售價!$B$2:$B$31,$E5091)</f>
        <v>45</v>
      </c>
      <c r="I5091" s="4" t="n">
        <v>2616</v>
      </c>
      <c r="J5091" s="14" t="n">
        <f aca="false">H5091*I5091</f>
        <v>117720</v>
      </c>
    </row>
    <row r="5092" customFormat="false" ht="15" hidden="false" customHeight="false" outlineLevel="0" collapsed="false">
      <c r="A5092" s="6" t="str">
        <f aca="false">TEXT(B5092,"0")&amp;"-"&amp;TEXT(C5092,"00")</f>
        <v>2026-03</v>
      </c>
      <c r="B5092" s="4" t="n">
        <v>2026</v>
      </c>
      <c r="C5092" s="4" t="n">
        <v>3</v>
      </c>
      <c r="D5092" s="9" t="s">
        <v>288</v>
      </c>
      <c r="E5092" s="9" t="s">
        <v>349</v>
      </c>
      <c r="F5092" s="12" t="str">
        <f aca="false">INDEX(品項主檔!$B$2:$B$11,MATCH($E5092,品項主檔!$A$2:$A$11,0))</f>
        <v>招牌牛肉麵</v>
      </c>
      <c r="G5092" s="12" t="str">
        <f aca="false">INDEX(品項主檔!$C$2:$C$11,MATCH($E5092,品項主檔!$A$2:$A$11,0))</f>
        <v>主食</v>
      </c>
      <c r="H5092" s="17" t="n">
        <f aca="false">SUMIFS(品項年度售價!$D$2:$D$31,品項年度售價!$A$2:$A$31,$B5092,品項年度售價!$B$2:$B$31,$E5092)</f>
        <v>305</v>
      </c>
      <c r="I5092" s="4" t="n">
        <v>502</v>
      </c>
      <c r="J5092" s="14" t="n">
        <f aca="false">H5092*I5092</f>
        <v>153110</v>
      </c>
    </row>
    <row r="5093" customFormat="false" ht="15" hidden="false" customHeight="false" outlineLevel="0" collapsed="false">
      <c r="A5093" s="6" t="str">
        <f aca="false">TEXT(B5093,"0")&amp;"-"&amp;TEXT(C5093,"00")</f>
        <v>2026-03</v>
      </c>
      <c r="B5093" s="4" t="n">
        <v>2026</v>
      </c>
      <c r="C5093" s="4" t="n">
        <v>3</v>
      </c>
      <c r="D5093" s="9" t="s">
        <v>288</v>
      </c>
      <c r="E5093" s="9" t="s">
        <v>352</v>
      </c>
      <c r="F5093" s="12" t="str">
        <f aca="false">INDEX(品項主檔!$B$2:$B$11,MATCH($E5093,品項主檔!$A$2:$A$11,0))</f>
        <v>三杯雞定食</v>
      </c>
      <c r="G5093" s="12" t="str">
        <f aca="false">INDEX(品項主檔!$C$2:$C$11,MATCH($E5093,品項主檔!$A$2:$A$11,0))</f>
        <v>主食</v>
      </c>
      <c r="H5093" s="17" t="n">
        <f aca="false">SUMIFS(品項年度售價!$D$2:$D$31,品項年度售價!$A$2:$A$31,$B5093,品項年度售價!$B$2:$B$31,$E5093)</f>
        <v>275</v>
      </c>
      <c r="I5093" s="4" t="n">
        <v>347</v>
      </c>
      <c r="J5093" s="14" t="n">
        <f aca="false">H5093*I5093</f>
        <v>95425</v>
      </c>
    </row>
    <row r="5094" customFormat="false" ht="15" hidden="false" customHeight="false" outlineLevel="0" collapsed="false">
      <c r="A5094" s="6" t="str">
        <f aca="false">TEXT(B5094,"0")&amp;"-"&amp;TEXT(C5094,"00")</f>
        <v>2026-03</v>
      </c>
      <c r="B5094" s="4" t="n">
        <v>2026</v>
      </c>
      <c r="C5094" s="4" t="n">
        <v>3</v>
      </c>
      <c r="D5094" s="9" t="s">
        <v>288</v>
      </c>
      <c r="E5094" s="9" t="s">
        <v>354</v>
      </c>
      <c r="F5094" s="12" t="str">
        <f aca="false">INDEX(品項主檔!$B$2:$B$11,MATCH($E5094,品項主檔!$A$2:$A$11,0))</f>
        <v>蔥油雞腿飯</v>
      </c>
      <c r="G5094" s="12" t="str">
        <f aca="false">INDEX(品項主檔!$C$2:$C$11,MATCH($E5094,品項主檔!$A$2:$A$11,0))</f>
        <v>主食</v>
      </c>
      <c r="H5094" s="17" t="n">
        <f aca="false">SUMIFS(品項年度售價!$D$2:$D$31,品項年度售價!$A$2:$A$31,$B5094,品項年度售價!$B$2:$B$31,$E5094)</f>
        <v>240</v>
      </c>
      <c r="I5094" s="4" t="n">
        <v>354</v>
      </c>
      <c r="J5094" s="14" t="n">
        <f aca="false">H5094*I5094</f>
        <v>84960</v>
      </c>
    </row>
    <row r="5095" customFormat="false" ht="15" hidden="false" customHeight="false" outlineLevel="0" collapsed="false">
      <c r="A5095" s="6" t="str">
        <f aca="false">TEXT(B5095,"0")&amp;"-"&amp;TEXT(C5095,"00")</f>
        <v>2026-03</v>
      </c>
      <c r="B5095" s="4" t="n">
        <v>2026</v>
      </c>
      <c r="C5095" s="4" t="n">
        <v>3</v>
      </c>
      <c r="D5095" s="9" t="s">
        <v>288</v>
      </c>
      <c r="E5095" s="9" t="s">
        <v>356</v>
      </c>
      <c r="F5095" s="12" t="str">
        <f aca="false">INDEX(品項主檔!$B$2:$B$11,MATCH($E5095,品項主檔!$A$2:$A$11,0))</f>
        <v>黑胡椒豬排飯</v>
      </c>
      <c r="G5095" s="12" t="str">
        <f aca="false">INDEX(品項主檔!$C$2:$C$11,MATCH($E5095,品項主檔!$A$2:$A$11,0))</f>
        <v>主食</v>
      </c>
      <c r="H5095" s="17" t="n">
        <f aca="false">SUMIFS(品項年度售價!$D$2:$D$31,品項年度售價!$A$2:$A$31,$B5095,品項年度售價!$B$2:$B$31,$E5095)</f>
        <v>255</v>
      </c>
      <c r="I5095" s="4" t="n">
        <v>435</v>
      </c>
      <c r="J5095" s="14" t="n">
        <f aca="false">H5095*I5095</f>
        <v>110925</v>
      </c>
    </row>
    <row r="5096" customFormat="false" ht="15" hidden="false" customHeight="false" outlineLevel="0" collapsed="false">
      <c r="A5096" s="6" t="str">
        <f aca="false">TEXT(B5096,"0")&amp;"-"&amp;TEXT(C5096,"00")</f>
        <v>2026-03</v>
      </c>
      <c r="B5096" s="4" t="n">
        <v>2026</v>
      </c>
      <c r="C5096" s="4" t="n">
        <v>3</v>
      </c>
      <c r="D5096" s="9" t="s">
        <v>288</v>
      </c>
      <c r="E5096" s="9" t="s">
        <v>358</v>
      </c>
      <c r="F5096" s="12" t="str">
        <f aca="false">INDEX(品項主檔!$B$2:$B$11,MATCH($E5096,品項主檔!$A$2:$A$11,0))</f>
        <v>麻油雞湯麵</v>
      </c>
      <c r="G5096" s="12" t="str">
        <f aca="false">INDEX(品項主檔!$C$2:$C$11,MATCH($E5096,品項主檔!$A$2:$A$11,0))</f>
        <v>主食</v>
      </c>
      <c r="H5096" s="17" t="n">
        <f aca="false">SUMIFS(品項年度售價!$D$2:$D$31,品項年度售價!$A$2:$A$31,$B5096,品項年度售價!$B$2:$B$31,$E5096)</f>
        <v>320</v>
      </c>
      <c r="I5096" s="4" t="n">
        <v>503</v>
      </c>
      <c r="J5096" s="14" t="n">
        <f aca="false">H5096*I5096</f>
        <v>160960</v>
      </c>
    </row>
    <row r="5097" customFormat="false" ht="15" hidden="false" customHeight="false" outlineLevel="0" collapsed="false">
      <c r="A5097" s="6" t="str">
        <f aca="false">TEXT(B5097,"0")&amp;"-"&amp;TEXT(C5097,"00")</f>
        <v>2026-03</v>
      </c>
      <c r="B5097" s="4" t="n">
        <v>2026</v>
      </c>
      <c r="C5097" s="4" t="n">
        <v>3</v>
      </c>
      <c r="D5097" s="9" t="s">
        <v>288</v>
      </c>
      <c r="E5097" s="9" t="s">
        <v>360</v>
      </c>
      <c r="F5097" s="12" t="str">
        <f aca="false">INDEX(品項主檔!$B$2:$B$11,MATCH($E5097,品項主檔!$A$2:$A$11,0))</f>
        <v>塔香涼麵</v>
      </c>
      <c r="G5097" s="12" t="str">
        <f aca="false">INDEX(品項主檔!$C$2:$C$11,MATCH($E5097,品項主檔!$A$2:$A$11,0))</f>
        <v>主食</v>
      </c>
      <c r="H5097" s="17" t="n">
        <f aca="false">SUMIFS(品項年度售價!$D$2:$D$31,品項年度售價!$A$2:$A$31,$B5097,品項年度售價!$B$2:$B$31,$E5097)</f>
        <v>195</v>
      </c>
      <c r="I5097" s="4" t="n">
        <v>262</v>
      </c>
      <c r="J5097" s="14" t="n">
        <f aca="false">H5097*I5097</f>
        <v>51090</v>
      </c>
    </row>
    <row r="5098" customFormat="false" ht="15" hidden="false" customHeight="false" outlineLevel="0" collapsed="false">
      <c r="A5098" s="6" t="str">
        <f aca="false">TEXT(B5098,"0")&amp;"-"&amp;TEXT(C5098,"00")</f>
        <v>2026-03</v>
      </c>
      <c r="B5098" s="4" t="n">
        <v>2026</v>
      </c>
      <c r="C5098" s="4" t="n">
        <v>3</v>
      </c>
      <c r="D5098" s="9" t="s">
        <v>288</v>
      </c>
      <c r="E5098" s="9" t="s">
        <v>362</v>
      </c>
      <c r="F5098" s="12" t="str">
        <f aca="false">INDEX(品項主檔!$B$2:$B$11,MATCH($E5098,品項主檔!$A$2:$A$11,0))</f>
        <v>海鮮炒飯</v>
      </c>
      <c r="G5098" s="12" t="str">
        <f aca="false">INDEX(品項主檔!$C$2:$C$11,MATCH($E5098,品項主檔!$A$2:$A$11,0))</f>
        <v>主食</v>
      </c>
      <c r="H5098" s="17" t="n">
        <f aca="false">SUMIFS(品項年度售價!$D$2:$D$31,品項年度售價!$A$2:$A$31,$B5098,品項年度售價!$B$2:$B$31,$E5098)</f>
        <v>265</v>
      </c>
      <c r="I5098" s="4" t="n">
        <v>344</v>
      </c>
      <c r="J5098" s="14" t="n">
        <f aca="false">H5098*I5098</f>
        <v>91160</v>
      </c>
    </row>
    <row r="5099" customFormat="false" ht="15" hidden="false" customHeight="false" outlineLevel="0" collapsed="false">
      <c r="A5099" s="6" t="str">
        <f aca="false">TEXT(B5099,"0")&amp;"-"&amp;TEXT(C5099,"00")</f>
        <v>2026-03</v>
      </c>
      <c r="B5099" s="4" t="n">
        <v>2026</v>
      </c>
      <c r="C5099" s="4" t="n">
        <v>3</v>
      </c>
      <c r="D5099" s="9" t="s">
        <v>288</v>
      </c>
      <c r="E5099" s="9" t="s">
        <v>364</v>
      </c>
      <c r="F5099" s="12" t="str">
        <f aca="false">INDEX(品項主檔!$B$2:$B$11,MATCH($E5099,品項主檔!$A$2:$A$11,0))</f>
        <v>酸辣湯</v>
      </c>
      <c r="G5099" s="12" t="str">
        <f aca="false">INDEX(品項主檔!$C$2:$C$11,MATCH($E5099,品項主檔!$A$2:$A$11,0))</f>
        <v>湯品</v>
      </c>
      <c r="H5099" s="17" t="n">
        <f aca="false">SUMIFS(品項年度售價!$D$2:$D$31,品項年度售價!$A$2:$A$31,$B5099,品項年度售價!$B$2:$B$31,$E5099)</f>
        <v>65</v>
      </c>
      <c r="I5099" s="4" t="n">
        <v>2461</v>
      </c>
      <c r="J5099" s="14" t="n">
        <f aca="false">H5099*I5099</f>
        <v>159965</v>
      </c>
    </row>
    <row r="5100" customFormat="false" ht="15" hidden="false" customHeight="false" outlineLevel="0" collapsed="false">
      <c r="A5100" s="6" t="str">
        <f aca="false">TEXT(B5100,"0")&amp;"-"&amp;TEXT(C5100,"00")</f>
        <v>2026-03</v>
      </c>
      <c r="B5100" s="4" t="n">
        <v>2026</v>
      </c>
      <c r="C5100" s="4" t="n">
        <v>3</v>
      </c>
      <c r="D5100" s="9" t="s">
        <v>288</v>
      </c>
      <c r="E5100" s="9" t="s">
        <v>367</v>
      </c>
      <c r="F5100" s="12" t="str">
        <f aca="false">INDEX(品項主檔!$B$2:$B$11,MATCH($E5100,品項主檔!$A$2:$A$11,0))</f>
        <v>招牌滷味拼盤</v>
      </c>
      <c r="G5100" s="12" t="str">
        <f aca="false">INDEX(品項主檔!$C$2:$C$11,MATCH($E5100,品項主檔!$A$2:$A$11,0))</f>
        <v>小菜</v>
      </c>
      <c r="H5100" s="17" t="n">
        <f aca="false">SUMIFS(品項年度售價!$D$2:$D$31,品項年度售價!$A$2:$A$31,$B5100,品項年度售價!$B$2:$B$31,$E5100)</f>
        <v>130</v>
      </c>
      <c r="I5100" s="4" t="n">
        <v>1412</v>
      </c>
      <c r="J5100" s="14" t="n">
        <f aca="false">H5100*I5100</f>
        <v>183560</v>
      </c>
    </row>
    <row r="5101" customFormat="false" ht="15" hidden="false" customHeight="false" outlineLevel="0" collapsed="false">
      <c r="A5101" s="6" t="str">
        <f aca="false">TEXT(B5101,"0")&amp;"-"&amp;TEXT(C5101,"00")</f>
        <v>2026-03</v>
      </c>
      <c r="B5101" s="4" t="n">
        <v>2026</v>
      </c>
      <c r="C5101" s="4" t="n">
        <v>3</v>
      </c>
      <c r="D5101" s="9" t="s">
        <v>288</v>
      </c>
      <c r="E5101" s="9" t="s">
        <v>370</v>
      </c>
      <c r="F5101" s="12" t="str">
        <f aca="false">INDEX(品項主檔!$B$2:$B$11,MATCH($E5101,品項主檔!$A$2:$A$11,0))</f>
        <v>古早味紅茶</v>
      </c>
      <c r="G5101" s="12" t="str">
        <f aca="false">INDEX(品項主檔!$C$2:$C$11,MATCH($E5101,品項主檔!$A$2:$A$11,0))</f>
        <v>飲品</v>
      </c>
      <c r="H5101" s="17" t="n">
        <f aca="false">SUMIFS(品項年度售價!$D$2:$D$31,品項年度售價!$A$2:$A$31,$B5101,品項年度售價!$B$2:$B$31,$E5101)</f>
        <v>45</v>
      </c>
      <c r="I5101" s="4" t="n">
        <v>3247</v>
      </c>
      <c r="J5101" s="14" t="n">
        <f aca="false">H5101*I5101</f>
        <v>146115</v>
      </c>
    </row>
    <row r="5102" customFormat="false" ht="15" hidden="false" customHeight="false" outlineLevel="0" collapsed="false">
      <c r="A5102" s="6" t="str">
        <f aca="false">TEXT(B5102,"0")&amp;"-"&amp;TEXT(C5102,"00")</f>
        <v>2026-03</v>
      </c>
      <c r="B5102" s="4" t="n">
        <v>2026</v>
      </c>
      <c r="C5102" s="4" t="n">
        <v>3</v>
      </c>
      <c r="D5102" s="9" t="s">
        <v>292</v>
      </c>
      <c r="E5102" s="9" t="s">
        <v>349</v>
      </c>
      <c r="F5102" s="12" t="str">
        <f aca="false">INDEX(品項主檔!$B$2:$B$11,MATCH($E5102,品項主檔!$A$2:$A$11,0))</f>
        <v>招牌牛肉麵</v>
      </c>
      <c r="G5102" s="12" t="str">
        <f aca="false">INDEX(品項主檔!$C$2:$C$11,MATCH($E5102,品項主檔!$A$2:$A$11,0))</f>
        <v>主食</v>
      </c>
      <c r="H5102" s="17" t="n">
        <f aca="false">SUMIFS(品項年度售價!$D$2:$D$31,品項年度售價!$A$2:$A$31,$B5102,品項年度售價!$B$2:$B$31,$E5102)</f>
        <v>305</v>
      </c>
      <c r="I5102" s="4" t="n">
        <v>296</v>
      </c>
      <c r="J5102" s="14" t="n">
        <f aca="false">H5102*I5102</f>
        <v>90280</v>
      </c>
    </row>
    <row r="5103" customFormat="false" ht="15" hidden="false" customHeight="false" outlineLevel="0" collapsed="false">
      <c r="A5103" s="6" t="str">
        <f aca="false">TEXT(B5103,"0")&amp;"-"&amp;TEXT(C5103,"00")</f>
        <v>2026-03</v>
      </c>
      <c r="B5103" s="4" t="n">
        <v>2026</v>
      </c>
      <c r="C5103" s="4" t="n">
        <v>3</v>
      </c>
      <c r="D5103" s="9" t="s">
        <v>292</v>
      </c>
      <c r="E5103" s="9" t="s">
        <v>352</v>
      </c>
      <c r="F5103" s="12" t="str">
        <f aca="false">INDEX(品項主檔!$B$2:$B$11,MATCH($E5103,品項主檔!$A$2:$A$11,0))</f>
        <v>三杯雞定食</v>
      </c>
      <c r="G5103" s="12" t="str">
        <f aca="false">INDEX(品項主檔!$C$2:$C$11,MATCH($E5103,品項主檔!$A$2:$A$11,0))</f>
        <v>主食</v>
      </c>
      <c r="H5103" s="17" t="n">
        <f aca="false">SUMIFS(品項年度售價!$D$2:$D$31,品項年度售價!$A$2:$A$31,$B5103,品項年度售價!$B$2:$B$31,$E5103)</f>
        <v>275</v>
      </c>
      <c r="I5103" s="4" t="n">
        <v>338</v>
      </c>
      <c r="J5103" s="14" t="n">
        <f aca="false">H5103*I5103</f>
        <v>92950</v>
      </c>
    </row>
    <row r="5104" customFormat="false" ht="15" hidden="false" customHeight="false" outlineLevel="0" collapsed="false">
      <c r="A5104" s="6" t="str">
        <f aca="false">TEXT(B5104,"0")&amp;"-"&amp;TEXT(C5104,"00")</f>
        <v>2026-03</v>
      </c>
      <c r="B5104" s="4" t="n">
        <v>2026</v>
      </c>
      <c r="C5104" s="4" t="n">
        <v>3</v>
      </c>
      <c r="D5104" s="9" t="s">
        <v>292</v>
      </c>
      <c r="E5104" s="9" t="s">
        <v>354</v>
      </c>
      <c r="F5104" s="12" t="str">
        <f aca="false">INDEX(品項主檔!$B$2:$B$11,MATCH($E5104,品項主檔!$A$2:$A$11,0))</f>
        <v>蔥油雞腿飯</v>
      </c>
      <c r="G5104" s="12" t="str">
        <f aca="false">INDEX(品項主檔!$C$2:$C$11,MATCH($E5104,品項主檔!$A$2:$A$11,0))</f>
        <v>主食</v>
      </c>
      <c r="H5104" s="17" t="n">
        <f aca="false">SUMIFS(品項年度售價!$D$2:$D$31,品項年度售價!$A$2:$A$31,$B5104,品項年度售價!$B$2:$B$31,$E5104)</f>
        <v>240</v>
      </c>
      <c r="I5104" s="4" t="n">
        <v>304</v>
      </c>
      <c r="J5104" s="14" t="n">
        <f aca="false">H5104*I5104</f>
        <v>72960</v>
      </c>
    </row>
    <row r="5105" customFormat="false" ht="15" hidden="false" customHeight="false" outlineLevel="0" collapsed="false">
      <c r="A5105" s="6" t="str">
        <f aca="false">TEXT(B5105,"0")&amp;"-"&amp;TEXT(C5105,"00")</f>
        <v>2026-03</v>
      </c>
      <c r="B5105" s="4" t="n">
        <v>2026</v>
      </c>
      <c r="C5105" s="4" t="n">
        <v>3</v>
      </c>
      <c r="D5105" s="9" t="s">
        <v>292</v>
      </c>
      <c r="E5105" s="9" t="s">
        <v>356</v>
      </c>
      <c r="F5105" s="12" t="str">
        <f aca="false">INDEX(品項主檔!$B$2:$B$11,MATCH($E5105,品項主檔!$A$2:$A$11,0))</f>
        <v>黑胡椒豬排飯</v>
      </c>
      <c r="G5105" s="12" t="str">
        <f aca="false">INDEX(品項主檔!$C$2:$C$11,MATCH($E5105,品項主檔!$A$2:$A$11,0))</f>
        <v>主食</v>
      </c>
      <c r="H5105" s="17" t="n">
        <f aca="false">SUMIFS(品項年度售價!$D$2:$D$31,品項年度售價!$A$2:$A$31,$B5105,品項年度售價!$B$2:$B$31,$E5105)</f>
        <v>255</v>
      </c>
      <c r="I5105" s="4" t="n">
        <v>416</v>
      </c>
      <c r="J5105" s="14" t="n">
        <f aca="false">H5105*I5105</f>
        <v>106080</v>
      </c>
    </row>
    <row r="5106" customFormat="false" ht="15" hidden="false" customHeight="false" outlineLevel="0" collapsed="false">
      <c r="A5106" s="6" t="str">
        <f aca="false">TEXT(B5106,"0")&amp;"-"&amp;TEXT(C5106,"00")</f>
        <v>2026-03</v>
      </c>
      <c r="B5106" s="4" t="n">
        <v>2026</v>
      </c>
      <c r="C5106" s="4" t="n">
        <v>3</v>
      </c>
      <c r="D5106" s="9" t="s">
        <v>292</v>
      </c>
      <c r="E5106" s="9" t="s">
        <v>358</v>
      </c>
      <c r="F5106" s="12" t="str">
        <f aca="false">INDEX(品項主檔!$B$2:$B$11,MATCH($E5106,品項主檔!$A$2:$A$11,0))</f>
        <v>麻油雞湯麵</v>
      </c>
      <c r="G5106" s="12" t="str">
        <f aca="false">INDEX(品項主檔!$C$2:$C$11,MATCH($E5106,品項主檔!$A$2:$A$11,0))</f>
        <v>主食</v>
      </c>
      <c r="H5106" s="17" t="n">
        <f aca="false">SUMIFS(品項年度售價!$D$2:$D$31,品項年度售價!$A$2:$A$31,$B5106,品項年度售價!$B$2:$B$31,$E5106)</f>
        <v>320</v>
      </c>
      <c r="I5106" s="4" t="n">
        <v>309</v>
      </c>
      <c r="J5106" s="14" t="n">
        <f aca="false">H5106*I5106</f>
        <v>98880</v>
      </c>
    </row>
    <row r="5107" customFormat="false" ht="15" hidden="false" customHeight="false" outlineLevel="0" collapsed="false">
      <c r="A5107" s="6" t="str">
        <f aca="false">TEXT(B5107,"0")&amp;"-"&amp;TEXT(C5107,"00")</f>
        <v>2026-03</v>
      </c>
      <c r="B5107" s="4" t="n">
        <v>2026</v>
      </c>
      <c r="C5107" s="4" t="n">
        <v>3</v>
      </c>
      <c r="D5107" s="9" t="s">
        <v>292</v>
      </c>
      <c r="E5107" s="9" t="s">
        <v>360</v>
      </c>
      <c r="F5107" s="12" t="str">
        <f aca="false">INDEX(品項主檔!$B$2:$B$11,MATCH($E5107,品項主檔!$A$2:$A$11,0))</f>
        <v>塔香涼麵</v>
      </c>
      <c r="G5107" s="12" t="str">
        <f aca="false">INDEX(品項主檔!$C$2:$C$11,MATCH($E5107,品項主檔!$A$2:$A$11,0))</f>
        <v>主食</v>
      </c>
      <c r="H5107" s="17" t="n">
        <f aca="false">SUMIFS(品項年度售價!$D$2:$D$31,品項年度售價!$A$2:$A$31,$B5107,品項年度售價!$B$2:$B$31,$E5107)</f>
        <v>195</v>
      </c>
      <c r="I5107" s="4" t="n">
        <v>252</v>
      </c>
      <c r="J5107" s="14" t="n">
        <f aca="false">H5107*I5107</f>
        <v>49140</v>
      </c>
    </row>
    <row r="5108" customFormat="false" ht="15" hidden="false" customHeight="false" outlineLevel="0" collapsed="false">
      <c r="A5108" s="6" t="str">
        <f aca="false">TEXT(B5108,"0")&amp;"-"&amp;TEXT(C5108,"00")</f>
        <v>2026-03</v>
      </c>
      <c r="B5108" s="4" t="n">
        <v>2026</v>
      </c>
      <c r="C5108" s="4" t="n">
        <v>3</v>
      </c>
      <c r="D5108" s="9" t="s">
        <v>292</v>
      </c>
      <c r="E5108" s="9" t="s">
        <v>362</v>
      </c>
      <c r="F5108" s="12" t="str">
        <f aca="false">INDEX(品項主檔!$B$2:$B$11,MATCH($E5108,品項主檔!$A$2:$A$11,0))</f>
        <v>海鮮炒飯</v>
      </c>
      <c r="G5108" s="12" t="str">
        <f aca="false">INDEX(品項主檔!$C$2:$C$11,MATCH($E5108,品項主檔!$A$2:$A$11,0))</f>
        <v>主食</v>
      </c>
      <c r="H5108" s="17" t="n">
        <f aca="false">SUMIFS(品項年度售價!$D$2:$D$31,品項年度售價!$A$2:$A$31,$B5108,品項年度售價!$B$2:$B$31,$E5108)</f>
        <v>265</v>
      </c>
      <c r="I5108" s="4" t="n">
        <v>377</v>
      </c>
      <c r="J5108" s="14" t="n">
        <f aca="false">H5108*I5108</f>
        <v>99905</v>
      </c>
    </row>
    <row r="5109" customFormat="false" ht="15" hidden="false" customHeight="false" outlineLevel="0" collapsed="false">
      <c r="A5109" s="6" t="str">
        <f aca="false">TEXT(B5109,"0")&amp;"-"&amp;TEXT(C5109,"00")</f>
        <v>2026-03</v>
      </c>
      <c r="B5109" s="4" t="n">
        <v>2026</v>
      </c>
      <c r="C5109" s="4" t="n">
        <v>3</v>
      </c>
      <c r="D5109" s="9" t="s">
        <v>292</v>
      </c>
      <c r="E5109" s="9" t="s">
        <v>364</v>
      </c>
      <c r="F5109" s="12" t="str">
        <f aca="false">INDEX(品項主檔!$B$2:$B$11,MATCH($E5109,品項主檔!$A$2:$A$11,0))</f>
        <v>酸辣湯</v>
      </c>
      <c r="G5109" s="12" t="str">
        <f aca="false">INDEX(品項主檔!$C$2:$C$11,MATCH($E5109,品項主檔!$A$2:$A$11,0))</f>
        <v>湯品</v>
      </c>
      <c r="H5109" s="17" t="n">
        <f aca="false">SUMIFS(品項年度售價!$D$2:$D$31,品項年度售價!$A$2:$A$31,$B5109,品項年度售價!$B$2:$B$31,$E5109)</f>
        <v>65</v>
      </c>
      <c r="I5109" s="4" t="n">
        <v>2183</v>
      </c>
      <c r="J5109" s="14" t="n">
        <f aca="false">H5109*I5109</f>
        <v>141895</v>
      </c>
    </row>
    <row r="5110" customFormat="false" ht="15" hidden="false" customHeight="false" outlineLevel="0" collapsed="false">
      <c r="A5110" s="6" t="str">
        <f aca="false">TEXT(B5110,"0")&amp;"-"&amp;TEXT(C5110,"00")</f>
        <v>2026-03</v>
      </c>
      <c r="B5110" s="4" t="n">
        <v>2026</v>
      </c>
      <c r="C5110" s="4" t="n">
        <v>3</v>
      </c>
      <c r="D5110" s="9" t="s">
        <v>292</v>
      </c>
      <c r="E5110" s="9" t="s">
        <v>367</v>
      </c>
      <c r="F5110" s="12" t="str">
        <f aca="false">INDEX(品項主檔!$B$2:$B$11,MATCH($E5110,品項主檔!$A$2:$A$11,0))</f>
        <v>招牌滷味拼盤</v>
      </c>
      <c r="G5110" s="12" t="str">
        <f aca="false">INDEX(品項主檔!$C$2:$C$11,MATCH($E5110,品項主檔!$A$2:$A$11,0))</f>
        <v>小菜</v>
      </c>
      <c r="H5110" s="17" t="n">
        <f aca="false">SUMIFS(品項年度售價!$D$2:$D$31,品項年度售價!$A$2:$A$31,$B5110,品項年度售價!$B$2:$B$31,$E5110)</f>
        <v>130</v>
      </c>
      <c r="I5110" s="4" t="n">
        <v>1577</v>
      </c>
      <c r="J5110" s="14" t="n">
        <f aca="false">H5110*I5110</f>
        <v>205010</v>
      </c>
    </row>
    <row r="5111" customFormat="false" ht="15" hidden="false" customHeight="false" outlineLevel="0" collapsed="false">
      <c r="A5111" s="6" t="str">
        <f aca="false">TEXT(B5111,"0")&amp;"-"&amp;TEXT(C5111,"00")</f>
        <v>2026-03</v>
      </c>
      <c r="B5111" s="4" t="n">
        <v>2026</v>
      </c>
      <c r="C5111" s="4" t="n">
        <v>3</v>
      </c>
      <c r="D5111" s="9" t="s">
        <v>292</v>
      </c>
      <c r="E5111" s="9" t="s">
        <v>370</v>
      </c>
      <c r="F5111" s="12" t="str">
        <f aca="false">INDEX(品項主檔!$B$2:$B$11,MATCH($E5111,品項主檔!$A$2:$A$11,0))</f>
        <v>古早味紅茶</v>
      </c>
      <c r="G5111" s="12" t="str">
        <f aca="false">INDEX(品項主檔!$C$2:$C$11,MATCH($E5111,品項主檔!$A$2:$A$11,0))</f>
        <v>飲品</v>
      </c>
      <c r="H5111" s="17" t="n">
        <f aca="false">SUMIFS(品項年度售價!$D$2:$D$31,品項年度售價!$A$2:$A$31,$B5111,品項年度售價!$B$2:$B$31,$E5111)</f>
        <v>45</v>
      </c>
      <c r="I5111" s="4" t="n">
        <v>3523</v>
      </c>
      <c r="J5111" s="14" t="n">
        <f aca="false">H5111*I5111</f>
        <v>158535</v>
      </c>
    </row>
    <row r="5112" customFormat="false" ht="15" hidden="false" customHeight="false" outlineLevel="0" collapsed="false">
      <c r="A5112" s="6" t="str">
        <f aca="false">TEXT(B5112,"0")&amp;"-"&amp;TEXT(C5112,"00")</f>
        <v>2026-03</v>
      </c>
      <c r="B5112" s="4" t="n">
        <v>2026</v>
      </c>
      <c r="C5112" s="4" t="n">
        <v>3</v>
      </c>
      <c r="D5112" s="9" t="s">
        <v>315</v>
      </c>
      <c r="E5112" s="9" t="s">
        <v>349</v>
      </c>
      <c r="F5112" s="12" t="str">
        <f aca="false">INDEX(品項主檔!$B$2:$B$11,MATCH($E5112,品項主檔!$A$2:$A$11,0))</f>
        <v>招牌牛肉麵</v>
      </c>
      <c r="G5112" s="12" t="str">
        <f aca="false">INDEX(品項主檔!$C$2:$C$11,MATCH($E5112,品項主檔!$A$2:$A$11,0))</f>
        <v>主食</v>
      </c>
      <c r="H5112" s="17" t="n">
        <f aca="false">SUMIFS(品項年度售價!$D$2:$D$31,品項年度售價!$A$2:$A$31,$B5112,品項年度售價!$B$2:$B$31,$E5112)</f>
        <v>305</v>
      </c>
      <c r="I5112" s="4" t="n">
        <v>351</v>
      </c>
      <c r="J5112" s="14" t="n">
        <f aca="false">H5112*I5112</f>
        <v>107055</v>
      </c>
    </row>
    <row r="5113" customFormat="false" ht="15" hidden="false" customHeight="false" outlineLevel="0" collapsed="false">
      <c r="A5113" s="6" t="str">
        <f aca="false">TEXT(B5113,"0")&amp;"-"&amp;TEXT(C5113,"00")</f>
        <v>2026-03</v>
      </c>
      <c r="B5113" s="4" t="n">
        <v>2026</v>
      </c>
      <c r="C5113" s="4" t="n">
        <v>3</v>
      </c>
      <c r="D5113" s="9" t="s">
        <v>315</v>
      </c>
      <c r="E5113" s="9" t="s">
        <v>352</v>
      </c>
      <c r="F5113" s="12" t="str">
        <f aca="false">INDEX(品項主檔!$B$2:$B$11,MATCH($E5113,品項主檔!$A$2:$A$11,0))</f>
        <v>三杯雞定食</v>
      </c>
      <c r="G5113" s="12" t="str">
        <f aca="false">INDEX(品項主檔!$C$2:$C$11,MATCH($E5113,品項主檔!$A$2:$A$11,0))</f>
        <v>主食</v>
      </c>
      <c r="H5113" s="17" t="n">
        <f aca="false">SUMIFS(品項年度售價!$D$2:$D$31,品項年度售價!$A$2:$A$31,$B5113,品項年度售價!$B$2:$B$31,$E5113)</f>
        <v>275</v>
      </c>
      <c r="I5113" s="4" t="n">
        <v>302</v>
      </c>
      <c r="J5113" s="14" t="n">
        <f aca="false">H5113*I5113</f>
        <v>83050</v>
      </c>
    </row>
    <row r="5114" customFormat="false" ht="15" hidden="false" customHeight="false" outlineLevel="0" collapsed="false">
      <c r="A5114" s="6" t="str">
        <f aca="false">TEXT(B5114,"0")&amp;"-"&amp;TEXT(C5114,"00")</f>
        <v>2026-03</v>
      </c>
      <c r="B5114" s="4" t="n">
        <v>2026</v>
      </c>
      <c r="C5114" s="4" t="n">
        <v>3</v>
      </c>
      <c r="D5114" s="9" t="s">
        <v>315</v>
      </c>
      <c r="E5114" s="9" t="s">
        <v>354</v>
      </c>
      <c r="F5114" s="12" t="str">
        <f aca="false">INDEX(品項主檔!$B$2:$B$11,MATCH($E5114,品項主檔!$A$2:$A$11,0))</f>
        <v>蔥油雞腿飯</v>
      </c>
      <c r="G5114" s="12" t="str">
        <f aca="false">INDEX(品項主檔!$C$2:$C$11,MATCH($E5114,品項主檔!$A$2:$A$11,0))</f>
        <v>主食</v>
      </c>
      <c r="H5114" s="17" t="n">
        <f aca="false">SUMIFS(品項年度售價!$D$2:$D$31,品項年度售價!$A$2:$A$31,$B5114,品項年度售價!$B$2:$B$31,$E5114)</f>
        <v>240</v>
      </c>
      <c r="I5114" s="4" t="n">
        <v>353</v>
      </c>
      <c r="J5114" s="14" t="n">
        <f aca="false">H5114*I5114</f>
        <v>84720</v>
      </c>
    </row>
    <row r="5115" customFormat="false" ht="15" hidden="false" customHeight="false" outlineLevel="0" collapsed="false">
      <c r="A5115" s="6" t="str">
        <f aca="false">TEXT(B5115,"0")&amp;"-"&amp;TEXT(C5115,"00")</f>
        <v>2026-03</v>
      </c>
      <c r="B5115" s="4" t="n">
        <v>2026</v>
      </c>
      <c r="C5115" s="4" t="n">
        <v>3</v>
      </c>
      <c r="D5115" s="9" t="s">
        <v>315</v>
      </c>
      <c r="E5115" s="9" t="s">
        <v>356</v>
      </c>
      <c r="F5115" s="12" t="str">
        <f aca="false">INDEX(品項主檔!$B$2:$B$11,MATCH($E5115,品項主檔!$A$2:$A$11,0))</f>
        <v>黑胡椒豬排飯</v>
      </c>
      <c r="G5115" s="12" t="str">
        <f aca="false">INDEX(品項主檔!$C$2:$C$11,MATCH($E5115,品項主檔!$A$2:$A$11,0))</f>
        <v>主食</v>
      </c>
      <c r="H5115" s="17" t="n">
        <f aca="false">SUMIFS(品項年度售價!$D$2:$D$31,品項年度售價!$A$2:$A$31,$B5115,品項年度售價!$B$2:$B$31,$E5115)</f>
        <v>255</v>
      </c>
      <c r="I5115" s="4" t="n">
        <v>253</v>
      </c>
      <c r="J5115" s="14" t="n">
        <f aca="false">H5115*I5115</f>
        <v>64515</v>
      </c>
    </row>
    <row r="5116" customFormat="false" ht="15" hidden="false" customHeight="false" outlineLevel="0" collapsed="false">
      <c r="A5116" s="6" t="str">
        <f aca="false">TEXT(B5116,"0")&amp;"-"&amp;TEXT(C5116,"00")</f>
        <v>2026-03</v>
      </c>
      <c r="B5116" s="4" t="n">
        <v>2026</v>
      </c>
      <c r="C5116" s="4" t="n">
        <v>3</v>
      </c>
      <c r="D5116" s="9" t="s">
        <v>315</v>
      </c>
      <c r="E5116" s="9" t="s">
        <v>358</v>
      </c>
      <c r="F5116" s="12" t="str">
        <f aca="false">INDEX(品項主檔!$B$2:$B$11,MATCH($E5116,品項主檔!$A$2:$A$11,0))</f>
        <v>麻油雞湯麵</v>
      </c>
      <c r="G5116" s="12" t="str">
        <f aca="false">INDEX(品項主檔!$C$2:$C$11,MATCH($E5116,品項主檔!$A$2:$A$11,0))</f>
        <v>主食</v>
      </c>
      <c r="H5116" s="17" t="n">
        <f aca="false">SUMIFS(品項年度售價!$D$2:$D$31,品項年度售價!$A$2:$A$31,$B5116,品項年度售價!$B$2:$B$31,$E5116)</f>
        <v>320</v>
      </c>
      <c r="I5116" s="4" t="n">
        <v>361</v>
      </c>
      <c r="J5116" s="14" t="n">
        <f aca="false">H5116*I5116</f>
        <v>115520</v>
      </c>
    </row>
    <row r="5117" customFormat="false" ht="15" hidden="false" customHeight="false" outlineLevel="0" collapsed="false">
      <c r="A5117" s="6" t="str">
        <f aca="false">TEXT(B5117,"0")&amp;"-"&amp;TEXT(C5117,"00")</f>
        <v>2026-03</v>
      </c>
      <c r="B5117" s="4" t="n">
        <v>2026</v>
      </c>
      <c r="C5117" s="4" t="n">
        <v>3</v>
      </c>
      <c r="D5117" s="9" t="s">
        <v>315</v>
      </c>
      <c r="E5117" s="9" t="s">
        <v>360</v>
      </c>
      <c r="F5117" s="12" t="str">
        <f aca="false">INDEX(品項主檔!$B$2:$B$11,MATCH($E5117,品項主檔!$A$2:$A$11,0))</f>
        <v>塔香涼麵</v>
      </c>
      <c r="G5117" s="12" t="str">
        <f aca="false">INDEX(品項主檔!$C$2:$C$11,MATCH($E5117,品項主檔!$A$2:$A$11,0))</f>
        <v>主食</v>
      </c>
      <c r="H5117" s="17" t="n">
        <f aca="false">SUMIFS(品項年度售價!$D$2:$D$31,品項年度售價!$A$2:$A$31,$B5117,品項年度售價!$B$2:$B$31,$E5117)</f>
        <v>195</v>
      </c>
      <c r="I5117" s="4" t="n">
        <v>193</v>
      </c>
      <c r="J5117" s="14" t="n">
        <f aca="false">H5117*I5117</f>
        <v>37635</v>
      </c>
    </row>
    <row r="5118" customFormat="false" ht="15" hidden="false" customHeight="false" outlineLevel="0" collapsed="false">
      <c r="A5118" s="6" t="str">
        <f aca="false">TEXT(B5118,"0")&amp;"-"&amp;TEXT(C5118,"00")</f>
        <v>2026-03</v>
      </c>
      <c r="B5118" s="4" t="n">
        <v>2026</v>
      </c>
      <c r="C5118" s="4" t="n">
        <v>3</v>
      </c>
      <c r="D5118" s="9" t="s">
        <v>315</v>
      </c>
      <c r="E5118" s="9" t="s">
        <v>362</v>
      </c>
      <c r="F5118" s="12" t="str">
        <f aca="false">INDEX(品項主檔!$B$2:$B$11,MATCH($E5118,品項主檔!$A$2:$A$11,0))</f>
        <v>海鮮炒飯</v>
      </c>
      <c r="G5118" s="12" t="str">
        <f aca="false">INDEX(品項主檔!$C$2:$C$11,MATCH($E5118,品項主檔!$A$2:$A$11,0))</f>
        <v>主食</v>
      </c>
      <c r="H5118" s="17" t="n">
        <f aca="false">SUMIFS(品項年度售價!$D$2:$D$31,品項年度售價!$A$2:$A$31,$B5118,品項年度售價!$B$2:$B$31,$E5118)</f>
        <v>265</v>
      </c>
      <c r="I5118" s="4" t="n">
        <v>362</v>
      </c>
      <c r="J5118" s="14" t="n">
        <f aca="false">H5118*I5118</f>
        <v>95930</v>
      </c>
    </row>
    <row r="5119" customFormat="false" ht="15" hidden="false" customHeight="false" outlineLevel="0" collapsed="false">
      <c r="A5119" s="6" t="str">
        <f aca="false">TEXT(B5119,"0")&amp;"-"&amp;TEXT(C5119,"00")</f>
        <v>2026-03</v>
      </c>
      <c r="B5119" s="4" t="n">
        <v>2026</v>
      </c>
      <c r="C5119" s="4" t="n">
        <v>3</v>
      </c>
      <c r="D5119" s="9" t="s">
        <v>315</v>
      </c>
      <c r="E5119" s="9" t="s">
        <v>364</v>
      </c>
      <c r="F5119" s="12" t="str">
        <f aca="false">INDEX(品項主檔!$B$2:$B$11,MATCH($E5119,品項主檔!$A$2:$A$11,0))</f>
        <v>酸辣湯</v>
      </c>
      <c r="G5119" s="12" t="str">
        <f aca="false">INDEX(品項主檔!$C$2:$C$11,MATCH($E5119,品項主檔!$A$2:$A$11,0))</f>
        <v>湯品</v>
      </c>
      <c r="H5119" s="17" t="n">
        <f aca="false">SUMIFS(品項年度售價!$D$2:$D$31,品項年度售價!$A$2:$A$31,$B5119,品項年度售價!$B$2:$B$31,$E5119)</f>
        <v>65</v>
      </c>
      <c r="I5119" s="4" t="n">
        <v>1299</v>
      </c>
      <c r="J5119" s="14" t="n">
        <f aca="false">H5119*I5119</f>
        <v>84435</v>
      </c>
    </row>
    <row r="5120" customFormat="false" ht="15" hidden="false" customHeight="false" outlineLevel="0" collapsed="false">
      <c r="A5120" s="6" t="str">
        <f aca="false">TEXT(B5120,"0")&amp;"-"&amp;TEXT(C5120,"00")</f>
        <v>2026-03</v>
      </c>
      <c r="B5120" s="4" t="n">
        <v>2026</v>
      </c>
      <c r="C5120" s="4" t="n">
        <v>3</v>
      </c>
      <c r="D5120" s="9" t="s">
        <v>315</v>
      </c>
      <c r="E5120" s="9" t="s">
        <v>367</v>
      </c>
      <c r="F5120" s="12" t="str">
        <f aca="false">INDEX(品項主檔!$B$2:$B$11,MATCH($E5120,品項主檔!$A$2:$A$11,0))</f>
        <v>招牌滷味拼盤</v>
      </c>
      <c r="G5120" s="12" t="str">
        <f aca="false">INDEX(品項主檔!$C$2:$C$11,MATCH($E5120,品項主檔!$A$2:$A$11,0))</f>
        <v>小菜</v>
      </c>
      <c r="H5120" s="17" t="n">
        <f aca="false">SUMIFS(品項年度售價!$D$2:$D$31,品項年度售價!$A$2:$A$31,$B5120,品項年度售價!$B$2:$B$31,$E5120)</f>
        <v>130</v>
      </c>
      <c r="I5120" s="4" t="n">
        <v>1052</v>
      </c>
      <c r="J5120" s="14" t="n">
        <f aca="false">H5120*I5120</f>
        <v>136760</v>
      </c>
    </row>
    <row r="5121" customFormat="false" ht="15" hidden="false" customHeight="false" outlineLevel="0" collapsed="false">
      <c r="A5121" s="6" t="str">
        <f aca="false">TEXT(B5121,"0")&amp;"-"&amp;TEXT(C5121,"00")</f>
        <v>2026-03</v>
      </c>
      <c r="B5121" s="4" t="n">
        <v>2026</v>
      </c>
      <c r="C5121" s="4" t="n">
        <v>3</v>
      </c>
      <c r="D5121" s="9" t="s">
        <v>315</v>
      </c>
      <c r="E5121" s="9" t="s">
        <v>370</v>
      </c>
      <c r="F5121" s="12" t="str">
        <f aca="false">INDEX(品項主檔!$B$2:$B$11,MATCH($E5121,品項主檔!$A$2:$A$11,0))</f>
        <v>古早味紅茶</v>
      </c>
      <c r="G5121" s="12" t="str">
        <f aca="false">INDEX(品項主檔!$C$2:$C$11,MATCH($E5121,品項主檔!$A$2:$A$11,0))</f>
        <v>飲品</v>
      </c>
      <c r="H5121" s="17" t="n">
        <f aca="false">SUMIFS(品項年度售價!$D$2:$D$31,品項年度售價!$A$2:$A$31,$B5121,品項年度售價!$B$2:$B$31,$E5121)</f>
        <v>45</v>
      </c>
      <c r="I5121" s="4" t="n">
        <v>2826</v>
      </c>
      <c r="J5121" s="14" t="n">
        <f aca="false">H5121*I5121</f>
        <v>127170</v>
      </c>
    </row>
    <row r="5122" customFormat="false" ht="15" hidden="false" customHeight="false" outlineLevel="0" collapsed="false">
      <c r="A5122" s="6" t="str">
        <f aca="false">TEXT(B5122,"0")&amp;"-"&amp;TEXT(C5122,"00")</f>
        <v>2026-04</v>
      </c>
      <c r="B5122" s="4" t="n">
        <v>2026</v>
      </c>
      <c r="C5122" s="4" t="n">
        <v>4</v>
      </c>
      <c r="D5122" s="9" t="s">
        <v>294</v>
      </c>
      <c r="E5122" s="9" t="s">
        <v>349</v>
      </c>
      <c r="F5122" s="12" t="str">
        <f aca="false">INDEX(品項主檔!$B$2:$B$11,MATCH($E5122,品項主檔!$A$2:$A$11,0))</f>
        <v>招牌牛肉麵</v>
      </c>
      <c r="G5122" s="12" t="str">
        <f aca="false">INDEX(品項主檔!$C$2:$C$11,MATCH($E5122,品項主檔!$A$2:$A$11,0))</f>
        <v>主食</v>
      </c>
      <c r="H5122" s="17" t="n">
        <f aca="false">SUMIFS(品項年度售價!$D$2:$D$31,品項年度售價!$A$2:$A$31,$B5122,品項年度售價!$B$2:$B$31,$E5122)</f>
        <v>305</v>
      </c>
      <c r="I5122" s="4" t="n">
        <v>573</v>
      </c>
      <c r="J5122" s="14" t="n">
        <f aca="false">H5122*I5122</f>
        <v>174765</v>
      </c>
    </row>
    <row r="5123" customFormat="false" ht="15" hidden="false" customHeight="false" outlineLevel="0" collapsed="false">
      <c r="A5123" s="6" t="str">
        <f aca="false">TEXT(B5123,"0")&amp;"-"&amp;TEXT(C5123,"00")</f>
        <v>2026-04</v>
      </c>
      <c r="B5123" s="4" t="n">
        <v>2026</v>
      </c>
      <c r="C5123" s="4" t="n">
        <v>4</v>
      </c>
      <c r="D5123" s="9" t="s">
        <v>294</v>
      </c>
      <c r="E5123" s="9" t="s">
        <v>352</v>
      </c>
      <c r="F5123" s="12" t="str">
        <f aca="false">INDEX(品項主檔!$B$2:$B$11,MATCH($E5123,品項主檔!$A$2:$A$11,0))</f>
        <v>三杯雞定食</v>
      </c>
      <c r="G5123" s="12" t="str">
        <f aca="false">INDEX(品項主檔!$C$2:$C$11,MATCH($E5123,品項主檔!$A$2:$A$11,0))</f>
        <v>主食</v>
      </c>
      <c r="H5123" s="17" t="n">
        <f aca="false">SUMIFS(品項年度售價!$D$2:$D$31,品項年度售價!$A$2:$A$31,$B5123,品項年度售價!$B$2:$B$31,$E5123)</f>
        <v>275</v>
      </c>
      <c r="I5123" s="4" t="n">
        <v>531</v>
      </c>
      <c r="J5123" s="14" t="n">
        <f aca="false">H5123*I5123</f>
        <v>146025</v>
      </c>
    </row>
    <row r="5124" customFormat="false" ht="15" hidden="false" customHeight="false" outlineLevel="0" collapsed="false">
      <c r="A5124" s="6" t="str">
        <f aca="false">TEXT(B5124,"0")&amp;"-"&amp;TEXT(C5124,"00")</f>
        <v>2026-04</v>
      </c>
      <c r="B5124" s="4" t="n">
        <v>2026</v>
      </c>
      <c r="C5124" s="4" t="n">
        <v>4</v>
      </c>
      <c r="D5124" s="9" t="s">
        <v>294</v>
      </c>
      <c r="E5124" s="9" t="s">
        <v>354</v>
      </c>
      <c r="F5124" s="12" t="str">
        <f aca="false">INDEX(品項主檔!$B$2:$B$11,MATCH($E5124,品項主檔!$A$2:$A$11,0))</f>
        <v>蔥油雞腿飯</v>
      </c>
      <c r="G5124" s="12" t="str">
        <f aca="false">INDEX(品項主檔!$C$2:$C$11,MATCH($E5124,品項主檔!$A$2:$A$11,0))</f>
        <v>主食</v>
      </c>
      <c r="H5124" s="17" t="n">
        <f aca="false">SUMIFS(品項年度售價!$D$2:$D$31,品項年度售價!$A$2:$A$31,$B5124,品項年度售價!$B$2:$B$31,$E5124)</f>
        <v>240</v>
      </c>
      <c r="I5124" s="4" t="n">
        <v>641</v>
      </c>
      <c r="J5124" s="14" t="n">
        <f aca="false">H5124*I5124</f>
        <v>153840</v>
      </c>
    </row>
    <row r="5125" customFormat="false" ht="15" hidden="false" customHeight="false" outlineLevel="0" collapsed="false">
      <c r="A5125" s="6" t="str">
        <f aca="false">TEXT(B5125,"0")&amp;"-"&amp;TEXT(C5125,"00")</f>
        <v>2026-04</v>
      </c>
      <c r="B5125" s="4" t="n">
        <v>2026</v>
      </c>
      <c r="C5125" s="4" t="n">
        <v>4</v>
      </c>
      <c r="D5125" s="9" t="s">
        <v>294</v>
      </c>
      <c r="E5125" s="9" t="s">
        <v>356</v>
      </c>
      <c r="F5125" s="12" t="str">
        <f aca="false">INDEX(品項主檔!$B$2:$B$11,MATCH($E5125,品項主檔!$A$2:$A$11,0))</f>
        <v>黑胡椒豬排飯</v>
      </c>
      <c r="G5125" s="12" t="str">
        <f aca="false">INDEX(品項主檔!$C$2:$C$11,MATCH($E5125,品項主檔!$A$2:$A$11,0))</f>
        <v>主食</v>
      </c>
      <c r="H5125" s="17" t="n">
        <f aca="false">SUMIFS(品項年度售價!$D$2:$D$31,品項年度售價!$A$2:$A$31,$B5125,品項年度售價!$B$2:$B$31,$E5125)</f>
        <v>255</v>
      </c>
      <c r="I5125" s="4" t="n">
        <v>570</v>
      </c>
      <c r="J5125" s="14" t="n">
        <f aca="false">H5125*I5125</f>
        <v>145350</v>
      </c>
    </row>
    <row r="5126" customFormat="false" ht="15" hidden="false" customHeight="false" outlineLevel="0" collapsed="false">
      <c r="A5126" s="6" t="str">
        <f aca="false">TEXT(B5126,"0")&amp;"-"&amp;TEXT(C5126,"00")</f>
        <v>2026-04</v>
      </c>
      <c r="B5126" s="4" t="n">
        <v>2026</v>
      </c>
      <c r="C5126" s="4" t="n">
        <v>4</v>
      </c>
      <c r="D5126" s="9" t="s">
        <v>294</v>
      </c>
      <c r="E5126" s="9" t="s">
        <v>358</v>
      </c>
      <c r="F5126" s="12" t="str">
        <f aca="false">INDEX(品項主檔!$B$2:$B$11,MATCH($E5126,品項主檔!$A$2:$A$11,0))</f>
        <v>麻油雞湯麵</v>
      </c>
      <c r="G5126" s="12" t="str">
        <f aca="false">INDEX(品項主檔!$C$2:$C$11,MATCH($E5126,品項主檔!$A$2:$A$11,0))</f>
        <v>主食</v>
      </c>
      <c r="H5126" s="17" t="n">
        <f aca="false">SUMIFS(品項年度售價!$D$2:$D$31,品項年度售價!$A$2:$A$31,$B5126,品項年度售價!$B$2:$B$31,$E5126)</f>
        <v>320</v>
      </c>
      <c r="I5126" s="4" t="n">
        <v>456</v>
      </c>
      <c r="J5126" s="14" t="n">
        <f aca="false">H5126*I5126</f>
        <v>145920</v>
      </c>
    </row>
    <row r="5127" customFormat="false" ht="15" hidden="false" customHeight="false" outlineLevel="0" collapsed="false">
      <c r="A5127" s="6" t="str">
        <f aca="false">TEXT(B5127,"0")&amp;"-"&amp;TEXT(C5127,"00")</f>
        <v>2026-04</v>
      </c>
      <c r="B5127" s="4" t="n">
        <v>2026</v>
      </c>
      <c r="C5127" s="4" t="n">
        <v>4</v>
      </c>
      <c r="D5127" s="9" t="s">
        <v>294</v>
      </c>
      <c r="E5127" s="9" t="s">
        <v>360</v>
      </c>
      <c r="F5127" s="12" t="str">
        <f aca="false">INDEX(品項主檔!$B$2:$B$11,MATCH($E5127,品項主檔!$A$2:$A$11,0))</f>
        <v>塔香涼麵</v>
      </c>
      <c r="G5127" s="12" t="str">
        <f aca="false">INDEX(品項主檔!$C$2:$C$11,MATCH($E5127,品項主檔!$A$2:$A$11,0))</f>
        <v>主食</v>
      </c>
      <c r="H5127" s="17" t="n">
        <f aca="false">SUMIFS(品項年度售價!$D$2:$D$31,品項年度售價!$A$2:$A$31,$B5127,品項年度售價!$B$2:$B$31,$E5127)</f>
        <v>195</v>
      </c>
      <c r="I5127" s="4" t="n">
        <v>546</v>
      </c>
      <c r="J5127" s="14" t="n">
        <f aca="false">H5127*I5127</f>
        <v>106470</v>
      </c>
    </row>
    <row r="5128" customFormat="false" ht="15" hidden="false" customHeight="false" outlineLevel="0" collapsed="false">
      <c r="A5128" s="6" t="str">
        <f aca="false">TEXT(B5128,"0")&amp;"-"&amp;TEXT(C5128,"00")</f>
        <v>2026-04</v>
      </c>
      <c r="B5128" s="4" t="n">
        <v>2026</v>
      </c>
      <c r="C5128" s="4" t="n">
        <v>4</v>
      </c>
      <c r="D5128" s="9" t="s">
        <v>294</v>
      </c>
      <c r="E5128" s="9" t="s">
        <v>362</v>
      </c>
      <c r="F5128" s="12" t="str">
        <f aca="false">INDEX(品項主檔!$B$2:$B$11,MATCH($E5128,品項主檔!$A$2:$A$11,0))</f>
        <v>海鮮炒飯</v>
      </c>
      <c r="G5128" s="12" t="str">
        <f aca="false">INDEX(品項主檔!$C$2:$C$11,MATCH($E5128,品項主檔!$A$2:$A$11,0))</f>
        <v>主食</v>
      </c>
      <c r="H5128" s="17" t="n">
        <f aca="false">SUMIFS(品項年度售價!$D$2:$D$31,品項年度售價!$A$2:$A$31,$B5128,品項年度售價!$B$2:$B$31,$E5128)</f>
        <v>265</v>
      </c>
      <c r="I5128" s="4" t="n">
        <v>659</v>
      </c>
      <c r="J5128" s="14" t="n">
        <f aca="false">H5128*I5128</f>
        <v>174635</v>
      </c>
    </row>
    <row r="5129" customFormat="false" ht="15" hidden="false" customHeight="false" outlineLevel="0" collapsed="false">
      <c r="A5129" s="6" t="str">
        <f aca="false">TEXT(B5129,"0")&amp;"-"&amp;TEXT(C5129,"00")</f>
        <v>2026-04</v>
      </c>
      <c r="B5129" s="4" t="n">
        <v>2026</v>
      </c>
      <c r="C5129" s="4" t="n">
        <v>4</v>
      </c>
      <c r="D5129" s="9" t="s">
        <v>294</v>
      </c>
      <c r="E5129" s="9" t="s">
        <v>364</v>
      </c>
      <c r="F5129" s="12" t="str">
        <f aca="false">INDEX(品項主檔!$B$2:$B$11,MATCH($E5129,品項主檔!$A$2:$A$11,0))</f>
        <v>酸辣湯</v>
      </c>
      <c r="G5129" s="12" t="str">
        <f aca="false">INDEX(品項主檔!$C$2:$C$11,MATCH($E5129,品項主檔!$A$2:$A$11,0))</f>
        <v>湯品</v>
      </c>
      <c r="H5129" s="17" t="n">
        <f aca="false">SUMIFS(品項年度售價!$D$2:$D$31,品項年度售價!$A$2:$A$31,$B5129,品項年度售價!$B$2:$B$31,$E5129)</f>
        <v>65</v>
      </c>
      <c r="I5129" s="4" t="n">
        <v>2602</v>
      </c>
      <c r="J5129" s="14" t="n">
        <f aca="false">H5129*I5129</f>
        <v>169130</v>
      </c>
    </row>
    <row r="5130" customFormat="false" ht="15" hidden="false" customHeight="false" outlineLevel="0" collapsed="false">
      <c r="A5130" s="6" t="str">
        <f aca="false">TEXT(B5130,"0")&amp;"-"&amp;TEXT(C5130,"00")</f>
        <v>2026-04</v>
      </c>
      <c r="B5130" s="4" t="n">
        <v>2026</v>
      </c>
      <c r="C5130" s="4" t="n">
        <v>4</v>
      </c>
      <c r="D5130" s="9" t="s">
        <v>294</v>
      </c>
      <c r="E5130" s="9" t="s">
        <v>367</v>
      </c>
      <c r="F5130" s="12" t="str">
        <f aca="false">INDEX(品項主檔!$B$2:$B$11,MATCH($E5130,品項主檔!$A$2:$A$11,0))</f>
        <v>招牌滷味拼盤</v>
      </c>
      <c r="G5130" s="12" t="str">
        <f aca="false">INDEX(品項主檔!$C$2:$C$11,MATCH($E5130,品項主檔!$A$2:$A$11,0))</f>
        <v>小菜</v>
      </c>
      <c r="H5130" s="17" t="n">
        <f aca="false">SUMIFS(品項年度售價!$D$2:$D$31,品項年度售價!$A$2:$A$31,$B5130,品項年度售價!$B$2:$B$31,$E5130)</f>
        <v>130</v>
      </c>
      <c r="I5130" s="4" t="n">
        <v>2326</v>
      </c>
      <c r="J5130" s="14" t="n">
        <f aca="false">H5130*I5130</f>
        <v>302380</v>
      </c>
    </row>
    <row r="5131" customFormat="false" ht="15" hidden="false" customHeight="false" outlineLevel="0" collapsed="false">
      <c r="A5131" s="6" t="str">
        <f aca="false">TEXT(B5131,"0")&amp;"-"&amp;TEXT(C5131,"00")</f>
        <v>2026-04</v>
      </c>
      <c r="B5131" s="4" t="n">
        <v>2026</v>
      </c>
      <c r="C5131" s="4" t="n">
        <v>4</v>
      </c>
      <c r="D5131" s="9" t="s">
        <v>294</v>
      </c>
      <c r="E5131" s="9" t="s">
        <v>370</v>
      </c>
      <c r="F5131" s="12" t="str">
        <f aca="false">INDEX(品項主檔!$B$2:$B$11,MATCH($E5131,品項主檔!$A$2:$A$11,0))</f>
        <v>古早味紅茶</v>
      </c>
      <c r="G5131" s="12" t="str">
        <f aca="false">INDEX(品項主檔!$C$2:$C$11,MATCH($E5131,品項主檔!$A$2:$A$11,0))</f>
        <v>飲品</v>
      </c>
      <c r="H5131" s="17" t="n">
        <f aca="false">SUMIFS(品項年度售價!$D$2:$D$31,品項年度售價!$A$2:$A$31,$B5131,品項年度售價!$B$2:$B$31,$E5131)</f>
        <v>45</v>
      </c>
      <c r="I5131" s="4" t="n">
        <v>6240</v>
      </c>
      <c r="J5131" s="14" t="n">
        <f aca="false">H5131*I5131</f>
        <v>280800</v>
      </c>
    </row>
    <row r="5132" customFormat="false" ht="15" hidden="false" customHeight="false" outlineLevel="0" collapsed="false">
      <c r="A5132" s="6" t="str">
        <f aca="false">TEXT(B5132,"0")&amp;"-"&amp;TEXT(C5132,"00")</f>
        <v>2026-04</v>
      </c>
      <c r="B5132" s="4" t="n">
        <v>2026</v>
      </c>
      <c r="C5132" s="4" t="n">
        <v>4</v>
      </c>
      <c r="D5132" s="9" t="s">
        <v>297</v>
      </c>
      <c r="E5132" s="9" t="s">
        <v>349</v>
      </c>
      <c r="F5132" s="12" t="str">
        <f aca="false">INDEX(品項主檔!$B$2:$B$11,MATCH($E5132,品項主檔!$A$2:$A$11,0))</f>
        <v>招牌牛肉麵</v>
      </c>
      <c r="G5132" s="12" t="str">
        <f aca="false">INDEX(品項主檔!$C$2:$C$11,MATCH($E5132,品項主檔!$A$2:$A$11,0))</f>
        <v>主食</v>
      </c>
      <c r="H5132" s="17" t="n">
        <f aca="false">SUMIFS(品項年度售價!$D$2:$D$31,品項年度售價!$A$2:$A$31,$B5132,品項年度售價!$B$2:$B$31,$E5132)</f>
        <v>305</v>
      </c>
      <c r="I5132" s="4" t="n">
        <v>480</v>
      </c>
      <c r="J5132" s="14" t="n">
        <f aca="false">H5132*I5132</f>
        <v>146400</v>
      </c>
    </row>
    <row r="5133" customFormat="false" ht="15" hidden="false" customHeight="false" outlineLevel="0" collapsed="false">
      <c r="A5133" s="6" t="str">
        <f aca="false">TEXT(B5133,"0")&amp;"-"&amp;TEXT(C5133,"00")</f>
        <v>2026-04</v>
      </c>
      <c r="B5133" s="4" t="n">
        <v>2026</v>
      </c>
      <c r="C5133" s="4" t="n">
        <v>4</v>
      </c>
      <c r="D5133" s="9" t="s">
        <v>297</v>
      </c>
      <c r="E5133" s="9" t="s">
        <v>352</v>
      </c>
      <c r="F5133" s="12" t="str">
        <f aca="false">INDEX(品項主檔!$B$2:$B$11,MATCH($E5133,品項主檔!$A$2:$A$11,0))</f>
        <v>三杯雞定食</v>
      </c>
      <c r="G5133" s="12" t="str">
        <f aca="false">INDEX(品項主檔!$C$2:$C$11,MATCH($E5133,品項主檔!$A$2:$A$11,0))</f>
        <v>主食</v>
      </c>
      <c r="H5133" s="17" t="n">
        <f aca="false">SUMIFS(品項年度售價!$D$2:$D$31,品項年度售價!$A$2:$A$31,$B5133,品項年度售價!$B$2:$B$31,$E5133)</f>
        <v>275</v>
      </c>
      <c r="I5133" s="4" t="n">
        <v>477</v>
      </c>
      <c r="J5133" s="14" t="n">
        <f aca="false">H5133*I5133</f>
        <v>131175</v>
      </c>
    </row>
    <row r="5134" customFormat="false" ht="15" hidden="false" customHeight="false" outlineLevel="0" collapsed="false">
      <c r="A5134" s="6" t="str">
        <f aca="false">TEXT(B5134,"0")&amp;"-"&amp;TEXT(C5134,"00")</f>
        <v>2026-04</v>
      </c>
      <c r="B5134" s="4" t="n">
        <v>2026</v>
      </c>
      <c r="C5134" s="4" t="n">
        <v>4</v>
      </c>
      <c r="D5134" s="9" t="s">
        <v>297</v>
      </c>
      <c r="E5134" s="9" t="s">
        <v>354</v>
      </c>
      <c r="F5134" s="12" t="str">
        <f aca="false">INDEX(品項主檔!$B$2:$B$11,MATCH($E5134,品項主檔!$A$2:$A$11,0))</f>
        <v>蔥油雞腿飯</v>
      </c>
      <c r="G5134" s="12" t="str">
        <f aca="false">INDEX(品項主檔!$C$2:$C$11,MATCH($E5134,品項主檔!$A$2:$A$11,0))</f>
        <v>主食</v>
      </c>
      <c r="H5134" s="17" t="n">
        <f aca="false">SUMIFS(品項年度售價!$D$2:$D$31,品項年度售價!$A$2:$A$31,$B5134,品項年度售價!$B$2:$B$31,$E5134)</f>
        <v>240</v>
      </c>
      <c r="I5134" s="4" t="n">
        <v>443</v>
      </c>
      <c r="J5134" s="14" t="n">
        <f aca="false">H5134*I5134</f>
        <v>106320</v>
      </c>
    </row>
    <row r="5135" customFormat="false" ht="15" hidden="false" customHeight="false" outlineLevel="0" collapsed="false">
      <c r="A5135" s="6" t="str">
        <f aca="false">TEXT(B5135,"0")&amp;"-"&amp;TEXT(C5135,"00")</f>
        <v>2026-04</v>
      </c>
      <c r="B5135" s="4" t="n">
        <v>2026</v>
      </c>
      <c r="C5135" s="4" t="n">
        <v>4</v>
      </c>
      <c r="D5135" s="9" t="s">
        <v>297</v>
      </c>
      <c r="E5135" s="9" t="s">
        <v>356</v>
      </c>
      <c r="F5135" s="12" t="str">
        <f aca="false">INDEX(品項主檔!$B$2:$B$11,MATCH($E5135,品項主檔!$A$2:$A$11,0))</f>
        <v>黑胡椒豬排飯</v>
      </c>
      <c r="G5135" s="12" t="str">
        <f aca="false">INDEX(品項主檔!$C$2:$C$11,MATCH($E5135,品項主檔!$A$2:$A$11,0))</f>
        <v>主食</v>
      </c>
      <c r="H5135" s="17" t="n">
        <f aca="false">SUMIFS(品項年度售價!$D$2:$D$31,品項年度售價!$A$2:$A$31,$B5135,品項年度售價!$B$2:$B$31,$E5135)</f>
        <v>255</v>
      </c>
      <c r="I5135" s="4" t="n">
        <v>448</v>
      </c>
      <c r="J5135" s="14" t="n">
        <f aca="false">H5135*I5135</f>
        <v>114240</v>
      </c>
    </row>
    <row r="5136" customFormat="false" ht="15" hidden="false" customHeight="false" outlineLevel="0" collapsed="false">
      <c r="A5136" s="6" t="str">
        <f aca="false">TEXT(B5136,"0")&amp;"-"&amp;TEXT(C5136,"00")</f>
        <v>2026-04</v>
      </c>
      <c r="B5136" s="4" t="n">
        <v>2026</v>
      </c>
      <c r="C5136" s="4" t="n">
        <v>4</v>
      </c>
      <c r="D5136" s="9" t="s">
        <v>297</v>
      </c>
      <c r="E5136" s="9" t="s">
        <v>358</v>
      </c>
      <c r="F5136" s="12" t="str">
        <f aca="false">INDEX(品項主檔!$B$2:$B$11,MATCH($E5136,品項主檔!$A$2:$A$11,0))</f>
        <v>麻油雞湯麵</v>
      </c>
      <c r="G5136" s="12" t="str">
        <f aca="false">INDEX(品項主檔!$C$2:$C$11,MATCH($E5136,品項主檔!$A$2:$A$11,0))</f>
        <v>主食</v>
      </c>
      <c r="H5136" s="17" t="n">
        <f aca="false">SUMIFS(品項年度售價!$D$2:$D$31,品項年度售價!$A$2:$A$31,$B5136,品項年度售價!$B$2:$B$31,$E5136)</f>
        <v>320</v>
      </c>
      <c r="I5136" s="4" t="n">
        <v>370</v>
      </c>
      <c r="J5136" s="14" t="n">
        <f aca="false">H5136*I5136</f>
        <v>118400</v>
      </c>
    </row>
    <row r="5137" customFormat="false" ht="15" hidden="false" customHeight="false" outlineLevel="0" collapsed="false">
      <c r="A5137" s="6" t="str">
        <f aca="false">TEXT(B5137,"0")&amp;"-"&amp;TEXT(C5137,"00")</f>
        <v>2026-04</v>
      </c>
      <c r="B5137" s="4" t="n">
        <v>2026</v>
      </c>
      <c r="C5137" s="4" t="n">
        <v>4</v>
      </c>
      <c r="D5137" s="9" t="s">
        <v>297</v>
      </c>
      <c r="E5137" s="9" t="s">
        <v>360</v>
      </c>
      <c r="F5137" s="12" t="str">
        <f aca="false">INDEX(品項主檔!$B$2:$B$11,MATCH($E5137,品項主檔!$A$2:$A$11,0))</f>
        <v>塔香涼麵</v>
      </c>
      <c r="G5137" s="12" t="str">
        <f aca="false">INDEX(品項主檔!$C$2:$C$11,MATCH($E5137,品項主檔!$A$2:$A$11,0))</f>
        <v>主食</v>
      </c>
      <c r="H5137" s="17" t="n">
        <f aca="false">SUMIFS(品項年度售價!$D$2:$D$31,品項年度售價!$A$2:$A$31,$B5137,品項年度售價!$B$2:$B$31,$E5137)</f>
        <v>195</v>
      </c>
      <c r="I5137" s="4" t="n">
        <v>433</v>
      </c>
      <c r="J5137" s="14" t="n">
        <f aca="false">H5137*I5137</f>
        <v>84435</v>
      </c>
    </row>
    <row r="5138" customFormat="false" ht="15" hidden="false" customHeight="false" outlineLevel="0" collapsed="false">
      <c r="A5138" s="6" t="str">
        <f aca="false">TEXT(B5138,"0")&amp;"-"&amp;TEXT(C5138,"00")</f>
        <v>2026-04</v>
      </c>
      <c r="B5138" s="4" t="n">
        <v>2026</v>
      </c>
      <c r="C5138" s="4" t="n">
        <v>4</v>
      </c>
      <c r="D5138" s="9" t="s">
        <v>297</v>
      </c>
      <c r="E5138" s="9" t="s">
        <v>362</v>
      </c>
      <c r="F5138" s="12" t="str">
        <f aca="false">INDEX(品項主檔!$B$2:$B$11,MATCH($E5138,品項主檔!$A$2:$A$11,0))</f>
        <v>海鮮炒飯</v>
      </c>
      <c r="G5138" s="12" t="str">
        <f aca="false">INDEX(品項主檔!$C$2:$C$11,MATCH($E5138,品項主檔!$A$2:$A$11,0))</f>
        <v>主食</v>
      </c>
      <c r="H5138" s="17" t="n">
        <f aca="false">SUMIFS(品項年度售價!$D$2:$D$31,品項年度售價!$A$2:$A$31,$B5138,品項年度售價!$B$2:$B$31,$E5138)</f>
        <v>265</v>
      </c>
      <c r="I5138" s="4" t="n">
        <v>509</v>
      </c>
      <c r="J5138" s="14" t="n">
        <f aca="false">H5138*I5138</f>
        <v>134885</v>
      </c>
    </row>
    <row r="5139" customFormat="false" ht="15" hidden="false" customHeight="false" outlineLevel="0" collapsed="false">
      <c r="A5139" s="6" t="str">
        <f aca="false">TEXT(B5139,"0")&amp;"-"&amp;TEXT(C5139,"00")</f>
        <v>2026-04</v>
      </c>
      <c r="B5139" s="4" t="n">
        <v>2026</v>
      </c>
      <c r="C5139" s="4" t="n">
        <v>4</v>
      </c>
      <c r="D5139" s="9" t="s">
        <v>297</v>
      </c>
      <c r="E5139" s="9" t="s">
        <v>364</v>
      </c>
      <c r="F5139" s="12" t="str">
        <f aca="false">INDEX(品項主檔!$B$2:$B$11,MATCH($E5139,品項主檔!$A$2:$A$11,0))</f>
        <v>酸辣湯</v>
      </c>
      <c r="G5139" s="12" t="str">
        <f aca="false">INDEX(品項主檔!$C$2:$C$11,MATCH($E5139,品項主檔!$A$2:$A$11,0))</f>
        <v>湯品</v>
      </c>
      <c r="H5139" s="17" t="n">
        <f aca="false">SUMIFS(品項年度售價!$D$2:$D$31,品項年度售價!$A$2:$A$31,$B5139,品項年度售價!$B$2:$B$31,$E5139)</f>
        <v>65</v>
      </c>
      <c r="I5139" s="4" t="n">
        <v>2242</v>
      </c>
      <c r="J5139" s="14" t="n">
        <f aca="false">H5139*I5139</f>
        <v>145730</v>
      </c>
    </row>
    <row r="5140" customFormat="false" ht="15" hidden="false" customHeight="false" outlineLevel="0" collapsed="false">
      <c r="A5140" s="6" t="str">
        <f aca="false">TEXT(B5140,"0")&amp;"-"&amp;TEXT(C5140,"00")</f>
        <v>2026-04</v>
      </c>
      <c r="B5140" s="4" t="n">
        <v>2026</v>
      </c>
      <c r="C5140" s="4" t="n">
        <v>4</v>
      </c>
      <c r="D5140" s="9" t="s">
        <v>297</v>
      </c>
      <c r="E5140" s="9" t="s">
        <v>367</v>
      </c>
      <c r="F5140" s="12" t="str">
        <f aca="false">INDEX(品項主檔!$B$2:$B$11,MATCH($E5140,品項主檔!$A$2:$A$11,0))</f>
        <v>招牌滷味拼盤</v>
      </c>
      <c r="G5140" s="12" t="str">
        <f aca="false">INDEX(品項主檔!$C$2:$C$11,MATCH($E5140,品項主檔!$A$2:$A$11,0))</f>
        <v>小菜</v>
      </c>
      <c r="H5140" s="17" t="n">
        <f aca="false">SUMIFS(品項年度售價!$D$2:$D$31,品項年度售價!$A$2:$A$31,$B5140,品項年度售價!$B$2:$B$31,$E5140)</f>
        <v>130</v>
      </c>
      <c r="I5140" s="4" t="n">
        <v>1640</v>
      </c>
      <c r="J5140" s="14" t="n">
        <f aca="false">H5140*I5140</f>
        <v>213200</v>
      </c>
    </row>
    <row r="5141" customFormat="false" ht="15" hidden="false" customHeight="false" outlineLevel="0" collapsed="false">
      <c r="A5141" s="6" t="str">
        <f aca="false">TEXT(B5141,"0")&amp;"-"&amp;TEXT(C5141,"00")</f>
        <v>2026-04</v>
      </c>
      <c r="B5141" s="4" t="n">
        <v>2026</v>
      </c>
      <c r="C5141" s="4" t="n">
        <v>4</v>
      </c>
      <c r="D5141" s="9" t="s">
        <v>297</v>
      </c>
      <c r="E5141" s="9" t="s">
        <v>370</v>
      </c>
      <c r="F5141" s="12" t="str">
        <f aca="false">INDEX(品項主檔!$B$2:$B$11,MATCH($E5141,品項主檔!$A$2:$A$11,0))</f>
        <v>古早味紅茶</v>
      </c>
      <c r="G5141" s="12" t="str">
        <f aca="false">INDEX(品項主檔!$C$2:$C$11,MATCH($E5141,品項主檔!$A$2:$A$11,0))</f>
        <v>飲品</v>
      </c>
      <c r="H5141" s="17" t="n">
        <f aca="false">SUMIFS(品項年度售價!$D$2:$D$31,品項年度售價!$A$2:$A$31,$B5141,品項年度售價!$B$2:$B$31,$E5141)</f>
        <v>45</v>
      </c>
      <c r="I5141" s="4" t="n">
        <v>4853</v>
      </c>
      <c r="J5141" s="14" t="n">
        <f aca="false">H5141*I5141</f>
        <v>218385</v>
      </c>
    </row>
    <row r="5142" customFormat="false" ht="15" hidden="false" customHeight="false" outlineLevel="0" collapsed="false">
      <c r="A5142" s="6" t="str">
        <f aca="false">TEXT(B5142,"0")&amp;"-"&amp;TEXT(C5142,"00")</f>
        <v>2026-04</v>
      </c>
      <c r="B5142" s="4" t="n">
        <v>2026</v>
      </c>
      <c r="C5142" s="4" t="n">
        <v>4</v>
      </c>
      <c r="D5142" s="9" t="s">
        <v>325</v>
      </c>
      <c r="E5142" s="9" t="s">
        <v>349</v>
      </c>
      <c r="F5142" s="12" t="str">
        <f aca="false">INDEX(品項主檔!$B$2:$B$11,MATCH($E5142,品項主檔!$A$2:$A$11,0))</f>
        <v>招牌牛肉麵</v>
      </c>
      <c r="G5142" s="12" t="str">
        <f aca="false">INDEX(品項主檔!$C$2:$C$11,MATCH($E5142,品項主檔!$A$2:$A$11,0))</f>
        <v>主食</v>
      </c>
      <c r="H5142" s="17" t="n">
        <f aca="false">SUMIFS(品項年度售價!$D$2:$D$31,品項年度售價!$A$2:$A$31,$B5142,品項年度售價!$B$2:$B$31,$E5142)</f>
        <v>305</v>
      </c>
      <c r="I5142" s="4" t="n">
        <v>421</v>
      </c>
      <c r="J5142" s="14" t="n">
        <f aca="false">H5142*I5142</f>
        <v>128405</v>
      </c>
    </row>
    <row r="5143" customFormat="false" ht="15" hidden="false" customHeight="false" outlineLevel="0" collapsed="false">
      <c r="A5143" s="6" t="str">
        <f aca="false">TEXT(B5143,"0")&amp;"-"&amp;TEXT(C5143,"00")</f>
        <v>2026-04</v>
      </c>
      <c r="B5143" s="4" t="n">
        <v>2026</v>
      </c>
      <c r="C5143" s="4" t="n">
        <v>4</v>
      </c>
      <c r="D5143" s="9" t="s">
        <v>325</v>
      </c>
      <c r="E5143" s="9" t="s">
        <v>352</v>
      </c>
      <c r="F5143" s="12" t="str">
        <f aca="false">INDEX(品項主檔!$B$2:$B$11,MATCH($E5143,品項主檔!$A$2:$A$11,0))</f>
        <v>三杯雞定食</v>
      </c>
      <c r="G5143" s="12" t="str">
        <f aca="false">INDEX(品項主檔!$C$2:$C$11,MATCH($E5143,品項主檔!$A$2:$A$11,0))</f>
        <v>主食</v>
      </c>
      <c r="H5143" s="17" t="n">
        <f aca="false">SUMIFS(品項年度售價!$D$2:$D$31,品項年度售價!$A$2:$A$31,$B5143,品項年度售價!$B$2:$B$31,$E5143)</f>
        <v>275</v>
      </c>
      <c r="I5143" s="4" t="n">
        <v>375</v>
      </c>
      <c r="J5143" s="14" t="n">
        <f aca="false">H5143*I5143</f>
        <v>103125</v>
      </c>
    </row>
    <row r="5144" customFormat="false" ht="15" hidden="false" customHeight="false" outlineLevel="0" collapsed="false">
      <c r="A5144" s="6" t="str">
        <f aca="false">TEXT(B5144,"0")&amp;"-"&amp;TEXT(C5144,"00")</f>
        <v>2026-04</v>
      </c>
      <c r="B5144" s="4" t="n">
        <v>2026</v>
      </c>
      <c r="C5144" s="4" t="n">
        <v>4</v>
      </c>
      <c r="D5144" s="9" t="s">
        <v>325</v>
      </c>
      <c r="E5144" s="9" t="s">
        <v>354</v>
      </c>
      <c r="F5144" s="12" t="str">
        <f aca="false">INDEX(品項主檔!$B$2:$B$11,MATCH($E5144,品項主檔!$A$2:$A$11,0))</f>
        <v>蔥油雞腿飯</v>
      </c>
      <c r="G5144" s="12" t="str">
        <f aca="false">INDEX(品項主檔!$C$2:$C$11,MATCH($E5144,品項主檔!$A$2:$A$11,0))</f>
        <v>主食</v>
      </c>
      <c r="H5144" s="17" t="n">
        <f aca="false">SUMIFS(品項年度售價!$D$2:$D$31,品項年度售價!$A$2:$A$31,$B5144,品項年度售價!$B$2:$B$31,$E5144)</f>
        <v>240</v>
      </c>
      <c r="I5144" s="4" t="n">
        <v>474</v>
      </c>
      <c r="J5144" s="14" t="n">
        <f aca="false">H5144*I5144</f>
        <v>113760</v>
      </c>
    </row>
    <row r="5145" customFormat="false" ht="15" hidden="false" customHeight="false" outlineLevel="0" collapsed="false">
      <c r="A5145" s="6" t="str">
        <f aca="false">TEXT(B5145,"0")&amp;"-"&amp;TEXT(C5145,"00")</f>
        <v>2026-04</v>
      </c>
      <c r="B5145" s="4" t="n">
        <v>2026</v>
      </c>
      <c r="C5145" s="4" t="n">
        <v>4</v>
      </c>
      <c r="D5145" s="9" t="s">
        <v>325</v>
      </c>
      <c r="E5145" s="9" t="s">
        <v>356</v>
      </c>
      <c r="F5145" s="12" t="str">
        <f aca="false">INDEX(品項主檔!$B$2:$B$11,MATCH($E5145,品項主檔!$A$2:$A$11,0))</f>
        <v>黑胡椒豬排飯</v>
      </c>
      <c r="G5145" s="12" t="str">
        <f aca="false">INDEX(品項主檔!$C$2:$C$11,MATCH($E5145,品項主檔!$A$2:$A$11,0))</f>
        <v>主食</v>
      </c>
      <c r="H5145" s="17" t="n">
        <f aca="false">SUMIFS(品項年度售價!$D$2:$D$31,品項年度售價!$A$2:$A$31,$B5145,品項年度售價!$B$2:$B$31,$E5145)</f>
        <v>255</v>
      </c>
      <c r="I5145" s="4" t="n">
        <v>521</v>
      </c>
      <c r="J5145" s="14" t="n">
        <f aca="false">H5145*I5145</f>
        <v>132855</v>
      </c>
    </row>
    <row r="5146" customFormat="false" ht="15" hidden="false" customHeight="false" outlineLevel="0" collapsed="false">
      <c r="A5146" s="6" t="str">
        <f aca="false">TEXT(B5146,"0")&amp;"-"&amp;TEXT(C5146,"00")</f>
        <v>2026-04</v>
      </c>
      <c r="B5146" s="4" t="n">
        <v>2026</v>
      </c>
      <c r="C5146" s="4" t="n">
        <v>4</v>
      </c>
      <c r="D5146" s="9" t="s">
        <v>325</v>
      </c>
      <c r="E5146" s="9" t="s">
        <v>358</v>
      </c>
      <c r="F5146" s="12" t="str">
        <f aca="false">INDEX(品項主檔!$B$2:$B$11,MATCH($E5146,品項主檔!$A$2:$A$11,0))</f>
        <v>麻油雞湯麵</v>
      </c>
      <c r="G5146" s="12" t="str">
        <f aca="false">INDEX(品項主檔!$C$2:$C$11,MATCH($E5146,品項主檔!$A$2:$A$11,0))</f>
        <v>主食</v>
      </c>
      <c r="H5146" s="17" t="n">
        <f aca="false">SUMIFS(品項年度售價!$D$2:$D$31,品項年度售價!$A$2:$A$31,$B5146,品項年度售價!$B$2:$B$31,$E5146)</f>
        <v>320</v>
      </c>
      <c r="I5146" s="4" t="n">
        <v>307</v>
      </c>
      <c r="J5146" s="14" t="n">
        <f aca="false">H5146*I5146</f>
        <v>98240</v>
      </c>
    </row>
    <row r="5147" customFormat="false" ht="15" hidden="false" customHeight="false" outlineLevel="0" collapsed="false">
      <c r="A5147" s="6" t="str">
        <f aca="false">TEXT(B5147,"0")&amp;"-"&amp;TEXT(C5147,"00")</f>
        <v>2026-04</v>
      </c>
      <c r="B5147" s="4" t="n">
        <v>2026</v>
      </c>
      <c r="C5147" s="4" t="n">
        <v>4</v>
      </c>
      <c r="D5147" s="9" t="s">
        <v>325</v>
      </c>
      <c r="E5147" s="9" t="s">
        <v>360</v>
      </c>
      <c r="F5147" s="12" t="str">
        <f aca="false">INDEX(品項主檔!$B$2:$B$11,MATCH($E5147,品項主檔!$A$2:$A$11,0))</f>
        <v>塔香涼麵</v>
      </c>
      <c r="G5147" s="12" t="str">
        <f aca="false">INDEX(品項主檔!$C$2:$C$11,MATCH($E5147,品項主檔!$A$2:$A$11,0))</f>
        <v>主食</v>
      </c>
      <c r="H5147" s="17" t="n">
        <f aca="false">SUMIFS(品項年度售價!$D$2:$D$31,品項年度售價!$A$2:$A$31,$B5147,品項年度售價!$B$2:$B$31,$E5147)</f>
        <v>195</v>
      </c>
      <c r="I5147" s="4" t="n">
        <v>363</v>
      </c>
      <c r="J5147" s="14" t="n">
        <f aca="false">H5147*I5147</f>
        <v>70785</v>
      </c>
    </row>
    <row r="5148" customFormat="false" ht="15" hidden="false" customHeight="false" outlineLevel="0" collapsed="false">
      <c r="A5148" s="6" t="str">
        <f aca="false">TEXT(B5148,"0")&amp;"-"&amp;TEXT(C5148,"00")</f>
        <v>2026-04</v>
      </c>
      <c r="B5148" s="4" t="n">
        <v>2026</v>
      </c>
      <c r="C5148" s="4" t="n">
        <v>4</v>
      </c>
      <c r="D5148" s="9" t="s">
        <v>325</v>
      </c>
      <c r="E5148" s="9" t="s">
        <v>362</v>
      </c>
      <c r="F5148" s="12" t="str">
        <f aca="false">INDEX(品項主檔!$B$2:$B$11,MATCH($E5148,品項主檔!$A$2:$A$11,0))</f>
        <v>海鮮炒飯</v>
      </c>
      <c r="G5148" s="12" t="str">
        <f aca="false">INDEX(品項主檔!$C$2:$C$11,MATCH($E5148,品項主檔!$A$2:$A$11,0))</f>
        <v>主食</v>
      </c>
      <c r="H5148" s="17" t="n">
        <f aca="false">SUMIFS(品項年度售價!$D$2:$D$31,品項年度售價!$A$2:$A$31,$B5148,品項年度售價!$B$2:$B$31,$E5148)</f>
        <v>265</v>
      </c>
      <c r="I5148" s="4" t="n">
        <v>432</v>
      </c>
      <c r="J5148" s="14" t="n">
        <f aca="false">H5148*I5148</f>
        <v>114480</v>
      </c>
    </row>
    <row r="5149" customFormat="false" ht="15" hidden="false" customHeight="false" outlineLevel="0" collapsed="false">
      <c r="A5149" s="6" t="str">
        <f aca="false">TEXT(B5149,"0")&amp;"-"&amp;TEXT(C5149,"00")</f>
        <v>2026-04</v>
      </c>
      <c r="B5149" s="4" t="n">
        <v>2026</v>
      </c>
      <c r="C5149" s="4" t="n">
        <v>4</v>
      </c>
      <c r="D5149" s="9" t="s">
        <v>325</v>
      </c>
      <c r="E5149" s="9" t="s">
        <v>364</v>
      </c>
      <c r="F5149" s="12" t="str">
        <f aca="false">INDEX(品項主檔!$B$2:$B$11,MATCH($E5149,品項主檔!$A$2:$A$11,0))</f>
        <v>酸辣湯</v>
      </c>
      <c r="G5149" s="12" t="str">
        <f aca="false">INDEX(品項主檔!$C$2:$C$11,MATCH($E5149,品項主檔!$A$2:$A$11,0))</f>
        <v>湯品</v>
      </c>
      <c r="H5149" s="17" t="n">
        <f aca="false">SUMIFS(品項年度售價!$D$2:$D$31,品項年度售價!$A$2:$A$31,$B5149,品項年度售價!$B$2:$B$31,$E5149)</f>
        <v>65</v>
      </c>
      <c r="I5149" s="4" t="n">
        <v>1745</v>
      </c>
      <c r="J5149" s="14" t="n">
        <f aca="false">H5149*I5149</f>
        <v>113425</v>
      </c>
    </row>
    <row r="5150" customFormat="false" ht="15" hidden="false" customHeight="false" outlineLevel="0" collapsed="false">
      <c r="A5150" s="6" t="str">
        <f aca="false">TEXT(B5150,"0")&amp;"-"&amp;TEXT(C5150,"00")</f>
        <v>2026-04</v>
      </c>
      <c r="B5150" s="4" t="n">
        <v>2026</v>
      </c>
      <c r="C5150" s="4" t="n">
        <v>4</v>
      </c>
      <c r="D5150" s="9" t="s">
        <v>325</v>
      </c>
      <c r="E5150" s="9" t="s">
        <v>367</v>
      </c>
      <c r="F5150" s="12" t="str">
        <f aca="false">INDEX(品項主檔!$B$2:$B$11,MATCH($E5150,品項主檔!$A$2:$A$11,0))</f>
        <v>招牌滷味拼盤</v>
      </c>
      <c r="G5150" s="12" t="str">
        <f aca="false">INDEX(品項主檔!$C$2:$C$11,MATCH($E5150,品項主檔!$A$2:$A$11,0))</f>
        <v>小菜</v>
      </c>
      <c r="H5150" s="17" t="n">
        <f aca="false">SUMIFS(品項年度售價!$D$2:$D$31,品項年度售價!$A$2:$A$31,$B5150,品項年度售價!$B$2:$B$31,$E5150)</f>
        <v>130</v>
      </c>
      <c r="I5150" s="4" t="n">
        <v>1797</v>
      </c>
      <c r="J5150" s="14" t="n">
        <f aca="false">H5150*I5150</f>
        <v>233610</v>
      </c>
    </row>
    <row r="5151" customFormat="false" ht="15" hidden="false" customHeight="false" outlineLevel="0" collapsed="false">
      <c r="A5151" s="6" t="str">
        <f aca="false">TEXT(B5151,"0")&amp;"-"&amp;TEXT(C5151,"00")</f>
        <v>2026-04</v>
      </c>
      <c r="B5151" s="4" t="n">
        <v>2026</v>
      </c>
      <c r="C5151" s="4" t="n">
        <v>4</v>
      </c>
      <c r="D5151" s="9" t="s">
        <v>325</v>
      </c>
      <c r="E5151" s="9" t="s">
        <v>370</v>
      </c>
      <c r="F5151" s="12" t="str">
        <f aca="false">INDEX(品項主檔!$B$2:$B$11,MATCH($E5151,品項主檔!$A$2:$A$11,0))</f>
        <v>古早味紅茶</v>
      </c>
      <c r="G5151" s="12" t="str">
        <f aca="false">INDEX(品項主檔!$C$2:$C$11,MATCH($E5151,品項主檔!$A$2:$A$11,0))</f>
        <v>飲品</v>
      </c>
      <c r="H5151" s="17" t="n">
        <f aca="false">SUMIFS(品項年度售價!$D$2:$D$31,品項年度售價!$A$2:$A$31,$B5151,品項年度售價!$B$2:$B$31,$E5151)</f>
        <v>45</v>
      </c>
      <c r="I5151" s="4" t="n">
        <v>3618</v>
      </c>
      <c r="J5151" s="14" t="n">
        <f aca="false">H5151*I5151</f>
        <v>162810</v>
      </c>
    </row>
    <row r="5152" customFormat="false" ht="15" hidden="false" customHeight="false" outlineLevel="0" collapsed="false">
      <c r="A5152" s="6" t="str">
        <f aca="false">TEXT(B5152,"0")&amp;"-"&amp;TEXT(C5152,"00")</f>
        <v>2026-04</v>
      </c>
      <c r="B5152" s="4" t="n">
        <v>2026</v>
      </c>
      <c r="C5152" s="4" t="n">
        <v>4</v>
      </c>
      <c r="D5152" s="9" t="s">
        <v>328</v>
      </c>
      <c r="E5152" s="9" t="s">
        <v>349</v>
      </c>
      <c r="F5152" s="12" t="str">
        <f aca="false">INDEX(品項主檔!$B$2:$B$11,MATCH($E5152,品項主檔!$A$2:$A$11,0))</f>
        <v>招牌牛肉麵</v>
      </c>
      <c r="G5152" s="12" t="str">
        <f aca="false">INDEX(品項主檔!$C$2:$C$11,MATCH($E5152,品項主檔!$A$2:$A$11,0))</f>
        <v>主食</v>
      </c>
      <c r="H5152" s="17" t="n">
        <f aca="false">SUMIFS(品項年度售價!$D$2:$D$31,品項年度售價!$A$2:$A$31,$B5152,品項年度售價!$B$2:$B$31,$E5152)</f>
        <v>305</v>
      </c>
      <c r="I5152" s="4" t="n">
        <v>288</v>
      </c>
      <c r="J5152" s="14" t="n">
        <f aca="false">H5152*I5152</f>
        <v>87840</v>
      </c>
    </row>
    <row r="5153" customFormat="false" ht="15" hidden="false" customHeight="false" outlineLevel="0" collapsed="false">
      <c r="A5153" s="6" t="str">
        <f aca="false">TEXT(B5153,"0")&amp;"-"&amp;TEXT(C5153,"00")</f>
        <v>2026-04</v>
      </c>
      <c r="B5153" s="4" t="n">
        <v>2026</v>
      </c>
      <c r="C5153" s="4" t="n">
        <v>4</v>
      </c>
      <c r="D5153" s="9" t="s">
        <v>328</v>
      </c>
      <c r="E5153" s="9" t="s">
        <v>352</v>
      </c>
      <c r="F5153" s="12" t="str">
        <f aca="false">INDEX(品項主檔!$B$2:$B$11,MATCH($E5153,品項主檔!$A$2:$A$11,0))</f>
        <v>三杯雞定食</v>
      </c>
      <c r="G5153" s="12" t="str">
        <f aca="false">INDEX(品項主檔!$C$2:$C$11,MATCH($E5153,品項主檔!$A$2:$A$11,0))</f>
        <v>主食</v>
      </c>
      <c r="H5153" s="17" t="n">
        <f aca="false">SUMIFS(品項年度售價!$D$2:$D$31,品項年度售價!$A$2:$A$31,$B5153,品項年度售價!$B$2:$B$31,$E5153)</f>
        <v>275</v>
      </c>
      <c r="I5153" s="4" t="n">
        <v>331</v>
      </c>
      <c r="J5153" s="14" t="n">
        <f aca="false">H5153*I5153</f>
        <v>91025</v>
      </c>
    </row>
    <row r="5154" customFormat="false" ht="15" hidden="false" customHeight="false" outlineLevel="0" collapsed="false">
      <c r="A5154" s="6" t="str">
        <f aca="false">TEXT(B5154,"0")&amp;"-"&amp;TEXT(C5154,"00")</f>
        <v>2026-04</v>
      </c>
      <c r="B5154" s="4" t="n">
        <v>2026</v>
      </c>
      <c r="C5154" s="4" t="n">
        <v>4</v>
      </c>
      <c r="D5154" s="9" t="s">
        <v>328</v>
      </c>
      <c r="E5154" s="9" t="s">
        <v>354</v>
      </c>
      <c r="F5154" s="12" t="str">
        <f aca="false">INDEX(品項主檔!$B$2:$B$11,MATCH($E5154,品項主檔!$A$2:$A$11,0))</f>
        <v>蔥油雞腿飯</v>
      </c>
      <c r="G5154" s="12" t="str">
        <f aca="false">INDEX(品項主檔!$C$2:$C$11,MATCH($E5154,品項主檔!$A$2:$A$11,0))</f>
        <v>主食</v>
      </c>
      <c r="H5154" s="17" t="n">
        <f aca="false">SUMIFS(品項年度售價!$D$2:$D$31,品項年度售價!$A$2:$A$31,$B5154,品項年度售價!$B$2:$B$31,$E5154)</f>
        <v>240</v>
      </c>
      <c r="I5154" s="4" t="n">
        <v>422</v>
      </c>
      <c r="J5154" s="14" t="n">
        <f aca="false">H5154*I5154</f>
        <v>101280</v>
      </c>
    </row>
    <row r="5155" customFormat="false" ht="15" hidden="false" customHeight="false" outlineLevel="0" collapsed="false">
      <c r="A5155" s="6" t="str">
        <f aca="false">TEXT(B5155,"0")&amp;"-"&amp;TEXT(C5155,"00")</f>
        <v>2026-04</v>
      </c>
      <c r="B5155" s="4" t="n">
        <v>2026</v>
      </c>
      <c r="C5155" s="4" t="n">
        <v>4</v>
      </c>
      <c r="D5155" s="9" t="s">
        <v>328</v>
      </c>
      <c r="E5155" s="9" t="s">
        <v>356</v>
      </c>
      <c r="F5155" s="12" t="str">
        <f aca="false">INDEX(品項主檔!$B$2:$B$11,MATCH($E5155,品項主檔!$A$2:$A$11,0))</f>
        <v>黑胡椒豬排飯</v>
      </c>
      <c r="G5155" s="12" t="str">
        <f aca="false">INDEX(品項主檔!$C$2:$C$11,MATCH($E5155,品項主檔!$A$2:$A$11,0))</f>
        <v>主食</v>
      </c>
      <c r="H5155" s="17" t="n">
        <f aca="false">SUMIFS(品項年度售價!$D$2:$D$31,品項年度售價!$A$2:$A$31,$B5155,品項年度售價!$B$2:$B$31,$E5155)</f>
        <v>255</v>
      </c>
      <c r="I5155" s="4" t="n">
        <v>438</v>
      </c>
      <c r="J5155" s="14" t="n">
        <f aca="false">H5155*I5155</f>
        <v>111690</v>
      </c>
    </row>
    <row r="5156" customFormat="false" ht="15" hidden="false" customHeight="false" outlineLevel="0" collapsed="false">
      <c r="A5156" s="6" t="str">
        <f aca="false">TEXT(B5156,"0")&amp;"-"&amp;TEXT(C5156,"00")</f>
        <v>2026-04</v>
      </c>
      <c r="B5156" s="4" t="n">
        <v>2026</v>
      </c>
      <c r="C5156" s="4" t="n">
        <v>4</v>
      </c>
      <c r="D5156" s="9" t="s">
        <v>328</v>
      </c>
      <c r="E5156" s="9" t="s">
        <v>358</v>
      </c>
      <c r="F5156" s="12" t="str">
        <f aca="false">INDEX(品項主檔!$B$2:$B$11,MATCH($E5156,品項主檔!$A$2:$A$11,0))</f>
        <v>麻油雞湯麵</v>
      </c>
      <c r="G5156" s="12" t="str">
        <f aca="false">INDEX(品項主檔!$C$2:$C$11,MATCH($E5156,品項主檔!$A$2:$A$11,0))</f>
        <v>主食</v>
      </c>
      <c r="H5156" s="17" t="n">
        <f aca="false">SUMIFS(品項年度售價!$D$2:$D$31,品項年度售價!$A$2:$A$31,$B5156,品項年度售價!$B$2:$B$31,$E5156)</f>
        <v>320</v>
      </c>
      <c r="I5156" s="4" t="n">
        <v>338</v>
      </c>
      <c r="J5156" s="14" t="n">
        <f aca="false">H5156*I5156</f>
        <v>108160</v>
      </c>
    </row>
    <row r="5157" customFormat="false" ht="15" hidden="false" customHeight="false" outlineLevel="0" collapsed="false">
      <c r="A5157" s="6" t="str">
        <f aca="false">TEXT(B5157,"0")&amp;"-"&amp;TEXT(C5157,"00")</f>
        <v>2026-04</v>
      </c>
      <c r="B5157" s="4" t="n">
        <v>2026</v>
      </c>
      <c r="C5157" s="4" t="n">
        <v>4</v>
      </c>
      <c r="D5157" s="9" t="s">
        <v>328</v>
      </c>
      <c r="E5157" s="9" t="s">
        <v>360</v>
      </c>
      <c r="F5157" s="12" t="str">
        <f aca="false">INDEX(品項主檔!$B$2:$B$11,MATCH($E5157,品項主檔!$A$2:$A$11,0))</f>
        <v>塔香涼麵</v>
      </c>
      <c r="G5157" s="12" t="str">
        <f aca="false">INDEX(品項主檔!$C$2:$C$11,MATCH($E5157,品項主檔!$A$2:$A$11,0))</f>
        <v>主食</v>
      </c>
      <c r="H5157" s="17" t="n">
        <f aca="false">SUMIFS(品項年度售價!$D$2:$D$31,品項年度售價!$A$2:$A$31,$B5157,品項年度售價!$B$2:$B$31,$E5157)</f>
        <v>195</v>
      </c>
      <c r="I5157" s="4" t="n">
        <v>404</v>
      </c>
      <c r="J5157" s="14" t="n">
        <f aca="false">H5157*I5157</f>
        <v>78780</v>
      </c>
    </row>
    <row r="5158" customFormat="false" ht="15" hidden="false" customHeight="false" outlineLevel="0" collapsed="false">
      <c r="A5158" s="6" t="str">
        <f aca="false">TEXT(B5158,"0")&amp;"-"&amp;TEXT(C5158,"00")</f>
        <v>2026-04</v>
      </c>
      <c r="B5158" s="4" t="n">
        <v>2026</v>
      </c>
      <c r="C5158" s="4" t="n">
        <v>4</v>
      </c>
      <c r="D5158" s="9" t="s">
        <v>328</v>
      </c>
      <c r="E5158" s="9" t="s">
        <v>362</v>
      </c>
      <c r="F5158" s="12" t="str">
        <f aca="false">INDEX(品項主檔!$B$2:$B$11,MATCH($E5158,品項主檔!$A$2:$A$11,0))</f>
        <v>海鮮炒飯</v>
      </c>
      <c r="G5158" s="12" t="str">
        <f aca="false">INDEX(品項主檔!$C$2:$C$11,MATCH($E5158,品項主檔!$A$2:$A$11,0))</f>
        <v>主食</v>
      </c>
      <c r="H5158" s="17" t="n">
        <f aca="false">SUMIFS(品項年度售價!$D$2:$D$31,品項年度售價!$A$2:$A$31,$B5158,品項年度售價!$B$2:$B$31,$E5158)</f>
        <v>265</v>
      </c>
      <c r="I5158" s="4" t="n">
        <v>400</v>
      </c>
      <c r="J5158" s="14" t="n">
        <f aca="false">H5158*I5158</f>
        <v>106000</v>
      </c>
    </row>
    <row r="5159" customFormat="false" ht="15" hidden="false" customHeight="false" outlineLevel="0" collapsed="false">
      <c r="A5159" s="6" t="str">
        <f aca="false">TEXT(B5159,"0")&amp;"-"&amp;TEXT(C5159,"00")</f>
        <v>2026-04</v>
      </c>
      <c r="B5159" s="4" t="n">
        <v>2026</v>
      </c>
      <c r="C5159" s="4" t="n">
        <v>4</v>
      </c>
      <c r="D5159" s="9" t="s">
        <v>328</v>
      </c>
      <c r="E5159" s="9" t="s">
        <v>364</v>
      </c>
      <c r="F5159" s="12" t="str">
        <f aca="false">INDEX(品項主檔!$B$2:$B$11,MATCH($E5159,品項主檔!$A$2:$A$11,0))</f>
        <v>酸辣湯</v>
      </c>
      <c r="G5159" s="12" t="str">
        <f aca="false">INDEX(品項主檔!$C$2:$C$11,MATCH($E5159,品項主檔!$A$2:$A$11,0))</f>
        <v>湯品</v>
      </c>
      <c r="H5159" s="17" t="n">
        <f aca="false">SUMIFS(品項年度售價!$D$2:$D$31,品項年度售價!$A$2:$A$31,$B5159,品項年度售價!$B$2:$B$31,$E5159)</f>
        <v>65</v>
      </c>
      <c r="I5159" s="4" t="n">
        <v>2155</v>
      </c>
      <c r="J5159" s="14" t="n">
        <f aca="false">H5159*I5159</f>
        <v>140075</v>
      </c>
    </row>
    <row r="5160" customFormat="false" ht="15" hidden="false" customHeight="false" outlineLevel="0" collapsed="false">
      <c r="A5160" s="6" t="str">
        <f aca="false">TEXT(B5160,"0")&amp;"-"&amp;TEXT(C5160,"00")</f>
        <v>2026-04</v>
      </c>
      <c r="B5160" s="4" t="n">
        <v>2026</v>
      </c>
      <c r="C5160" s="4" t="n">
        <v>4</v>
      </c>
      <c r="D5160" s="9" t="s">
        <v>328</v>
      </c>
      <c r="E5160" s="9" t="s">
        <v>367</v>
      </c>
      <c r="F5160" s="12" t="str">
        <f aca="false">INDEX(品項主檔!$B$2:$B$11,MATCH($E5160,品項主檔!$A$2:$A$11,0))</f>
        <v>招牌滷味拼盤</v>
      </c>
      <c r="G5160" s="12" t="str">
        <f aca="false">INDEX(品項主檔!$C$2:$C$11,MATCH($E5160,品項主檔!$A$2:$A$11,0))</f>
        <v>小菜</v>
      </c>
      <c r="H5160" s="17" t="n">
        <f aca="false">SUMIFS(品項年度售價!$D$2:$D$31,品項年度售價!$A$2:$A$31,$B5160,品項年度售價!$B$2:$B$31,$E5160)</f>
        <v>130</v>
      </c>
      <c r="I5160" s="4" t="n">
        <v>1322</v>
      </c>
      <c r="J5160" s="14" t="n">
        <f aca="false">H5160*I5160</f>
        <v>171860</v>
      </c>
    </row>
    <row r="5161" customFormat="false" ht="15" hidden="false" customHeight="false" outlineLevel="0" collapsed="false">
      <c r="A5161" s="6" t="str">
        <f aca="false">TEXT(B5161,"0")&amp;"-"&amp;TEXT(C5161,"00")</f>
        <v>2026-04</v>
      </c>
      <c r="B5161" s="4" t="n">
        <v>2026</v>
      </c>
      <c r="C5161" s="4" t="n">
        <v>4</v>
      </c>
      <c r="D5161" s="9" t="s">
        <v>328</v>
      </c>
      <c r="E5161" s="9" t="s">
        <v>370</v>
      </c>
      <c r="F5161" s="12" t="str">
        <f aca="false">INDEX(品項主檔!$B$2:$B$11,MATCH($E5161,品項主檔!$A$2:$A$11,0))</f>
        <v>古早味紅茶</v>
      </c>
      <c r="G5161" s="12" t="str">
        <f aca="false">INDEX(品項主檔!$C$2:$C$11,MATCH($E5161,品項主檔!$A$2:$A$11,0))</f>
        <v>飲品</v>
      </c>
      <c r="H5161" s="17" t="n">
        <f aca="false">SUMIFS(品項年度售價!$D$2:$D$31,品項年度售價!$A$2:$A$31,$B5161,品項年度售價!$B$2:$B$31,$E5161)</f>
        <v>45</v>
      </c>
      <c r="I5161" s="4" t="n">
        <v>3926</v>
      </c>
      <c r="J5161" s="14" t="n">
        <f aca="false">H5161*I5161</f>
        <v>176670</v>
      </c>
    </row>
    <row r="5162" customFormat="false" ht="15" hidden="false" customHeight="false" outlineLevel="0" collapsed="false">
      <c r="A5162" s="6" t="str">
        <f aca="false">TEXT(B5162,"0")&amp;"-"&amp;TEXT(C5162,"00")</f>
        <v>2026-04</v>
      </c>
      <c r="B5162" s="4" t="n">
        <v>2026</v>
      </c>
      <c r="C5162" s="4" t="n">
        <v>4</v>
      </c>
      <c r="D5162" s="9" t="s">
        <v>330</v>
      </c>
      <c r="E5162" s="9" t="s">
        <v>349</v>
      </c>
      <c r="F5162" s="12" t="str">
        <f aca="false">INDEX(品項主檔!$B$2:$B$11,MATCH($E5162,品項主檔!$A$2:$A$11,0))</f>
        <v>招牌牛肉麵</v>
      </c>
      <c r="G5162" s="12" t="str">
        <f aca="false">INDEX(品項主檔!$C$2:$C$11,MATCH($E5162,品項主檔!$A$2:$A$11,0))</f>
        <v>主食</v>
      </c>
      <c r="H5162" s="17" t="n">
        <f aca="false">SUMIFS(品項年度售價!$D$2:$D$31,品項年度售價!$A$2:$A$31,$B5162,品項年度售價!$B$2:$B$31,$E5162)</f>
        <v>305</v>
      </c>
      <c r="I5162" s="4" t="n">
        <v>192</v>
      </c>
      <c r="J5162" s="14" t="n">
        <f aca="false">H5162*I5162</f>
        <v>58560</v>
      </c>
    </row>
    <row r="5163" customFormat="false" ht="15" hidden="false" customHeight="false" outlineLevel="0" collapsed="false">
      <c r="A5163" s="6" t="str">
        <f aca="false">TEXT(B5163,"0")&amp;"-"&amp;TEXT(C5163,"00")</f>
        <v>2026-04</v>
      </c>
      <c r="B5163" s="4" t="n">
        <v>2026</v>
      </c>
      <c r="C5163" s="4" t="n">
        <v>4</v>
      </c>
      <c r="D5163" s="9" t="s">
        <v>330</v>
      </c>
      <c r="E5163" s="9" t="s">
        <v>352</v>
      </c>
      <c r="F5163" s="12" t="str">
        <f aca="false">INDEX(品項主檔!$B$2:$B$11,MATCH($E5163,品項主檔!$A$2:$A$11,0))</f>
        <v>三杯雞定食</v>
      </c>
      <c r="G5163" s="12" t="str">
        <f aca="false">INDEX(品項主檔!$C$2:$C$11,MATCH($E5163,品項主檔!$A$2:$A$11,0))</f>
        <v>主食</v>
      </c>
      <c r="H5163" s="17" t="n">
        <f aca="false">SUMIFS(品項年度售價!$D$2:$D$31,品項年度售價!$A$2:$A$31,$B5163,品項年度售價!$B$2:$B$31,$E5163)</f>
        <v>275</v>
      </c>
      <c r="I5163" s="4" t="n">
        <v>171</v>
      </c>
      <c r="J5163" s="14" t="n">
        <f aca="false">H5163*I5163</f>
        <v>47025</v>
      </c>
    </row>
    <row r="5164" customFormat="false" ht="15" hidden="false" customHeight="false" outlineLevel="0" collapsed="false">
      <c r="A5164" s="6" t="str">
        <f aca="false">TEXT(B5164,"0")&amp;"-"&amp;TEXT(C5164,"00")</f>
        <v>2026-04</v>
      </c>
      <c r="B5164" s="4" t="n">
        <v>2026</v>
      </c>
      <c r="C5164" s="4" t="n">
        <v>4</v>
      </c>
      <c r="D5164" s="9" t="s">
        <v>330</v>
      </c>
      <c r="E5164" s="9" t="s">
        <v>354</v>
      </c>
      <c r="F5164" s="12" t="str">
        <f aca="false">INDEX(品項主檔!$B$2:$B$11,MATCH($E5164,品項主檔!$A$2:$A$11,0))</f>
        <v>蔥油雞腿飯</v>
      </c>
      <c r="G5164" s="12" t="str">
        <f aca="false">INDEX(品項主檔!$C$2:$C$11,MATCH($E5164,品項主檔!$A$2:$A$11,0))</f>
        <v>主食</v>
      </c>
      <c r="H5164" s="17" t="n">
        <f aca="false">SUMIFS(品項年度售價!$D$2:$D$31,品項年度售價!$A$2:$A$31,$B5164,品項年度售價!$B$2:$B$31,$E5164)</f>
        <v>240</v>
      </c>
      <c r="I5164" s="4" t="n">
        <v>198</v>
      </c>
      <c r="J5164" s="14" t="n">
        <f aca="false">H5164*I5164</f>
        <v>47520</v>
      </c>
    </row>
    <row r="5165" customFormat="false" ht="15" hidden="false" customHeight="false" outlineLevel="0" collapsed="false">
      <c r="A5165" s="6" t="str">
        <f aca="false">TEXT(B5165,"0")&amp;"-"&amp;TEXT(C5165,"00")</f>
        <v>2026-04</v>
      </c>
      <c r="B5165" s="4" t="n">
        <v>2026</v>
      </c>
      <c r="C5165" s="4" t="n">
        <v>4</v>
      </c>
      <c r="D5165" s="9" t="s">
        <v>330</v>
      </c>
      <c r="E5165" s="9" t="s">
        <v>356</v>
      </c>
      <c r="F5165" s="12" t="str">
        <f aca="false">INDEX(品項主檔!$B$2:$B$11,MATCH($E5165,品項主檔!$A$2:$A$11,0))</f>
        <v>黑胡椒豬排飯</v>
      </c>
      <c r="G5165" s="12" t="str">
        <f aca="false">INDEX(品項主檔!$C$2:$C$11,MATCH($E5165,品項主檔!$A$2:$A$11,0))</f>
        <v>主食</v>
      </c>
      <c r="H5165" s="17" t="n">
        <f aca="false">SUMIFS(品項年度售價!$D$2:$D$31,品項年度售價!$A$2:$A$31,$B5165,品項年度售價!$B$2:$B$31,$E5165)</f>
        <v>255</v>
      </c>
      <c r="I5165" s="4" t="n">
        <v>219</v>
      </c>
      <c r="J5165" s="14" t="n">
        <f aca="false">H5165*I5165</f>
        <v>55845</v>
      </c>
    </row>
    <row r="5166" customFormat="false" ht="15" hidden="false" customHeight="false" outlineLevel="0" collapsed="false">
      <c r="A5166" s="6" t="str">
        <f aca="false">TEXT(B5166,"0")&amp;"-"&amp;TEXT(C5166,"00")</f>
        <v>2026-04</v>
      </c>
      <c r="B5166" s="4" t="n">
        <v>2026</v>
      </c>
      <c r="C5166" s="4" t="n">
        <v>4</v>
      </c>
      <c r="D5166" s="9" t="s">
        <v>330</v>
      </c>
      <c r="E5166" s="9" t="s">
        <v>358</v>
      </c>
      <c r="F5166" s="12" t="str">
        <f aca="false">INDEX(品項主檔!$B$2:$B$11,MATCH($E5166,品項主檔!$A$2:$A$11,0))</f>
        <v>麻油雞湯麵</v>
      </c>
      <c r="G5166" s="12" t="str">
        <f aca="false">INDEX(品項主檔!$C$2:$C$11,MATCH($E5166,品項主檔!$A$2:$A$11,0))</f>
        <v>主食</v>
      </c>
      <c r="H5166" s="17" t="n">
        <f aca="false">SUMIFS(品項年度售價!$D$2:$D$31,品項年度售價!$A$2:$A$31,$B5166,品項年度售價!$B$2:$B$31,$E5166)</f>
        <v>320</v>
      </c>
      <c r="I5166" s="4" t="n">
        <v>176</v>
      </c>
      <c r="J5166" s="14" t="n">
        <f aca="false">H5166*I5166</f>
        <v>56320</v>
      </c>
    </row>
    <row r="5167" customFormat="false" ht="15" hidden="false" customHeight="false" outlineLevel="0" collapsed="false">
      <c r="A5167" s="6" t="str">
        <f aca="false">TEXT(B5167,"0")&amp;"-"&amp;TEXT(C5167,"00")</f>
        <v>2026-04</v>
      </c>
      <c r="B5167" s="4" t="n">
        <v>2026</v>
      </c>
      <c r="C5167" s="4" t="n">
        <v>4</v>
      </c>
      <c r="D5167" s="9" t="s">
        <v>330</v>
      </c>
      <c r="E5167" s="9" t="s">
        <v>360</v>
      </c>
      <c r="F5167" s="12" t="str">
        <f aca="false">INDEX(品項主檔!$B$2:$B$11,MATCH($E5167,品項主檔!$A$2:$A$11,0))</f>
        <v>塔香涼麵</v>
      </c>
      <c r="G5167" s="12" t="str">
        <f aca="false">INDEX(品項主檔!$C$2:$C$11,MATCH($E5167,品項主檔!$A$2:$A$11,0))</f>
        <v>主食</v>
      </c>
      <c r="H5167" s="17" t="n">
        <f aca="false">SUMIFS(品項年度售價!$D$2:$D$31,品項年度售價!$A$2:$A$31,$B5167,品項年度售價!$B$2:$B$31,$E5167)</f>
        <v>195</v>
      </c>
      <c r="I5167" s="4" t="n">
        <v>173</v>
      </c>
      <c r="J5167" s="14" t="n">
        <f aca="false">H5167*I5167</f>
        <v>33735</v>
      </c>
    </row>
    <row r="5168" customFormat="false" ht="15" hidden="false" customHeight="false" outlineLevel="0" collapsed="false">
      <c r="A5168" s="6" t="str">
        <f aca="false">TEXT(B5168,"0")&amp;"-"&amp;TEXT(C5168,"00")</f>
        <v>2026-04</v>
      </c>
      <c r="B5168" s="4" t="n">
        <v>2026</v>
      </c>
      <c r="C5168" s="4" t="n">
        <v>4</v>
      </c>
      <c r="D5168" s="9" t="s">
        <v>330</v>
      </c>
      <c r="E5168" s="9" t="s">
        <v>362</v>
      </c>
      <c r="F5168" s="12" t="str">
        <f aca="false">INDEX(品項主檔!$B$2:$B$11,MATCH($E5168,品項主檔!$A$2:$A$11,0))</f>
        <v>海鮮炒飯</v>
      </c>
      <c r="G5168" s="12" t="str">
        <f aca="false">INDEX(品項主檔!$C$2:$C$11,MATCH($E5168,品項主檔!$A$2:$A$11,0))</f>
        <v>主食</v>
      </c>
      <c r="H5168" s="17" t="n">
        <f aca="false">SUMIFS(品項年度售價!$D$2:$D$31,品項年度售價!$A$2:$A$31,$B5168,品項年度售價!$B$2:$B$31,$E5168)</f>
        <v>265</v>
      </c>
      <c r="I5168" s="4" t="n">
        <v>174</v>
      </c>
      <c r="J5168" s="14" t="n">
        <f aca="false">H5168*I5168</f>
        <v>46110</v>
      </c>
    </row>
    <row r="5169" customFormat="false" ht="15" hidden="false" customHeight="false" outlineLevel="0" collapsed="false">
      <c r="A5169" s="6" t="str">
        <f aca="false">TEXT(B5169,"0")&amp;"-"&amp;TEXT(C5169,"00")</f>
        <v>2026-04</v>
      </c>
      <c r="B5169" s="4" t="n">
        <v>2026</v>
      </c>
      <c r="C5169" s="4" t="n">
        <v>4</v>
      </c>
      <c r="D5169" s="9" t="s">
        <v>330</v>
      </c>
      <c r="E5169" s="9" t="s">
        <v>364</v>
      </c>
      <c r="F5169" s="12" t="str">
        <f aca="false">INDEX(品項主檔!$B$2:$B$11,MATCH($E5169,品項主檔!$A$2:$A$11,0))</f>
        <v>酸辣湯</v>
      </c>
      <c r="G5169" s="12" t="str">
        <f aca="false">INDEX(品項主檔!$C$2:$C$11,MATCH($E5169,品項主檔!$A$2:$A$11,0))</f>
        <v>湯品</v>
      </c>
      <c r="H5169" s="17" t="n">
        <f aca="false">SUMIFS(品項年度售價!$D$2:$D$31,品項年度售價!$A$2:$A$31,$B5169,品項年度售價!$B$2:$B$31,$E5169)</f>
        <v>65</v>
      </c>
      <c r="I5169" s="4" t="n">
        <v>822</v>
      </c>
      <c r="J5169" s="14" t="n">
        <f aca="false">H5169*I5169</f>
        <v>53430</v>
      </c>
    </row>
    <row r="5170" customFormat="false" ht="15" hidden="false" customHeight="false" outlineLevel="0" collapsed="false">
      <c r="A5170" s="6" t="str">
        <f aca="false">TEXT(B5170,"0")&amp;"-"&amp;TEXT(C5170,"00")</f>
        <v>2026-04</v>
      </c>
      <c r="B5170" s="4" t="n">
        <v>2026</v>
      </c>
      <c r="C5170" s="4" t="n">
        <v>4</v>
      </c>
      <c r="D5170" s="9" t="s">
        <v>330</v>
      </c>
      <c r="E5170" s="9" t="s">
        <v>367</v>
      </c>
      <c r="F5170" s="12" t="str">
        <f aca="false">INDEX(品項主檔!$B$2:$B$11,MATCH($E5170,品項主檔!$A$2:$A$11,0))</f>
        <v>招牌滷味拼盤</v>
      </c>
      <c r="G5170" s="12" t="str">
        <f aca="false">INDEX(品項主檔!$C$2:$C$11,MATCH($E5170,品項主檔!$A$2:$A$11,0))</f>
        <v>小菜</v>
      </c>
      <c r="H5170" s="17" t="n">
        <f aca="false">SUMIFS(品項年度售價!$D$2:$D$31,品項年度售價!$A$2:$A$31,$B5170,品項年度售價!$B$2:$B$31,$E5170)</f>
        <v>130</v>
      </c>
      <c r="I5170" s="4" t="n">
        <v>768</v>
      </c>
      <c r="J5170" s="14" t="n">
        <f aca="false">H5170*I5170</f>
        <v>99840</v>
      </c>
    </row>
    <row r="5171" customFormat="false" ht="15" hidden="false" customHeight="false" outlineLevel="0" collapsed="false">
      <c r="A5171" s="6" t="str">
        <f aca="false">TEXT(B5171,"0")&amp;"-"&amp;TEXT(C5171,"00")</f>
        <v>2026-04</v>
      </c>
      <c r="B5171" s="4" t="n">
        <v>2026</v>
      </c>
      <c r="C5171" s="4" t="n">
        <v>4</v>
      </c>
      <c r="D5171" s="9" t="s">
        <v>330</v>
      </c>
      <c r="E5171" s="9" t="s">
        <v>370</v>
      </c>
      <c r="F5171" s="12" t="str">
        <f aca="false">INDEX(品項主檔!$B$2:$B$11,MATCH($E5171,品項主檔!$A$2:$A$11,0))</f>
        <v>古早味紅茶</v>
      </c>
      <c r="G5171" s="12" t="str">
        <f aca="false">INDEX(品項主檔!$C$2:$C$11,MATCH($E5171,品項主檔!$A$2:$A$11,0))</f>
        <v>飲品</v>
      </c>
      <c r="H5171" s="17" t="n">
        <f aca="false">SUMIFS(品項年度售價!$D$2:$D$31,品項年度售價!$A$2:$A$31,$B5171,品項年度售價!$B$2:$B$31,$E5171)</f>
        <v>45</v>
      </c>
      <c r="I5171" s="4" t="n">
        <v>1815</v>
      </c>
      <c r="J5171" s="14" t="n">
        <f aca="false">H5171*I5171</f>
        <v>81675</v>
      </c>
    </row>
    <row r="5172" customFormat="false" ht="15" hidden="false" customHeight="false" outlineLevel="0" collapsed="false">
      <c r="A5172" s="6" t="str">
        <f aca="false">TEXT(B5172,"0")&amp;"-"&amp;TEXT(C5172,"00")</f>
        <v>2026-04</v>
      </c>
      <c r="B5172" s="4" t="n">
        <v>2026</v>
      </c>
      <c r="C5172" s="4" t="n">
        <v>4</v>
      </c>
      <c r="D5172" s="9" t="s">
        <v>280</v>
      </c>
      <c r="E5172" s="9" t="s">
        <v>349</v>
      </c>
      <c r="F5172" s="12" t="str">
        <f aca="false">INDEX(品項主檔!$B$2:$B$11,MATCH($E5172,品項主檔!$A$2:$A$11,0))</f>
        <v>招牌牛肉麵</v>
      </c>
      <c r="G5172" s="12" t="str">
        <f aca="false">INDEX(品項主檔!$C$2:$C$11,MATCH($E5172,品項主檔!$A$2:$A$11,0))</f>
        <v>主食</v>
      </c>
      <c r="H5172" s="17" t="n">
        <f aca="false">SUMIFS(品項年度售價!$D$2:$D$31,品項年度售價!$A$2:$A$31,$B5172,品項年度售價!$B$2:$B$31,$E5172)</f>
        <v>305</v>
      </c>
      <c r="I5172" s="4" t="n">
        <v>440</v>
      </c>
      <c r="J5172" s="14" t="n">
        <f aca="false">H5172*I5172</f>
        <v>134200</v>
      </c>
    </row>
    <row r="5173" customFormat="false" ht="15" hidden="false" customHeight="false" outlineLevel="0" collapsed="false">
      <c r="A5173" s="6" t="str">
        <f aca="false">TEXT(B5173,"0")&amp;"-"&amp;TEXT(C5173,"00")</f>
        <v>2026-04</v>
      </c>
      <c r="B5173" s="4" t="n">
        <v>2026</v>
      </c>
      <c r="C5173" s="4" t="n">
        <v>4</v>
      </c>
      <c r="D5173" s="9" t="s">
        <v>280</v>
      </c>
      <c r="E5173" s="9" t="s">
        <v>352</v>
      </c>
      <c r="F5173" s="12" t="str">
        <f aca="false">INDEX(品項主檔!$B$2:$B$11,MATCH($E5173,品項主檔!$A$2:$A$11,0))</f>
        <v>三杯雞定食</v>
      </c>
      <c r="G5173" s="12" t="str">
        <f aca="false">INDEX(品項主檔!$C$2:$C$11,MATCH($E5173,品項主檔!$A$2:$A$11,0))</f>
        <v>主食</v>
      </c>
      <c r="H5173" s="17" t="n">
        <f aca="false">SUMIFS(品項年度售價!$D$2:$D$31,品項年度售價!$A$2:$A$31,$B5173,品項年度售價!$B$2:$B$31,$E5173)</f>
        <v>275</v>
      </c>
      <c r="I5173" s="4" t="n">
        <v>412</v>
      </c>
      <c r="J5173" s="14" t="n">
        <f aca="false">H5173*I5173</f>
        <v>113300</v>
      </c>
    </row>
    <row r="5174" customFormat="false" ht="15" hidden="false" customHeight="false" outlineLevel="0" collapsed="false">
      <c r="A5174" s="6" t="str">
        <f aca="false">TEXT(B5174,"0")&amp;"-"&amp;TEXT(C5174,"00")</f>
        <v>2026-04</v>
      </c>
      <c r="B5174" s="4" t="n">
        <v>2026</v>
      </c>
      <c r="C5174" s="4" t="n">
        <v>4</v>
      </c>
      <c r="D5174" s="9" t="s">
        <v>280</v>
      </c>
      <c r="E5174" s="9" t="s">
        <v>354</v>
      </c>
      <c r="F5174" s="12" t="str">
        <f aca="false">INDEX(品項主檔!$B$2:$B$11,MATCH($E5174,品項主檔!$A$2:$A$11,0))</f>
        <v>蔥油雞腿飯</v>
      </c>
      <c r="G5174" s="12" t="str">
        <f aca="false">INDEX(品項主檔!$C$2:$C$11,MATCH($E5174,品項主檔!$A$2:$A$11,0))</f>
        <v>主食</v>
      </c>
      <c r="H5174" s="17" t="n">
        <f aca="false">SUMIFS(品項年度售價!$D$2:$D$31,品項年度售價!$A$2:$A$31,$B5174,品項年度售價!$B$2:$B$31,$E5174)</f>
        <v>240</v>
      </c>
      <c r="I5174" s="4" t="n">
        <v>506</v>
      </c>
      <c r="J5174" s="14" t="n">
        <f aca="false">H5174*I5174</f>
        <v>121440</v>
      </c>
    </row>
    <row r="5175" customFormat="false" ht="15" hidden="false" customHeight="false" outlineLevel="0" collapsed="false">
      <c r="A5175" s="6" t="str">
        <f aca="false">TEXT(B5175,"0")&amp;"-"&amp;TEXT(C5175,"00")</f>
        <v>2026-04</v>
      </c>
      <c r="B5175" s="4" t="n">
        <v>2026</v>
      </c>
      <c r="C5175" s="4" t="n">
        <v>4</v>
      </c>
      <c r="D5175" s="9" t="s">
        <v>280</v>
      </c>
      <c r="E5175" s="9" t="s">
        <v>356</v>
      </c>
      <c r="F5175" s="12" t="str">
        <f aca="false">INDEX(品項主檔!$B$2:$B$11,MATCH($E5175,品項主檔!$A$2:$A$11,0))</f>
        <v>黑胡椒豬排飯</v>
      </c>
      <c r="G5175" s="12" t="str">
        <f aca="false">INDEX(品項主檔!$C$2:$C$11,MATCH($E5175,品項主檔!$A$2:$A$11,0))</f>
        <v>主食</v>
      </c>
      <c r="H5175" s="17" t="n">
        <f aca="false">SUMIFS(品項年度售價!$D$2:$D$31,品項年度售價!$A$2:$A$31,$B5175,品項年度售價!$B$2:$B$31,$E5175)</f>
        <v>255</v>
      </c>
      <c r="I5175" s="4" t="n">
        <v>404</v>
      </c>
      <c r="J5175" s="14" t="n">
        <f aca="false">H5175*I5175</f>
        <v>103020</v>
      </c>
    </row>
    <row r="5176" customFormat="false" ht="15" hidden="false" customHeight="false" outlineLevel="0" collapsed="false">
      <c r="A5176" s="6" t="str">
        <f aca="false">TEXT(B5176,"0")&amp;"-"&amp;TEXT(C5176,"00")</f>
        <v>2026-04</v>
      </c>
      <c r="B5176" s="4" t="n">
        <v>2026</v>
      </c>
      <c r="C5176" s="4" t="n">
        <v>4</v>
      </c>
      <c r="D5176" s="9" t="s">
        <v>280</v>
      </c>
      <c r="E5176" s="9" t="s">
        <v>358</v>
      </c>
      <c r="F5176" s="12" t="str">
        <f aca="false">INDEX(品項主檔!$B$2:$B$11,MATCH($E5176,品項主檔!$A$2:$A$11,0))</f>
        <v>麻油雞湯麵</v>
      </c>
      <c r="G5176" s="12" t="str">
        <f aca="false">INDEX(品項主檔!$C$2:$C$11,MATCH($E5176,品項主檔!$A$2:$A$11,0))</f>
        <v>主食</v>
      </c>
      <c r="H5176" s="17" t="n">
        <f aca="false">SUMIFS(品項年度售價!$D$2:$D$31,品項年度售價!$A$2:$A$31,$B5176,品項年度售價!$B$2:$B$31,$E5176)</f>
        <v>320</v>
      </c>
      <c r="I5176" s="4" t="n">
        <v>374</v>
      </c>
      <c r="J5176" s="14" t="n">
        <f aca="false">H5176*I5176</f>
        <v>119680</v>
      </c>
    </row>
    <row r="5177" customFormat="false" ht="15" hidden="false" customHeight="false" outlineLevel="0" collapsed="false">
      <c r="A5177" s="6" t="str">
        <f aca="false">TEXT(B5177,"0")&amp;"-"&amp;TEXT(C5177,"00")</f>
        <v>2026-04</v>
      </c>
      <c r="B5177" s="4" t="n">
        <v>2026</v>
      </c>
      <c r="C5177" s="4" t="n">
        <v>4</v>
      </c>
      <c r="D5177" s="9" t="s">
        <v>280</v>
      </c>
      <c r="E5177" s="9" t="s">
        <v>360</v>
      </c>
      <c r="F5177" s="12" t="str">
        <f aca="false">INDEX(品項主檔!$B$2:$B$11,MATCH($E5177,品項主檔!$A$2:$A$11,0))</f>
        <v>塔香涼麵</v>
      </c>
      <c r="G5177" s="12" t="str">
        <f aca="false">INDEX(品項主檔!$C$2:$C$11,MATCH($E5177,品項主檔!$A$2:$A$11,0))</f>
        <v>主食</v>
      </c>
      <c r="H5177" s="17" t="n">
        <f aca="false">SUMIFS(品項年度售價!$D$2:$D$31,品項年度售價!$A$2:$A$31,$B5177,品項年度售價!$B$2:$B$31,$E5177)</f>
        <v>195</v>
      </c>
      <c r="I5177" s="4" t="n">
        <v>413</v>
      </c>
      <c r="J5177" s="14" t="n">
        <f aca="false">H5177*I5177</f>
        <v>80535</v>
      </c>
    </row>
    <row r="5178" customFormat="false" ht="15" hidden="false" customHeight="false" outlineLevel="0" collapsed="false">
      <c r="A5178" s="6" t="str">
        <f aca="false">TEXT(B5178,"0")&amp;"-"&amp;TEXT(C5178,"00")</f>
        <v>2026-04</v>
      </c>
      <c r="B5178" s="4" t="n">
        <v>2026</v>
      </c>
      <c r="C5178" s="4" t="n">
        <v>4</v>
      </c>
      <c r="D5178" s="9" t="s">
        <v>280</v>
      </c>
      <c r="E5178" s="9" t="s">
        <v>362</v>
      </c>
      <c r="F5178" s="12" t="str">
        <f aca="false">INDEX(品項主檔!$B$2:$B$11,MATCH($E5178,品項主檔!$A$2:$A$11,0))</f>
        <v>海鮮炒飯</v>
      </c>
      <c r="G5178" s="12" t="str">
        <f aca="false">INDEX(品項主檔!$C$2:$C$11,MATCH($E5178,品項主檔!$A$2:$A$11,0))</f>
        <v>主食</v>
      </c>
      <c r="H5178" s="17" t="n">
        <f aca="false">SUMIFS(品項年度售價!$D$2:$D$31,品項年度售價!$A$2:$A$31,$B5178,品項年度售價!$B$2:$B$31,$E5178)</f>
        <v>265</v>
      </c>
      <c r="I5178" s="4" t="n">
        <v>413</v>
      </c>
      <c r="J5178" s="14" t="n">
        <f aca="false">H5178*I5178</f>
        <v>109445</v>
      </c>
    </row>
    <row r="5179" customFormat="false" ht="15" hidden="false" customHeight="false" outlineLevel="0" collapsed="false">
      <c r="A5179" s="6" t="str">
        <f aca="false">TEXT(B5179,"0")&amp;"-"&amp;TEXT(C5179,"00")</f>
        <v>2026-04</v>
      </c>
      <c r="B5179" s="4" t="n">
        <v>2026</v>
      </c>
      <c r="C5179" s="4" t="n">
        <v>4</v>
      </c>
      <c r="D5179" s="9" t="s">
        <v>280</v>
      </c>
      <c r="E5179" s="9" t="s">
        <v>364</v>
      </c>
      <c r="F5179" s="12" t="str">
        <f aca="false">INDEX(品項主檔!$B$2:$B$11,MATCH($E5179,品項主檔!$A$2:$A$11,0))</f>
        <v>酸辣湯</v>
      </c>
      <c r="G5179" s="12" t="str">
        <f aca="false">INDEX(品項主檔!$C$2:$C$11,MATCH($E5179,品項主檔!$A$2:$A$11,0))</f>
        <v>湯品</v>
      </c>
      <c r="H5179" s="17" t="n">
        <f aca="false">SUMIFS(品項年度售價!$D$2:$D$31,品項年度售價!$A$2:$A$31,$B5179,品項年度售價!$B$2:$B$31,$E5179)</f>
        <v>65</v>
      </c>
      <c r="I5179" s="4" t="n">
        <v>2740</v>
      </c>
      <c r="J5179" s="14" t="n">
        <f aca="false">H5179*I5179</f>
        <v>178100</v>
      </c>
    </row>
    <row r="5180" customFormat="false" ht="15" hidden="false" customHeight="false" outlineLevel="0" collapsed="false">
      <c r="A5180" s="6" t="str">
        <f aca="false">TEXT(B5180,"0")&amp;"-"&amp;TEXT(C5180,"00")</f>
        <v>2026-04</v>
      </c>
      <c r="B5180" s="4" t="n">
        <v>2026</v>
      </c>
      <c r="C5180" s="4" t="n">
        <v>4</v>
      </c>
      <c r="D5180" s="9" t="s">
        <v>280</v>
      </c>
      <c r="E5180" s="9" t="s">
        <v>367</v>
      </c>
      <c r="F5180" s="12" t="str">
        <f aca="false">INDEX(品項主檔!$B$2:$B$11,MATCH($E5180,品項主檔!$A$2:$A$11,0))</f>
        <v>招牌滷味拼盤</v>
      </c>
      <c r="G5180" s="12" t="str">
        <f aca="false">INDEX(品項主檔!$C$2:$C$11,MATCH($E5180,品項主檔!$A$2:$A$11,0))</f>
        <v>小菜</v>
      </c>
      <c r="H5180" s="17" t="n">
        <f aca="false">SUMIFS(品項年度售價!$D$2:$D$31,品項年度售價!$A$2:$A$31,$B5180,品項年度售價!$B$2:$B$31,$E5180)</f>
        <v>130</v>
      </c>
      <c r="I5180" s="4" t="n">
        <v>1599</v>
      </c>
      <c r="J5180" s="14" t="n">
        <f aca="false">H5180*I5180</f>
        <v>207870</v>
      </c>
    </row>
    <row r="5181" customFormat="false" ht="15" hidden="false" customHeight="false" outlineLevel="0" collapsed="false">
      <c r="A5181" s="6" t="str">
        <f aca="false">TEXT(B5181,"0")&amp;"-"&amp;TEXT(C5181,"00")</f>
        <v>2026-04</v>
      </c>
      <c r="B5181" s="4" t="n">
        <v>2026</v>
      </c>
      <c r="C5181" s="4" t="n">
        <v>4</v>
      </c>
      <c r="D5181" s="9" t="s">
        <v>280</v>
      </c>
      <c r="E5181" s="9" t="s">
        <v>370</v>
      </c>
      <c r="F5181" s="12" t="str">
        <f aca="false">INDEX(品項主檔!$B$2:$B$11,MATCH($E5181,品項主檔!$A$2:$A$11,0))</f>
        <v>古早味紅茶</v>
      </c>
      <c r="G5181" s="12" t="str">
        <f aca="false">INDEX(品項主檔!$C$2:$C$11,MATCH($E5181,品項主檔!$A$2:$A$11,0))</f>
        <v>飲品</v>
      </c>
      <c r="H5181" s="17" t="n">
        <f aca="false">SUMIFS(品項年度售價!$D$2:$D$31,品項年度售價!$A$2:$A$31,$B5181,品項年度售價!$B$2:$B$31,$E5181)</f>
        <v>45</v>
      </c>
      <c r="I5181" s="4" t="n">
        <v>5654</v>
      </c>
      <c r="J5181" s="14" t="n">
        <f aca="false">H5181*I5181</f>
        <v>254430</v>
      </c>
    </row>
    <row r="5182" customFormat="false" ht="15" hidden="false" customHeight="false" outlineLevel="0" collapsed="false">
      <c r="A5182" s="6" t="str">
        <f aca="false">TEXT(B5182,"0")&amp;"-"&amp;TEXT(C5182,"00")</f>
        <v>2026-04</v>
      </c>
      <c r="B5182" s="4" t="n">
        <v>2026</v>
      </c>
      <c r="C5182" s="4" t="n">
        <v>4</v>
      </c>
      <c r="D5182" s="9" t="s">
        <v>283</v>
      </c>
      <c r="E5182" s="9" t="s">
        <v>349</v>
      </c>
      <c r="F5182" s="12" t="str">
        <f aca="false">INDEX(品項主檔!$B$2:$B$11,MATCH($E5182,品項主檔!$A$2:$A$11,0))</f>
        <v>招牌牛肉麵</v>
      </c>
      <c r="G5182" s="12" t="str">
        <f aca="false">INDEX(品項主檔!$C$2:$C$11,MATCH($E5182,品項主檔!$A$2:$A$11,0))</f>
        <v>主食</v>
      </c>
      <c r="H5182" s="17" t="n">
        <f aca="false">SUMIFS(品項年度售價!$D$2:$D$31,品項年度售價!$A$2:$A$31,$B5182,品項年度售價!$B$2:$B$31,$E5182)</f>
        <v>305</v>
      </c>
      <c r="I5182" s="4" t="n">
        <v>472</v>
      </c>
      <c r="J5182" s="14" t="n">
        <f aca="false">H5182*I5182</f>
        <v>143960</v>
      </c>
    </row>
    <row r="5183" customFormat="false" ht="15" hidden="false" customHeight="false" outlineLevel="0" collapsed="false">
      <c r="A5183" s="6" t="str">
        <f aca="false">TEXT(B5183,"0")&amp;"-"&amp;TEXT(C5183,"00")</f>
        <v>2026-04</v>
      </c>
      <c r="B5183" s="4" t="n">
        <v>2026</v>
      </c>
      <c r="C5183" s="4" t="n">
        <v>4</v>
      </c>
      <c r="D5183" s="9" t="s">
        <v>283</v>
      </c>
      <c r="E5183" s="9" t="s">
        <v>352</v>
      </c>
      <c r="F5183" s="12" t="str">
        <f aca="false">INDEX(品項主檔!$B$2:$B$11,MATCH($E5183,品項主檔!$A$2:$A$11,0))</f>
        <v>三杯雞定食</v>
      </c>
      <c r="G5183" s="12" t="str">
        <f aca="false">INDEX(品項主檔!$C$2:$C$11,MATCH($E5183,品項主檔!$A$2:$A$11,0))</f>
        <v>主食</v>
      </c>
      <c r="H5183" s="17" t="n">
        <f aca="false">SUMIFS(品項年度售價!$D$2:$D$31,品項年度售價!$A$2:$A$31,$B5183,品項年度售價!$B$2:$B$31,$E5183)</f>
        <v>275</v>
      </c>
      <c r="I5183" s="4" t="n">
        <v>500</v>
      </c>
      <c r="J5183" s="14" t="n">
        <f aca="false">H5183*I5183</f>
        <v>137500</v>
      </c>
    </row>
    <row r="5184" customFormat="false" ht="15" hidden="false" customHeight="false" outlineLevel="0" collapsed="false">
      <c r="A5184" s="6" t="str">
        <f aca="false">TEXT(B5184,"0")&amp;"-"&amp;TEXT(C5184,"00")</f>
        <v>2026-04</v>
      </c>
      <c r="B5184" s="4" t="n">
        <v>2026</v>
      </c>
      <c r="C5184" s="4" t="n">
        <v>4</v>
      </c>
      <c r="D5184" s="9" t="s">
        <v>283</v>
      </c>
      <c r="E5184" s="9" t="s">
        <v>354</v>
      </c>
      <c r="F5184" s="12" t="str">
        <f aca="false">INDEX(品項主檔!$B$2:$B$11,MATCH($E5184,品項主檔!$A$2:$A$11,0))</f>
        <v>蔥油雞腿飯</v>
      </c>
      <c r="G5184" s="12" t="str">
        <f aca="false">INDEX(品項主檔!$C$2:$C$11,MATCH($E5184,品項主檔!$A$2:$A$11,0))</f>
        <v>主食</v>
      </c>
      <c r="H5184" s="17" t="n">
        <f aca="false">SUMIFS(品項年度售價!$D$2:$D$31,品項年度售價!$A$2:$A$31,$B5184,品項年度售價!$B$2:$B$31,$E5184)</f>
        <v>240</v>
      </c>
      <c r="I5184" s="4" t="n">
        <v>351</v>
      </c>
      <c r="J5184" s="14" t="n">
        <f aca="false">H5184*I5184</f>
        <v>84240</v>
      </c>
    </row>
    <row r="5185" customFormat="false" ht="15" hidden="false" customHeight="false" outlineLevel="0" collapsed="false">
      <c r="A5185" s="6" t="str">
        <f aca="false">TEXT(B5185,"0")&amp;"-"&amp;TEXT(C5185,"00")</f>
        <v>2026-04</v>
      </c>
      <c r="B5185" s="4" t="n">
        <v>2026</v>
      </c>
      <c r="C5185" s="4" t="n">
        <v>4</v>
      </c>
      <c r="D5185" s="9" t="s">
        <v>283</v>
      </c>
      <c r="E5185" s="9" t="s">
        <v>356</v>
      </c>
      <c r="F5185" s="12" t="str">
        <f aca="false">INDEX(品項主檔!$B$2:$B$11,MATCH($E5185,品項主檔!$A$2:$A$11,0))</f>
        <v>黑胡椒豬排飯</v>
      </c>
      <c r="G5185" s="12" t="str">
        <f aca="false">INDEX(品項主檔!$C$2:$C$11,MATCH($E5185,品項主檔!$A$2:$A$11,0))</f>
        <v>主食</v>
      </c>
      <c r="H5185" s="17" t="n">
        <f aca="false">SUMIFS(品項年度售價!$D$2:$D$31,品項年度售價!$A$2:$A$31,$B5185,品項年度售價!$B$2:$B$31,$E5185)</f>
        <v>255</v>
      </c>
      <c r="I5185" s="4" t="n">
        <v>431</v>
      </c>
      <c r="J5185" s="14" t="n">
        <f aca="false">H5185*I5185</f>
        <v>109905</v>
      </c>
    </row>
    <row r="5186" customFormat="false" ht="15" hidden="false" customHeight="false" outlineLevel="0" collapsed="false">
      <c r="A5186" s="6" t="str">
        <f aca="false">TEXT(B5186,"0")&amp;"-"&amp;TEXT(C5186,"00")</f>
        <v>2026-04</v>
      </c>
      <c r="B5186" s="4" t="n">
        <v>2026</v>
      </c>
      <c r="C5186" s="4" t="n">
        <v>4</v>
      </c>
      <c r="D5186" s="9" t="s">
        <v>283</v>
      </c>
      <c r="E5186" s="9" t="s">
        <v>358</v>
      </c>
      <c r="F5186" s="12" t="str">
        <f aca="false">INDEX(品項主檔!$B$2:$B$11,MATCH($E5186,品項主檔!$A$2:$A$11,0))</f>
        <v>麻油雞湯麵</v>
      </c>
      <c r="G5186" s="12" t="str">
        <f aca="false">INDEX(品項主檔!$C$2:$C$11,MATCH($E5186,品項主檔!$A$2:$A$11,0))</f>
        <v>主食</v>
      </c>
      <c r="H5186" s="17" t="n">
        <f aca="false">SUMIFS(品項年度售價!$D$2:$D$31,品項年度售價!$A$2:$A$31,$B5186,品項年度售價!$B$2:$B$31,$E5186)</f>
        <v>320</v>
      </c>
      <c r="I5186" s="4" t="n">
        <v>392</v>
      </c>
      <c r="J5186" s="14" t="n">
        <f aca="false">H5186*I5186</f>
        <v>125440</v>
      </c>
    </row>
    <row r="5187" customFormat="false" ht="15" hidden="false" customHeight="false" outlineLevel="0" collapsed="false">
      <c r="A5187" s="6" t="str">
        <f aca="false">TEXT(B5187,"0")&amp;"-"&amp;TEXT(C5187,"00")</f>
        <v>2026-04</v>
      </c>
      <c r="B5187" s="4" t="n">
        <v>2026</v>
      </c>
      <c r="C5187" s="4" t="n">
        <v>4</v>
      </c>
      <c r="D5187" s="9" t="s">
        <v>283</v>
      </c>
      <c r="E5187" s="9" t="s">
        <v>360</v>
      </c>
      <c r="F5187" s="12" t="str">
        <f aca="false">INDEX(品項主檔!$B$2:$B$11,MATCH($E5187,品項主檔!$A$2:$A$11,0))</f>
        <v>塔香涼麵</v>
      </c>
      <c r="G5187" s="12" t="str">
        <f aca="false">INDEX(品項主檔!$C$2:$C$11,MATCH($E5187,品項主檔!$A$2:$A$11,0))</f>
        <v>主食</v>
      </c>
      <c r="H5187" s="17" t="n">
        <f aca="false">SUMIFS(品項年度售價!$D$2:$D$31,品項年度售價!$A$2:$A$31,$B5187,品項年度售價!$B$2:$B$31,$E5187)</f>
        <v>195</v>
      </c>
      <c r="I5187" s="4" t="n">
        <v>398</v>
      </c>
      <c r="J5187" s="14" t="n">
        <f aca="false">H5187*I5187</f>
        <v>77610</v>
      </c>
    </row>
    <row r="5188" customFormat="false" ht="15" hidden="false" customHeight="false" outlineLevel="0" collapsed="false">
      <c r="A5188" s="6" t="str">
        <f aca="false">TEXT(B5188,"0")&amp;"-"&amp;TEXT(C5188,"00")</f>
        <v>2026-04</v>
      </c>
      <c r="B5188" s="4" t="n">
        <v>2026</v>
      </c>
      <c r="C5188" s="4" t="n">
        <v>4</v>
      </c>
      <c r="D5188" s="9" t="s">
        <v>283</v>
      </c>
      <c r="E5188" s="9" t="s">
        <v>362</v>
      </c>
      <c r="F5188" s="12" t="str">
        <f aca="false">INDEX(品項主檔!$B$2:$B$11,MATCH($E5188,品項主檔!$A$2:$A$11,0))</f>
        <v>海鮮炒飯</v>
      </c>
      <c r="G5188" s="12" t="str">
        <f aca="false">INDEX(品項主檔!$C$2:$C$11,MATCH($E5188,品項主檔!$A$2:$A$11,0))</f>
        <v>主食</v>
      </c>
      <c r="H5188" s="17" t="n">
        <f aca="false">SUMIFS(品項年度售價!$D$2:$D$31,品項年度售價!$A$2:$A$31,$B5188,品項年度售價!$B$2:$B$31,$E5188)</f>
        <v>265</v>
      </c>
      <c r="I5188" s="4" t="n">
        <v>518</v>
      </c>
      <c r="J5188" s="14" t="n">
        <f aca="false">H5188*I5188</f>
        <v>137270</v>
      </c>
    </row>
    <row r="5189" customFormat="false" ht="15" hidden="false" customHeight="false" outlineLevel="0" collapsed="false">
      <c r="A5189" s="6" t="str">
        <f aca="false">TEXT(B5189,"0")&amp;"-"&amp;TEXT(C5189,"00")</f>
        <v>2026-04</v>
      </c>
      <c r="B5189" s="4" t="n">
        <v>2026</v>
      </c>
      <c r="C5189" s="4" t="n">
        <v>4</v>
      </c>
      <c r="D5189" s="9" t="s">
        <v>283</v>
      </c>
      <c r="E5189" s="9" t="s">
        <v>364</v>
      </c>
      <c r="F5189" s="12" t="str">
        <f aca="false">INDEX(品項主檔!$B$2:$B$11,MATCH($E5189,品項主檔!$A$2:$A$11,0))</f>
        <v>酸辣湯</v>
      </c>
      <c r="G5189" s="12" t="str">
        <f aca="false">INDEX(品項主檔!$C$2:$C$11,MATCH($E5189,品項主檔!$A$2:$A$11,0))</f>
        <v>湯品</v>
      </c>
      <c r="H5189" s="17" t="n">
        <f aca="false">SUMIFS(品項年度售價!$D$2:$D$31,品項年度售價!$A$2:$A$31,$B5189,品項年度售價!$B$2:$B$31,$E5189)</f>
        <v>65</v>
      </c>
      <c r="I5189" s="4" t="n">
        <v>2162</v>
      </c>
      <c r="J5189" s="14" t="n">
        <f aca="false">H5189*I5189</f>
        <v>140530</v>
      </c>
    </row>
    <row r="5190" customFormat="false" ht="15" hidden="false" customHeight="false" outlineLevel="0" collapsed="false">
      <c r="A5190" s="6" t="str">
        <f aca="false">TEXT(B5190,"0")&amp;"-"&amp;TEXT(C5190,"00")</f>
        <v>2026-04</v>
      </c>
      <c r="B5190" s="4" t="n">
        <v>2026</v>
      </c>
      <c r="C5190" s="4" t="n">
        <v>4</v>
      </c>
      <c r="D5190" s="9" t="s">
        <v>283</v>
      </c>
      <c r="E5190" s="9" t="s">
        <v>367</v>
      </c>
      <c r="F5190" s="12" t="str">
        <f aca="false">INDEX(品項主檔!$B$2:$B$11,MATCH($E5190,品項主檔!$A$2:$A$11,0))</f>
        <v>招牌滷味拼盤</v>
      </c>
      <c r="G5190" s="12" t="str">
        <f aca="false">INDEX(品項主檔!$C$2:$C$11,MATCH($E5190,品項主檔!$A$2:$A$11,0))</f>
        <v>小菜</v>
      </c>
      <c r="H5190" s="17" t="n">
        <f aca="false">SUMIFS(品項年度售價!$D$2:$D$31,品項年度售價!$A$2:$A$31,$B5190,品項年度售價!$B$2:$B$31,$E5190)</f>
        <v>130</v>
      </c>
      <c r="I5190" s="4" t="n">
        <v>1558</v>
      </c>
      <c r="J5190" s="14" t="n">
        <f aca="false">H5190*I5190</f>
        <v>202540</v>
      </c>
    </row>
    <row r="5191" customFormat="false" ht="15" hidden="false" customHeight="false" outlineLevel="0" collapsed="false">
      <c r="A5191" s="6" t="str">
        <f aca="false">TEXT(B5191,"0")&amp;"-"&amp;TEXT(C5191,"00")</f>
        <v>2026-04</v>
      </c>
      <c r="B5191" s="4" t="n">
        <v>2026</v>
      </c>
      <c r="C5191" s="4" t="n">
        <v>4</v>
      </c>
      <c r="D5191" s="9" t="s">
        <v>283</v>
      </c>
      <c r="E5191" s="9" t="s">
        <v>370</v>
      </c>
      <c r="F5191" s="12" t="str">
        <f aca="false">INDEX(品項主檔!$B$2:$B$11,MATCH($E5191,品項主檔!$A$2:$A$11,0))</f>
        <v>古早味紅茶</v>
      </c>
      <c r="G5191" s="12" t="str">
        <f aca="false">INDEX(品項主檔!$C$2:$C$11,MATCH($E5191,品項主檔!$A$2:$A$11,0))</f>
        <v>飲品</v>
      </c>
      <c r="H5191" s="17" t="n">
        <f aca="false">SUMIFS(品項年度售價!$D$2:$D$31,品項年度售價!$A$2:$A$31,$B5191,品項年度售價!$B$2:$B$31,$E5191)</f>
        <v>45</v>
      </c>
      <c r="I5191" s="4" t="n">
        <v>4355</v>
      </c>
      <c r="J5191" s="14" t="n">
        <f aca="false">H5191*I5191</f>
        <v>195975</v>
      </c>
    </row>
    <row r="5192" customFormat="false" ht="15" hidden="false" customHeight="false" outlineLevel="0" collapsed="false">
      <c r="A5192" s="6" t="str">
        <f aca="false">TEXT(B5192,"0")&amp;"-"&amp;TEXT(C5192,"00")</f>
        <v>2026-04</v>
      </c>
      <c r="B5192" s="4" t="n">
        <v>2026</v>
      </c>
      <c r="C5192" s="4" t="n">
        <v>4</v>
      </c>
      <c r="D5192" s="9" t="s">
        <v>332</v>
      </c>
      <c r="E5192" s="9" t="s">
        <v>349</v>
      </c>
      <c r="F5192" s="12" t="str">
        <f aca="false">INDEX(品項主檔!$B$2:$B$11,MATCH($E5192,品項主檔!$A$2:$A$11,0))</f>
        <v>招牌牛肉麵</v>
      </c>
      <c r="G5192" s="12" t="str">
        <f aca="false">INDEX(品項主檔!$C$2:$C$11,MATCH($E5192,品項主檔!$A$2:$A$11,0))</f>
        <v>主食</v>
      </c>
      <c r="H5192" s="17" t="n">
        <f aca="false">SUMIFS(品項年度售價!$D$2:$D$31,品項年度售價!$A$2:$A$31,$B5192,品項年度售價!$B$2:$B$31,$E5192)</f>
        <v>305</v>
      </c>
      <c r="I5192" s="4" t="n">
        <v>317</v>
      </c>
      <c r="J5192" s="14" t="n">
        <f aca="false">H5192*I5192</f>
        <v>96685</v>
      </c>
    </row>
    <row r="5193" customFormat="false" ht="15" hidden="false" customHeight="false" outlineLevel="0" collapsed="false">
      <c r="A5193" s="6" t="str">
        <f aca="false">TEXT(B5193,"0")&amp;"-"&amp;TEXT(C5193,"00")</f>
        <v>2026-04</v>
      </c>
      <c r="B5193" s="4" t="n">
        <v>2026</v>
      </c>
      <c r="C5193" s="4" t="n">
        <v>4</v>
      </c>
      <c r="D5193" s="9" t="s">
        <v>332</v>
      </c>
      <c r="E5193" s="9" t="s">
        <v>352</v>
      </c>
      <c r="F5193" s="12" t="str">
        <f aca="false">INDEX(品項主檔!$B$2:$B$11,MATCH($E5193,品項主檔!$A$2:$A$11,0))</f>
        <v>三杯雞定食</v>
      </c>
      <c r="G5193" s="12" t="str">
        <f aca="false">INDEX(品項主檔!$C$2:$C$11,MATCH($E5193,品項主檔!$A$2:$A$11,0))</f>
        <v>主食</v>
      </c>
      <c r="H5193" s="17" t="n">
        <f aca="false">SUMIFS(品項年度售價!$D$2:$D$31,品項年度售價!$A$2:$A$31,$B5193,品項年度售價!$B$2:$B$31,$E5193)</f>
        <v>275</v>
      </c>
      <c r="I5193" s="4" t="n">
        <v>230</v>
      </c>
      <c r="J5193" s="14" t="n">
        <f aca="false">H5193*I5193</f>
        <v>63250</v>
      </c>
    </row>
    <row r="5194" customFormat="false" ht="15" hidden="false" customHeight="false" outlineLevel="0" collapsed="false">
      <c r="A5194" s="6" t="str">
        <f aca="false">TEXT(B5194,"0")&amp;"-"&amp;TEXT(C5194,"00")</f>
        <v>2026-04</v>
      </c>
      <c r="B5194" s="4" t="n">
        <v>2026</v>
      </c>
      <c r="C5194" s="4" t="n">
        <v>4</v>
      </c>
      <c r="D5194" s="9" t="s">
        <v>332</v>
      </c>
      <c r="E5194" s="9" t="s">
        <v>354</v>
      </c>
      <c r="F5194" s="12" t="str">
        <f aca="false">INDEX(品項主檔!$B$2:$B$11,MATCH($E5194,品項主檔!$A$2:$A$11,0))</f>
        <v>蔥油雞腿飯</v>
      </c>
      <c r="G5194" s="12" t="str">
        <f aca="false">INDEX(品項主檔!$C$2:$C$11,MATCH($E5194,品項主檔!$A$2:$A$11,0))</f>
        <v>主食</v>
      </c>
      <c r="H5194" s="17" t="n">
        <f aca="false">SUMIFS(品項年度售價!$D$2:$D$31,品項年度售價!$A$2:$A$31,$B5194,品項年度售價!$B$2:$B$31,$E5194)</f>
        <v>240</v>
      </c>
      <c r="I5194" s="4" t="n">
        <v>291</v>
      </c>
      <c r="J5194" s="14" t="n">
        <f aca="false">H5194*I5194</f>
        <v>69840</v>
      </c>
    </row>
    <row r="5195" customFormat="false" ht="15" hidden="false" customHeight="false" outlineLevel="0" collapsed="false">
      <c r="A5195" s="6" t="str">
        <f aca="false">TEXT(B5195,"0")&amp;"-"&amp;TEXT(C5195,"00")</f>
        <v>2026-04</v>
      </c>
      <c r="B5195" s="4" t="n">
        <v>2026</v>
      </c>
      <c r="C5195" s="4" t="n">
        <v>4</v>
      </c>
      <c r="D5195" s="9" t="s">
        <v>332</v>
      </c>
      <c r="E5195" s="9" t="s">
        <v>356</v>
      </c>
      <c r="F5195" s="12" t="str">
        <f aca="false">INDEX(品項主檔!$B$2:$B$11,MATCH($E5195,品項主檔!$A$2:$A$11,0))</f>
        <v>黑胡椒豬排飯</v>
      </c>
      <c r="G5195" s="12" t="str">
        <f aca="false">INDEX(品項主檔!$C$2:$C$11,MATCH($E5195,品項主檔!$A$2:$A$11,0))</f>
        <v>主食</v>
      </c>
      <c r="H5195" s="17" t="n">
        <f aca="false">SUMIFS(品項年度售價!$D$2:$D$31,品項年度售價!$A$2:$A$31,$B5195,品項年度售價!$B$2:$B$31,$E5195)</f>
        <v>255</v>
      </c>
      <c r="I5195" s="4" t="n">
        <v>321</v>
      </c>
      <c r="J5195" s="14" t="n">
        <f aca="false">H5195*I5195</f>
        <v>81855</v>
      </c>
    </row>
    <row r="5196" customFormat="false" ht="15" hidden="false" customHeight="false" outlineLevel="0" collapsed="false">
      <c r="A5196" s="6" t="str">
        <f aca="false">TEXT(B5196,"0")&amp;"-"&amp;TEXT(C5196,"00")</f>
        <v>2026-04</v>
      </c>
      <c r="B5196" s="4" t="n">
        <v>2026</v>
      </c>
      <c r="C5196" s="4" t="n">
        <v>4</v>
      </c>
      <c r="D5196" s="9" t="s">
        <v>332</v>
      </c>
      <c r="E5196" s="9" t="s">
        <v>358</v>
      </c>
      <c r="F5196" s="12" t="str">
        <f aca="false">INDEX(品項主檔!$B$2:$B$11,MATCH($E5196,品項主檔!$A$2:$A$11,0))</f>
        <v>麻油雞湯麵</v>
      </c>
      <c r="G5196" s="12" t="str">
        <f aca="false">INDEX(品項主檔!$C$2:$C$11,MATCH($E5196,品項主檔!$A$2:$A$11,0))</f>
        <v>主食</v>
      </c>
      <c r="H5196" s="17" t="n">
        <f aca="false">SUMIFS(品項年度售價!$D$2:$D$31,品項年度售價!$A$2:$A$31,$B5196,品項年度售價!$B$2:$B$31,$E5196)</f>
        <v>320</v>
      </c>
      <c r="I5196" s="4" t="n">
        <v>206</v>
      </c>
      <c r="J5196" s="14" t="n">
        <f aca="false">H5196*I5196</f>
        <v>65920</v>
      </c>
    </row>
    <row r="5197" customFormat="false" ht="15" hidden="false" customHeight="false" outlineLevel="0" collapsed="false">
      <c r="A5197" s="6" t="str">
        <f aca="false">TEXT(B5197,"0")&amp;"-"&amp;TEXT(C5197,"00")</f>
        <v>2026-04</v>
      </c>
      <c r="B5197" s="4" t="n">
        <v>2026</v>
      </c>
      <c r="C5197" s="4" t="n">
        <v>4</v>
      </c>
      <c r="D5197" s="9" t="s">
        <v>332</v>
      </c>
      <c r="E5197" s="9" t="s">
        <v>360</v>
      </c>
      <c r="F5197" s="12" t="str">
        <f aca="false">INDEX(品項主檔!$B$2:$B$11,MATCH($E5197,品項主檔!$A$2:$A$11,0))</f>
        <v>塔香涼麵</v>
      </c>
      <c r="G5197" s="12" t="str">
        <f aca="false">INDEX(品項主檔!$C$2:$C$11,MATCH($E5197,品項主檔!$A$2:$A$11,0))</f>
        <v>主食</v>
      </c>
      <c r="H5197" s="17" t="n">
        <f aca="false">SUMIFS(品項年度售價!$D$2:$D$31,品項年度售價!$A$2:$A$31,$B5197,品項年度售價!$B$2:$B$31,$E5197)</f>
        <v>195</v>
      </c>
      <c r="I5197" s="4" t="n">
        <v>237</v>
      </c>
      <c r="J5197" s="14" t="n">
        <f aca="false">H5197*I5197</f>
        <v>46215</v>
      </c>
    </row>
    <row r="5198" customFormat="false" ht="15" hidden="false" customHeight="false" outlineLevel="0" collapsed="false">
      <c r="A5198" s="6" t="str">
        <f aca="false">TEXT(B5198,"0")&amp;"-"&amp;TEXT(C5198,"00")</f>
        <v>2026-04</v>
      </c>
      <c r="B5198" s="4" t="n">
        <v>2026</v>
      </c>
      <c r="C5198" s="4" t="n">
        <v>4</v>
      </c>
      <c r="D5198" s="9" t="s">
        <v>332</v>
      </c>
      <c r="E5198" s="9" t="s">
        <v>362</v>
      </c>
      <c r="F5198" s="12" t="str">
        <f aca="false">INDEX(品項主檔!$B$2:$B$11,MATCH($E5198,品項主檔!$A$2:$A$11,0))</f>
        <v>海鮮炒飯</v>
      </c>
      <c r="G5198" s="12" t="str">
        <f aca="false">INDEX(品項主檔!$C$2:$C$11,MATCH($E5198,品項主檔!$A$2:$A$11,0))</f>
        <v>主食</v>
      </c>
      <c r="H5198" s="17" t="n">
        <f aca="false">SUMIFS(品項年度售價!$D$2:$D$31,品項年度售價!$A$2:$A$31,$B5198,品項年度售價!$B$2:$B$31,$E5198)</f>
        <v>265</v>
      </c>
      <c r="I5198" s="4" t="n">
        <v>266</v>
      </c>
      <c r="J5198" s="14" t="n">
        <f aca="false">H5198*I5198</f>
        <v>70490</v>
      </c>
    </row>
    <row r="5199" customFormat="false" ht="15" hidden="false" customHeight="false" outlineLevel="0" collapsed="false">
      <c r="A5199" s="6" t="str">
        <f aca="false">TEXT(B5199,"0")&amp;"-"&amp;TEXT(C5199,"00")</f>
        <v>2026-04</v>
      </c>
      <c r="B5199" s="4" t="n">
        <v>2026</v>
      </c>
      <c r="C5199" s="4" t="n">
        <v>4</v>
      </c>
      <c r="D5199" s="9" t="s">
        <v>332</v>
      </c>
      <c r="E5199" s="9" t="s">
        <v>364</v>
      </c>
      <c r="F5199" s="12" t="str">
        <f aca="false">INDEX(品項主檔!$B$2:$B$11,MATCH($E5199,品項主檔!$A$2:$A$11,0))</f>
        <v>酸辣湯</v>
      </c>
      <c r="G5199" s="12" t="str">
        <f aca="false">INDEX(品項主檔!$C$2:$C$11,MATCH($E5199,品項主檔!$A$2:$A$11,0))</f>
        <v>湯品</v>
      </c>
      <c r="H5199" s="17" t="n">
        <f aca="false">SUMIFS(品項年度售價!$D$2:$D$31,品項年度售價!$A$2:$A$31,$B5199,品項年度售價!$B$2:$B$31,$E5199)</f>
        <v>65</v>
      </c>
      <c r="I5199" s="4" t="n">
        <v>1603</v>
      </c>
      <c r="J5199" s="14" t="n">
        <f aca="false">H5199*I5199</f>
        <v>104195</v>
      </c>
    </row>
    <row r="5200" customFormat="false" ht="15" hidden="false" customHeight="false" outlineLevel="0" collapsed="false">
      <c r="A5200" s="6" t="str">
        <f aca="false">TEXT(B5200,"0")&amp;"-"&amp;TEXT(C5200,"00")</f>
        <v>2026-04</v>
      </c>
      <c r="B5200" s="4" t="n">
        <v>2026</v>
      </c>
      <c r="C5200" s="4" t="n">
        <v>4</v>
      </c>
      <c r="D5200" s="9" t="s">
        <v>332</v>
      </c>
      <c r="E5200" s="9" t="s">
        <v>367</v>
      </c>
      <c r="F5200" s="12" t="str">
        <f aca="false">INDEX(品項主檔!$B$2:$B$11,MATCH($E5200,品項主檔!$A$2:$A$11,0))</f>
        <v>招牌滷味拼盤</v>
      </c>
      <c r="G5200" s="12" t="str">
        <f aca="false">INDEX(品項主檔!$C$2:$C$11,MATCH($E5200,品項主檔!$A$2:$A$11,0))</f>
        <v>小菜</v>
      </c>
      <c r="H5200" s="17" t="n">
        <f aca="false">SUMIFS(品項年度售價!$D$2:$D$31,品項年度售價!$A$2:$A$31,$B5200,品項年度售價!$B$2:$B$31,$E5200)</f>
        <v>130</v>
      </c>
      <c r="I5200" s="4" t="n">
        <v>909</v>
      </c>
      <c r="J5200" s="14" t="n">
        <f aca="false">H5200*I5200</f>
        <v>118170</v>
      </c>
    </row>
    <row r="5201" customFormat="false" ht="15" hidden="false" customHeight="false" outlineLevel="0" collapsed="false">
      <c r="A5201" s="6" t="str">
        <f aca="false">TEXT(B5201,"0")&amp;"-"&amp;TEXT(C5201,"00")</f>
        <v>2026-04</v>
      </c>
      <c r="B5201" s="4" t="n">
        <v>2026</v>
      </c>
      <c r="C5201" s="4" t="n">
        <v>4</v>
      </c>
      <c r="D5201" s="9" t="s">
        <v>332</v>
      </c>
      <c r="E5201" s="9" t="s">
        <v>370</v>
      </c>
      <c r="F5201" s="12" t="str">
        <f aca="false">INDEX(品項主檔!$B$2:$B$11,MATCH($E5201,品項主檔!$A$2:$A$11,0))</f>
        <v>古早味紅茶</v>
      </c>
      <c r="G5201" s="12" t="str">
        <f aca="false">INDEX(品項主檔!$C$2:$C$11,MATCH($E5201,品項主檔!$A$2:$A$11,0))</f>
        <v>飲品</v>
      </c>
      <c r="H5201" s="17" t="n">
        <f aca="false">SUMIFS(品項年度售價!$D$2:$D$31,品項年度售價!$A$2:$A$31,$B5201,品項年度售價!$B$2:$B$31,$E5201)</f>
        <v>45</v>
      </c>
      <c r="I5201" s="4" t="n">
        <v>2736</v>
      </c>
      <c r="J5201" s="14" t="n">
        <f aca="false">H5201*I5201</f>
        <v>123120</v>
      </c>
    </row>
    <row r="5202" customFormat="false" ht="15" hidden="false" customHeight="false" outlineLevel="0" collapsed="false">
      <c r="A5202" s="6" t="str">
        <f aca="false">TEXT(B5202,"0")&amp;"-"&amp;TEXT(C5202,"00")</f>
        <v>2026-04</v>
      </c>
      <c r="B5202" s="4" t="n">
        <v>2026</v>
      </c>
      <c r="C5202" s="4" t="n">
        <v>4</v>
      </c>
      <c r="D5202" s="9" t="s">
        <v>300</v>
      </c>
      <c r="E5202" s="9" t="s">
        <v>349</v>
      </c>
      <c r="F5202" s="12" t="str">
        <f aca="false">INDEX(品項主檔!$B$2:$B$11,MATCH($E5202,品項主檔!$A$2:$A$11,0))</f>
        <v>招牌牛肉麵</v>
      </c>
      <c r="G5202" s="12" t="str">
        <f aca="false">INDEX(品項主檔!$C$2:$C$11,MATCH($E5202,品項主檔!$A$2:$A$11,0))</f>
        <v>主食</v>
      </c>
      <c r="H5202" s="17" t="n">
        <f aca="false">SUMIFS(品項年度售價!$D$2:$D$31,品項年度售價!$A$2:$A$31,$B5202,品項年度售價!$B$2:$B$31,$E5202)</f>
        <v>305</v>
      </c>
      <c r="I5202" s="4" t="n">
        <v>537</v>
      </c>
      <c r="J5202" s="14" t="n">
        <f aca="false">H5202*I5202</f>
        <v>163785</v>
      </c>
    </row>
    <row r="5203" customFormat="false" ht="15" hidden="false" customHeight="false" outlineLevel="0" collapsed="false">
      <c r="A5203" s="6" t="str">
        <f aca="false">TEXT(B5203,"0")&amp;"-"&amp;TEXT(C5203,"00")</f>
        <v>2026-04</v>
      </c>
      <c r="B5203" s="4" t="n">
        <v>2026</v>
      </c>
      <c r="C5203" s="4" t="n">
        <v>4</v>
      </c>
      <c r="D5203" s="9" t="s">
        <v>300</v>
      </c>
      <c r="E5203" s="9" t="s">
        <v>352</v>
      </c>
      <c r="F5203" s="12" t="str">
        <f aca="false">INDEX(品項主檔!$B$2:$B$11,MATCH($E5203,品項主檔!$A$2:$A$11,0))</f>
        <v>三杯雞定食</v>
      </c>
      <c r="G5203" s="12" t="str">
        <f aca="false">INDEX(品項主檔!$C$2:$C$11,MATCH($E5203,品項主檔!$A$2:$A$11,0))</f>
        <v>主食</v>
      </c>
      <c r="H5203" s="17" t="n">
        <f aca="false">SUMIFS(品項年度售價!$D$2:$D$31,品項年度售價!$A$2:$A$31,$B5203,品項年度售價!$B$2:$B$31,$E5203)</f>
        <v>275</v>
      </c>
      <c r="I5203" s="4" t="n">
        <v>423</v>
      </c>
      <c r="J5203" s="14" t="n">
        <f aca="false">H5203*I5203</f>
        <v>116325</v>
      </c>
    </row>
    <row r="5204" customFormat="false" ht="15" hidden="false" customHeight="false" outlineLevel="0" collapsed="false">
      <c r="A5204" s="6" t="str">
        <f aca="false">TEXT(B5204,"0")&amp;"-"&amp;TEXT(C5204,"00")</f>
        <v>2026-04</v>
      </c>
      <c r="B5204" s="4" t="n">
        <v>2026</v>
      </c>
      <c r="C5204" s="4" t="n">
        <v>4</v>
      </c>
      <c r="D5204" s="9" t="s">
        <v>300</v>
      </c>
      <c r="E5204" s="9" t="s">
        <v>354</v>
      </c>
      <c r="F5204" s="12" t="str">
        <f aca="false">INDEX(品項主檔!$B$2:$B$11,MATCH($E5204,品項主檔!$A$2:$A$11,0))</f>
        <v>蔥油雞腿飯</v>
      </c>
      <c r="G5204" s="12" t="str">
        <f aca="false">INDEX(品項主檔!$C$2:$C$11,MATCH($E5204,品項主檔!$A$2:$A$11,0))</f>
        <v>主食</v>
      </c>
      <c r="H5204" s="17" t="n">
        <f aca="false">SUMIFS(品項年度售價!$D$2:$D$31,品項年度售價!$A$2:$A$31,$B5204,品項年度售價!$B$2:$B$31,$E5204)</f>
        <v>240</v>
      </c>
      <c r="I5204" s="4" t="n">
        <v>485</v>
      </c>
      <c r="J5204" s="14" t="n">
        <f aca="false">H5204*I5204</f>
        <v>116400</v>
      </c>
    </row>
    <row r="5205" customFormat="false" ht="15" hidden="false" customHeight="false" outlineLevel="0" collapsed="false">
      <c r="A5205" s="6" t="str">
        <f aca="false">TEXT(B5205,"0")&amp;"-"&amp;TEXT(C5205,"00")</f>
        <v>2026-04</v>
      </c>
      <c r="B5205" s="4" t="n">
        <v>2026</v>
      </c>
      <c r="C5205" s="4" t="n">
        <v>4</v>
      </c>
      <c r="D5205" s="9" t="s">
        <v>300</v>
      </c>
      <c r="E5205" s="9" t="s">
        <v>356</v>
      </c>
      <c r="F5205" s="12" t="str">
        <f aca="false">INDEX(品項主檔!$B$2:$B$11,MATCH($E5205,品項主檔!$A$2:$A$11,0))</f>
        <v>黑胡椒豬排飯</v>
      </c>
      <c r="G5205" s="12" t="str">
        <f aca="false">INDEX(品項主檔!$C$2:$C$11,MATCH($E5205,品項主檔!$A$2:$A$11,0))</f>
        <v>主食</v>
      </c>
      <c r="H5205" s="17" t="n">
        <f aca="false">SUMIFS(品項年度售價!$D$2:$D$31,品項年度售價!$A$2:$A$31,$B5205,品項年度售價!$B$2:$B$31,$E5205)</f>
        <v>255</v>
      </c>
      <c r="I5205" s="4" t="n">
        <v>562</v>
      </c>
      <c r="J5205" s="14" t="n">
        <f aca="false">H5205*I5205</f>
        <v>143310</v>
      </c>
    </row>
    <row r="5206" customFormat="false" ht="15" hidden="false" customHeight="false" outlineLevel="0" collapsed="false">
      <c r="A5206" s="6" t="str">
        <f aca="false">TEXT(B5206,"0")&amp;"-"&amp;TEXT(C5206,"00")</f>
        <v>2026-04</v>
      </c>
      <c r="B5206" s="4" t="n">
        <v>2026</v>
      </c>
      <c r="C5206" s="4" t="n">
        <v>4</v>
      </c>
      <c r="D5206" s="9" t="s">
        <v>300</v>
      </c>
      <c r="E5206" s="9" t="s">
        <v>358</v>
      </c>
      <c r="F5206" s="12" t="str">
        <f aca="false">INDEX(品項主檔!$B$2:$B$11,MATCH($E5206,品項主檔!$A$2:$A$11,0))</f>
        <v>麻油雞湯麵</v>
      </c>
      <c r="G5206" s="12" t="str">
        <f aca="false">INDEX(品項主檔!$C$2:$C$11,MATCH($E5206,品項主檔!$A$2:$A$11,0))</f>
        <v>主食</v>
      </c>
      <c r="H5206" s="17" t="n">
        <f aca="false">SUMIFS(品項年度售價!$D$2:$D$31,品項年度售價!$A$2:$A$31,$B5206,品項年度售價!$B$2:$B$31,$E5206)</f>
        <v>320</v>
      </c>
      <c r="I5206" s="4" t="n">
        <v>361</v>
      </c>
      <c r="J5206" s="14" t="n">
        <f aca="false">H5206*I5206</f>
        <v>115520</v>
      </c>
    </row>
    <row r="5207" customFormat="false" ht="15" hidden="false" customHeight="false" outlineLevel="0" collapsed="false">
      <c r="A5207" s="6" t="str">
        <f aca="false">TEXT(B5207,"0")&amp;"-"&amp;TEXT(C5207,"00")</f>
        <v>2026-04</v>
      </c>
      <c r="B5207" s="4" t="n">
        <v>2026</v>
      </c>
      <c r="C5207" s="4" t="n">
        <v>4</v>
      </c>
      <c r="D5207" s="9" t="s">
        <v>300</v>
      </c>
      <c r="E5207" s="9" t="s">
        <v>360</v>
      </c>
      <c r="F5207" s="12" t="str">
        <f aca="false">INDEX(品項主檔!$B$2:$B$11,MATCH($E5207,品項主檔!$A$2:$A$11,0))</f>
        <v>塔香涼麵</v>
      </c>
      <c r="G5207" s="12" t="str">
        <f aca="false">INDEX(品項主檔!$C$2:$C$11,MATCH($E5207,品項主檔!$A$2:$A$11,0))</f>
        <v>主食</v>
      </c>
      <c r="H5207" s="17" t="n">
        <f aca="false">SUMIFS(品項年度售價!$D$2:$D$31,品項年度售價!$A$2:$A$31,$B5207,品項年度售價!$B$2:$B$31,$E5207)</f>
        <v>195</v>
      </c>
      <c r="I5207" s="4" t="n">
        <v>475</v>
      </c>
      <c r="J5207" s="14" t="n">
        <f aca="false">H5207*I5207</f>
        <v>92625</v>
      </c>
    </row>
    <row r="5208" customFormat="false" ht="15" hidden="false" customHeight="false" outlineLevel="0" collapsed="false">
      <c r="A5208" s="6" t="str">
        <f aca="false">TEXT(B5208,"0")&amp;"-"&amp;TEXT(C5208,"00")</f>
        <v>2026-04</v>
      </c>
      <c r="B5208" s="4" t="n">
        <v>2026</v>
      </c>
      <c r="C5208" s="4" t="n">
        <v>4</v>
      </c>
      <c r="D5208" s="9" t="s">
        <v>300</v>
      </c>
      <c r="E5208" s="9" t="s">
        <v>362</v>
      </c>
      <c r="F5208" s="12" t="str">
        <f aca="false">INDEX(品項主檔!$B$2:$B$11,MATCH($E5208,品項主檔!$A$2:$A$11,0))</f>
        <v>海鮮炒飯</v>
      </c>
      <c r="G5208" s="12" t="str">
        <f aca="false">INDEX(品項主檔!$C$2:$C$11,MATCH($E5208,品項主檔!$A$2:$A$11,0))</f>
        <v>主食</v>
      </c>
      <c r="H5208" s="17" t="n">
        <f aca="false">SUMIFS(品項年度售價!$D$2:$D$31,品項年度售價!$A$2:$A$31,$B5208,品項年度售價!$B$2:$B$31,$E5208)</f>
        <v>265</v>
      </c>
      <c r="I5208" s="4" t="n">
        <v>428</v>
      </c>
      <c r="J5208" s="14" t="n">
        <f aca="false">H5208*I5208</f>
        <v>113420</v>
      </c>
    </row>
    <row r="5209" customFormat="false" ht="15" hidden="false" customHeight="false" outlineLevel="0" collapsed="false">
      <c r="A5209" s="6" t="str">
        <f aca="false">TEXT(B5209,"0")&amp;"-"&amp;TEXT(C5209,"00")</f>
        <v>2026-04</v>
      </c>
      <c r="B5209" s="4" t="n">
        <v>2026</v>
      </c>
      <c r="C5209" s="4" t="n">
        <v>4</v>
      </c>
      <c r="D5209" s="9" t="s">
        <v>300</v>
      </c>
      <c r="E5209" s="9" t="s">
        <v>364</v>
      </c>
      <c r="F5209" s="12" t="str">
        <f aca="false">INDEX(品項主檔!$B$2:$B$11,MATCH($E5209,品項主檔!$A$2:$A$11,0))</f>
        <v>酸辣湯</v>
      </c>
      <c r="G5209" s="12" t="str">
        <f aca="false">INDEX(品項主檔!$C$2:$C$11,MATCH($E5209,品項主檔!$A$2:$A$11,0))</f>
        <v>湯品</v>
      </c>
      <c r="H5209" s="17" t="n">
        <f aca="false">SUMIFS(品項年度售價!$D$2:$D$31,品項年度售價!$A$2:$A$31,$B5209,品項年度售價!$B$2:$B$31,$E5209)</f>
        <v>65</v>
      </c>
      <c r="I5209" s="4" t="n">
        <v>2170</v>
      </c>
      <c r="J5209" s="14" t="n">
        <f aca="false">H5209*I5209</f>
        <v>141050</v>
      </c>
    </row>
    <row r="5210" customFormat="false" ht="15" hidden="false" customHeight="false" outlineLevel="0" collapsed="false">
      <c r="A5210" s="6" t="str">
        <f aca="false">TEXT(B5210,"0")&amp;"-"&amp;TEXT(C5210,"00")</f>
        <v>2026-04</v>
      </c>
      <c r="B5210" s="4" t="n">
        <v>2026</v>
      </c>
      <c r="C5210" s="4" t="n">
        <v>4</v>
      </c>
      <c r="D5210" s="9" t="s">
        <v>300</v>
      </c>
      <c r="E5210" s="9" t="s">
        <v>367</v>
      </c>
      <c r="F5210" s="12" t="str">
        <f aca="false">INDEX(品項主檔!$B$2:$B$11,MATCH($E5210,品項主檔!$A$2:$A$11,0))</f>
        <v>招牌滷味拼盤</v>
      </c>
      <c r="G5210" s="12" t="str">
        <f aca="false">INDEX(品項主檔!$C$2:$C$11,MATCH($E5210,品項主檔!$A$2:$A$11,0))</f>
        <v>小菜</v>
      </c>
      <c r="H5210" s="17" t="n">
        <f aca="false">SUMIFS(品項年度售價!$D$2:$D$31,品項年度售價!$A$2:$A$31,$B5210,品項年度售價!$B$2:$B$31,$E5210)</f>
        <v>130</v>
      </c>
      <c r="I5210" s="4" t="n">
        <v>2100</v>
      </c>
      <c r="J5210" s="14" t="n">
        <f aca="false">H5210*I5210</f>
        <v>273000</v>
      </c>
    </row>
    <row r="5211" customFormat="false" ht="15" hidden="false" customHeight="false" outlineLevel="0" collapsed="false">
      <c r="A5211" s="6" t="str">
        <f aca="false">TEXT(B5211,"0")&amp;"-"&amp;TEXT(C5211,"00")</f>
        <v>2026-04</v>
      </c>
      <c r="B5211" s="4" t="n">
        <v>2026</v>
      </c>
      <c r="C5211" s="4" t="n">
        <v>4</v>
      </c>
      <c r="D5211" s="9" t="s">
        <v>300</v>
      </c>
      <c r="E5211" s="9" t="s">
        <v>370</v>
      </c>
      <c r="F5211" s="12" t="str">
        <f aca="false">INDEX(品項主檔!$B$2:$B$11,MATCH($E5211,品項主檔!$A$2:$A$11,0))</f>
        <v>古早味紅茶</v>
      </c>
      <c r="G5211" s="12" t="str">
        <f aca="false">INDEX(品項主檔!$C$2:$C$11,MATCH($E5211,品項主檔!$A$2:$A$11,0))</f>
        <v>飲品</v>
      </c>
      <c r="H5211" s="17" t="n">
        <f aca="false">SUMIFS(品項年度售價!$D$2:$D$31,品項年度售價!$A$2:$A$31,$B5211,品項年度售價!$B$2:$B$31,$E5211)</f>
        <v>45</v>
      </c>
      <c r="I5211" s="4" t="n">
        <v>4750</v>
      </c>
      <c r="J5211" s="14" t="n">
        <f aca="false">H5211*I5211</f>
        <v>213750</v>
      </c>
    </row>
    <row r="5212" customFormat="false" ht="15" hidden="false" customHeight="false" outlineLevel="0" collapsed="false">
      <c r="A5212" s="6" t="str">
        <f aca="false">TEXT(B5212,"0")&amp;"-"&amp;TEXT(C5212,"00")</f>
        <v>2026-04</v>
      </c>
      <c r="B5212" s="4" t="n">
        <v>2026</v>
      </c>
      <c r="C5212" s="4" t="n">
        <v>4</v>
      </c>
      <c r="D5212" s="9" t="s">
        <v>305</v>
      </c>
      <c r="E5212" s="9" t="s">
        <v>349</v>
      </c>
      <c r="F5212" s="12" t="str">
        <f aca="false">INDEX(品項主檔!$B$2:$B$11,MATCH($E5212,品項主檔!$A$2:$A$11,0))</f>
        <v>招牌牛肉麵</v>
      </c>
      <c r="G5212" s="12" t="str">
        <f aca="false">INDEX(品項主檔!$C$2:$C$11,MATCH($E5212,品項主檔!$A$2:$A$11,0))</f>
        <v>主食</v>
      </c>
      <c r="H5212" s="17" t="n">
        <f aca="false">SUMIFS(品項年度售價!$D$2:$D$31,品項年度售價!$A$2:$A$31,$B5212,品項年度售價!$B$2:$B$31,$E5212)</f>
        <v>305</v>
      </c>
      <c r="I5212" s="4" t="n">
        <v>387</v>
      </c>
      <c r="J5212" s="14" t="n">
        <f aca="false">H5212*I5212</f>
        <v>118035</v>
      </c>
    </row>
    <row r="5213" customFormat="false" ht="15" hidden="false" customHeight="false" outlineLevel="0" collapsed="false">
      <c r="A5213" s="6" t="str">
        <f aca="false">TEXT(B5213,"0")&amp;"-"&amp;TEXT(C5213,"00")</f>
        <v>2026-04</v>
      </c>
      <c r="B5213" s="4" t="n">
        <v>2026</v>
      </c>
      <c r="C5213" s="4" t="n">
        <v>4</v>
      </c>
      <c r="D5213" s="9" t="s">
        <v>305</v>
      </c>
      <c r="E5213" s="9" t="s">
        <v>352</v>
      </c>
      <c r="F5213" s="12" t="str">
        <f aca="false">INDEX(品項主檔!$B$2:$B$11,MATCH($E5213,品項主檔!$A$2:$A$11,0))</f>
        <v>三杯雞定食</v>
      </c>
      <c r="G5213" s="12" t="str">
        <f aca="false">INDEX(品項主檔!$C$2:$C$11,MATCH($E5213,品項主檔!$A$2:$A$11,0))</f>
        <v>主食</v>
      </c>
      <c r="H5213" s="17" t="n">
        <f aca="false">SUMIFS(品項年度售價!$D$2:$D$31,品項年度售價!$A$2:$A$31,$B5213,品項年度售價!$B$2:$B$31,$E5213)</f>
        <v>275</v>
      </c>
      <c r="I5213" s="4" t="n">
        <v>579</v>
      </c>
      <c r="J5213" s="14" t="n">
        <f aca="false">H5213*I5213</f>
        <v>159225</v>
      </c>
    </row>
    <row r="5214" customFormat="false" ht="15" hidden="false" customHeight="false" outlineLevel="0" collapsed="false">
      <c r="A5214" s="6" t="str">
        <f aca="false">TEXT(B5214,"0")&amp;"-"&amp;TEXT(C5214,"00")</f>
        <v>2026-04</v>
      </c>
      <c r="B5214" s="4" t="n">
        <v>2026</v>
      </c>
      <c r="C5214" s="4" t="n">
        <v>4</v>
      </c>
      <c r="D5214" s="9" t="s">
        <v>305</v>
      </c>
      <c r="E5214" s="9" t="s">
        <v>354</v>
      </c>
      <c r="F5214" s="12" t="str">
        <f aca="false">INDEX(品項主檔!$B$2:$B$11,MATCH($E5214,品項主檔!$A$2:$A$11,0))</f>
        <v>蔥油雞腿飯</v>
      </c>
      <c r="G5214" s="12" t="str">
        <f aca="false">INDEX(品項主檔!$C$2:$C$11,MATCH($E5214,品項主檔!$A$2:$A$11,0))</f>
        <v>主食</v>
      </c>
      <c r="H5214" s="17" t="n">
        <f aca="false">SUMIFS(品項年度售價!$D$2:$D$31,品項年度售價!$A$2:$A$31,$B5214,品項年度售價!$B$2:$B$31,$E5214)</f>
        <v>240</v>
      </c>
      <c r="I5214" s="4" t="n">
        <v>562</v>
      </c>
      <c r="J5214" s="14" t="n">
        <f aca="false">H5214*I5214</f>
        <v>134880</v>
      </c>
    </row>
    <row r="5215" customFormat="false" ht="15" hidden="false" customHeight="false" outlineLevel="0" collapsed="false">
      <c r="A5215" s="6" t="str">
        <f aca="false">TEXT(B5215,"0")&amp;"-"&amp;TEXT(C5215,"00")</f>
        <v>2026-04</v>
      </c>
      <c r="B5215" s="4" t="n">
        <v>2026</v>
      </c>
      <c r="C5215" s="4" t="n">
        <v>4</v>
      </c>
      <c r="D5215" s="9" t="s">
        <v>305</v>
      </c>
      <c r="E5215" s="9" t="s">
        <v>356</v>
      </c>
      <c r="F5215" s="12" t="str">
        <f aca="false">INDEX(品項主檔!$B$2:$B$11,MATCH($E5215,品項主檔!$A$2:$A$11,0))</f>
        <v>黑胡椒豬排飯</v>
      </c>
      <c r="G5215" s="12" t="str">
        <f aca="false">INDEX(品項主檔!$C$2:$C$11,MATCH($E5215,品項主檔!$A$2:$A$11,0))</f>
        <v>主食</v>
      </c>
      <c r="H5215" s="17" t="n">
        <f aca="false">SUMIFS(品項年度售價!$D$2:$D$31,品項年度售價!$A$2:$A$31,$B5215,品項年度售價!$B$2:$B$31,$E5215)</f>
        <v>255</v>
      </c>
      <c r="I5215" s="4" t="n">
        <v>558</v>
      </c>
      <c r="J5215" s="14" t="n">
        <f aca="false">H5215*I5215</f>
        <v>142290</v>
      </c>
    </row>
    <row r="5216" customFormat="false" ht="15" hidden="false" customHeight="false" outlineLevel="0" collapsed="false">
      <c r="A5216" s="6" t="str">
        <f aca="false">TEXT(B5216,"0")&amp;"-"&amp;TEXT(C5216,"00")</f>
        <v>2026-04</v>
      </c>
      <c r="B5216" s="4" t="n">
        <v>2026</v>
      </c>
      <c r="C5216" s="4" t="n">
        <v>4</v>
      </c>
      <c r="D5216" s="9" t="s">
        <v>305</v>
      </c>
      <c r="E5216" s="9" t="s">
        <v>358</v>
      </c>
      <c r="F5216" s="12" t="str">
        <f aca="false">INDEX(品項主檔!$B$2:$B$11,MATCH($E5216,品項主檔!$A$2:$A$11,0))</f>
        <v>麻油雞湯麵</v>
      </c>
      <c r="G5216" s="12" t="str">
        <f aca="false">INDEX(品項主檔!$C$2:$C$11,MATCH($E5216,品項主檔!$A$2:$A$11,0))</f>
        <v>主食</v>
      </c>
      <c r="H5216" s="17" t="n">
        <f aca="false">SUMIFS(品項年度售價!$D$2:$D$31,品項年度售價!$A$2:$A$31,$B5216,品項年度售價!$B$2:$B$31,$E5216)</f>
        <v>320</v>
      </c>
      <c r="I5216" s="4" t="n">
        <v>409</v>
      </c>
      <c r="J5216" s="14" t="n">
        <f aca="false">H5216*I5216</f>
        <v>130880</v>
      </c>
    </row>
    <row r="5217" customFormat="false" ht="15" hidden="false" customHeight="false" outlineLevel="0" collapsed="false">
      <c r="A5217" s="6" t="str">
        <f aca="false">TEXT(B5217,"0")&amp;"-"&amp;TEXT(C5217,"00")</f>
        <v>2026-04</v>
      </c>
      <c r="B5217" s="4" t="n">
        <v>2026</v>
      </c>
      <c r="C5217" s="4" t="n">
        <v>4</v>
      </c>
      <c r="D5217" s="9" t="s">
        <v>305</v>
      </c>
      <c r="E5217" s="9" t="s">
        <v>360</v>
      </c>
      <c r="F5217" s="12" t="str">
        <f aca="false">INDEX(品項主檔!$B$2:$B$11,MATCH($E5217,品項主檔!$A$2:$A$11,0))</f>
        <v>塔香涼麵</v>
      </c>
      <c r="G5217" s="12" t="str">
        <f aca="false">INDEX(品項主檔!$C$2:$C$11,MATCH($E5217,品項主檔!$A$2:$A$11,0))</f>
        <v>主食</v>
      </c>
      <c r="H5217" s="17" t="n">
        <f aca="false">SUMIFS(品項年度售價!$D$2:$D$31,品項年度售價!$A$2:$A$31,$B5217,品項年度售價!$B$2:$B$31,$E5217)</f>
        <v>195</v>
      </c>
      <c r="I5217" s="4" t="n">
        <v>574</v>
      </c>
      <c r="J5217" s="14" t="n">
        <f aca="false">H5217*I5217</f>
        <v>111930</v>
      </c>
    </row>
    <row r="5218" customFormat="false" ht="15" hidden="false" customHeight="false" outlineLevel="0" collapsed="false">
      <c r="A5218" s="6" t="str">
        <f aca="false">TEXT(B5218,"0")&amp;"-"&amp;TEXT(C5218,"00")</f>
        <v>2026-04</v>
      </c>
      <c r="B5218" s="4" t="n">
        <v>2026</v>
      </c>
      <c r="C5218" s="4" t="n">
        <v>4</v>
      </c>
      <c r="D5218" s="9" t="s">
        <v>305</v>
      </c>
      <c r="E5218" s="9" t="s">
        <v>362</v>
      </c>
      <c r="F5218" s="12" t="str">
        <f aca="false">INDEX(品項主檔!$B$2:$B$11,MATCH($E5218,品項主檔!$A$2:$A$11,0))</f>
        <v>海鮮炒飯</v>
      </c>
      <c r="G5218" s="12" t="str">
        <f aca="false">INDEX(品項主檔!$C$2:$C$11,MATCH($E5218,品項主檔!$A$2:$A$11,0))</f>
        <v>主食</v>
      </c>
      <c r="H5218" s="17" t="n">
        <f aca="false">SUMIFS(品項年度售價!$D$2:$D$31,品項年度售價!$A$2:$A$31,$B5218,品項年度售價!$B$2:$B$31,$E5218)</f>
        <v>265</v>
      </c>
      <c r="I5218" s="4" t="n">
        <v>598</v>
      </c>
      <c r="J5218" s="14" t="n">
        <f aca="false">H5218*I5218</f>
        <v>158470</v>
      </c>
    </row>
    <row r="5219" customFormat="false" ht="15" hidden="false" customHeight="false" outlineLevel="0" collapsed="false">
      <c r="A5219" s="6" t="str">
        <f aca="false">TEXT(B5219,"0")&amp;"-"&amp;TEXT(C5219,"00")</f>
        <v>2026-04</v>
      </c>
      <c r="B5219" s="4" t="n">
        <v>2026</v>
      </c>
      <c r="C5219" s="4" t="n">
        <v>4</v>
      </c>
      <c r="D5219" s="9" t="s">
        <v>305</v>
      </c>
      <c r="E5219" s="9" t="s">
        <v>364</v>
      </c>
      <c r="F5219" s="12" t="str">
        <f aca="false">INDEX(品項主檔!$B$2:$B$11,MATCH($E5219,品項主檔!$A$2:$A$11,0))</f>
        <v>酸辣湯</v>
      </c>
      <c r="G5219" s="12" t="str">
        <f aca="false">INDEX(品項主檔!$C$2:$C$11,MATCH($E5219,品項主檔!$A$2:$A$11,0))</f>
        <v>湯品</v>
      </c>
      <c r="H5219" s="17" t="n">
        <f aca="false">SUMIFS(品項年度售價!$D$2:$D$31,品項年度售價!$A$2:$A$31,$B5219,品項年度售價!$B$2:$B$31,$E5219)</f>
        <v>65</v>
      </c>
      <c r="I5219" s="4" t="n">
        <v>2151</v>
      </c>
      <c r="J5219" s="14" t="n">
        <f aca="false">H5219*I5219</f>
        <v>139815</v>
      </c>
    </row>
    <row r="5220" customFormat="false" ht="15" hidden="false" customHeight="false" outlineLevel="0" collapsed="false">
      <c r="A5220" s="6" t="str">
        <f aca="false">TEXT(B5220,"0")&amp;"-"&amp;TEXT(C5220,"00")</f>
        <v>2026-04</v>
      </c>
      <c r="B5220" s="4" t="n">
        <v>2026</v>
      </c>
      <c r="C5220" s="4" t="n">
        <v>4</v>
      </c>
      <c r="D5220" s="9" t="s">
        <v>305</v>
      </c>
      <c r="E5220" s="9" t="s">
        <v>367</v>
      </c>
      <c r="F5220" s="12" t="str">
        <f aca="false">INDEX(品項主檔!$B$2:$B$11,MATCH($E5220,品項主檔!$A$2:$A$11,0))</f>
        <v>招牌滷味拼盤</v>
      </c>
      <c r="G5220" s="12" t="str">
        <f aca="false">INDEX(品項主檔!$C$2:$C$11,MATCH($E5220,品項主檔!$A$2:$A$11,0))</f>
        <v>小菜</v>
      </c>
      <c r="H5220" s="17" t="n">
        <f aca="false">SUMIFS(品項年度售價!$D$2:$D$31,品項年度售價!$A$2:$A$31,$B5220,品項年度售價!$B$2:$B$31,$E5220)</f>
        <v>130</v>
      </c>
      <c r="I5220" s="4" t="n">
        <v>1491</v>
      </c>
      <c r="J5220" s="14" t="n">
        <f aca="false">H5220*I5220</f>
        <v>193830</v>
      </c>
    </row>
    <row r="5221" customFormat="false" ht="15" hidden="false" customHeight="false" outlineLevel="0" collapsed="false">
      <c r="A5221" s="6" t="str">
        <f aca="false">TEXT(B5221,"0")&amp;"-"&amp;TEXT(C5221,"00")</f>
        <v>2026-04</v>
      </c>
      <c r="B5221" s="4" t="n">
        <v>2026</v>
      </c>
      <c r="C5221" s="4" t="n">
        <v>4</v>
      </c>
      <c r="D5221" s="9" t="s">
        <v>305</v>
      </c>
      <c r="E5221" s="9" t="s">
        <v>370</v>
      </c>
      <c r="F5221" s="12" t="str">
        <f aca="false">INDEX(品項主檔!$B$2:$B$11,MATCH($E5221,品項主檔!$A$2:$A$11,0))</f>
        <v>古早味紅茶</v>
      </c>
      <c r="G5221" s="12" t="str">
        <f aca="false">INDEX(品項主檔!$C$2:$C$11,MATCH($E5221,品項主檔!$A$2:$A$11,0))</f>
        <v>飲品</v>
      </c>
      <c r="H5221" s="17" t="n">
        <f aca="false">SUMIFS(品項年度售價!$D$2:$D$31,品項年度售價!$A$2:$A$31,$B5221,品項年度售價!$B$2:$B$31,$E5221)</f>
        <v>45</v>
      </c>
      <c r="I5221" s="4" t="n">
        <v>5744</v>
      </c>
      <c r="J5221" s="14" t="n">
        <f aca="false">H5221*I5221</f>
        <v>258480</v>
      </c>
    </row>
    <row r="5222" customFormat="false" ht="15" hidden="false" customHeight="false" outlineLevel="0" collapsed="false">
      <c r="A5222" s="6" t="str">
        <f aca="false">TEXT(B5222,"0")&amp;"-"&amp;TEXT(C5222,"00")</f>
        <v>2026-04</v>
      </c>
      <c r="B5222" s="4" t="n">
        <v>2026</v>
      </c>
      <c r="C5222" s="4" t="n">
        <v>4</v>
      </c>
      <c r="D5222" s="9" t="s">
        <v>307</v>
      </c>
      <c r="E5222" s="9" t="s">
        <v>349</v>
      </c>
      <c r="F5222" s="12" t="str">
        <f aca="false">INDEX(品項主檔!$B$2:$B$11,MATCH($E5222,品項主檔!$A$2:$A$11,0))</f>
        <v>招牌牛肉麵</v>
      </c>
      <c r="G5222" s="12" t="str">
        <f aca="false">INDEX(品項主檔!$C$2:$C$11,MATCH($E5222,品項主檔!$A$2:$A$11,0))</f>
        <v>主食</v>
      </c>
      <c r="H5222" s="17" t="n">
        <f aca="false">SUMIFS(品項年度售價!$D$2:$D$31,品項年度售價!$A$2:$A$31,$B5222,品項年度售價!$B$2:$B$31,$E5222)</f>
        <v>305</v>
      </c>
      <c r="I5222" s="4" t="n">
        <v>301</v>
      </c>
      <c r="J5222" s="14" t="n">
        <f aca="false">H5222*I5222</f>
        <v>91805</v>
      </c>
    </row>
    <row r="5223" customFormat="false" ht="15" hidden="false" customHeight="false" outlineLevel="0" collapsed="false">
      <c r="A5223" s="6" t="str">
        <f aca="false">TEXT(B5223,"0")&amp;"-"&amp;TEXT(C5223,"00")</f>
        <v>2026-04</v>
      </c>
      <c r="B5223" s="4" t="n">
        <v>2026</v>
      </c>
      <c r="C5223" s="4" t="n">
        <v>4</v>
      </c>
      <c r="D5223" s="9" t="s">
        <v>307</v>
      </c>
      <c r="E5223" s="9" t="s">
        <v>352</v>
      </c>
      <c r="F5223" s="12" t="str">
        <f aca="false">INDEX(品項主檔!$B$2:$B$11,MATCH($E5223,品項主檔!$A$2:$A$11,0))</f>
        <v>三杯雞定食</v>
      </c>
      <c r="G5223" s="12" t="str">
        <f aca="false">INDEX(品項主檔!$C$2:$C$11,MATCH($E5223,品項主檔!$A$2:$A$11,0))</f>
        <v>主食</v>
      </c>
      <c r="H5223" s="17" t="n">
        <f aca="false">SUMIFS(品項年度售價!$D$2:$D$31,品項年度售價!$A$2:$A$31,$B5223,品項年度售價!$B$2:$B$31,$E5223)</f>
        <v>275</v>
      </c>
      <c r="I5223" s="4" t="n">
        <v>322</v>
      </c>
      <c r="J5223" s="14" t="n">
        <f aca="false">H5223*I5223</f>
        <v>88550</v>
      </c>
    </row>
    <row r="5224" customFormat="false" ht="15" hidden="false" customHeight="false" outlineLevel="0" collapsed="false">
      <c r="A5224" s="6" t="str">
        <f aca="false">TEXT(B5224,"0")&amp;"-"&amp;TEXT(C5224,"00")</f>
        <v>2026-04</v>
      </c>
      <c r="B5224" s="4" t="n">
        <v>2026</v>
      </c>
      <c r="C5224" s="4" t="n">
        <v>4</v>
      </c>
      <c r="D5224" s="9" t="s">
        <v>307</v>
      </c>
      <c r="E5224" s="9" t="s">
        <v>354</v>
      </c>
      <c r="F5224" s="12" t="str">
        <f aca="false">INDEX(品項主檔!$B$2:$B$11,MATCH($E5224,品項主檔!$A$2:$A$11,0))</f>
        <v>蔥油雞腿飯</v>
      </c>
      <c r="G5224" s="12" t="str">
        <f aca="false">INDEX(品項主檔!$C$2:$C$11,MATCH($E5224,品項主檔!$A$2:$A$11,0))</f>
        <v>主食</v>
      </c>
      <c r="H5224" s="17" t="n">
        <f aca="false">SUMIFS(品項年度售價!$D$2:$D$31,品項年度售價!$A$2:$A$31,$B5224,品項年度售價!$B$2:$B$31,$E5224)</f>
        <v>240</v>
      </c>
      <c r="I5224" s="4" t="n">
        <v>354</v>
      </c>
      <c r="J5224" s="14" t="n">
        <f aca="false">H5224*I5224</f>
        <v>84960</v>
      </c>
    </row>
    <row r="5225" customFormat="false" ht="15" hidden="false" customHeight="false" outlineLevel="0" collapsed="false">
      <c r="A5225" s="6" t="str">
        <f aca="false">TEXT(B5225,"0")&amp;"-"&amp;TEXT(C5225,"00")</f>
        <v>2026-04</v>
      </c>
      <c r="B5225" s="4" t="n">
        <v>2026</v>
      </c>
      <c r="C5225" s="4" t="n">
        <v>4</v>
      </c>
      <c r="D5225" s="9" t="s">
        <v>307</v>
      </c>
      <c r="E5225" s="9" t="s">
        <v>356</v>
      </c>
      <c r="F5225" s="12" t="str">
        <f aca="false">INDEX(品項主檔!$B$2:$B$11,MATCH($E5225,品項主檔!$A$2:$A$11,0))</f>
        <v>黑胡椒豬排飯</v>
      </c>
      <c r="G5225" s="12" t="str">
        <f aca="false">INDEX(品項主檔!$C$2:$C$11,MATCH($E5225,品項主檔!$A$2:$A$11,0))</f>
        <v>主食</v>
      </c>
      <c r="H5225" s="17" t="n">
        <f aca="false">SUMIFS(品項年度售價!$D$2:$D$31,品項年度售價!$A$2:$A$31,$B5225,品項年度售價!$B$2:$B$31,$E5225)</f>
        <v>255</v>
      </c>
      <c r="I5225" s="4" t="n">
        <v>389</v>
      </c>
      <c r="J5225" s="14" t="n">
        <f aca="false">H5225*I5225</f>
        <v>99195</v>
      </c>
    </row>
    <row r="5226" customFormat="false" ht="15" hidden="false" customHeight="false" outlineLevel="0" collapsed="false">
      <c r="A5226" s="6" t="str">
        <f aca="false">TEXT(B5226,"0")&amp;"-"&amp;TEXT(C5226,"00")</f>
        <v>2026-04</v>
      </c>
      <c r="B5226" s="4" t="n">
        <v>2026</v>
      </c>
      <c r="C5226" s="4" t="n">
        <v>4</v>
      </c>
      <c r="D5226" s="9" t="s">
        <v>307</v>
      </c>
      <c r="E5226" s="9" t="s">
        <v>358</v>
      </c>
      <c r="F5226" s="12" t="str">
        <f aca="false">INDEX(品項主檔!$B$2:$B$11,MATCH($E5226,品項主檔!$A$2:$A$11,0))</f>
        <v>麻油雞湯麵</v>
      </c>
      <c r="G5226" s="12" t="str">
        <f aca="false">INDEX(品項主檔!$C$2:$C$11,MATCH($E5226,品項主檔!$A$2:$A$11,0))</f>
        <v>主食</v>
      </c>
      <c r="H5226" s="17" t="n">
        <f aca="false">SUMIFS(品項年度售價!$D$2:$D$31,品項年度售價!$A$2:$A$31,$B5226,品項年度售價!$B$2:$B$31,$E5226)</f>
        <v>320</v>
      </c>
      <c r="I5226" s="4" t="n">
        <v>273</v>
      </c>
      <c r="J5226" s="14" t="n">
        <f aca="false">H5226*I5226</f>
        <v>87360</v>
      </c>
    </row>
    <row r="5227" customFormat="false" ht="15" hidden="false" customHeight="false" outlineLevel="0" collapsed="false">
      <c r="A5227" s="6" t="str">
        <f aca="false">TEXT(B5227,"0")&amp;"-"&amp;TEXT(C5227,"00")</f>
        <v>2026-04</v>
      </c>
      <c r="B5227" s="4" t="n">
        <v>2026</v>
      </c>
      <c r="C5227" s="4" t="n">
        <v>4</v>
      </c>
      <c r="D5227" s="9" t="s">
        <v>307</v>
      </c>
      <c r="E5227" s="9" t="s">
        <v>360</v>
      </c>
      <c r="F5227" s="12" t="str">
        <f aca="false">INDEX(品項主檔!$B$2:$B$11,MATCH($E5227,品項主檔!$A$2:$A$11,0))</f>
        <v>塔香涼麵</v>
      </c>
      <c r="G5227" s="12" t="str">
        <f aca="false">INDEX(品項主檔!$C$2:$C$11,MATCH($E5227,品項主檔!$A$2:$A$11,0))</f>
        <v>主食</v>
      </c>
      <c r="H5227" s="17" t="n">
        <f aca="false">SUMIFS(品項年度售價!$D$2:$D$31,品項年度售價!$A$2:$A$31,$B5227,品項年度售價!$B$2:$B$31,$E5227)</f>
        <v>195</v>
      </c>
      <c r="I5227" s="4" t="n">
        <v>368</v>
      </c>
      <c r="J5227" s="14" t="n">
        <f aca="false">H5227*I5227</f>
        <v>71760</v>
      </c>
    </row>
    <row r="5228" customFormat="false" ht="15" hidden="false" customHeight="false" outlineLevel="0" collapsed="false">
      <c r="A5228" s="6" t="str">
        <f aca="false">TEXT(B5228,"0")&amp;"-"&amp;TEXT(C5228,"00")</f>
        <v>2026-04</v>
      </c>
      <c r="B5228" s="4" t="n">
        <v>2026</v>
      </c>
      <c r="C5228" s="4" t="n">
        <v>4</v>
      </c>
      <c r="D5228" s="9" t="s">
        <v>307</v>
      </c>
      <c r="E5228" s="9" t="s">
        <v>362</v>
      </c>
      <c r="F5228" s="12" t="str">
        <f aca="false">INDEX(品項主檔!$B$2:$B$11,MATCH($E5228,品項主檔!$A$2:$A$11,0))</f>
        <v>海鮮炒飯</v>
      </c>
      <c r="G5228" s="12" t="str">
        <f aca="false">INDEX(品項主檔!$C$2:$C$11,MATCH($E5228,品項主檔!$A$2:$A$11,0))</f>
        <v>主食</v>
      </c>
      <c r="H5228" s="17" t="n">
        <f aca="false">SUMIFS(品項年度售價!$D$2:$D$31,品項年度售價!$A$2:$A$31,$B5228,品項年度售價!$B$2:$B$31,$E5228)</f>
        <v>265</v>
      </c>
      <c r="I5228" s="4" t="n">
        <v>384</v>
      </c>
      <c r="J5228" s="14" t="n">
        <f aca="false">H5228*I5228</f>
        <v>101760</v>
      </c>
    </row>
    <row r="5229" customFormat="false" ht="15" hidden="false" customHeight="false" outlineLevel="0" collapsed="false">
      <c r="A5229" s="6" t="str">
        <f aca="false">TEXT(B5229,"0")&amp;"-"&amp;TEXT(C5229,"00")</f>
        <v>2026-04</v>
      </c>
      <c r="B5229" s="4" t="n">
        <v>2026</v>
      </c>
      <c r="C5229" s="4" t="n">
        <v>4</v>
      </c>
      <c r="D5229" s="9" t="s">
        <v>307</v>
      </c>
      <c r="E5229" s="9" t="s">
        <v>364</v>
      </c>
      <c r="F5229" s="12" t="str">
        <f aca="false">INDEX(品項主檔!$B$2:$B$11,MATCH($E5229,品項主檔!$A$2:$A$11,0))</f>
        <v>酸辣湯</v>
      </c>
      <c r="G5229" s="12" t="str">
        <f aca="false">INDEX(品項主檔!$C$2:$C$11,MATCH($E5229,品項主檔!$A$2:$A$11,0))</f>
        <v>湯品</v>
      </c>
      <c r="H5229" s="17" t="n">
        <f aca="false">SUMIFS(品項年度售價!$D$2:$D$31,品項年度售價!$A$2:$A$31,$B5229,品項年度售價!$B$2:$B$31,$E5229)</f>
        <v>65</v>
      </c>
      <c r="I5229" s="4" t="n">
        <v>1291</v>
      </c>
      <c r="J5229" s="14" t="n">
        <f aca="false">H5229*I5229</f>
        <v>83915</v>
      </c>
    </row>
    <row r="5230" customFormat="false" ht="15" hidden="false" customHeight="false" outlineLevel="0" collapsed="false">
      <c r="A5230" s="6" t="str">
        <f aca="false">TEXT(B5230,"0")&amp;"-"&amp;TEXT(C5230,"00")</f>
        <v>2026-04</v>
      </c>
      <c r="B5230" s="4" t="n">
        <v>2026</v>
      </c>
      <c r="C5230" s="4" t="n">
        <v>4</v>
      </c>
      <c r="D5230" s="9" t="s">
        <v>307</v>
      </c>
      <c r="E5230" s="9" t="s">
        <v>367</v>
      </c>
      <c r="F5230" s="12" t="str">
        <f aca="false">INDEX(品項主檔!$B$2:$B$11,MATCH($E5230,品項主檔!$A$2:$A$11,0))</f>
        <v>招牌滷味拼盤</v>
      </c>
      <c r="G5230" s="12" t="str">
        <f aca="false">INDEX(品項主檔!$C$2:$C$11,MATCH($E5230,品項主檔!$A$2:$A$11,0))</f>
        <v>小菜</v>
      </c>
      <c r="H5230" s="17" t="n">
        <f aca="false">SUMIFS(品項年度售價!$D$2:$D$31,品項年度售價!$A$2:$A$31,$B5230,品項年度售價!$B$2:$B$31,$E5230)</f>
        <v>130</v>
      </c>
      <c r="I5230" s="4" t="n">
        <v>1145</v>
      </c>
      <c r="J5230" s="14" t="n">
        <f aca="false">H5230*I5230</f>
        <v>148850</v>
      </c>
    </row>
    <row r="5231" customFormat="false" ht="15" hidden="false" customHeight="false" outlineLevel="0" collapsed="false">
      <c r="A5231" s="6" t="str">
        <f aca="false">TEXT(B5231,"0")&amp;"-"&amp;TEXT(C5231,"00")</f>
        <v>2026-04</v>
      </c>
      <c r="B5231" s="4" t="n">
        <v>2026</v>
      </c>
      <c r="C5231" s="4" t="n">
        <v>4</v>
      </c>
      <c r="D5231" s="9" t="s">
        <v>307</v>
      </c>
      <c r="E5231" s="9" t="s">
        <v>370</v>
      </c>
      <c r="F5231" s="12" t="str">
        <f aca="false">INDEX(品項主檔!$B$2:$B$11,MATCH($E5231,品項主檔!$A$2:$A$11,0))</f>
        <v>古早味紅茶</v>
      </c>
      <c r="G5231" s="12" t="str">
        <f aca="false">INDEX(品項主檔!$C$2:$C$11,MATCH($E5231,品項主檔!$A$2:$A$11,0))</f>
        <v>飲品</v>
      </c>
      <c r="H5231" s="17" t="n">
        <f aca="false">SUMIFS(品項年度售價!$D$2:$D$31,品項年度售價!$A$2:$A$31,$B5231,品項年度售價!$B$2:$B$31,$E5231)</f>
        <v>45</v>
      </c>
      <c r="I5231" s="4" t="n">
        <v>2932</v>
      </c>
      <c r="J5231" s="14" t="n">
        <f aca="false">H5231*I5231</f>
        <v>131940</v>
      </c>
    </row>
    <row r="5232" customFormat="false" ht="15" hidden="false" customHeight="false" outlineLevel="0" collapsed="false">
      <c r="A5232" s="6" t="str">
        <f aca="false">TEXT(B5232,"0")&amp;"-"&amp;TEXT(C5232,"00")</f>
        <v>2026-04</v>
      </c>
      <c r="B5232" s="4" t="n">
        <v>2026</v>
      </c>
      <c r="C5232" s="4" t="n">
        <v>4</v>
      </c>
      <c r="D5232" s="9" t="s">
        <v>310</v>
      </c>
      <c r="E5232" s="9" t="s">
        <v>349</v>
      </c>
      <c r="F5232" s="12" t="str">
        <f aca="false">INDEX(品項主檔!$B$2:$B$11,MATCH($E5232,品項主檔!$A$2:$A$11,0))</f>
        <v>招牌牛肉麵</v>
      </c>
      <c r="G5232" s="12" t="str">
        <f aca="false">INDEX(品項主檔!$C$2:$C$11,MATCH($E5232,品項主檔!$A$2:$A$11,0))</f>
        <v>主食</v>
      </c>
      <c r="H5232" s="17" t="n">
        <f aca="false">SUMIFS(品項年度售價!$D$2:$D$31,品項年度售價!$A$2:$A$31,$B5232,品項年度售價!$B$2:$B$31,$E5232)</f>
        <v>305</v>
      </c>
      <c r="I5232" s="4" t="n">
        <v>276</v>
      </c>
      <c r="J5232" s="14" t="n">
        <f aca="false">H5232*I5232</f>
        <v>84180</v>
      </c>
    </row>
    <row r="5233" customFormat="false" ht="15" hidden="false" customHeight="false" outlineLevel="0" collapsed="false">
      <c r="A5233" s="6" t="str">
        <f aca="false">TEXT(B5233,"0")&amp;"-"&amp;TEXT(C5233,"00")</f>
        <v>2026-04</v>
      </c>
      <c r="B5233" s="4" t="n">
        <v>2026</v>
      </c>
      <c r="C5233" s="4" t="n">
        <v>4</v>
      </c>
      <c r="D5233" s="9" t="s">
        <v>310</v>
      </c>
      <c r="E5233" s="9" t="s">
        <v>352</v>
      </c>
      <c r="F5233" s="12" t="str">
        <f aca="false">INDEX(品項主檔!$B$2:$B$11,MATCH($E5233,品項主檔!$A$2:$A$11,0))</f>
        <v>三杯雞定食</v>
      </c>
      <c r="G5233" s="12" t="str">
        <f aca="false">INDEX(品項主檔!$C$2:$C$11,MATCH($E5233,品項主檔!$A$2:$A$11,0))</f>
        <v>主食</v>
      </c>
      <c r="H5233" s="17" t="n">
        <f aca="false">SUMIFS(品項年度售價!$D$2:$D$31,品項年度售價!$A$2:$A$31,$B5233,品項年度售價!$B$2:$B$31,$E5233)</f>
        <v>275</v>
      </c>
      <c r="I5233" s="4" t="n">
        <v>272</v>
      </c>
      <c r="J5233" s="14" t="n">
        <f aca="false">H5233*I5233</f>
        <v>74800</v>
      </c>
    </row>
    <row r="5234" customFormat="false" ht="15" hidden="false" customHeight="false" outlineLevel="0" collapsed="false">
      <c r="A5234" s="6" t="str">
        <f aca="false">TEXT(B5234,"0")&amp;"-"&amp;TEXT(C5234,"00")</f>
        <v>2026-04</v>
      </c>
      <c r="B5234" s="4" t="n">
        <v>2026</v>
      </c>
      <c r="C5234" s="4" t="n">
        <v>4</v>
      </c>
      <c r="D5234" s="9" t="s">
        <v>310</v>
      </c>
      <c r="E5234" s="9" t="s">
        <v>354</v>
      </c>
      <c r="F5234" s="12" t="str">
        <f aca="false">INDEX(品項主檔!$B$2:$B$11,MATCH($E5234,品項主檔!$A$2:$A$11,0))</f>
        <v>蔥油雞腿飯</v>
      </c>
      <c r="G5234" s="12" t="str">
        <f aca="false">INDEX(品項主檔!$C$2:$C$11,MATCH($E5234,品項主檔!$A$2:$A$11,0))</f>
        <v>主食</v>
      </c>
      <c r="H5234" s="17" t="n">
        <f aca="false">SUMIFS(品項年度售價!$D$2:$D$31,品項年度售價!$A$2:$A$31,$B5234,品項年度售價!$B$2:$B$31,$E5234)</f>
        <v>240</v>
      </c>
      <c r="I5234" s="4" t="n">
        <v>281</v>
      </c>
      <c r="J5234" s="14" t="n">
        <f aca="false">H5234*I5234</f>
        <v>67440</v>
      </c>
    </row>
    <row r="5235" customFormat="false" ht="15" hidden="false" customHeight="false" outlineLevel="0" collapsed="false">
      <c r="A5235" s="6" t="str">
        <f aca="false">TEXT(B5235,"0")&amp;"-"&amp;TEXT(C5235,"00")</f>
        <v>2026-04</v>
      </c>
      <c r="B5235" s="4" t="n">
        <v>2026</v>
      </c>
      <c r="C5235" s="4" t="n">
        <v>4</v>
      </c>
      <c r="D5235" s="9" t="s">
        <v>310</v>
      </c>
      <c r="E5235" s="9" t="s">
        <v>356</v>
      </c>
      <c r="F5235" s="12" t="str">
        <f aca="false">INDEX(品項主檔!$B$2:$B$11,MATCH($E5235,品項主檔!$A$2:$A$11,0))</f>
        <v>黑胡椒豬排飯</v>
      </c>
      <c r="G5235" s="12" t="str">
        <f aca="false">INDEX(品項主檔!$C$2:$C$11,MATCH($E5235,品項主檔!$A$2:$A$11,0))</f>
        <v>主食</v>
      </c>
      <c r="H5235" s="17" t="n">
        <f aca="false">SUMIFS(品項年度售價!$D$2:$D$31,品項年度售價!$A$2:$A$31,$B5235,品項年度售價!$B$2:$B$31,$E5235)</f>
        <v>255</v>
      </c>
      <c r="I5235" s="4" t="n">
        <v>191</v>
      </c>
      <c r="J5235" s="14" t="n">
        <f aca="false">H5235*I5235</f>
        <v>48705</v>
      </c>
    </row>
    <row r="5236" customFormat="false" ht="15" hidden="false" customHeight="false" outlineLevel="0" collapsed="false">
      <c r="A5236" s="6" t="str">
        <f aca="false">TEXT(B5236,"0")&amp;"-"&amp;TEXT(C5236,"00")</f>
        <v>2026-04</v>
      </c>
      <c r="B5236" s="4" t="n">
        <v>2026</v>
      </c>
      <c r="C5236" s="4" t="n">
        <v>4</v>
      </c>
      <c r="D5236" s="9" t="s">
        <v>310</v>
      </c>
      <c r="E5236" s="9" t="s">
        <v>358</v>
      </c>
      <c r="F5236" s="12" t="str">
        <f aca="false">INDEX(品項主檔!$B$2:$B$11,MATCH($E5236,品項主檔!$A$2:$A$11,0))</f>
        <v>麻油雞湯麵</v>
      </c>
      <c r="G5236" s="12" t="str">
        <f aca="false">INDEX(品項主檔!$C$2:$C$11,MATCH($E5236,品項主檔!$A$2:$A$11,0))</f>
        <v>主食</v>
      </c>
      <c r="H5236" s="17" t="n">
        <f aca="false">SUMIFS(品項年度售價!$D$2:$D$31,品項年度售價!$A$2:$A$31,$B5236,品項年度售價!$B$2:$B$31,$E5236)</f>
        <v>320</v>
      </c>
      <c r="I5236" s="4" t="n">
        <v>181</v>
      </c>
      <c r="J5236" s="14" t="n">
        <f aca="false">H5236*I5236</f>
        <v>57920</v>
      </c>
    </row>
    <row r="5237" customFormat="false" ht="15" hidden="false" customHeight="false" outlineLevel="0" collapsed="false">
      <c r="A5237" s="6" t="str">
        <f aca="false">TEXT(B5237,"0")&amp;"-"&amp;TEXT(C5237,"00")</f>
        <v>2026-04</v>
      </c>
      <c r="B5237" s="4" t="n">
        <v>2026</v>
      </c>
      <c r="C5237" s="4" t="n">
        <v>4</v>
      </c>
      <c r="D5237" s="9" t="s">
        <v>310</v>
      </c>
      <c r="E5237" s="9" t="s">
        <v>360</v>
      </c>
      <c r="F5237" s="12" t="str">
        <f aca="false">INDEX(品項主檔!$B$2:$B$11,MATCH($E5237,品項主檔!$A$2:$A$11,0))</f>
        <v>塔香涼麵</v>
      </c>
      <c r="G5237" s="12" t="str">
        <f aca="false">INDEX(品項主檔!$C$2:$C$11,MATCH($E5237,品項主檔!$A$2:$A$11,0))</f>
        <v>主食</v>
      </c>
      <c r="H5237" s="17" t="n">
        <f aca="false">SUMIFS(品項年度售價!$D$2:$D$31,品項年度售價!$A$2:$A$31,$B5237,品項年度售價!$B$2:$B$31,$E5237)</f>
        <v>195</v>
      </c>
      <c r="I5237" s="4" t="n">
        <v>269</v>
      </c>
      <c r="J5237" s="14" t="n">
        <f aca="false">H5237*I5237</f>
        <v>52455</v>
      </c>
    </row>
    <row r="5238" customFormat="false" ht="15" hidden="false" customHeight="false" outlineLevel="0" collapsed="false">
      <c r="A5238" s="6" t="str">
        <f aca="false">TEXT(B5238,"0")&amp;"-"&amp;TEXT(C5238,"00")</f>
        <v>2026-04</v>
      </c>
      <c r="B5238" s="4" t="n">
        <v>2026</v>
      </c>
      <c r="C5238" s="4" t="n">
        <v>4</v>
      </c>
      <c r="D5238" s="9" t="s">
        <v>310</v>
      </c>
      <c r="E5238" s="9" t="s">
        <v>362</v>
      </c>
      <c r="F5238" s="12" t="str">
        <f aca="false">INDEX(品項主檔!$B$2:$B$11,MATCH($E5238,品項主檔!$A$2:$A$11,0))</f>
        <v>海鮮炒飯</v>
      </c>
      <c r="G5238" s="12" t="str">
        <f aca="false">INDEX(品項主檔!$C$2:$C$11,MATCH($E5238,品項主檔!$A$2:$A$11,0))</f>
        <v>主食</v>
      </c>
      <c r="H5238" s="17" t="n">
        <f aca="false">SUMIFS(品項年度售價!$D$2:$D$31,品項年度售價!$A$2:$A$31,$B5238,品項年度售價!$B$2:$B$31,$E5238)</f>
        <v>265</v>
      </c>
      <c r="I5238" s="4" t="n">
        <v>210</v>
      </c>
      <c r="J5238" s="14" t="n">
        <f aca="false">H5238*I5238</f>
        <v>55650</v>
      </c>
    </row>
    <row r="5239" customFormat="false" ht="15" hidden="false" customHeight="false" outlineLevel="0" collapsed="false">
      <c r="A5239" s="6" t="str">
        <f aca="false">TEXT(B5239,"0")&amp;"-"&amp;TEXT(C5239,"00")</f>
        <v>2026-04</v>
      </c>
      <c r="B5239" s="4" t="n">
        <v>2026</v>
      </c>
      <c r="C5239" s="4" t="n">
        <v>4</v>
      </c>
      <c r="D5239" s="9" t="s">
        <v>310</v>
      </c>
      <c r="E5239" s="9" t="s">
        <v>364</v>
      </c>
      <c r="F5239" s="12" t="str">
        <f aca="false">INDEX(品項主檔!$B$2:$B$11,MATCH($E5239,品項主檔!$A$2:$A$11,0))</f>
        <v>酸辣湯</v>
      </c>
      <c r="G5239" s="12" t="str">
        <f aca="false">INDEX(品項主檔!$C$2:$C$11,MATCH($E5239,品項主檔!$A$2:$A$11,0))</f>
        <v>湯品</v>
      </c>
      <c r="H5239" s="17" t="n">
        <f aca="false">SUMIFS(品項年度售價!$D$2:$D$31,品項年度售價!$A$2:$A$31,$B5239,品項年度售價!$B$2:$B$31,$E5239)</f>
        <v>65</v>
      </c>
      <c r="I5239" s="4" t="n">
        <v>1123</v>
      </c>
      <c r="J5239" s="14" t="n">
        <f aca="false">H5239*I5239</f>
        <v>72995</v>
      </c>
    </row>
    <row r="5240" customFormat="false" ht="15" hidden="false" customHeight="false" outlineLevel="0" collapsed="false">
      <c r="A5240" s="6" t="str">
        <f aca="false">TEXT(B5240,"0")&amp;"-"&amp;TEXT(C5240,"00")</f>
        <v>2026-04</v>
      </c>
      <c r="B5240" s="4" t="n">
        <v>2026</v>
      </c>
      <c r="C5240" s="4" t="n">
        <v>4</v>
      </c>
      <c r="D5240" s="9" t="s">
        <v>310</v>
      </c>
      <c r="E5240" s="9" t="s">
        <v>367</v>
      </c>
      <c r="F5240" s="12" t="str">
        <f aca="false">INDEX(品項主檔!$B$2:$B$11,MATCH($E5240,品項主檔!$A$2:$A$11,0))</f>
        <v>招牌滷味拼盤</v>
      </c>
      <c r="G5240" s="12" t="str">
        <f aca="false">INDEX(品項主檔!$C$2:$C$11,MATCH($E5240,品項主檔!$A$2:$A$11,0))</f>
        <v>小菜</v>
      </c>
      <c r="H5240" s="17" t="n">
        <f aca="false">SUMIFS(品項年度售價!$D$2:$D$31,品項年度售價!$A$2:$A$31,$B5240,品項年度售價!$B$2:$B$31,$E5240)</f>
        <v>130</v>
      </c>
      <c r="I5240" s="4" t="n">
        <v>990</v>
      </c>
      <c r="J5240" s="14" t="n">
        <f aca="false">H5240*I5240</f>
        <v>128700</v>
      </c>
    </row>
    <row r="5241" customFormat="false" ht="15" hidden="false" customHeight="false" outlineLevel="0" collapsed="false">
      <c r="A5241" s="6" t="str">
        <f aca="false">TEXT(B5241,"0")&amp;"-"&amp;TEXT(C5241,"00")</f>
        <v>2026-04</v>
      </c>
      <c r="B5241" s="4" t="n">
        <v>2026</v>
      </c>
      <c r="C5241" s="4" t="n">
        <v>4</v>
      </c>
      <c r="D5241" s="9" t="s">
        <v>310</v>
      </c>
      <c r="E5241" s="9" t="s">
        <v>370</v>
      </c>
      <c r="F5241" s="12" t="str">
        <f aca="false">INDEX(品項主檔!$B$2:$B$11,MATCH($E5241,品項主檔!$A$2:$A$11,0))</f>
        <v>古早味紅茶</v>
      </c>
      <c r="G5241" s="12" t="str">
        <f aca="false">INDEX(品項主檔!$C$2:$C$11,MATCH($E5241,品項主檔!$A$2:$A$11,0))</f>
        <v>飲品</v>
      </c>
      <c r="H5241" s="17" t="n">
        <f aca="false">SUMIFS(品項年度售價!$D$2:$D$31,品項年度售價!$A$2:$A$31,$B5241,品項年度售價!$B$2:$B$31,$E5241)</f>
        <v>45</v>
      </c>
      <c r="I5241" s="4" t="n">
        <v>1968</v>
      </c>
      <c r="J5241" s="14" t="n">
        <f aca="false">H5241*I5241</f>
        <v>88560</v>
      </c>
    </row>
    <row r="5242" customFormat="false" ht="15" hidden="false" customHeight="false" outlineLevel="0" collapsed="false">
      <c r="A5242" s="6" t="str">
        <f aca="false">TEXT(B5242,"0")&amp;"-"&amp;TEXT(C5242,"00")</f>
        <v>2026-04</v>
      </c>
      <c r="B5242" s="4" t="n">
        <v>2026</v>
      </c>
      <c r="C5242" s="4" t="n">
        <v>4</v>
      </c>
      <c r="D5242" s="9" t="s">
        <v>318</v>
      </c>
      <c r="E5242" s="9" t="s">
        <v>349</v>
      </c>
      <c r="F5242" s="12" t="str">
        <f aca="false">INDEX(品項主檔!$B$2:$B$11,MATCH($E5242,品項主檔!$A$2:$A$11,0))</f>
        <v>招牌牛肉麵</v>
      </c>
      <c r="G5242" s="12" t="str">
        <f aca="false">INDEX(品項主檔!$C$2:$C$11,MATCH($E5242,品項主檔!$A$2:$A$11,0))</f>
        <v>主食</v>
      </c>
      <c r="H5242" s="17" t="n">
        <f aca="false">SUMIFS(品項年度售價!$D$2:$D$31,品項年度售價!$A$2:$A$31,$B5242,品項年度售價!$B$2:$B$31,$E5242)</f>
        <v>305</v>
      </c>
      <c r="I5242" s="4" t="n">
        <v>389</v>
      </c>
      <c r="J5242" s="14" t="n">
        <f aca="false">H5242*I5242</f>
        <v>118645</v>
      </c>
    </row>
    <row r="5243" customFormat="false" ht="15" hidden="false" customHeight="false" outlineLevel="0" collapsed="false">
      <c r="A5243" s="6" t="str">
        <f aca="false">TEXT(B5243,"0")&amp;"-"&amp;TEXT(C5243,"00")</f>
        <v>2026-04</v>
      </c>
      <c r="B5243" s="4" t="n">
        <v>2026</v>
      </c>
      <c r="C5243" s="4" t="n">
        <v>4</v>
      </c>
      <c r="D5243" s="9" t="s">
        <v>318</v>
      </c>
      <c r="E5243" s="9" t="s">
        <v>352</v>
      </c>
      <c r="F5243" s="12" t="str">
        <f aca="false">INDEX(品項主檔!$B$2:$B$11,MATCH($E5243,品項主檔!$A$2:$A$11,0))</f>
        <v>三杯雞定食</v>
      </c>
      <c r="G5243" s="12" t="str">
        <f aca="false">INDEX(品項主檔!$C$2:$C$11,MATCH($E5243,品項主檔!$A$2:$A$11,0))</f>
        <v>主食</v>
      </c>
      <c r="H5243" s="17" t="n">
        <f aca="false">SUMIFS(品項年度售價!$D$2:$D$31,品項年度售價!$A$2:$A$31,$B5243,品項年度售價!$B$2:$B$31,$E5243)</f>
        <v>275</v>
      </c>
      <c r="I5243" s="4" t="n">
        <v>420</v>
      </c>
      <c r="J5243" s="14" t="n">
        <f aca="false">H5243*I5243</f>
        <v>115500</v>
      </c>
    </row>
    <row r="5244" customFormat="false" ht="15" hidden="false" customHeight="false" outlineLevel="0" collapsed="false">
      <c r="A5244" s="6" t="str">
        <f aca="false">TEXT(B5244,"0")&amp;"-"&amp;TEXT(C5244,"00")</f>
        <v>2026-04</v>
      </c>
      <c r="B5244" s="4" t="n">
        <v>2026</v>
      </c>
      <c r="C5244" s="4" t="n">
        <v>4</v>
      </c>
      <c r="D5244" s="9" t="s">
        <v>318</v>
      </c>
      <c r="E5244" s="9" t="s">
        <v>354</v>
      </c>
      <c r="F5244" s="12" t="str">
        <f aca="false">INDEX(品項主檔!$B$2:$B$11,MATCH($E5244,品項主檔!$A$2:$A$11,0))</f>
        <v>蔥油雞腿飯</v>
      </c>
      <c r="G5244" s="12" t="str">
        <f aca="false">INDEX(品項主檔!$C$2:$C$11,MATCH($E5244,品項主檔!$A$2:$A$11,0))</f>
        <v>主食</v>
      </c>
      <c r="H5244" s="17" t="n">
        <f aca="false">SUMIFS(品項年度售價!$D$2:$D$31,品項年度售價!$A$2:$A$31,$B5244,品項年度售價!$B$2:$B$31,$E5244)</f>
        <v>240</v>
      </c>
      <c r="I5244" s="4" t="n">
        <v>307</v>
      </c>
      <c r="J5244" s="14" t="n">
        <f aca="false">H5244*I5244</f>
        <v>73680</v>
      </c>
    </row>
    <row r="5245" customFormat="false" ht="15" hidden="false" customHeight="false" outlineLevel="0" collapsed="false">
      <c r="A5245" s="6" t="str">
        <f aca="false">TEXT(B5245,"0")&amp;"-"&amp;TEXT(C5245,"00")</f>
        <v>2026-04</v>
      </c>
      <c r="B5245" s="4" t="n">
        <v>2026</v>
      </c>
      <c r="C5245" s="4" t="n">
        <v>4</v>
      </c>
      <c r="D5245" s="9" t="s">
        <v>318</v>
      </c>
      <c r="E5245" s="9" t="s">
        <v>356</v>
      </c>
      <c r="F5245" s="12" t="str">
        <f aca="false">INDEX(品項主檔!$B$2:$B$11,MATCH($E5245,品項主檔!$A$2:$A$11,0))</f>
        <v>黑胡椒豬排飯</v>
      </c>
      <c r="G5245" s="12" t="str">
        <f aca="false">INDEX(品項主檔!$C$2:$C$11,MATCH($E5245,品項主檔!$A$2:$A$11,0))</f>
        <v>主食</v>
      </c>
      <c r="H5245" s="17" t="n">
        <f aca="false">SUMIFS(品項年度售價!$D$2:$D$31,品項年度售價!$A$2:$A$31,$B5245,品項年度售價!$B$2:$B$31,$E5245)</f>
        <v>255</v>
      </c>
      <c r="I5245" s="4" t="n">
        <v>408</v>
      </c>
      <c r="J5245" s="14" t="n">
        <f aca="false">H5245*I5245</f>
        <v>104040</v>
      </c>
    </row>
    <row r="5246" customFormat="false" ht="15" hidden="false" customHeight="false" outlineLevel="0" collapsed="false">
      <c r="A5246" s="6" t="str">
        <f aca="false">TEXT(B5246,"0")&amp;"-"&amp;TEXT(C5246,"00")</f>
        <v>2026-04</v>
      </c>
      <c r="B5246" s="4" t="n">
        <v>2026</v>
      </c>
      <c r="C5246" s="4" t="n">
        <v>4</v>
      </c>
      <c r="D5246" s="9" t="s">
        <v>318</v>
      </c>
      <c r="E5246" s="9" t="s">
        <v>358</v>
      </c>
      <c r="F5246" s="12" t="str">
        <f aca="false">INDEX(品項主檔!$B$2:$B$11,MATCH($E5246,品項主檔!$A$2:$A$11,0))</f>
        <v>麻油雞湯麵</v>
      </c>
      <c r="G5246" s="12" t="str">
        <f aca="false">INDEX(品項主檔!$C$2:$C$11,MATCH($E5246,品項主檔!$A$2:$A$11,0))</f>
        <v>主食</v>
      </c>
      <c r="H5246" s="17" t="n">
        <f aca="false">SUMIFS(品項年度售價!$D$2:$D$31,品項年度售價!$A$2:$A$31,$B5246,品項年度售價!$B$2:$B$31,$E5246)</f>
        <v>320</v>
      </c>
      <c r="I5246" s="4" t="n">
        <v>271</v>
      </c>
      <c r="J5246" s="14" t="n">
        <f aca="false">H5246*I5246</f>
        <v>86720</v>
      </c>
    </row>
    <row r="5247" customFormat="false" ht="15" hidden="false" customHeight="false" outlineLevel="0" collapsed="false">
      <c r="A5247" s="6" t="str">
        <f aca="false">TEXT(B5247,"0")&amp;"-"&amp;TEXT(C5247,"00")</f>
        <v>2026-04</v>
      </c>
      <c r="B5247" s="4" t="n">
        <v>2026</v>
      </c>
      <c r="C5247" s="4" t="n">
        <v>4</v>
      </c>
      <c r="D5247" s="9" t="s">
        <v>318</v>
      </c>
      <c r="E5247" s="9" t="s">
        <v>360</v>
      </c>
      <c r="F5247" s="12" t="str">
        <f aca="false">INDEX(品項主檔!$B$2:$B$11,MATCH($E5247,品項主檔!$A$2:$A$11,0))</f>
        <v>塔香涼麵</v>
      </c>
      <c r="G5247" s="12" t="str">
        <f aca="false">INDEX(品項主檔!$C$2:$C$11,MATCH($E5247,品項主檔!$A$2:$A$11,0))</f>
        <v>主食</v>
      </c>
      <c r="H5247" s="17" t="n">
        <f aca="false">SUMIFS(品項年度售價!$D$2:$D$31,品項年度售價!$A$2:$A$31,$B5247,品項年度售價!$B$2:$B$31,$E5247)</f>
        <v>195</v>
      </c>
      <c r="I5247" s="4" t="n">
        <v>314</v>
      </c>
      <c r="J5247" s="14" t="n">
        <f aca="false">H5247*I5247</f>
        <v>61230</v>
      </c>
    </row>
    <row r="5248" customFormat="false" ht="15" hidden="false" customHeight="false" outlineLevel="0" collapsed="false">
      <c r="A5248" s="6" t="str">
        <f aca="false">TEXT(B5248,"0")&amp;"-"&amp;TEXT(C5248,"00")</f>
        <v>2026-04</v>
      </c>
      <c r="B5248" s="4" t="n">
        <v>2026</v>
      </c>
      <c r="C5248" s="4" t="n">
        <v>4</v>
      </c>
      <c r="D5248" s="9" t="s">
        <v>318</v>
      </c>
      <c r="E5248" s="9" t="s">
        <v>362</v>
      </c>
      <c r="F5248" s="12" t="str">
        <f aca="false">INDEX(品項主檔!$B$2:$B$11,MATCH($E5248,品項主檔!$A$2:$A$11,0))</f>
        <v>海鮮炒飯</v>
      </c>
      <c r="G5248" s="12" t="str">
        <f aca="false">INDEX(品項主檔!$C$2:$C$11,MATCH($E5248,品項主檔!$A$2:$A$11,0))</f>
        <v>主食</v>
      </c>
      <c r="H5248" s="17" t="n">
        <f aca="false">SUMIFS(品項年度售價!$D$2:$D$31,品項年度售價!$A$2:$A$31,$B5248,品項年度售價!$B$2:$B$31,$E5248)</f>
        <v>265</v>
      </c>
      <c r="I5248" s="4" t="n">
        <v>309</v>
      </c>
      <c r="J5248" s="14" t="n">
        <f aca="false">H5248*I5248</f>
        <v>81885</v>
      </c>
    </row>
    <row r="5249" customFormat="false" ht="15" hidden="false" customHeight="false" outlineLevel="0" collapsed="false">
      <c r="A5249" s="6" t="str">
        <f aca="false">TEXT(B5249,"0")&amp;"-"&amp;TEXT(C5249,"00")</f>
        <v>2026-04</v>
      </c>
      <c r="B5249" s="4" t="n">
        <v>2026</v>
      </c>
      <c r="C5249" s="4" t="n">
        <v>4</v>
      </c>
      <c r="D5249" s="9" t="s">
        <v>318</v>
      </c>
      <c r="E5249" s="9" t="s">
        <v>364</v>
      </c>
      <c r="F5249" s="12" t="str">
        <f aca="false">INDEX(品項主檔!$B$2:$B$11,MATCH($E5249,品項主檔!$A$2:$A$11,0))</f>
        <v>酸辣湯</v>
      </c>
      <c r="G5249" s="12" t="str">
        <f aca="false">INDEX(品項主檔!$C$2:$C$11,MATCH($E5249,品項主檔!$A$2:$A$11,0))</f>
        <v>湯品</v>
      </c>
      <c r="H5249" s="17" t="n">
        <f aca="false">SUMIFS(品項年度售價!$D$2:$D$31,品項年度售價!$A$2:$A$31,$B5249,品項年度售價!$B$2:$B$31,$E5249)</f>
        <v>65</v>
      </c>
      <c r="I5249" s="4" t="n">
        <v>1532</v>
      </c>
      <c r="J5249" s="14" t="n">
        <f aca="false">H5249*I5249</f>
        <v>99580</v>
      </c>
    </row>
    <row r="5250" customFormat="false" ht="15" hidden="false" customHeight="false" outlineLevel="0" collapsed="false">
      <c r="A5250" s="6" t="str">
        <f aca="false">TEXT(B5250,"0")&amp;"-"&amp;TEXT(C5250,"00")</f>
        <v>2026-04</v>
      </c>
      <c r="B5250" s="4" t="n">
        <v>2026</v>
      </c>
      <c r="C5250" s="4" t="n">
        <v>4</v>
      </c>
      <c r="D5250" s="9" t="s">
        <v>318</v>
      </c>
      <c r="E5250" s="9" t="s">
        <v>367</v>
      </c>
      <c r="F5250" s="12" t="str">
        <f aca="false">INDEX(品項主檔!$B$2:$B$11,MATCH($E5250,品項主檔!$A$2:$A$11,0))</f>
        <v>招牌滷味拼盤</v>
      </c>
      <c r="G5250" s="12" t="str">
        <f aca="false">INDEX(品項主檔!$C$2:$C$11,MATCH($E5250,品項主檔!$A$2:$A$11,0))</f>
        <v>小菜</v>
      </c>
      <c r="H5250" s="17" t="n">
        <f aca="false">SUMIFS(品項年度售價!$D$2:$D$31,品項年度售價!$A$2:$A$31,$B5250,品項年度售價!$B$2:$B$31,$E5250)</f>
        <v>130</v>
      </c>
      <c r="I5250" s="4" t="n">
        <v>1033</v>
      </c>
      <c r="J5250" s="14" t="n">
        <f aca="false">H5250*I5250</f>
        <v>134290</v>
      </c>
    </row>
    <row r="5251" customFormat="false" ht="15" hidden="false" customHeight="false" outlineLevel="0" collapsed="false">
      <c r="A5251" s="6" t="str">
        <f aca="false">TEXT(B5251,"0")&amp;"-"&amp;TEXT(C5251,"00")</f>
        <v>2026-04</v>
      </c>
      <c r="B5251" s="4" t="n">
        <v>2026</v>
      </c>
      <c r="C5251" s="4" t="n">
        <v>4</v>
      </c>
      <c r="D5251" s="9" t="s">
        <v>318</v>
      </c>
      <c r="E5251" s="9" t="s">
        <v>370</v>
      </c>
      <c r="F5251" s="12" t="str">
        <f aca="false">INDEX(品項主檔!$B$2:$B$11,MATCH($E5251,品項主檔!$A$2:$A$11,0))</f>
        <v>古早味紅茶</v>
      </c>
      <c r="G5251" s="12" t="str">
        <f aca="false">INDEX(品項主檔!$C$2:$C$11,MATCH($E5251,品項主檔!$A$2:$A$11,0))</f>
        <v>飲品</v>
      </c>
      <c r="H5251" s="17" t="n">
        <f aca="false">SUMIFS(品項年度售價!$D$2:$D$31,品項年度售價!$A$2:$A$31,$B5251,品項年度售價!$B$2:$B$31,$E5251)</f>
        <v>45</v>
      </c>
      <c r="I5251" s="4" t="n">
        <v>2857</v>
      </c>
      <c r="J5251" s="14" t="n">
        <f aca="false">H5251*I5251</f>
        <v>128565</v>
      </c>
    </row>
    <row r="5252" customFormat="false" ht="15" hidden="false" customHeight="false" outlineLevel="0" collapsed="false">
      <c r="A5252" s="6" t="str">
        <f aca="false">TEXT(B5252,"0")&amp;"-"&amp;TEXT(C5252,"00")</f>
        <v>2026-04</v>
      </c>
      <c r="B5252" s="4" t="n">
        <v>2026</v>
      </c>
      <c r="C5252" s="4" t="n">
        <v>4</v>
      </c>
      <c r="D5252" s="9" t="s">
        <v>323</v>
      </c>
      <c r="E5252" s="9" t="s">
        <v>349</v>
      </c>
      <c r="F5252" s="12" t="str">
        <f aca="false">INDEX(品項主檔!$B$2:$B$11,MATCH($E5252,品項主檔!$A$2:$A$11,0))</f>
        <v>招牌牛肉麵</v>
      </c>
      <c r="G5252" s="12" t="str">
        <f aca="false">INDEX(品項主檔!$C$2:$C$11,MATCH($E5252,品項主檔!$A$2:$A$11,0))</f>
        <v>主食</v>
      </c>
      <c r="H5252" s="17" t="n">
        <f aca="false">SUMIFS(品項年度售價!$D$2:$D$31,品項年度售價!$A$2:$A$31,$B5252,品項年度售價!$B$2:$B$31,$E5252)</f>
        <v>305</v>
      </c>
      <c r="I5252" s="4" t="n">
        <v>319</v>
      </c>
      <c r="J5252" s="14" t="n">
        <f aca="false">H5252*I5252</f>
        <v>97295</v>
      </c>
    </row>
    <row r="5253" customFormat="false" ht="15" hidden="false" customHeight="false" outlineLevel="0" collapsed="false">
      <c r="A5253" s="6" t="str">
        <f aca="false">TEXT(B5253,"0")&amp;"-"&amp;TEXT(C5253,"00")</f>
        <v>2026-04</v>
      </c>
      <c r="B5253" s="4" t="n">
        <v>2026</v>
      </c>
      <c r="C5253" s="4" t="n">
        <v>4</v>
      </c>
      <c r="D5253" s="9" t="s">
        <v>323</v>
      </c>
      <c r="E5253" s="9" t="s">
        <v>352</v>
      </c>
      <c r="F5253" s="12" t="str">
        <f aca="false">INDEX(品項主檔!$B$2:$B$11,MATCH($E5253,品項主檔!$A$2:$A$11,0))</f>
        <v>三杯雞定食</v>
      </c>
      <c r="G5253" s="12" t="str">
        <f aca="false">INDEX(品項主檔!$C$2:$C$11,MATCH($E5253,品項主檔!$A$2:$A$11,0))</f>
        <v>主食</v>
      </c>
      <c r="H5253" s="17" t="n">
        <f aca="false">SUMIFS(品項年度售價!$D$2:$D$31,品項年度售價!$A$2:$A$31,$B5253,品項年度售價!$B$2:$B$31,$E5253)</f>
        <v>275</v>
      </c>
      <c r="I5253" s="4" t="n">
        <v>335</v>
      </c>
      <c r="J5253" s="14" t="n">
        <f aca="false">H5253*I5253</f>
        <v>92125</v>
      </c>
    </row>
    <row r="5254" customFormat="false" ht="15" hidden="false" customHeight="false" outlineLevel="0" collapsed="false">
      <c r="A5254" s="6" t="str">
        <f aca="false">TEXT(B5254,"0")&amp;"-"&amp;TEXT(C5254,"00")</f>
        <v>2026-04</v>
      </c>
      <c r="B5254" s="4" t="n">
        <v>2026</v>
      </c>
      <c r="C5254" s="4" t="n">
        <v>4</v>
      </c>
      <c r="D5254" s="9" t="s">
        <v>323</v>
      </c>
      <c r="E5254" s="9" t="s">
        <v>354</v>
      </c>
      <c r="F5254" s="12" t="str">
        <f aca="false">INDEX(品項主檔!$B$2:$B$11,MATCH($E5254,品項主檔!$A$2:$A$11,0))</f>
        <v>蔥油雞腿飯</v>
      </c>
      <c r="G5254" s="12" t="str">
        <f aca="false">INDEX(品項主檔!$C$2:$C$11,MATCH($E5254,品項主檔!$A$2:$A$11,0))</f>
        <v>主食</v>
      </c>
      <c r="H5254" s="17" t="n">
        <f aca="false">SUMIFS(品項年度售價!$D$2:$D$31,品項年度售價!$A$2:$A$31,$B5254,品項年度售價!$B$2:$B$31,$E5254)</f>
        <v>240</v>
      </c>
      <c r="I5254" s="4" t="n">
        <v>260</v>
      </c>
      <c r="J5254" s="14" t="n">
        <f aca="false">H5254*I5254</f>
        <v>62400</v>
      </c>
    </row>
    <row r="5255" customFormat="false" ht="15" hidden="false" customHeight="false" outlineLevel="0" collapsed="false">
      <c r="A5255" s="6" t="str">
        <f aca="false">TEXT(B5255,"0")&amp;"-"&amp;TEXT(C5255,"00")</f>
        <v>2026-04</v>
      </c>
      <c r="B5255" s="4" t="n">
        <v>2026</v>
      </c>
      <c r="C5255" s="4" t="n">
        <v>4</v>
      </c>
      <c r="D5255" s="9" t="s">
        <v>323</v>
      </c>
      <c r="E5255" s="9" t="s">
        <v>356</v>
      </c>
      <c r="F5255" s="12" t="str">
        <f aca="false">INDEX(品項主檔!$B$2:$B$11,MATCH($E5255,品項主檔!$A$2:$A$11,0))</f>
        <v>黑胡椒豬排飯</v>
      </c>
      <c r="G5255" s="12" t="str">
        <f aca="false">INDEX(品項主檔!$C$2:$C$11,MATCH($E5255,品項主檔!$A$2:$A$11,0))</f>
        <v>主食</v>
      </c>
      <c r="H5255" s="17" t="n">
        <f aca="false">SUMIFS(品項年度售價!$D$2:$D$31,品項年度售價!$A$2:$A$31,$B5255,品項年度售價!$B$2:$B$31,$E5255)</f>
        <v>255</v>
      </c>
      <c r="I5255" s="4" t="n">
        <v>372</v>
      </c>
      <c r="J5255" s="14" t="n">
        <f aca="false">H5255*I5255</f>
        <v>94860</v>
      </c>
    </row>
    <row r="5256" customFormat="false" ht="15" hidden="false" customHeight="false" outlineLevel="0" collapsed="false">
      <c r="A5256" s="6" t="str">
        <f aca="false">TEXT(B5256,"0")&amp;"-"&amp;TEXT(C5256,"00")</f>
        <v>2026-04</v>
      </c>
      <c r="B5256" s="4" t="n">
        <v>2026</v>
      </c>
      <c r="C5256" s="4" t="n">
        <v>4</v>
      </c>
      <c r="D5256" s="9" t="s">
        <v>323</v>
      </c>
      <c r="E5256" s="9" t="s">
        <v>358</v>
      </c>
      <c r="F5256" s="12" t="str">
        <f aca="false">INDEX(品項主檔!$B$2:$B$11,MATCH($E5256,品項主檔!$A$2:$A$11,0))</f>
        <v>麻油雞湯麵</v>
      </c>
      <c r="G5256" s="12" t="str">
        <f aca="false">INDEX(品項主檔!$C$2:$C$11,MATCH($E5256,品項主檔!$A$2:$A$11,0))</f>
        <v>主食</v>
      </c>
      <c r="H5256" s="17" t="n">
        <f aca="false">SUMIFS(品項年度售價!$D$2:$D$31,品項年度售價!$A$2:$A$31,$B5256,品項年度售價!$B$2:$B$31,$E5256)</f>
        <v>320</v>
      </c>
      <c r="I5256" s="4" t="n">
        <v>199</v>
      </c>
      <c r="J5256" s="14" t="n">
        <f aca="false">H5256*I5256</f>
        <v>63680</v>
      </c>
    </row>
    <row r="5257" customFormat="false" ht="15" hidden="false" customHeight="false" outlineLevel="0" collapsed="false">
      <c r="A5257" s="6" t="str">
        <f aca="false">TEXT(B5257,"0")&amp;"-"&amp;TEXT(C5257,"00")</f>
        <v>2026-04</v>
      </c>
      <c r="B5257" s="4" t="n">
        <v>2026</v>
      </c>
      <c r="C5257" s="4" t="n">
        <v>4</v>
      </c>
      <c r="D5257" s="9" t="s">
        <v>323</v>
      </c>
      <c r="E5257" s="9" t="s">
        <v>360</v>
      </c>
      <c r="F5257" s="12" t="str">
        <f aca="false">INDEX(品項主檔!$B$2:$B$11,MATCH($E5257,品項主檔!$A$2:$A$11,0))</f>
        <v>塔香涼麵</v>
      </c>
      <c r="G5257" s="12" t="str">
        <f aca="false">INDEX(品項主檔!$C$2:$C$11,MATCH($E5257,品項主檔!$A$2:$A$11,0))</f>
        <v>主食</v>
      </c>
      <c r="H5257" s="17" t="n">
        <f aca="false">SUMIFS(品項年度售價!$D$2:$D$31,品項年度售價!$A$2:$A$31,$B5257,品項年度售價!$B$2:$B$31,$E5257)</f>
        <v>195</v>
      </c>
      <c r="I5257" s="4" t="n">
        <v>262</v>
      </c>
      <c r="J5257" s="14" t="n">
        <f aca="false">H5257*I5257</f>
        <v>51090</v>
      </c>
    </row>
    <row r="5258" customFormat="false" ht="15" hidden="false" customHeight="false" outlineLevel="0" collapsed="false">
      <c r="A5258" s="6" t="str">
        <f aca="false">TEXT(B5258,"0")&amp;"-"&amp;TEXT(C5258,"00")</f>
        <v>2026-04</v>
      </c>
      <c r="B5258" s="4" t="n">
        <v>2026</v>
      </c>
      <c r="C5258" s="4" t="n">
        <v>4</v>
      </c>
      <c r="D5258" s="9" t="s">
        <v>323</v>
      </c>
      <c r="E5258" s="9" t="s">
        <v>362</v>
      </c>
      <c r="F5258" s="12" t="str">
        <f aca="false">INDEX(品項主檔!$B$2:$B$11,MATCH($E5258,品項主檔!$A$2:$A$11,0))</f>
        <v>海鮮炒飯</v>
      </c>
      <c r="G5258" s="12" t="str">
        <f aca="false">INDEX(品項主檔!$C$2:$C$11,MATCH($E5258,品項主檔!$A$2:$A$11,0))</f>
        <v>主食</v>
      </c>
      <c r="H5258" s="17" t="n">
        <f aca="false">SUMIFS(品項年度售價!$D$2:$D$31,品項年度售價!$A$2:$A$31,$B5258,品項年度售價!$B$2:$B$31,$E5258)</f>
        <v>265</v>
      </c>
      <c r="I5258" s="4" t="n">
        <v>322</v>
      </c>
      <c r="J5258" s="14" t="n">
        <f aca="false">H5258*I5258</f>
        <v>85330</v>
      </c>
    </row>
    <row r="5259" customFormat="false" ht="15" hidden="false" customHeight="false" outlineLevel="0" collapsed="false">
      <c r="A5259" s="6" t="str">
        <f aca="false">TEXT(B5259,"0")&amp;"-"&amp;TEXT(C5259,"00")</f>
        <v>2026-04</v>
      </c>
      <c r="B5259" s="4" t="n">
        <v>2026</v>
      </c>
      <c r="C5259" s="4" t="n">
        <v>4</v>
      </c>
      <c r="D5259" s="9" t="s">
        <v>323</v>
      </c>
      <c r="E5259" s="9" t="s">
        <v>364</v>
      </c>
      <c r="F5259" s="12" t="str">
        <f aca="false">INDEX(品項主檔!$B$2:$B$11,MATCH($E5259,品項主檔!$A$2:$A$11,0))</f>
        <v>酸辣湯</v>
      </c>
      <c r="G5259" s="12" t="str">
        <f aca="false">INDEX(品項主檔!$C$2:$C$11,MATCH($E5259,品項主檔!$A$2:$A$11,0))</f>
        <v>湯品</v>
      </c>
      <c r="H5259" s="17" t="n">
        <f aca="false">SUMIFS(品項年度售價!$D$2:$D$31,品項年度售價!$A$2:$A$31,$B5259,品項年度售價!$B$2:$B$31,$E5259)</f>
        <v>65</v>
      </c>
      <c r="I5259" s="4" t="n">
        <v>1226</v>
      </c>
      <c r="J5259" s="14" t="n">
        <f aca="false">H5259*I5259</f>
        <v>79690</v>
      </c>
    </row>
    <row r="5260" customFormat="false" ht="15" hidden="false" customHeight="false" outlineLevel="0" collapsed="false">
      <c r="A5260" s="6" t="str">
        <f aca="false">TEXT(B5260,"0")&amp;"-"&amp;TEXT(C5260,"00")</f>
        <v>2026-04</v>
      </c>
      <c r="B5260" s="4" t="n">
        <v>2026</v>
      </c>
      <c r="C5260" s="4" t="n">
        <v>4</v>
      </c>
      <c r="D5260" s="9" t="s">
        <v>323</v>
      </c>
      <c r="E5260" s="9" t="s">
        <v>367</v>
      </c>
      <c r="F5260" s="12" t="str">
        <f aca="false">INDEX(品項主檔!$B$2:$B$11,MATCH($E5260,品項主檔!$A$2:$A$11,0))</f>
        <v>招牌滷味拼盤</v>
      </c>
      <c r="G5260" s="12" t="str">
        <f aca="false">INDEX(品項主檔!$C$2:$C$11,MATCH($E5260,品項主檔!$A$2:$A$11,0))</f>
        <v>小菜</v>
      </c>
      <c r="H5260" s="17" t="n">
        <f aca="false">SUMIFS(品項年度售價!$D$2:$D$31,品項年度售價!$A$2:$A$31,$B5260,品項年度售價!$B$2:$B$31,$E5260)</f>
        <v>130</v>
      </c>
      <c r="I5260" s="4" t="n">
        <v>1301</v>
      </c>
      <c r="J5260" s="14" t="n">
        <f aca="false">H5260*I5260</f>
        <v>169130</v>
      </c>
    </row>
    <row r="5261" customFormat="false" ht="15" hidden="false" customHeight="false" outlineLevel="0" collapsed="false">
      <c r="A5261" s="6" t="str">
        <f aca="false">TEXT(B5261,"0")&amp;"-"&amp;TEXT(C5261,"00")</f>
        <v>2026-04</v>
      </c>
      <c r="B5261" s="4" t="n">
        <v>2026</v>
      </c>
      <c r="C5261" s="4" t="n">
        <v>4</v>
      </c>
      <c r="D5261" s="9" t="s">
        <v>323</v>
      </c>
      <c r="E5261" s="9" t="s">
        <v>370</v>
      </c>
      <c r="F5261" s="12" t="str">
        <f aca="false">INDEX(品項主檔!$B$2:$B$11,MATCH($E5261,品項主檔!$A$2:$A$11,0))</f>
        <v>古早味紅茶</v>
      </c>
      <c r="G5261" s="12" t="str">
        <f aca="false">INDEX(品項主檔!$C$2:$C$11,MATCH($E5261,品項主檔!$A$2:$A$11,0))</f>
        <v>飲品</v>
      </c>
      <c r="H5261" s="17" t="n">
        <f aca="false">SUMIFS(品項年度售價!$D$2:$D$31,品項年度售價!$A$2:$A$31,$B5261,品項年度售價!$B$2:$B$31,$E5261)</f>
        <v>45</v>
      </c>
      <c r="I5261" s="4" t="n">
        <v>2414</v>
      </c>
      <c r="J5261" s="14" t="n">
        <f aca="false">H5261*I5261</f>
        <v>108630</v>
      </c>
    </row>
    <row r="5262" customFormat="false" ht="15" hidden="false" customHeight="false" outlineLevel="0" collapsed="false">
      <c r="A5262" s="6" t="str">
        <f aca="false">TEXT(B5262,"0")&amp;"-"&amp;TEXT(C5262,"00")</f>
        <v>2026-04</v>
      </c>
      <c r="B5262" s="4" t="n">
        <v>2026</v>
      </c>
      <c r="C5262" s="4" t="n">
        <v>4</v>
      </c>
      <c r="D5262" s="9" t="s">
        <v>262</v>
      </c>
      <c r="E5262" s="9" t="s">
        <v>349</v>
      </c>
      <c r="F5262" s="12" t="str">
        <f aca="false">INDEX(品項主檔!$B$2:$B$11,MATCH($E5262,品項主檔!$A$2:$A$11,0))</f>
        <v>招牌牛肉麵</v>
      </c>
      <c r="G5262" s="12" t="str">
        <f aca="false">INDEX(品項主檔!$C$2:$C$11,MATCH($E5262,品項主檔!$A$2:$A$11,0))</f>
        <v>主食</v>
      </c>
      <c r="H5262" s="17" t="n">
        <f aca="false">SUMIFS(品項年度售價!$D$2:$D$31,品項年度售價!$A$2:$A$31,$B5262,品項年度售價!$B$2:$B$31,$E5262)</f>
        <v>305</v>
      </c>
      <c r="I5262" s="4" t="n">
        <v>475</v>
      </c>
      <c r="J5262" s="14" t="n">
        <f aca="false">H5262*I5262</f>
        <v>144875</v>
      </c>
    </row>
    <row r="5263" customFormat="false" ht="15" hidden="false" customHeight="false" outlineLevel="0" collapsed="false">
      <c r="A5263" s="6" t="str">
        <f aca="false">TEXT(B5263,"0")&amp;"-"&amp;TEXT(C5263,"00")</f>
        <v>2026-04</v>
      </c>
      <c r="B5263" s="4" t="n">
        <v>2026</v>
      </c>
      <c r="C5263" s="4" t="n">
        <v>4</v>
      </c>
      <c r="D5263" s="9" t="s">
        <v>262</v>
      </c>
      <c r="E5263" s="9" t="s">
        <v>352</v>
      </c>
      <c r="F5263" s="12" t="str">
        <f aca="false">INDEX(品項主檔!$B$2:$B$11,MATCH($E5263,品項主檔!$A$2:$A$11,0))</f>
        <v>三杯雞定食</v>
      </c>
      <c r="G5263" s="12" t="str">
        <f aca="false">INDEX(品項主檔!$C$2:$C$11,MATCH($E5263,品項主檔!$A$2:$A$11,0))</f>
        <v>主食</v>
      </c>
      <c r="H5263" s="17" t="n">
        <f aca="false">SUMIFS(品項年度售價!$D$2:$D$31,品項年度售價!$A$2:$A$31,$B5263,品項年度售價!$B$2:$B$31,$E5263)</f>
        <v>275</v>
      </c>
      <c r="I5263" s="4" t="n">
        <v>616</v>
      </c>
      <c r="J5263" s="14" t="n">
        <f aca="false">H5263*I5263</f>
        <v>169400</v>
      </c>
    </row>
    <row r="5264" customFormat="false" ht="15" hidden="false" customHeight="false" outlineLevel="0" collapsed="false">
      <c r="A5264" s="6" t="str">
        <f aca="false">TEXT(B5264,"0")&amp;"-"&amp;TEXT(C5264,"00")</f>
        <v>2026-04</v>
      </c>
      <c r="B5264" s="4" t="n">
        <v>2026</v>
      </c>
      <c r="C5264" s="4" t="n">
        <v>4</v>
      </c>
      <c r="D5264" s="9" t="s">
        <v>262</v>
      </c>
      <c r="E5264" s="9" t="s">
        <v>354</v>
      </c>
      <c r="F5264" s="12" t="str">
        <f aca="false">INDEX(品項主檔!$B$2:$B$11,MATCH($E5264,品項主檔!$A$2:$A$11,0))</f>
        <v>蔥油雞腿飯</v>
      </c>
      <c r="G5264" s="12" t="str">
        <f aca="false">INDEX(品項主檔!$C$2:$C$11,MATCH($E5264,品項主檔!$A$2:$A$11,0))</f>
        <v>主食</v>
      </c>
      <c r="H5264" s="17" t="n">
        <f aca="false">SUMIFS(品項年度售價!$D$2:$D$31,品項年度售價!$A$2:$A$31,$B5264,品項年度售價!$B$2:$B$31,$E5264)</f>
        <v>240</v>
      </c>
      <c r="I5264" s="4" t="n">
        <v>685</v>
      </c>
      <c r="J5264" s="14" t="n">
        <f aca="false">H5264*I5264</f>
        <v>164400</v>
      </c>
    </row>
    <row r="5265" customFormat="false" ht="15" hidden="false" customHeight="false" outlineLevel="0" collapsed="false">
      <c r="A5265" s="6" t="str">
        <f aca="false">TEXT(B5265,"0")&amp;"-"&amp;TEXT(C5265,"00")</f>
        <v>2026-04</v>
      </c>
      <c r="B5265" s="4" t="n">
        <v>2026</v>
      </c>
      <c r="C5265" s="4" t="n">
        <v>4</v>
      </c>
      <c r="D5265" s="9" t="s">
        <v>262</v>
      </c>
      <c r="E5265" s="9" t="s">
        <v>356</v>
      </c>
      <c r="F5265" s="12" t="str">
        <f aca="false">INDEX(品項主檔!$B$2:$B$11,MATCH($E5265,品項主檔!$A$2:$A$11,0))</f>
        <v>黑胡椒豬排飯</v>
      </c>
      <c r="G5265" s="12" t="str">
        <f aca="false">INDEX(品項主檔!$C$2:$C$11,MATCH($E5265,品項主檔!$A$2:$A$11,0))</f>
        <v>主食</v>
      </c>
      <c r="H5265" s="17" t="n">
        <f aca="false">SUMIFS(品項年度售價!$D$2:$D$31,品項年度售價!$A$2:$A$31,$B5265,品項年度售價!$B$2:$B$31,$E5265)</f>
        <v>255</v>
      </c>
      <c r="I5265" s="4" t="n">
        <v>668</v>
      </c>
      <c r="J5265" s="14" t="n">
        <f aca="false">H5265*I5265</f>
        <v>170340</v>
      </c>
    </row>
    <row r="5266" customFormat="false" ht="15" hidden="false" customHeight="false" outlineLevel="0" collapsed="false">
      <c r="A5266" s="6" t="str">
        <f aca="false">TEXT(B5266,"0")&amp;"-"&amp;TEXT(C5266,"00")</f>
        <v>2026-04</v>
      </c>
      <c r="B5266" s="4" t="n">
        <v>2026</v>
      </c>
      <c r="C5266" s="4" t="n">
        <v>4</v>
      </c>
      <c r="D5266" s="9" t="s">
        <v>262</v>
      </c>
      <c r="E5266" s="9" t="s">
        <v>358</v>
      </c>
      <c r="F5266" s="12" t="str">
        <f aca="false">INDEX(品項主檔!$B$2:$B$11,MATCH($E5266,品項主檔!$A$2:$A$11,0))</f>
        <v>麻油雞湯麵</v>
      </c>
      <c r="G5266" s="12" t="str">
        <f aca="false">INDEX(品項主檔!$C$2:$C$11,MATCH($E5266,品項主檔!$A$2:$A$11,0))</f>
        <v>主食</v>
      </c>
      <c r="H5266" s="17" t="n">
        <f aca="false">SUMIFS(品項年度售價!$D$2:$D$31,品項年度售價!$A$2:$A$31,$B5266,品項年度售價!$B$2:$B$31,$E5266)</f>
        <v>320</v>
      </c>
      <c r="I5266" s="4" t="n">
        <v>407</v>
      </c>
      <c r="J5266" s="14" t="n">
        <f aca="false">H5266*I5266</f>
        <v>130240</v>
      </c>
    </row>
    <row r="5267" customFormat="false" ht="15" hidden="false" customHeight="false" outlineLevel="0" collapsed="false">
      <c r="A5267" s="6" t="str">
        <f aca="false">TEXT(B5267,"0")&amp;"-"&amp;TEXT(C5267,"00")</f>
        <v>2026-04</v>
      </c>
      <c r="B5267" s="4" t="n">
        <v>2026</v>
      </c>
      <c r="C5267" s="4" t="n">
        <v>4</v>
      </c>
      <c r="D5267" s="9" t="s">
        <v>262</v>
      </c>
      <c r="E5267" s="9" t="s">
        <v>360</v>
      </c>
      <c r="F5267" s="12" t="str">
        <f aca="false">INDEX(品項主檔!$B$2:$B$11,MATCH($E5267,品項主檔!$A$2:$A$11,0))</f>
        <v>塔香涼麵</v>
      </c>
      <c r="G5267" s="12" t="str">
        <f aca="false">INDEX(品項主檔!$C$2:$C$11,MATCH($E5267,品項主檔!$A$2:$A$11,0))</f>
        <v>主食</v>
      </c>
      <c r="H5267" s="17" t="n">
        <f aca="false">SUMIFS(品項年度售價!$D$2:$D$31,品項年度售價!$A$2:$A$31,$B5267,品項年度售價!$B$2:$B$31,$E5267)</f>
        <v>195</v>
      </c>
      <c r="I5267" s="4" t="n">
        <v>700</v>
      </c>
      <c r="J5267" s="14" t="n">
        <f aca="false">H5267*I5267</f>
        <v>136500</v>
      </c>
    </row>
    <row r="5268" customFormat="false" ht="15" hidden="false" customHeight="false" outlineLevel="0" collapsed="false">
      <c r="A5268" s="6" t="str">
        <f aca="false">TEXT(B5268,"0")&amp;"-"&amp;TEXT(C5268,"00")</f>
        <v>2026-04</v>
      </c>
      <c r="B5268" s="4" t="n">
        <v>2026</v>
      </c>
      <c r="C5268" s="4" t="n">
        <v>4</v>
      </c>
      <c r="D5268" s="9" t="s">
        <v>262</v>
      </c>
      <c r="E5268" s="9" t="s">
        <v>362</v>
      </c>
      <c r="F5268" s="12" t="str">
        <f aca="false">INDEX(品項主檔!$B$2:$B$11,MATCH($E5268,品項主檔!$A$2:$A$11,0))</f>
        <v>海鮮炒飯</v>
      </c>
      <c r="G5268" s="12" t="str">
        <f aca="false">INDEX(品項主檔!$C$2:$C$11,MATCH($E5268,品項主檔!$A$2:$A$11,0))</f>
        <v>主食</v>
      </c>
      <c r="H5268" s="17" t="n">
        <f aca="false">SUMIFS(品項年度售價!$D$2:$D$31,品項年度售價!$A$2:$A$31,$B5268,品項年度售價!$B$2:$B$31,$E5268)</f>
        <v>265</v>
      </c>
      <c r="I5268" s="4" t="n">
        <v>572</v>
      </c>
      <c r="J5268" s="14" t="n">
        <f aca="false">H5268*I5268</f>
        <v>151580</v>
      </c>
    </row>
    <row r="5269" customFormat="false" ht="15" hidden="false" customHeight="false" outlineLevel="0" collapsed="false">
      <c r="A5269" s="6" t="str">
        <f aca="false">TEXT(B5269,"0")&amp;"-"&amp;TEXT(C5269,"00")</f>
        <v>2026-04</v>
      </c>
      <c r="B5269" s="4" t="n">
        <v>2026</v>
      </c>
      <c r="C5269" s="4" t="n">
        <v>4</v>
      </c>
      <c r="D5269" s="9" t="s">
        <v>262</v>
      </c>
      <c r="E5269" s="9" t="s">
        <v>364</v>
      </c>
      <c r="F5269" s="12" t="str">
        <f aca="false">INDEX(品項主檔!$B$2:$B$11,MATCH($E5269,品項主檔!$A$2:$A$11,0))</f>
        <v>酸辣湯</v>
      </c>
      <c r="G5269" s="12" t="str">
        <f aca="false">INDEX(品項主檔!$C$2:$C$11,MATCH($E5269,品項主檔!$A$2:$A$11,0))</f>
        <v>湯品</v>
      </c>
      <c r="H5269" s="17" t="n">
        <f aca="false">SUMIFS(品項年度售價!$D$2:$D$31,品項年度售價!$A$2:$A$31,$B5269,品項年度售價!$B$2:$B$31,$E5269)</f>
        <v>65</v>
      </c>
      <c r="I5269" s="4" t="n">
        <v>2246</v>
      </c>
      <c r="J5269" s="14" t="n">
        <f aca="false">H5269*I5269</f>
        <v>145990</v>
      </c>
    </row>
    <row r="5270" customFormat="false" ht="15" hidden="false" customHeight="false" outlineLevel="0" collapsed="false">
      <c r="A5270" s="6" t="str">
        <f aca="false">TEXT(B5270,"0")&amp;"-"&amp;TEXT(C5270,"00")</f>
        <v>2026-04</v>
      </c>
      <c r="B5270" s="4" t="n">
        <v>2026</v>
      </c>
      <c r="C5270" s="4" t="n">
        <v>4</v>
      </c>
      <c r="D5270" s="9" t="s">
        <v>262</v>
      </c>
      <c r="E5270" s="9" t="s">
        <v>367</v>
      </c>
      <c r="F5270" s="12" t="str">
        <f aca="false">INDEX(品項主檔!$B$2:$B$11,MATCH($E5270,品項主檔!$A$2:$A$11,0))</f>
        <v>招牌滷味拼盤</v>
      </c>
      <c r="G5270" s="12" t="str">
        <f aca="false">INDEX(品項主檔!$C$2:$C$11,MATCH($E5270,品項主檔!$A$2:$A$11,0))</f>
        <v>小菜</v>
      </c>
      <c r="H5270" s="17" t="n">
        <f aca="false">SUMIFS(品項年度售價!$D$2:$D$31,品項年度售價!$A$2:$A$31,$B5270,品項年度售價!$B$2:$B$31,$E5270)</f>
        <v>130</v>
      </c>
      <c r="I5270" s="4" t="n">
        <v>2411</v>
      </c>
      <c r="J5270" s="14" t="n">
        <f aca="false">H5270*I5270</f>
        <v>313430</v>
      </c>
    </row>
    <row r="5271" customFormat="false" ht="15" hidden="false" customHeight="false" outlineLevel="0" collapsed="false">
      <c r="A5271" s="6" t="str">
        <f aca="false">TEXT(B5271,"0")&amp;"-"&amp;TEXT(C5271,"00")</f>
        <v>2026-04</v>
      </c>
      <c r="B5271" s="4" t="n">
        <v>2026</v>
      </c>
      <c r="C5271" s="4" t="n">
        <v>4</v>
      </c>
      <c r="D5271" s="9" t="s">
        <v>262</v>
      </c>
      <c r="E5271" s="9" t="s">
        <v>370</v>
      </c>
      <c r="F5271" s="12" t="str">
        <f aca="false">INDEX(品項主檔!$B$2:$B$11,MATCH($E5271,品項主檔!$A$2:$A$11,0))</f>
        <v>古早味紅茶</v>
      </c>
      <c r="G5271" s="12" t="str">
        <f aca="false">INDEX(品項主檔!$C$2:$C$11,MATCH($E5271,品項主檔!$A$2:$A$11,0))</f>
        <v>飲品</v>
      </c>
      <c r="H5271" s="17" t="n">
        <f aca="false">SUMIFS(品項年度售價!$D$2:$D$31,品項年度售價!$A$2:$A$31,$B5271,品項年度售價!$B$2:$B$31,$E5271)</f>
        <v>45</v>
      </c>
      <c r="I5271" s="4" t="n">
        <v>5416</v>
      </c>
      <c r="J5271" s="14" t="n">
        <f aca="false">H5271*I5271</f>
        <v>243720</v>
      </c>
    </row>
    <row r="5272" customFormat="false" ht="15" hidden="false" customHeight="false" outlineLevel="0" collapsed="false">
      <c r="A5272" s="6" t="str">
        <f aca="false">TEXT(B5272,"0")&amp;"-"&amp;TEXT(C5272,"00")</f>
        <v>2026-04</v>
      </c>
      <c r="B5272" s="4" t="n">
        <v>2026</v>
      </c>
      <c r="C5272" s="4" t="n">
        <v>4</v>
      </c>
      <c r="D5272" s="9" t="s">
        <v>269</v>
      </c>
      <c r="E5272" s="9" t="s">
        <v>349</v>
      </c>
      <c r="F5272" s="12" t="str">
        <f aca="false">INDEX(品項主檔!$B$2:$B$11,MATCH($E5272,品項主檔!$A$2:$A$11,0))</f>
        <v>招牌牛肉麵</v>
      </c>
      <c r="G5272" s="12" t="str">
        <f aca="false">INDEX(品項主檔!$C$2:$C$11,MATCH($E5272,品項主檔!$A$2:$A$11,0))</f>
        <v>主食</v>
      </c>
      <c r="H5272" s="17" t="n">
        <f aca="false">SUMIFS(品項年度售價!$D$2:$D$31,品項年度售價!$A$2:$A$31,$B5272,品項年度售價!$B$2:$B$31,$E5272)</f>
        <v>305</v>
      </c>
      <c r="I5272" s="4" t="n">
        <v>382</v>
      </c>
      <c r="J5272" s="14" t="n">
        <f aca="false">H5272*I5272</f>
        <v>116510</v>
      </c>
    </row>
    <row r="5273" customFormat="false" ht="15" hidden="false" customHeight="false" outlineLevel="0" collapsed="false">
      <c r="A5273" s="6" t="str">
        <f aca="false">TEXT(B5273,"0")&amp;"-"&amp;TEXT(C5273,"00")</f>
        <v>2026-04</v>
      </c>
      <c r="B5273" s="4" t="n">
        <v>2026</v>
      </c>
      <c r="C5273" s="4" t="n">
        <v>4</v>
      </c>
      <c r="D5273" s="9" t="s">
        <v>269</v>
      </c>
      <c r="E5273" s="9" t="s">
        <v>352</v>
      </c>
      <c r="F5273" s="12" t="str">
        <f aca="false">INDEX(品項主檔!$B$2:$B$11,MATCH($E5273,品項主檔!$A$2:$A$11,0))</f>
        <v>三杯雞定食</v>
      </c>
      <c r="G5273" s="12" t="str">
        <f aca="false">INDEX(品項主檔!$C$2:$C$11,MATCH($E5273,品項主檔!$A$2:$A$11,0))</f>
        <v>主食</v>
      </c>
      <c r="H5273" s="17" t="n">
        <f aca="false">SUMIFS(品項年度售價!$D$2:$D$31,品項年度售價!$A$2:$A$31,$B5273,品項年度售價!$B$2:$B$31,$E5273)</f>
        <v>275</v>
      </c>
      <c r="I5273" s="4" t="n">
        <v>393</v>
      </c>
      <c r="J5273" s="14" t="n">
        <f aca="false">H5273*I5273</f>
        <v>108075</v>
      </c>
    </row>
    <row r="5274" customFormat="false" ht="15" hidden="false" customHeight="false" outlineLevel="0" collapsed="false">
      <c r="A5274" s="6" t="str">
        <f aca="false">TEXT(B5274,"0")&amp;"-"&amp;TEXT(C5274,"00")</f>
        <v>2026-04</v>
      </c>
      <c r="B5274" s="4" t="n">
        <v>2026</v>
      </c>
      <c r="C5274" s="4" t="n">
        <v>4</v>
      </c>
      <c r="D5274" s="9" t="s">
        <v>269</v>
      </c>
      <c r="E5274" s="9" t="s">
        <v>354</v>
      </c>
      <c r="F5274" s="12" t="str">
        <f aca="false">INDEX(品項主檔!$B$2:$B$11,MATCH($E5274,品項主檔!$A$2:$A$11,0))</f>
        <v>蔥油雞腿飯</v>
      </c>
      <c r="G5274" s="12" t="str">
        <f aca="false">INDEX(品項主檔!$C$2:$C$11,MATCH($E5274,品項主檔!$A$2:$A$11,0))</f>
        <v>主食</v>
      </c>
      <c r="H5274" s="17" t="n">
        <f aca="false">SUMIFS(品項年度售價!$D$2:$D$31,品項年度售價!$A$2:$A$31,$B5274,品項年度售價!$B$2:$B$31,$E5274)</f>
        <v>240</v>
      </c>
      <c r="I5274" s="4" t="n">
        <v>509</v>
      </c>
      <c r="J5274" s="14" t="n">
        <f aca="false">H5274*I5274</f>
        <v>122160</v>
      </c>
    </row>
    <row r="5275" customFormat="false" ht="15" hidden="false" customHeight="false" outlineLevel="0" collapsed="false">
      <c r="A5275" s="6" t="str">
        <f aca="false">TEXT(B5275,"0")&amp;"-"&amp;TEXT(C5275,"00")</f>
        <v>2026-04</v>
      </c>
      <c r="B5275" s="4" t="n">
        <v>2026</v>
      </c>
      <c r="C5275" s="4" t="n">
        <v>4</v>
      </c>
      <c r="D5275" s="9" t="s">
        <v>269</v>
      </c>
      <c r="E5275" s="9" t="s">
        <v>356</v>
      </c>
      <c r="F5275" s="12" t="str">
        <f aca="false">INDEX(品項主檔!$B$2:$B$11,MATCH($E5275,品項主檔!$A$2:$A$11,0))</f>
        <v>黑胡椒豬排飯</v>
      </c>
      <c r="G5275" s="12" t="str">
        <f aca="false">INDEX(品項主檔!$C$2:$C$11,MATCH($E5275,品項主檔!$A$2:$A$11,0))</f>
        <v>主食</v>
      </c>
      <c r="H5275" s="17" t="n">
        <f aca="false">SUMIFS(品項年度售價!$D$2:$D$31,品項年度售價!$A$2:$A$31,$B5275,品項年度售價!$B$2:$B$31,$E5275)</f>
        <v>255</v>
      </c>
      <c r="I5275" s="4" t="n">
        <v>374</v>
      </c>
      <c r="J5275" s="14" t="n">
        <f aca="false">H5275*I5275</f>
        <v>95370</v>
      </c>
    </row>
    <row r="5276" customFormat="false" ht="15" hidden="false" customHeight="false" outlineLevel="0" collapsed="false">
      <c r="A5276" s="6" t="str">
        <f aca="false">TEXT(B5276,"0")&amp;"-"&amp;TEXT(C5276,"00")</f>
        <v>2026-04</v>
      </c>
      <c r="B5276" s="4" t="n">
        <v>2026</v>
      </c>
      <c r="C5276" s="4" t="n">
        <v>4</v>
      </c>
      <c r="D5276" s="9" t="s">
        <v>269</v>
      </c>
      <c r="E5276" s="9" t="s">
        <v>358</v>
      </c>
      <c r="F5276" s="12" t="str">
        <f aca="false">INDEX(品項主檔!$B$2:$B$11,MATCH($E5276,品項主檔!$A$2:$A$11,0))</f>
        <v>麻油雞湯麵</v>
      </c>
      <c r="G5276" s="12" t="str">
        <f aca="false">INDEX(品項主檔!$C$2:$C$11,MATCH($E5276,品項主檔!$A$2:$A$11,0))</f>
        <v>主食</v>
      </c>
      <c r="H5276" s="17" t="n">
        <f aca="false">SUMIFS(品項年度售價!$D$2:$D$31,品項年度售價!$A$2:$A$31,$B5276,品項年度售價!$B$2:$B$31,$E5276)</f>
        <v>320</v>
      </c>
      <c r="I5276" s="4" t="n">
        <v>303</v>
      </c>
      <c r="J5276" s="14" t="n">
        <f aca="false">H5276*I5276</f>
        <v>96960</v>
      </c>
    </row>
    <row r="5277" customFormat="false" ht="15" hidden="false" customHeight="false" outlineLevel="0" collapsed="false">
      <c r="A5277" s="6" t="str">
        <f aca="false">TEXT(B5277,"0")&amp;"-"&amp;TEXT(C5277,"00")</f>
        <v>2026-04</v>
      </c>
      <c r="B5277" s="4" t="n">
        <v>2026</v>
      </c>
      <c r="C5277" s="4" t="n">
        <v>4</v>
      </c>
      <c r="D5277" s="9" t="s">
        <v>269</v>
      </c>
      <c r="E5277" s="9" t="s">
        <v>360</v>
      </c>
      <c r="F5277" s="12" t="str">
        <f aca="false">INDEX(品項主檔!$B$2:$B$11,MATCH($E5277,品項主檔!$A$2:$A$11,0))</f>
        <v>塔香涼麵</v>
      </c>
      <c r="G5277" s="12" t="str">
        <f aca="false">INDEX(品項主檔!$C$2:$C$11,MATCH($E5277,品項主檔!$A$2:$A$11,0))</f>
        <v>主食</v>
      </c>
      <c r="H5277" s="17" t="n">
        <f aca="false">SUMIFS(品項年度售價!$D$2:$D$31,品項年度售價!$A$2:$A$31,$B5277,品項年度售價!$B$2:$B$31,$E5277)</f>
        <v>195</v>
      </c>
      <c r="I5277" s="4" t="n">
        <v>487</v>
      </c>
      <c r="J5277" s="14" t="n">
        <f aca="false">H5277*I5277</f>
        <v>94965</v>
      </c>
    </row>
    <row r="5278" customFormat="false" ht="15" hidden="false" customHeight="false" outlineLevel="0" collapsed="false">
      <c r="A5278" s="6" t="str">
        <f aca="false">TEXT(B5278,"0")&amp;"-"&amp;TEXT(C5278,"00")</f>
        <v>2026-04</v>
      </c>
      <c r="B5278" s="4" t="n">
        <v>2026</v>
      </c>
      <c r="C5278" s="4" t="n">
        <v>4</v>
      </c>
      <c r="D5278" s="9" t="s">
        <v>269</v>
      </c>
      <c r="E5278" s="9" t="s">
        <v>362</v>
      </c>
      <c r="F5278" s="12" t="str">
        <f aca="false">INDEX(品項主檔!$B$2:$B$11,MATCH($E5278,品項主檔!$A$2:$A$11,0))</f>
        <v>海鮮炒飯</v>
      </c>
      <c r="G5278" s="12" t="str">
        <f aca="false">INDEX(品項主檔!$C$2:$C$11,MATCH($E5278,品項主檔!$A$2:$A$11,0))</f>
        <v>主食</v>
      </c>
      <c r="H5278" s="17" t="n">
        <f aca="false">SUMIFS(品項年度售價!$D$2:$D$31,品項年度售價!$A$2:$A$31,$B5278,品項年度售價!$B$2:$B$31,$E5278)</f>
        <v>265</v>
      </c>
      <c r="I5278" s="4" t="n">
        <v>406</v>
      </c>
      <c r="J5278" s="14" t="n">
        <f aca="false">H5278*I5278</f>
        <v>107590</v>
      </c>
    </row>
    <row r="5279" customFormat="false" ht="15" hidden="false" customHeight="false" outlineLevel="0" collapsed="false">
      <c r="A5279" s="6" t="str">
        <f aca="false">TEXT(B5279,"0")&amp;"-"&amp;TEXT(C5279,"00")</f>
        <v>2026-04</v>
      </c>
      <c r="B5279" s="4" t="n">
        <v>2026</v>
      </c>
      <c r="C5279" s="4" t="n">
        <v>4</v>
      </c>
      <c r="D5279" s="9" t="s">
        <v>269</v>
      </c>
      <c r="E5279" s="9" t="s">
        <v>364</v>
      </c>
      <c r="F5279" s="12" t="str">
        <f aca="false">INDEX(品項主檔!$B$2:$B$11,MATCH($E5279,品項主檔!$A$2:$A$11,0))</f>
        <v>酸辣湯</v>
      </c>
      <c r="G5279" s="12" t="str">
        <f aca="false">INDEX(品項主檔!$C$2:$C$11,MATCH($E5279,品項主檔!$A$2:$A$11,0))</f>
        <v>湯品</v>
      </c>
      <c r="H5279" s="17" t="n">
        <f aca="false">SUMIFS(品項年度售價!$D$2:$D$31,品項年度售價!$A$2:$A$31,$B5279,品項年度售價!$B$2:$B$31,$E5279)</f>
        <v>65</v>
      </c>
      <c r="I5279" s="4" t="n">
        <v>2084</v>
      </c>
      <c r="J5279" s="14" t="n">
        <f aca="false">H5279*I5279</f>
        <v>135460</v>
      </c>
    </row>
    <row r="5280" customFormat="false" ht="15" hidden="false" customHeight="false" outlineLevel="0" collapsed="false">
      <c r="A5280" s="6" t="str">
        <f aca="false">TEXT(B5280,"0")&amp;"-"&amp;TEXT(C5280,"00")</f>
        <v>2026-04</v>
      </c>
      <c r="B5280" s="4" t="n">
        <v>2026</v>
      </c>
      <c r="C5280" s="4" t="n">
        <v>4</v>
      </c>
      <c r="D5280" s="9" t="s">
        <v>269</v>
      </c>
      <c r="E5280" s="9" t="s">
        <v>367</v>
      </c>
      <c r="F5280" s="12" t="str">
        <f aca="false">INDEX(品項主檔!$B$2:$B$11,MATCH($E5280,品項主檔!$A$2:$A$11,0))</f>
        <v>招牌滷味拼盤</v>
      </c>
      <c r="G5280" s="12" t="str">
        <f aca="false">INDEX(品項主檔!$C$2:$C$11,MATCH($E5280,品項主檔!$A$2:$A$11,0))</f>
        <v>小菜</v>
      </c>
      <c r="H5280" s="17" t="n">
        <f aca="false">SUMIFS(品項年度售價!$D$2:$D$31,品項年度售價!$A$2:$A$31,$B5280,品項年度售價!$B$2:$B$31,$E5280)</f>
        <v>130</v>
      </c>
      <c r="I5280" s="4" t="n">
        <v>1613</v>
      </c>
      <c r="J5280" s="14" t="n">
        <f aca="false">H5280*I5280</f>
        <v>209690</v>
      </c>
    </row>
    <row r="5281" customFormat="false" ht="15" hidden="false" customHeight="false" outlineLevel="0" collapsed="false">
      <c r="A5281" s="6" t="str">
        <f aca="false">TEXT(B5281,"0")&amp;"-"&amp;TEXT(C5281,"00")</f>
        <v>2026-04</v>
      </c>
      <c r="B5281" s="4" t="n">
        <v>2026</v>
      </c>
      <c r="C5281" s="4" t="n">
        <v>4</v>
      </c>
      <c r="D5281" s="9" t="s">
        <v>269</v>
      </c>
      <c r="E5281" s="9" t="s">
        <v>370</v>
      </c>
      <c r="F5281" s="12" t="str">
        <f aca="false">INDEX(品項主檔!$B$2:$B$11,MATCH($E5281,品項主檔!$A$2:$A$11,0))</f>
        <v>古早味紅茶</v>
      </c>
      <c r="G5281" s="12" t="str">
        <f aca="false">INDEX(品項主檔!$C$2:$C$11,MATCH($E5281,品項主檔!$A$2:$A$11,0))</f>
        <v>飲品</v>
      </c>
      <c r="H5281" s="17" t="n">
        <f aca="false">SUMIFS(品項年度售價!$D$2:$D$31,品項年度售價!$A$2:$A$31,$B5281,品項年度售價!$B$2:$B$31,$E5281)</f>
        <v>45</v>
      </c>
      <c r="I5281" s="4" t="n">
        <v>5012</v>
      </c>
      <c r="J5281" s="14" t="n">
        <f aca="false">H5281*I5281</f>
        <v>225540</v>
      </c>
    </row>
    <row r="5282" customFormat="false" ht="15" hidden="false" customHeight="false" outlineLevel="0" collapsed="false">
      <c r="A5282" s="6" t="str">
        <f aca="false">TEXT(B5282,"0")&amp;"-"&amp;TEXT(C5282,"00")</f>
        <v>2026-04</v>
      </c>
      <c r="B5282" s="4" t="n">
        <v>2026</v>
      </c>
      <c r="C5282" s="4" t="n">
        <v>4</v>
      </c>
      <c r="D5282" s="9" t="s">
        <v>273</v>
      </c>
      <c r="E5282" s="9" t="s">
        <v>349</v>
      </c>
      <c r="F5282" s="12" t="str">
        <f aca="false">INDEX(品項主檔!$B$2:$B$11,MATCH($E5282,品項主檔!$A$2:$A$11,0))</f>
        <v>招牌牛肉麵</v>
      </c>
      <c r="G5282" s="12" t="str">
        <f aca="false">INDEX(品項主檔!$C$2:$C$11,MATCH($E5282,品項主檔!$A$2:$A$11,0))</f>
        <v>主食</v>
      </c>
      <c r="H5282" s="17" t="n">
        <f aca="false">SUMIFS(品項年度售價!$D$2:$D$31,品項年度售價!$A$2:$A$31,$B5282,品項年度售價!$B$2:$B$31,$E5282)</f>
        <v>305</v>
      </c>
      <c r="I5282" s="4" t="n">
        <v>420</v>
      </c>
      <c r="J5282" s="14" t="n">
        <f aca="false">H5282*I5282</f>
        <v>128100</v>
      </c>
    </row>
    <row r="5283" customFormat="false" ht="15" hidden="false" customHeight="false" outlineLevel="0" collapsed="false">
      <c r="A5283" s="6" t="str">
        <f aca="false">TEXT(B5283,"0")&amp;"-"&amp;TEXT(C5283,"00")</f>
        <v>2026-04</v>
      </c>
      <c r="B5283" s="4" t="n">
        <v>2026</v>
      </c>
      <c r="C5283" s="4" t="n">
        <v>4</v>
      </c>
      <c r="D5283" s="9" t="s">
        <v>273</v>
      </c>
      <c r="E5283" s="9" t="s">
        <v>352</v>
      </c>
      <c r="F5283" s="12" t="str">
        <f aca="false">INDEX(品項主檔!$B$2:$B$11,MATCH($E5283,品項主檔!$A$2:$A$11,0))</f>
        <v>三杯雞定食</v>
      </c>
      <c r="G5283" s="12" t="str">
        <f aca="false">INDEX(品項主檔!$C$2:$C$11,MATCH($E5283,品項主檔!$A$2:$A$11,0))</f>
        <v>主食</v>
      </c>
      <c r="H5283" s="17" t="n">
        <f aca="false">SUMIFS(品項年度售價!$D$2:$D$31,品項年度售價!$A$2:$A$31,$B5283,品項年度售價!$B$2:$B$31,$E5283)</f>
        <v>275</v>
      </c>
      <c r="I5283" s="4" t="n">
        <v>403</v>
      </c>
      <c r="J5283" s="14" t="n">
        <f aca="false">H5283*I5283</f>
        <v>110825</v>
      </c>
    </row>
    <row r="5284" customFormat="false" ht="15" hidden="false" customHeight="false" outlineLevel="0" collapsed="false">
      <c r="A5284" s="6" t="str">
        <f aca="false">TEXT(B5284,"0")&amp;"-"&amp;TEXT(C5284,"00")</f>
        <v>2026-04</v>
      </c>
      <c r="B5284" s="4" t="n">
        <v>2026</v>
      </c>
      <c r="C5284" s="4" t="n">
        <v>4</v>
      </c>
      <c r="D5284" s="9" t="s">
        <v>273</v>
      </c>
      <c r="E5284" s="9" t="s">
        <v>354</v>
      </c>
      <c r="F5284" s="12" t="str">
        <f aca="false">INDEX(品項主檔!$B$2:$B$11,MATCH($E5284,品項主檔!$A$2:$A$11,0))</f>
        <v>蔥油雞腿飯</v>
      </c>
      <c r="G5284" s="12" t="str">
        <f aca="false">INDEX(品項主檔!$C$2:$C$11,MATCH($E5284,品項主檔!$A$2:$A$11,0))</f>
        <v>主食</v>
      </c>
      <c r="H5284" s="17" t="n">
        <f aca="false">SUMIFS(品項年度售價!$D$2:$D$31,品項年度售價!$A$2:$A$31,$B5284,品項年度售價!$B$2:$B$31,$E5284)</f>
        <v>240</v>
      </c>
      <c r="I5284" s="4" t="n">
        <v>354</v>
      </c>
      <c r="J5284" s="14" t="n">
        <f aca="false">H5284*I5284</f>
        <v>84960</v>
      </c>
    </row>
    <row r="5285" customFormat="false" ht="15" hidden="false" customHeight="false" outlineLevel="0" collapsed="false">
      <c r="A5285" s="6" t="str">
        <f aca="false">TEXT(B5285,"0")&amp;"-"&amp;TEXT(C5285,"00")</f>
        <v>2026-04</v>
      </c>
      <c r="B5285" s="4" t="n">
        <v>2026</v>
      </c>
      <c r="C5285" s="4" t="n">
        <v>4</v>
      </c>
      <c r="D5285" s="9" t="s">
        <v>273</v>
      </c>
      <c r="E5285" s="9" t="s">
        <v>356</v>
      </c>
      <c r="F5285" s="12" t="str">
        <f aca="false">INDEX(品項主檔!$B$2:$B$11,MATCH($E5285,品項主檔!$A$2:$A$11,0))</f>
        <v>黑胡椒豬排飯</v>
      </c>
      <c r="G5285" s="12" t="str">
        <f aca="false">INDEX(品項主檔!$C$2:$C$11,MATCH($E5285,品項主檔!$A$2:$A$11,0))</f>
        <v>主食</v>
      </c>
      <c r="H5285" s="17" t="n">
        <f aca="false">SUMIFS(品項年度售價!$D$2:$D$31,品項年度售價!$A$2:$A$31,$B5285,品項年度售價!$B$2:$B$31,$E5285)</f>
        <v>255</v>
      </c>
      <c r="I5285" s="4" t="n">
        <v>304</v>
      </c>
      <c r="J5285" s="14" t="n">
        <f aca="false">H5285*I5285</f>
        <v>77520</v>
      </c>
    </row>
    <row r="5286" customFormat="false" ht="15" hidden="false" customHeight="false" outlineLevel="0" collapsed="false">
      <c r="A5286" s="6" t="str">
        <f aca="false">TEXT(B5286,"0")&amp;"-"&amp;TEXT(C5286,"00")</f>
        <v>2026-04</v>
      </c>
      <c r="B5286" s="4" t="n">
        <v>2026</v>
      </c>
      <c r="C5286" s="4" t="n">
        <v>4</v>
      </c>
      <c r="D5286" s="9" t="s">
        <v>273</v>
      </c>
      <c r="E5286" s="9" t="s">
        <v>358</v>
      </c>
      <c r="F5286" s="12" t="str">
        <f aca="false">INDEX(品項主檔!$B$2:$B$11,MATCH($E5286,品項主檔!$A$2:$A$11,0))</f>
        <v>麻油雞湯麵</v>
      </c>
      <c r="G5286" s="12" t="str">
        <f aca="false">INDEX(品項主檔!$C$2:$C$11,MATCH($E5286,品項主檔!$A$2:$A$11,0))</f>
        <v>主食</v>
      </c>
      <c r="H5286" s="17" t="n">
        <f aca="false">SUMIFS(品項年度售價!$D$2:$D$31,品項年度售價!$A$2:$A$31,$B5286,品項年度售價!$B$2:$B$31,$E5286)</f>
        <v>320</v>
      </c>
      <c r="I5286" s="4" t="n">
        <v>235</v>
      </c>
      <c r="J5286" s="14" t="n">
        <f aca="false">H5286*I5286</f>
        <v>75200</v>
      </c>
    </row>
    <row r="5287" customFormat="false" ht="15" hidden="false" customHeight="false" outlineLevel="0" collapsed="false">
      <c r="A5287" s="6" t="str">
        <f aca="false">TEXT(B5287,"0")&amp;"-"&amp;TEXT(C5287,"00")</f>
        <v>2026-04</v>
      </c>
      <c r="B5287" s="4" t="n">
        <v>2026</v>
      </c>
      <c r="C5287" s="4" t="n">
        <v>4</v>
      </c>
      <c r="D5287" s="9" t="s">
        <v>273</v>
      </c>
      <c r="E5287" s="9" t="s">
        <v>360</v>
      </c>
      <c r="F5287" s="12" t="str">
        <f aca="false">INDEX(品項主檔!$B$2:$B$11,MATCH($E5287,品項主檔!$A$2:$A$11,0))</f>
        <v>塔香涼麵</v>
      </c>
      <c r="G5287" s="12" t="str">
        <f aca="false">INDEX(品項主檔!$C$2:$C$11,MATCH($E5287,品項主檔!$A$2:$A$11,0))</f>
        <v>主食</v>
      </c>
      <c r="H5287" s="17" t="n">
        <f aca="false">SUMIFS(品項年度售價!$D$2:$D$31,品項年度售價!$A$2:$A$31,$B5287,品項年度售價!$B$2:$B$31,$E5287)</f>
        <v>195</v>
      </c>
      <c r="I5287" s="4" t="n">
        <v>401</v>
      </c>
      <c r="J5287" s="14" t="n">
        <f aca="false">H5287*I5287</f>
        <v>78195</v>
      </c>
    </row>
    <row r="5288" customFormat="false" ht="15" hidden="false" customHeight="false" outlineLevel="0" collapsed="false">
      <c r="A5288" s="6" t="str">
        <f aca="false">TEXT(B5288,"0")&amp;"-"&amp;TEXT(C5288,"00")</f>
        <v>2026-04</v>
      </c>
      <c r="B5288" s="4" t="n">
        <v>2026</v>
      </c>
      <c r="C5288" s="4" t="n">
        <v>4</v>
      </c>
      <c r="D5288" s="9" t="s">
        <v>273</v>
      </c>
      <c r="E5288" s="9" t="s">
        <v>362</v>
      </c>
      <c r="F5288" s="12" t="str">
        <f aca="false">INDEX(品項主檔!$B$2:$B$11,MATCH($E5288,品項主檔!$A$2:$A$11,0))</f>
        <v>海鮮炒飯</v>
      </c>
      <c r="G5288" s="12" t="str">
        <f aca="false">INDEX(品項主檔!$C$2:$C$11,MATCH($E5288,品項主檔!$A$2:$A$11,0))</f>
        <v>主食</v>
      </c>
      <c r="H5288" s="17" t="n">
        <f aca="false">SUMIFS(品項年度售價!$D$2:$D$31,品項年度售價!$A$2:$A$31,$B5288,品項年度售價!$B$2:$B$31,$E5288)</f>
        <v>265</v>
      </c>
      <c r="I5288" s="4" t="n">
        <v>363</v>
      </c>
      <c r="J5288" s="14" t="n">
        <f aca="false">H5288*I5288</f>
        <v>96195</v>
      </c>
    </row>
    <row r="5289" customFormat="false" ht="15" hidden="false" customHeight="false" outlineLevel="0" collapsed="false">
      <c r="A5289" s="6" t="str">
        <f aca="false">TEXT(B5289,"0")&amp;"-"&amp;TEXT(C5289,"00")</f>
        <v>2026-04</v>
      </c>
      <c r="B5289" s="4" t="n">
        <v>2026</v>
      </c>
      <c r="C5289" s="4" t="n">
        <v>4</v>
      </c>
      <c r="D5289" s="9" t="s">
        <v>273</v>
      </c>
      <c r="E5289" s="9" t="s">
        <v>364</v>
      </c>
      <c r="F5289" s="12" t="str">
        <f aca="false">INDEX(品項主檔!$B$2:$B$11,MATCH($E5289,品項主檔!$A$2:$A$11,0))</f>
        <v>酸辣湯</v>
      </c>
      <c r="G5289" s="12" t="str">
        <f aca="false">INDEX(品項主檔!$C$2:$C$11,MATCH($E5289,品項主檔!$A$2:$A$11,0))</f>
        <v>湯品</v>
      </c>
      <c r="H5289" s="17" t="n">
        <f aca="false">SUMIFS(品項年度售價!$D$2:$D$31,品項年度售價!$A$2:$A$31,$B5289,品項年度售價!$B$2:$B$31,$E5289)</f>
        <v>65</v>
      </c>
      <c r="I5289" s="4" t="n">
        <v>1940</v>
      </c>
      <c r="J5289" s="14" t="n">
        <f aca="false">H5289*I5289</f>
        <v>126100</v>
      </c>
    </row>
    <row r="5290" customFormat="false" ht="15" hidden="false" customHeight="false" outlineLevel="0" collapsed="false">
      <c r="A5290" s="6" t="str">
        <f aca="false">TEXT(B5290,"0")&amp;"-"&amp;TEXT(C5290,"00")</f>
        <v>2026-04</v>
      </c>
      <c r="B5290" s="4" t="n">
        <v>2026</v>
      </c>
      <c r="C5290" s="4" t="n">
        <v>4</v>
      </c>
      <c r="D5290" s="9" t="s">
        <v>273</v>
      </c>
      <c r="E5290" s="9" t="s">
        <v>367</v>
      </c>
      <c r="F5290" s="12" t="str">
        <f aca="false">INDEX(品項主檔!$B$2:$B$11,MATCH($E5290,品項主檔!$A$2:$A$11,0))</f>
        <v>招牌滷味拼盤</v>
      </c>
      <c r="G5290" s="12" t="str">
        <f aca="false">INDEX(品項主檔!$C$2:$C$11,MATCH($E5290,品項主檔!$A$2:$A$11,0))</f>
        <v>小菜</v>
      </c>
      <c r="H5290" s="17" t="n">
        <f aca="false">SUMIFS(品項年度售價!$D$2:$D$31,品項年度售價!$A$2:$A$31,$B5290,品項年度售價!$B$2:$B$31,$E5290)</f>
        <v>130</v>
      </c>
      <c r="I5290" s="4" t="n">
        <v>1577</v>
      </c>
      <c r="J5290" s="14" t="n">
        <f aca="false">H5290*I5290</f>
        <v>205010</v>
      </c>
    </row>
    <row r="5291" customFormat="false" ht="15" hidden="false" customHeight="false" outlineLevel="0" collapsed="false">
      <c r="A5291" s="6" t="str">
        <f aca="false">TEXT(B5291,"0")&amp;"-"&amp;TEXT(C5291,"00")</f>
        <v>2026-04</v>
      </c>
      <c r="B5291" s="4" t="n">
        <v>2026</v>
      </c>
      <c r="C5291" s="4" t="n">
        <v>4</v>
      </c>
      <c r="D5291" s="9" t="s">
        <v>273</v>
      </c>
      <c r="E5291" s="9" t="s">
        <v>370</v>
      </c>
      <c r="F5291" s="12" t="str">
        <f aca="false">INDEX(品項主檔!$B$2:$B$11,MATCH($E5291,品項主檔!$A$2:$A$11,0))</f>
        <v>古早味紅茶</v>
      </c>
      <c r="G5291" s="12" t="str">
        <f aca="false">INDEX(品項主檔!$C$2:$C$11,MATCH($E5291,品項主檔!$A$2:$A$11,0))</f>
        <v>飲品</v>
      </c>
      <c r="H5291" s="17" t="n">
        <f aca="false">SUMIFS(品項年度售價!$D$2:$D$31,品項年度售價!$A$2:$A$31,$B5291,品項年度售價!$B$2:$B$31,$E5291)</f>
        <v>45</v>
      </c>
      <c r="I5291" s="4" t="n">
        <v>4039</v>
      </c>
      <c r="J5291" s="14" t="n">
        <f aca="false">H5291*I5291</f>
        <v>181755</v>
      </c>
    </row>
    <row r="5292" customFormat="false" ht="15" hidden="false" customHeight="false" outlineLevel="0" collapsed="false">
      <c r="A5292" s="6" t="str">
        <f aca="false">TEXT(B5292,"0")&amp;"-"&amp;TEXT(C5292,"00")</f>
        <v>2026-04</v>
      </c>
      <c r="B5292" s="4" t="n">
        <v>2026</v>
      </c>
      <c r="C5292" s="4" t="n">
        <v>4</v>
      </c>
      <c r="D5292" s="9" t="s">
        <v>277</v>
      </c>
      <c r="E5292" s="9" t="s">
        <v>349</v>
      </c>
      <c r="F5292" s="12" t="str">
        <f aca="false">INDEX(品項主檔!$B$2:$B$11,MATCH($E5292,品項主檔!$A$2:$A$11,0))</f>
        <v>招牌牛肉麵</v>
      </c>
      <c r="G5292" s="12" t="str">
        <f aca="false">INDEX(品項主檔!$C$2:$C$11,MATCH($E5292,品項主檔!$A$2:$A$11,0))</f>
        <v>主食</v>
      </c>
      <c r="H5292" s="17" t="n">
        <f aca="false">SUMIFS(品項年度售價!$D$2:$D$31,品項年度售價!$A$2:$A$31,$B5292,品項年度售價!$B$2:$B$31,$E5292)</f>
        <v>305</v>
      </c>
      <c r="I5292" s="4" t="n">
        <v>299</v>
      </c>
      <c r="J5292" s="14" t="n">
        <f aca="false">H5292*I5292</f>
        <v>91195</v>
      </c>
    </row>
    <row r="5293" customFormat="false" ht="15" hidden="false" customHeight="false" outlineLevel="0" collapsed="false">
      <c r="A5293" s="6" t="str">
        <f aca="false">TEXT(B5293,"0")&amp;"-"&amp;TEXT(C5293,"00")</f>
        <v>2026-04</v>
      </c>
      <c r="B5293" s="4" t="n">
        <v>2026</v>
      </c>
      <c r="C5293" s="4" t="n">
        <v>4</v>
      </c>
      <c r="D5293" s="9" t="s">
        <v>277</v>
      </c>
      <c r="E5293" s="9" t="s">
        <v>352</v>
      </c>
      <c r="F5293" s="12" t="str">
        <f aca="false">INDEX(品項主檔!$B$2:$B$11,MATCH($E5293,品項主檔!$A$2:$A$11,0))</f>
        <v>三杯雞定食</v>
      </c>
      <c r="G5293" s="12" t="str">
        <f aca="false">INDEX(品項主檔!$C$2:$C$11,MATCH($E5293,品項主檔!$A$2:$A$11,0))</f>
        <v>主食</v>
      </c>
      <c r="H5293" s="17" t="n">
        <f aca="false">SUMIFS(品項年度售價!$D$2:$D$31,品項年度售價!$A$2:$A$31,$B5293,品項年度售價!$B$2:$B$31,$E5293)</f>
        <v>275</v>
      </c>
      <c r="I5293" s="4" t="n">
        <v>290</v>
      </c>
      <c r="J5293" s="14" t="n">
        <f aca="false">H5293*I5293</f>
        <v>79750</v>
      </c>
    </row>
    <row r="5294" customFormat="false" ht="15" hidden="false" customHeight="false" outlineLevel="0" collapsed="false">
      <c r="A5294" s="6" t="str">
        <f aca="false">TEXT(B5294,"0")&amp;"-"&amp;TEXT(C5294,"00")</f>
        <v>2026-04</v>
      </c>
      <c r="B5294" s="4" t="n">
        <v>2026</v>
      </c>
      <c r="C5294" s="4" t="n">
        <v>4</v>
      </c>
      <c r="D5294" s="9" t="s">
        <v>277</v>
      </c>
      <c r="E5294" s="9" t="s">
        <v>354</v>
      </c>
      <c r="F5294" s="12" t="str">
        <f aca="false">INDEX(品項主檔!$B$2:$B$11,MATCH($E5294,品項主檔!$A$2:$A$11,0))</f>
        <v>蔥油雞腿飯</v>
      </c>
      <c r="G5294" s="12" t="str">
        <f aca="false">INDEX(品項主檔!$C$2:$C$11,MATCH($E5294,品項主檔!$A$2:$A$11,0))</f>
        <v>主食</v>
      </c>
      <c r="H5294" s="17" t="n">
        <f aca="false">SUMIFS(品項年度售價!$D$2:$D$31,品項年度售價!$A$2:$A$31,$B5294,品項年度售價!$B$2:$B$31,$E5294)</f>
        <v>240</v>
      </c>
      <c r="I5294" s="4" t="n">
        <v>241</v>
      </c>
      <c r="J5294" s="14" t="n">
        <f aca="false">H5294*I5294</f>
        <v>57840</v>
      </c>
    </row>
    <row r="5295" customFormat="false" ht="15" hidden="false" customHeight="false" outlineLevel="0" collapsed="false">
      <c r="A5295" s="6" t="str">
        <f aca="false">TEXT(B5295,"0")&amp;"-"&amp;TEXT(C5295,"00")</f>
        <v>2026-04</v>
      </c>
      <c r="B5295" s="4" t="n">
        <v>2026</v>
      </c>
      <c r="C5295" s="4" t="n">
        <v>4</v>
      </c>
      <c r="D5295" s="9" t="s">
        <v>277</v>
      </c>
      <c r="E5295" s="9" t="s">
        <v>356</v>
      </c>
      <c r="F5295" s="12" t="str">
        <f aca="false">INDEX(品項主檔!$B$2:$B$11,MATCH($E5295,品項主檔!$A$2:$A$11,0))</f>
        <v>黑胡椒豬排飯</v>
      </c>
      <c r="G5295" s="12" t="str">
        <f aca="false">INDEX(品項主檔!$C$2:$C$11,MATCH($E5295,品項主檔!$A$2:$A$11,0))</f>
        <v>主食</v>
      </c>
      <c r="H5295" s="17" t="n">
        <f aca="false">SUMIFS(品項年度售價!$D$2:$D$31,品項年度售價!$A$2:$A$31,$B5295,品項年度售價!$B$2:$B$31,$E5295)</f>
        <v>255</v>
      </c>
      <c r="I5295" s="4" t="n">
        <v>310</v>
      </c>
      <c r="J5295" s="14" t="n">
        <f aca="false">H5295*I5295</f>
        <v>79050</v>
      </c>
    </row>
    <row r="5296" customFormat="false" ht="15" hidden="false" customHeight="false" outlineLevel="0" collapsed="false">
      <c r="A5296" s="6" t="str">
        <f aca="false">TEXT(B5296,"0")&amp;"-"&amp;TEXT(C5296,"00")</f>
        <v>2026-04</v>
      </c>
      <c r="B5296" s="4" t="n">
        <v>2026</v>
      </c>
      <c r="C5296" s="4" t="n">
        <v>4</v>
      </c>
      <c r="D5296" s="9" t="s">
        <v>277</v>
      </c>
      <c r="E5296" s="9" t="s">
        <v>358</v>
      </c>
      <c r="F5296" s="12" t="str">
        <f aca="false">INDEX(品項主檔!$B$2:$B$11,MATCH($E5296,品項主檔!$A$2:$A$11,0))</f>
        <v>麻油雞湯麵</v>
      </c>
      <c r="G5296" s="12" t="str">
        <f aca="false">INDEX(品項主檔!$C$2:$C$11,MATCH($E5296,品項主檔!$A$2:$A$11,0))</f>
        <v>主食</v>
      </c>
      <c r="H5296" s="17" t="n">
        <f aca="false">SUMIFS(品項年度售價!$D$2:$D$31,品項年度售價!$A$2:$A$31,$B5296,品項年度售價!$B$2:$B$31,$E5296)</f>
        <v>320</v>
      </c>
      <c r="I5296" s="4" t="n">
        <v>214</v>
      </c>
      <c r="J5296" s="14" t="n">
        <f aca="false">H5296*I5296</f>
        <v>68480</v>
      </c>
    </row>
    <row r="5297" customFormat="false" ht="15" hidden="false" customHeight="false" outlineLevel="0" collapsed="false">
      <c r="A5297" s="6" t="str">
        <f aca="false">TEXT(B5297,"0")&amp;"-"&amp;TEXT(C5297,"00")</f>
        <v>2026-04</v>
      </c>
      <c r="B5297" s="4" t="n">
        <v>2026</v>
      </c>
      <c r="C5297" s="4" t="n">
        <v>4</v>
      </c>
      <c r="D5297" s="9" t="s">
        <v>277</v>
      </c>
      <c r="E5297" s="9" t="s">
        <v>360</v>
      </c>
      <c r="F5297" s="12" t="str">
        <f aca="false">INDEX(品項主檔!$B$2:$B$11,MATCH($E5297,品項主檔!$A$2:$A$11,0))</f>
        <v>塔香涼麵</v>
      </c>
      <c r="G5297" s="12" t="str">
        <f aca="false">INDEX(品項主檔!$C$2:$C$11,MATCH($E5297,品項主檔!$A$2:$A$11,0))</f>
        <v>主食</v>
      </c>
      <c r="H5297" s="17" t="n">
        <f aca="false">SUMIFS(品項年度售價!$D$2:$D$31,品項年度售價!$A$2:$A$31,$B5297,品項年度售價!$B$2:$B$31,$E5297)</f>
        <v>195</v>
      </c>
      <c r="I5297" s="4" t="n">
        <v>233</v>
      </c>
      <c r="J5297" s="14" t="n">
        <f aca="false">H5297*I5297</f>
        <v>45435</v>
      </c>
    </row>
    <row r="5298" customFormat="false" ht="15" hidden="false" customHeight="false" outlineLevel="0" collapsed="false">
      <c r="A5298" s="6" t="str">
        <f aca="false">TEXT(B5298,"0")&amp;"-"&amp;TEXT(C5298,"00")</f>
        <v>2026-04</v>
      </c>
      <c r="B5298" s="4" t="n">
        <v>2026</v>
      </c>
      <c r="C5298" s="4" t="n">
        <v>4</v>
      </c>
      <c r="D5298" s="9" t="s">
        <v>277</v>
      </c>
      <c r="E5298" s="9" t="s">
        <v>362</v>
      </c>
      <c r="F5298" s="12" t="str">
        <f aca="false">INDEX(品項主檔!$B$2:$B$11,MATCH($E5298,品項主檔!$A$2:$A$11,0))</f>
        <v>海鮮炒飯</v>
      </c>
      <c r="G5298" s="12" t="str">
        <f aca="false">INDEX(品項主檔!$C$2:$C$11,MATCH($E5298,品項主檔!$A$2:$A$11,0))</f>
        <v>主食</v>
      </c>
      <c r="H5298" s="17" t="n">
        <f aca="false">SUMIFS(品項年度售價!$D$2:$D$31,品項年度售價!$A$2:$A$31,$B5298,品項年度售價!$B$2:$B$31,$E5298)</f>
        <v>265</v>
      </c>
      <c r="I5298" s="4" t="n">
        <v>240</v>
      </c>
      <c r="J5298" s="14" t="n">
        <f aca="false">H5298*I5298</f>
        <v>63600</v>
      </c>
    </row>
    <row r="5299" customFormat="false" ht="15" hidden="false" customHeight="false" outlineLevel="0" collapsed="false">
      <c r="A5299" s="6" t="str">
        <f aca="false">TEXT(B5299,"0")&amp;"-"&amp;TEXT(C5299,"00")</f>
        <v>2026-04</v>
      </c>
      <c r="B5299" s="4" t="n">
        <v>2026</v>
      </c>
      <c r="C5299" s="4" t="n">
        <v>4</v>
      </c>
      <c r="D5299" s="9" t="s">
        <v>277</v>
      </c>
      <c r="E5299" s="9" t="s">
        <v>364</v>
      </c>
      <c r="F5299" s="12" t="str">
        <f aca="false">INDEX(品項主檔!$B$2:$B$11,MATCH($E5299,品項主檔!$A$2:$A$11,0))</f>
        <v>酸辣湯</v>
      </c>
      <c r="G5299" s="12" t="str">
        <f aca="false">INDEX(品項主檔!$C$2:$C$11,MATCH($E5299,品項主檔!$A$2:$A$11,0))</f>
        <v>湯品</v>
      </c>
      <c r="H5299" s="17" t="n">
        <f aca="false">SUMIFS(品項年度售價!$D$2:$D$31,品項年度售價!$A$2:$A$31,$B5299,品項年度售價!$B$2:$B$31,$E5299)</f>
        <v>65</v>
      </c>
      <c r="I5299" s="4" t="n">
        <v>1552</v>
      </c>
      <c r="J5299" s="14" t="n">
        <f aca="false">H5299*I5299</f>
        <v>100880</v>
      </c>
    </row>
    <row r="5300" customFormat="false" ht="15" hidden="false" customHeight="false" outlineLevel="0" collapsed="false">
      <c r="A5300" s="6" t="str">
        <f aca="false">TEXT(B5300,"0")&amp;"-"&amp;TEXT(C5300,"00")</f>
        <v>2026-04</v>
      </c>
      <c r="B5300" s="4" t="n">
        <v>2026</v>
      </c>
      <c r="C5300" s="4" t="n">
        <v>4</v>
      </c>
      <c r="D5300" s="9" t="s">
        <v>277</v>
      </c>
      <c r="E5300" s="9" t="s">
        <v>367</v>
      </c>
      <c r="F5300" s="12" t="str">
        <f aca="false">INDEX(品項主檔!$B$2:$B$11,MATCH($E5300,品項主檔!$A$2:$A$11,0))</f>
        <v>招牌滷味拼盤</v>
      </c>
      <c r="G5300" s="12" t="str">
        <f aca="false">INDEX(品項主檔!$C$2:$C$11,MATCH($E5300,品項主檔!$A$2:$A$11,0))</f>
        <v>小菜</v>
      </c>
      <c r="H5300" s="17" t="n">
        <f aca="false">SUMIFS(品項年度售價!$D$2:$D$31,品項年度售價!$A$2:$A$31,$B5300,品項年度售價!$B$2:$B$31,$E5300)</f>
        <v>130</v>
      </c>
      <c r="I5300" s="4" t="n">
        <v>1096</v>
      </c>
      <c r="J5300" s="14" t="n">
        <f aca="false">H5300*I5300</f>
        <v>142480</v>
      </c>
    </row>
    <row r="5301" customFormat="false" ht="15" hidden="false" customHeight="false" outlineLevel="0" collapsed="false">
      <c r="A5301" s="6" t="str">
        <f aca="false">TEXT(B5301,"0")&amp;"-"&amp;TEXT(C5301,"00")</f>
        <v>2026-04</v>
      </c>
      <c r="B5301" s="4" t="n">
        <v>2026</v>
      </c>
      <c r="C5301" s="4" t="n">
        <v>4</v>
      </c>
      <c r="D5301" s="9" t="s">
        <v>277</v>
      </c>
      <c r="E5301" s="9" t="s">
        <v>370</v>
      </c>
      <c r="F5301" s="12" t="str">
        <f aca="false">INDEX(品項主檔!$B$2:$B$11,MATCH($E5301,品項主檔!$A$2:$A$11,0))</f>
        <v>古早味紅茶</v>
      </c>
      <c r="G5301" s="12" t="str">
        <f aca="false">INDEX(品項主檔!$C$2:$C$11,MATCH($E5301,品項主檔!$A$2:$A$11,0))</f>
        <v>飲品</v>
      </c>
      <c r="H5301" s="17" t="n">
        <f aca="false">SUMIFS(品項年度售價!$D$2:$D$31,品項年度售價!$A$2:$A$31,$B5301,品項年度售價!$B$2:$B$31,$E5301)</f>
        <v>45</v>
      </c>
      <c r="I5301" s="4" t="n">
        <v>2644</v>
      </c>
      <c r="J5301" s="14" t="n">
        <f aca="false">H5301*I5301</f>
        <v>118980</v>
      </c>
    </row>
    <row r="5302" customFormat="false" ht="15" hidden="false" customHeight="false" outlineLevel="0" collapsed="false">
      <c r="A5302" s="6" t="str">
        <f aca="false">TEXT(B5302,"0")&amp;"-"&amp;TEXT(C5302,"00")</f>
        <v>2026-04</v>
      </c>
      <c r="B5302" s="4" t="n">
        <v>2026</v>
      </c>
      <c r="C5302" s="4" t="n">
        <v>4</v>
      </c>
      <c r="D5302" s="9" t="s">
        <v>288</v>
      </c>
      <c r="E5302" s="9" t="s">
        <v>349</v>
      </c>
      <c r="F5302" s="12" t="str">
        <f aca="false">INDEX(品項主檔!$B$2:$B$11,MATCH($E5302,品項主檔!$A$2:$A$11,0))</f>
        <v>招牌牛肉麵</v>
      </c>
      <c r="G5302" s="12" t="str">
        <f aca="false">INDEX(品項主檔!$C$2:$C$11,MATCH($E5302,品項主檔!$A$2:$A$11,0))</f>
        <v>主食</v>
      </c>
      <c r="H5302" s="17" t="n">
        <f aca="false">SUMIFS(品項年度售價!$D$2:$D$31,品項年度售價!$A$2:$A$31,$B5302,品項年度售價!$B$2:$B$31,$E5302)</f>
        <v>305</v>
      </c>
      <c r="I5302" s="4" t="n">
        <v>426</v>
      </c>
      <c r="J5302" s="14" t="n">
        <f aca="false">H5302*I5302</f>
        <v>129930</v>
      </c>
    </row>
    <row r="5303" customFormat="false" ht="15" hidden="false" customHeight="false" outlineLevel="0" collapsed="false">
      <c r="A5303" s="6" t="str">
        <f aca="false">TEXT(B5303,"0")&amp;"-"&amp;TEXT(C5303,"00")</f>
        <v>2026-04</v>
      </c>
      <c r="B5303" s="4" t="n">
        <v>2026</v>
      </c>
      <c r="C5303" s="4" t="n">
        <v>4</v>
      </c>
      <c r="D5303" s="9" t="s">
        <v>288</v>
      </c>
      <c r="E5303" s="9" t="s">
        <v>352</v>
      </c>
      <c r="F5303" s="12" t="str">
        <f aca="false">INDEX(品項主檔!$B$2:$B$11,MATCH($E5303,品項主檔!$A$2:$A$11,0))</f>
        <v>三杯雞定食</v>
      </c>
      <c r="G5303" s="12" t="str">
        <f aca="false">INDEX(品項主檔!$C$2:$C$11,MATCH($E5303,品項主檔!$A$2:$A$11,0))</f>
        <v>主食</v>
      </c>
      <c r="H5303" s="17" t="n">
        <f aca="false">SUMIFS(品項年度售價!$D$2:$D$31,品項年度售價!$A$2:$A$31,$B5303,品項年度售價!$B$2:$B$31,$E5303)</f>
        <v>275</v>
      </c>
      <c r="I5303" s="4" t="n">
        <v>441</v>
      </c>
      <c r="J5303" s="14" t="n">
        <f aca="false">H5303*I5303</f>
        <v>121275</v>
      </c>
    </row>
    <row r="5304" customFormat="false" ht="15" hidden="false" customHeight="false" outlineLevel="0" collapsed="false">
      <c r="A5304" s="6" t="str">
        <f aca="false">TEXT(B5304,"0")&amp;"-"&amp;TEXT(C5304,"00")</f>
        <v>2026-04</v>
      </c>
      <c r="B5304" s="4" t="n">
        <v>2026</v>
      </c>
      <c r="C5304" s="4" t="n">
        <v>4</v>
      </c>
      <c r="D5304" s="9" t="s">
        <v>288</v>
      </c>
      <c r="E5304" s="9" t="s">
        <v>354</v>
      </c>
      <c r="F5304" s="12" t="str">
        <f aca="false">INDEX(品項主檔!$B$2:$B$11,MATCH($E5304,品項主檔!$A$2:$A$11,0))</f>
        <v>蔥油雞腿飯</v>
      </c>
      <c r="G5304" s="12" t="str">
        <f aca="false">INDEX(品項主檔!$C$2:$C$11,MATCH($E5304,品項主檔!$A$2:$A$11,0))</f>
        <v>主食</v>
      </c>
      <c r="H5304" s="17" t="n">
        <f aca="false">SUMIFS(品項年度售價!$D$2:$D$31,品項年度售價!$A$2:$A$31,$B5304,品項年度售價!$B$2:$B$31,$E5304)</f>
        <v>240</v>
      </c>
      <c r="I5304" s="4" t="n">
        <v>378</v>
      </c>
      <c r="J5304" s="14" t="n">
        <f aca="false">H5304*I5304</f>
        <v>90720</v>
      </c>
    </row>
    <row r="5305" customFormat="false" ht="15" hidden="false" customHeight="false" outlineLevel="0" collapsed="false">
      <c r="A5305" s="6" t="str">
        <f aca="false">TEXT(B5305,"0")&amp;"-"&amp;TEXT(C5305,"00")</f>
        <v>2026-04</v>
      </c>
      <c r="B5305" s="4" t="n">
        <v>2026</v>
      </c>
      <c r="C5305" s="4" t="n">
        <v>4</v>
      </c>
      <c r="D5305" s="9" t="s">
        <v>288</v>
      </c>
      <c r="E5305" s="9" t="s">
        <v>356</v>
      </c>
      <c r="F5305" s="12" t="str">
        <f aca="false">INDEX(品項主檔!$B$2:$B$11,MATCH($E5305,品項主檔!$A$2:$A$11,0))</f>
        <v>黑胡椒豬排飯</v>
      </c>
      <c r="G5305" s="12" t="str">
        <f aca="false">INDEX(品項主檔!$C$2:$C$11,MATCH($E5305,品項主檔!$A$2:$A$11,0))</f>
        <v>主食</v>
      </c>
      <c r="H5305" s="17" t="n">
        <f aca="false">SUMIFS(品項年度售價!$D$2:$D$31,品項年度售價!$A$2:$A$31,$B5305,品項年度售價!$B$2:$B$31,$E5305)</f>
        <v>255</v>
      </c>
      <c r="I5305" s="4" t="n">
        <v>320</v>
      </c>
      <c r="J5305" s="14" t="n">
        <f aca="false">H5305*I5305</f>
        <v>81600</v>
      </c>
    </row>
    <row r="5306" customFormat="false" ht="15" hidden="false" customHeight="false" outlineLevel="0" collapsed="false">
      <c r="A5306" s="6" t="str">
        <f aca="false">TEXT(B5306,"0")&amp;"-"&amp;TEXT(C5306,"00")</f>
        <v>2026-04</v>
      </c>
      <c r="B5306" s="4" t="n">
        <v>2026</v>
      </c>
      <c r="C5306" s="4" t="n">
        <v>4</v>
      </c>
      <c r="D5306" s="9" t="s">
        <v>288</v>
      </c>
      <c r="E5306" s="9" t="s">
        <v>358</v>
      </c>
      <c r="F5306" s="12" t="str">
        <f aca="false">INDEX(品項主檔!$B$2:$B$11,MATCH($E5306,品項主檔!$A$2:$A$11,0))</f>
        <v>麻油雞湯麵</v>
      </c>
      <c r="G5306" s="12" t="str">
        <f aca="false">INDEX(品項主檔!$C$2:$C$11,MATCH($E5306,品項主檔!$A$2:$A$11,0))</f>
        <v>主食</v>
      </c>
      <c r="H5306" s="17" t="n">
        <f aca="false">SUMIFS(品項年度售價!$D$2:$D$31,品項年度售價!$A$2:$A$31,$B5306,品項年度售價!$B$2:$B$31,$E5306)</f>
        <v>320</v>
      </c>
      <c r="I5306" s="4" t="n">
        <v>264</v>
      </c>
      <c r="J5306" s="14" t="n">
        <f aca="false">H5306*I5306</f>
        <v>84480</v>
      </c>
    </row>
    <row r="5307" customFormat="false" ht="15" hidden="false" customHeight="false" outlineLevel="0" collapsed="false">
      <c r="A5307" s="6" t="str">
        <f aca="false">TEXT(B5307,"0")&amp;"-"&amp;TEXT(C5307,"00")</f>
        <v>2026-04</v>
      </c>
      <c r="B5307" s="4" t="n">
        <v>2026</v>
      </c>
      <c r="C5307" s="4" t="n">
        <v>4</v>
      </c>
      <c r="D5307" s="9" t="s">
        <v>288</v>
      </c>
      <c r="E5307" s="9" t="s">
        <v>360</v>
      </c>
      <c r="F5307" s="12" t="str">
        <f aca="false">INDEX(品項主檔!$B$2:$B$11,MATCH($E5307,品項主檔!$A$2:$A$11,0))</f>
        <v>塔香涼麵</v>
      </c>
      <c r="G5307" s="12" t="str">
        <f aca="false">INDEX(品項主檔!$C$2:$C$11,MATCH($E5307,品項主檔!$A$2:$A$11,0))</f>
        <v>主食</v>
      </c>
      <c r="H5307" s="17" t="n">
        <f aca="false">SUMIFS(品項年度售價!$D$2:$D$31,品項年度售價!$A$2:$A$31,$B5307,品項年度售價!$B$2:$B$31,$E5307)</f>
        <v>195</v>
      </c>
      <c r="I5307" s="4" t="n">
        <v>441</v>
      </c>
      <c r="J5307" s="14" t="n">
        <f aca="false">H5307*I5307</f>
        <v>85995</v>
      </c>
    </row>
    <row r="5308" customFormat="false" ht="15" hidden="false" customHeight="false" outlineLevel="0" collapsed="false">
      <c r="A5308" s="6" t="str">
        <f aca="false">TEXT(B5308,"0")&amp;"-"&amp;TEXT(C5308,"00")</f>
        <v>2026-04</v>
      </c>
      <c r="B5308" s="4" t="n">
        <v>2026</v>
      </c>
      <c r="C5308" s="4" t="n">
        <v>4</v>
      </c>
      <c r="D5308" s="9" t="s">
        <v>288</v>
      </c>
      <c r="E5308" s="9" t="s">
        <v>362</v>
      </c>
      <c r="F5308" s="12" t="str">
        <f aca="false">INDEX(品項主檔!$B$2:$B$11,MATCH($E5308,品項主檔!$A$2:$A$11,0))</f>
        <v>海鮮炒飯</v>
      </c>
      <c r="G5308" s="12" t="str">
        <f aca="false">INDEX(品項主檔!$C$2:$C$11,MATCH($E5308,品項主檔!$A$2:$A$11,0))</f>
        <v>主食</v>
      </c>
      <c r="H5308" s="17" t="n">
        <f aca="false">SUMIFS(品項年度售價!$D$2:$D$31,品項年度售價!$A$2:$A$31,$B5308,品項年度售價!$B$2:$B$31,$E5308)</f>
        <v>265</v>
      </c>
      <c r="I5308" s="4" t="n">
        <v>447</v>
      </c>
      <c r="J5308" s="14" t="n">
        <f aca="false">H5308*I5308</f>
        <v>118455</v>
      </c>
    </row>
    <row r="5309" customFormat="false" ht="15" hidden="false" customHeight="false" outlineLevel="0" collapsed="false">
      <c r="A5309" s="6" t="str">
        <f aca="false">TEXT(B5309,"0")&amp;"-"&amp;TEXT(C5309,"00")</f>
        <v>2026-04</v>
      </c>
      <c r="B5309" s="4" t="n">
        <v>2026</v>
      </c>
      <c r="C5309" s="4" t="n">
        <v>4</v>
      </c>
      <c r="D5309" s="9" t="s">
        <v>288</v>
      </c>
      <c r="E5309" s="9" t="s">
        <v>364</v>
      </c>
      <c r="F5309" s="12" t="str">
        <f aca="false">INDEX(品項主檔!$B$2:$B$11,MATCH($E5309,品項主檔!$A$2:$A$11,0))</f>
        <v>酸辣湯</v>
      </c>
      <c r="G5309" s="12" t="str">
        <f aca="false">INDEX(品項主檔!$C$2:$C$11,MATCH($E5309,品項主檔!$A$2:$A$11,0))</f>
        <v>湯品</v>
      </c>
      <c r="H5309" s="17" t="n">
        <f aca="false">SUMIFS(品項年度售價!$D$2:$D$31,品項年度售價!$A$2:$A$31,$B5309,品項年度售價!$B$2:$B$31,$E5309)</f>
        <v>65</v>
      </c>
      <c r="I5309" s="4" t="n">
        <v>2145</v>
      </c>
      <c r="J5309" s="14" t="n">
        <f aca="false">H5309*I5309</f>
        <v>139425</v>
      </c>
    </row>
    <row r="5310" customFormat="false" ht="15" hidden="false" customHeight="false" outlineLevel="0" collapsed="false">
      <c r="A5310" s="6" t="str">
        <f aca="false">TEXT(B5310,"0")&amp;"-"&amp;TEXT(C5310,"00")</f>
        <v>2026-04</v>
      </c>
      <c r="B5310" s="4" t="n">
        <v>2026</v>
      </c>
      <c r="C5310" s="4" t="n">
        <v>4</v>
      </c>
      <c r="D5310" s="9" t="s">
        <v>288</v>
      </c>
      <c r="E5310" s="9" t="s">
        <v>367</v>
      </c>
      <c r="F5310" s="12" t="str">
        <f aca="false">INDEX(品項主檔!$B$2:$B$11,MATCH($E5310,品項主檔!$A$2:$A$11,0))</f>
        <v>招牌滷味拼盤</v>
      </c>
      <c r="G5310" s="12" t="str">
        <f aca="false">INDEX(品項主檔!$C$2:$C$11,MATCH($E5310,品項主檔!$A$2:$A$11,0))</f>
        <v>小菜</v>
      </c>
      <c r="H5310" s="17" t="n">
        <f aca="false">SUMIFS(品項年度售價!$D$2:$D$31,品項年度售價!$A$2:$A$31,$B5310,品項年度售價!$B$2:$B$31,$E5310)</f>
        <v>130</v>
      </c>
      <c r="I5310" s="4" t="n">
        <v>1558</v>
      </c>
      <c r="J5310" s="14" t="n">
        <f aca="false">H5310*I5310</f>
        <v>202540</v>
      </c>
    </row>
    <row r="5311" customFormat="false" ht="15" hidden="false" customHeight="false" outlineLevel="0" collapsed="false">
      <c r="A5311" s="6" t="str">
        <f aca="false">TEXT(B5311,"0")&amp;"-"&amp;TEXT(C5311,"00")</f>
        <v>2026-04</v>
      </c>
      <c r="B5311" s="4" t="n">
        <v>2026</v>
      </c>
      <c r="C5311" s="4" t="n">
        <v>4</v>
      </c>
      <c r="D5311" s="9" t="s">
        <v>288</v>
      </c>
      <c r="E5311" s="9" t="s">
        <v>370</v>
      </c>
      <c r="F5311" s="12" t="str">
        <f aca="false">INDEX(品項主檔!$B$2:$B$11,MATCH($E5311,品項主檔!$A$2:$A$11,0))</f>
        <v>古早味紅茶</v>
      </c>
      <c r="G5311" s="12" t="str">
        <f aca="false">INDEX(品項主檔!$C$2:$C$11,MATCH($E5311,品項主檔!$A$2:$A$11,0))</f>
        <v>飲品</v>
      </c>
      <c r="H5311" s="17" t="n">
        <f aca="false">SUMIFS(品項年度售價!$D$2:$D$31,品項年度售價!$A$2:$A$31,$B5311,品項年度售價!$B$2:$B$31,$E5311)</f>
        <v>45</v>
      </c>
      <c r="I5311" s="4" t="n">
        <v>3438</v>
      </c>
      <c r="J5311" s="14" t="n">
        <f aca="false">H5311*I5311</f>
        <v>154710</v>
      </c>
    </row>
    <row r="5312" customFormat="false" ht="15" hidden="false" customHeight="false" outlineLevel="0" collapsed="false">
      <c r="A5312" s="6" t="str">
        <f aca="false">TEXT(B5312,"0")&amp;"-"&amp;TEXT(C5312,"00")</f>
        <v>2026-04</v>
      </c>
      <c r="B5312" s="4" t="n">
        <v>2026</v>
      </c>
      <c r="C5312" s="4" t="n">
        <v>4</v>
      </c>
      <c r="D5312" s="9" t="s">
        <v>292</v>
      </c>
      <c r="E5312" s="9" t="s">
        <v>349</v>
      </c>
      <c r="F5312" s="12" t="str">
        <f aca="false">INDEX(品項主檔!$B$2:$B$11,MATCH($E5312,品項主檔!$A$2:$A$11,0))</f>
        <v>招牌牛肉麵</v>
      </c>
      <c r="G5312" s="12" t="str">
        <f aca="false">INDEX(品項主檔!$C$2:$C$11,MATCH($E5312,品項主檔!$A$2:$A$11,0))</f>
        <v>主食</v>
      </c>
      <c r="H5312" s="17" t="n">
        <f aca="false">SUMIFS(品項年度售價!$D$2:$D$31,品項年度售價!$A$2:$A$31,$B5312,品項年度售價!$B$2:$B$31,$E5312)</f>
        <v>305</v>
      </c>
      <c r="I5312" s="4" t="n">
        <v>329</v>
      </c>
      <c r="J5312" s="14" t="n">
        <f aca="false">H5312*I5312</f>
        <v>100345</v>
      </c>
    </row>
    <row r="5313" customFormat="false" ht="15" hidden="false" customHeight="false" outlineLevel="0" collapsed="false">
      <c r="A5313" s="6" t="str">
        <f aca="false">TEXT(B5313,"0")&amp;"-"&amp;TEXT(C5313,"00")</f>
        <v>2026-04</v>
      </c>
      <c r="B5313" s="4" t="n">
        <v>2026</v>
      </c>
      <c r="C5313" s="4" t="n">
        <v>4</v>
      </c>
      <c r="D5313" s="9" t="s">
        <v>292</v>
      </c>
      <c r="E5313" s="9" t="s">
        <v>352</v>
      </c>
      <c r="F5313" s="12" t="str">
        <f aca="false">INDEX(品項主檔!$B$2:$B$11,MATCH($E5313,品項主檔!$A$2:$A$11,0))</f>
        <v>三杯雞定食</v>
      </c>
      <c r="G5313" s="12" t="str">
        <f aca="false">INDEX(品項主檔!$C$2:$C$11,MATCH($E5313,品項主檔!$A$2:$A$11,0))</f>
        <v>主食</v>
      </c>
      <c r="H5313" s="17" t="n">
        <f aca="false">SUMIFS(品項年度售價!$D$2:$D$31,品項年度售價!$A$2:$A$31,$B5313,品項年度售價!$B$2:$B$31,$E5313)</f>
        <v>275</v>
      </c>
      <c r="I5313" s="4" t="n">
        <v>353</v>
      </c>
      <c r="J5313" s="14" t="n">
        <f aca="false">H5313*I5313</f>
        <v>97075</v>
      </c>
    </row>
    <row r="5314" customFormat="false" ht="15" hidden="false" customHeight="false" outlineLevel="0" collapsed="false">
      <c r="A5314" s="6" t="str">
        <f aca="false">TEXT(B5314,"0")&amp;"-"&amp;TEXT(C5314,"00")</f>
        <v>2026-04</v>
      </c>
      <c r="B5314" s="4" t="n">
        <v>2026</v>
      </c>
      <c r="C5314" s="4" t="n">
        <v>4</v>
      </c>
      <c r="D5314" s="9" t="s">
        <v>292</v>
      </c>
      <c r="E5314" s="9" t="s">
        <v>354</v>
      </c>
      <c r="F5314" s="12" t="str">
        <f aca="false">INDEX(品項主檔!$B$2:$B$11,MATCH($E5314,品項主檔!$A$2:$A$11,0))</f>
        <v>蔥油雞腿飯</v>
      </c>
      <c r="G5314" s="12" t="str">
        <f aca="false">INDEX(品項主檔!$C$2:$C$11,MATCH($E5314,品項主檔!$A$2:$A$11,0))</f>
        <v>主食</v>
      </c>
      <c r="H5314" s="17" t="n">
        <f aca="false">SUMIFS(品項年度售價!$D$2:$D$31,品項年度售價!$A$2:$A$31,$B5314,品項年度售價!$B$2:$B$31,$E5314)</f>
        <v>240</v>
      </c>
      <c r="I5314" s="4" t="n">
        <v>456</v>
      </c>
      <c r="J5314" s="14" t="n">
        <f aca="false">H5314*I5314</f>
        <v>109440</v>
      </c>
    </row>
    <row r="5315" customFormat="false" ht="15" hidden="false" customHeight="false" outlineLevel="0" collapsed="false">
      <c r="A5315" s="6" t="str">
        <f aca="false">TEXT(B5315,"0")&amp;"-"&amp;TEXT(C5315,"00")</f>
        <v>2026-04</v>
      </c>
      <c r="B5315" s="4" t="n">
        <v>2026</v>
      </c>
      <c r="C5315" s="4" t="n">
        <v>4</v>
      </c>
      <c r="D5315" s="9" t="s">
        <v>292</v>
      </c>
      <c r="E5315" s="9" t="s">
        <v>356</v>
      </c>
      <c r="F5315" s="12" t="str">
        <f aca="false">INDEX(品項主檔!$B$2:$B$11,MATCH($E5315,品項主檔!$A$2:$A$11,0))</f>
        <v>黑胡椒豬排飯</v>
      </c>
      <c r="G5315" s="12" t="str">
        <f aca="false">INDEX(品項主檔!$C$2:$C$11,MATCH($E5315,品項主檔!$A$2:$A$11,0))</f>
        <v>主食</v>
      </c>
      <c r="H5315" s="17" t="n">
        <f aca="false">SUMIFS(品項年度售價!$D$2:$D$31,品項年度售價!$A$2:$A$31,$B5315,品項年度售價!$B$2:$B$31,$E5315)</f>
        <v>255</v>
      </c>
      <c r="I5315" s="4" t="n">
        <v>385</v>
      </c>
      <c r="J5315" s="14" t="n">
        <f aca="false">H5315*I5315</f>
        <v>98175</v>
      </c>
    </row>
    <row r="5316" customFormat="false" ht="15" hidden="false" customHeight="false" outlineLevel="0" collapsed="false">
      <c r="A5316" s="6" t="str">
        <f aca="false">TEXT(B5316,"0")&amp;"-"&amp;TEXT(C5316,"00")</f>
        <v>2026-04</v>
      </c>
      <c r="B5316" s="4" t="n">
        <v>2026</v>
      </c>
      <c r="C5316" s="4" t="n">
        <v>4</v>
      </c>
      <c r="D5316" s="9" t="s">
        <v>292</v>
      </c>
      <c r="E5316" s="9" t="s">
        <v>358</v>
      </c>
      <c r="F5316" s="12" t="str">
        <f aca="false">INDEX(品項主檔!$B$2:$B$11,MATCH($E5316,品項主檔!$A$2:$A$11,0))</f>
        <v>麻油雞湯麵</v>
      </c>
      <c r="G5316" s="12" t="str">
        <f aca="false">INDEX(品項主檔!$C$2:$C$11,MATCH($E5316,品項主檔!$A$2:$A$11,0))</f>
        <v>主食</v>
      </c>
      <c r="H5316" s="17" t="n">
        <f aca="false">SUMIFS(品項年度售價!$D$2:$D$31,品項年度售價!$A$2:$A$31,$B5316,品項年度售價!$B$2:$B$31,$E5316)</f>
        <v>320</v>
      </c>
      <c r="I5316" s="4" t="n">
        <v>292</v>
      </c>
      <c r="J5316" s="14" t="n">
        <f aca="false">H5316*I5316</f>
        <v>93440</v>
      </c>
    </row>
    <row r="5317" customFormat="false" ht="15" hidden="false" customHeight="false" outlineLevel="0" collapsed="false">
      <c r="A5317" s="6" t="str">
        <f aca="false">TEXT(B5317,"0")&amp;"-"&amp;TEXT(C5317,"00")</f>
        <v>2026-04</v>
      </c>
      <c r="B5317" s="4" t="n">
        <v>2026</v>
      </c>
      <c r="C5317" s="4" t="n">
        <v>4</v>
      </c>
      <c r="D5317" s="9" t="s">
        <v>292</v>
      </c>
      <c r="E5317" s="9" t="s">
        <v>360</v>
      </c>
      <c r="F5317" s="12" t="str">
        <f aca="false">INDEX(品項主檔!$B$2:$B$11,MATCH($E5317,品項主檔!$A$2:$A$11,0))</f>
        <v>塔香涼麵</v>
      </c>
      <c r="G5317" s="12" t="str">
        <f aca="false">INDEX(品項主檔!$C$2:$C$11,MATCH($E5317,品項主檔!$A$2:$A$11,0))</f>
        <v>主食</v>
      </c>
      <c r="H5317" s="17" t="n">
        <f aca="false">SUMIFS(品項年度售價!$D$2:$D$31,品項年度售價!$A$2:$A$31,$B5317,品項年度售價!$B$2:$B$31,$E5317)</f>
        <v>195</v>
      </c>
      <c r="I5317" s="4" t="n">
        <v>347</v>
      </c>
      <c r="J5317" s="14" t="n">
        <f aca="false">H5317*I5317</f>
        <v>67665</v>
      </c>
    </row>
    <row r="5318" customFormat="false" ht="15" hidden="false" customHeight="false" outlineLevel="0" collapsed="false">
      <c r="A5318" s="6" t="str">
        <f aca="false">TEXT(B5318,"0")&amp;"-"&amp;TEXT(C5318,"00")</f>
        <v>2026-04</v>
      </c>
      <c r="B5318" s="4" t="n">
        <v>2026</v>
      </c>
      <c r="C5318" s="4" t="n">
        <v>4</v>
      </c>
      <c r="D5318" s="9" t="s">
        <v>292</v>
      </c>
      <c r="E5318" s="9" t="s">
        <v>362</v>
      </c>
      <c r="F5318" s="12" t="str">
        <f aca="false">INDEX(品項主檔!$B$2:$B$11,MATCH($E5318,品項主檔!$A$2:$A$11,0))</f>
        <v>海鮮炒飯</v>
      </c>
      <c r="G5318" s="12" t="str">
        <f aca="false">INDEX(品項主檔!$C$2:$C$11,MATCH($E5318,品項主檔!$A$2:$A$11,0))</f>
        <v>主食</v>
      </c>
      <c r="H5318" s="17" t="n">
        <f aca="false">SUMIFS(品項年度售價!$D$2:$D$31,品項年度售價!$A$2:$A$31,$B5318,品項年度售價!$B$2:$B$31,$E5318)</f>
        <v>265</v>
      </c>
      <c r="I5318" s="4" t="n">
        <v>469</v>
      </c>
      <c r="J5318" s="14" t="n">
        <f aca="false">H5318*I5318</f>
        <v>124285</v>
      </c>
    </row>
    <row r="5319" customFormat="false" ht="15" hidden="false" customHeight="false" outlineLevel="0" collapsed="false">
      <c r="A5319" s="6" t="str">
        <f aca="false">TEXT(B5319,"0")&amp;"-"&amp;TEXT(C5319,"00")</f>
        <v>2026-04</v>
      </c>
      <c r="B5319" s="4" t="n">
        <v>2026</v>
      </c>
      <c r="C5319" s="4" t="n">
        <v>4</v>
      </c>
      <c r="D5319" s="9" t="s">
        <v>292</v>
      </c>
      <c r="E5319" s="9" t="s">
        <v>364</v>
      </c>
      <c r="F5319" s="12" t="str">
        <f aca="false">INDEX(品項主檔!$B$2:$B$11,MATCH($E5319,品項主檔!$A$2:$A$11,0))</f>
        <v>酸辣湯</v>
      </c>
      <c r="G5319" s="12" t="str">
        <f aca="false">INDEX(品項主檔!$C$2:$C$11,MATCH($E5319,品項主檔!$A$2:$A$11,0))</f>
        <v>湯品</v>
      </c>
      <c r="H5319" s="17" t="n">
        <f aca="false">SUMIFS(品項年度售價!$D$2:$D$31,品項年度售價!$A$2:$A$31,$B5319,品項年度售價!$B$2:$B$31,$E5319)</f>
        <v>65</v>
      </c>
      <c r="I5319" s="4" t="n">
        <v>2134</v>
      </c>
      <c r="J5319" s="14" t="n">
        <f aca="false">H5319*I5319</f>
        <v>138710</v>
      </c>
    </row>
    <row r="5320" customFormat="false" ht="15" hidden="false" customHeight="false" outlineLevel="0" collapsed="false">
      <c r="A5320" s="6" t="str">
        <f aca="false">TEXT(B5320,"0")&amp;"-"&amp;TEXT(C5320,"00")</f>
        <v>2026-04</v>
      </c>
      <c r="B5320" s="4" t="n">
        <v>2026</v>
      </c>
      <c r="C5320" s="4" t="n">
        <v>4</v>
      </c>
      <c r="D5320" s="9" t="s">
        <v>292</v>
      </c>
      <c r="E5320" s="9" t="s">
        <v>367</v>
      </c>
      <c r="F5320" s="12" t="str">
        <f aca="false">INDEX(品項主檔!$B$2:$B$11,MATCH($E5320,品項主檔!$A$2:$A$11,0))</f>
        <v>招牌滷味拼盤</v>
      </c>
      <c r="G5320" s="12" t="str">
        <f aca="false">INDEX(品項主檔!$C$2:$C$11,MATCH($E5320,品項主檔!$A$2:$A$11,0))</f>
        <v>小菜</v>
      </c>
      <c r="H5320" s="17" t="n">
        <f aca="false">SUMIFS(品項年度售價!$D$2:$D$31,品項年度售價!$A$2:$A$31,$B5320,品項年度售價!$B$2:$B$31,$E5320)</f>
        <v>130</v>
      </c>
      <c r="I5320" s="4" t="n">
        <v>1202</v>
      </c>
      <c r="J5320" s="14" t="n">
        <f aca="false">H5320*I5320</f>
        <v>156260</v>
      </c>
    </row>
    <row r="5321" customFormat="false" ht="15" hidden="false" customHeight="false" outlineLevel="0" collapsed="false">
      <c r="A5321" s="6" t="str">
        <f aca="false">TEXT(B5321,"0")&amp;"-"&amp;TEXT(C5321,"00")</f>
        <v>2026-04</v>
      </c>
      <c r="B5321" s="4" t="n">
        <v>2026</v>
      </c>
      <c r="C5321" s="4" t="n">
        <v>4</v>
      </c>
      <c r="D5321" s="9" t="s">
        <v>292</v>
      </c>
      <c r="E5321" s="9" t="s">
        <v>370</v>
      </c>
      <c r="F5321" s="12" t="str">
        <f aca="false">INDEX(品項主檔!$B$2:$B$11,MATCH($E5321,品項主檔!$A$2:$A$11,0))</f>
        <v>古早味紅茶</v>
      </c>
      <c r="G5321" s="12" t="str">
        <f aca="false">INDEX(品項主檔!$C$2:$C$11,MATCH($E5321,品項主檔!$A$2:$A$11,0))</f>
        <v>飲品</v>
      </c>
      <c r="H5321" s="17" t="n">
        <f aca="false">SUMIFS(品項年度售價!$D$2:$D$31,品項年度售價!$A$2:$A$31,$B5321,品項年度售價!$B$2:$B$31,$E5321)</f>
        <v>45</v>
      </c>
      <c r="I5321" s="4" t="n">
        <v>4410</v>
      </c>
      <c r="J5321" s="14" t="n">
        <f aca="false">H5321*I5321</f>
        <v>198450</v>
      </c>
    </row>
    <row r="5322" customFormat="false" ht="15" hidden="false" customHeight="false" outlineLevel="0" collapsed="false">
      <c r="A5322" s="6" t="str">
        <f aca="false">TEXT(B5322,"0")&amp;"-"&amp;TEXT(C5322,"00")</f>
        <v>2026-04</v>
      </c>
      <c r="B5322" s="4" t="n">
        <v>2026</v>
      </c>
      <c r="C5322" s="4" t="n">
        <v>4</v>
      </c>
      <c r="D5322" s="9" t="s">
        <v>315</v>
      </c>
      <c r="E5322" s="9" t="s">
        <v>349</v>
      </c>
      <c r="F5322" s="12" t="str">
        <f aca="false">INDEX(品項主檔!$B$2:$B$11,MATCH($E5322,品項主檔!$A$2:$A$11,0))</f>
        <v>招牌牛肉麵</v>
      </c>
      <c r="G5322" s="12" t="str">
        <f aca="false">INDEX(品項主檔!$C$2:$C$11,MATCH($E5322,品項主檔!$A$2:$A$11,0))</f>
        <v>主食</v>
      </c>
      <c r="H5322" s="17" t="n">
        <f aca="false">SUMIFS(品項年度售價!$D$2:$D$31,品項年度售價!$A$2:$A$31,$B5322,品項年度售價!$B$2:$B$31,$E5322)</f>
        <v>305</v>
      </c>
      <c r="I5322" s="4" t="n">
        <v>296</v>
      </c>
      <c r="J5322" s="14" t="n">
        <f aca="false">H5322*I5322</f>
        <v>90280</v>
      </c>
    </row>
    <row r="5323" customFormat="false" ht="15" hidden="false" customHeight="false" outlineLevel="0" collapsed="false">
      <c r="A5323" s="6" t="str">
        <f aca="false">TEXT(B5323,"0")&amp;"-"&amp;TEXT(C5323,"00")</f>
        <v>2026-04</v>
      </c>
      <c r="B5323" s="4" t="n">
        <v>2026</v>
      </c>
      <c r="C5323" s="4" t="n">
        <v>4</v>
      </c>
      <c r="D5323" s="9" t="s">
        <v>315</v>
      </c>
      <c r="E5323" s="9" t="s">
        <v>352</v>
      </c>
      <c r="F5323" s="12" t="str">
        <f aca="false">INDEX(品項主檔!$B$2:$B$11,MATCH($E5323,品項主檔!$A$2:$A$11,0))</f>
        <v>三杯雞定食</v>
      </c>
      <c r="G5323" s="12" t="str">
        <f aca="false">INDEX(品項主檔!$C$2:$C$11,MATCH($E5323,品項主檔!$A$2:$A$11,0))</f>
        <v>主食</v>
      </c>
      <c r="H5323" s="17" t="n">
        <f aca="false">SUMIFS(品項年度售價!$D$2:$D$31,品項年度售價!$A$2:$A$31,$B5323,品項年度售價!$B$2:$B$31,$E5323)</f>
        <v>275</v>
      </c>
      <c r="I5323" s="4" t="n">
        <v>344</v>
      </c>
      <c r="J5323" s="14" t="n">
        <f aca="false">H5323*I5323</f>
        <v>94600</v>
      </c>
    </row>
    <row r="5324" customFormat="false" ht="15" hidden="false" customHeight="false" outlineLevel="0" collapsed="false">
      <c r="A5324" s="6" t="str">
        <f aca="false">TEXT(B5324,"0")&amp;"-"&amp;TEXT(C5324,"00")</f>
        <v>2026-04</v>
      </c>
      <c r="B5324" s="4" t="n">
        <v>2026</v>
      </c>
      <c r="C5324" s="4" t="n">
        <v>4</v>
      </c>
      <c r="D5324" s="9" t="s">
        <v>315</v>
      </c>
      <c r="E5324" s="9" t="s">
        <v>354</v>
      </c>
      <c r="F5324" s="12" t="str">
        <f aca="false">INDEX(品項主檔!$B$2:$B$11,MATCH($E5324,品項主檔!$A$2:$A$11,0))</f>
        <v>蔥油雞腿飯</v>
      </c>
      <c r="G5324" s="12" t="str">
        <f aca="false">INDEX(品項主檔!$C$2:$C$11,MATCH($E5324,品項主檔!$A$2:$A$11,0))</f>
        <v>主食</v>
      </c>
      <c r="H5324" s="17" t="n">
        <f aca="false">SUMIFS(品項年度售價!$D$2:$D$31,品項年度售價!$A$2:$A$31,$B5324,品項年度售價!$B$2:$B$31,$E5324)</f>
        <v>240</v>
      </c>
      <c r="I5324" s="4" t="n">
        <v>290</v>
      </c>
      <c r="J5324" s="14" t="n">
        <f aca="false">H5324*I5324</f>
        <v>69600</v>
      </c>
    </row>
    <row r="5325" customFormat="false" ht="15" hidden="false" customHeight="false" outlineLevel="0" collapsed="false">
      <c r="A5325" s="6" t="str">
        <f aca="false">TEXT(B5325,"0")&amp;"-"&amp;TEXT(C5325,"00")</f>
        <v>2026-04</v>
      </c>
      <c r="B5325" s="4" t="n">
        <v>2026</v>
      </c>
      <c r="C5325" s="4" t="n">
        <v>4</v>
      </c>
      <c r="D5325" s="9" t="s">
        <v>315</v>
      </c>
      <c r="E5325" s="9" t="s">
        <v>356</v>
      </c>
      <c r="F5325" s="12" t="str">
        <f aca="false">INDEX(品項主檔!$B$2:$B$11,MATCH($E5325,品項主檔!$A$2:$A$11,0))</f>
        <v>黑胡椒豬排飯</v>
      </c>
      <c r="G5325" s="12" t="str">
        <f aca="false">INDEX(品項主檔!$C$2:$C$11,MATCH($E5325,品項主檔!$A$2:$A$11,0))</f>
        <v>主食</v>
      </c>
      <c r="H5325" s="17" t="n">
        <f aca="false">SUMIFS(品項年度售價!$D$2:$D$31,品項年度售價!$A$2:$A$31,$B5325,品項年度售價!$B$2:$B$31,$E5325)</f>
        <v>255</v>
      </c>
      <c r="I5325" s="4" t="n">
        <v>242</v>
      </c>
      <c r="J5325" s="14" t="n">
        <f aca="false">H5325*I5325</f>
        <v>61710</v>
      </c>
    </row>
    <row r="5326" customFormat="false" ht="15" hidden="false" customHeight="false" outlineLevel="0" collapsed="false">
      <c r="A5326" s="6" t="str">
        <f aca="false">TEXT(B5326,"0")&amp;"-"&amp;TEXT(C5326,"00")</f>
        <v>2026-04</v>
      </c>
      <c r="B5326" s="4" t="n">
        <v>2026</v>
      </c>
      <c r="C5326" s="4" t="n">
        <v>4</v>
      </c>
      <c r="D5326" s="9" t="s">
        <v>315</v>
      </c>
      <c r="E5326" s="9" t="s">
        <v>358</v>
      </c>
      <c r="F5326" s="12" t="str">
        <f aca="false">INDEX(品項主檔!$B$2:$B$11,MATCH($E5326,品項主檔!$A$2:$A$11,0))</f>
        <v>麻油雞湯麵</v>
      </c>
      <c r="G5326" s="12" t="str">
        <f aca="false">INDEX(品項主檔!$C$2:$C$11,MATCH($E5326,品項主檔!$A$2:$A$11,0))</f>
        <v>主食</v>
      </c>
      <c r="H5326" s="17" t="n">
        <f aca="false">SUMIFS(品項年度售價!$D$2:$D$31,品項年度售價!$A$2:$A$31,$B5326,品項年度售價!$B$2:$B$31,$E5326)</f>
        <v>320</v>
      </c>
      <c r="I5326" s="4" t="n">
        <v>253</v>
      </c>
      <c r="J5326" s="14" t="n">
        <f aca="false">H5326*I5326</f>
        <v>80960</v>
      </c>
    </row>
    <row r="5327" customFormat="false" ht="15" hidden="false" customHeight="false" outlineLevel="0" collapsed="false">
      <c r="A5327" s="6" t="str">
        <f aca="false">TEXT(B5327,"0")&amp;"-"&amp;TEXT(C5327,"00")</f>
        <v>2026-04</v>
      </c>
      <c r="B5327" s="4" t="n">
        <v>2026</v>
      </c>
      <c r="C5327" s="4" t="n">
        <v>4</v>
      </c>
      <c r="D5327" s="9" t="s">
        <v>315</v>
      </c>
      <c r="E5327" s="9" t="s">
        <v>360</v>
      </c>
      <c r="F5327" s="12" t="str">
        <f aca="false">INDEX(品項主檔!$B$2:$B$11,MATCH($E5327,品項主檔!$A$2:$A$11,0))</f>
        <v>塔香涼麵</v>
      </c>
      <c r="G5327" s="12" t="str">
        <f aca="false">INDEX(品項主檔!$C$2:$C$11,MATCH($E5327,品項主檔!$A$2:$A$11,0))</f>
        <v>主食</v>
      </c>
      <c r="H5327" s="17" t="n">
        <f aca="false">SUMIFS(品項年度售價!$D$2:$D$31,品項年度售價!$A$2:$A$31,$B5327,品項年度售價!$B$2:$B$31,$E5327)</f>
        <v>195</v>
      </c>
      <c r="I5327" s="4" t="n">
        <v>315</v>
      </c>
      <c r="J5327" s="14" t="n">
        <f aca="false">H5327*I5327</f>
        <v>61425</v>
      </c>
    </row>
    <row r="5328" customFormat="false" ht="15" hidden="false" customHeight="false" outlineLevel="0" collapsed="false">
      <c r="A5328" s="6" t="str">
        <f aca="false">TEXT(B5328,"0")&amp;"-"&amp;TEXT(C5328,"00")</f>
        <v>2026-04</v>
      </c>
      <c r="B5328" s="4" t="n">
        <v>2026</v>
      </c>
      <c r="C5328" s="4" t="n">
        <v>4</v>
      </c>
      <c r="D5328" s="9" t="s">
        <v>315</v>
      </c>
      <c r="E5328" s="9" t="s">
        <v>362</v>
      </c>
      <c r="F5328" s="12" t="str">
        <f aca="false">INDEX(品項主檔!$B$2:$B$11,MATCH($E5328,品項主檔!$A$2:$A$11,0))</f>
        <v>海鮮炒飯</v>
      </c>
      <c r="G5328" s="12" t="str">
        <f aca="false">INDEX(品項主檔!$C$2:$C$11,MATCH($E5328,品項主檔!$A$2:$A$11,0))</f>
        <v>主食</v>
      </c>
      <c r="H5328" s="17" t="n">
        <f aca="false">SUMIFS(品項年度售價!$D$2:$D$31,品項年度售價!$A$2:$A$31,$B5328,品項年度售價!$B$2:$B$31,$E5328)</f>
        <v>265</v>
      </c>
      <c r="I5328" s="4" t="n">
        <v>303</v>
      </c>
      <c r="J5328" s="14" t="n">
        <f aca="false">H5328*I5328</f>
        <v>80295</v>
      </c>
    </row>
    <row r="5329" customFormat="false" ht="15" hidden="false" customHeight="false" outlineLevel="0" collapsed="false">
      <c r="A5329" s="6" t="str">
        <f aca="false">TEXT(B5329,"0")&amp;"-"&amp;TEXT(C5329,"00")</f>
        <v>2026-04</v>
      </c>
      <c r="B5329" s="4" t="n">
        <v>2026</v>
      </c>
      <c r="C5329" s="4" t="n">
        <v>4</v>
      </c>
      <c r="D5329" s="9" t="s">
        <v>315</v>
      </c>
      <c r="E5329" s="9" t="s">
        <v>364</v>
      </c>
      <c r="F5329" s="12" t="str">
        <f aca="false">INDEX(品項主檔!$B$2:$B$11,MATCH($E5329,品項主檔!$A$2:$A$11,0))</f>
        <v>酸辣湯</v>
      </c>
      <c r="G5329" s="12" t="str">
        <f aca="false">INDEX(品項主檔!$C$2:$C$11,MATCH($E5329,品項主檔!$A$2:$A$11,0))</f>
        <v>湯品</v>
      </c>
      <c r="H5329" s="17" t="n">
        <f aca="false">SUMIFS(品項年度售價!$D$2:$D$31,品項年度售價!$A$2:$A$31,$B5329,品項年度售價!$B$2:$B$31,$E5329)</f>
        <v>65</v>
      </c>
      <c r="I5329" s="4" t="n">
        <v>1606</v>
      </c>
      <c r="J5329" s="14" t="n">
        <f aca="false">H5329*I5329</f>
        <v>104390</v>
      </c>
    </row>
    <row r="5330" customFormat="false" ht="15" hidden="false" customHeight="false" outlineLevel="0" collapsed="false">
      <c r="A5330" s="6" t="str">
        <f aca="false">TEXT(B5330,"0")&amp;"-"&amp;TEXT(C5330,"00")</f>
        <v>2026-04</v>
      </c>
      <c r="B5330" s="4" t="n">
        <v>2026</v>
      </c>
      <c r="C5330" s="4" t="n">
        <v>4</v>
      </c>
      <c r="D5330" s="9" t="s">
        <v>315</v>
      </c>
      <c r="E5330" s="9" t="s">
        <v>367</v>
      </c>
      <c r="F5330" s="12" t="str">
        <f aca="false">INDEX(品項主檔!$B$2:$B$11,MATCH($E5330,品項主檔!$A$2:$A$11,0))</f>
        <v>招牌滷味拼盤</v>
      </c>
      <c r="G5330" s="12" t="str">
        <f aca="false">INDEX(品項主檔!$C$2:$C$11,MATCH($E5330,品項主檔!$A$2:$A$11,0))</f>
        <v>小菜</v>
      </c>
      <c r="H5330" s="17" t="n">
        <f aca="false">SUMIFS(品項年度售價!$D$2:$D$31,品項年度售價!$A$2:$A$31,$B5330,品項年度售價!$B$2:$B$31,$E5330)</f>
        <v>130</v>
      </c>
      <c r="I5330" s="4" t="n">
        <v>910</v>
      </c>
      <c r="J5330" s="14" t="n">
        <f aca="false">H5330*I5330</f>
        <v>118300</v>
      </c>
    </row>
    <row r="5331" customFormat="false" ht="15" hidden="false" customHeight="false" outlineLevel="0" collapsed="false">
      <c r="A5331" s="6" t="str">
        <f aca="false">TEXT(B5331,"0")&amp;"-"&amp;TEXT(C5331,"00")</f>
        <v>2026-04</v>
      </c>
      <c r="B5331" s="4" t="n">
        <v>2026</v>
      </c>
      <c r="C5331" s="4" t="n">
        <v>4</v>
      </c>
      <c r="D5331" s="9" t="s">
        <v>315</v>
      </c>
      <c r="E5331" s="9" t="s">
        <v>370</v>
      </c>
      <c r="F5331" s="12" t="str">
        <f aca="false">INDEX(品項主檔!$B$2:$B$11,MATCH($E5331,品項主檔!$A$2:$A$11,0))</f>
        <v>古早味紅茶</v>
      </c>
      <c r="G5331" s="12" t="str">
        <f aca="false">INDEX(品項主檔!$C$2:$C$11,MATCH($E5331,品項主檔!$A$2:$A$11,0))</f>
        <v>飲品</v>
      </c>
      <c r="H5331" s="17" t="n">
        <f aca="false">SUMIFS(品項年度售價!$D$2:$D$31,品項年度售價!$A$2:$A$31,$B5331,品項年度售價!$B$2:$B$31,$E5331)</f>
        <v>45</v>
      </c>
      <c r="I5331" s="4" t="n">
        <v>3198</v>
      </c>
      <c r="J5331" s="14" t="n">
        <f aca="false">H5331*I5331</f>
        <v>143910</v>
      </c>
    </row>
    <row r="5332" customFormat="false" ht="15" hidden="false" customHeight="false" outlineLevel="0" collapsed="false">
      <c r="A5332" s="6" t="str">
        <f aca="false">TEXT(B5332,"0")&amp;"-"&amp;TEXT(C5332,"00")</f>
        <v>2026-05</v>
      </c>
      <c r="B5332" s="4" t="n">
        <v>2026</v>
      </c>
      <c r="C5332" s="4" t="n">
        <v>5</v>
      </c>
      <c r="D5332" s="9" t="s">
        <v>294</v>
      </c>
      <c r="E5332" s="9" t="s">
        <v>349</v>
      </c>
      <c r="F5332" s="12" t="str">
        <f aca="false">INDEX(品項主檔!$B$2:$B$11,MATCH($E5332,品項主檔!$A$2:$A$11,0))</f>
        <v>招牌牛肉麵</v>
      </c>
      <c r="G5332" s="12" t="str">
        <f aca="false">INDEX(品項主檔!$C$2:$C$11,MATCH($E5332,品項主檔!$A$2:$A$11,0))</f>
        <v>主食</v>
      </c>
      <c r="H5332" s="17" t="n">
        <f aca="false">SUMIFS(品項年度售價!$D$2:$D$31,品項年度售價!$A$2:$A$31,$B5332,品項年度售價!$B$2:$B$31,$E5332)</f>
        <v>305</v>
      </c>
      <c r="I5332" s="4" t="n">
        <v>523</v>
      </c>
      <c r="J5332" s="14" t="n">
        <f aca="false">H5332*I5332</f>
        <v>159515</v>
      </c>
    </row>
    <row r="5333" customFormat="false" ht="15" hidden="false" customHeight="false" outlineLevel="0" collapsed="false">
      <c r="A5333" s="6" t="str">
        <f aca="false">TEXT(B5333,"0")&amp;"-"&amp;TEXT(C5333,"00")</f>
        <v>2026-05</v>
      </c>
      <c r="B5333" s="4" t="n">
        <v>2026</v>
      </c>
      <c r="C5333" s="4" t="n">
        <v>5</v>
      </c>
      <c r="D5333" s="9" t="s">
        <v>294</v>
      </c>
      <c r="E5333" s="9" t="s">
        <v>352</v>
      </c>
      <c r="F5333" s="12" t="str">
        <f aca="false">INDEX(品項主檔!$B$2:$B$11,MATCH($E5333,品項主檔!$A$2:$A$11,0))</f>
        <v>三杯雞定食</v>
      </c>
      <c r="G5333" s="12" t="str">
        <f aca="false">INDEX(品項主檔!$C$2:$C$11,MATCH($E5333,品項主檔!$A$2:$A$11,0))</f>
        <v>主食</v>
      </c>
      <c r="H5333" s="17" t="n">
        <f aca="false">SUMIFS(品項年度售價!$D$2:$D$31,品項年度售價!$A$2:$A$31,$B5333,品項年度售價!$B$2:$B$31,$E5333)</f>
        <v>275</v>
      </c>
      <c r="I5333" s="4" t="n">
        <v>567</v>
      </c>
      <c r="J5333" s="14" t="n">
        <f aca="false">H5333*I5333</f>
        <v>155925</v>
      </c>
    </row>
    <row r="5334" customFormat="false" ht="15" hidden="false" customHeight="false" outlineLevel="0" collapsed="false">
      <c r="A5334" s="6" t="str">
        <f aca="false">TEXT(B5334,"0")&amp;"-"&amp;TEXT(C5334,"00")</f>
        <v>2026-05</v>
      </c>
      <c r="B5334" s="4" t="n">
        <v>2026</v>
      </c>
      <c r="C5334" s="4" t="n">
        <v>5</v>
      </c>
      <c r="D5334" s="9" t="s">
        <v>294</v>
      </c>
      <c r="E5334" s="9" t="s">
        <v>354</v>
      </c>
      <c r="F5334" s="12" t="str">
        <f aca="false">INDEX(品項主檔!$B$2:$B$11,MATCH($E5334,品項主檔!$A$2:$A$11,0))</f>
        <v>蔥油雞腿飯</v>
      </c>
      <c r="G5334" s="12" t="str">
        <f aca="false">INDEX(品項主檔!$C$2:$C$11,MATCH($E5334,品項主檔!$A$2:$A$11,0))</f>
        <v>主食</v>
      </c>
      <c r="H5334" s="17" t="n">
        <f aca="false">SUMIFS(品項年度售價!$D$2:$D$31,品項年度售價!$A$2:$A$31,$B5334,品項年度售價!$B$2:$B$31,$E5334)</f>
        <v>240</v>
      </c>
      <c r="I5334" s="4" t="n">
        <v>687</v>
      </c>
      <c r="J5334" s="14" t="n">
        <f aca="false">H5334*I5334</f>
        <v>164880</v>
      </c>
    </row>
    <row r="5335" customFormat="false" ht="15" hidden="false" customHeight="false" outlineLevel="0" collapsed="false">
      <c r="A5335" s="6" t="str">
        <f aca="false">TEXT(B5335,"0")&amp;"-"&amp;TEXT(C5335,"00")</f>
        <v>2026-05</v>
      </c>
      <c r="B5335" s="4" t="n">
        <v>2026</v>
      </c>
      <c r="C5335" s="4" t="n">
        <v>5</v>
      </c>
      <c r="D5335" s="9" t="s">
        <v>294</v>
      </c>
      <c r="E5335" s="9" t="s">
        <v>356</v>
      </c>
      <c r="F5335" s="12" t="str">
        <f aca="false">INDEX(品項主檔!$B$2:$B$11,MATCH($E5335,品項主檔!$A$2:$A$11,0))</f>
        <v>黑胡椒豬排飯</v>
      </c>
      <c r="G5335" s="12" t="str">
        <f aca="false">INDEX(品項主檔!$C$2:$C$11,MATCH($E5335,品項主檔!$A$2:$A$11,0))</f>
        <v>主食</v>
      </c>
      <c r="H5335" s="17" t="n">
        <f aca="false">SUMIFS(品項年度售價!$D$2:$D$31,品項年度售價!$A$2:$A$31,$B5335,品項年度售價!$B$2:$B$31,$E5335)</f>
        <v>255</v>
      </c>
      <c r="I5335" s="4" t="n">
        <v>578</v>
      </c>
      <c r="J5335" s="14" t="n">
        <f aca="false">H5335*I5335</f>
        <v>147390</v>
      </c>
    </row>
    <row r="5336" customFormat="false" ht="15" hidden="false" customHeight="false" outlineLevel="0" collapsed="false">
      <c r="A5336" s="6" t="str">
        <f aca="false">TEXT(B5336,"0")&amp;"-"&amp;TEXT(C5336,"00")</f>
        <v>2026-05</v>
      </c>
      <c r="B5336" s="4" t="n">
        <v>2026</v>
      </c>
      <c r="C5336" s="4" t="n">
        <v>5</v>
      </c>
      <c r="D5336" s="9" t="s">
        <v>294</v>
      </c>
      <c r="E5336" s="9" t="s">
        <v>358</v>
      </c>
      <c r="F5336" s="12" t="str">
        <f aca="false">INDEX(品項主檔!$B$2:$B$11,MATCH($E5336,品項主檔!$A$2:$A$11,0))</f>
        <v>麻油雞湯麵</v>
      </c>
      <c r="G5336" s="12" t="str">
        <f aca="false">INDEX(品項主檔!$C$2:$C$11,MATCH($E5336,品項主檔!$A$2:$A$11,0))</f>
        <v>主食</v>
      </c>
      <c r="H5336" s="17" t="n">
        <f aca="false">SUMIFS(品項年度售價!$D$2:$D$31,品項年度售價!$A$2:$A$31,$B5336,品項年度售價!$B$2:$B$31,$E5336)</f>
        <v>320</v>
      </c>
      <c r="I5336" s="4" t="n">
        <v>353</v>
      </c>
      <c r="J5336" s="14" t="n">
        <f aca="false">H5336*I5336</f>
        <v>112960</v>
      </c>
    </row>
    <row r="5337" customFormat="false" ht="15" hidden="false" customHeight="false" outlineLevel="0" collapsed="false">
      <c r="A5337" s="6" t="str">
        <f aca="false">TEXT(B5337,"0")&amp;"-"&amp;TEXT(C5337,"00")</f>
        <v>2026-05</v>
      </c>
      <c r="B5337" s="4" t="n">
        <v>2026</v>
      </c>
      <c r="C5337" s="4" t="n">
        <v>5</v>
      </c>
      <c r="D5337" s="9" t="s">
        <v>294</v>
      </c>
      <c r="E5337" s="9" t="s">
        <v>360</v>
      </c>
      <c r="F5337" s="12" t="str">
        <f aca="false">INDEX(品項主檔!$B$2:$B$11,MATCH($E5337,品項主檔!$A$2:$A$11,0))</f>
        <v>塔香涼麵</v>
      </c>
      <c r="G5337" s="12" t="str">
        <f aca="false">INDEX(品項主檔!$C$2:$C$11,MATCH($E5337,品項主檔!$A$2:$A$11,0))</f>
        <v>主食</v>
      </c>
      <c r="H5337" s="17" t="n">
        <f aca="false">SUMIFS(品項年度售價!$D$2:$D$31,品項年度售價!$A$2:$A$31,$B5337,品項年度售價!$B$2:$B$31,$E5337)</f>
        <v>195</v>
      </c>
      <c r="I5337" s="4" t="n">
        <v>693</v>
      </c>
      <c r="J5337" s="14" t="n">
        <f aca="false">H5337*I5337</f>
        <v>135135</v>
      </c>
    </row>
    <row r="5338" customFormat="false" ht="15" hidden="false" customHeight="false" outlineLevel="0" collapsed="false">
      <c r="A5338" s="6" t="str">
        <f aca="false">TEXT(B5338,"0")&amp;"-"&amp;TEXT(C5338,"00")</f>
        <v>2026-05</v>
      </c>
      <c r="B5338" s="4" t="n">
        <v>2026</v>
      </c>
      <c r="C5338" s="4" t="n">
        <v>5</v>
      </c>
      <c r="D5338" s="9" t="s">
        <v>294</v>
      </c>
      <c r="E5338" s="9" t="s">
        <v>362</v>
      </c>
      <c r="F5338" s="12" t="str">
        <f aca="false">INDEX(品項主檔!$B$2:$B$11,MATCH($E5338,品項主檔!$A$2:$A$11,0))</f>
        <v>海鮮炒飯</v>
      </c>
      <c r="G5338" s="12" t="str">
        <f aca="false">INDEX(品項主檔!$C$2:$C$11,MATCH($E5338,品項主檔!$A$2:$A$11,0))</f>
        <v>主食</v>
      </c>
      <c r="H5338" s="17" t="n">
        <f aca="false">SUMIFS(品項年度售價!$D$2:$D$31,品項年度售價!$A$2:$A$31,$B5338,品項年度售價!$B$2:$B$31,$E5338)</f>
        <v>265</v>
      </c>
      <c r="I5338" s="4" t="n">
        <v>682</v>
      </c>
      <c r="J5338" s="14" t="n">
        <f aca="false">H5338*I5338</f>
        <v>180730</v>
      </c>
    </row>
    <row r="5339" customFormat="false" ht="15" hidden="false" customHeight="false" outlineLevel="0" collapsed="false">
      <c r="A5339" s="6" t="str">
        <f aca="false">TEXT(B5339,"0")&amp;"-"&amp;TEXT(C5339,"00")</f>
        <v>2026-05</v>
      </c>
      <c r="B5339" s="4" t="n">
        <v>2026</v>
      </c>
      <c r="C5339" s="4" t="n">
        <v>5</v>
      </c>
      <c r="D5339" s="9" t="s">
        <v>294</v>
      </c>
      <c r="E5339" s="9" t="s">
        <v>364</v>
      </c>
      <c r="F5339" s="12" t="str">
        <f aca="false">INDEX(品項主檔!$B$2:$B$11,MATCH($E5339,品項主檔!$A$2:$A$11,0))</f>
        <v>酸辣湯</v>
      </c>
      <c r="G5339" s="12" t="str">
        <f aca="false">INDEX(品項主檔!$C$2:$C$11,MATCH($E5339,品項主檔!$A$2:$A$11,0))</f>
        <v>湯品</v>
      </c>
      <c r="H5339" s="17" t="n">
        <f aca="false">SUMIFS(品項年度售價!$D$2:$D$31,品項年度售價!$A$2:$A$31,$B5339,品項年度售價!$B$2:$B$31,$E5339)</f>
        <v>65</v>
      </c>
      <c r="I5339" s="4" t="n">
        <v>2426</v>
      </c>
      <c r="J5339" s="14" t="n">
        <f aca="false">H5339*I5339</f>
        <v>157690</v>
      </c>
    </row>
    <row r="5340" customFormat="false" ht="15" hidden="false" customHeight="false" outlineLevel="0" collapsed="false">
      <c r="A5340" s="6" t="str">
        <f aca="false">TEXT(B5340,"0")&amp;"-"&amp;TEXT(C5340,"00")</f>
        <v>2026-05</v>
      </c>
      <c r="B5340" s="4" t="n">
        <v>2026</v>
      </c>
      <c r="C5340" s="4" t="n">
        <v>5</v>
      </c>
      <c r="D5340" s="9" t="s">
        <v>294</v>
      </c>
      <c r="E5340" s="9" t="s">
        <v>367</v>
      </c>
      <c r="F5340" s="12" t="str">
        <f aca="false">INDEX(品項主檔!$B$2:$B$11,MATCH($E5340,品項主檔!$A$2:$A$11,0))</f>
        <v>招牌滷味拼盤</v>
      </c>
      <c r="G5340" s="12" t="str">
        <f aca="false">INDEX(品項主檔!$C$2:$C$11,MATCH($E5340,品項主檔!$A$2:$A$11,0))</f>
        <v>小菜</v>
      </c>
      <c r="H5340" s="17" t="n">
        <f aca="false">SUMIFS(品項年度售價!$D$2:$D$31,品項年度售價!$A$2:$A$31,$B5340,品項年度售價!$B$2:$B$31,$E5340)</f>
        <v>130</v>
      </c>
      <c r="I5340" s="4" t="n">
        <v>1781</v>
      </c>
      <c r="J5340" s="14" t="n">
        <f aca="false">H5340*I5340</f>
        <v>231530</v>
      </c>
    </row>
    <row r="5341" customFormat="false" ht="15" hidden="false" customHeight="false" outlineLevel="0" collapsed="false">
      <c r="A5341" s="6" t="str">
        <f aca="false">TEXT(B5341,"0")&amp;"-"&amp;TEXT(C5341,"00")</f>
        <v>2026-05</v>
      </c>
      <c r="B5341" s="4" t="n">
        <v>2026</v>
      </c>
      <c r="C5341" s="4" t="n">
        <v>5</v>
      </c>
      <c r="D5341" s="9" t="s">
        <v>294</v>
      </c>
      <c r="E5341" s="9" t="s">
        <v>370</v>
      </c>
      <c r="F5341" s="12" t="str">
        <f aca="false">INDEX(品項主檔!$B$2:$B$11,MATCH($E5341,品項主檔!$A$2:$A$11,0))</f>
        <v>古早味紅茶</v>
      </c>
      <c r="G5341" s="12" t="str">
        <f aca="false">INDEX(品項主檔!$C$2:$C$11,MATCH($E5341,品項主檔!$A$2:$A$11,0))</f>
        <v>飲品</v>
      </c>
      <c r="H5341" s="17" t="n">
        <f aca="false">SUMIFS(品項年度售價!$D$2:$D$31,品項年度售價!$A$2:$A$31,$B5341,品項年度售價!$B$2:$B$31,$E5341)</f>
        <v>45</v>
      </c>
      <c r="I5341" s="4" t="n">
        <v>6026</v>
      </c>
      <c r="J5341" s="14" t="n">
        <f aca="false">H5341*I5341</f>
        <v>271170</v>
      </c>
    </row>
    <row r="5342" customFormat="false" ht="15" hidden="false" customHeight="false" outlineLevel="0" collapsed="false">
      <c r="A5342" s="6" t="str">
        <f aca="false">TEXT(B5342,"0")&amp;"-"&amp;TEXT(C5342,"00")</f>
        <v>2026-05</v>
      </c>
      <c r="B5342" s="4" t="n">
        <v>2026</v>
      </c>
      <c r="C5342" s="4" t="n">
        <v>5</v>
      </c>
      <c r="D5342" s="9" t="s">
        <v>297</v>
      </c>
      <c r="E5342" s="9" t="s">
        <v>349</v>
      </c>
      <c r="F5342" s="12" t="str">
        <f aca="false">INDEX(品項主檔!$B$2:$B$11,MATCH($E5342,品項主檔!$A$2:$A$11,0))</f>
        <v>招牌牛肉麵</v>
      </c>
      <c r="G5342" s="12" t="str">
        <f aca="false">INDEX(品項主檔!$C$2:$C$11,MATCH($E5342,品項主檔!$A$2:$A$11,0))</f>
        <v>主食</v>
      </c>
      <c r="H5342" s="17" t="n">
        <f aca="false">SUMIFS(品項年度售價!$D$2:$D$31,品項年度售價!$A$2:$A$31,$B5342,品項年度售價!$B$2:$B$31,$E5342)</f>
        <v>305</v>
      </c>
      <c r="I5342" s="4" t="n">
        <v>339</v>
      </c>
      <c r="J5342" s="14" t="n">
        <f aca="false">H5342*I5342</f>
        <v>103395</v>
      </c>
    </row>
    <row r="5343" customFormat="false" ht="15" hidden="false" customHeight="false" outlineLevel="0" collapsed="false">
      <c r="A5343" s="6" t="str">
        <f aca="false">TEXT(B5343,"0")&amp;"-"&amp;TEXT(C5343,"00")</f>
        <v>2026-05</v>
      </c>
      <c r="B5343" s="4" t="n">
        <v>2026</v>
      </c>
      <c r="C5343" s="4" t="n">
        <v>5</v>
      </c>
      <c r="D5343" s="9" t="s">
        <v>297</v>
      </c>
      <c r="E5343" s="9" t="s">
        <v>352</v>
      </c>
      <c r="F5343" s="12" t="str">
        <f aca="false">INDEX(品項主檔!$B$2:$B$11,MATCH($E5343,品項主檔!$A$2:$A$11,0))</f>
        <v>三杯雞定食</v>
      </c>
      <c r="G5343" s="12" t="str">
        <f aca="false">INDEX(品項主檔!$C$2:$C$11,MATCH($E5343,品項主檔!$A$2:$A$11,0))</f>
        <v>主食</v>
      </c>
      <c r="H5343" s="17" t="n">
        <f aca="false">SUMIFS(品項年度售價!$D$2:$D$31,品項年度售價!$A$2:$A$31,$B5343,品項年度售價!$B$2:$B$31,$E5343)</f>
        <v>275</v>
      </c>
      <c r="I5343" s="4" t="n">
        <v>417</v>
      </c>
      <c r="J5343" s="14" t="n">
        <f aca="false">H5343*I5343</f>
        <v>114675</v>
      </c>
    </row>
    <row r="5344" customFormat="false" ht="15" hidden="false" customHeight="false" outlineLevel="0" collapsed="false">
      <c r="A5344" s="6" t="str">
        <f aca="false">TEXT(B5344,"0")&amp;"-"&amp;TEXT(C5344,"00")</f>
        <v>2026-05</v>
      </c>
      <c r="B5344" s="4" t="n">
        <v>2026</v>
      </c>
      <c r="C5344" s="4" t="n">
        <v>5</v>
      </c>
      <c r="D5344" s="9" t="s">
        <v>297</v>
      </c>
      <c r="E5344" s="9" t="s">
        <v>354</v>
      </c>
      <c r="F5344" s="12" t="str">
        <f aca="false">INDEX(品項主檔!$B$2:$B$11,MATCH($E5344,品項主檔!$A$2:$A$11,0))</f>
        <v>蔥油雞腿飯</v>
      </c>
      <c r="G5344" s="12" t="str">
        <f aca="false">INDEX(品項主檔!$C$2:$C$11,MATCH($E5344,品項主檔!$A$2:$A$11,0))</f>
        <v>主食</v>
      </c>
      <c r="H5344" s="17" t="n">
        <f aca="false">SUMIFS(品項年度售價!$D$2:$D$31,品項年度售價!$A$2:$A$31,$B5344,品項年度售價!$B$2:$B$31,$E5344)</f>
        <v>240</v>
      </c>
      <c r="I5344" s="4" t="n">
        <v>442</v>
      </c>
      <c r="J5344" s="14" t="n">
        <f aca="false">H5344*I5344</f>
        <v>106080</v>
      </c>
    </row>
    <row r="5345" customFormat="false" ht="15" hidden="false" customHeight="false" outlineLevel="0" collapsed="false">
      <c r="A5345" s="6" t="str">
        <f aca="false">TEXT(B5345,"0")&amp;"-"&amp;TEXT(C5345,"00")</f>
        <v>2026-05</v>
      </c>
      <c r="B5345" s="4" t="n">
        <v>2026</v>
      </c>
      <c r="C5345" s="4" t="n">
        <v>5</v>
      </c>
      <c r="D5345" s="9" t="s">
        <v>297</v>
      </c>
      <c r="E5345" s="9" t="s">
        <v>356</v>
      </c>
      <c r="F5345" s="12" t="str">
        <f aca="false">INDEX(品項主檔!$B$2:$B$11,MATCH($E5345,品項主檔!$A$2:$A$11,0))</f>
        <v>黑胡椒豬排飯</v>
      </c>
      <c r="G5345" s="12" t="str">
        <f aca="false">INDEX(品項主檔!$C$2:$C$11,MATCH($E5345,品項主檔!$A$2:$A$11,0))</f>
        <v>主食</v>
      </c>
      <c r="H5345" s="17" t="n">
        <f aca="false">SUMIFS(品項年度售價!$D$2:$D$31,品項年度售價!$A$2:$A$31,$B5345,品項年度售價!$B$2:$B$31,$E5345)</f>
        <v>255</v>
      </c>
      <c r="I5345" s="4" t="n">
        <v>417</v>
      </c>
      <c r="J5345" s="14" t="n">
        <f aca="false">H5345*I5345</f>
        <v>106335</v>
      </c>
    </row>
    <row r="5346" customFormat="false" ht="15" hidden="false" customHeight="false" outlineLevel="0" collapsed="false">
      <c r="A5346" s="6" t="str">
        <f aca="false">TEXT(B5346,"0")&amp;"-"&amp;TEXT(C5346,"00")</f>
        <v>2026-05</v>
      </c>
      <c r="B5346" s="4" t="n">
        <v>2026</v>
      </c>
      <c r="C5346" s="4" t="n">
        <v>5</v>
      </c>
      <c r="D5346" s="9" t="s">
        <v>297</v>
      </c>
      <c r="E5346" s="9" t="s">
        <v>358</v>
      </c>
      <c r="F5346" s="12" t="str">
        <f aca="false">INDEX(品項主檔!$B$2:$B$11,MATCH($E5346,品項主檔!$A$2:$A$11,0))</f>
        <v>麻油雞湯麵</v>
      </c>
      <c r="G5346" s="12" t="str">
        <f aca="false">INDEX(品項主檔!$C$2:$C$11,MATCH($E5346,品項主檔!$A$2:$A$11,0))</f>
        <v>主食</v>
      </c>
      <c r="H5346" s="17" t="n">
        <f aca="false">SUMIFS(品項年度售價!$D$2:$D$31,品項年度售價!$A$2:$A$31,$B5346,品項年度售價!$B$2:$B$31,$E5346)</f>
        <v>320</v>
      </c>
      <c r="I5346" s="4" t="n">
        <v>231</v>
      </c>
      <c r="J5346" s="14" t="n">
        <f aca="false">H5346*I5346</f>
        <v>73920</v>
      </c>
    </row>
    <row r="5347" customFormat="false" ht="15" hidden="false" customHeight="false" outlineLevel="0" collapsed="false">
      <c r="A5347" s="6" t="str">
        <f aca="false">TEXT(B5347,"0")&amp;"-"&amp;TEXT(C5347,"00")</f>
        <v>2026-05</v>
      </c>
      <c r="B5347" s="4" t="n">
        <v>2026</v>
      </c>
      <c r="C5347" s="4" t="n">
        <v>5</v>
      </c>
      <c r="D5347" s="9" t="s">
        <v>297</v>
      </c>
      <c r="E5347" s="9" t="s">
        <v>360</v>
      </c>
      <c r="F5347" s="12" t="str">
        <f aca="false">INDEX(品項主檔!$B$2:$B$11,MATCH($E5347,品項主檔!$A$2:$A$11,0))</f>
        <v>塔香涼麵</v>
      </c>
      <c r="G5347" s="12" t="str">
        <f aca="false">INDEX(品項主檔!$C$2:$C$11,MATCH($E5347,品項主檔!$A$2:$A$11,0))</f>
        <v>主食</v>
      </c>
      <c r="H5347" s="17" t="n">
        <f aca="false">SUMIFS(品項年度售價!$D$2:$D$31,品項年度售價!$A$2:$A$31,$B5347,品項年度售價!$B$2:$B$31,$E5347)</f>
        <v>195</v>
      </c>
      <c r="I5347" s="4" t="n">
        <v>425</v>
      </c>
      <c r="J5347" s="14" t="n">
        <f aca="false">H5347*I5347</f>
        <v>82875</v>
      </c>
    </row>
    <row r="5348" customFormat="false" ht="15" hidden="false" customHeight="false" outlineLevel="0" collapsed="false">
      <c r="A5348" s="6" t="str">
        <f aca="false">TEXT(B5348,"0")&amp;"-"&amp;TEXT(C5348,"00")</f>
        <v>2026-05</v>
      </c>
      <c r="B5348" s="4" t="n">
        <v>2026</v>
      </c>
      <c r="C5348" s="4" t="n">
        <v>5</v>
      </c>
      <c r="D5348" s="9" t="s">
        <v>297</v>
      </c>
      <c r="E5348" s="9" t="s">
        <v>362</v>
      </c>
      <c r="F5348" s="12" t="str">
        <f aca="false">INDEX(品項主檔!$B$2:$B$11,MATCH($E5348,品項主檔!$A$2:$A$11,0))</f>
        <v>海鮮炒飯</v>
      </c>
      <c r="G5348" s="12" t="str">
        <f aca="false">INDEX(品項主檔!$C$2:$C$11,MATCH($E5348,品項主檔!$A$2:$A$11,0))</f>
        <v>主食</v>
      </c>
      <c r="H5348" s="17" t="n">
        <f aca="false">SUMIFS(品項年度售價!$D$2:$D$31,品項年度售價!$A$2:$A$31,$B5348,品項年度售價!$B$2:$B$31,$E5348)</f>
        <v>265</v>
      </c>
      <c r="I5348" s="4" t="n">
        <v>466</v>
      </c>
      <c r="J5348" s="14" t="n">
        <f aca="false">H5348*I5348</f>
        <v>123490</v>
      </c>
    </row>
    <row r="5349" customFormat="false" ht="15" hidden="false" customHeight="false" outlineLevel="0" collapsed="false">
      <c r="A5349" s="6" t="str">
        <f aca="false">TEXT(B5349,"0")&amp;"-"&amp;TEXT(C5349,"00")</f>
        <v>2026-05</v>
      </c>
      <c r="B5349" s="4" t="n">
        <v>2026</v>
      </c>
      <c r="C5349" s="4" t="n">
        <v>5</v>
      </c>
      <c r="D5349" s="9" t="s">
        <v>297</v>
      </c>
      <c r="E5349" s="9" t="s">
        <v>364</v>
      </c>
      <c r="F5349" s="12" t="str">
        <f aca="false">INDEX(品項主檔!$B$2:$B$11,MATCH($E5349,品項主檔!$A$2:$A$11,0))</f>
        <v>酸辣湯</v>
      </c>
      <c r="G5349" s="12" t="str">
        <f aca="false">INDEX(品項主檔!$C$2:$C$11,MATCH($E5349,品項主檔!$A$2:$A$11,0))</f>
        <v>湯品</v>
      </c>
      <c r="H5349" s="17" t="n">
        <f aca="false">SUMIFS(品項年度售價!$D$2:$D$31,品項年度售價!$A$2:$A$31,$B5349,品項年度售價!$B$2:$B$31,$E5349)</f>
        <v>65</v>
      </c>
      <c r="I5349" s="4" t="n">
        <v>1303</v>
      </c>
      <c r="J5349" s="14" t="n">
        <f aca="false">H5349*I5349</f>
        <v>84695</v>
      </c>
    </row>
    <row r="5350" customFormat="false" ht="15" hidden="false" customHeight="false" outlineLevel="0" collapsed="false">
      <c r="A5350" s="6" t="str">
        <f aca="false">TEXT(B5350,"0")&amp;"-"&amp;TEXT(C5350,"00")</f>
        <v>2026-05</v>
      </c>
      <c r="B5350" s="4" t="n">
        <v>2026</v>
      </c>
      <c r="C5350" s="4" t="n">
        <v>5</v>
      </c>
      <c r="D5350" s="9" t="s">
        <v>297</v>
      </c>
      <c r="E5350" s="9" t="s">
        <v>367</v>
      </c>
      <c r="F5350" s="12" t="str">
        <f aca="false">INDEX(品項主檔!$B$2:$B$11,MATCH($E5350,品項主檔!$A$2:$A$11,0))</f>
        <v>招牌滷味拼盤</v>
      </c>
      <c r="G5350" s="12" t="str">
        <f aca="false">INDEX(品項主檔!$C$2:$C$11,MATCH($E5350,品項主檔!$A$2:$A$11,0))</f>
        <v>小菜</v>
      </c>
      <c r="H5350" s="17" t="n">
        <f aca="false">SUMIFS(品項年度售價!$D$2:$D$31,品項年度售價!$A$2:$A$31,$B5350,品項年度售價!$B$2:$B$31,$E5350)</f>
        <v>130</v>
      </c>
      <c r="I5350" s="4" t="n">
        <v>1157</v>
      </c>
      <c r="J5350" s="14" t="n">
        <f aca="false">H5350*I5350</f>
        <v>150410</v>
      </c>
    </row>
    <row r="5351" customFormat="false" ht="15" hidden="false" customHeight="false" outlineLevel="0" collapsed="false">
      <c r="A5351" s="6" t="str">
        <f aca="false">TEXT(B5351,"0")&amp;"-"&amp;TEXT(C5351,"00")</f>
        <v>2026-05</v>
      </c>
      <c r="B5351" s="4" t="n">
        <v>2026</v>
      </c>
      <c r="C5351" s="4" t="n">
        <v>5</v>
      </c>
      <c r="D5351" s="9" t="s">
        <v>297</v>
      </c>
      <c r="E5351" s="9" t="s">
        <v>370</v>
      </c>
      <c r="F5351" s="12" t="str">
        <f aca="false">INDEX(品項主檔!$B$2:$B$11,MATCH($E5351,品項主檔!$A$2:$A$11,0))</f>
        <v>古早味紅茶</v>
      </c>
      <c r="G5351" s="12" t="str">
        <f aca="false">INDEX(品項主檔!$C$2:$C$11,MATCH($E5351,品項主檔!$A$2:$A$11,0))</f>
        <v>飲品</v>
      </c>
      <c r="H5351" s="17" t="n">
        <f aca="false">SUMIFS(品項年度售價!$D$2:$D$31,品項年度售價!$A$2:$A$31,$B5351,品項年度售價!$B$2:$B$31,$E5351)</f>
        <v>45</v>
      </c>
      <c r="I5351" s="4" t="n">
        <v>4199</v>
      </c>
      <c r="J5351" s="14" t="n">
        <f aca="false">H5351*I5351</f>
        <v>188955</v>
      </c>
    </row>
    <row r="5352" customFormat="false" ht="15" hidden="false" customHeight="false" outlineLevel="0" collapsed="false">
      <c r="A5352" s="6" t="str">
        <f aca="false">TEXT(B5352,"0")&amp;"-"&amp;TEXT(C5352,"00")</f>
        <v>2026-05</v>
      </c>
      <c r="B5352" s="4" t="n">
        <v>2026</v>
      </c>
      <c r="C5352" s="4" t="n">
        <v>5</v>
      </c>
      <c r="D5352" s="9" t="s">
        <v>325</v>
      </c>
      <c r="E5352" s="9" t="s">
        <v>349</v>
      </c>
      <c r="F5352" s="12" t="str">
        <f aca="false">INDEX(品項主檔!$B$2:$B$11,MATCH($E5352,品項主檔!$A$2:$A$11,0))</f>
        <v>招牌牛肉麵</v>
      </c>
      <c r="G5352" s="12" t="str">
        <f aca="false">INDEX(品項主檔!$C$2:$C$11,MATCH($E5352,品項主檔!$A$2:$A$11,0))</f>
        <v>主食</v>
      </c>
      <c r="H5352" s="17" t="n">
        <f aca="false">SUMIFS(品項年度售價!$D$2:$D$31,品項年度售價!$A$2:$A$31,$B5352,品項年度售價!$B$2:$B$31,$E5352)</f>
        <v>305</v>
      </c>
      <c r="I5352" s="4" t="n">
        <v>414</v>
      </c>
      <c r="J5352" s="14" t="n">
        <f aca="false">H5352*I5352</f>
        <v>126270</v>
      </c>
    </row>
    <row r="5353" customFormat="false" ht="15" hidden="false" customHeight="false" outlineLevel="0" collapsed="false">
      <c r="A5353" s="6" t="str">
        <f aca="false">TEXT(B5353,"0")&amp;"-"&amp;TEXT(C5353,"00")</f>
        <v>2026-05</v>
      </c>
      <c r="B5353" s="4" t="n">
        <v>2026</v>
      </c>
      <c r="C5353" s="4" t="n">
        <v>5</v>
      </c>
      <c r="D5353" s="9" t="s">
        <v>325</v>
      </c>
      <c r="E5353" s="9" t="s">
        <v>352</v>
      </c>
      <c r="F5353" s="12" t="str">
        <f aca="false">INDEX(品項主檔!$B$2:$B$11,MATCH($E5353,品項主檔!$A$2:$A$11,0))</f>
        <v>三杯雞定食</v>
      </c>
      <c r="G5353" s="12" t="str">
        <f aca="false">INDEX(品項主檔!$C$2:$C$11,MATCH($E5353,品項主檔!$A$2:$A$11,0))</f>
        <v>主食</v>
      </c>
      <c r="H5353" s="17" t="n">
        <f aca="false">SUMIFS(品項年度售價!$D$2:$D$31,品項年度售價!$A$2:$A$31,$B5353,品項年度售價!$B$2:$B$31,$E5353)</f>
        <v>275</v>
      </c>
      <c r="I5353" s="4" t="n">
        <v>551</v>
      </c>
      <c r="J5353" s="14" t="n">
        <f aca="false">H5353*I5353</f>
        <v>151525</v>
      </c>
    </row>
    <row r="5354" customFormat="false" ht="15" hidden="false" customHeight="false" outlineLevel="0" collapsed="false">
      <c r="A5354" s="6" t="str">
        <f aca="false">TEXT(B5354,"0")&amp;"-"&amp;TEXT(C5354,"00")</f>
        <v>2026-05</v>
      </c>
      <c r="B5354" s="4" t="n">
        <v>2026</v>
      </c>
      <c r="C5354" s="4" t="n">
        <v>5</v>
      </c>
      <c r="D5354" s="9" t="s">
        <v>325</v>
      </c>
      <c r="E5354" s="9" t="s">
        <v>354</v>
      </c>
      <c r="F5354" s="12" t="str">
        <f aca="false">INDEX(品項主檔!$B$2:$B$11,MATCH($E5354,品項主檔!$A$2:$A$11,0))</f>
        <v>蔥油雞腿飯</v>
      </c>
      <c r="G5354" s="12" t="str">
        <f aca="false">INDEX(品項主檔!$C$2:$C$11,MATCH($E5354,品項主檔!$A$2:$A$11,0))</f>
        <v>主食</v>
      </c>
      <c r="H5354" s="17" t="n">
        <f aca="false">SUMIFS(品項年度售價!$D$2:$D$31,品項年度售價!$A$2:$A$31,$B5354,品項年度售價!$B$2:$B$31,$E5354)</f>
        <v>240</v>
      </c>
      <c r="I5354" s="4" t="n">
        <v>553</v>
      </c>
      <c r="J5354" s="14" t="n">
        <f aca="false">H5354*I5354</f>
        <v>132720</v>
      </c>
    </row>
    <row r="5355" customFormat="false" ht="15" hidden="false" customHeight="false" outlineLevel="0" collapsed="false">
      <c r="A5355" s="6" t="str">
        <f aca="false">TEXT(B5355,"0")&amp;"-"&amp;TEXT(C5355,"00")</f>
        <v>2026-05</v>
      </c>
      <c r="B5355" s="4" t="n">
        <v>2026</v>
      </c>
      <c r="C5355" s="4" t="n">
        <v>5</v>
      </c>
      <c r="D5355" s="9" t="s">
        <v>325</v>
      </c>
      <c r="E5355" s="9" t="s">
        <v>356</v>
      </c>
      <c r="F5355" s="12" t="str">
        <f aca="false">INDEX(品項主檔!$B$2:$B$11,MATCH($E5355,品項主檔!$A$2:$A$11,0))</f>
        <v>黑胡椒豬排飯</v>
      </c>
      <c r="G5355" s="12" t="str">
        <f aca="false">INDEX(品項主檔!$C$2:$C$11,MATCH($E5355,品項主檔!$A$2:$A$11,0))</f>
        <v>主食</v>
      </c>
      <c r="H5355" s="17" t="n">
        <f aca="false">SUMIFS(品項年度售價!$D$2:$D$31,品項年度售價!$A$2:$A$31,$B5355,品項年度售價!$B$2:$B$31,$E5355)</f>
        <v>255</v>
      </c>
      <c r="I5355" s="4" t="n">
        <v>456</v>
      </c>
      <c r="J5355" s="14" t="n">
        <f aca="false">H5355*I5355</f>
        <v>116280</v>
      </c>
    </row>
    <row r="5356" customFormat="false" ht="15" hidden="false" customHeight="false" outlineLevel="0" collapsed="false">
      <c r="A5356" s="6" t="str">
        <f aca="false">TEXT(B5356,"0")&amp;"-"&amp;TEXT(C5356,"00")</f>
        <v>2026-05</v>
      </c>
      <c r="B5356" s="4" t="n">
        <v>2026</v>
      </c>
      <c r="C5356" s="4" t="n">
        <v>5</v>
      </c>
      <c r="D5356" s="9" t="s">
        <v>325</v>
      </c>
      <c r="E5356" s="9" t="s">
        <v>358</v>
      </c>
      <c r="F5356" s="12" t="str">
        <f aca="false">INDEX(品項主檔!$B$2:$B$11,MATCH($E5356,品項主檔!$A$2:$A$11,0))</f>
        <v>麻油雞湯麵</v>
      </c>
      <c r="G5356" s="12" t="str">
        <f aca="false">INDEX(品項主檔!$C$2:$C$11,MATCH($E5356,品項主檔!$A$2:$A$11,0))</f>
        <v>主食</v>
      </c>
      <c r="H5356" s="17" t="n">
        <f aca="false">SUMIFS(品項年度售價!$D$2:$D$31,品項年度售價!$A$2:$A$31,$B5356,品項年度售價!$B$2:$B$31,$E5356)</f>
        <v>320</v>
      </c>
      <c r="I5356" s="4" t="n">
        <v>321</v>
      </c>
      <c r="J5356" s="14" t="n">
        <f aca="false">H5356*I5356</f>
        <v>102720</v>
      </c>
    </row>
    <row r="5357" customFormat="false" ht="15" hidden="false" customHeight="false" outlineLevel="0" collapsed="false">
      <c r="A5357" s="6" t="str">
        <f aca="false">TEXT(B5357,"0")&amp;"-"&amp;TEXT(C5357,"00")</f>
        <v>2026-05</v>
      </c>
      <c r="B5357" s="4" t="n">
        <v>2026</v>
      </c>
      <c r="C5357" s="4" t="n">
        <v>5</v>
      </c>
      <c r="D5357" s="9" t="s">
        <v>325</v>
      </c>
      <c r="E5357" s="9" t="s">
        <v>360</v>
      </c>
      <c r="F5357" s="12" t="str">
        <f aca="false">INDEX(品項主檔!$B$2:$B$11,MATCH($E5357,品項主檔!$A$2:$A$11,0))</f>
        <v>塔香涼麵</v>
      </c>
      <c r="G5357" s="12" t="str">
        <f aca="false">INDEX(品項主檔!$C$2:$C$11,MATCH($E5357,品項主檔!$A$2:$A$11,0))</f>
        <v>主食</v>
      </c>
      <c r="H5357" s="17" t="n">
        <f aca="false">SUMIFS(品項年度售價!$D$2:$D$31,品項年度售價!$A$2:$A$31,$B5357,品項年度售價!$B$2:$B$31,$E5357)</f>
        <v>195</v>
      </c>
      <c r="I5357" s="4" t="n">
        <v>635</v>
      </c>
      <c r="J5357" s="14" t="n">
        <f aca="false">H5357*I5357</f>
        <v>123825</v>
      </c>
    </row>
    <row r="5358" customFormat="false" ht="15" hidden="false" customHeight="false" outlineLevel="0" collapsed="false">
      <c r="A5358" s="6" t="str">
        <f aca="false">TEXT(B5358,"0")&amp;"-"&amp;TEXT(C5358,"00")</f>
        <v>2026-05</v>
      </c>
      <c r="B5358" s="4" t="n">
        <v>2026</v>
      </c>
      <c r="C5358" s="4" t="n">
        <v>5</v>
      </c>
      <c r="D5358" s="9" t="s">
        <v>325</v>
      </c>
      <c r="E5358" s="9" t="s">
        <v>362</v>
      </c>
      <c r="F5358" s="12" t="str">
        <f aca="false">INDEX(品項主檔!$B$2:$B$11,MATCH($E5358,品項主檔!$A$2:$A$11,0))</f>
        <v>海鮮炒飯</v>
      </c>
      <c r="G5358" s="12" t="str">
        <f aca="false">INDEX(品項主檔!$C$2:$C$11,MATCH($E5358,品項主檔!$A$2:$A$11,0))</f>
        <v>主食</v>
      </c>
      <c r="H5358" s="17" t="n">
        <f aca="false">SUMIFS(品項年度售價!$D$2:$D$31,品項年度售價!$A$2:$A$31,$B5358,品項年度售價!$B$2:$B$31,$E5358)</f>
        <v>265</v>
      </c>
      <c r="I5358" s="4" t="n">
        <v>407</v>
      </c>
      <c r="J5358" s="14" t="n">
        <f aca="false">H5358*I5358</f>
        <v>107855</v>
      </c>
    </row>
    <row r="5359" customFormat="false" ht="15" hidden="false" customHeight="false" outlineLevel="0" collapsed="false">
      <c r="A5359" s="6" t="str">
        <f aca="false">TEXT(B5359,"0")&amp;"-"&amp;TEXT(C5359,"00")</f>
        <v>2026-05</v>
      </c>
      <c r="B5359" s="4" t="n">
        <v>2026</v>
      </c>
      <c r="C5359" s="4" t="n">
        <v>5</v>
      </c>
      <c r="D5359" s="9" t="s">
        <v>325</v>
      </c>
      <c r="E5359" s="9" t="s">
        <v>364</v>
      </c>
      <c r="F5359" s="12" t="str">
        <f aca="false">INDEX(品項主檔!$B$2:$B$11,MATCH($E5359,品項主檔!$A$2:$A$11,0))</f>
        <v>酸辣湯</v>
      </c>
      <c r="G5359" s="12" t="str">
        <f aca="false">INDEX(品項主檔!$C$2:$C$11,MATCH($E5359,品項主檔!$A$2:$A$11,0))</f>
        <v>湯品</v>
      </c>
      <c r="H5359" s="17" t="n">
        <f aca="false">SUMIFS(品項年度售價!$D$2:$D$31,品項年度售價!$A$2:$A$31,$B5359,品項年度售價!$B$2:$B$31,$E5359)</f>
        <v>65</v>
      </c>
      <c r="I5359" s="4" t="n">
        <v>1773</v>
      </c>
      <c r="J5359" s="14" t="n">
        <f aca="false">H5359*I5359</f>
        <v>115245</v>
      </c>
    </row>
    <row r="5360" customFormat="false" ht="15" hidden="false" customHeight="false" outlineLevel="0" collapsed="false">
      <c r="A5360" s="6" t="str">
        <f aca="false">TEXT(B5360,"0")&amp;"-"&amp;TEXT(C5360,"00")</f>
        <v>2026-05</v>
      </c>
      <c r="B5360" s="4" t="n">
        <v>2026</v>
      </c>
      <c r="C5360" s="4" t="n">
        <v>5</v>
      </c>
      <c r="D5360" s="9" t="s">
        <v>325</v>
      </c>
      <c r="E5360" s="9" t="s">
        <v>367</v>
      </c>
      <c r="F5360" s="12" t="str">
        <f aca="false">INDEX(品項主檔!$B$2:$B$11,MATCH($E5360,品項主檔!$A$2:$A$11,0))</f>
        <v>招牌滷味拼盤</v>
      </c>
      <c r="G5360" s="12" t="str">
        <f aca="false">INDEX(品項主檔!$C$2:$C$11,MATCH($E5360,品項主檔!$A$2:$A$11,0))</f>
        <v>小菜</v>
      </c>
      <c r="H5360" s="17" t="n">
        <f aca="false">SUMIFS(品項年度售價!$D$2:$D$31,品項年度售價!$A$2:$A$31,$B5360,品項年度售價!$B$2:$B$31,$E5360)</f>
        <v>130</v>
      </c>
      <c r="I5360" s="4" t="n">
        <v>1860</v>
      </c>
      <c r="J5360" s="14" t="n">
        <f aca="false">H5360*I5360</f>
        <v>241800</v>
      </c>
    </row>
    <row r="5361" customFormat="false" ht="15" hidden="false" customHeight="false" outlineLevel="0" collapsed="false">
      <c r="A5361" s="6" t="str">
        <f aca="false">TEXT(B5361,"0")&amp;"-"&amp;TEXT(C5361,"00")</f>
        <v>2026-05</v>
      </c>
      <c r="B5361" s="4" t="n">
        <v>2026</v>
      </c>
      <c r="C5361" s="4" t="n">
        <v>5</v>
      </c>
      <c r="D5361" s="9" t="s">
        <v>325</v>
      </c>
      <c r="E5361" s="9" t="s">
        <v>370</v>
      </c>
      <c r="F5361" s="12" t="str">
        <f aca="false">INDEX(品項主檔!$B$2:$B$11,MATCH($E5361,品項主檔!$A$2:$A$11,0))</f>
        <v>古早味紅茶</v>
      </c>
      <c r="G5361" s="12" t="str">
        <f aca="false">INDEX(品項主檔!$C$2:$C$11,MATCH($E5361,品項主檔!$A$2:$A$11,0))</f>
        <v>飲品</v>
      </c>
      <c r="H5361" s="17" t="n">
        <f aca="false">SUMIFS(品項年度售價!$D$2:$D$31,品項年度售價!$A$2:$A$31,$B5361,品項年度售價!$B$2:$B$31,$E5361)</f>
        <v>45</v>
      </c>
      <c r="I5361" s="4" t="n">
        <v>6281</v>
      </c>
      <c r="J5361" s="14" t="n">
        <f aca="false">H5361*I5361</f>
        <v>282645</v>
      </c>
    </row>
    <row r="5362" customFormat="false" ht="15" hidden="false" customHeight="false" outlineLevel="0" collapsed="false">
      <c r="A5362" s="6" t="str">
        <f aca="false">TEXT(B5362,"0")&amp;"-"&amp;TEXT(C5362,"00")</f>
        <v>2026-05</v>
      </c>
      <c r="B5362" s="4" t="n">
        <v>2026</v>
      </c>
      <c r="C5362" s="4" t="n">
        <v>5</v>
      </c>
      <c r="D5362" s="9" t="s">
        <v>328</v>
      </c>
      <c r="E5362" s="9" t="s">
        <v>349</v>
      </c>
      <c r="F5362" s="12" t="str">
        <f aca="false">INDEX(品項主檔!$B$2:$B$11,MATCH($E5362,品項主檔!$A$2:$A$11,0))</f>
        <v>招牌牛肉麵</v>
      </c>
      <c r="G5362" s="12" t="str">
        <f aca="false">INDEX(品項主檔!$C$2:$C$11,MATCH($E5362,品項主檔!$A$2:$A$11,0))</f>
        <v>主食</v>
      </c>
      <c r="H5362" s="17" t="n">
        <f aca="false">SUMIFS(品項年度售價!$D$2:$D$31,品項年度售價!$A$2:$A$31,$B5362,品項年度售價!$B$2:$B$31,$E5362)</f>
        <v>305</v>
      </c>
      <c r="I5362" s="4" t="n">
        <v>414</v>
      </c>
      <c r="J5362" s="14" t="n">
        <f aca="false">H5362*I5362</f>
        <v>126270</v>
      </c>
    </row>
    <row r="5363" customFormat="false" ht="15" hidden="false" customHeight="false" outlineLevel="0" collapsed="false">
      <c r="A5363" s="6" t="str">
        <f aca="false">TEXT(B5363,"0")&amp;"-"&amp;TEXT(C5363,"00")</f>
        <v>2026-05</v>
      </c>
      <c r="B5363" s="4" t="n">
        <v>2026</v>
      </c>
      <c r="C5363" s="4" t="n">
        <v>5</v>
      </c>
      <c r="D5363" s="9" t="s">
        <v>328</v>
      </c>
      <c r="E5363" s="9" t="s">
        <v>352</v>
      </c>
      <c r="F5363" s="12" t="str">
        <f aca="false">INDEX(品項主檔!$B$2:$B$11,MATCH($E5363,品項主檔!$A$2:$A$11,0))</f>
        <v>三杯雞定食</v>
      </c>
      <c r="G5363" s="12" t="str">
        <f aca="false">INDEX(品項主檔!$C$2:$C$11,MATCH($E5363,品項主檔!$A$2:$A$11,0))</f>
        <v>主食</v>
      </c>
      <c r="H5363" s="17" t="n">
        <f aca="false">SUMIFS(品項年度售價!$D$2:$D$31,品項年度售價!$A$2:$A$31,$B5363,品項年度售價!$B$2:$B$31,$E5363)</f>
        <v>275</v>
      </c>
      <c r="I5363" s="4" t="n">
        <v>376</v>
      </c>
      <c r="J5363" s="14" t="n">
        <f aca="false">H5363*I5363</f>
        <v>103400</v>
      </c>
    </row>
    <row r="5364" customFormat="false" ht="15" hidden="false" customHeight="false" outlineLevel="0" collapsed="false">
      <c r="A5364" s="6" t="str">
        <f aca="false">TEXT(B5364,"0")&amp;"-"&amp;TEXT(C5364,"00")</f>
        <v>2026-05</v>
      </c>
      <c r="B5364" s="4" t="n">
        <v>2026</v>
      </c>
      <c r="C5364" s="4" t="n">
        <v>5</v>
      </c>
      <c r="D5364" s="9" t="s">
        <v>328</v>
      </c>
      <c r="E5364" s="9" t="s">
        <v>354</v>
      </c>
      <c r="F5364" s="12" t="str">
        <f aca="false">INDEX(品項主檔!$B$2:$B$11,MATCH($E5364,品項主檔!$A$2:$A$11,0))</f>
        <v>蔥油雞腿飯</v>
      </c>
      <c r="G5364" s="12" t="str">
        <f aca="false">INDEX(品項主檔!$C$2:$C$11,MATCH($E5364,品項主檔!$A$2:$A$11,0))</f>
        <v>主食</v>
      </c>
      <c r="H5364" s="17" t="n">
        <f aca="false">SUMIFS(品項年度售價!$D$2:$D$31,品項年度售價!$A$2:$A$31,$B5364,品項年度售價!$B$2:$B$31,$E5364)</f>
        <v>240</v>
      </c>
      <c r="I5364" s="4" t="n">
        <v>508</v>
      </c>
      <c r="J5364" s="14" t="n">
        <f aca="false">H5364*I5364</f>
        <v>121920</v>
      </c>
    </row>
    <row r="5365" customFormat="false" ht="15" hidden="false" customHeight="false" outlineLevel="0" collapsed="false">
      <c r="A5365" s="6" t="str">
        <f aca="false">TEXT(B5365,"0")&amp;"-"&amp;TEXT(C5365,"00")</f>
        <v>2026-05</v>
      </c>
      <c r="B5365" s="4" t="n">
        <v>2026</v>
      </c>
      <c r="C5365" s="4" t="n">
        <v>5</v>
      </c>
      <c r="D5365" s="9" t="s">
        <v>328</v>
      </c>
      <c r="E5365" s="9" t="s">
        <v>356</v>
      </c>
      <c r="F5365" s="12" t="str">
        <f aca="false">INDEX(品項主檔!$B$2:$B$11,MATCH($E5365,品項主檔!$A$2:$A$11,0))</f>
        <v>黑胡椒豬排飯</v>
      </c>
      <c r="G5365" s="12" t="str">
        <f aca="false">INDEX(品項主檔!$C$2:$C$11,MATCH($E5365,品項主檔!$A$2:$A$11,0))</f>
        <v>主食</v>
      </c>
      <c r="H5365" s="17" t="n">
        <f aca="false">SUMIFS(品項年度售價!$D$2:$D$31,品項年度售價!$A$2:$A$31,$B5365,品項年度售價!$B$2:$B$31,$E5365)</f>
        <v>255</v>
      </c>
      <c r="I5365" s="4" t="n">
        <v>356</v>
      </c>
      <c r="J5365" s="14" t="n">
        <f aca="false">H5365*I5365</f>
        <v>90780</v>
      </c>
    </row>
    <row r="5366" customFormat="false" ht="15" hidden="false" customHeight="false" outlineLevel="0" collapsed="false">
      <c r="A5366" s="6" t="str">
        <f aca="false">TEXT(B5366,"0")&amp;"-"&amp;TEXT(C5366,"00")</f>
        <v>2026-05</v>
      </c>
      <c r="B5366" s="4" t="n">
        <v>2026</v>
      </c>
      <c r="C5366" s="4" t="n">
        <v>5</v>
      </c>
      <c r="D5366" s="9" t="s">
        <v>328</v>
      </c>
      <c r="E5366" s="9" t="s">
        <v>358</v>
      </c>
      <c r="F5366" s="12" t="str">
        <f aca="false">INDEX(品項主檔!$B$2:$B$11,MATCH($E5366,品項主檔!$A$2:$A$11,0))</f>
        <v>麻油雞湯麵</v>
      </c>
      <c r="G5366" s="12" t="str">
        <f aca="false">INDEX(品項主檔!$C$2:$C$11,MATCH($E5366,品項主檔!$A$2:$A$11,0))</f>
        <v>主食</v>
      </c>
      <c r="H5366" s="17" t="n">
        <f aca="false">SUMIFS(品項年度售價!$D$2:$D$31,品項年度售價!$A$2:$A$31,$B5366,品項年度售價!$B$2:$B$31,$E5366)</f>
        <v>320</v>
      </c>
      <c r="I5366" s="4" t="n">
        <v>224</v>
      </c>
      <c r="J5366" s="14" t="n">
        <f aca="false">H5366*I5366</f>
        <v>71680</v>
      </c>
    </row>
    <row r="5367" customFormat="false" ht="15" hidden="false" customHeight="false" outlineLevel="0" collapsed="false">
      <c r="A5367" s="6" t="str">
        <f aca="false">TEXT(B5367,"0")&amp;"-"&amp;TEXT(C5367,"00")</f>
        <v>2026-05</v>
      </c>
      <c r="B5367" s="4" t="n">
        <v>2026</v>
      </c>
      <c r="C5367" s="4" t="n">
        <v>5</v>
      </c>
      <c r="D5367" s="9" t="s">
        <v>328</v>
      </c>
      <c r="E5367" s="9" t="s">
        <v>360</v>
      </c>
      <c r="F5367" s="12" t="str">
        <f aca="false">INDEX(品項主檔!$B$2:$B$11,MATCH($E5367,品項主檔!$A$2:$A$11,0))</f>
        <v>塔香涼麵</v>
      </c>
      <c r="G5367" s="12" t="str">
        <f aca="false">INDEX(品項主檔!$C$2:$C$11,MATCH($E5367,品項主檔!$A$2:$A$11,0))</f>
        <v>主食</v>
      </c>
      <c r="H5367" s="17" t="n">
        <f aca="false">SUMIFS(品項年度售價!$D$2:$D$31,品項年度售價!$A$2:$A$31,$B5367,品項年度售價!$B$2:$B$31,$E5367)</f>
        <v>195</v>
      </c>
      <c r="I5367" s="4" t="n">
        <v>664</v>
      </c>
      <c r="J5367" s="14" t="n">
        <f aca="false">H5367*I5367</f>
        <v>129480</v>
      </c>
    </row>
    <row r="5368" customFormat="false" ht="15" hidden="false" customHeight="false" outlineLevel="0" collapsed="false">
      <c r="A5368" s="6" t="str">
        <f aca="false">TEXT(B5368,"0")&amp;"-"&amp;TEXT(C5368,"00")</f>
        <v>2026-05</v>
      </c>
      <c r="B5368" s="4" t="n">
        <v>2026</v>
      </c>
      <c r="C5368" s="4" t="n">
        <v>5</v>
      </c>
      <c r="D5368" s="9" t="s">
        <v>328</v>
      </c>
      <c r="E5368" s="9" t="s">
        <v>362</v>
      </c>
      <c r="F5368" s="12" t="str">
        <f aca="false">INDEX(品項主檔!$B$2:$B$11,MATCH($E5368,品項主檔!$A$2:$A$11,0))</f>
        <v>海鮮炒飯</v>
      </c>
      <c r="G5368" s="12" t="str">
        <f aca="false">INDEX(品項主檔!$C$2:$C$11,MATCH($E5368,品項主檔!$A$2:$A$11,0))</f>
        <v>主食</v>
      </c>
      <c r="H5368" s="17" t="n">
        <f aca="false">SUMIFS(品項年度售價!$D$2:$D$31,品項年度售價!$A$2:$A$31,$B5368,品項年度售價!$B$2:$B$31,$E5368)</f>
        <v>265</v>
      </c>
      <c r="I5368" s="4" t="n">
        <v>418</v>
      </c>
      <c r="J5368" s="14" t="n">
        <f aca="false">H5368*I5368</f>
        <v>110770</v>
      </c>
    </row>
    <row r="5369" customFormat="false" ht="15" hidden="false" customHeight="false" outlineLevel="0" collapsed="false">
      <c r="A5369" s="6" t="str">
        <f aca="false">TEXT(B5369,"0")&amp;"-"&amp;TEXT(C5369,"00")</f>
        <v>2026-05</v>
      </c>
      <c r="B5369" s="4" t="n">
        <v>2026</v>
      </c>
      <c r="C5369" s="4" t="n">
        <v>5</v>
      </c>
      <c r="D5369" s="9" t="s">
        <v>328</v>
      </c>
      <c r="E5369" s="9" t="s">
        <v>364</v>
      </c>
      <c r="F5369" s="12" t="str">
        <f aca="false">INDEX(品項主檔!$B$2:$B$11,MATCH($E5369,品項主檔!$A$2:$A$11,0))</f>
        <v>酸辣湯</v>
      </c>
      <c r="G5369" s="12" t="str">
        <f aca="false">INDEX(品項主檔!$C$2:$C$11,MATCH($E5369,品項主檔!$A$2:$A$11,0))</f>
        <v>湯品</v>
      </c>
      <c r="H5369" s="17" t="n">
        <f aca="false">SUMIFS(品項年度售價!$D$2:$D$31,品項年度售價!$A$2:$A$31,$B5369,品項年度售價!$B$2:$B$31,$E5369)</f>
        <v>65</v>
      </c>
      <c r="I5369" s="4" t="n">
        <v>1592</v>
      </c>
      <c r="J5369" s="14" t="n">
        <f aca="false">H5369*I5369</f>
        <v>103480</v>
      </c>
    </row>
    <row r="5370" customFormat="false" ht="15" hidden="false" customHeight="false" outlineLevel="0" collapsed="false">
      <c r="A5370" s="6" t="str">
        <f aca="false">TEXT(B5370,"0")&amp;"-"&amp;TEXT(C5370,"00")</f>
        <v>2026-05</v>
      </c>
      <c r="B5370" s="4" t="n">
        <v>2026</v>
      </c>
      <c r="C5370" s="4" t="n">
        <v>5</v>
      </c>
      <c r="D5370" s="9" t="s">
        <v>328</v>
      </c>
      <c r="E5370" s="9" t="s">
        <v>367</v>
      </c>
      <c r="F5370" s="12" t="str">
        <f aca="false">INDEX(品項主檔!$B$2:$B$11,MATCH($E5370,品項主檔!$A$2:$A$11,0))</f>
        <v>招牌滷味拼盤</v>
      </c>
      <c r="G5370" s="12" t="str">
        <f aca="false">INDEX(品項主檔!$C$2:$C$11,MATCH($E5370,品項主檔!$A$2:$A$11,0))</f>
        <v>小菜</v>
      </c>
      <c r="H5370" s="17" t="n">
        <f aca="false">SUMIFS(品項年度售價!$D$2:$D$31,品項年度售價!$A$2:$A$31,$B5370,品項年度售價!$B$2:$B$31,$E5370)</f>
        <v>130</v>
      </c>
      <c r="I5370" s="4" t="n">
        <v>1678</v>
      </c>
      <c r="J5370" s="14" t="n">
        <f aca="false">H5370*I5370</f>
        <v>218140</v>
      </c>
    </row>
    <row r="5371" customFormat="false" ht="15" hidden="false" customHeight="false" outlineLevel="0" collapsed="false">
      <c r="A5371" s="6" t="str">
        <f aca="false">TEXT(B5371,"0")&amp;"-"&amp;TEXT(C5371,"00")</f>
        <v>2026-05</v>
      </c>
      <c r="B5371" s="4" t="n">
        <v>2026</v>
      </c>
      <c r="C5371" s="4" t="n">
        <v>5</v>
      </c>
      <c r="D5371" s="9" t="s">
        <v>328</v>
      </c>
      <c r="E5371" s="9" t="s">
        <v>370</v>
      </c>
      <c r="F5371" s="12" t="str">
        <f aca="false">INDEX(品項主檔!$B$2:$B$11,MATCH($E5371,品項主檔!$A$2:$A$11,0))</f>
        <v>古早味紅茶</v>
      </c>
      <c r="G5371" s="12" t="str">
        <f aca="false">INDEX(品項主檔!$C$2:$C$11,MATCH($E5371,品項主檔!$A$2:$A$11,0))</f>
        <v>飲品</v>
      </c>
      <c r="H5371" s="17" t="n">
        <f aca="false">SUMIFS(品項年度售價!$D$2:$D$31,品項年度售價!$A$2:$A$31,$B5371,品項年度售價!$B$2:$B$31,$E5371)</f>
        <v>45</v>
      </c>
      <c r="I5371" s="4" t="n">
        <v>5665</v>
      </c>
      <c r="J5371" s="14" t="n">
        <f aca="false">H5371*I5371</f>
        <v>254925</v>
      </c>
    </row>
    <row r="5372" customFormat="false" ht="15" hidden="false" customHeight="false" outlineLevel="0" collapsed="false">
      <c r="A5372" s="6" t="str">
        <f aca="false">TEXT(B5372,"0")&amp;"-"&amp;TEXT(C5372,"00")</f>
        <v>2026-05</v>
      </c>
      <c r="B5372" s="4" t="n">
        <v>2026</v>
      </c>
      <c r="C5372" s="4" t="n">
        <v>5</v>
      </c>
      <c r="D5372" s="9" t="s">
        <v>330</v>
      </c>
      <c r="E5372" s="9" t="s">
        <v>349</v>
      </c>
      <c r="F5372" s="12" t="str">
        <f aca="false">INDEX(品項主檔!$B$2:$B$11,MATCH($E5372,品項主檔!$A$2:$A$11,0))</f>
        <v>招牌牛肉麵</v>
      </c>
      <c r="G5372" s="12" t="str">
        <f aca="false">INDEX(品項主檔!$C$2:$C$11,MATCH($E5372,品項主檔!$A$2:$A$11,0))</f>
        <v>主食</v>
      </c>
      <c r="H5372" s="17" t="n">
        <f aca="false">SUMIFS(品項年度售價!$D$2:$D$31,品項年度售價!$A$2:$A$31,$B5372,品項年度售價!$B$2:$B$31,$E5372)</f>
        <v>305</v>
      </c>
      <c r="I5372" s="4" t="n">
        <v>172</v>
      </c>
      <c r="J5372" s="14" t="n">
        <f aca="false">H5372*I5372</f>
        <v>52460</v>
      </c>
    </row>
    <row r="5373" customFormat="false" ht="15" hidden="false" customHeight="false" outlineLevel="0" collapsed="false">
      <c r="A5373" s="6" t="str">
        <f aca="false">TEXT(B5373,"0")&amp;"-"&amp;TEXT(C5373,"00")</f>
        <v>2026-05</v>
      </c>
      <c r="B5373" s="4" t="n">
        <v>2026</v>
      </c>
      <c r="C5373" s="4" t="n">
        <v>5</v>
      </c>
      <c r="D5373" s="9" t="s">
        <v>330</v>
      </c>
      <c r="E5373" s="9" t="s">
        <v>352</v>
      </c>
      <c r="F5373" s="12" t="str">
        <f aca="false">INDEX(品項主檔!$B$2:$B$11,MATCH($E5373,品項主檔!$A$2:$A$11,0))</f>
        <v>三杯雞定食</v>
      </c>
      <c r="G5373" s="12" t="str">
        <f aca="false">INDEX(品項主檔!$C$2:$C$11,MATCH($E5373,品項主檔!$A$2:$A$11,0))</f>
        <v>主食</v>
      </c>
      <c r="H5373" s="17" t="n">
        <f aca="false">SUMIFS(品項年度售價!$D$2:$D$31,品項年度售價!$A$2:$A$31,$B5373,品項年度售價!$B$2:$B$31,$E5373)</f>
        <v>275</v>
      </c>
      <c r="I5373" s="4" t="n">
        <v>166</v>
      </c>
      <c r="J5373" s="14" t="n">
        <f aca="false">H5373*I5373</f>
        <v>45650</v>
      </c>
    </row>
    <row r="5374" customFormat="false" ht="15" hidden="false" customHeight="false" outlineLevel="0" collapsed="false">
      <c r="A5374" s="6" t="str">
        <f aca="false">TEXT(B5374,"0")&amp;"-"&amp;TEXT(C5374,"00")</f>
        <v>2026-05</v>
      </c>
      <c r="B5374" s="4" t="n">
        <v>2026</v>
      </c>
      <c r="C5374" s="4" t="n">
        <v>5</v>
      </c>
      <c r="D5374" s="9" t="s">
        <v>330</v>
      </c>
      <c r="E5374" s="9" t="s">
        <v>354</v>
      </c>
      <c r="F5374" s="12" t="str">
        <f aca="false">INDEX(品項主檔!$B$2:$B$11,MATCH($E5374,品項主檔!$A$2:$A$11,0))</f>
        <v>蔥油雞腿飯</v>
      </c>
      <c r="G5374" s="12" t="str">
        <f aca="false">INDEX(品項主檔!$C$2:$C$11,MATCH($E5374,品項主檔!$A$2:$A$11,0))</f>
        <v>主食</v>
      </c>
      <c r="H5374" s="17" t="n">
        <f aca="false">SUMIFS(品項年度售價!$D$2:$D$31,品項年度售價!$A$2:$A$31,$B5374,品項年度售價!$B$2:$B$31,$E5374)</f>
        <v>240</v>
      </c>
      <c r="I5374" s="4" t="n">
        <v>237</v>
      </c>
      <c r="J5374" s="14" t="n">
        <f aca="false">H5374*I5374</f>
        <v>56880</v>
      </c>
    </row>
    <row r="5375" customFormat="false" ht="15" hidden="false" customHeight="false" outlineLevel="0" collapsed="false">
      <c r="A5375" s="6" t="str">
        <f aca="false">TEXT(B5375,"0")&amp;"-"&amp;TEXT(C5375,"00")</f>
        <v>2026-05</v>
      </c>
      <c r="B5375" s="4" t="n">
        <v>2026</v>
      </c>
      <c r="C5375" s="4" t="n">
        <v>5</v>
      </c>
      <c r="D5375" s="9" t="s">
        <v>330</v>
      </c>
      <c r="E5375" s="9" t="s">
        <v>356</v>
      </c>
      <c r="F5375" s="12" t="str">
        <f aca="false">INDEX(品項主檔!$B$2:$B$11,MATCH($E5375,品項主檔!$A$2:$A$11,0))</f>
        <v>黑胡椒豬排飯</v>
      </c>
      <c r="G5375" s="12" t="str">
        <f aca="false">INDEX(品項主檔!$C$2:$C$11,MATCH($E5375,品項主檔!$A$2:$A$11,0))</f>
        <v>主食</v>
      </c>
      <c r="H5375" s="17" t="n">
        <f aca="false">SUMIFS(品項年度售價!$D$2:$D$31,品項年度售價!$A$2:$A$31,$B5375,品項年度售價!$B$2:$B$31,$E5375)</f>
        <v>255</v>
      </c>
      <c r="I5375" s="4" t="n">
        <v>220</v>
      </c>
      <c r="J5375" s="14" t="n">
        <f aca="false">H5375*I5375</f>
        <v>56100</v>
      </c>
    </row>
    <row r="5376" customFormat="false" ht="15" hidden="false" customHeight="false" outlineLevel="0" collapsed="false">
      <c r="A5376" s="6" t="str">
        <f aca="false">TEXT(B5376,"0")&amp;"-"&amp;TEXT(C5376,"00")</f>
        <v>2026-05</v>
      </c>
      <c r="B5376" s="4" t="n">
        <v>2026</v>
      </c>
      <c r="C5376" s="4" t="n">
        <v>5</v>
      </c>
      <c r="D5376" s="9" t="s">
        <v>330</v>
      </c>
      <c r="E5376" s="9" t="s">
        <v>358</v>
      </c>
      <c r="F5376" s="12" t="str">
        <f aca="false">INDEX(品項主檔!$B$2:$B$11,MATCH($E5376,品項主檔!$A$2:$A$11,0))</f>
        <v>麻油雞湯麵</v>
      </c>
      <c r="G5376" s="12" t="str">
        <f aca="false">INDEX(品項主檔!$C$2:$C$11,MATCH($E5376,品項主檔!$A$2:$A$11,0))</f>
        <v>主食</v>
      </c>
      <c r="H5376" s="17" t="n">
        <f aca="false">SUMIFS(品項年度售價!$D$2:$D$31,品項年度售價!$A$2:$A$31,$B5376,品項年度售價!$B$2:$B$31,$E5376)</f>
        <v>320</v>
      </c>
      <c r="I5376" s="4" t="n">
        <v>148</v>
      </c>
      <c r="J5376" s="14" t="n">
        <f aca="false">H5376*I5376</f>
        <v>47360</v>
      </c>
    </row>
    <row r="5377" customFormat="false" ht="15" hidden="false" customHeight="false" outlineLevel="0" collapsed="false">
      <c r="A5377" s="6" t="str">
        <f aca="false">TEXT(B5377,"0")&amp;"-"&amp;TEXT(C5377,"00")</f>
        <v>2026-05</v>
      </c>
      <c r="B5377" s="4" t="n">
        <v>2026</v>
      </c>
      <c r="C5377" s="4" t="n">
        <v>5</v>
      </c>
      <c r="D5377" s="9" t="s">
        <v>330</v>
      </c>
      <c r="E5377" s="9" t="s">
        <v>360</v>
      </c>
      <c r="F5377" s="12" t="str">
        <f aca="false">INDEX(品項主檔!$B$2:$B$11,MATCH($E5377,品項主檔!$A$2:$A$11,0))</f>
        <v>塔香涼麵</v>
      </c>
      <c r="G5377" s="12" t="str">
        <f aca="false">INDEX(品項主檔!$C$2:$C$11,MATCH($E5377,品項主檔!$A$2:$A$11,0))</f>
        <v>主食</v>
      </c>
      <c r="H5377" s="17" t="n">
        <f aca="false">SUMIFS(品項年度售價!$D$2:$D$31,品項年度售價!$A$2:$A$31,$B5377,品項年度售價!$B$2:$B$31,$E5377)</f>
        <v>195</v>
      </c>
      <c r="I5377" s="4" t="n">
        <v>285</v>
      </c>
      <c r="J5377" s="14" t="n">
        <f aca="false">H5377*I5377</f>
        <v>55575</v>
      </c>
    </row>
    <row r="5378" customFormat="false" ht="15" hidden="false" customHeight="false" outlineLevel="0" collapsed="false">
      <c r="A5378" s="6" t="str">
        <f aca="false">TEXT(B5378,"0")&amp;"-"&amp;TEXT(C5378,"00")</f>
        <v>2026-05</v>
      </c>
      <c r="B5378" s="4" t="n">
        <v>2026</v>
      </c>
      <c r="C5378" s="4" t="n">
        <v>5</v>
      </c>
      <c r="D5378" s="9" t="s">
        <v>330</v>
      </c>
      <c r="E5378" s="9" t="s">
        <v>362</v>
      </c>
      <c r="F5378" s="12" t="str">
        <f aca="false">INDEX(品項主檔!$B$2:$B$11,MATCH($E5378,品項主檔!$A$2:$A$11,0))</f>
        <v>海鮮炒飯</v>
      </c>
      <c r="G5378" s="12" t="str">
        <f aca="false">INDEX(品項主檔!$C$2:$C$11,MATCH($E5378,品項主檔!$A$2:$A$11,0))</f>
        <v>主食</v>
      </c>
      <c r="H5378" s="17" t="n">
        <f aca="false">SUMIFS(品項年度售價!$D$2:$D$31,品項年度售價!$A$2:$A$31,$B5378,品項年度售價!$B$2:$B$31,$E5378)</f>
        <v>265</v>
      </c>
      <c r="I5378" s="4" t="n">
        <v>175</v>
      </c>
      <c r="J5378" s="14" t="n">
        <f aca="false">H5378*I5378</f>
        <v>46375</v>
      </c>
    </row>
    <row r="5379" customFormat="false" ht="15" hidden="false" customHeight="false" outlineLevel="0" collapsed="false">
      <c r="A5379" s="6" t="str">
        <f aca="false">TEXT(B5379,"0")&amp;"-"&amp;TEXT(C5379,"00")</f>
        <v>2026-05</v>
      </c>
      <c r="B5379" s="4" t="n">
        <v>2026</v>
      </c>
      <c r="C5379" s="4" t="n">
        <v>5</v>
      </c>
      <c r="D5379" s="9" t="s">
        <v>330</v>
      </c>
      <c r="E5379" s="9" t="s">
        <v>364</v>
      </c>
      <c r="F5379" s="12" t="str">
        <f aca="false">INDEX(品項主檔!$B$2:$B$11,MATCH($E5379,品項主檔!$A$2:$A$11,0))</f>
        <v>酸辣湯</v>
      </c>
      <c r="G5379" s="12" t="str">
        <f aca="false">INDEX(品項主檔!$C$2:$C$11,MATCH($E5379,品項主檔!$A$2:$A$11,0))</f>
        <v>湯品</v>
      </c>
      <c r="H5379" s="17" t="n">
        <f aca="false">SUMIFS(品項年度售價!$D$2:$D$31,品項年度售價!$A$2:$A$31,$B5379,品項年度售價!$B$2:$B$31,$E5379)</f>
        <v>65</v>
      </c>
      <c r="I5379" s="4" t="n">
        <v>792</v>
      </c>
      <c r="J5379" s="14" t="n">
        <f aca="false">H5379*I5379</f>
        <v>51480</v>
      </c>
    </row>
    <row r="5380" customFormat="false" ht="15" hidden="false" customHeight="false" outlineLevel="0" collapsed="false">
      <c r="A5380" s="6" t="str">
        <f aca="false">TEXT(B5380,"0")&amp;"-"&amp;TEXT(C5380,"00")</f>
        <v>2026-05</v>
      </c>
      <c r="B5380" s="4" t="n">
        <v>2026</v>
      </c>
      <c r="C5380" s="4" t="n">
        <v>5</v>
      </c>
      <c r="D5380" s="9" t="s">
        <v>330</v>
      </c>
      <c r="E5380" s="9" t="s">
        <v>367</v>
      </c>
      <c r="F5380" s="12" t="str">
        <f aca="false">INDEX(品項主檔!$B$2:$B$11,MATCH($E5380,品項主檔!$A$2:$A$11,0))</f>
        <v>招牌滷味拼盤</v>
      </c>
      <c r="G5380" s="12" t="str">
        <f aca="false">INDEX(品項主檔!$C$2:$C$11,MATCH($E5380,品項主檔!$A$2:$A$11,0))</f>
        <v>小菜</v>
      </c>
      <c r="H5380" s="17" t="n">
        <f aca="false">SUMIFS(品項年度售價!$D$2:$D$31,品項年度售價!$A$2:$A$31,$B5380,品項年度售價!$B$2:$B$31,$E5380)</f>
        <v>130</v>
      </c>
      <c r="I5380" s="4" t="n">
        <v>837</v>
      </c>
      <c r="J5380" s="14" t="n">
        <f aca="false">H5380*I5380</f>
        <v>108810</v>
      </c>
    </row>
    <row r="5381" customFormat="false" ht="15" hidden="false" customHeight="false" outlineLevel="0" collapsed="false">
      <c r="A5381" s="6" t="str">
        <f aca="false">TEXT(B5381,"0")&amp;"-"&amp;TEXT(C5381,"00")</f>
        <v>2026-05</v>
      </c>
      <c r="B5381" s="4" t="n">
        <v>2026</v>
      </c>
      <c r="C5381" s="4" t="n">
        <v>5</v>
      </c>
      <c r="D5381" s="9" t="s">
        <v>330</v>
      </c>
      <c r="E5381" s="9" t="s">
        <v>370</v>
      </c>
      <c r="F5381" s="12" t="str">
        <f aca="false">INDEX(品項主檔!$B$2:$B$11,MATCH($E5381,品項主檔!$A$2:$A$11,0))</f>
        <v>古早味紅茶</v>
      </c>
      <c r="G5381" s="12" t="str">
        <f aca="false">INDEX(品項主檔!$C$2:$C$11,MATCH($E5381,品項主檔!$A$2:$A$11,0))</f>
        <v>飲品</v>
      </c>
      <c r="H5381" s="17" t="n">
        <f aca="false">SUMIFS(品項年度售價!$D$2:$D$31,品項年度售價!$A$2:$A$31,$B5381,品項年度售價!$B$2:$B$31,$E5381)</f>
        <v>45</v>
      </c>
      <c r="I5381" s="4" t="n">
        <v>1912</v>
      </c>
      <c r="J5381" s="14" t="n">
        <f aca="false">H5381*I5381</f>
        <v>86040</v>
      </c>
    </row>
    <row r="5382" customFormat="false" ht="15" hidden="false" customHeight="false" outlineLevel="0" collapsed="false">
      <c r="A5382" s="6" t="str">
        <f aca="false">TEXT(B5382,"0")&amp;"-"&amp;TEXT(C5382,"00")</f>
        <v>2026-05</v>
      </c>
      <c r="B5382" s="4" t="n">
        <v>2026</v>
      </c>
      <c r="C5382" s="4" t="n">
        <v>5</v>
      </c>
      <c r="D5382" s="9" t="s">
        <v>280</v>
      </c>
      <c r="E5382" s="9" t="s">
        <v>349</v>
      </c>
      <c r="F5382" s="12" t="str">
        <f aca="false">INDEX(品項主檔!$B$2:$B$11,MATCH($E5382,品項主檔!$A$2:$A$11,0))</f>
        <v>招牌牛肉麵</v>
      </c>
      <c r="G5382" s="12" t="str">
        <f aca="false">INDEX(品項主檔!$C$2:$C$11,MATCH($E5382,品項主檔!$A$2:$A$11,0))</f>
        <v>主食</v>
      </c>
      <c r="H5382" s="17" t="n">
        <f aca="false">SUMIFS(品項年度售價!$D$2:$D$31,品項年度售價!$A$2:$A$31,$B5382,品項年度售價!$B$2:$B$31,$E5382)</f>
        <v>305</v>
      </c>
      <c r="I5382" s="4" t="n">
        <v>480</v>
      </c>
      <c r="J5382" s="14" t="n">
        <f aca="false">H5382*I5382</f>
        <v>146400</v>
      </c>
    </row>
    <row r="5383" customFormat="false" ht="15" hidden="false" customHeight="false" outlineLevel="0" collapsed="false">
      <c r="A5383" s="6" t="str">
        <f aca="false">TEXT(B5383,"0")&amp;"-"&amp;TEXT(C5383,"00")</f>
        <v>2026-05</v>
      </c>
      <c r="B5383" s="4" t="n">
        <v>2026</v>
      </c>
      <c r="C5383" s="4" t="n">
        <v>5</v>
      </c>
      <c r="D5383" s="9" t="s">
        <v>280</v>
      </c>
      <c r="E5383" s="9" t="s">
        <v>352</v>
      </c>
      <c r="F5383" s="12" t="str">
        <f aca="false">INDEX(品項主檔!$B$2:$B$11,MATCH($E5383,品項主檔!$A$2:$A$11,0))</f>
        <v>三杯雞定食</v>
      </c>
      <c r="G5383" s="12" t="str">
        <f aca="false">INDEX(品項主檔!$C$2:$C$11,MATCH($E5383,品項主檔!$A$2:$A$11,0))</f>
        <v>主食</v>
      </c>
      <c r="H5383" s="17" t="n">
        <f aca="false">SUMIFS(品項年度售價!$D$2:$D$31,品項年度售價!$A$2:$A$31,$B5383,品項年度售價!$B$2:$B$31,$E5383)</f>
        <v>275</v>
      </c>
      <c r="I5383" s="4" t="n">
        <v>556</v>
      </c>
      <c r="J5383" s="14" t="n">
        <f aca="false">H5383*I5383</f>
        <v>152900</v>
      </c>
    </row>
    <row r="5384" customFormat="false" ht="15" hidden="false" customHeight="false" outlineLevel="0" collapsed="false">
      <c r="A5384" s="6" t="str">
        <f aca="false">TEXT(B5384,"0")&amp;"-"&amp;TEXT(C5384,"00")</f>
        <v>2026-05</v>
      </c>
      <c r="B5384" s="4" t="n">
        <v>2026</v>
      </c>
      <c r="C5384" s="4" t="n">
        <v>5</v>
      </c>
      <c r="D5384" s="9" t="s">
        <v>280</v>
      </c>
      <c r="E5384" s="9" t="s">
        <v>354</v>
      </c>
      <c r="F5384" s="12" t="str">
        <f aca="false">INDEX(品項主檔!$B$2:$B$11,MATCH($E5384,品項主檔!$A$2:$A$11,0))</f>
        <v>蔥油雞腿飯</v>
      </c>
      <c r="G5384" s="12" t="str">
        <f aca="false">INDEX(品項主檔!$C$2:$C$11,MATCH($E5384,品項主檔!$A$2:$A$11,0))</f>
        <v>主食</v>
      </c>
      <c r="H5384" s="17" t="n">
        <f aca="false">SUMIFS(品項年度售價!$D$2:$D$31,品項年度售價!$A$2:$A$31,$B5384,品項年度售價!$B$2:$B$31,$E5384)</f>
        <v>240</v>
      </c>
      <c r="I5384" s="4" t="n">
        <v>466</v>
      </c>
      <c r="J5384" s="14" t="n">
        <f aca="false">H5384*I5384</f>
        <v>111840</v>
      </c>
    </row>
    <row r="5385" customFormat="false" ht="15" hidden="false" customHeight="false" outlineLevel="0" collapsed="false">
      <c r="A5385" s="6" t="str">
        <f aca="false">TEXT(B5385,"0")&amp;"-"&amp;TEXT(C5385,"00")</f>
        <v>2026-05</v>
      </c>
      <c r="B5385" s="4" t="n">
        <v>2026</v>
      </c>
      <c r="C5385" s="4" t="n">
        <v>5</v>
      </c>
      <c r="D5385" s="9" t="s">
        <v>280</v>
      </c>
      <c r="E5385" s="9" t="s">
        <v>356</v>
      </c>
      <c r="F5385" s="12" t="str">
        <f aca="false">INDEX(品項主檔!$B$2:$B$11,MATCH($E5385,品項主檔!$A$2:$A$11,0))</f>
        <v>黑胡椒豬排飯</v>
      </c>
      <c r="G5385" s="12" t="str">
        <f aca="false">INDEX(品項主檔!$C$2:$C$11,MATCH($E5385,品項主檔!$A$2:$A$11,0))</f>
        <v>主食</v>
      </c>
      <c r="H5385" s="17" t="n">
        <f aca="false">SUMIFS(品項年度售價!$D$2:$D$31,品項年度售價!$A$2:$A$31,$B5385,品項年度售價!$B$2:$B$31,$E5385)</f>
        <v>255</v>
      </c>
      <c r="I5385" s="4" t="n">
        <v>526</v>
      </c>
      <c r="J5385" s="14" t="n">
        <f aca="false">H5385*I5385</f>
        <v>134130</v>
      </c>
    </row>
    <row r="5386" customFormat="false" ht="15" hidden="false" customHeight="false" outlineLevel="0" collapsed="false">
      <c r="A5386" s="6" t="str">
        <f aca="false">TEXT(B5386,"0")&amp;"-"&amp;TEXT(C5386,"00")</f>
        <v>2026-05</v>
      </c>
      <c r="B5386" s="4" t="n">
        <v>2026</v>
      </c>
      <c r="C5386" s="4" t="n">
        <v>5</v>
      </c>
      <c r="D5386" s="9" t="s">
        <v>280</v>
      </c>
      <c r="E5386" s="9" t="s">
        <v>358</v>
      </c>
      <c r="F5386" s="12" t="str">
        <f aca="false">INDEX(品項主檔!$B$2:$B$11,MATCH($E5386,品項主檔!$A$2:$A$11,0))</f>
        <v>麻油雞湯麵</v>
      </c>
      <c r="G5386" s="12" t="str">
        <f aca="false">INDEX(品項主檔!$C$2:$C$11,MATCH($E5386,品項主檔!$A$2:$A$11,0))</f>
        <v>主食</v>
      </c>
      <c r="H5386" s="17" t="n">
        <f aca="false">SUMIFS(品項年度售價!$D$2:$D$31,品項年度售價!$A$2:$A$31,$B5386,品項年度售價!$B$2:$B$31,$E5386)</f>
        <v>320</v>
      </c>
      <c r="I5386" s="4" t="n">
        <v>283</v>
      </c>
      <c r="J5386" s="14" t="n">
        <f aca="false">H5386*I5386</f>
        <v>90560</v>
      </c>
    </row>
    <row r="5387" customFormat="false" ht="15" hidden="false" customHeight="false" outlineLevel="0" collapsed="false">
      <c r="A5387" s="6" t="str">
        <f aca="false">TEXT(B5387,"0")&amp;"-"&amp;TEXT(C5387,"00")</f>
        <v>2026-05</v>
      </c>
      <c r="B5387" s="4" t="n">
        <v>2026</v>
      </c>
      <c r="C5387" s="4" t="n">
        <v>5</v>
      </c>
      <c r="D5387" s="9" t="s">
        <v>280</v>
      </c>
      <c r="E5387" s="9" t="s">
        <v>360</v>
      </c>
      <c r="F5387" s="12" t="str">
        <f aca="false">INDEX(品項主檔!$B$2:$B$11,MATCH($E5387,品項主檔!$A$2:$A$11,0))</f>
        <v>塔香涼麵</v>
      </c>
      <c r="G5387" s="12" t="str">
        <f aca="false">INDEX(品項主檔!$C$2:$C$11,MATCH($E5387,品項主檔!$A$2:$A$11,0))</f>
        <v>主食</v>
      </c>
      <c r="H5387" s="17" t="n">
        <f aca="false">SUMIFS(品項年度售價!$D$2:$D$31,品項年度售價!$A$2:$A$31,$B5387,品項年度售價!$B$2:$B$31,$E5387)</f>
        <v>195</v>
      </c>
      <c r="I5387" s="4" t="n">
        <v>558</v>
      </c>
      <c r="J5387" s="14" t="n">
        <f aca="false">H5387*I5387</f>
        <v>108810</v>
      </c>
    </row>
    <row r="5388" customFormat="false" ht="15" hidden="false" customHeight="false" outlineLevel="0" collapsed="false">
      <c r="A5388" s="6" t="str">
        <f aca="false">TEXT(B5388,"0")&amp;"-"&amp;TEXT(C5388,"00")</f>
        <v>2026-05</v>
      </c>
      <c r="B5388" s="4" t="n">
        <v>2026</v>
      </c>
      <c r="C5388" s="4" t="n">
        <v>5</v>
      </c>
      <c r="D5388" s="9" t="s">
        <v>280</v>
      </c>
      <c r="E5388" s="9" t="s">
        <v>362</v>
      </c>
      <c r="F5388" s="12" t="str">
        <f aca="false">INDEX(品項主檔!$B$2:$B$11,MATCH($E5388,品項主檔!$A$2:$A$11,0))</f>
        <v>海鮮炒飯</v>
      </c>
      <c r="G5388" s="12" t="str">
        <f aca="false">INDEX(品項主檔!$C$2:$C$11,MATCH($E5388,品項主檔!$A$2:$A$11,0))</f>
        <v>主食</v>
      </c>
      <c r="H5388" s="17" t="n">
        <f aca="false">SUMIFS(品項年度售價!$D$2:$D$31,品項年度售價!$A$2:$A$31,$B5388,品項年度售價!$B$2:$B$31,$E5388)</f>
        <v>265</v>
      </c>
      <c r="I5388" s="4" t="n">
        <v>508</v>
      </c>
      <c r="J5388" s="14" t="n">
        <f aca="false">H5388*I5388</f>
        <v>134620</v>
      </c>
    </row>
    <row r="5389" customFormat="false" ht="15" hidden="false" customHeight="false" outlineLevel="0" collapsed="false">
      <c r="A5389" s="6" t="str">
        <f aca="false">TEXT(B5389,"0")&amp;"-"&amp;TEXT(C5389,"00")</f>
        <v>2026-05</v>
      </c>
      <c r="B5389" s="4" t="n">
        <v>2026</v>
      </c>
      <c r="C5389" s="4" t="n">
        <v>5</v>
      </c>
      <c r="D5389" s="9" t="s">
        <v>280</v>
      </c>
      <c r="E5389" s="9" t="s">
        <v>364</v>
      </c>
      <c r="F5389" s="12" t="str">
        <f aca="false">INDEX(品項主檔!$B$2:$B$11,MATCH($E5389,品項主檔!$A$2:$A$11,0))</f>
        <v>酸辣湯</v>
      </c>
      <c r="G5389" s="12" t="str">
        <f aca="false">INDEX(品項主檔!$C$2:$C$11,MATCH($E5389,品項主檔!$A$2:$A$11,0))</f>
        <v>湯品</v>
      </c>
      <c r="H5389" s="17" t="n">
        <f aca="false">SUMIFS(品項年度售價!$D$2:$D$31,品項年度售價!$A$2:$A$31,$B5389,品項年度售價!$B$2:$B$31,$E5389)</f>
        <v>65</v>
      </c>
      <c r="I5389" s="4" t="n">
        <v>1916</v>
      </c>
      <c r="J5389" s="14" t="n">
        <f aca="false">H5389*I5389</f>
        <v>124540</v>
      </c>
    </row>
    <row r="5390" customFormat="false" ht="15" hidden="false" customHeight="false" outlineLevel="0" collapsed="false">
      <c r="A5390" s="6" t="str">
        <f aca="false">TEXT(B5390,"0")&amp;"-"&amp;TEXT(C5390,"00")</f>
        <v>2026-05</v>
      </c>
      <c r="B5390" s="4" t="n">
        <v>2026</v>
      </c>
      <c r="C5390" s="4" t="n">
        <v>5</v>
      </c>
      <c r="D5390" s="9" t="s">
        <v>280</v>
      </c>
      <c r="E5390" s="9" t="s">
        <v>367</v>
      </c>
      <c r="F5390" s="12" t="str">
        <f aca="false">INDEX(品項主檔!$B$2:$B$11,MATCH($E5390,品項主檔!$A$2:$A$11,0))</f>
        <v>招牌滷味拼盤</v>
      </c>
      <c r="G5390" s="12" t="str">
        <f aca="false">INDEX(品項主檔!$C$2:$C$11,MATCH($E5390,品項主檔!$A$2:$A$11,0))</f>
        <v>小菜</v>
      </c>
      <c r="H5390" s="17" t="n">
        <f aca="false">SUMIFS(品項年度售價!$D$2:$D$31,品項年度售價!$A$2:$A$31,$B5390,品項年度售價!$B$2:$B$31,$E5390)</f>
        <v>130</v>
      </c>
      <c r="I5390" s="4" t="n">
        <v>1786</v>
      </c>
      <c r="J5390" s="14" t="n">
        <f aca="false">H5390*I5390</f>
        <v>232180</v>
      </c>
    </row>
    <row r="5391" customFormat="false" ht="15" hidden="false" customHeight="false" outlineLevel="0" collapsed="false">
      <c r="A5391" s="6" t="str">
        <f aca="false">TEXT(B5391,"0")&amp;"-"&amp;TEXT(C5391,"00")</f>
        <v>2026-05</v>
      </c>
      <c r="B5391" s="4" t="n">
        <v>2026</v>
      </c>
      <c r="C5391" s="4" t="n">
        <v>5</v>
      </c>
      <c r="D5391" s="9" t="s">
        <v>280</v>
      </c>
      <c r="E5391" s="9" t="s">
        <v>370</v>
      </c>
      <c r="F5391" s="12" t="str">
        <f aca="false">INDEX(品項主檔!$B$2:$B$11,MATCH($E5391,品項主檔!$A$2:$A$11,0))</f>
        <v>古早味紅茶</v>
      </c>
      <c r="G5391" s="12" t="str">
        <f aca="false">INDEX(品項主檔!$C$2:$C$11,MATCH($E5391,品項主檔!$A$2:$A$11,0))</f>
        <v>飲品</v>
      </c>
      <c r="H5391" s="17" t="n">
        <f aca="false">SUMIFS(品項年度售價!$D$2:$D$31,品項年度售價!$A$2:$A$31,$B5391,品項年度售價!$B$2:$B$31,$E5391)</f>
        <v>45</v>
      </c>
      <c r="I5391" s="4" t="n">
        <v>4786</v>
      </c>
      <c r="J5391" s="14" t="n">
        <f aca="false">H5391*I5391</f>
        <v>215370</v>
      </c>
    </row>
    <row r="5392" customFormat="false" ht="15" hidden="false" customHeight="false" outlineLevel="0" collapsed="false">
      <c r="A5392" s="6" t="str">
        <f aca="false">TEXT(B5392,"0")&amp;"-"&amp;TEXT(C5392,"00")</f>
        <v>2026-05</v>
      </c>
      <c r="B5392" s="4" t="n">
        <v>2026</v>
      </c>
      <c r="C5392" s="4" t="n">
        <v>5</v>
      </c>
      <c r="D5392" s="9" t="s">
        <v>283</v>
      </c>
      <c r="E5392" s="9" t="s">
        <v>349</v>
      </c>
      <c r="F5392" s="12" t="str">
        <f aca="false">INDEX(品項主檔!$B$2:$B$11,MATCH($E5392,品項主檔!$A$2:$A$11,0))</f>
        <v>招牌牛肉麵</v>
      </c>
      <c r="G5392" s="12" t="str">
        <f aca="false">INDEX(品項主檔!$C$2:$C$11,MATCH($E5392,品項主檔!$A$2:$A$11,0))</f>
        <v>主食</v>
      </c>
      <c r="H5392" s="17" t="n">
        <f aca="false">SUMIFS(品項年度售價!$D$2:$D$31,品項年度售價!$A$2:$A$31,$B5392,品項年度售價!$B$2:$B$31,$E5392)</f>
        <v>305</v>
      </c>
      <c r="I5392" s="4" t="n">
        <v>446</v>
      </c>
      <c r="J5392" s="14" t="n">
        <f aca="false">H5392*I5392</f>
        <v>136030</v>
      </c>
    </row>
    <row r="5393" customFormat="false" ht="15" hidden="false" customHeight="false" outlineLevel="0" collapsed="false">
      <c r="A5393" s="6" t="str">
        <f aca="false">TEXT(B5393,"0")&amp;"-"&amp;TEXT(C5393,"00")</f>
        <v>2026-05</v>
      </c>
      <c r="B5393" s="4" t="n">
        <v>2026</v>
      </c>
      <c r="C5393" s="4" t="n">
        <v>5</v>
      </c>
      <c r="D5393" s="9" t="s">
        <v>283</v>
      </c>
      <c r="E5393" s="9" t="s">
        <v>352</v>
      </c>
      <c r="F5393" s="12" t="str">
        <f aca="false">INDEX(品項主檔!$B$2:$B$11,MATCH($E5393,品項主檔!$A$2:$A$11,0))</f>
        <v>三杯雞定食</v>
      </c>
      <c r="G5393" s="12" t="str">
        <f aca="false">INDEX(品項主檔!$C$2:$C$11,MATCH($E5393,品項主檔!$A$2:$A$11,0))</f>
        <v>主食</v>
      </c>
      <c r="H5393" s="17" t="n">
        <f aca="false">SUMIFS(品項年度售價!$D$2:$D$31,品項年度售價!$A$2:$A$31,$B5393,品項年度售價!$B$2:$B$31,$E5393)</f>
        <v>275</v>
      </c>
      <c r="I5393" s="4" t="n">
        <v>396</v>
      </c>
      <c r="J5393" s="14" t="n">
        <f aca="false">H5393*I5393</f>
        <v>108900</v>
      </c>
    </row>
    <row r="5394" customFormat="false" ht="15" hidden="false" customHeight="false" outlineLevel="0" collapsed="false">
      <c r="A5394" s="6" t="str">
        <f aca="false">TEXT(B5394,"0")&amp;"-"&amp;TEXT(C5394,"00")</f>
        <v>2026-05</v>
      </c>
      <c r="B5394" s="4" t="n">
        <v>2026</v>
      </c>
      <c r="C5394" s="4" t="n">
        <v>5</v>
      </c>
      <c r="D5394" s="9" t="s">
        <v>283</v>
      </c>
      <c r="E5394" s="9" t="s">
        <v>354</v>
      </c>
      <c r="F5394" s="12" t="str">
        <f aca="false">INDEX(品項主檔!$B$2:$B$11,MATCH($E5394,品項主檔!$A$2:$A$11,0))</f>
        <v>蔥油雞腿飯</v>
      </c>
      <c r="G5394" s="12" t="str">
        <f aca="false">INDEX(品項主檔!$C$2:$C$11,MATCH($E5394,品項主檔!$A$2:$A$11,0))</f>
        <v>主食</v>
      </c>
      <c r="H5394" s="17" t="n">
        <f aca="false">SUMIFS(品項年度售價!$D$2:$D$31,品項年度售價!$A$2:$A$31,$B5394,品項年度售價!$B$2:$B$31,$E5394)</f>
        <v>240</v>
      </c>
      <c r="I5394" s="4" t="n">
        <v>473</v>
      </c>
      <c r="J5394" s="14" t="n">
        <f aca="false">H5394*I5394</f>
        <v>113520</v>
      </c>
    </row>
    <row r="5395" customFormat="false" ht="15" hidden="false" customHeight="false" outlineLevel="0" collapsed="false">
      <c r="A5395" s="6" t="str">
        <f aca="false">TEXT(B5395,"0")&amp;"-"&amp;TEXT(C5395,"00")</f>
        <v>2026-05</v>
      </c>
      <c r="B5395" s="4" t="n">
        <v>2026</v>
      </c>
      <c r="C5395" s="4" t="n">
        <v>5</v>
      </c>
      <c r="D5395" s="9" t="s">
        <v>283</v>
      </c>
      <c r="E5395" s="9" t="s">
        <v>356</v>
      </c>
      <c r="F5395" s="12" t="str">
        <f aca="false">INDEX(品項主檔!$B$2:$B$11,MATCH($E5395,品項主檔!$A$2:$A$11,0))</f>
        <v>黑胡椒豬排飯</v>
      </c>
      <c r="G5395" s="12" t="str">
        <f aca="false">INDEX(品項主檔!$C$2:$C$11,MATCH($E5395,品項主檔!$A$2:$A$11,0))</f>
        <v>主食</v>
      </c>
      <c r="H5395" s="17" t="n">
        <f aca="false">SUMIFS(品項年度售價!$D$2:$D$31,品項年度售價!$A$2:$A$31,$B5395,品項年度售價!$B$2:$B$31,$E5395)</f>
        <v>255</v>
      </c>
      <c r="I5395" s="4" t="n">
        <v>370</v>
      </c>
      <c r="J5395" s="14" t="n">
        <f aca="false">H5395*I5395</f>
        <v>94350</v>
      </c>
    </row>
    <row r="5396" customFormat="false" ht="15" hidden="false" customHeight="false" outlineLevel="0" collapsed="false">
      <c r="A5396" s="6" t="str">
        <f aca="false">TEXT(B5396,"0")&amp;"-"&amp;TEXT(C5396,"00")</f>
        <v>2026-05</v>
      </c>
      <c r="B5396" s="4" t="n">
        <v>2026</v>
      </c>
      <c r="C5396" s="4" t="n">
        <v>5</v>
      </c>
      <c r="D5396" s="9" t="s">
        <v>283</v>
      </c>
      <c r="E5396" s="9" t="s">
        <v>358</v>
      </c>
      <c r="F5396" s="12" t="str">
        <f aca="false">INDEX(品項主檔!$B$2:$B$11,MATCH($E5396,品項主檔!$A$2:$A$11,0))</f>
        <v>麻油雞湯麵</v>
      </c>
      <c r="G5396" s="12" t="str">
        <f aca="false">INDEX(品項主檔!$C$2:$C$11,MATCH($E5396,品項主檔!$A$2:$A$11,0))</f>
        <v>主食</v>
      </c>
      <c r="H5396" s="17" t="n">
        <f aca="false">SUMIFS(品項年度售價!$D$2:$D$31,品項年度售價!$A$2:$A$31,$B5396,品項年度售價!$B$2:$B$31,$E5396)</f>
        <v>320</v>
      </c>
      <c r="I5396" s="4" t="n">
        <v>248</v>
      </c>
      <c r="J5396" s="14" t="n">
        <f aca="false">H5396*I5396</f>
        <v>79360</v>
      </c>
    </row>
    <row r="5397" customFormat="false" ht="15" hidden="false" customHeight="false" outlineLevel="0" collapsed="false">
      <c r="A5397" s="6" t="str">
        <f aca="false">TEXT(B5397,"0")&amp;"-"&amp;TEXT(C5397,"00")</f>
        <v>2026-05</v>
      </c>
      <c r="B5397" s="4" t="n">
        <v>2026</v>
      </c>
      <c r="C5397" s="4" t="n">
        <v>5</v>
      </c>
      <c r="D5397" s="9" t="s">
        <v>283</v>
      </c>
      <c r="E5397" s="9" t="s">
        <v>360</v>
      </c>
      <c r="F5397" s="12" t="str">
        <f aca="false">INDEX(品項主檔!$B$2:$B$11,MATCH($E5397,品項主檔!$A$2:$A$11,0))</f>
        <v>塔香涼麵</v>
      </c>
      <c r="G5397" s="12" t="str">
        <f aca="false">INDEX(品項主檔!$C$2:$C$11,MATCH($E5397,品項主檔!$A$2:$A$11,0))</f>
        <v>主食</v>
      </c>
      <c r="H5397" s="17" t="n">
        <f aca="false">SUMIFS(品項年度售價!$D$2:$D$31,品項年度售價!$A$2:$A$31,$B5397,品項年度售價!$B$2:$B$31,$E5397)</f>
        <v>195</v>
      </c>
      <c r="I5397" s="4" t="n">
        <v>579</v>
      </c>
      <c r="J5397" s="14" t="n">
        <f aca="false">H5397*I5397</f>
        <v>112905</v>
      </c>
    </row>
    <row r="5398" customFormat="false" ht="15" hidden="false" customHeight="false" outlineLevel="0" collapsed="false">
      <c r="A5398" s="6" t="str">
        <f aca="false">TEXT(B5398,"0")&amp;"-"&amp;TEXT(C5398,"00")</f>
        <v>2026-05</v>
      </c>
      <c r="B5398" s="4" t="n">
        <v>2026</v>
      </c>
      <c r="C5398" s="4" t="n">
        <v>5</v>
      </c>
      <c r="D5398" s="9" t="s">
        <v>283</v>
      </c>
      <c r="E5398" s="9" t="s">
        <v>362</v>
      </c>
      <c r="F5398" s="12" t="str">
        <f aca="false">INDEX(品項主檔!$B$2:$B$11,MATCH($E5398,品項主檔!$A$2:$A$11,0))</f>
        <v>海鮮炒飯</v>
      </c>
      <c r="G5398" s="12" t="str">
        <f aca="false">INDEX(品項主檔!$C$2:$C$11,MATCH($E5398,品項主檔!$A$2:$A$11,0))</f>
        <v>主食</v>
      </c>
      <c r="H5398" s="17" t="n">
        <f aca="false">SUMIFS(品項年度售價!$D$2:$D$31,品項年度售價!$A$2:$A$31,$B5398,品項年度售價!$B$2:$B$31,$E5398)</f>
        <v>265</v>
      </c>
      <c r="I5398" s="4" t="n">
        <v>474</v>
      </c>
      <c r="J5398" s="14" t="n">
        <f aca="false">H5398*I5398</f>
        <v>125610</v>
      </c>
    </row>
    <row r="5399" customFormat="false" ht="15" hidden="false" customHeight="false" outlineLevel="0" collapsed="false">
      <c r="A5399" s="6" t="str">
        <f aca="false">TEXT(B5399,"0")&amp;"-"&amp;TEXT(C5399,"00")</f>
        <v>2026-05</v>
      </c>
      <c r="B5399" s="4" t="n">
        <v>2026</v>
      </c>
      <c r="C5399" s="4" t="n">
        <v>5</v>
      </c>
      <c r="D5399" s="9" t="s">
        <v>283</v>
      </c>
      <c r="E5399" s="9" t="s">
        <v>364</v>
      </c>
      <c r="F5399" s="12" t="str">
        <f aca="false">INDEX(品項主檔!$B$2:$B$11,MATCH($E5399,品項主檔!$A$2:$A$11,0))</f>
        <v>酸辣湯</v>
      </c>
      <c r="G5399" s="12" t="str">
        <f aca="false">INDEX(品項主檔!$C$2:$C$11,MATCH($E5399,品項主檔!$A$2:$A$11,0))</f>
        <v>湯品</v>
      </c>
      <c r="H5399" s="17" t="n">
        <f aca="false">SUMIFS(品項年度售價!$D$2:$D$31,品項年度售價!$A$2:$A$31,$B5399,品項年度售價!$B$2:$B$31,$E5399)</f>
        <v>65</v>
      </c>
      <c r="I5399" s="4" t="n">
        <v>1518</v>
      </c>
      <c r="J5399" s="14" t="n">
        <f aca="false">H5399*I5399</f>
        <v>98670</v>
      </c>
    </row>
    <row r="5400" customFormat="false" ht="15" hidden="false" customHeight="false" outlineLevel="0" collapsed="false">
      <c r="A5400" s="6" t="str">
        <f aca="false">TEXT(B5400,"0")&amp;"-"&amp;TEXT(C5400,"00")</f>
        <v>2026-05</v>
      </c>
      <c r="B5400" s="4" t="n">
        <v>2026</v>
      </c>
      <c r="C5400" s="4" t="n">
        <v>5</v>
      </c>
      <c r="D5400" s="9" t="s">
        <v>283</v>
      </c>
      <c r="E5400" s="9" t="s">
        <v>367</v>
      </c>
      <c r="F5400" s="12" t="str">
        <f aca="false">INDEX(品項主檔!$B$2:$B$11,MATCH($E5400,品項主檔!$A$2:$A$11,0))</f>
        <v>招牌滷味拼盤</v>
      </c>
      <c r="G5400" s="12" t="str">
        <f aca="false">INDEX(品項主檔!$C$2:$C$11,MATCH($E5400,品項主檔!$A$2:$A$11,0))</f>
        <v>小菜</v>
      </c>
      <c r="H5400" s="17" t="n">
        <f aca="false">SUMIFS(品項年度售價!$D$2:$D$31,品項年度售價!$A$2:$A$31,$B5400,品項年度售價!$B$2:$B$31,$E5400)</f>
        <v>130</v>
      </c>
      <c r="I5400" s="4" t="n">
        <v>1787</v>
      </c>
      <c r="J5400" s="14" t="n">
        <f aca="false">H5400*I5400</f>
        <v>232310</v>
      </c>
    </row>
    <row r="5401" customFormat="false" ht="15" hidden="false" customHeight="false" outlineLevel="0" collapsed="false">
      <c r="A5401" s="6" t="str">
        <f aca="false">TEXT(B5401,"0")&amp;"-"&amp;TEXT(C5401,"00")</f>
        <v>2026-05</v>
      </c>
      <c r="B5401" s="4" t="n">
        <v>2026</v>
      </c>
      <c r="C5401" s="4" t="n">
        <v>5</v>
      </c>
      <c r="D5401" s="9" t="s">
        <v>283</v>
      </c>
      <c r="E5401" s="9" t="s">
        <v>370</v>
      </c>
      <c r="F5401" s="12" t="str">
        <f aca="false">INDEX(品項主檔!$B$2:$B$11,MATCH($E5401,品項主檔!$A$2:$A$11,0))</f>
        <v>古早味紅茶</v>
      </c>
      <c r="G5401" s="12" t="str">
        <f aca="false">INDEX(品項主檔!$C$2:$C$11,MATCH($E5401,品項主檔!$A$2:$A$11,0))</f>
        <v>飲品</v>
      </c>
      <c r="H5401" s="17" t="n">
        <f aca="false">SUMIFS(品項年度售價!$D$2:$D$31,品項年度售價!$A$2:$A$31,$B5401,品項年度售價!$B$2:$B$31,$E5401)</f>
        <v>45</v>
      </c>
      <c r="I5401" s="4" t="n">
        <v>5001</v>
      </c>
      <c r="J5401" s="14" t="n">
        <f aca="false">H5401*I5401</f>
        <v>225045</v>
      </c>
    </row>
    <row r="5402" customFormat="false" ht="15" hidden="false" customHeight="false" outlineLevel="0" collapsed="false">
      <c r="A5402" s="6" t="str">
        <f aca="false">TEXT(B5402,"0")&amp;"-"&amp;TEXT(C5402,"00")</f>
        <v>2026-05</v>
      </c>
      <c r="B5402" s="4" t="n">
        <v>2026</v>
      </c>
      <c r="C5402" s="4" t="n">
        <v>5</v>
      </c>
      <c r="D5402" s="9" t="s">
        <v>332</v>
      </c>
      <c r="E5402" s="9" t="s">
        <v>349</v>
      </c>
      <c r="F5402" s="12" t="str">
        <f aca="false">INDEX(品項主檔!$B$2:$B$11,MATCH($E5402,品項主檔!$A$2:$A$11,0))</f>
        <v>招牌牛肉麵</v>
      </c>
      <c r="G5402" s="12" t="str">
        <f aca="false">INDEX(品項主檔!$C$2:$C$11,MATCH($E5402,品項主檔!$A$2:$A$11,0))</f>
        <v>主食</v>
      </c>
      <c r="H5402" s="17" t="n">
        <f aca="false">SUMIFS(品項年度售價!$D$2:$D$31,品項年度售價!$A$2:$A$31,$B5402,品項年度售價!$B$2:$B$31,$E5402)</f>
        <v>305</v>
      </c>
      <c r="I5402" s="4" t="n">
        <v>323</v>
      </c>
      <c r="J5402" s="14" t="n">
        <f aca="false">H5402*I5402</f>
        <v>98515</v>
      </c>
    </row>
    <row r="5403" customFormat="false" ht="15" hidden="false" customHeight="false" outlineLevel="0" collapsed="false">
      <c r="A5403" s="6" t="str">
        <f aca="false">TEXT(B5403,"0")&amp;"-"&amp;TEXT(C5403,"00")</f>
        <v>2026-05</v>
      </c>
      <c r="B5403" s="4" t="n">
        <v>2026</v>
      </c>
      <c r="C5403" s="4" t="n">
        <v>5</v>
      </c>
      <c r="D5403" s="9" t="s">
        <v>332</v>
      </c>
      <c r="E5403" s="9" t="s">
        <v>352</v>
      </c>
      <c r="F5403" s="12" t="str">
        <f aca="false">INDEX(品項主檔!$B$2:$B$11,MATCH($E5403,品項主檔!$A$2:$A$11,0))</f>
        <v>三杯雞定食</v>
      </c>
      <c r="G5403" s="12" t="str">
        <f aca="false">INDEX(品項主檔!$C$2:$C$11,MATCH($E5403,品項主檔!$A$2:$A$11,0))</f>
        <v>主食</v>
      </c>
      <c r="H5403" s="17" t="n">
        <f aca="false">SUMIFS(品項年度售價!$D$2:$D$31,品項年度售價!$A$2:$A$31,$B5403,品項年度售價!$B$2:$B$31,$E5403)</f>
        <v>275</v>
      </c>
      <c r="I5403" s="4" t="n">
        <v>348</v>
      </c>
      <c r="J5403" s="14" t="n">
        <f aca="false">H5403*I5403</f>
        <v>95700</v>
      </c>
    </row>
    <row r="5404" customFormat="false" ht="15" hidden="false" customHeight="false" outlineLevel="0" collapsed="false">
      <c r="A5404" s="6" t="str">
        <f aca="false">TEXT(B5404,"0")&amp;"-"&amp;TEXT(C5404,"00")</f>
        <v>2026-05</v>
      </c>
      <c r="B5404" s="4" t="n">
        <v>2026</v>
      </c>
      <c r="C5404" s="4" t="n">
        <v>5</v>
      </c>
      <c r="D5404" s="9" t="s">
        <v>332</v>
      </c>
      <c r="E5404" s="9" t="s">
        <v>354</v>
      </c>
      <c r="F5404" s="12" t="str">
        <f aca="false">INDEX(品項主檔!$B$2:$B$11,MATCH($E5404,品項主檔!$A$2:$A$11,0))</f>
        <v>蔥油雞腿飯</v>
      </c>
      <c r="G5404" s="12" t="str">
        <f aca="false">INDEX(品項主檔!$C$2:$C$11,MATCH($E5404,品項主檔!$A$2:$A$11,0))</f>
        <v>主食</v>
      </c>
      <c r="H5404" s="17" t="n">
        <f aca="false">SUMIFS(品項年度售價!$D$2:$D$31,品項年度售價!$A$2:$A$31,$B5404,品項年度售價!$B$2:$B$31,$E5404)</f>
        <v>240</v>
      </c>
      <c r="I5404" s="4" t="n">
        <v>329</v>
      </c>
      <c r="J5404" s="14" t="n">
        <f aca="false">H5404*I5404</f>
        <v>78960</v>
      </c>
    </row>
    <row r="5405" customFormat="false" ht="15" hidden="false" customHeight="false" outlineLevel="0" collapsed="false">
      <c r="A5405" s="6" t="str">
        <f aca="false">TEXT(B5405,"0")&amp;"-"&amp;TEXT(C5405,"00")</f>
        <v>2026-05</v>
      </c>
      <c r="B5405" s="4" t="n">
        <v>2026</v>
      </c>
      <c r="C5405" s="4" t="n">
        <v>5</v>
      </c>
      <c r="D5405" s="9" t="s">
        <v>332</v>
      </c>
      <c r="E5405" s="9" t="s">
        <v>356</v>
      </c>
      <c r="F5405" s="12" t="str">
        <f aca="false">INDEX(品項主檔!$B$2:$B$11,MATCH($E5405,品項主檔!$A$2:$A$11,0))</f>
        <v>黑胡椒豬排飯</v>
      </c>
      <c r="G5405" s="12" t="str">
        <f aca="false">INDEX(品項主檔!$C$2:$C$11,MATCH($E5405,品項主檔!$A$2:$A$11,0))</f>
        <v>主食</v>
      </c>
      <c r="H5405" s="17" t="n">
        <f aca="false">SUMIFS(品項年度售價!$D$2:$D$31,品項年度售價!$A$2:$A$31,$B5405,品項年度售價!$B$2:$B$31,$E5405)</f>
        <v>255</v>
      </c>
      <c r="I5405" s="4" t="n">
        <v>327</v>
      </c>
      <c r="J5405" s="14" t="n">
        <f aca="false">H5405*I5405</f>
        <v>83385</v>
      </c>
    </row>
    <row r="5406" customFormat="false" ht="15" hidden="false" customHeight="false" outlineLevel="0" collapsed="false">
      <c r="A5406" s="6" t="str">
        <f aca="false">TEXT(B5406,"0")&amp;"-"&amp;TEXT(C5406,"00")</f>
        <v>2026-05</v>
      </c>
      <c r="B5406" s="4" t="n">
        <v>2026</v>
      </c>
      <c r="C5406" s="4" t="n">
        <v>5</v>
      </c>
      <c r="D5406" s="9" t="s">
        <v>332</v>
      </c>
      <c r="E5406" s="9" t="s">
        <v>358</v>
      </c>
      <c r="F5406" s="12" t="str">
        <f aca="false">INDEX(品項主檔!$B$2:$B$11,MATCH($E5406,品項主檔!$A$2:$A$11,0))</f>
        <v>麻油雞湯麵</v>
      </c>
      <c r="G5406" s="12" t="str">
        <f aca="false">INDEX(品項主檔!$C$2:$C$11,MATCH($E5406,品項主檔!$A$2:$A$11,0))</f>
        <v>主食</v>
      </c>
      <c r="H5406" s="17" t="n">
        <f aca="false">SUMIFS(品項年度售價!$D$2:$D$31,品項年度售價!$A$2:$A$31,$B5406,品項年度售價!$B$2:$B$31,$E5406)</f>
        <v>320</v>
      </c>
      <c r="I5406" s="4" t="n">
        <v>194</v>
      </c>
      <c r="J5406" s="14" t="n">
        <f aca="false">H5406*I5406</f>
        <v>62080</v>
      </c>
    </row>
    <row r="5407" customFormat="false" ht="15" hidden="false" customHeight="false" outlineLevel="0" collapsed="false">
      <c r="A5407" s="6" t="str">
        <f aca="false">TEXT(B5407,"0")&amp;"-"&amp;TEXT(C5407,"00")</f>
        <v>2026-05</v>
      </c>
      <c r="B5407" s="4" t="n">
        <v>2026</v>
      </c>
      <c r="C5407" s="4" t="n">
        <v>5</v>
      </c>
      <c r="D5407" s="9" t="s">
        <v>332</v>
      </c>
      <c r="E5407" s="9" t="s">
        <v>360</v>
      </c>
      <c r="F5407" s="12" t="str">
        <f aca="false">INDEX(品項主檔!$B$2:$B$11,MATCH($E5407,品項主檔!$A$2:$A$11,0))</f>
        <v>塔香涼麵</v>
      </c>
      <c r="G5407" s="12" t="str">
        <f aca="false">INDEX(品項主檔!$C$2:$C$11,MATCH($E5407,品項主檔!$A$2:$A$11,0))</f>
        <v>主食</v>
      </c>
      <c r="H5407" s="17" t="n">
        <f aca="false">SUMIFS(品項年度售價!$D$2:$D$31,品項年度售價!$A$2:$A$31,$B5407,品項年度售價!$B$2:$B$31,$E5407)</f>
        <v>195</v>
      </c>
      <c r="I5407" s="4" t="n">
        <v>328</v>
      </c>
      <c r="J5407" s="14" t="n">
        <f aca="false">H5407*I5407</f>
        <v>63960</v>
      </c>
    </row>
    <row r="5408" customFormat="false" ht="15" hidden="false" customHeight="false" outlineLevel="0" collapsed="false">
      <c r="A5408" s="6" t="str">
        <f aca="false">TEXT(B5408,"0")&amp;"-"&amp;TEXT(C5408,"00")</f>
        <v>2026-05</v>
      </c>
      <c r="B5408" s="4" t="n">
        <v>2026</v>
      </c>
      <c r="C5408" s="4" t="n">
        <v>5</v>
      </c>
      <c r="D5408" s="9" t="s">
        <v>332</v>
      </c>
      <c r="E5408" s="9" t="s">
        <v>362</v>
      </c>
      <c r="F5408" s="12" t="str">
        <f aca="false">INDEX(品項主檔!$B$2:$B$11,MATCH($E5408,品項主檔!$A$2:$A$11,0))</f>
        <v>海鮮炒飯</v>
      </c>
      <c r="G5408" s="12" t="str">
        <f aca="false">INDEX(品項主檔!$C$2:$C$11,MATCH($E5408,品項主檔!$A$2:$A$11,0))</f>
        <v>主食</v>
      </c>
      <c r="H5408" s="17" t="n">
        <f aca="false">SUMIFS(品項年度售價!$D$2:$D$31,品項年度售價!$A$2:$A$31,$B5408,品項年度售價!$B$2:$B$31,$E5408)</f>
        <v>265</v>
      </c>
      <c r="I5408" s="4" t="n">
        <v>353</v>
      </c>
      <c r="J5408" s="14" t="n">
        <f aca="false">H5408*I5408</f>
        <v>93545</v>
      </c>
    </row>
    <row r="5409" customFormat="false" ht="15" hidden="false" customHeight="false" outlineLevel="0" collapsed="false">
      <c r="A5409" s="6" t="str">
        <f aca="false">TEXT(B5409,"0")&amp;"-"&amp;TEXT(C5409,"00")</f>
        <v>2026-05</v>
      </c>
      <c r="B5409" s="4" t="n">
        <v>2026</v>
      </c>
      <c r="C5409" s="4" t="n">
        <v>5</v>
      </c>
      <c r="D5409" s="9" t="s">
        <v>332</v>
      </c>
      <c r="E5409" s="9" t="s">
        <v>364</v>
      </c>
      <c r="F5409" s="12" t="str">
        <f aca="false">INDEX(品項主檔!$B$2:$B$11,MATCH($E5409,品項主檔!$A$2:$A$11,0))</f>
        <v>酸辣湯</v>
      </c>
      <c r="G5409" s="12" t="str">
        <f aca="false">INDEX(品項主檔!$C$2:$C$11,MATCH($E5409,品項主檔!$A$2:$A$11,0))</f>
        <v>湯品</v>
      </c>
      <c r="H5409" s="17" t="n">
        <f aca="false">SUMIFS(品項年度售價!$D$2:$D$31,品項年度售價!$A$2:$A$31,$B5409,品項年度售價!$B$2:$B$31,$E5409)</f>
        <v>65</v>
      </c>
      <c r="I5409" s="4" t="n">
        <v>1514</v>
      </c>
      <c r="J5409" s="14" t="n">
        <f aca="false">H5409*I5409</f>
        <v>98410</v>
      </c>
    </row>
    <row r="5410" customFormat="false" ht="15" hidden="false" customHeight="false" outlineLevel="0" collapsed="false">
      <c r="A5410" s="6" t="str">
        <f aca="false">TEXT(B5410,"0")&amp;"-"&amp;TEXT(C5410,"00")</f>
        <v>2026-05</v>
      </c>
      <c r="B5410" s="4" t="n">
        <v>2026</v>
      </c>
      <c r="C5410" s="4" t="n">
        <v>5</v>
      </c>
      <c r="D5410" s="9" t="s">
        <v>332</v>
      </c>
      <c r="E5410" s="9" t="s">
        <v>367</v>
      </c>
      <c r="F5410" s="12" t="str">
        <f aca="false">INDEX(品項主檔!$B$2:$B$11,MATCH($E5410,品項主檔!$A$2:$A$11,0))</f>
        <v>招牌滷味拼盤</v>
      </c>
      <c r="G5410" s="12" t="str">
        <f aca="false">INDEX(品項主檔!$C$2:$C$11,MATCH($E5410,品項主檔!$A$2:$A$11,0))</f>
        <v>小菜</v>
      </c>
      <c r="H5410" s="17" t="n">
        <f aca="false">SUMIFS(品項年度售價!$D$2:$D$31,品項年度售價!$A$2:$A$31,$B5410,品項年度售價!$B$2:$B$31,$E5410)</f>
        <v>130</v>
      </c>
      <c r="I5410" s="4" t="n">
        <v>1093</v>
      </c>
      <c r="J5410" s="14" t="n">
        <f aca="false">H5410*I5410</f>
        <v>142090</v>
      </c>
    </row>
    <row r="5411" customFormat="false" ht="15" hidden="false" customHeight="false" outlineLevel="0" collapsed="false">
      <c r="A5411" s="6" t="str">
        <f aca="false">TEXT(B5411,"0")&amp;"-"&amp;TEXT(C5411,"00")</f>
        <v>2026-05</v>
      </c>
      <c r="B5411" s="4" t="n">
        <v>2026</v>
      </c>
      <c r="C5411" s="4" t="n">
        <v>5</v>
      </c>
      <c r="D5411" s="9" t="s">
        <v>332</v>
      </c>
      <c r="E5411" s="9" t="s">
        <v>370</v>
      </c>
      <c r="F5411" s="12" t="str">
        <f aca="false">INDEX(品項主檔!$B$2:$B$11,MATCH($E5411,品項主檔!$A$2:$A$11,0))</f>
        <v>古早味紅茶</v>
      </c>
      <c r="G5411" s="12" t="str">
        <f aca="false">INDEX(品項主檔!$C$2:$C$11,MATCH($E5411,品項主檔!$A$2:$A$11,0))</f>
        <v>飲品</v>
      </c>
      <c r="H5411" s="17" t="n">
        <f aca="false">SUMIFS(品項年度售價!$D$2:$D$31,品項年度售價!$A$2:$A$31,$B5411,品項年度售價!$B$2:$B$31,$E5411)</f>
        <v>45</v>
      </c>
      <c r="I5411" s="4" t="n">
        <v>4019</v>
      </c>
      <c r="J5411" s="14" t="n">
        <f aca="false">H5411*I5411</f>
        <v>180855</v>
      </c>
    </row>
    <row r="5412" customFormat="false" ht="15" hidden="false" customHeight="false" outlineLevel="0" collapsed="false">
      <c r="A5412" s="6" t="str">
        <f aca="false">TEXT(B5412,"0")&amp;"-"&amp;TEXT(C5412,"00")</f>
        <v>2026-05</v>
      </c>
      <c r="B5412" s="4" t="n">
        <v>2026</v>
      </c>
      <c r="C5412" s="4" t="n">
        <v>5</v>
      </c>
      <c r="D5412" s="9" t="s">
        <v>300</v>
      </c>
      <c r="E5412" s="9" t="s">
        <v>349</v>
      </c>
      <c r="F5412" s="12" t="str">
        <f aca="false">INDEX(品項主檔!$B$2:$B$11,MATCH($E5412,品項主檔!$A$2:$A$11,0))</f>
        <v>招牌牛肉麵</v>
      </c>
      <c r="G5412" s="12" t="str">
        <f aca="false">INDEX(品項主檔!$C$2:$C$11,MATCH($E5412,品項主檔!$A$2:$A$11,0))</f>
        <v>主食</v>
      </c>
      <c r="H5412" s="17" t="n">
        <f aca="false">SUMIFS(品項年度售價!$D$2:$D$31,品項年度售價!$A$2:$A$31,$B5412,品項年度售價!$B$2:$B$31,$E5412)</f>
        <v>305</v>
      </c>
      <c r="I5412" s="4" t="n">
        <v>593</v>
      </c>
      <c r="J5412" s="14" t="n">
        <f aca="false">H5412*I5412</f>
        <v>180865</v>
      </c>
    </row>
    <row r="5413" customFormat="false" ht="15" hidden="false" customHeight="false" outlineLevel="0" collapsed="false">
      <c r="A5413" s="6" t="str">
        <f aca="false">TEXT(B5413,"0")&amp;"-"&amp;TEXT(C5413,"00")</f>
        <v>2026-05</v>
      </c>
      <c r="B5413" s="4" t="n">
        <v>2026</v>
      </c>
      <c r="C5413" s="4" t="n">
        <v>5</v>
      </c>
      <c r="D5413" s="9" t="s">
        <v>300</v>
      </c>
      <c r="E5413" s="9" t="s">
        <v>352</v>
      </c>
      <c r="F5413" s="12" t="str">
        <f aca="false">INDEX(品項主檔!$B$2:$B$11,MATCH($E5413,品項主檔!$A$2:$A$11,0))</f>
        <v>三杯雞定食</v>
      </c>
      <c r="G5413" s="12" t="str">
        <f aca="false">INDEX(品項主檔!$C$2:$C$11,MATCH($E5413,品項主檔!$A$2:$A$11,0))</f>
        <v>主食</v>
      </c>
      <c r="H5413" s="17" t="n">
        <f aca="false">SUMIFS(品項年度售價!$D$2:$D$31,品項年度售價!$A$2:$A$31,$B5413,品項年度售價!$B$2:$B$31,$E5413)</f>
        <v>275</v>
      </c>
      <c r="I5413" s="4" t="n">
        <v>624</v>
      </c>
      <c r="J5413" s="14" t="n">
        <f aca="false">H5413*I5413</f>
        <v>171600</v>
      </c>
    </row>
    <row r="5414" customFormat="false" ht="15" hidden="false" customHeight="false" outlineLevel="0" collapsed="false">
      <c r="A5414" s="6" t="str">
        <f aca="false">TEXT(B5414,"0")&amp;"-"&amp;TEXT(C5414,"00")</f>
        <v>2026-05</v>
      </c>
      <c r="B5414" s="4" t="n">
        <v>2026</v>
      </c>
      <c r="C5414" s="4" t="n">
        <v>5</v>
      </c>
      <c r="D5414" s="9" t="s">
        <v>300</v>
      </c>
      <c r="E5414" s="9" t="s">
        <v>354</v>
      </c>
      <c r="F5414" s="12" t="str">
        <f aca="false">INDEX(品項主檔!$B$2:$B$11,MATCH($E5414,品項主檔!$A$2:$A$11,0))</f>
        <v>蔥油雞腿飯</v>
      </c>
      <c r="G5414" s="12" t="str">
        <f aca="false">INDEX(品項主檔!$C$2:$C$11,MATCH($E5414,品項主檔!$A$2:$A$11,0))</f>
        <v>主食</v>
      </c>
      <c r="H5414" s="17" t="n">
        <f aca="false">SUMIFS(品項年度售價!$D$2:$D$31,品項年度售價!$A$2:$A$31,$B5414,品項年度售價!$B$2:$B$31,$E5414)</f>
        <v>240</v>
      </c>
      <c r="I5414" s="4" t="n">
        <v>590</v>
      </c>
      <c r="J5414" s="14" t="n">
        <f aca="false">H5414*I5414</f>
        <v>141600</v>
      </c>
    </row>
    <row r="5415" customFormat="false" ht="15" hidden="false" customHeight="false" outlineLevel="0" collapsed="false">
      <c r="A5415" s="6" t="str">
        <f aca="false">TEXT(B5415,"0")&amp;"-"&amp;TEXT(C5415,"00")</f>
        <v>2026-05</v>
      </c>
      <c r="B5415" s="4" t="n">
        <v>2026</v>
      </c>
      <c r="C5415" s="4" t="n">
        <v>5</v>
      </c>
      <c r="D5415" s="9" t="s">
        <v>300</v>
      </c>
      <c r="E5415" s="9" t="s">
        <v>356</v>
      </c>
      <c r="F5415" s="12" t="str">
        <f aca="false">INDEX(品項主檔!$B$2:$B$11,MATCH($E5415,品項主檔!$A$2:$A$11,0))</f>
        <v>黑胡椒豬排飯</v>
      </c>
      <c r="G5415" s="12" t="str">
        <f aca="false">INDEX(品項主檔!$C$2:$C$11,MATCH($E5415,品項主檔!$A$2:$A$11,0))</f>
        <v>主食</v>
      </c>
      <c r="H5415" s="17" t="n">
        <f aca="false">SUMIFS(品項年度售價!$D$2:$D$31,品項年度售價!$A$2:$A$31,$B5415,品項年度售價!$B$2:$B$31,$E5415)</f>
        <v>255</v>
      </c>
      <c r="I5415" s="4" t="n">
        <v>558</v>
      </c>
      <c r="J5415" s="14" t="n">
        <f aca="false">H5415*I5415</f>
        <v>142290</v>
      </c>
    </row>
    <row r="5416" customFormat="false" ht="15" hidden="false" customHeight="false" outlineLevel="0" collapsed="false">
      <c r="A5416" s="6" t="str">
        <f aca="false">TEXT(B5416,"0")&amp;"-"&amp;TEXT(C5416,"00")</f>
        <v>2026-05</v>
      </c>
      <c r="B5416" s="4" t="n">
        <v>2026</v>
      </c>
      <c r="C5416" s="4" t="n">
        <v>5</v>
      </c>
      <c r="D5416" s="9" t="s">
        <v>300</v>
      </c>
      <c r="E5416" s="9" t="s">
        <v>358</v>
      </c>
      <c r="F5416" s="12" t="str">
        <f aca="false">INDEX(品項主檔!$B$2:$B$11,MATCH($E5416,品項主檔!$A$2:$A$11,0))</f>
        <v>麻油雞湯麵</v>
      </c>
      <c r="G5416" s="12" t="str">
        <f aca="false">INDEX(品項主檔!$C$2:$C$11,MATCH($E5416,品項主檔!$A$2:$A$11,0))</f>
        <v>主食</v>
      </c>
      <c r="H5416" s="17" t="n">
        <f aca="false">SUMIFS(品項年度售價!$D$2:$D$31,品項年度售價!$A$2:$A$31,$B5416,品項年度售價!$B$2:$B$31,$E5416)</f>
        <v>320</v>
      </c>
      <c r="I5416" s="4" t="n">
        <v>323</v>
      </c>
      <c r="J5416" s="14" t="n">
        <f aca="false">H5416*I5416</f>
        <v>103360</v>
      </c>
    </row>
    <row r="5417" customFormat="false" ht="15" hidden="false" customHeight="false" outlineLevel="0" collapsed="false">
      <c r="A5417" s="6" t="str">
        <f aca="false">TEXT(B5417,"0")&amp;"-"&amp;TEXT(C5417,"00")</f>
        <v>2026-05</v>
      </c>
      <c r="B5417" s="4" t="n">
        <v>2026</v>
      </c>
      <c r="C5417" s="4" t="n">
        <v>5</v>
      </c>
      <c r="D5417" s="9" t="s">
        <v>300</v>
      </c>
      <c r="E5417" s="9" t="s">
        <v>360</v>
      </c>
      <c r="F5417" s="12" t="str">
        <f aca="false">INDEX(品項主檔!$B$2:$B$11,MATCH($E5417,品項主檔!$A$2:$A$11,0))</f>
        <v>塔香涼麵</v>
      </c>
      <c r="G5417" s="12" t="str">
        <f aca="false">INDEX(品項主檔!$C$2:$C$11,MATCH($E5417,品項主檔!$A$2:$A$11,0))</f>
        <v>主食</v>
      </c>
      <c r="H5417" s="17" t="n">
        <f aca="false">SUMIFS(品項年度售價!$D$2:$D$31,品項年度售價!$A$2:$A$31,$B5417,品項年度售價!$B$2:$B$31,$E5417)</f>
        <v>195</v>
      </c>
      <c r="I5417" s="4" t="n">
        <v>660</v>
      </c>
      <c r="J5417" s="14" t="n">
        <f aca="false">H5417*I5417</f>
        <v>128700</v>
      </c>
    </row>
    <row r="5418" customFormat="false" ht="15" hidden="false" customHeight="false" outlineLevel="0" collapsed="false">
      <c r="A5418" s="6" t="str">
        <f aca="false">TEXT(B5418,"0")&amp;"-"&amp;TEXT(C5418,"00")</f>
        <v>2026-05</v>
      </c>
      <c r="B5418" s="4" t="n">
        <v>2026</v>
      </c>
      <c r="C5418" s="4" t="n">
        <v>5</v>
      </c>
      <c r="D5418" s="9" t="s">
        <v>300</v>
      </c>
      <c r="E5418" s="9" t="s">
        <v>362</v>
      </c>
      <c r="F5418" s="12" t="str">
        <f aca="false">INDEX(品項主檔!$B$2:$B$11,MATCH($E5418,品項主檔!$A$2:$A$11,0))</f>
        <v>海鮮炒飯</v>
      </c>
      <c r="G5418" s="12" t="str">
        <f aca="false">INDEX(品項主檔!$C$2:$C$11,MATCH($E5418,品項主檔!$A$2:$A$11,0))</f>
        <v>主食</v>
      </c>
      <c r="H5418" s="17" t="n">
        <f aca="false">SUMIFS(品項年度售價!$D$2:$D$31,品項年度售價!$A$2:$A$31,$B5418,品項年度售價!$B$2:$B$31,$E5418)</f>
        <v>265</v>
      </c>
      <c r="I5418" s="4" t="n">
        <v>547</v>
      </c>
      <c r="J5418" s="14" t="n">
        <f aca="false">H5418*I5418</f>
        <v>144955</v>
      </c>
    </row>
    <row r="5419" customFormat="false" ht="15" hidden="false" customHeight="false" outlineLevel="0" collapsed="false">
      <c r="A5419" s="6" t="str">
        <f aca="false">TEXT(B5419,"0")&amp;"-"&amp;TEXT(C5419,"00")</f>
        <v>2026-05</v>
      </c>
      <c r="B5419" s="4" t="n">
        <v>2026</v>
      </c>
      <c r="C5419" s="4" t="n">
        <v>5</v>
      </c>
      <c r="D5419" s="9" t="s">
        <v>300</v>
      </c>
      <c r="E5419" s="9" t="s">
        <v>364</v>
      </c>
      <c r="F5419" s="12" t="str">
        <f aca="false">INDEX(品項主檔!$B$2:$B$11,MATCH($E5419,品項主檔!$A$2:$A$11,0))</f>
        <v>酸辣湯</v>
      </c>
      <c r="G5419" s="12" t="str">
        <f aca="false">INDEX(品項主檔!$C$2:$C$11,MATCH($E5419,品項主檔!$A$2:$A$11,0))</f>
        <v>湯品</v>
      </c>
      <c r="H5419" s="17" t="n">
        <f aca="false">SUMIFS(品項年度售價!$D$2:$D$31,品項年度售價!$A$2:$A$31,$B5419,品項年度售價!$B$2:$B$31,$E5419)</f>
        <v>65</v>
      </c>
      <c r="I5419" s="4" t="n">
        <v>2694</v>
      </c>
      <c r="J5419" s="14" t="n">
        <f aca="false">H5419*I5419</f>
        <v>175110</v>
      </c>
    </row>
    <row r="5420" customFormat="false" ht="15" hidden="false" customHeight="false" outlineLevel="0" collapsed="false">
      <c r="A5420" s="6" t="str">
        <f aca="false">TEXT(B5420,"0")&amp;"-"&amp;TEXT(C5420,"00")</f>
        <v>2026-05</v>
      </c>
      <c r="B5420" s="4" t="n">
        <v>2026</v>
      </c>
      <c r="C5420" s="4" t="n">
        <v>5</v>
      </c>
      <c r="D5420" s="9" t="s">
        <v>300</v>
      </c>
      <c r="E5420" s="9" t="s">
        <v>367</v>
      </c>
      <c r="F5420" s="12" t="str">
        <f aca="false">INDEX(品項主檔!$B$2:$B$11,MATCH($E5420,品項主檔!$A$2:$A$11,0))</f>
        <v>招牌滷味拼盤</v>
      </c>
      <c r="G5420" s="12" t="str">
        <f aca="false">INDEX(品項主檔!$C$2:$C$11,MATCH($E5420,品項主檔!$A$2:$A$11,0))</f>
        <v>小菜</v>
      </c>
      <c r="H5420" s="17" t="n">
        <f aca="false">SUMIFS(品項年度售價!$D$2:$D$31,品項年度售價!$A$2:$A$31,$B5420,品項年度售價!$B$2:$B$31,$E5420)</f>
        <v>130</v>
      </c>
      <c r="I5420" s="4" t="n">
        <v>2035</v>
      </c>
      <c r="J5420" s="14" t="n">
        <f aca="false">H5420*I5420</f>
        <v>264550</v>
      </c>
    </row>
    <row r="5421" customFormat="false" ht="15" hidden="false" customHeight="false" outlineLevel="0" collapsed="false">
      <c r="A5421" s="6" t="str">
        <f aca="false">TEXT(B5421,"0")&amp;"-"&amp;TEXT(C5421,"00")</f>
        <v>2026-05</v>
      </c>
      <c r="B5421" s="4" t="n">
        <v>2026</v>
      </c>
      <c r="C5421" s="4" t="n">
        <v>5</v>
      </c>
      <c r="D5421" s="9" t="s">
        <v>300</v>
      </c>
      <c r="E5421" s="9" t="s">
        <v>370</v>
      </c>
      <c r="F5421" s="12" t="str">
        <f aca="false">INDEX(品項主檔!$B$2:$B$11,MATCH($E5421,品項主檔!$A$2:$A$11,0))</f>
        <v>古早味紅茶</v>
      </c>
      <c r="G5421" s="12" t="str">
        <f aca="false">INDEX(品項主檔!$C$2:$C$11,MATCH($E5421,品項主檔!$A$2:$A$11,0))</f>
        <v>飲品</v>
      </c>
      <c r="H5421" s="17" t="n">
        <f aca="false">SUMIFS(品項年度售價!$D$2:$D$31,品項年度售價!$A$2:$A$31,$B5421,品項年度售價!$B$2:$B$31,$E5421)</f>
        <v>45</v>
      </c>
      <c r="I5421" s="4" t="n">
        <v>5738</v>
      </c>
      <c r="J5421" s="14" t="n">
        <f aca="false">H5421*I5421</f>
        <v>258210</v>
      </c>
    </row>
    <row r="5422" customFormat="false" ht="15" hidden="false" customHeight="false" outlineLevel="0" collapsed="false">
      <c r="A5422" s="6" t="str">
        <f aca="false">TEXT(B5422,"0")&amp;"-"&amp;TEXT(C5422,"00")</f>
        <v>2026-05</v>
      </c>
      <c r="B5422" s="4" t="n">
        <v>2026</v>
      </c>
      <c r="C5422" s="4" t="n">
        <v>5</v>
      </c>
      <c r="D5422" s="9" t="s">
        <v>305</v>
      </c>
      <c r="E5422" s="9" t="s">
        <v>349</v>
      </c>
      <c r="F5422" s="12" t="str">
        <f aca="false">INDEX(品項主檔!$B$2:$B$11,MATCH($E5422,品項主檔!$A$2:$A$11,0))</f>
        <v>招牌牛肉麵</v>
      </c>
      <c r="G5422" s="12" t="str">
        <f aca="false">INDEX(品項主檔!$C$2:$C$11,MATCH($E5422,品項主檔!$A$2:$A$11,0))</f>
        <v>主食</v>
      </c>
      <c r="H5422" s="17" t="n">
        <f aca="false">SUMIFS(品項年度售價!$D$2:$D$31,品項年度售價!$A$2:$A$31,$B5422,品項年度售價!$B$2:$B$31,$E5422)</f>
        <v>305</v>
      </c>
      <c r="I5422" s="4" t="n">
        <v>574</v>
      </c>
      <c r="J5422" s="14" t="n">
        <f aca="false">H5422*I5422</f>
        <v>175070</v>
      </c>
    </row>
    <row r="5423" customFormat="false" ht="15" hidden="false" customHeight="false" outlineLevel="0" collapsed="false">
      <c r="A5423" s="6" t="str">
        <f aca="false">TEXT(B5423,"0")&amp;"-"&amp;TEXT(C5423,"00")</f>
        <v>2026-05</v>
      </c>
      <c r="B5423" s="4" t="n">
        <v>2026</v>
      </c>
      <c r="C5423" s="4" t="n">
        <v>5</v>
      </c>
      <c r="D5423" s="9" t="s">
        <v>305</v>
      </c>
      <c r="E5423" s="9" t="s">
        <v>352</v>
      </c>
      <c r="F5423" s="12" t="str">
        <f aca="false">INDEX(品項主檔!$B$2:$B$11,MATCH($E5423,品項主檔!$A$2:$A$11,0))</f>
        <v>三杯雞定食</v>
      </c>
      <c r="G5423" s="12" t="str">
        <f aca="false">INDEX(品項主檔!$C$2:$C$11,MATCH($E5423,品項主檔!$A$2:$A$11,0))</f>
        <v>主食</v>
      </c>
      <c r="H5423" s="17" t="n">
        <f aca="false">SUMIFS(品項年度售價!$D$2:$D$31,品項年度售價!$A$2:$A$31,$B5423,品項年度售價!$B$2:$B$31,$E5423)</f>
        <v>275</v>
      </c>
      <c r="I5423" s="4" t="n">
        <v>521</v>
      </c>
      <c r="J5423" s="14" t="n">
        <f aca="false">H5423*I5423</f>
        <v>143275</v>
      </c>
    </row>
    <row r="5424" customFormat="false" ht="15" hidden="false" customHeight="false" outlineLevel="0" collapsed="false">
      <c r="A5424" s="6" t="str">
        <f aca="false">TEXT(B5424,"0")&amp;"-"&amp;TEXT(C5424,"00")</f>
        <v>2026-05</v>
      </c>
      <c r="B5424" s="4" t="n">
        <v>2026</v>
      </c>
      <c r="C5424" s="4" t="n">
        <v>5</v>
      </c>
      <c r="D5424" s="9" t="s">
        <v>305</v>
      </c>
      <c r="E5424" s="9" t="s">
        <v>354</v>
      </c>
      <c r="F5424" s="12" t="str">
        <f aca="false">INDEX(品項主檔!$B$2:$B$11,MATCH($E5424,品項主檔!$A$2:$A$11,0))</f>
        <v>蔥油雞腿飯</v>
      </c>
      <c r="G5424" s="12" t="str">
        <f aca="false">INDEX(品項主檔!$C$2:$C$11,MATCH($E5424,品項主檔!$A$2:$A$11,0))</f>
        <v>主食</v>
      </c>
      <c r="H5424" s="17" t="n">
        <f aca="false">SUMIFS(品項年度售價!$D$2:$D$31,品項年度售價!$A$2:$A$31,$B5424,品項年度售價!$B$2:$B$31,$E5424)</f>
        <v>240</v>
      </c>
      <c r="I5424" s="4" t="n">
        <v>490</v>
      </c>
      <c r="J5424" s="14" t="n">
        <f aca="false">H5424*I5424</f>
        <v>117600</v>
      </c>
    </row>
    <row r="5425" customFormat="false" ht="15" hidden="false" customHeight="false" outlineLevel="0" collapsed="false">
      <c r="A5425" s="6" t="str">
        <f aca="false">TEXT(B5425,"0")&amp;"-"&amp;TEXT(C5425,"00")</f>
        <v>2026-05</v>
      </c>
      <c r="B5425" s="4" t="n">
        <v>2026</v>
      </c>
      <c r="C5425" s="4" t="n">
        <v>5</v>
      </c>
      <c r="D5425" s="9" t="s">
        <v>305</v>
      </c>
      <c r="E5425" s="9" t="s">
        <v>356</v>
      </c>
      <c r="F5425" s="12" t="str">
        <f aca="false">INDEX(品項主檔!$B$2:$B$11,MATCH($E5425,品項主檔!$A$2:$A$11,0))</f>
        <v>黑胡椒豬排飯</v>
      </c>
      <c r="G5425" s="12" t="str">
        <f aca="false">INDEX(品項主檔!$C$2:$C$11,MATCH($E5425,品項主檔!$A$2:$A$11,0))</f>
        <v>主食</v>
      </c>
      <c r="H5425" s="17" t="n">
        <f aca="false">SUMIFS(品項年度售價!$D$2:$D$31,品項年度售價!$A$2:$A$31,$B5425,品項年度售價!$B$2:$B$31,$E5425)</f>
        <v>255</v>
      </c>
      <c r="I5425" s="4" t="n">
        <v>514</v>
      </c>
      <c r="J5425" s="14" t="n">
        <f aca="false">H5425*I5425</f>
        <v>131070</v>
      </c>
    </row>
    <row r="5426" customFormat="false" ht="15" hidden="false" customHeight="false" outlineLevel="0" collapsed="false">
      <c r="A5426" s="6" t="str">
        <f aca="false">TEXT(B5426,"0")&amp;"-"&amp;TEXT(C5426,"00")</f>
        <v>2026-05</v>
      </c>
      <c r="B5426" s="4" t="n">
        <v>2026</v>
      </c>
      <c r="C5426" s="4" t="n">
        <v>5</v>
      </c>
      <c r="D5426" s="9" t="s">
        <v>305</v>
      </c>
      <c r="E5426" s="9" t="s">
        <v>358</v>
      </c>
      <c r="F5426" s="12" t="str">
        <f aca="false">INDEX(品項主檔!$B$2:$B$11,MATCH($E5426,品項主檔!$A$2:$A$11,0))</f>
        <v>麻油雞湯麵</v>
      </c>
      <c r="G5426" s="12" t="str">
        <f aca="false">INDEX(品項主檔!$C$2:$C$11,MATCH($E5426,品項主檔!$A$2:$A$11,0))</f>
        <v>主食</v>
      </c>
      <c r="H5426" s="17" t="n">
        <f aca="false">SUMIFS(品項年度售價!$D$2:$D$31,品項年度售價!$A$2:$A$31,$B5426,品項年度售價!$B$2:$B$31,$E5426)</f>
        <v>320</v>
      </c>
      <c r="I5426" s="4" t="n">
        <v>256</v>
      </c>
      <c r="J5426" s="14" t="n">
        <f aca="false">H5426*I5426</f>
        <v>81920</v>
      </c>
    </row>
    <row r="5427" customFormat="false" ht="15" hidden="false" customHeight="false" outlineLevel="0" collapsed="false">
      <c r="A5427" s="6" t="str">
        <f aca="false">TEXT(B5427,"0")&amp;"-"&amp;TEXT(C5427,"00")</f>
        <v>2026-05</v>
      </c>
      <c r="B5427" s="4" t="n">
        <v>2026</v>
      </c>
      <c r="C5427" s="4" t="n">
        <v>5</v>
      </c>
      <c r="D5427" s="9" t="s">
        <v>305</v>
      </c>
      <c r="E5427" s="9" t="s">
        <v>360</v>
      </c>
      <c r="F5427" s="12" t="str">
        <f aca="false">INDEX(品項主檔!$B$2:$B$11,MATCH($E5427,品項主檔!$A$2:$A$11,0))</f>
        <v>塔香涼麵</v>
      </c>
      <c r="G5427" s="12" t="str">
        <f aca="false">INDEX(品項主檔!$C$2:$C$11,MATCH($E5427,品項主檔!$A$2:$A$11,0))</f>
        <v>主食</v>
      </c>
      <c r="H5427" s="17" t="n">
        <f aca="false">SUMIFS(品項年度售價!$D$2:$D$31,品項年度售價!$A$2:$A$31,$B5427,品項年度售價!$B$2:$B$31,$E5427)</f>
        <v>195</v>
      </c>
      <c r="I5427" s="4" t="n">
        <v>563</v>
      </c>
      <c r="J5427" s="14" t="n">
        <f aca="false">H5427*I5427</f>
        <v>109785</v>
      </c>
    </row>
    <row r="5428" customFormat="false" ht="15" hidden="false" customHeight="false" outlineLevel="0" collapsed="false">
      <c r="A5428" s="6" t="str">
        <f aca="false">TEXT(B5428,"0")&amp;"-"&amp;TEXT(C5428,"00")</f>
        <v>2026-05</v>
      </c>
      <c r="B5428" s="4" t="n">
        <v>2026</v>
      </c>
      <c r="C5428" s="4" t="n">
        <v>5</v>
      </c>
      <c r="D5428" s="9" t="s">
        <v>305</v>
      </c>
      <c r="E5428" s="9" t="s">
        <v>362</v>
      </c>
      <c r="F5428" s="12" t="str">
        <f aca="false">INDEX(品項主檔!$B$2:$B$11,MATCH($E5428,品項主檔!$A$2:$A$11,0))</f>
        <v>海鮮炒飯</v>
      </c>
      <c r="G5428" s="12" t="str">
        <f aca="false">INDEX(品項主檔!$C$2:$C$11,MATCH($E5428,品項主檔!$A$2:$A$11,0))</f>
        <v>主食</v>
      </c>
      <c r="H5428" s="17" t="n">
        <f aca="false">SUMIFS(品項年度售價!$D$2:$D$31,品項年度售價!$A$2:$A$31,$B5428,品項年度售價!$B$2:$B$31,$E5428)</f>
        <v>265</v>
      </c>
      <c r="I5428" s="4" t="n">
        <v>581</v>
      </c>
      <c r="J5428" s="14" t="n">
        <f aca="false">H5428*I5428</f>
        <v>153965</v>
      </c>
    </row>
    <row r="5429" customFormat="false" ht="15" hidden="false" customHeight="false" outlineLevel="0" collapsed="false">
      <c r="A5429" s="6" t="str">
        <f aca="false">TEXT(B5429,"0")&amp;"-"&amp;TEXT(C5429,"00")</f>
        <v>2026-05</v>
      </c>
      <c r="B5429" s="4" t="n">
        <v>2026</v>
      </c>
      <c r="C5429" s="4" t="n">
        <v>5</v>
      </c>
      <c r="D5429" s="9" t="s">
        <v>305</v>
      </c>
      <c r="E5429" s="9" t="s">
        <v>364</v>
      </c>
      <c r="F5429" s="12" t="str">
        <f aca="false">INDEX(品項主檔!$B$2:$B$11,MATCH($E5429,品項主檔!$A$2:$A$11,0))</f>
        <v>酸辣湯</v>
      </c>
      <c r="G5429" s="12" t="str">
        <f aca="false">INDEX(品項主檔!$C$2:$C$11,MATCH($E5429,品項主檔!$A$2:$A$11,0))</f>
        <v>湯品</v>
      </c>
      <c r="H5429" s="17" t="n">
        <f aca="false">SUMIFS(品項年度售價!$D$2:$D$31,品項年度售價!$A$2:$A$31,$B5429,品項年度售價!$B$2:$B$31,$E5429)</f>
        <v>65</v>
      </c>
      <c r="I5429" s="4" t="n">
        <v>2098</v>
      </c>
      <c r="J5429" s="14" t="n">
        <f aca="false">H5429*I5429</f>
        <v>136370</v>
      </c>
    </row>
    <row r="5430" customFormat="false" ht="15" hidden="false" customHeight="false" outlineLevel="0" collapsed="false">
      <c r="A5430" s="6" t="str">
        <f aca="false">TEXT(B5430,"0")&amp;"-"&amp;TEXT(C5430,"00")</f>
        <v>2026-05</v>
      </c>
      <c r="B5430" s="4" t="n">
        <v>2026</v>
      </c>
      <c r="C5430" s="4" t="n">
        <v>5</v>
      </c>
      <c r="D5430" s="9" t="s">
        <v>305</v>
      </c>
      <c r="E5430" s="9" t="s">
        <v>367</v>
      </c>
      <c r="F5430" s="12" t="str">
        <f aca="false">INDEX(品項主檔!$B$2:$B$11,MATCH($E5430,品項主檔!$A$2:$A$11,0))</f>
        <v>招牌滷味拼盤</v>
      </c>
      <c r="G5430" s="12" t="str">
        <f aca="false">INDEX(品項主檔!$C$2:$C$11,MATCH($E5430,品項主檔!$A$2:$A$11,0))</f>
        <v>小菜</v>
      </c>
      <c r="H5430" s="17" t="n">
        <f aca="false">SUMIFS(品項年度售價!$D$2:$D$31,品項年度售價!$A$2:$A$31,$B5430,品項年度售價!$B$2:$B$31,$E5430)</f>
        <v>130</v>
      </c>
      <c r="I5430" s="4" t="n">
        <v>2172</v>
      </c>
      <c r="J5430" s="14" t="n">
        <f aca="false">H5430*I5430</f>
        <v>282360</v>
      </c>
    </row>
    <row r="5431" customFormat="false" ht="15" hidden="false" customHeight="false" outlineLevel="0" collapsed="false">
      <c r="A5431" s="6" t="str">
        <f aca="false">TEXT(B5431,"0")&amp;"-"&amp;TEXT(C5431,"00")</f>
        <v>2026-05</v>
      </c>
      <c r="B5431" s="4" t="n">
        <v>2026</v>
      </c>
      <c r="C5431" s="4" t="n">
        <v>5</v>
      </c>
      <c r="D5431" s="9" t="s">
        <v>305</v>
      </c>
      <c r="E5431" s="9" t="s">
        <v>370</v>
      </c>
      <c r="F5431" s="12" t="str">
        <f aca="false">INDEX(品項主檔!$B$2:$B$11,MATCH($E5431,品項主檔!$A$2:$A$11,0))</f>
        <v>古早味紅茶</v>
      </c>
      <c r="G5431" s="12" t="str">
        <f aca="false">INDEX(品項主檔!$C$2:$C$11,MATCH($E5431,品項主檔!$A$2:$A$11,0))</f>
        <v>飲品</v>
      </c>
      <c r="H5431" s="17" t="n">
        <f aca="false">SUMIFS(品項年度售價!$D$2:$D$31,品項年度售價!$A$2:$A$31,$B5431,品項年度售價!$B$2:$B$31,$E5431)</f>
        <v>45</v>
      </c>
      <c r="I5431" s="4" t="n">
        <v>4891</v>
      </c>
      <c r="J5431" s="14" t="n">
        <f aca="false">H5431*I5431</f>
        <v>220095</v>
      </c>
    </row>
    <row r="5432" customFormat="false" ht="15" hidden="false" customHeight="false" outlineLevel="0" collapsed="false">
      <c r="A5432" s="6" t="str">
        <f aca="false">TEXT(B5432,"0")&amp;"-"&amp;TEXT(C5432,"00")</f>
        <v>2026-05</v>
      </c>
      <c r="B5432" s="4" t="n">
        <v>2026</v>
      </c>
      <c r="C5432" s="4" t="n">
        <v>5</v>
      </c>
      <c r="D5432" s="9" t="s">
        <v>307</v>
      </c>
      <c r="E5432" s="9" t="s">
        <v>349</v>
      </c>
      <c r="F5432" s="12" t="str">
        <f aca="false">INDEX(品項主檔!$B$2:$B$11,MATCH($E5432,品項主檔!$A$2:$A$11,0))</f>
        <v>招牌牛肉麵</v>
      </c>
      <c r="G5432" s="12" t="str">
        <f aca="false">INDEX(品項主檔!$C$2:$C$11,MATCH($E5432,品項主檔!$A$2:$A$11,0))</f>
        <v>主食</v>
      </c>
      <c r="H5432" s="17" t="n">
        <f aca="false">SUMIFS(品項年度售價!$D$2:$D$31,品項年度售價!$A$2:$A$31,$B5432,品項年度售價!$B$2:$B$31,$E5432)</f>
        <v>305</v>
      </c>
      <c r="I5432" s="4" t="n">
        <v>309</v>
      </c>
      <c r="J5432" s="14" t="n">
        <f aca="false">H5432*I5432</f>
        <v>94245</v>
      </c>
    </row>
    <row r="5433" customFormat="false" ht="15" hidden="false" customHeight="false" outlineLevel="0" collapsed="false">
      <c r="A5433" s="6" t="str">
        <f aca="false">TEXT(B5433,"0")&amp;"-"&amp;TEXT(C5433,"00")</f>
        <v>2026-05</v>
      </c>
      <c r="B5433" s="4" t="n">
        <v>2026</v>
      </c>
      <c r="C5433" s="4" t="n">
        <v>5</v>
      </c>
      <c r="D5433" s="9" t="s">
        <v>307</v>
      </c>
      <c r="E5433" s="9" t="s">
        <v>352</v>
      </c>
      <c r="F5433" s="12" t="str">
        <f aca="false">INDEX(品項主檔!$B$2:$B$11,MATCH($E5433,品項主檔!$A$2:$A$11,0))</f>
        <v>三杯雞定食</v>
      </c>
      <c r="G5433" s="12" t="str">
        <f aca="false">INDEX(品項主檔!$C$2:$C$11,MATCH($E5433,品項主檔!$A$2:$A$11,0))</f>
        <v>主食</v>
      </c>
      <c r="H5433" s="17" t="n">
        <f aca="false">SUMIFS(品項年度售價!$D$2:$D$31,品項年度售價!$A$2:$A$31,$B5433,品項年度售價!$B$2:$B$31,$E5433)</f>
        <v>275</v>
      </c>
      <c r="I5433" s="4" t="n">
        <v>396</v>
      </c>
      <c r="J5433" s="14" t="n">
        <f aca="false">H5433*I5433</f>
        <v>108900</v>
      </c>
    </row>
    <row r="5434" customFormat="false" ht="15" hidden="false" customHeight="false" outlineLevel="0" collapsed="false">
      <c r="A5434" s="6" t="str">
        <f aca="false">TEXT(B5434,"0")&amp;"-"&amp;TEXT(C5434,"00")</f>
        <v>2026-05</v>
      </c>
      <c r="B5434" s="4" t="n">
        <v>2026</v>
      </c>
      <c r="C5434" s="4" t="n">
        <v>5</v>
      </c>
      <c r="D5434" s="9" t="s">
        <v>307</v>
      </c>
      <c r="E5434" s="9" t="s">
        <v>354</v>
      </c>
      <c r="F5434" s="12" t="str">
        <f aca="false">INDEX(品項主檔!$B$2:$B$11,MATCH($E5434,品項主檔!$A$2:$A$11,0))</f>
        <v>蔥油雞腿飯</v>
      </c>
      <c r="G5434" s="12" t="str">
        <f aca="false">INDEX(品項主檔!$C$2:$C$11,MATCH($E5434,品項主檔!$A$2:$A$11,0))</f>
        <v>主食</v>
      </c>
      <c r="H5434" s="17" t="n">
        <f aca="false">SUMIFS(品項年度售價!$D$2:$D$31,品項年度售價!$A$2:$A$31,$B5434,品項年度售價!$B$2:$B$31,$E5434)</f>
        <v>240</v>
      </c>
      <c r="I5434" s="4" t="n">
        <v>319</v>
      </c>
      <c r="J5434" s="14" t="n">
        <f aca="false">H5434*I5434</f>
        <v>76560</v>
      </c>
    </row>
    <row r="5435" customFormat="false" ht="15" hidden="false" customHeight="false" outlineLevel="0" collapsed="false">
      <c r="A5435" s="6" t="str">
        <f aca="false">TEXT(B5435,"0")&amp;"-"&amp;TEXT(C5435,"00")</f>
        <v>2026-05</v>
      </c>
      <c r="B5435" s="4" t="n">
        <v>2026</v>
      </c>
      <c r="C5435" s="4" t="n">
        <v>5</v>
      </c>
      <c r="D5435" s="9" t="s">
        <v>307</v>
      </c>
      <c r="E5435" s="9" t="s">
        <v>356</v>
      </c>
      <c r="F5435" s="12" t="str">
        <f aca="false">INDEX(品項主檔!$B$2:$B$11,MATCH($E5435,品項主檔!$A$2:$A$11,0))</f>
        <v>黑胡椒豬排飯</v>
      </c>
      <c r="G5435" s="12" t="str">
        <f aca="false">INDEX(品項主檔!$C$2:$C$11,MATCH($E5435,品項主檔!$A$2:$A$11,0))</f>
        <v>主食</v>
      </c>
      <c r="H5435" s="17" t="n">
        <f aca="false">SUMIFS(品項年度售價!$D$2:$D$31,品項年度售價!$A$2:$A$31,$B5435,品項年度售價!$B$2:$B$31,$E5435)</f>
        <v>255</v>
      </c>
      <c r="I5435" s="4" t="n">
        <v>372</v>
      </c>
      <c r="J5435" s="14" t="n">
        <f aca="false">H5435*I5435</f>
        <v>94860</v>
      </c>
    </row>
    <row r="5436" customFormat="false" ht="15" hidden="false" customHeight="false" outlineLevel="0" collapsed="false">
      <c r="A5436" s="6" t="str">
        <f aca="false">TEXT(B5436,"0")&amp;"-"&amp;TEXT(C5436,"00")</f>
        <v>2026-05</v>
      </c>
      <c r="B5436" s="4" t="n">
        <v>2026</v>
      </c>
      <c r="C5436" s="4" t="n">
        <v>5</v>
      </c>
      <c r="D5436" s="9" t="s">
        <v>307</v>
      </c>
      <c r="E5436" s="9" t="s">
        <v>358</v>
      </c>
      <c r="F5436" s="12" t="str">
        <f aca="false">INDEX(品項主檔!$B$2:$B$11,MATCH($E5436,品項主檔!$A$2:$A$11,0))</f>
        <v>麻油雞湯麵</v>
      </c>
      <c r="G5436" s="12" t="str">
        <f aca="false">INDEX(品項主檔!$C$2:$C$11,MATCH($E5436,品項主檔!$A$2:$A$11,0))</f>
        <v>主食</v>
      </c>
      <c r="H5436" s="17" t="n">
        <f aca="false">SUMIFS(品項年度售價!$D$2:$D$31,品項年度售價!$A$2:$A$31,$B5436,品項年度售價!$B$2:$B$31,$E5436)</f>
        <v>320</v>
      </c>
      <c r="I5436" s="4" t="n">
        <v>218</v>
      </c>
      <c r="J5436" s="14" t="n">
        <f aca="false">H5436*I5436</f>
        <v>69760</v>
      </c>
    </row>
    <row r="5437" customFormat="false" ht="15" hidden="false" customHeight="false" outlineLevel="0" collapsed="false">
      <c r="A5437" s="6" t="str">
        <f aca="false">TEXT(B5437,"0")&amp;"-"&amp;TEXT(C5437,"00")</f>
        <v>2026-05</v>
      </c>
      <c r="B5437" s="4" t="n">
        <v>2026</v>
      </c>
      <c r="C5437" s="4" t="n">
        <v>5</v>
      </c>
      <c r="D5437" s="9" t="s">
        <v>307</v>
      </c>
      <c r="E5437" s="9" t="s">
        <v>360</v>
      </c>
      <c r="F5437" s="12" t="str">
        <f aca="false">INDEX(品項主檔!$B$2:$B$11,MATCH($E5437,品項主檔!$A$2:$A$11,0))</f>
        <v>塔香涼麵</v>
      </c>
      <c r="G5437" s="12" t="str">
        <f aca="false">INDEX(品項主檔!$C$2:$C$11,MATCH($E5437,品項主檔!$A$2:$A$11,0))</f>
        <v>主食</v>
      </c>
      <c r="H5437" s="17" t="n">
        <f aca="false">SUMIFS(品項年度售價!$D$2:$D$31,品項年度售價!$A$2:$A$31,$B5437,品項年度售價!$B$2:$B$31,$E5437)</f>
        <v>195</v>
      </c>
      <c r="I5437" s="4" t="n">
        <v>394</v>
      </c>
      <c r="J5437" s="14" t="n">
        <f aca="false">H5437*I5437</f>
        <v>76830</v>
      </c>
    </row>
    <row r="5438" customFormat="false" ht="15" hidden="false" customHeight="false" outlineLevel="0" collapsed="false">
      <c r="A5438" s="6" t="str">
        <f aca="false">TEXT(B5438,"0")&amp;"-"&amp;TEXT(C5438,"00")</f>
        <v>2026-05</v>
      </c>
      <c r="B5438" s="4" t="n">
        <v>2026</v>
      </c>
      <c r="C5438" s="4" t="n">
        <v>5</v>
      </c>
      <c r="D5438" s="9" t="s">
        <v>307</v>
      </c>
      <c r="E5438" s="9" t="s">
        <v>362</v>
      </c>
      <c r="F5438" s="12" t="str">
        <f aca="false">INDEX(品項主檔!$B$2:$B$11,MATCH($E5438,品項主檔!$A$2:$A$11,0))</f>
        <v>海鮮炒飯</v>
      </c>
      <c r="G5438" s="12" t="str">
        <f aca="false">INDEX(品項主檔!$C$2:$C$11,MATCH($E5438,品項主檔!$A$2:$A$11,0))</f>
        <v>主食</v>
      </c>
      <c r="H5438" s="17" t="n">
        <f aca="false">SUMIFS(品項年度售價!$D$2:$D$31,品項年度售價!$A$2:$A$31,$B5438,品項年度售價!$B$2:$B$31,$E5438)</f>
        <v>265</v>
      </c>
      <c r="I5438" s="4" t="n">
        <v>317</v>
      </c>
      <c r="J5438" s="14" t="n">
        <f aca="false">H5438*I5438</f>
        <v>84005</v>
      </c>
    </row>
    <row r="5439" customFormat="false" ht="15" hidden="false" customHeight="false" outlineLevel="0" collapsed="false">
      <c r="A5439" s="6" t="str">
        <f aca="false">TEXT(B5439,"0")&amp;"-"&amp;TEXT(C5439,"00")</f>
        <v>2026-05</v>
      </c>
      <c r="B5439" s="4" t="n">
        <v>2026</v>
      </c>
      <c r="C5439" s="4" t="n">
        <v>5</v>
      </c>
      <c r="D5439" s="9" t="s">
        <v>307</v>
      </c>
      <c r="E5439" s="9" t="s">
        <v>364</v>
      </c>
      <c r="F5439" s="12" t="str">
        <f aca="false">INDEX(品項主檔!$B$2:$B$11,MATCH($E5439,品項主檔!$A$2:$A$11,0))</f>
        <v>酸辣湯</v>
      </c>
      <c r="G5439" s="12" t="str">
        <f aca="false">INDEX(品項主檔!$C$2:$C$11,MATCH($E5439,品項主檔!$A$2:$A$11,0))</f>
        <v>湯品</v>
      </c>
      <c r="H5439" s="17" t="n">
        <f aca="false">SUMIFS(品項年度售價!$D$2:$D$31,品項年度售價!$A$2:$A$31,$B5439,品項年度售價!$B$2:$B$31,$E5439)</f>
        <v>65</v>
      </c>
      <c r="I5439" s="4" t="n">
        <v>1559</v>
      </c>
      <c r="J5439" s="14" t="n">
        <f aca="false">H5439*I5439</f>
        <v>101335</v>
      </c>
    </row>
    <row r="5440" customFormat="false" ht="15" hidden="false" customHeight="false" outlineLevel="0" collapsed="false">
      <c r="A5440" s="6" t="str">
        <f aca="false">TEXT(B5440,"0")&amp;"-"&amp;TEXT(C5440,"00")</f>
        <v>2026-05</v>
      </c>
      <c r="B5440" s="4" t="n">
        <v>2026</v>
      </c>
      <c r="C5440" s="4" t="n">
        <v>5</v>
      </c>
      <c r="D5440" s="9" t="s">
        <v>307</v>
      </c>
      <c r="E5440" s="9" t="s">
        <v>367</v>
      </c>
      <c r="F5440" s="12" t="str">
        <f aca="false">INDEX(品項主檔!$B$2:$B$11,MATCH($E5440,品項主檔!$A$2:$A$11,0))</f>
        <v>招牌滷味拼盤</v>
      </c>
      <c r="G5440" s="12" t="str">
        <f aca="false">INDEX(品項主檔!$C$2:$C$11,MATCH($E5440,品項主檔!$A$2:$A$11,0))</f>
        <v>小菜</v>
      </c>
      <c r="H5440" s="17" t="n">
        <f aca="false">SUMIFS(品項年度售價!$D$2:$D$31,品項年度售價!$A$2:$A$31,$B5440,品項年度售價!$B$2:$B$31,$E5440)</f>
        <v>130</v>
      </c>
      <c r="I5440" s="4" t="n">
        <v>1524</v>
      </c>
      <c r="J5440" s="14" t="n">
        <f aca="false">H5440*I5440</f>
        <v>198120</v>
      </c>
    </row>
    <row r="5441" customFormat="false" ht="15" hidden="false" customHeight="false" outlineLevel="0" collapsed="false">
      <c r="A5441" s="6" t="str">
        <f aca="false">TEXT(B5441,"0")&amp;"-"&amp;TEXT(C5441,"00")</f>
        <v>2026-05</v>
      </c>
      <c r="B5441" s="4" t="n">
        <v>2026</v>
      </c>
      <c r="C5441" s="4" t="n">
        <v>5</v>
      </c>
      <c r="D5441" s="9" t="s">
        <v>307</v>
      </c>
      <c r="E5441" s="9" t="s">
        <v>370</v>
      </c>
      <c r="F5441" s="12" t="str">
        <f aca="false">INDEX(品項主檔!$B$2:$B$11,MATCH($E5441,品項主檔!$A$2:$A$11,0))</f>
        <v>古早味紅茶</v>
      </c>
      <c r="G5441" s="12" t="str">
        <f aca="false">INDEX(品項主檔!$C$2:$C$11,MATCH($E5441,品項主檔!$A$2:$A$11,0))</f>
        <v>飲品</v>
      </c>
      <c r="H5441" s="17" t="n">
        <f aca="false">SUMIFS(品項年度售價!$D$2:$D$31,品項年度售價!$A$2:$A$31,$B5441,品項年度售價!$B$2:$B$31,$E5441)</f>
        <v>45</v>
      </c>
      <c r="I5441" s="4" t="n">
        <v>4797</v>
      </c>
      <c r="J5441" s="14" t="n">
        <f aca="false">H5441*I5441</f>
        <v>215865</v>
      </c>
    </row>
    <row r="5442" customFormat="false" ht="15" hidden="false" customHeight="false" outlineLevel="0" collapsed="false">
      <c r="A5442" s="6" t="str">
        <f aca="false">TEXT(B5442,"0")&amp;"-"&amp;TEXT(C5442,"00")</f>
        <v>2026-05</v>
      </c>
      <c r="B5442" s="4" t="n">
        <v>2026</v>
      </c>
      <c r="C5442" s="4" t="n">
        <v>5</v>
      </c>
      <c r="D5442" s="9" t="s">
        <v>310</v>
      </c>
      <c r="E5442" s="9" t="s">
        <v>349</v>
      </c>
      <c r="F5442" s="12" t="str">
        <f aca="false">INDEX(品項主檔!$B$2:$B$11,MATCH($E5442,品項主檔!$A$2:$A$11,0))</f>
        <v>招牌牛肉麵</v>
      </c>
      <c r="G5442" s="12" t="str">
        <f aca="false">INDEX(品項主檔!$C$2:$C$11,MATCH($E5442,品項主檔!$A$2:$A$11,0))</f>
        <v>主食</v>
      </c>
      <c r="H5442" s="17" t="n">
        <f aca="false">SUMIFS(品項年度售價!$D$2:$D$31,品項年度售價!$A$2:$A$31,$B5442,品項年度售價!$B$2:$B$31,$E5442)</f>
        <v>305</v>
      </c>
      <c r="I5442" s="4" t="n">
        <v>259</v>
      </c>
      <c r="J5442" s="14" t="n">
        <f aca="false">H5442*I5442</f>
        <v>78995</v>
      </c>
    </row>
    <row r="5443" customFormat="false" ht="15" hidden="false" customHeight="false" outlineLevel="0" collapsed="false">
      <c r="A5443" s="6" t="str">
        <f aca="false">TEXT(B5443,"0")&amp;"-"&amp;TEXT(C5443,"00")</f>
        <v>2026-05</v>
      </c>
      <c r="B5443" s="4" t="n">
        <v>2026</v>
      </c>
      <c r="C5443" s="4" t="n">
        <v>5</v>
      </c>
      <c r="D5443" s="9" t="s">
        <v>310</v>
      </c>
      <c r="E5443" s="9" t="s">
        <v>352</v>
      </c>
      <c r="F5443" s="12" t="str">
        <f aca="false">INDEX(品項主檔!$B$2:$B$11,MATCH($E5443,品項主檔!$A$2:$A$11,0))</f>
        <v>三杯雞定食</v>
      </c>
      <c r="G5443" s="12" t="str">
        <f aca="false">INDEX(品項主檔!$C$2:$C$11,MATCH($E5443,品項主檔!$A$2:$A$11,0))</f>
        <v>主食</v>
      </c>
      <c r="H5443" s="17" t="n">
        <f aca="false">SUMIFS(品項年度售價!$D$2:$D$31,品項年度售價!$A$2:$A$31,$B5443,品項年度售價!$B$2:$B$31,$E5443)</f>
        <v>275</v>
      </c>
      <c r="I5443" s="4" t="n">
        <v>247</v>
      </c>
      <c r="J5443" s="14" t="n">
        <f aca="false">H5443*I5443</f>
        <v>67925</v>
      </c>
    </row>
    <row r="5444" customFormat="false" ht="15" hidden="false" customHeight="false" outlineLevel="0" collapsed="false">
      <c r="A5444" s="6" t="str">
        <f aca="false">TEXT(B5444,"0")&amp;"-"&amp;TEXT(C5444,"00")</f>
        <v>2026-05</v>
      </c>
      <c r="B5444" s="4" t="n">
        <v>2026</v>
      </c>
      <c r="C5444" s="4" t="n">
        <v>5</v>
      </c>
      <c r="D5444" s="9" t="s">
        <v>310</v>
      </c>
      <c r="E5444" s="9" t="s">
        <v>354</v>
      </c>
      <c r="F5444" s="12" t="str">
        <f aca="false">INDEX(品項主檔!$B$2:$B$11,MATCH($E5444,品項主檔!$A$2:$A$11,0))</f>
        <v>蔥油雞腿飯</v>
      </c>
      <c r="G5444" s="12" t="str">
        <f aca="false">INDEX(品項主檔!$C$2:$C$11,MATCH($E5444,品項主檔!$A$2:$A$11,0))</f>
        <v>主食</v>
      </c>
      <c r="H5444" s="17" t="n">
        <f aca="false">SUMIFS(品項年度售價!$D$2:$D$31,品項年度售價!$A$2:$A$31,$B5444,品項年度售價!$B$2:$B$31,$E5444)</f>
        <v>240</v>
      </c>
      <c r="I5444" s="4" t="n">
        <v>234</v>
      </c>
      <c r="J5444" s="14" t="n">
        <f aca="false">H5444*I5444</f>
        <v>56160</v>
      </c>
    </row>
    <row r="5445" customFormat="false" ht="15" hidden="false" customHeight="false" outlineLevel="0" collapsed="false">
      <c r="A5445" s="6" t="str">
        <f aca="false">TEXT(B5445,"0")&amp;"-"&amp;TEXT(C5445,"00")</f>
        <v>2026-05</v>
      </c>
      <c r="B5445" s="4" t="n">
        <v>2026</v>
      </c>
      <c r="C5445" s="4" t="n">
        <v>5</v>
      </c>
      <c r="D5445" s="9" t="s">
        <v>310</v>
      </c>
      <c r="E5445" s="9" t="s">
        <v>356</v>
      </c>
      <c r="F5445" s="12" t="str">
        <f aca="false">INDEX(品項主檔!$B$2:$B$11,MATCH($E5445,品項主檔!$A$2:$A$11,0))</f>
        <v>黑胡椒豬排飯</v>
      </c>
      <c r="G5445" s="12" t="str">
        <f aca="false">INDEX(品項主檔!$C$2:$C$11,MATCH($E5445,品項主檔!$A$2:$A$11,0))</f>
        <v>主食</v>
      </c>
      <c r="H5445" s="17" t="n">
        <f aca="false">SUMIFS(品項年度售價!$D$2:$D$31,品項年度售價!$A$2:$A$31,$B5445,品項年度售價!$B$2:$B$31,$E5445)</f>
        <v>255</v>
      </c>
      <c r="I5445" s="4" t="n">
        <v>304</v>
      </c>
      <c r="J5445" s="14" t="n">
        <f aca="false">H5445*I5445</f>
        <v>77520</v>
      </c>
    </row>
    <row r="5446" customFormat="false" ht="15" hidden="false" customHeight="false" outlineLevel="0" collapsed="false">
      <c r="A5446" s="6" t="str">
        <f aca="false">TEXT(B5446,"0")&amp;"-"&amp;TEXT(C5446,"00")</f>
        <v>2026-05</v>
      </c>
      <c r="B5446" s="4" t="n">
        <v>2026</v>
      </c>
      <c r="C5446" s="4" t="n">
        <v>5</v>
      </c>
      <c r="D5446" s="9" t="s">
        <v>310</v>
      </c>
      <c r="E5446" s="9" t="s">
        <v>358</v>
      </c>
      <c r="F5446" s="12" t="str">
        <f aca="false">INDEX(品項主檔!$B$2:$B$11,MATCH($E5446,品項主檔!$A$2:$A$11,0))</f>
        <v>麻油雞湯麵</v>
      </c>
      <c r="G5446" s="12" t="str">
        <f aca="false">INDEX(品項主檔!$C$2:$C$11,MATCH($E5446,品項主檔!$A$2:$A$11,0))</f>
        <v>主食</v>
      </c>
      <c r="H5446" s="17" t="n">
        <f aca="false">SUMIFS(品項年度售價!$D$2:$D$31,品項年度售價!$A$2:$A$31,$B5446,品項年度售價!$B$2:$B$31,$E5446)</f>
        <v>320</v>
      </c>
      <c r="I5446" s="4" t="n">
        <v>196</v>
      </c>
      <c r="J5446" s="14" t="n">
        <f aca="false">H5446*I5446</f>
        <v>62720</v>
      </c>
    </row>
    <row r="5447" customFormat="false" ht="15" hidden="false" customHeight="false" outlineLevel="0" collapsed="false">
      <c r="A5447" s="6" t="str">
        <f aca="false">TEXT(B5447,"0")&amp;"-"&amp;TEXT(C5447,"00")</f>
        <v>2026-05</v>
      </c>
      <c r="B5447" s="4" t="n">
        <v>2026</v>
      </c>
      <c r="C5447" s="4" t="n">
        <v>5</v>
      </c>
      <c r="D5447" s="9" t="s">
        <v>310</v>
      </c>
      <c r="E5447" s="9" t="s">
        <v>360</v>
      </c>
      <c r="F5447" s="12" t="str">
        <f aca="false">INDEX(品項主檔!$B$2:$B$11,MATCH($E5447,品項主檔!$A$2:$A$11,0))</f>
        <v>塔香涼麵</v>
      </c>
      <c r="G5447" s="12" t="str">
        <f aca="false">INDEX(品項主檔!$C$2:$C$11,MATCH($E5447,品項主檔!$A$2:$A$11,0))</f>
        <v>主食</v>
      </c>
      <c r="H5447" s="17" t="n">
        <f aca="false">SUMIFS(品項年度售價!$D$2:$D$31,品項年度售價!$A$2:$A$31,$B5447,品項年度售價!$B$2:$B$31,$E5447)</f>
        <v>195</v>
      </c>
      <c r="I5447" s="4" t="n">
        <v>304</v>
      </c>
      <c r="J5447" s="14" t="n">
        <f aca="false">H5447*I5447</f>
        <v>59280</v>
      </c>
    </row>
    <row r="5448" customFormat="false" ht="15" hidden="false" customHeight="false" outlineLevel="0" collapsed="false">
      <c r="A5448" s="6" t="str">
        <f aca="false">TEXT(B5448,"0")&amp;"-"&amp;TEXT(C5448,"00")</f>
        <v>2026-05</v>
      </c>
      <c r="B5448" s="4" t="n">
        <v>2026</v>
      </c>
      <c r="C5448" s="4" t="n">
        <v>5</v>
      </c>
      <c r="D5448" s="9" t="s">
        <v>310</v>
      </c>
      <c r="E5448" s="9" t="s">
        <v>362</v>
      </c>
      <c r="F5448" s="12" t="str">
        <f aca="false">INDEX(品項主檔!$B$2:$B$11,MATCH($E5448,品項主檔!$A$2:$A$11,0))</f>
        <v>海鮮炒飯</v>
      </c>
      <c r="G5448" s="12" t="str">
        <f aca="false">INDEX(品項主檔!$C$2:$C$11,MATCH($E5448,品項主檔!$A$2:$A$11,0))</f>
        <v>主食</v>
      </c>
      <c r="H5448" s="17" t="n">
        <f aca="false">SUMIFS(品項年度售價!$D$2:$D$31,品項年度售價!$A$2:$A$31,$B5448,品項年度售價!$B$2:$B$31,$E5448)</f>
        <v>265</v>
      </c>
      <c r="I5448" s="4" t="n">
        <v>281</v>
      </c>
      <c r="J5448" s="14" t="n">
        <f aca="false">H5448*I5448</f>
        <v>74465</v>
      </c>
    </row>
    <row r="5449" customFormat="false" ht="15" hidden="false" customHeight="false" outlineLevel="0" collapsed="false">
      <c r="A5449" s="6" t="str">
        <f aca="false">TEXT(B5449,"0")&amp;"-"&amp;TEXT(C5449,"00")</f>
        <v>2026-05</v>
      </c>
      <c r="B5449" s="4" t="n">
        <v>2026</v>
      </c>
      <c r="C5449" s="4" t="n">
        <v>5</v>
      </c>
      <c r="D5449" s="9" t="s">
        <v>310</v>
      </c>
      <c r="E5449" s="9" t="s">
        <v>364</v>
      </c>
      <c r="F5449" s="12" t="str">
        <f aca="false">INDEX(品項主檔!$B$2:$B$11,MATCH($E5449,品項主檔!$A$2:$A$11,0))</f>
        <v>酸辣湯</v>
      </c>
      <c r="G5449" s="12" t="str">
        <f aca="false">INDEX(品項主檔!$C$2:$C$11,MATCH($E5449,品項主檔!$A$2:$A$11,0))</f>
        <v>湯品</v>
      </c>
      <c r="H5449" s="17" t="n">
        <f aca="false">SUMIFS(品項年度售價!$D$2:$D$31,品項年度售價!$A$2:$A$31,$B5449,品項年度售價!$B$2:$B$31,$E5449)</f>
        <v>65</v>
      </c>
      <c r="I5449" s="4" t="n">
        <v>980</v>
      </c>
      <c r="J5449" s="14" t="n">
        <f aca="false">H5449*I5449</f>
        <v>63700</v>
      </c>
    </row>
    <row r="5450" customFormat="false" ht="15" hidden="false" customHeight="false" outlineLevel="0" collapsed="false">
      <c r="A5450" s="6" t="str">
        <f aca="false">TEXT(B5450,"0")&amp;"-"&amp;TEXT(C5450,"00")</f>
        <v>2026-05</v>
      </c>
      <c r="B5450" s="4" t="n">
        <v>2026</v>
      </c>
      <c r="C5450" s="4" t="n">
        <v>5</v>
      </c>
      <c r="D5450" s="9" t="s">
        <v>310</v>
      </c>
      <c r="E5450" s="9" t="s">
        <v>367</v>
      </c>
      <c r="F5450" s="12" t="str">
        <f aca="false">INDEX(品項主檔!$B$2:$B$11,MATCH($E5450,品項主檔!$A$2:$A$11,0))</f>
        <v>招牌滷味拼盤</v>
      </c>
      <c r="G5450" s="12" t="str">
        <f aca="false">INDEX(品項主檔!$C$2:$C$11,MATCH($E5450,品項主檔!$A$2:$A$11,0))</f>
        <v>小菜</v>
      </c>
      <c r="H5450" s="17" t="n">
        <f aca="false">SUMIFS(品項年度售價!$D$2:$D$31,品項年度售價!$A$2:$A$31,$B5450,品項年度售價!$B$2:$B$31,$E5450)</f>
        <v>130</v>
      </c>
      <c r="I5450" s="4" t="n">
        <v>954</v>
      </c>
      <c r="J5450" s="14" t="n">
        <f aca="false">H5450*I5450</f>
        <v>124020</v>
      </c>
    </row>
    <row r="5451" customFormat="false" ht="15" hidden="false" customHeight="false" outlineLevel="0" collapsed="false">
      <c r="A5451" s="6" t="str">
        <f aca="false">TEXT(B5451,"0")&amp;"-"&amp;TEXT(C5451,"00")</f>
        <v>2026-05</v>
      </c>
      <c r="B5451" s="4" t="n">
        <v>2026</v>
      </c>
      <c r="C5451" s="4" t="n">
        <v>5</v>
      </c>
      <c r="D5451" s="9" t="s">
        <v>310</v>
      </c>
      <c r="E5451" s="9" t="s">
        <v>370</v>
      </c>
      <c r="F5451" s="12" t="str">
        <f aca="false">INDEX(品項主檔!$B$2:$B$11,MATCH($E5451,品項主檔!$A$2:$A$11,0))</f>
        <v>古早味紅茶</v>
      </c>
      <c r="G5451" s="12" t="str">
        <f aca="false">INDEX(品項主檔!$C$2:$C$11,MATCH($E5451,品項主檔!$A$2:$A$11,0))</f>
        <v>飲品</v>
      </c>
      <c r="H5451" s="17" t="n">
        <f aca="false">SUMIFS(品項年度售價!$D$2:$D$31,品項年度售價!$A$2:$A$31,$B5451,品項年度售價!$B$2:$B$31,$E5451)</f>
        <v>45</v>
      </c>
      <c r="I5451" s="4" t="n">
        <v>3265</v>
      </c>
      <c r="J5451" s="14" t="n">
        <f aca="false">H5451*I5451</f>
        <v>146925</v>
      </c>
    </row>
    <row r="5452" customFormat="false" ht="15" hidden="false" customHeight="false" outlineLevel="0" collapsed="false">
      <c r="A5452" s="6" t="str">
        <f aca="false">TEXT(B5452,"0")&amp;"-"&amp;TEXT(C5452,"00")</f>
        <v>2026-05</v>
      </c>
      <c r="B5452" s="4" t="n">
        <v>2026</v>
      </c>
      <c r="C5452" s="4" t="n">
        <v>5</v>
      </c>
      <c r="D5452" s="9" t="s">
        <v>318</v>
      </c>
      <c r="E5452" s="9" t="s">
        <v>349</v>
      </c>
      <c r="F5452" s="12" t="str">
        <f aca="false">INDEX(品項主檔!$B$2:$B$11,MATCH($E5452,品項主檔!$A$2:$A$11,0))</f>
        <v>招牌牛肉麵</v>
      </c>
      <c r="G5452" s="12" t="str">
        <f aca="false">INDEX(品項主檔!$C$2:$C$11,MATCH($E5452,品項主檔!$A$2:$A$11,0))</f>
        <v>主食</v>
      </c>
      <c r="H5452" s="17" t="n">
        <f aca="false">SUMIFS(品項年度售價!$D$2:$D$31,品項年度售價!$A$2:$A$31,$B5452,品項年度售價!$B$2:$B$31,$E5452)</f>
        <v>305</v>
      </c>
      <c r="I5452" s="4" t="n">
        <v>478</v>
      </c>
      <c r="J5452" s="14" t="n">
        <f aca="false">H5452*I5452</f>
        <v>145790</v>
      </c>
    </row>
    <row r="5453" customFormat="false" ht="15" hidden="false" customHeight="false" outlineLevel="0" collapsed="false">
      <c r="A5453" s="6" t="str">
        <f aca="false">TEXT(B5453,"0")&amp;"-"&amp;TEXT(C5453,"00")</f>
        <v>2026-05</v>
      </c>
      <c r="B5453" s="4" t="n">
        <v>2026</v>
      </c>
      <c r="C5453" s="4" t="n">
        <v>5</v>
      </c>
      <c r="D5453" s="9" t="s">
        <v>318</v>
      </c>
      <c r="E5453" s="9" t="s">
        <v>352</v>
      </c>
      <c r="F5453" s="12" t="str">
        <f aca="false">INDEX(品項主檔!$B$2:$B$11,MATCH($E5453,品項主檔!$A$2:$A$11,0))</f>
        <v>三杯雞定食</v>
      </c>
      <c r="G5453" s="12" t="str">
        <f aca="false">INDEX(品項主檔!$C$2:$C$11,MATCH($E5453,品項主檔!$A$2:$A$11,0))</f>
        <v>主食</v>
      </c>
      <c r="H5453" s="17" t="n">
        <f aca="false">SUMIFS(品項年度售價!$D$2:$D$31,品項年度售價!$A$2:$A$31,$B5453,品項年度售價!$B$2:$B$31,$E5453)</f>
        <v>275</v>
      </c>
      <c r="I5453" s="4" t="n">
        <v>396</v>
      </c>
      <c r="J5453" s="14" t="n">
        <f aca="false">H5453*I5453</f>
        <v>108900</v>
      </c>
    </row>
    <row r="5454" customFormat="false" ht="15" hidden="false" customHeight="false" outlineLevel="0" collapsed="false">
      <c r="A5454" s="6" t="str">
        <f aca="false">TEXT(B5454,"0")&amp;"-"&amp;TEXT(C5454,"00")</f>
        <v>2026-05</v>
      </c>
      <c r="B5454" s="4" t="n">
        <v>2026</v>
      </c>
      <c r="C5454" s="4" t="n">
        <v>5</v>
      </c>
      <c r="D5454" s="9" t="s">
        <v>318</v>
      </c>
      <c r="E5454" s="9" t="s">
        <v>354</v>
      </c>
      <c r="F5454" s="12" t="str">
        <f aca="false">INDEX(品項主檔!$B$2:$B$11,MATCH($E5454,品項主檔!$A$2:$A$11,0))</f>
        <v>蔥油雞腿飯</v>
      </c>
      <c r="G5454" s="12" t="str">
        <f aca="false">INDEX(品項主檔!$C$2:$C$11,MATCH($E5454,品項主檔!$A$2:$A$11,0))</f>
        <v>主食</v>
      </c>
      <c r="H5454" s="17" t="n">
        <f aca="false">SUMIFS(品項年度售價!$D$2:$D$31,品項年度售價!$A$2:$A$31,$B5454,品項年度售價!$B$2:$B$31,$E5454)</f>
        <v>240</v>
      </c>
      <c r="I5454" s="4" t="n">
        <v>529</v>
      </c>
      <c r="J5454" s="14" t="n">
        <f aca="false">H5454*I5454</f>
        <v>126960</v>
      </c>
    </row>
    <row r="5455" customFormat="false" ht="15" hidden="false" customHeight="false" outlineLevel="0" collapsed="false">
      <c r="A5455" s="6" t="str">
        <f aca="false">TEXT(B5455,"0")&amp;"-"&amp;TEXT(C5455,"00")</f>
        <v>2026-05</v>
      </c>
      <c r="B5455" s="4" t="n">
        <v>2026</v>
      </c>
      <c r="C5455" s="4" t="n">
        <v>5</v>
      </c>
      <c r="D5455" s="9" t="s">
        <v>318</v>
      </c>
      <c r="E5455" s="9" t="s">
        <v>356</v>
      </c>
      <c r="F5455" s="12" t="str">
        <f aca="false">INDEX(品項主檔!$B$2:$B$11,MATCH($E5455,品項主檔!$A$2:$A$11,0))</f>
        <v>黑胡椒豬排飯</v>
      </c>
      <c r="G5455" s="12" t="str">
        <f aca="false">INDEX(品項主檔!$C$2:$C$11,MATCH($E5455,品項主檔!$A$2:$A$11,0))</f>
        <v>主食</v>
      </c>
      <c r="H5455" s="17" t="n">
        <f aca="false">SUMIFS(品項年度售價!$D$2:$D$31,品項年度售價!$A$2:$A$31,$B5455,品項年度售價!$B$2:$B$31,$E5455)</f>
        <v>255</v>
      </c>
      <c r="I5455" s="4" t="n">
        <v>383</v>
      </c>
      <c r="J5455" s="14" t="n">
        <f aca="false">H5455*I5455</f>
        <v>97665</v>
      </c>
    </row>
    <row r="5456" customFormat="false" ht="15" hidden="false" customHeight="false" outlineLevel="0" collapsed="false">
      <c r="A5456" s="6" t="str">
        <f aca="false">TEXT(B5456,"0")&amp;"-"&amp;TEXT(C5456,"00")</f>
        <v>2026-05</v>
      </c>
      <c r="B5456" s="4" t="n">
        <v>2026</v>
      </c>
      <c r="C5456" s="4" t="n">
        <v>5</v>
      </c>
      <c r="D5456" s="9" t="s">
        <v>318</v>
      </c>
      <c r="E5456" s="9" t="s">
        <v>358</v>
      </c>
      <c r="F5456" s="12" t="str">
        <f aca="false">INDEX(品項主檔!$B$2:$B$11,MATCH($E5456,品項主檔!$A$2:$A$11,0))</f>
        <v>麻油雞湯麵</v>
      </c>
      <c r="G5456" s="12" t="str">
        <f aca="false">INDEX(品項主檔!$C$2:$C$11,MATCH($E5456,品項主檔!$A$2:$A$11,0))</f>
        <v>主食</v>
      </c>
      <c r="H5456" s="17" t="n">
        <f aca="false">SUMIFS(品項年度售價!$D$2:$D$31,品項年度售價!$A$2:$A$31,$B5456,品項年度售價!$B$2:$B$31,$E5456)</f>
        <v>320</v>
      </c>
      <c r="I5456" s="4" t="n">
        <v>303</v>
      </c>
      <c r="J5456" s="14" t="n">
        <f aca="false">H5456*I5456</f>
        <v>96960</v>
      </c>
    </row>
    <row r="5457" customFormat="false" ht="15" hidden="false" customHeight="false" outlineLevel="0" collapsed="false">
      <c r="A5457" s="6" t="str">
        <f aca="false">TEXT(B5457,"0")&amp;"-"&amp;TEXT(C5457,"00")</f>
        <v>2026-05</v>
      </c>
      <c r="B5457" s="4" t="n">
        <v>2026</v>
      </c>
      <c r="C5457" s="4" t="n">
        <v>5</v>
      </c>
      <c r="D5457" s="9" t="s">
        <v>318</v>
      </c>
      <c r="E5457" s="9" t="s">
        <v>360</v>
      </c>
      <c r="F5457" s="12" t="str">
        <f aca="false">INDEX(品項主檔!$B$2:$B$11,MATCH($E5457,品項主檔!$A$2:$A$11,0))</f>
        <v>塔香涼麵</v>
      </c>
      <c r="G5457" s="12" t="str">
        <f aca="false">INDEX(品項主檔!$C$2:$C$11,MATCH($E5457,品項主檔!$A$2:$A$11,0))</f>
        <v>主食</v>
      </c>
      <c r="H5457" s="17" t="n">
        <f aca="false">SUMIFS(品項年度售價!$D$2:$D$31,品項年度售價!$A$2:$A$31,$B5457,品項年度售價!$B$2:$B$31,$E5457)</f>
        <v>195</v>
      </c>
      <c r="I5457" s="4" t="n">
        <v>443</v>
      </c>
      <c r="J5457" s="14" t="n">
        <f aca="false">H5457*I5457</f>
        <v>86385</v>
      </c>
    </row>
    <row r="5458" customFormat="false" ht="15" hidden="false" customHeight="false" outlineLevel="0" collapsed="false">
      <c r="A5458" s="6" t="str">
        <f aca="false">TEXT(B5458,"0")&amp;"-"&amp;TEXT(C5458,"00")</f>
        <v>2026-05</v>
      </c>
      <c r="B5458" s="4" t="n">
        <v>2026</v>
      </c>
      <c r="C5458" s="4" t="n">
        <v>5</v>
      </c>
      <c r="D5458" s="9" t="s">
        <v>318</v>
      </c>
      <c r="E5458" s="9" t="s">
        <v>362</v>
      </c>
      <c r="F5458" s="12" t="str">
        <f aca="false">INDEX(品項主檔!$B$2:$B$11,MATCH($E5458,品項主檔!$A$2:$A$11,0))</f>
        <v>海鮮炒飯</v>
      </c>
      <c r="G5458" s="12" t="str">
        <f aca="false">INDEX(品項主檔!$C$2:$C$11,MATCH($E5458,品項主檔!$A$2:$A$11,0))</f>
        <v>主食</v>
      </c>
      <c r="H5458" s="17" t="n">
        <f aca="false">SUMIFS(品項年度售價!$D$2:$D$31,品項年度售價!$A$2:$A$31,$B5458,品項年度售價!$B$2:$B$31,$E5458)</f>
        <v>265</v>
      </c>
      <c r="I5458" s="4" t="n">
        <v>495</v>
      </c>
      <c r="J5458" s="14" t="n">
        <f aca="false">H5458*I5458</f>
        <v>131175</v>
      </c>
    </row>
    <row r="5459" customFormat="false" ht="15" hidden="false" customHeight="false" outlineLevel="0" collapsed="false">
      <c r="A5459" s="6" t="str">
        <f aca="false">TEXT(B5459,"0")&amp;"-"&amp;TEXT(C5459,"00")</f>
        <v>2026-05</v>
      </c>
      <c r="B5459" s="4" t="n">
        <v>2026</v>
      </c>
      <c r="C5459" s="4" t="n">
        <v>5</v>
      </c>
      <c r="D5459" s="9" t="s">
        <v>318</v>
      </c>
      <c r="E5459" s="9" t="s">
        <v>364</v>
      </c>
      <c r="F5459" s="12" t="str">
        <f aca="false">INDEX(品項主檔!$B$2:$B$11,MATCH($E5459,品項主檔!$A$2:$A$11,0))</f>
        <v>酸辣湯</v>
      </c>
      <c r="G5459" s="12" t="str">
        <f aca="false">INDEX(品項主檔!$C$2:$C$11,MATCH($E5459,品項主檔!$A$2:$A$11,0))</f>
        <v>湯品</v>
      </c>
      <c r="H5459" s="17" t="n">
        <f aca="false">SUMIFS(品項年度售價!$D$2:$D$31,品項年度售價!$A$2:$A$31,$B5459,品項年度售價!$B$2:$B$31,$E5459)</f>
        <v>65</v>
      </c>
      <c r="I5459" s="4" t="n">
        <v>1602</v>
      </c>
      <c r="J5459" s="14" t="n">
        <f aca="false">H5459*I5459</f>
        <v>104130</v>
      </c>
    </row>
    <row r="5460" customFormat="false" ht="15" hidden="false" customHeight="false" outlineLevel="0" collapsed="false">
      <c r="A5460" s="6" t="str">
        <f aca="false">TEXT(B5460,"0")&amp;"-"&amp;TEXT(C5460,"00")</f>
        <v>2026-05</v>
      </c>
      <c r="B5460" s="4" t="n">
        <v>2026</v>
      </c>
      <c r="C5460" s="4" t="n">
        <v>5</v>
      </c>
      <c r="D5460" s="9" t="s">
        <v>318</v>
      </c>
      <c r="E5460" s="9" t="s">
        <v>367</v>
      </c>
      <c r="F5460" s="12" t="str">
        <f aca="false">INDEX(品項主檔!$B$2:$B$11,MATCH($E5460,品項主檔!$A$2:$A$11,0))</f>
        <v>招牌滷味拼盤</v>
      </c>
      <c r="G5460" s="12" t="str">
        <f aca="false">INDEX(品項主檔!$C$2:$C$11,MATCH($E5460,品項主檔!$A$2:$A$11,0))</f>
        <v>小菜</v>
      </c>
      <c r="H5460" s="17" t="n">
        <f aca="false">SUMIFS(品項年度售價!$D$2:$D$31,品項年度售價!$A$2:$A$31,$B5460,品項年度售價!$B$2:$B$31,$E5460)</f>
        <v>130</v>
      </c>
      <c r="I5460" s="4" t="n">
        <v>1802</v>
      </c>
      <c r="J5460" s="14" t="n">
        <f aca="false">H5460*I5460</f>
        <v>234260</v>
      </c>
    </row>
    <row r="5461" customFormat="false" ht="15" hidden="false" customHeight="false" outlineLevel="0" collapsed="false">
      <c r="A5461" s="6" t="str">
        <f aca="false">TEXT(B5461,"0")&amp;"-"&amp;TEXT(C5461,"00")</f>
        <v>2026-05</v>
      </c>
      <c r="B5461" s="4" t="n">
        <v>2026</v>
      </c>
      <c r="C5461" s="4" t="n">
        <v>5</v>
      </c>
      <c r="D5461" s="9" t="s">
        <v>318</v>
      </c>
      <c r="E5461" s="9" t="s">
        <v>370</v>
      </c>
      <c r="F5461" s="12" t="str">
        <f aca="false">INDEX(品項主檔!$B$2:$B$11,MATCH($E5461,品項主檔!$A$2:$A$11,0))</f>
        <v>古早味紅茶</v>
      </c>
      <c r="G5461" s="12" t="str">
        <f aca="false">INDEX(品項主檔!$C$2:$C$11,MATCH($E5461,品項主檔!$A$2:$A$11,0))</f>
        <v>飲品</v>
      </c>
      <c r="H5461" s="17" t="n">
        <f aca="false">SUMIFS(品項年度售價!$D$2:$D$31,品項年度售價!$A$2:$A$31,$B5461,品項年度售價!$B$2:$B$31,$E5461)</f>
        <v>45</v>
      </c>
      <c r="I5461" s="4" t="n">
        <v>3992</v>
      </c>
      <c r="J5461" s="14" t="n">
        <f aca="false">H5461*I5461</f>
        <v>179640</v>
      </c>
    </row>
    <row r="5462" customFormat="false" ht="15" hidden="false" customHeight="false" outlineLevel="0" collapsed="false">
      <c r="A5462" s="6" t="str">
        <f aca="false">TEXT(B5462,"0")&amp;"-"&amp;TEXT(C5462,"00")</f>
        <v>2026-05</v>
      </c>
      <c r="B5462" s="4" t="n">
        <v>2026</v>
      </c>
      <c r="C5462" s="4" t="n">
        <v>5</v>
      </c>
      <c r="D5462" s="9" t="s">
        <v>323</v>
      </c>
      <c r="E5462" s="9" t="s">
        <v>349</v>
      </c>
      <c r="F5462" s="12" t="str">
        <f aca="false">INDEX(品項主檔!$B$2:$B$11,MATCH($E5462,品項主檔!$A$2:$A$11,0))</f>
        <v>招牌牛肉麵</v>
      </c>
      <c r="G5462" s="12" t="str">
        <f aca="false">INDEX(品項主檔!$C$2:$C$11,MATCH($E5462,品項主檔!$A$2:$A$11,0))</f>
        <v>主食</v>
      </c>
      <c r="H5462" s="17" t="n">
        <f aca="false">SUMIFS(品項年度售價!$D$2:$D$31,品項年度售價!$A$2:$A$31,$B5462,品項年度售價!$B$2:$B$31,$E5462)</f>
        <v>305</v>
      </c>
      <c r="I5462" s="4" t="n">
        <v>304</v>
      </c>
      <c r="J5462" s="14" t="n">
        <f aca="false">H5462*I5462</f>
        <v>92720</v>
      </c>
    </row>
    <row r="5463" customFormat="false" ht="15" hidden="false" customHeight="false" outlineLevel="0" collapsed="false">
      <c r="A5463" s="6" t="str">
        <f aca="false">TEXT(B5463,"0")&amp;"-"&amp;TEXT(C5463,"00")</f>
        <v>2026-05</v>
      </c>
      <c r="B5463" s="4" t="n">
        <v>2026</v>
      </c>
      <c r="C5463" s="4" t="n">
        <v>5</v>
      </c>
      <c r="D5463" s="9" t="s">
        <v>323</v>
      </c>
      <c r="E5463" s="9" t="s">
        <v>352</v>
      </c>
      <c r="F5463" s="12" t="str">
        <f aca="false">INDEX(品項主檔!$B$2:$B$11,MATCH($E5463,品項主檔!$A$2:$A$11,0))</f>
        <v>三杯雞定食</v>
      </c>
      <c r="G5463" s="12" t="str">
        <f aca="false">INDEX(品項主檔!$C$2:$C$11,MATCH($E5463,品項主檔!$A$2:$A$11,0))</f>
        <v>主食</v>
      </c>
      <c r="H5463" s="17" t="n">
        <f aca="false">SUMIFS(品項年度售價!$D$2:$D$31,品項年度售價!$A$2:$A$31,$B5463,品項年度售價!$B$2:$B$31,$E5463)</f>
        <v>275</v>
      </c>
      <c r="I5463" s="4" t="n">
        <v>338</v>
      </c>
      <c r="J5463" s="14" t="n">
        <f aca="false">H5463*I5463</f>
        <v>92950</v>
      </c>
    </row>
    <row r="5464" customFormat="false" ht="15" hidden="false" customHeight="false" outlineLevel="0" collapsed="false">
      <c r="A5464" s="6" t="str">
        <f aca="false">TEXT(B5464,"0")&amp;"-"&amp;TEXT(C5464,"00")</f>
        <v>2026-05</v>
      </c>
      <c r="B5464" s="4" t="n">
        <v>2026</v>
      </c>
      <c r="C5464" s="4" t="n">
        <v>5</v>
      </c>
      <c r="D5464" s="9" t="s">
        <v>323</v>
      </c>
      <c r="E5464" s="9" t="s">
        <v>354</v>
      </c>
      <c r="F5464" s="12" t="str">
        <f aca="false">INDEX(品項主檔!$B$2:$B$11,MATCH($E5464,品項主檔!$A$2:$A$11,0))</f>
        <v>蔥油雞腿飯</v>
      </c>
      <c r="G5464" s="12" t="str">
        <f aca="false">INDEX(品項主檔!$C$2:$C$11,MATCH($E5464,品項主檔!$A$2:$A$11,0))</f>
        <v>主食</v>
      </c>
      <c r="H5464" s="17" t="n">
        <f aca="false">SUMIFS(品項年度售價!$D$2:$D$31,品項年度售價!$A$2:$A$31,$B5464,品項年度售價!$B$2:$B$31,$E5464)</f>
        <v>240</v>
      </c>
      <c r="I5464" s="4" t="n">
        <v>294</v>
      </c>
      <c r="J5464" s="14" t="n">
        <f aca="false">H5464*I5464</f>
        <v>70560</v>
      </c>
    </row>
    <row r="5465" customFormat="false" ht="15" hidden="false" customHeight="false" outlineLevel="0" collapsed="false">
      <c r="A5465" s="6" t="str">
        <f aca="false">TEXT(B5465,"0")&amp;"-"&amp;TEXT(C5465,"00")</f>
        <v>2026-05</v>
      </c>
      <c r="B5465" s="4" t="n">
        <v>2026</v>
      </c>
      <c r="C5465" s="4" t="n">
        <v>5</v>
      </c>
      <c r="D5465" s="9" t="s">
        <v>323</v>
      </c>
      <c r="E5465" s="9" t="s">
        <v>356</v>
      </c>
      <c r="F5465" s="12" t="str">
        <f aca="false">INDEX(品項主檔!$B$2:$B$11,MATCH($E5465,品項主檔!$A$2:$A$11,0))</f>
        <v>黑胡椒豬排飯</v>
      </c>
      <c r="G5465" s="12" t="str">
        <f aca="false">INDEX(品項主檔!$C$2:$C$11,MATCH($E5465,品項主檔!$A$2:$A$11,0))</f>
        <v>主食</v>
      </c>
      <c r="H5465" s="17" t="n">
        <f aca="false">SUMIFS(品項年度售價!$D$2:$D$31,品項年度售價!$A$2:$A$31,$B5465,品項年度售價!$B$2:$B$31,$E5465)</f>
        <v>255</v>
      </c>
      <c r="I5465" s="4" t="n">
        <v>296</v>
      </c>
      <c r="J5465" s="14" t="n">
        <f aca="false">H5465*I5465</f>
        <v>75480</v>
      </c>
    </row>
    <row r="5466" customFormat="false" ht="15" hidden="false" customHeight="false" outlineLevel="0" collapsed="false">
      <c r="A5466" s="6" t="str">
        <f aca="false">TEXT(B5466,"0")&amp;"-"&amp;TEXT(C5466,"00")</f>
        <v>2026-05</v>
      </c>
      <c r="B5466" s="4" t="n">
        <v>2026</v>
      </c>
      <c r="C5466" s="4" t="n">
        <v>5</v>
      </c>
      <c r="D5466" s="9" t="s">
        <v>323</v>
      </c>
      <c r="E5466" s="9" t="s">
        <v>358</v>
      </c>
      <c r="F5466" s="12" t="str">
        <f aca="false">INDEX(品項主檔!$B$2:$B$11,MATCH($E5466,品項主檔!$A$2:$A$11,0))</f>
        <v>麻油雞湯麵</v>
      </c>
      <c r="G5466" s="12" t="str">
        <f aca="false">INDEX(品項主檔!$C$2:$C$11,MATCH($E5466,品項主檔!$A$2:$A$11,0))</f>
        <v>主食</v>
      </c>
      <c r="H5466" s="17" t="n">
        <f aca="false">SUMIFS(品項年度售價!$D$2:$D$31,品項年度售價!$A$2:$A$31,$B5466,品項年度售價!$B$2:$B$31,$E5466)</f>
        <v>320</v>
      </c>
      <c r="I5466" s="4" t="n">
        <v>164</v>
      </c>
      <c r="J5466" s="14" t="n">
        <f aca="false">H5466*I5466</f>
        <v>52480</v>
      </c>
    </row>
    <row r="5467" customFormat="false" ht="15" hidden="false" customHeight="false" outlineLevel="0" collapsed="false">
      <c r="A5467" s="6" t="str">
        <f aca="false">TEXT(B5467,"0")&amp;"-"&amp;TEXT(C5467,"00")</f>
        <v>2026-05</v>
      </c>
      <c r="B5467" s="4" t="n">
        <v>2026</v>
      </c>
      <c r="C5467" s="4" t="n">
        <v>5</v>
      </c>
      <c r="D5467" s="9" t="s">
        <v>323</v>
      </c>
      <c r="E5467" s="9" t="s">
        <v>360</v>
      </c>
      <c r="F5467" s="12" t="str">
        <f aca="false">INDEX(品項主檔!$B$2:$B$11,MATCH($E5467,品項主檔!$A$2:$A$11,0))</f>
        <v>塔香涼麵</v>
      </c>
      <c r="G5467" s="12" t="str">
        <f aca="false">INDEX(品項主檔!$C$2:$C$11,MATCH($E5467,品項主檔!$A$2:$A$11,0))</f>
        <v>主食</v>
      </c>
      <c r="H5467" s="17" t="n">
        <f aca="false">SUMIFS(品項年度售價!$D$2:$D$31,品項年度售價!$A$2:$A$31,$B5467,品項年度售價!$B$2:$B$31,$E5467)</f>
        <v>195</v>
      </c>
      <c r="I5467" s="4" t="n">
        <v>450</v>
      </c>
      <c r="J5467" s="14" t="n">
        <f aca="false">H5467*I5467</f>
        <v>87750</v>
      </c>
    </row>
    <row r="5468" customFormat="false" ht="15" hidden="false" customHeight="false" outlineLevel="0" collapsed="false">
      <c r="A5468" s="6" t="str">
        <f aca="false">TEXT(B5468,"0")&amp;"-"&amp;TEXT(C5468,"00")</f>
        <v>2026-05</v>
      </c>
      <c r="B5468" s="4" t="n">
        <v>2026</v>
      </c>
      <c r="C5468" s="4" t="n">
        <v>5</v>
      </c>
      <c r="D5468" s="9" t="s">
        <v>323</v>
      </c>
      <c r="E5468" s="9" t="s">
        <v>362</v>
      </c>
      <c r="F5468" s="12" t="str">
        <f aca="false">INDEX(品項主檔!$B$2:$B$11,MATCH($E5468,品項主檔!$A$2:$A$11,0))</f>
        <v>海鮮炒飯</v>
      </c>
      <c r="G5468" s="12" t="str">
        <f aca="false">INDEX(品項主檔!$C$2:$C$11,MATCH($E5468,品項主檔!$A$2:$A$11,0))</f>
        <v>主食</v>
      </c>
      <c r="H5468" s="17" t="n">
        <f aca="false">SUMIFS(品項年度售價!$D$2:$D$31,品項年度售價!$A$2:$A$31,$B5468,品項年度售價!$B$2:$B$31,$E5468)</f>
        <v>265</v>
      </c>
      <c r="I5468" s="4" t="n">
        <v>337</v>
      </c>
      <c r="J5468" s="14" t="n">
        <f aca="false">H5468*I5468</f>
        <v>89305</v>
      </c>
    </row>
    <row r="5469" customFormat="false" ht="15" hidden="false" customHeight="false" outlineLevel="0" collapsed="false">
      <c r="A5469" s="6" t="str">
        <f aca="false">TEXT(B5469,"0")&amp;"-"&amp;TEXT(C5469,"00")</f>
        <v>2026-05</v>
      </c>
      <c r="B5469" s="4" t="n">
        <v>2026</v>
      </c>
      <c r="C5469" s="4" t="n">
        <v>5</v>
      </c>
      <c r="D5469" s="9" t="s">
        <v>323</v>
      </c>
      <c r="E5469" s="9" t="s">
        <v>364</v>
      </c>
      <c r="F5469" s="12" t="str">
        <f aca="false">INDEX(品項主檔!$B$2:$B$11,MATCH($E5469,品項主檔!$A$2:$A$11,0))</f>
        <v>酸辣湯</v>
      </c>
      <c r="G5469" s="12" t="str">
        <f aca="false">INDEX(品項主檔!$C$2:$C$11,MATCH($E5469,品項主檔!$A$2:$A$11,0))</f>
        <v>湯品</v>
      </c>
      <c r="H5469" s="17" t="n">
        <f aca="false">SUMIFS(品項年度售價!$D$2:$D$31,品項年度售價!$A$2:$A$31,$B5469,品項年度售價!$B$2:$B$31,$E5469)</f>
        <v>65</v>
      </c>
      <c r="I5469" s="4" t="n">
        <v>1222</v>
      </c>
      <c r="J5469" s="14" t="n">
        <f aca="false">H5469*I5469</f>
        <v>79430</v>
      </c>
    </row>
    <row r="5470" customFormat="false" ht="15" hidden="false" customHeight="false" outlineLevel="0" collapsed="false">
      <c r="A5470" s="6" t="str">
        <f aca="false">TEXT(B5470,"0")&amp;"-"&amp;TEXT(C5470,"00")</f>
        <v>2026-05</v>
      </c>
      <c r="B5470" s="4" t="n">
        <v>2026</v>
      </c>
      <c r="C5470" s="4" t="n">
        <v>5</v>
      </c>
      <c r="D5470" s="9" t="s">
        <v>323</v>
      </c>
      <c r="E5470" s="9" t="s">
        <v>367</v>
      </c>
      <c r="F5470" s="12" t="str">
        <f aca="false">INDEX(品項主檔!$B$2:$B$11,MATCH($E5470,品項主檔!$A$2:$A$11,0))</f>
        <v>招牌滷味拼盤</v>
      </c>
      <c r="G5470" s="12" t="str">
        <f aca="false">INDEX(品項主檔!$C$2:$C$11,MATCH($E5470,品項主檔!$A$2:$A$11,0))</f>
        <v>小菜</v>
      </c>
      <c r="H5470" s="17" t="n">
        <f aca="false">SUMIFS(品項年度售價!$D$2:$D$31,品項年度售價!$A$2:$A$31,$B5470,品項年度售價!$B$2:$B$31,$E5470)</f>
        <v>130</v>
      </c>
      <c r="I5470" s="4" t="n">
        <v>1087</v>
      </c>
      <c r="J5470" s="14" t="n">
        <f aca="false">H5470*I5470</f>
        <v>141310</v>
      </c>
    </row>
    <row r="5471" customFormat="false" ht="15" hidden="false" customHeight="false" outlineLevel="0" collapsed="false">
      <c r="A5471" s="6" t="str">
        <f aca="false">TEXT(B5471,"0")&amp;"-"&amp;TEXT(C5471,"00")</f>
        <v>2026-05</v>
      </c>
      <c r="B5471" s="4" t="n">
        <v>2026</v>
      </c>
      <c r="C5471" s="4" t="n">
        <v>5</v>
      </c>
      <c r="D5471" s="9" t="s">
        <v>323</v>
      </c>
      <c r="E5471" s="9" t="s">
        <v>370</v>
      </c>
      <c r="F5471" s="12" t="str">
        <f aca="false">INDEX(品項主檔!$B$2:$B$11,MATCH($E5471,品項主檔!$A$2:$A$11,0))</f>
        <v>古早味紅茶</v>
      </c>
      <c r="G5471" s="12" t="str">
        <f aca="false">INDEX(品項主檔!$C$2:$C$11,MATCH($E5471,品項主檔!$A$2:$A$11,0))</f>
        <v>飲品</v>
      </c>
      <c r="H5471" s="17" t="n">
        <f aca="false">SUMIFS(品項年度售價!$D$2:$D$31,品項年度售價!$A$2:$A$31,$B5471,品項年度售價!$B$2:$B$31,$E5471)</f>
        <v>45</v>
      </c>
      <c r="I5471" s="4" t="n">
        <v>4042</v>
      </c>
      <c r="J5471" s="14" t="n">
        <f aca="false">H5471*I5471</f>
        <v>181890</v>
      </c>
    </row>
    <row r="5472" customFormat="false" ht="15" hidden="false" customHeight="false" outlineLevel="0" collapsed="false">
      <c r="A5472" s="6" t="str">
        <f aca="false">TEXT(B5472,"0")&amp;"-"&amp;TEXT(C5472,"00")</f>
        <v>2026-05</v>
      </c>
      <c r="B5472" s="4" t="n">
        <v>2026</v>
      </c>
      <c r="C5472" s="4" t="n">
        <v>5</v>
      </c>
      <c r="D5472" s="9" t="s">
        <v>262</v>
      </c>
      <c r="E5472" s="9" t="s">
        <v>349</v>
      </c>
      <c r="F5472" s="12" t="str">
        <f aca="false">INDEX(品項主檔!$B$2:$B$11,MATCH($E5472,品項主檔!$A$2:$A$11,0))</f>
        <v>招牌牛肉麵</v>
      </c>
      <c r="G5472" s="12" t="str">
        <f aca="false">INDEX(品項主檔!$C$2:$C$11,MATCH($E5472,品項主檔!$A$2:$A$11,0))</f>
        <v>主食</v>
      </c>
      <c r="H5472" s="17" t="n">
        <f aca="false">SUMIFS(品項年度售價!$D$2:$D$31,品項年度售價!$A$2:$A$31,$B5472,品項年度售價!$B$2:$B$31,$E5472)</f>
        <v>305</v>
      </c>
      <c r="I5472" s="4" t="n">
        <v>694</v>
      </c>
      <c r="J5472" s="14" t="n">
        <f aca="false">H5472*I5472</f>
        <v>211670</v>
      </c>
    </row>
    <row r="5473" customFormat="false" ht="15" hidden="false" customHeight="false" outlineLevel="0" collapsed="false">
      <c r="A5473" s="6" t="str">
        <f aca="false">TEXT(B5473,"0")&amp;"-"&amp;TEXT(C5473,"00")</f>
        <v>2026-05</v>
      </c>
      <c r="B5473" s="4" t="n">
        <v>2026</v>
      </c>
      <c r="C5473" s="4" t="n">
        <v>5</v>
      </c>
      <c r="D5473" s="9" t="s">
        <v>262</v>
      </c>
      <c r="E5473" s="9" t="s">
        <v>352</v>
      </c>
      <c r="F5473" s="12" t="str">
        <f aca="false">INDEX(品項主檔!$B$2:$B$11,MATCH($E5473,品項主檔!$A$2:$A$11,0))</f>
        <v>三杯雞定食</v>
      </c>
      <c r="G5473" s="12" t="str">
        <f aca="false">INDEX(品項主檔!$C$2:$C$11,MATCH($E5473,品項主檔!$A$2:$A$11,0))</f>
        <v>主食</v>
      </c>
      <c r="H5473" s="17" t="n">
        <f aca="false">SUMIFS(品項年度售價!$D$2:$D$31,品項年度售價!$A$2:$A$31,$B5473,品項年度售價!$B$2:$B$31,$E5473)</f>
        <v>275</v>
      </c>
      <c r="I5473" s="4" t="n">
        <v>719</v>
      </c>
      <c r="J5473" s="14" t="n">
        <f aca="false">H5473*I5473</f>
        <v>197725</v>
      </c>
    </row>
    <row r="5474" customFormat="false" ht="15" hidden="false" customHeight="false" outlineLevel="0" collapsed="false">
      <c r="A5474" s="6" t="str">
        <f aca="false">TEXT(B5474,"0")&amp;"-"&amp;TEXT(C5474,"00")</f>
        <v>2026-05</v>
      </c>
      <c r="B5474" s="4" t="n">
        <v>2026</v>
      </c>
      <c r="C5474" s="4" t="n">
        <v>5</v>
      </c>
      <c r="D5474" s="9" t="s">
        <v>262</v>
      </c>
      <c r="E5474" s="9" t="s">
        <v>354</v>
      </c>
      <c r="F5474" s="12" t="str">
        <f aca="false">INDEX(品項主檔!$B$2:$B$11,MATCH($E5474,品項主檔!$A$2:$A$11,0))</f>
        <v>蔥油雞腿飯</v>
      </c>
      <c r="G5474" s="12" t="str">
        <f aca="false">INDEX(品項主檔!$C$2:$C$11,MATCH($E5474,品項主檔!$A$2:$A$11,0))</f>
        <v>主食</v>
      </c>
      <c r="H5474" s="17" t="n">
        <f aca="false">SUMIFS(品項年度售價!$D$2:$D$31,品項年度售價!$A$2:$A$31,$B5474,品項年度售價!$B$2:$B$31,$E5474)</f>
        <v>240</v>
      </c>
      <c r="I5474" s="4" t="n">
        <v>718</v>
      </c>
      <c r="J5474" s="14" t="n">
        <f aca="false">H5474*I5474</f>
        <v>172320</v>
      </c>
    </row>
    <row r="5475" customFormat="false" ht="15" hidden="false" customHeight="false" outlineLevel="0" collapsed="false">
      <c r="A5475" s="6" t="str">
        <f aca="false">TEXT(B5475,"0")&amp;"-"&amp;TEXT(C5475,"00")</f>
        <v>2026-05</v>
      </c>
      <c r="B5475" s="4" t="n">
        <v>2026</v>
      </c>
      <c r="C5475" s="4" t="n">
        <v>5</v>
      </c>
      <c r="D5475" s="9" t="s">
        <v>262</v>
      </c>
      <c r="E5475" s="9" t="s">
        <v>356</v>
      </c>
      <c r="F5475" s="12" t="str">
        <f aca="false">INDEX(品項主檔!$B$2:$B$11,MATCH($E5475,品項主檔!$A$2:$A$11,0))</f>
        <v>黑胡椒豬排飯</v>
      </c>
      <c r="G5475" s="12" t="str">
        <f aca="false">INDEX(品項主檔!$C$2:$C$11,MATCH($E5475,品項主檔!$A$2:$A$11,0))</f>
        <v>主食</v>
      </c>
      <c r="H5475" s="17" t="n">
        <f aca="false">SUMIFS(品項年度售價!$D$2:$D$31,品項年度售價!$A$2:$A$31,$B5475,品項年度售價!$B$2:$B$31,$E5475)</f>
        <v>255</v>
      </c>
      <c r="I5475" s="4" t="n">
        <v>639</v>
      </c>
      <c r="J5475" s="14" t="n">
        <f aca="false">H5475*I5475</f>
        <v>162945</v>
      </c>
    </row>
    <row r="5476" customFormat="false" ht="15" hidden="false" customHeight="false" outlineLevel="0" collapsed="false">
      <c r="A5476" s="6" t="str">
        <f aca="false">TEXT(B5476,"0")&amp;"-"&amp;TEXT(C5476,"00")</f>
        <v>2026-05</v>
      </c>
      <c r="B5476" s="4" t="n">
        <v>2026</v>
      </c>
      <c r="C5476" s="4" t="n">
        <v>5</v>
      </c>
      <c r="D5476" s="9" t="s">
        <v>262</v>
      </c>
      <c r="E5476" s="9" t="s">
        <v>358</v>
      </c>
      <c r="F5476" s="12" t="str">
        <f aca="false">INDEX(品項主檔!$B$2:$B$11,MATCH($E5476,品項主檔!$A$2:$A$11,0))</f>
        <v>麻油雞湯麵</v>
      </c>
      <c r="G5476" s="12" t="str">
        <f aca="false">INDEX(品項主檔!$C$2:$C$11,MATCH($E5476,品項主檔!$A$2:$A$11,0))</f>
        <v>主食</v>
      </c>
      <c r="H5476" s="17" t="n">
        <f aca="false">SUMIFS(品項年度售價!$D$2:$D$31,品項年度售價!$A$2:$A$31,$B5476,品項年度售價!$B$2:$B$31,$E5476)</f>
        <v>320</v>
      </c>
      <c r="I5476" s="4" t="n">
        <v>407</v>
      </c>
      <c r="J5476" s="14" t="n">
        <f aca="false">H5476*I5476</f>
        <v>130240</v>
      </c>
    </row>
    <row r="5477" customFormat="false" ht="15" hidden="false" customHeight="false" outlineLevel="0" collapsed="false">
      <c r="A5477" s="6" t="str">
        <f aca="false">TEXT(B5477,"0")&amp;"-"&amp;TEXT(C5477,"00")</f>
        <v>2026-05</v>
      </c>
      <c r="B5477" s="4" t="n">
        <v>2026</v>
      </c>
      <c r="C5477" s="4" t="n">
        <v>5</v>
      </c>
      <c r="D5477" s="9" t="s">
        <v>262</v>
      </c>
      <c r="E5477" s="9" t="s">
        <v>360</v>
      </c>
      <c r="F5477" s="12" t="str">
        <f aca="false">INDEX(品項主檔!$B$2:$B$11,MATCH($E5477,品項主檔!$A$2:$A$11,0))</f>
        <v>塔香涼麵</v>
      </c>
      <c r="G5477" s="12" t="str">
        <f aca="false">INDEX(品項主檔!$C$2:$C$11,MATCH($E5477,品項主檔!$A$2:$A$11,0))</f>
        <v>主食</v>
      </c>
      <c r="H5477" s="17" t="n">
        <f aca="false">SUMIFS(品項年度售價!$D$2:$D$31,品項年度售價!$A$2:$A$31,$B5477,品項年度售價!$B$2:$B$31,$E5477)</f>
        <v>195</v>
      </c>
      <c r="I5477" s="4" t="n">
        <v>1018</v>
      </c>
      <c r="J5477" s="14" t="n">
        <f aca="false">H5477*I5477</f>
        <v>198510</v>
      </c>
    </row>
    <row r="5478" customFormat="false" ht="15" hidden="false" customHeight="false" outlineLevel="0" collapsed="false">
      <c r="A5478" s="6" t="str">
        <f aca="false">TEXT(B5478,"0")&amp;"-"&amp;TEXT(C5478,"00")</f>
        <v>2026-05</v>
      </c>
      <c r="B5478" s="4" t="n">
        <v>2026</v>
      </c>
      <c r="C5478" s="4" t="n">
        <v>5</v>
      </c>
      <c r="D5478" s="9" t="s">
        <v>262</v>
      </c>
      <c r="E5478" s="9" t="s">
        <v>362</v>
      </c>
      <c r="F5478" s="12" t="str">
        <f aca="false">INDEX(品項主檔!$B$2:$B$11,MATCH($E5478,品項主檔!$A$2:$A$11,0))</f>
        <v>海鮮炒飯</v>
      </c>
      <c r="G5478" s="12" t="str">
        <f aca="false">INDEX(品項主檔!$C$2:$C$11,MATCH($E5478,品項主檔!$A$2:$A$11,0))</f>
        <v>主食</v>
      </c>
      <c r="H5478" s="17" t="n">
        <f aca="false">SUMIFS(品項年度售價!$D$2:$D$31,品項年度售價!$A$2:$A$31,$B5478,品項年度售價!$B$2:$B$31,$E5478)</f>
        <v>265</v>
      </c>
      <c r="I5478" s="4" t="n">
        <v>795</v>
      </c>
      <c r="J5478" s="14" t="n">
        <f aca="false">H5478*I5478</f>
        <v>210675</v>
      </c>
    </row>
    <row r="5479" customFormat="false" ht="15" hidden="false" customHeight="false" outlineLevel="0" collapsed="false">
      <c r="A5479" s="6" t="str">
        <f aca="false">TEXT(B5479,"0")&amp;"-"&amp;TEXT(C5479,"00")</f>
        <v>2026-05</v>
      </c>
      <c r="B5479" s="4" t="n">
        <v>2026</v>
      </c>
      <c r="C5479" s="4" t="n">
        <v>5</v>
      </c>
      <c r="D5479" s="9" t="s">
        <v>262</v>
      </c>
      <c r="E5479" s="9" t="s">
        <v>364</v>
      </c>
      <c r="F5479" s="12" t="str">
        <f aca="false">INDEX(品項主檔!$B$2:$B$11,MATCH($E5479,品項主檔!$A$2:$A$11,0))</f>
        <v>酸辣湯</v>
      </c>
      <c r="G5479" s="12" t="str">
        <f aca="false">INDEX(品項主檔!$C$2:$C$11,MATCH($E5479,品項主檔!$A$2:$A$11,0))</f>
        <v>湯品</v>
      </c>
      <c r="H5479" s="17" t="n">
        <f aca="false">SUMIFS(品項年度售價!$D$2:$D$31,品項年度售價!$A$2:$A$31,$B5479,品項年度售價!$B$2:$B$31,$E5479)</f>
        <v>65</v>
      </c>
      <c r="I5479" s="4" t="n">
        <v>2987</v>
      </c>
      <c r="J5479" s="14" t="n">
        <f aca="false">H5479*I5479</f>
        <v>194155</v>
      </c>
    </row>
    <row r="5480" customFormat="false" ht="15" hidden="false" customHeight="false" outlineLevel="0" collapsed="false">
      <c r="A5480" s="6" t="str">
        <f aca="false">TEXT(B5480,"0")&amp;"-"&amp;TEXT(C5480,"00")</f>
        <v>2026-05</v>
      </c>
      <c r="B5480" s="4" t="n">
        <v>2026</v>
      </c>
      <c r="C5480" s="4" t="n">
        <v>5</v>
      </c>
      <c r="D5480" s="9" t="s">
        <v>262</v>
      </c>
      <c r="E5480" s="9" t="s">
        <v>367</v>
      </c>
      <c r="F5480" s="12" t="str">
        <f aca="false">INDEX(品項主檔!$B$2:$B$11,MATCH($E5480,品項主檔!$A$2:$A$11,0))</f>
        <v>招牌滷味拼盤</v>
      </c>
      <c r="G5480" s="12" t="str">
        <f aca="false">INDEX(品項主檔!$C$2:$C$11,MATCH($E5480,品項主檔!$A$2:$A$11,0))</f>
        <v>小菜</v>
      </c>
      <c r="H5480" s="17" t="n">
        <f aca="false">SUMIFS(品項年度售價!$D$2:$D$31,品項年度售價!$A$2:$A$31,$B5480,品項年度售價!$B$2:$B$31,$E5480)</f>
        <v>130</v>
      </c>
      <c r="I5480" s="4" t="n">
        <v>2374</v>
      </c>
      <c r="J5480" s="14" t="n">
        <f aca="false">H5480*I5480</f>
        <v>308620</v>
      </c>
    </row>
    <row r="5481" customFormat="false" ht="15" hidden="false" customHeight="false" outlineLevel="0" collapsed="false">
      <c r="A5481" s="6" t="str">
        <f aca="false">TEXT(B5481,"0")&amp;"-"&amp;TEXT(C5481,"00")</f>
        <v>2026-05</v>
      </c>
      <c r="B5481" s="4" t="n">
        <v>2026</v>
      </c>
      <c r="C5481" s="4" t="n">
        <v>5</v>
      </c>
      <c r="D5481" s="9" t="s">
        <v>262</v>
      </c>
      <c r="E5481" s="9" t="s">
        <v>370</v>
      </c>
      <c r="F5481" s="12" t="str">
        <f aca="false">INDEX(品項主檔!$B$2:$B$11,MATCH($E5481,品項主檔!$A$2:$A$11,0))</f>
        <v>古早味紅茶</v>
      </c>
      <c r="G5481" s="12" t="str">
        <f aca="false">INDEX(品項主檔!$C$2:$C$11,MATCH($E5481,品項主檔!$A$2:$A$11,0))</f>
        <v>飲品</v>
      </c>
      <c r="H5481" s="17" t="n">
        <f aca="false">SUMIFS(品項年度售價!$D$2:$D$31,品項年度售價!$A$2:$A$31,$B5481,品項年度售價!$B$2:$B$31,$E5481)</f>
        <v>45</v>
      </c>
      <c r="I5481" s="4" t="n">
        <v>6305</v>
      </c>
      <c r="J5481" s="14" t="n">
        <f aca="false">H5481*I5481</f>
        <v>283725</v>
      </c>
    </row>
    <row r="5482" customFormat="false" ht="15" hidden="false" customHeight="false" outlineLevel="0" collapsed="false">
      <c r="A5482" s="6" t="str">
        <f aca="false">TEXT(B5482,"0")&amp;"-"&amp;TEXT(C5482,"00")</f>
        <v>2026-05</v>
      </c>
      <c r="B5482" s="4" t="n">
        <v>2026</v>
      </c>
      <c r="C5482" s="4" t="n">
        <v>5</v>
      </c>
      <c r="D5482" s="9" t="s">
        <v>269</v>
      </c>
      <c r="E5482" s="9" t="s">
        <v>349</v>
      </c>
      <c r="F5482" s="12" t="str">
        <f aca="false">INDEX(品項主檔!$B$2:$B$11,MATCH($E5482,品項主檔!$A$2:$A$11,0))</f>
        <v>招牌牛肉麵</v>
      </c>
      <c r="G5482" s="12" t="str">
        <f aca="false">INDEX(品項主檔!$C$2:$C$11,MATCH($E5482,品項主檔!$A$2:$A$11,0))</f>
        <v>主食</v>
      </c>
      <c r="H5482" s="17" t="n">
        <f aca="false">SUMIFS(品項年度售價!$D$2:$D$31,品項年度售價!$A$2:$A$31,$B5482,品項年度售價!$B$2:$B$31,$E5482)</f>
        <v>305</v>
      </c>
      <c r="I5482" s="4" t="n">
        <v>384</v>
      </c>
      <c r="J5482" s="14" t="n">
        <f aca="false">H5482*I5482</f>
        <v>117120</v>
      </c>
    </row>
    <row r="5483" customFormat="false" ht="15" hidden="false" customHeight="false" outlineLevel="0" collapsed="false">
      <c r="A5483" s="6" t="str">
        <f aca="false">TEXT(B5483,"0")&amp;"-"&amp;TEXT(C5483,"00")</f>
        <v>2026-05</v>
      </c>
      <c r="B5483" s="4" t="n">
        <v>2026</v>
      </c>
      <c r="C5483" s="4" t="n">
        <v>5</v>
      </c>
      <c r="D5483" s="9" t="s">
        <v>269</v>
      </c>
      <c r="E5483" s="9" t="s">
        <v>352</v>
      </c>
      <c r="F5483" s="12" t="str">
        <f aca="false">INDEX(品項主檔!$B$2:$B$11,MATCH($E5483,品項主檔!$A$2:$A$11,0))</f>
        <v>三杯雞定食</v>
      </c>
      <c r="G5483" s="12" t="str">
        <f aca="false">INDEX(品項主檔!$C$2:$C$11,MATCH($E5483,品項主檔!$A$2:$A$11,0))</f>
        <v>主食</v>
      </c>
      <c r="H5483" s="17" t="n">
        <f aca="false">SUMIFS(品項年度售價!$D$2:$D$31,品項年度售價!$A$2:$A$31,$B5483,品項年度售價!$B$2:$B$31,$E5483)</f>
        <v>275</v>
      </c>
      <c r="I5483" s="4" t="n">
        <v>460</v>
      </c>
      <c r="J5483" s="14" t="n">
        <f aca="false">H5483*I5483</f>
        <v>126500</v>
      </c>
    </row>
    <row r="5484" customFormat="false" ht="15" hidden="false" customHeight="false" outlineLevel="0" collapsed="false">
      <c r="A5484" s="6" t="str">
        <f aca="false">TEXT(B5484,"0")&amp;"-"&amp;TEXT(C5484,"00")</f>
        <v>2026-05</v>
      </c>
      <c r="B5484" s="4" t="n">
        <v>2026</v>
      </c>
      <c r="C5484" s="4" t="n">
        <v>5</v>
      </c>
      <c r="D5484" s="9" t="s">
        <v>269</v>
      </c>
      <c r="E5484" s="9" t="s">
        <v>354</v>
      </c>
      <c r="F5484" s="12" t="str">
        <f aca="false">INDEX(品項主檔!$B$2:$B$11,MATCH($E5484,品項主檔!$A$2:$A$11,0))</f>
        <v>蔥油雞腿飯</v>
      </c>
      <c r="G5484" s="12" t="str">
        <f aca="false">INDEX(品項主檔!$C$2:$C$11,MATCH($E5484,品項主檔!$A$2:$A$11,0))</f>
        <v>主食</v>
      </c>
      <c r="H5484" s="17" t="n">
        <f aca="false">SUMIFS(品項年度售價!$D$2:$D$31,品項年度售價!$A$2:$A$31,$B5484,品項年度售價!$B$2:$B$31,$E5484)</f>
        <v>240</v>
      </c>
      <c r="I5484" s="4" t="n">
        <v>463</v>
      </c>
      <c r="J5484" s="14" t="n">
        <f aca="false">H5484*I5484</f>
        <v>111120</v>
      </c>
    </row>
    <row r="5485" customFormat="false" ht="15" hidden="false" customHeight="false" outlineLevel="0" collapsed="false">
      <c r="A5485" s="6" t="str">
        <f aca="false">TEXT(B5485,"0")&amp;"-"&amp;TEXT(C5485,"00")</f>
        <v>2026-05</v>
      </c>
      <c r="B5485" s="4" t="n">
        <v>2026</v>
      </c>
      <c r="C5485" s="4" t="n">
        <v>5</v>
      </c>
      <c r="D5485" s="9" t="s">
        <v>269</v>
      </c>
      <c r="E5485" s="9" t="s">
        <v>356</v>
      </c>
      <c r="F5485" s="12" t="str">
        <f aca="false">INDEX(品項主檔!$B$2:$B$11,MATCH($E5485,品項主檔!$A$2:$A$11,0))</f>
        <v>黑胡椒豬排飯</v>
      </c>
      <c r="G5485" s="12" t="str">
        <f aca="false">INDEX(品項主檔!$C$2:$C$11,MATCH($E5485,品項主檔!$A$2:$A$11,0))</f>
        <v>主食</v>
      </c>
      <c r="H5485" s="17" t="n">
        <f aca="false">SUMIFS(品項年度售價!$D$2:$D$31,品項年度售價!$A$2:$A$31,$B5485,品項年度售價!$B$2:$B$31,$E5485)</f>
        <v>255</v>
      </c>
      <c r="I5485" s="4" t="n">
        <v>540</v>
      </c>
      <c r="J5485" s="14" t="n">
        <f aca="false">H5485*I5485</f>
        <v>137700</v>
      </c>
    </row>
    <row r="5486" customFormat="false" ht="15" hidden="false" customHeight="false" outlineLevel="0" collapsed="false">
      <c r="A5486" s="6" t="str">
        <f aca="false">TEXT(B5486,"0")&amp;"-"&amp;TEXT(C5486,"00")</f>
        <v>2026-05</v>
      </c>
      <c r="B5486" s="4" t="n">
        <v>2026</v>
      </c>
      <c r="C5486" s="4" t="n">
        <v>5</v>
      </c>
      <c r="D5486" s="9" t="s">
        <v>269</v>
      </c>
      <c r="E5486" s="9" t="s">
        <v>358</v>
      </c>
      <c r="F5486" s="12" t="str">
        <f aca="false">INDEX(品項主檔!$B$2:$B$11,MATCH($E5486,品項主檔!$A$2:$A$11,0))</f>
        <v>麻油雞湯麵</v>
      </c>
      <c r="G5486" s="12" t="str">
        <f aca="false">INDEX(品項主檔!$C$2:$C$11,MATCH($E5486,品項主檔!$A$2:$A$11,0))</f>
        <v>主食</v>
      </c>
      <c r="H5486" s="17" t="n">
        <f aca="false">SUMIFS(品項年度售價!$D$2:$D$31,品項年度售價!$A$2:$A$31,$B5486,品項年度售價!$B$2:$B$31,$E5486)</f>
        <v>320</v>
      </c>
      <c r="I5486" s="4" t="n">
        <v>348</v>
      </c>
      <c r="J5486" s="14" t="n">
        <f aca="false">H5486*I5486</f>
        <v>111360</v>
      </c>
    </row>
    <row r="5487" customFormat="false" ht="15" hidden="false" customHeight="false" outlineLevel="0" collapsed="false">
      <c r="A5487" s="6" t="str">
        <f aca="false">TEXT(B5487,"0")&amp;"-"&amp;TEXT(C5487,"00")</f>
        <v>2026-05</v>
      </c>
      <c r="B5487" s="4" t="n">
        <v>2026</v>
      </c>
      <c r="C5487" s="4" t="n">
        <v>5</v>
      </c>
      <c r="D5487" s="9" t="s">
        <v>269</v>
      </c>
      <c r="E5487" s="9" t="s">
        <v>360</v>
      </c>
      <c r="F5487" s="12" t="str">
        <f aca="false">INDEX(品項主檔!$B$2:$B$11,MATCH($E5487,品項主檔!$A$2:$A$11,0))</f>
        <v>塔香涼麵</v>
      </c>
      <c r="G5487" s="12" t="str">
        <f aca="false">INDEX(品項主檔!$C$2:$C$11,MATCH($E5487,品項主檔!$A$2:$A$11,0))</f>
        <v>主食</v>
      </c>
      <c r="H5487" s="17" t="n">
        <f aca="false">SUMIFS(品項年度售價!$D$2:$D$31,品項年度售價!$A$2:$A$31,$B5487,品項年度售價!$B$2:$B$31,$E5487)</f>
        <v>195</v>
      </c>
      <c r="I5487" s="4" t="n">
        <v>638</v>
      </c>
      <c r="J5487" s="14" t="n">
        <f aca="false">H5487*I5487</f>
        <v>124410</v>
      </c>
    </row>
    <row r="5488" customFormat="false" ht="15" hidden="false" customHeight="false" outlineLevel="0" collapsed="false">
      <c r="A5488" s="6" t="str">
        <f aca="false">TEXT(B5488,"0")&amp;"-"&amp;TEXT(C5488,"00")</f>
        <v>2026-05</v>
      </c>
      <c r="B5488" s="4" t="n">
        <v>2026</v>
      </c>
      <c r="C5488" s="4" t="n">
        <v>5</v>
      </c>
      <c r="D5488" s="9" t="s">
        <v>269</v>
      </c>
      <c r="E5488" s="9" t="s">
        <v>362</v>
      </c>
      <c r="F5488" s="12" t="str">
        <f aca="false">INDEX(品項主檔!$B$2:$B$11,MATCH($E5488,品項主檔!$A$2:$A$11,0))</f>
        <v>海鮮炒飯</v>
      </c>
      <c r="G5488" s="12" t="str">
        <f aca="false">INDEX(品項主檔!$C$2:$C$11,MATCH($E5488,品項主檔!$A$2:$A$11,0))</f>
        <v>主食</v>
      </c>
      <c r="H5488" s="17" t="n">
        <f aca="false">SUMIFS(品項年度售價!$D$2:$D$31,品項年度售價!$A$2:$A$31,$B5488,品項年度售價!$B$2:$B$31,$E5488)</f>
        <v>265</v>
      </c>
      <c r="I5488" s="4" t="n">
        <v>462</v>
      </c>
      <c r="J5488" s="14" t="n">
        <f aca="false">H5488*I5488</f>
        <v>122430</v>
      </c>
    </row>
    <row r="5489" customFormat="false" ht="15" hidden="false" customHeight="false" outlineLevel="0" collapsed="false">
      <c r="A5489" s="6" t="str">
        <f aca="false">TEXT(B5489,"0")&amp;"-"&amp;TEXT(C5489,"00")</f>
        <v>2026-05</v>
      </c>
      <c r="B5489" s="4" t="n">
        <v>2026</v>
      </c>
      <c r="C5489" s="4" t="n">
        <v>5</v>
      </c>
      <c r="D5489" s="9" t="s">
        <v>269</v>
      </c>
      <c r="E5489" s="9" t="s">
        <v>364</v>
      </c>
      <c r="F5489" s="12" t="str">
        <f aca="false">INDEX(品項主檔!$B$2:$B$11,MATCH($E5489,品項主檔!$A$2:$A$11,0))</f>
        <v>酸辣湯</v>
      </c>
      <c r="G5489" s="12" t="str">
        <f aca="false">INDEX(品項主檔!$C$2:$C$11,MATCH($E5489,品項主檔!$A$2:$A$11,0))</f>
        <v>湯品</v>
      </c>
      <c r="H5489" s="17" t="n">
        <f aca="false">SUMIFS(品項年度售價!$D$2:$D$31,品項年度售價!$A$2:$A$31,$B5489,品項年度售價!$B$2:$B$31,$E5489)</f>
        <v>65</v>
      </c>
      <c r="I5489" s="4" t="n">
        <v>2342</v>
      </c>
      <c r="J5489" s="14" t="n">
        <f aca="false">H5489*I5489</f>
        <v>152230</v>
      </c>
    </row>
    <row r="5490" customFormat="false" ht="15" hidden="false" customHeight="false" outlineLevel="0" collapsed="false">
      <c r="A5490" s="6" t="str">
        <f aca="false">TEXT(B5490,"0")&amp;"-"&amp;TEXT(C5490,"00")</f>
        <v>2026-05</v>
      </c>
      <c r="B5490" s="4" t="n">
        <v>2026</v>
      </c>
      <c r="C5490" s="4" t="n">
        <v>5</v>
      </c>
      <c r="D5490" s="9" t="s">
        <v>269</v>
      </c>
      <c r="E5490" s="9" t="s">
        <v>367</v>
      </c>
      <c r="F5490" s="12" t="str">
        <f aca="false">INDEX(品項主檔!$B$2:$B$11,MATCH($E5490,品項主檔!$A$2:$A$11,0))</f>
        <v>招牌滷味拼盤</v>
      </c>
      <c r="G5490" s="12" t="str">
        <f aca="false">INDEX(品項主檔!$C$2:$C$11,MATCH($E5490,品項主檔!$A$2:$A$11,0))</f>
        <v>小菜</v>
      </c>
      <c r="H5490" s="17" t="n">
        <f aca="false">SUMIFS(品項年度售價!$D$2:$D$31,品項年度售價!$A$2:$A$31,$B5490,品項年度售價!$B$2:$B$31,$E5490)</f>
        <v>130</v>
      </c>
      <c r="I5490" s="4" t="n">
        <v>1868</v>
      </c>
      <c r="J5490" s="14" t="n">
        <f aca="false">H5490*I5490</f>
        <v>242840</v>
      </c>
    </row>
    <row r="5491" customFormat="false" ht="15" hidden="false" customHeight="false" outlineLevel="0" collapsed="false">
      <c r="A5491" s="6" t="str">
        <f aca="false">TEXT(B5491,"0")&amp;"-"&amp;TEXT(C5491,"00")</f>
        <v>2026-05</v>
      </c>
      <c r="B5491" s="4" t="n">
        <v>2026</v>
      </c>
      <c r="C5491" s="4" t="n">
        <v>5</v>
      </c>
      <c r="D5491" s="9" t="s">
        <v>269</v>
      </c>
      <c r="E5491" s="9" t="s">
        <v>370</v>
      </c>
      <c r="F5491" s="12" t="str">
        <f aca="false">INDEX(品項主檔!$B$2:$B$11,MATCH($E5491,品項主檔!$A$2:$A$11,0))</f>
        <v>古早味紅茶</v>
      </c>
      <c r="G5491" s="12" t="str">
        <f aca="false">INDEX(品項主檔!$C$2:$C$11,MATCH($E5491,品項主檔!$A$2:$A$11,0))</f>
        <v>飲品</v>
      </c>
      <c r="H5491" s="17" t="n">
        <f aca="false">SUMIFS(品項年度售價!$D$2:$D$31,品項年度售價!$A$2:$A$31,$B5491,品項年度售價!$B$2:$B$31,$E5491)</f>
        <v>45</v>
      </c>
      <c r="I5491" s="4" t="n">
        <v>5408</v>
      </c>
      <c r="J5491" s="14" t="n">
        <f aca="false">H5491*I5491</f>
        <v>243360</v>
      </c>
    </row>
    <row r="5492" customFormat="false" ht="15" hidden="false" customHeight="false" outlineLevel="0" collapsed="false">
      <c r="A5492" s="6" t="str">
        <f aca="false">TEXT(B5492,"0")&amp;"-"&amp;TEXT(C5492,"00")</f>
        <v>2026-05</v>
      </c>
      <c r="B5492" s="4" t="n">
        <v>2026</v>
      </c>
      <c r="C5492" s="4" t="n">
        <v>5</v>
      </c>
      <c r="D5492" s="9" t="s">
        <v>273</v>
      </c>
      <c r="E5492" s="9" t="s">
        <v>349</v>
      </c>
      <c r="F5492" s="12" t="str">
        <f aca="false">INDEX(品項主檔!$B$2:$B$11,MATCH($E5492,品項主檔!$A$2:$A$11,0))</f>
        <v>招牌牛肉麵</v>
      </c>
      <c r="G5492" s="12" t="str">
        <f aca="false">INDEX(品項主檔!$C$2:$C$11,MATCH($E5492,品項主檔!$A$2:$A$11,0))</f>
        <v>主食</v>
      </c>
      <c r="H5492" s="17" t="n">
        <f aca="false">SUMIFS(品項年度售價!$D$2:$D$31,品項年度售價!$A$2:$A$31,$B5492,品項年度售價!$B$2:$B$31,$E5492)</f>
        <v>305</v>
      </c>
      <c r="I5492" s="4" t="n">
        <v>361</v>
      </c>
      <c r="J5492" s="14" t="n">
        <f aca="false">H5492*I5492</f>
        <v>110105</v>
      </c>
    </row>
    <row r="5493" customFormat="false" ht="15" hidden="false" customHeight="false" outlineLevel="0" collapsed="false">
      <c r="A5493" s="6" t="str">
        <f aca="false">TEXT(B5493,"0")&amp;"-"&amp;TEXT(C5493,"00")</f>
        <v>2026-05</v>
      </c>
      <c r="B5493" s="4" t="n">
        <v>2026</v>
      </c>
      <c r="C5493" s="4" t="n">
        <v>5</v>
      </c>
      <c r="D5493" s="9" t="s">
        <v>273</v>
      </c>
      <c r="E5493" s="9" t="s">
        <v>352</v>
      </c>
      <c r="F5493" s="12" t="str">
        <f aca="false">INDEX(品項主檔!$B$2:$B$11,MATCH($E5493,品項主檔!$A$2:$A$11,0))</f>
        <v>三杯雞定食</v>
      </c>
      <c r="G5493" s="12" t="str">
        <f aca="false">INDEX(品項主檔!$C$2:$C$11,MATCH($E5493,品項主檔!$A$2:$A$11,0))</f>
        <v>主食</v>
      </c>
      <c r="H5493" s="17" t="n">
        <f aca="false">SUMIFS(品項年度售價!$D$2:$D$31,品項年度售價!$A$2:$A$31,$B5493,品項年度售價!$B$2:$B$31,$E5493)</f>
        <v>275</v>
      </c>
      <c r="I5493" s="4" t="n">
        <v>376</v>
      </c>
      <c r="J5493" s="14" t="n">
        <f aca="false">H5493*I5493</f>
        <v>103400</v>
      </c>
    </row>
    <row r="5494" customFormat="false" ht="15" hidden="false" customHeight="false" outlineLevel="0" collapsed="false">
      <c r="A5494" s="6" t="str">
        <f aca="false">TEXT(B5494,"0")&amp;"-"&amp;TEXT(C5494,"00")</f>
        <v>2026-05</v>
      </c>
      <c r="B5494" s="4" t="n">
        <v>2026</v>
      </c>
      <c r="C5494" s="4" t="n">
        <v>5</v>
      </c>
      <c r="D5494" s="9" t="s">
        <v>273</v>
      </c>
      <c r="E5494" s="9" t="s">
        <v>354</v>
      </c>
      <c r="F5494" s="12" t="str">
        <f aca="false">INDEX(品項主檔!$B$2:$B$11,MATCH($E5494,品項主檔!$A$2:$A$11,0))</f>
        <v>蔥油雞腿飯</v>
      </c>
      <c r="G5494" s="12" t="str">
        <f aca="false">INDEX(品項主檔!$C$2:$C$11,MATCH($E5494,品項主檔!$A$2:$A$11,0))</f>
        <v>主食</v>
      </c>
      <c r="H5494" s="17" t="n">
        <f aca="false">SUMIFS(品項年度售價!$D$2:$D$31,品項年度售價!$A$2:$A$31,$B5494,品項年度售價!$B$2:$B$31,$E5494)</f>
        <v>240</v>
      </c>
      <c r="I5494" s="4" t="n">
        <v>340</v>
      </c>
      <c r="J5494" s="14" t="n">
        <f aca="false">H5494*I5494</f>
        <v>81600</v>
      </c>
    </row>
    <row r="5495" customFormat="false" ht="15" hidden="false" customHeight="false" outlineLevel="0" collapsed="false">
      <c r="A5495" s="6" t="str">
        <f aca="false">TEXT(B5495,"0")&amp;"-"&amp;TEXT(C5495,"00")</f>
        <v>2026-05</v>
      </c>
      <c r="B5495" s="4" t="n">
        <v>2026</v>
      </c>
      <c r="C5495" s="4" t="n">
        <v>5</v>
      </c>
      <c r="D5495" s="9" t="s">
        <v>273</v>
      </c>
      <c r="E5495" s="9" t="s">
        <v>356</v>
      </c>
      <c r="F5495" s="12" t="str">
        <f aca="false">INDEX(品項主檔!$B$2:$B$11,MATCH($E5495,品項主檔!$A$2:$A$11,0))</f>
        <v>黑胡椒豬排飯</v>
      </c>
      <c r="G5495" s="12" t="str">
        <f aca="false">INDEX(品項主檔!$C$2:$C$11,MATCH($E5495,品項主檔!$A$2:$A$11,0))</f>
        <v>主食</v>
      </c>
      <c r="H5495" s="17" t="n">
        <f aca="false">SUMIFS(品項年度售價!$D$2:$D$31,品項年度售價!$A$2:$A$31,$B5495,品項年度售價!$B$2:$B$31,$E5495)</f>
        <v>255</v>
      </c>
      <c r="I5495" s="4" t="n">
        <v>374</v>
      </c>
      <c r="J5495" s="14" t="n">
        <f aca="false">H5495*I5495</f>
        <v>95370</v>
      </c>
    </row>
    <row r="5496" customFormat="false" ht="15" hidden="false" customHeight="false" outlineLevel="0" collapsed="false">
      <c r="A5496" s="6" t="str">
        <f aca="false">TEXT(B5496,"0")&amp;"-"&amp;TEXT(C5496,"00")</f>
        <v>2026-05</v>
      </c>
      <c r="B5496" s="4" t="n">
        <v>2026</v>
      </c>
      <c r="C5496" s="4" t="n">
        <v>5</v>
      </c>
      <c r="D5496" s="9" t="s">
        <v>273</v>
      </c>
      <c r="E5496" s="9" t="s">
        <v>358</v>
      </c>
      <c r="F5496" s="12" t="str">
        <f aca="false">INDEX(品項主檔!$B$2:$B$11,MATCH($E5496,品項主檔!$A$2:$A$11,0))</f>
        <v>麻油雞湯麵</v>
      </c>
      <c r="G5496" s="12" t="str">
        <f aca="false">INDEX(品項主檔!$C$2:$C$11,MATCH($E5496,品項主檔!$A$2:$A$11,0))</f>
        <v>主食</v>
      </c>
      <c r="H5496" s="17" t="n">
        <f aca="false">SUMIFS(品項年度售價!$D$2:$D$31,品項年度售價!$A$2:$A$31,$B5496,品項年度售價!$B$2:$B$31,$E5496)</f>
        <v>320</v>
      </c>
      <c r="I5496" s="4" t="n">
        <v>234</v>
      </c>
      <c r="J5496" s="14" t="n">
        <f aca="false">H5496*I5496</f>
        <v>74880</v>
      </c>
    </row>
    <row r="5497" customFormat="false" ht="15" hidden="false" customHeight="false" outlineLevel="0" collapsed="false">
      <c r="A5497" s="6" t="str">
        <f aca="false">TEXT(B5497,"0")&amp;"-"&amp;TEXT(C5497,"00")</f>
        <v>2026-05</v>
      </c>
      <c r="B5497" s="4" t="n">
        <v>2026</v>
      </c>
      <c r="C5497" s="4" t="n">
        <v>5</v>
      </c>
      <c r="D5497" s="9" t="s">
        <v>273</v>
      </c>
      <c r="E5497" s="9" t="s">
        <v>360</v>
      </c>
      <c r="F5497" s="12" t="str">
        <f aca="false">INDEX(品項主檔!$B$2:$B$11,MATCH($E5497,品項主檔!$A$2:$A$11,0))</f>
        <v>塔香涼麵</v>
      </c>
      <c r="G5497" s="12" t="str">
        <f aca="false">INDEX(品項主檔!$C$2:$C$11,MATCH($E5497,品項主檔!$A$2:$A$11,0))</f>
        <v>主食</v>
      </c>
      <c r="H5497" s="17" t="n">
        <f aca="false">SUMIFS(品項年度售價!$D$2:$D$31,品項年度售價!$A$2:$A$31,$B5497,品項年度售價!$B$2:$B$31,$E5497)</f>
        <v>195</v>
      </c>
      <c r="I5497" s="4" t="n">
        <v>508</v>
      </c>
      <c r="J5497" s="14" t="n">
        <f aca="false">H5497*I5497</f>
        <v>99060</v>
      </c>
    </row>
    <row r="5498" customFormat="false" ht="15" hidden="false" customHeight="false" outlineLevel="0" collapsed="false">
      <c r="A5498" s="6" t="str">
        <f aca="false">TEXT(B5498,"0")&amp;"-"&amp;TEXT(C5498,"00")</f>
        <v>2026-05</v>
      </c>
      <c r="B5498" s="4" t="n">
        <v>2026</v>
      </c>
      <c r="C5498" s="4" t="n">
        <v>5</v>
      </c>
      <c r="D5498" s="9" t="s">
        <v>273</v>
      </c>
      <c r="E5498" s="9" t="s">
        <v>362</v>
      </c>
      <c r="F5498" s="12" t="str">
        <f aca="false">INDEX(品項主檔!$B$2:$B$11,MATCH($E5498,品項主檔!$A$2:$A$11,0))</f>
        <v>海鮮炒飯</v>
      </c>
      <c r="G5498" s="12" t="str">
        <f aca="false">INDEX(品項主檔!$C$2:$C$11,MATCH($E5498,品項主檔!$A$2:$A$11,0))</f>
        <v>主食</v>
      </c>
      <c r="H5498" s="17" t="n">
        <f aca="false">SUMIFS(品項年度售價!$D$2:$D$31,品項年度售價!$A$2:$A$31,$B5498,品項年度售價!$B$2:$B$31,$E5498)</f>
        <v>265</v>
      </c>
      <c r="I5498" s="4" t="n">
        <v>397</v>
      </c>
      <c r="J5498" s="14" t="n">
        <f aca="false">H5498*I5498</f>
        <v>105205</v>
      </c>
    </row>
    <row r="5499" customFormat="false" ht="15" hidden="false" customHeight="false" outlineLevel="0" collapsed="false">
      <c r="A5499" s="6" t="str">
        <f aca="false">TEXT(B5499,"0")&amp;"-"&amp;TEXT(C5499,"00")</f>
        <v>2026-05</v>
      </c>
      <c r="B5499" s="4" t="n">
        <v>2026</v>
      </c>
      <c r="C5499" s="4" t="n">
        <v>5</v>
      </c>
      <c r="D5499" s="9" t="s">
        <v>273</v>
      </c>
      <c r="E5499" s="9" t="s">
        <v>364</v>
      </c>
      <c r="F5499" s="12" t="str">
        <f aca="false">INDEX(品項主檔!$B$2:$B$11,MATCH($E5499,品項主檔!$A$2:$A$11,0))</f>
        <v>酸辣湯</v>
      </c>
      <c r="G5499" s="12" t="str">
        <f aca="false">INDEX(品項主檔!$C$2:$C$11,MATCH($E5499,品項主檔!$A$2:$A$11,0))</f>
        <v>湯品</v>
      </c>
      <c r="H5499" s="17" t="n">
        <f aca="false">SUMIFS(品項年度售價!$D$2:$D$31,品項年度售價!$A$2:$A$31,$B5499,品項年度售價!$B$2:$B$31,$E5499)</f>
        <v>65</v>
      </c>
      <c r="I5499" s="4" t="n">
        <v>1435</v>
      </c>
      <c r="J5499" s="14" t="n">
        <f aca="false">H5499*I5499</f>
        <v>93275</v>
      </c>
    </row>
    <row r="5500" customFormat="false" ht="15" hidden="false" customHeight="false" outlineLevel="0" collapsed="false">
      <c r="A5500" s="6" t="str">
        <f aca="false">TEXT(B5500,"0")&amp;"-"&amp;TEXT(C5500,"00")</f>
        <v>2026-05</v>
      </c>
      <c r="B5500" s="4" t="n">
        <v>2026</v>
      </c>
      <c r="C5500" s="4" t="n">
        <v>5</v>
      </c>
      <c r="D5500" s="9" t="s">
        <v>273</v>
      </c>
      <c r="E5500" s="9" t="s">
        <v>367</v>
      </c>
      <c r="F5500" s="12" t="str">
        <f aca="false">INDEX(品項主檔!$B$2:$B$11,MATCH($E5500,品項主檔!$A$2:$A$11,0))</f>
        <v>招牌滷味拼盤</v>
      </c>
      <c r="G5500" s="12" t="str">
        <f aca="false">INDEX(品項主檔!$C$2:$C$11,MATCH($E5500,品項主檔!$A$2:$A$11,0))</f>
        <v>小菜</v>
      </c>
      <c r="H5500" s="17" t="n">
        <f aca="false">SUMIFS(品項年度售價!$D$2:$D$31,品項年度售價!$A$2:$A$31,$B5500,品項年度售價!$B$2:$B$31,$E5500)</f>
        <v>130</v>
      </c>
      <c r="I5500" s="4" t="n">
        <v>1029</v>
      </c>
      <c r="J5500" s="14" t="n">
        <f aca="false">H5500*I5500</f>
        <v>133770</v>
      </c>
    </row>
    <row r="5501" customFormat="false" ht="15" hidden="false" customHeight="false" outlineLevel="0" collapsed="false">
      <c r="A5501" s="6" t="str">
        <f aca="false">TEXT(B5501,"0")&amp;"-"&amp;TEXT(C5501,"00")</f>
        <v>2026-05</v>
      </c>
      <c r="B5501" s="4" t="n">
        <v>2026</v>
      </c>
      <c r="C5501" s="4" t="n">
        <v>5</v>
      </c>
      <c r="D5501" s="9" t="s">
        <v>273</v>
      </c>
      <c r="E5501" s="9" t="s">
        <v>370</v>
      </c>
      <c r="F5501" s="12" t="str">
        <f aca="false">INDEX(品項主檔!$B$2:$B$11,MATCH($E5501,品項主檔!$A$2:$A$11,0))</f>
        <v>古早味紅茶</v>
      </c>
      <c r="G5501" s="12" t="str">
        <f aca="false">INDEX(品項主檔!$C$2:$C$11,MATCH($E5501,品項主檔!$A$2:$A$11,0))</f>
        <v>飲品</v>
      </c>
      <c r="H5501" s="17" t="n">
        <f aca="false">SUMIFS(品項年度售價!$D$2:$D$31,品項年度售價!$A$2:$A$31,$B5501,品項年度售價!$B$2:$B$31,$E5501)</f>
        <v>45</v>
      </c>
      <c r="I5501" s="4" t="n">
        <v>3312</v>
      </c>
      <c r="J5501" s="14" t="n">
        <f aca="false">H5501*I5501</f>
        <v>149040</v>
      </c>
    </row>
    <row r="5502" customFormat="false" ht="15" hidden="false" customHeight="false" outlineLevel="0" collapsed="false">
      <c r="A5502" s="6" t="str">
        <f aca="false">TEXT(B5502,"0")&amp;"-"&amp;TEXT(C5502,"00")</f>
        <v>2026-05</v>
      </c>
      <c r="B5502" s="4" t="n">
        <v>2026</v>
      </c>
      <c r="C5502" s="4" t="n">
        <v>5</v>
      </c>
      <c r="D5502" s="9" t="s">
        <v>277</v>
      </c>
      <c r="E5502" s="9" t="s">
        <v>349</v>
      </c>
      <c r="F5502" s="12" t="str">
        <f aca="false">INDEX(品項主檔!$B$2:$B$11,MATCH($E5502,品項主檔!$A$2:$A$11,0))</f>
        <v>招牌牛肉麵</v>
      </c>
      <c r="G5502" s="12" t="str">
        <f aca="false">INDEX(品項主檔!$C$2:$C$11,MATCH($E5502,品項主檔!$A$2:$A$11,0))</f>
        <v>主食</v>
      </c>
      <c r="H5502" s="17" t="n">
        <f aca="false">SUMIFS(品項年度售價!$D$2:$D$31,品項年度售價!$A$2:$A$31,$B5502,品項年度售價!$B$2:$B$31,$E5502)</f>
        <v>305</v>
      </c>
      <c r="I5502" s="4" t="n">
        <v>283</v>
      </c>
      <c r="J5502" s="14" t="n">
        <f aca="false">H5502*I5502</f>
        <v>86315</v>
      </c>
    </row>
    <row r="5503" customFormat="false" ht="15" hidden="false" customHeight="false" outlineLevel="0" collapsed="false">
      <c r="A5503" s="6" t="str">
        <f aca="false">TEXT(B5503,"0")&amp;"-"&amp;TEXT(C5503,"00")</f>
        <v>2026-05</v>
      </c>
      <c r="B5503" s="4" t="n">
        <v>2026</v>
      </c>
      <c r="C5503" s="4" t="n">
        <v>5</v>
      </c>
      <c r="D5503" s="9" t="s">
        <v>277</v>
      </c>
      <c r="E5503" s="9" t="s">
        <v>352</v>
      </c>
      <c r="F5503" s="12" t="str">
        <f aca="false">INDEX(品項主檔!$B$2:$B$11,MATCH($E5503,品項主檔!$A$2:$A$11,0))</f>
        <v>三杯雞定食</v>
      </c>
      <c r="G5503" s="12" t="str">
        <f aca="false">INDEX(品項主檔!$C$2:$C$11,MATCH($E5503,品項主檔!$A$2:$A$11,0))</f>
        <v>主食</v>
      </c>
      <c r="H5503" s="17" t="n">
        <f aca="false">SUMIFS(品項年度售價!$D$2:$D$31,品項年度售價!$A$2:$A$31,$B5503,品項年度售價!$B$2:$B$31,$E5503)</f>
        <v>275</v>
      </c>
      <c r="I5503" s="4" t="n">
        <v>285</v>
      </c>
      <c r="J5503" s="14" t="n">
        <f aca="false">H5503*I5503</f>
        <v>78375</v>
      </c>
    </row>
    <row r="5504" customFormat="false" ht="15" hidden="false" customHeight="false" outlineLevel="0" collapsed="false">
      <c r="A5504" s="6" t="str">
        <f aca="false">TEXT(B5504,"0")&amp;"-"&amp;TEXT(C5504,"00")</f>
        <v>2026-05</v>
      </c>
      <c r="B5504" s="4" t="n">
        <v>2026</v>
      </c>
      <c r="C5504" s="4" t="n">
        <v>5</v>
      </c>
      <c r="D5504" s="9" t="s">
        <v>277</v>
      </c>
      <c r="E5504" s="9" t="s">
        <v>354</v>
      </c>
      <c r="F5504" s="12" t="str">
        <f aca="false">INDEX(品項主檔!$B$2:$B$11,MATCH($E5504,品項主檔!$A$2:$A$11,0))</f>
        <v>蔥油雞腿飯</v>
      </c>
      <c r="G5504" s="12" t="str">
        <f aca="false">INDEX(品項主檔!$C$2:$C$11,MATCH($E5504,品項主檔!$A$2:$A$11,0))</f>
        <v>主食</v>
      </c>
      <c r="H5504" s="17" t="n">
        <f aca="false">SUMIFS(品項年度售價!$D$2:$D$31,品項年度售價!$A$2:$A$31,$B5504,品項年度售價!$B$2:$B$31,$E5504)</f>
        <v>240</v>
      </c>
      <c r="I5504" s="4" t="n">
        <v>270</v>
      </c>
      <c r="J5504" s="14" t="n">
        <f aca="false">H5504*I5504</f>
        <v>64800</v>
      </c>
    </row>
    <row r="5505" customFormat="false" ht="15" hidden="false" customHeight="false" outlineLevel="0" collapsed="false">
      <c r="A5505" s="6" t="str">
        <f aca="false">TEXT(B5505,"0")&amp;"-"&amp;TEXT(C5505,"00")</f>
        <v>2026-05</v>
      </c>
      <c r="B5505" s="4" t="n">
        <v>2026</v>
      </c>
      <c r="C5505" s="4" t="n">
        <v>5</v>
      </c>
      <c r="D5505" s="9" t="s">
        <v>277</v>
      </c>
      <c r="E5505" s="9" t="s">
        <v>356</v>
      </c>
      <c r="F5505" s="12" t="str">
        <f aca="false">INDEX(品項主檔!$B$2:$B$11,MATCH($E5505,品項主檔!$A$2:$A$11,0))</f>
        <v>黑胡椒豬排飯</v>
      </c>
      <c r="G5505" s="12" t="str">
        <f aca="false">INDEX(品項主檔!$C$2:$C$11,MATCH($E5505,品項主檔!$A$2:$A$11,0))</f>
        <v>主食</v>
      </c>
      <c r="H5505" s="17" t="n">
        <f aca="false">SUMIFS(品項年度售價!$D$2:$D$31,品項年度售價!$A$2:$A$31,$B5505,品項年度售價!$B$2:$B$31,$E5505)</f>
        <v>255</v>
      </c>
      <c r="I5505" s="4" t="n">
        <v>328</v>
      </c>
      <c r="J5505" s="14" t="n">
        <f aca="false">H5505*I5505</f>
        <v>83640</v>
      </c>
    </row>
    <row r="5506" customFormat="false" ht="15" hidden="false" customHeight="false" outlineLevel="0" collapsed="false">
      <c r="A5506" s="6" t="str">
        <f aca="false">TEXT(B5506,"0")&amp;"-"&amp;TEXT(C5506,"00")</f>
        <v>2026-05</v>
      </c>
      <c r="B5506" s="4" t="n">
        <v>2026</v>
      </c>
      <c r="C5506" s="4" t="n">
        <v>5</v>
      </c>
      <c r="D5506" s="9" t="s">
        <v>277</v>
      </c>
      <c r="E5506" s="9" t="s">
        <v>358</v>
      </c>
      <c r="F5506" s="12" t="str">
        <f aca="false">INDEX(品項主檔!$B$2:$B$11,MATCH($E5506,品項主檔!$A$2:$A$11,0))</f>
        <v>麻油雞湯麵</v>
      </c>
      <c r="G5506" s="12" t="str">
        <f aca="false">INDEX(品項主檔!$C$2:$C$11,MATCH($E5506,品項主檔!$A$2:$A$11,0))</f>
        <v>主食</v>
      </c>
      <c r="H5506" s="17" t="n">
        <f aca="false">SUMIFS(品項年度售價!$D$2:$D$31,品項年度售價!$A$2:$A$31,$B5506,品項年度售價!$B$2:$B$31,$E5506)</f>
        <v>320</v>
      </c>
      <c r="I5506" s="4" t="n">
        <v>169</v>
      </c>
      <c r="J5506" s="14" t="n">
        <f aca="false">H5506*I5506</f>
        <v>54080</v>
      </c>
    </row>
    <row r="5507" customFormat="false" ht="15" hidden="false" customHeight="false" outlineLevel="0" collapsed="false">
      <c r="A5507" s="6" t="str">
        <f aca="false">TEXT(B5507,"0")&amp;"-"&amp;TEXT(C5507,"00")</f>
        <v>2026-05</v>
      </c>
      <c r="B5507" s="4" t="n">
        <v>2026</v>
      </c>
      <c r="C5507" s="4" t="n">
        <v>5</v>
      </c>
      <c r="D5507" s="9" t="s">
        <v>277</v>
      </c>
      <c r="E5507" s="9" t="s">
        <v>360</v>
      </c>
      <c r="F5507" s="12" t="str">
        <f aca="false">INDEX(品項主檔!$B$2:$B$11,MATCH($E5507,品項主檔!$A$2:$A$11,0))</f>
        <v>塔香涼麵</v>
      </c>
      <c r="G5507" s="12" t="str">
        <f aca="false">INDEX(品項主檔!$C$2:$C$11,MATCH($E5507,品項主檔!$A$2:$A$11,0))</f>
        <v>主食</v>
      </c>
      <c r="H5507" s="17" t="n">
        <f aca="false">SUMIFS(品項年度售價!$D$2:$D$31,品項年度售價!$A$2:$A$31,$B5507,品項年度售價!$B$2:$B$31,$E5507)</f>
        <v>195</v>
      </c>
      <c r="I5507" s="4" t="n">
        <v>374</v>
      </c>
      <c r="J5507" s="14" t="n">
        <f aca="false">H5507*I5507</f>
        <v>72930</v>
      </c>
    </row>
    <row r="5508" customFormat="false" ht="15" hidden="false" customHeight="false" outlineLevel="0" collapsed="false">
      <c r="A5508" s="6" t="str">
        <f aca="false">TEXT(B5508,"0")&amp;"-"&amp;TEXT(C5508,"00")</f>
        <v>2026-05</v>
      </c>
      <c r="B5508" s="4" t="n">
        <v>2026</v>
      </c>
      <c r="C5508" s="4" t="n">
        <v>5</v>
      </c>
      <c r="D5508" s="9" t="s">
        <v>277</v>
      </c>
      <c r="E5508" s="9" t="s">
        <v>362</v>
      </c>
      <c r="F5508" s="12" t="str">
        <f aca="false">INDEX(品項主檔!$B$2:$B$11,MATCH($E5508,品項主檔!$A$2:$A$11,0))</f>
        <v>海鮮炒飯</v>
      </c>
      <c r="G5508" s="12" t="str">
        <f aca="false">INDEX(品項主檔!$C$2:$C$11,MATCH($E5508,品項主檔!$A$2:$A$11,0))</f>
        <v>主食</v>
      </c>
      <c r="H5508" s="17" t="n">
        <f aca="false">SUMIFS(品項年度售價!$D$2:$D$31,品項年度售價!$A$2:$A$31,$B5508,品項年度售價!$B$2:$B$31,$E5508)</f>
        <v>265</v>
      </c>
      <c r="I5508" s="4" t="n">
        <v>357</v>
      </c>
      <c r="J5508" s="14" t="n">
        <f aca="false">H5508*I5508</f>
        <v>94605</v>
      </c>
    </row>
    <row r="5509" customFormat="false" ht="15" hidden="false" customHeight="false" outlineLevel="0" collapsed="false">
      <c r="A5509" s="6" t="str">
        <f aca="false">TEXT(B5509,"0")&amp;"-"&amp;TEXT(C5509,"00")</f>
        <v>2026-05</v>
      </c>
      <c r="B5509" s="4" t="n">
        <v>2026</v>
      </c>
      <c r="C5509" s="4" t="n">
        <v>5</v>
      </c>
      <c r="D5509" s="9" t="s">
        <v>277</v>
      </c>
      <c r="E5509" s="9" t="s">
        <v>364</v>
      </c>
      <c r="F5509" s="12" t="str">
        <f aca="false">INDEX(品項主檔!$B$2:$B$11,MATCH($E5509,品項主檔!$A$2:$A$11,0))</f>
        <v>酸辣湯</v>
      </c>
      <c r="G5509" s="12" t="str">
        <f aca="false">INDEX(品項主檔!$C$2:$C$11,MATCH($E5509,品項主檔!$A$2:$A$11,0))</f>
        <v>湯品</v>
      </c>
      <c r="H5509" s="17" t="n">
        <f aca="false">SUMIFS(品項年度售價!$D$2:$D$31,品項年度售價!$A$2:$A$31,$B5509,品項年度售價!$B$2:$B$31,$E5509)</f>
        <v>65</v>
      </c>
      <c r="I5509" s="4" t="n">
        <v>1292</v>
      </c>
      <c r="J5509" s="14" t="n">
        <f aca="false">H5509*I5509</f>
        <v>83980</v>
      </c>
    </row>
    <row r="5510" customFormat="false" ht="15" hidden="false" customHeight="false" outlineLevel="0" collapsed="false">
      <c r="A5510" s="6" t="str">
        <f aca="false">TEXT(B5510,"0")&amp;"-"&amp;TEXT(C5510,"00")</f>
        <v>2026-05</v>
      </c>
      <c r="B5510" s="4" t="n">
        <v>2026</v>
      </c>
      <c r="C5510" s="4" t="n">
        <v>5</v>
      </c>
      <c r="D5510" s="9" t="s">
        <v>277</v>
      </c>
      <c r="E5510" s="9" t="s">
        <v>367</v>
      </c>
      <c r="F5510" s="12" t="str">
        <f aca="false">INDEX(品項主檔!$B$2:$B$11,MATCH($E5510,品項主檔!$A$2:$A$11,0))</f>
        <v>招牌滷味拼盤</v>
      </c>
      <c r="G5510" s="12" t="str">
        <f aca="false">INDEX(品項主檔!$C$2:$C$11,MATCH($E5510,品項主檔!$A$2:$A$11,0))</f>
        <v>小菜</v>
      </c>
      <c r="H5510" s="17" t="n">
        <f aca="false">SUMIFS(品項年度售價!$D$2:$D$31,品項年度售價!$A$2:$A$31,$B5510,品項年度售價!$B$2:$B$31,$E5510)</f>
        <v>130</v>
      </c>
      <c r="I5510" s="4" t="n">
        <v>1029</v>
      </c>
      <c r="J5510" s="14" t="n">
        <f aca="false">H5510*I5510</f>
        <v>133770</v>
      </c>
    </row>
    <row r="5511" customFormat="false" ht="15" hidden="false" customHeight="false" outlineLevel="0" collapsed="false">
      <c r="A5511" s="6" t="str">
        <f aca="false">TEXT(B5511,"0")&amp;"-"&amp;TEXT(C5511,"00")</f>
        <v>2026-05</v>
      </c>
      <c r="B5511" s="4" t="n">
        <v>2026</v>
      </c>
      <c r="C5511" s="4" t="n">
        <v>5</v>
      </c>
      <c r="D5511" s="9" t="s">
        <v>277</v>
      </c>
      <c r="E5511" s="9" t="s">
        <v>370</v>
      </c>
      <c r="F5511" s="12" t="str">
        <f aca="false">INDEX(品項主檔!$B$2:$B$11,MATCH($E5511,品項主檔!$A$2:$A$11,0))</f>
        <v>古早味紅茶</v>
      </c>
      <c r="G5511" s="12" t="str">
        <f aca="false">INDEX(品項主檔!$C$2:$C$11,MATCH($E5511,品項主檔!$A$2:$A$11,0))</f>
        <v>飲品</v>
      </c>
      <c r="H5511" s="17" t="n">
        <f aca="false">SUMIFS(品項年度售價!$D$2:$D$31,品項年度售價!$A$2:$A$31,$B5511,品項年度售價!$B$2:$B$31,$E5511)</f>
        <v>45</v>
      </c>
      <c r="I5511" s="4" t="n">
        <v>3271</v>
      </c>
      <c r="J5511" s="14" t="n">
        <f aca="false">H5511*I5511</f>
        <v>147195</v>
      </c>
    </row>
    <row r="5512" customFormat="false" ht="15" hidden="false" customHeight="false" outlineLevel="0" collapsed="false">
      <c r="A5512" s="6" t="str">
        <f aca="false">TEXT(B5512,"0")&amp;"-"&amp;TEXT(C5512,"00")</f>
        <v>2026-05</v>
      </c>
      <c r="B5512" s="4" t="n">
        <v>2026</v>
      </c>
      <c r="C5512" s="4" t="n">
        <v>5</v>
      </c>
      <c r="D5512" s="9" t="s">
        <v>288</v>
      </c>
      <c r="E5512" s="9" t="s">
        <v>349</v>
      </c>
      <c r="F5512" s="12" t="str">
        <f aca="false">INDEX(品項主檔!$B$2:$B$11,MATCH($E5512,品項主檔!$A$2:$A$11,0))</f>
        <v>招牌牛肉麵</v>
      </c>
      <c r="G5512" s="12" t="str">
        <f aca="false">INDEX(品項主檔!$C$2:$C$11,MATCH($E5512,品項主檔!$A$2:$A$11,0))</f>
        <v>主食</v>
      </c>
      <c r="H5512" s="17" t="n">
        <f aca="false">SUMIFS(品項年度售價!$D$2:$D$31,品項年度售價!$A$2:$A$31,$B5512,品項年度售價!$B$2:$B$31,$E5512)</f>
        <v>305</v>
      </c>
      <c r="I5512" s="4" t="n">
        <v>328</v>
      </c>
      <c r="J5512" s="14" t="n">
        <f aca="false">H5512*I5512</f>
        <v>100040</v>
      </c>
    </row>
    <row r="5513" customFormat="false" ht="15" hidden="false" customHeight="false" outlineLevel="0" collapsed="false">
      <c r="A5513" s="6" t="str">
        <f aca="false">TEXT(B5513,"0")&amp;"-"&amp;TEXT(C5513,"00")</f>
        <v>2026-05</v>
      </c>
      <c r="B5513" s="4" t="n">
        <v>2026</v>
      </c>
      <c r="C5513" s="4" t="n">
        <v>5</v>
      </c>
      <c r="D5513" s="9" t="s">
        <v>288</v>
      </c>
      <c r="E5513" s="9" t="s">
        <v>352</v>
      </c>
      <c r="F5513" s="12" t="str">
        <f aca="false">INDEX(品項主檔!$B$2:$B$11,MATCH($E5513,品項主檔!$A$2:$A$11,0))</f>
        <v>三杯雞定食</v>
      </c>
      <c r="G5513" s="12" t="str">
        <f aca="false">INDEX(品項主檔!$C$2:$C$11,MATCH($E5513,品項主檔!$A$2:$A$11,0))</f>
        <v>主食</v>
      </c>
      <c r="H5513" s="17" t="n">
        <f aca="false">SUMIFS(品項年度售價!$D$2:$D$31,品項年度售價!$A$2:$A$31,$B5513,品項年度售價!$B$2:$B$31,$E5513)</f>
        <v>275</v>
      </c>
      <c r="I5513" s="4" t="n">
        <v>408</v>
      </c>
      <c r="J5513" s="14" t="n">
        <f aca="false">H5513*I5513</f>
        <v>112200</v>
      </c>
    </row>
    <row r="5514" customFormat="false" ht="15" hidden="false" customHeight="false" outlineLevel="0" collapsed="false">
      <c r="A5514" s="6" t="str">
        <f aca="false">TEXT(B5514,"0")&amp;"-"&amp;TEXT(C5514,"00")</f>
        <v>2026-05</v>
      </c>
      <c r="B5514" s="4" t="n">
        <v>2026</v>
      </c>
      <c r="C5514" s="4" t="n">
        <v>5</v>
      </c>
      <c r="D5514" s="9" t="s">
        <v>288</v>
      </c>
      <c r="E5514" s="9" t="s">
        <v>354</v>
      </c>
      <c r="F5514" s="12" t="str">
        <f aca="false">INDEX(品項主檔!$B$2:$B$11,MATCH($E5514,品項主檔!$A$2:$A$11,0))</f>
        <v>蔥油雞腿飯</v>
      </c>
      <c r="G5514" s="12" t="str">
        <f aca="false">INDEX(品項主檔!$C$2:$C$11,MATCH($E5514,品項主檔!$A$2:$A$11,0))</f>
        <v>主食</v>
      </c>
      <c r="H5514" s="17" t="n">
        <f aca="false">SUMIFS(品項年度售價!$D$2:$D$31,品項年度售價!$A$2:$A$31,$B5514,品項年度售價!$B$2:$B$31,$E5514)</f>
        <v>240</v>
      </c>
      <c r="I5514" s="4" t="n">
        <v>371</v>
      </c>
      <c r="J5514" s="14" t="n">
        <f aca="false">H5514*I5514</f>
        <v>89040</v>
      </c>
    </row>
    <row r="5515" customFormat="false" ht="15" hidden="false" customHeight="false" outlineLevel="0" collapsed="false">
      <c r="A5515" s="6" t="str">
        <f aca="false">TEXT(B5515,"0")&amp;"-"&amp;TEXT(C5515,"00")</f>
        <v>2026-05</v>
      </c>
      <c r="B5515" s="4" t="n">
        <v>2026</v>
      </c>
      <c r="C5515" s="4" t="n">
        <v>5</v>
      </c>
      <c r="D5515" s="9" t="s">
        <v>288</v>
      </c>
      <c r="E5515" s="9" t="s">
        <v>356</v>
      </c>
      <c r="F5515" s="12" t="str">
        <f aca="false">INDEX(品項主檔!$B$2:$B$11,MATCH($E5515,品項主檔!$A$2:$A$11,0))</f>
        <v>黑胡椒豬排飯</v>
      </c>
      <c r="G5515" s="12" t="str">
        <f aca="false">INDEX(品項主檔!$C$2:$C$11,MATCH($E5515,品項主檔!$A$2:$A$11,0))</f>
        <v>主食</v>
      </c>
      <c r="H5515" s="17" t="n">
        <f aca="false">SUMIFS(品項年度售價!$D$2:$D$31,品項年度售價!$A$2:$A$31,$B5515,品項年度售價!$B$2:$B$31,$E5515)</f>
        <v>255</v>
      </c>
      <c r="I5515" s="4" t="n">
        <v>512</v>
      </c>
      <c r="J5515" s="14" t="n">
        <f aca="false">H5515*I5515</f>
        <v>130560</v>
      </c>
    </row>
    <row r="5516" customFormat="false" ht="15" hidden="false" customHeight="false" outlineLevel="0" collapsed="false">
      <c r="A5516" s="6" t="str">
        <f aca="false">TEXT(B5516,"0")&amp;"-"&amp;TEXT(C5516,"00")</f>
        <v>2026-05</v>
      </c>
      <c r="B5516" s="4" t="n">
        <v>2026</v>
      </c>
      <c r="C5516" s="4" t="n">
        <v>5</v>
      </c>
      <c r="D5516" s="9" t="s">
        <v>288</v>
      </c>
      <c r="E5516" s="9" t="s">
        <v>358</v>
      </c>
      <c r="F5516" s="12" t="str">
        <f aca="false">INDEX(品項主檔!$B$2:$B$11,MATCH($E5516,品項主檔!$A$2:$A$11,0))</f>
        <v>麻油雞湯麵</v>
      </c>
      <c r="G5516" s="12" t="str">
        <f aca="false">INDEX(品項主檔!$C$2:$C$11,MATCH($E5516,品項主檔!$A$2:$A$11,0))</f>
        <v>主食</v>
      </c>
      <c r="H5516" s="17" t="n">
        <f aca="false">SUMIFS(品項年度售價!$D$2:$D$31,品項年度售價!$A$2:$A$31,$B5516,品項年度售價!$B$2:$B$31,$E5516)</f>
        <v>320</v>
      </c>
      <c r="I5516" s="4" t="n">
        <v>311</v>
      </c>
      <c r="J5516" s="14" t="n">
        <f aca="false">H5516*I5516</f>
        <v>99520</v>
      </c>
    </row>
    <row r="5517" customFormat="false" ht="15" hidden="false" customHeight="false" outlineLevel="0" collapsed="false">
      <c r="A5517" s="6" t="str">
        <f aca="false">TEXT(B5517,"0")&amp;"-"&amp;TEXT(C5517,"00")</f>
        <v>2026-05</v>
      </c>
      <c r="B5517" s="4" t="n">
        <v>2026</v>
      </c>
      <c r="C5517" s="4" t="n">
        <v>5</v>
      </c>
      <c r="D5517" s="9" t="s">
        <v>288</v>
      </c>
      <c r="E5517" s="9" t="s">
        <v>360</v>
      </c>
      <c r="F5517" s="12" t="str">
        <f aca="false">INDEX(品項主檔!$B$2:$B$11,MATCH($E5517,品項主檔!$A$2:$A$11,0))</f>
        <v>塔香涼麵</v>
      </c>
      <c r="G5517" s="12" t="str">
        <f aca="false">INDEX(品項主檔!$C$2:$C$11,MATCH($E5517,品項主檔!$A$2:$A$11,0))</f>
        <v>主食</v>
      </c>
      <c r="H5517" s="17" t="n">
        <f aca="false">SUMIFS(品項年度售價!$D$2:$D$31,品項年度售價!$A$2:$A$31,$B5517,品項年度售價!$B$2:$B$31,$E5517)</f>
        <v>195</v>
      </c>
      <c r="I5517" s="4" t="n">
        <v>543</v>
      </c>
      <c r="J5517" s="14" t="n">
        <f aca="false">H5517*I5517</f>
        <v>105885</v>
      </c>
    </row>
    <row r="5518" customFormat="false" ht="15" hidden="false" customHeight="false" outlineLevel="0" collapsed="false">
      <c r="A5518" s="6" t="str">
        <f aca="false">TEXT(B5518,"0")&amp;"-"&amp;TEXT(C5518,"00")</f>
        <v>2026-05</v>
      </c>
      <c r="B5518" s="4" t="n">
        <v>2026</v>
      </c>
      <c r="C5518" s="4" t="n">
        <v>5</v>
      </c>
      <c r="D5518" s="9" t="s">
        <v>288</v>
      </c>
      <c r="E5518" s="9" t="s">
        <v>362</v>
      </c>
      <c r="F5518" s="12" t="str">
        <f aca="false">INDEX(品項主檔!$B$2:$B$11,MATCH($E5518,品項主檔!$A$2:$A$11,0))</f>
        <v>海鮮炒飯</v>
      </c>
      <c r="G5518" s="12" t="str">
        <f aca="false">INDEX(品項主檔!$C$2:$C$11,MATCH($E5518,品項主檔!$A$2:$A$11,0))</f>
        <v>主食</v>
      </c>
      <c r="H5518" s="17" t="n">
        <f aca="false">SUMIFS(品項年度售價!$D$2:$D$31,品項年度售價!$A$2:$A$31,$B5518,品項年度售價!$B$2:$B$31,$E5518)</f>
        <v>265</v>
      </c>
      <c r="I5518" s="4" t="n">
        <v>471</v>
      </c>
      <c r="J5518" s="14" t="n">
        <f aca="false">H5518*I5518</f>
        <v>124815</v>
      </c>
    </row>
    <row r="5519" customFormat="false" ht="15" hidden="false" customHeight="false" outlineLevel="0" collapsed="false">
      <c r="A5519" s="6" t="str">
        <f aca="false">TEXT(B5519,"0")&amp;"-"&amp;TEXT(C5519,"00")</f>
        <v>2026-05</v>
      </c>
      <c r="B5519" s="4" t="n">
        <v>2026</v>
      </c>
      <c r="C5519" s="4" t="n">
        <v>5</v>
      </c>
      <c r="D5519" s="9" t="s">
        <v>288</v>
      </c>
      <c r="E5519" s="9" t="s">
        <v>364</v>
      </c>
      <c r="F5519" s="12" t="str">
        <f aca="false">INDEX(品項主檔!$B$2:$B$11,MATCH($E5519,品項主檔!$A$2:$A$11,0))</f>
        <v>酸辣湯</v>
      </c>
      <c r="G5519" s="12" t="str">
        <f aca="false">INDEX(品項主檔!$C$2:$C$11,MATCH($E5519,品項主檔!$A$2:$A$11,0))</f>
        <v>湯品</v>
      </c>
      <c r="H5519" s="17" t="n">
        <f aca="false">SUMIFS(品項年度售價!$D$2:$D$31,品項年度售價!$A$2:$A$31,$B5519,品項年度售價!$B$2:$B$31,$E5519)</f>
        <v>65</v>
      </c>
      <c r="I5519" s="4" t="n">
        <v>2099</v>
      </c>
      <c r="J5519" s="14" t="n">
        <f aca="false">H5519*I5519</f>
        <v>136435</v>
      </c>
    </row>
    <row r="5520" customFormat="false" ht="15" hidden="false" customHeight="false" outlineLevel="0" collapsed="false">
      <c r="A5520" s="6" t="str">
        <f aca="false">TEXT(B5520,"0")&amp;"-"&amp;TEXT(C5520,"00")</f>
        <v>2026-05</v>
      </c>
      <c r="B5520" s="4" t="n">
        <v>2026</v>
      </c>
      <c r="C5520" s="4" t="n">
        <v>5</v>
      </c>
      <c r="D5520" s="9" t="s">
        <v>288</v>
      </c>
      <c r="E5520" s="9" t="s">
        <v>367</v>
      </c>
      <c r="F5520" s="12" t="str">
        <f aca="false">INDEX(品項主檔!$B$2:$B$11,MATCH($E5520,品項主檔!$A$2:$A$11,0))</f>
        <v>招牌滷味拼盤</v>
      </c>
      <c r="G5520" s="12" t="str">
        <f aca="false">INDEX(品項主檔!$C$2:$C$11,MATCH($E5520,品項主檔!$A$2:$A$11,0))</f>
        <v>小菜</v>
      </c>
      <c r="H5520" s="17" t="n">
        <f aca="false">SUMIFS(品項年度售價!$D$2:$D$31,品項年度售價!$A$2:$A$31,$B5520,品項年度售價!$B$2:$B$31,$E5520)</f>
        <v>130</v>
      </c>
      <c r="I5520" s="4" t="n">
        <v>1459</v>
      </c>
      <c r="J5520" s="14" t="n">
        <f aca="false">H5520*I5520</f>
        <v>189670</v>
      </c>
    </row>
    <row r="5521" customFormat="false" ht="15" hidden="false" customHeight="false" outlineLevel="0" collapsed="false">
      <c r="A5521" s="6" t="str">
        <f aca="false">TEXT(B5521,"0")&amp;"-"&amp;TEXT(C5521,"00")</f>
        <v>2026-05</v>
      </c>
      <c r="B5521" s="4" t="n">
        <v>2026</v>
      </c>
      <c r="C5521" s="4" t="n">
        <v>5</v>
      </c>
      <c r="D5521" s="9" t="s">
        <v>288</v>
      </c>
      <c r="E5521" s="9" t="s">
        <v>370</v>
      </c>
      <c r="F5521" s="12" t="str">
        <f aca="false">INDEX(品項主檔!$B$2:$B$11,MATCH($E5521,品項主檔!$A$2:$A$11,0))</f>
        <v>古早味紅茶</v>
      </c>
      <c r="G5521" s="12" t="str">
        <f aca="false">INDEX(品項主檔!$C$2:$C$11,MATCH($E5521,品項主檔!$A$2:$A$11,0))</f>
        <v>飲品</v>
      </c>
      <c r="H5521" s="17" t="n">
        <f aca="false">SUMIFS(品項年度售價!$D$2:$D$31,品項年度售價!$A$2:$A$31,$B5521,品項年度售價!$B$2:$B$31,$E5521)</f>
        <v>45</v>
      </c>
      <c r="I5521" s="4" t="n">
        <v>4295</v>
      </c>
      <c r="J5521" s="14" t="n">
        <f aca="false">H5521*I5521</f>
        <v>193275</v>
      </c>
    </row>
    <row r="5522" customFormat="false" ht="15" hidden="false" customHeight="false" outlineLevel="0" collapsed="false">
      <c r="A5522" s="6" t="str">
        <f aca="false">TEXT(B5522,"0")&amp;"-"&amp;TEXT(C5522,"00")</f>
        <v>2026-05</v>
      </c>
      <c r="B5522" s="4" t="n">
        <v>2026</v>
      </c>
      <c r="C5522" s="4" t="n">
        <v>5</v>
      </c>
      <c r="D5522" s="9" t="s">
        <v>292</v>
      </c>
      <c r="E5522" s="9" t="s">
        <v>349</v>
      </c>
      <c r="F5522" s="12" t="str">
        <f aca="false">INDEX(品項主檔!$B$2:$B$11,MATCH($E5522,品項主檔!$A$2:$A$11,0))</f>
        <v>招牌牛肉麵</v>
      </c>
      <c r="G5522" s="12" t="str">
        <f aca="false">INDEX(品項主檔!$C$2:$C$11,MATCH($E5522,品項主檔!$A$2:$A$11,0))</f>
        <v>主食</v>
      </c>
      <c r="H5522" s="17" t="n">
        <f aca="false">SUMIFS(品項年度售價!$D$2:$D$31,品項年度售價!$A$2:$A$31,$B5522,品項年度售價!$B$2:$B$31,$E5522)</f>
        <v>305</v>
      </c>
      <c r="I5522" s="4" t="n">
        <v>338</v>
      </c>
      <c r="J5522" s="14" t="n">
        <f aca="false">H5522*I5522</f>
        <v>103090</v>
      </c>
    </row>
    <row r="5523" customFormat="false" ht="15" hidden="false" customHeight="false" outlineLevel="0" collapsed="false">
      <c r="A5523" s="6" t="str">
        <f aca="false">TEXT(B5523,"0")&amp;"-"&amp;TEXT(C5523,"00")</f>
        <v>2026-05</v>
      </c>
      <c r="B5523" s="4" t="n">
        <v>2026</v>
      </c>
      <c r="C5523" s="4" t="n">
        <v>5</v>
      </c>
      <c r="D5523" s="9" t="s">
        <v>292</v>
      </c>
      <c r="E5523" s="9" t="s">
        <v>352</v>
      </c>
      <c r="F5523" s="12" t="str">
        <f aca="false">INDEX(品項主檔!$B$2:$B$11,MATCH($E5523,品項主檔!$A$2:$A$11,0))</f>
        <v>三杯雞定食</v>
      </c>
      <c r="G5523" s="12" t="str">
        <f aca="false">INDEX(品項主檔!$C$2:$C$11,MATCH($E5523,品項主檔!$A$2:$A$11,0))</f>
        <v>主食</v>
      </c>
      <c r="H5523" s="17" t="n">
        <f aca="false">SUMIFS(品項年度售價!$D$2:$D$31,品項年度售價!$A$2:$A$31,$B5523,品項年度售價!$B$2:$B$31,$E5523)</f>
        <v>275</v>
      </c>
      <c r="I5523" s="4" t="n">
        <v>322</v>
      </c>
      <c r="J5523" s="14" t="n">
        <f aca="false">H5523*I5523</f>
        <v>88550</v>
      </c>
    </row>
    <row r="5524" customFormat="false" ht="15" hidden="false" customHeight="false" outlineLevel="0" collapsed="false">
      <c r="A5524" s="6" t="str">
        <f aca="false">TEXT(B5524,"0")&amp;"-"&amp;TEXT(C5524,"00")</f>
        <v>2026-05</v>
      </c>
      <c r="B5524" s="4" t="n">
        <v>2026</v>
      </c>
      <c r="C5524" s="4" t="n">
        <v>5</v>
      </c>
      <c r="D5524" s="9" t="s">
        <v>292</v>
      </c>
      <c r="E5524" s="9" t="s">
        <v>354</v>
      </c>
      <c r="F5524" s="12" t="str">
        <f aca="false">INDEX(品項主檔!$B$2:$B$11,MATCH($E5524,品項主檔!$A$2:$A$11,0))</f>
        <v>蔥油雞腿飯</v>
      </c>
      <c r="G5524" s="12" t="str">
        <f aca="false">INDEX(品項主檔!$C$2:$C$11,MATCH($E5524,品項主檔!$A$2:$A$11,0))</f>
        <v>主食</v>
      </c>
      <c r="H5524" s="17" t="n">
        <f aca="false">SUMIFS(品項年度售價!$D$2:$D$31,品項年度售價!$A$2:$A$31,$B5524,品項年度售價!$B$2:$B$31,$E5524)</f>
        <v>240</v>
      </c>
      <c r="I5524" s="4" t="n">
        <v>468</v>
      </c>
      <c r="J5524" s="14" t="n">
        <f aca="false">H5524*I5524</f>
        <v>112320</v>
      </c>
    </row>
    <row r="5525" customFormat="false" ht="15" hidden="false" customHeight="false" outlineLevel="0" collapsed="false">
      <c r="A5525" s="6" t="str">
        <f aca="false">TEXT(B5525,"0")&amp;"-"&amp;TEXT(C5525,"00")</f>
        <v>2026-05</v>
      </c>
      <c r="B5525" s="4" t="n">
        <v>2026</v>
      </c>
      <c r="C5525" s="4" t="n">
        <v>5</v>
      </c>
      <c r="D5525" s="9" t="s">
        <v>292</v>
      </c>
      <c r="E5525" s="9" t="s">
        <v>356</v>
      </c>
      <c r="F5525" s="12" t="str">
        <f aca="false">INDEX(品項主檔!$B$2:$B$11,MATCH($E5525,品項主檔!$A$2:$A$11,0))</f>
        <v>黑胡椒豬排飯</v>
      </c>
      <c r="G5525" s="12" t="str">
        <f aca="false">INDEX(品項主檔!$C$2:$C$11,MATCH($E5525,品項主檔!$A$2:$A$11,0))</f>
        <v>主食</v>
      </c>
      <c r="H5525" s="17" t="n">
        <f aca="false">SUMIFS(品項年度售價!$D$2:$D$31,品項年度售價!$A$2:$A$31,$B5525,品項年度售價!$B$2:$B$31,$E5525)</f>
        <v>255</v>
      </c>
      <c r="I5525" s="4" t="n">
        <v>358</v>
      </c>
      <c r="J5525" s="14" t="n">
        <f aca="false">H5525*I5525</f>
        <v>91290</v>
      </c>
    </row>
    <row r="5526" customFormat="false" ht="15" hidden="false" customHeight="false" outlineLevel="0" collapsed="false">
      <c r="A5526" s="6" t="str">
        <f aca="false">TEXT(B5526,"0")&amp;"-"&amp;TEXT(C5526,"00")</f>
        <v>2026-05</v>
      </c>
      <c r="B5526" s="4" t="n">
        <v>2026</v>
      </c>
      <c r="C5526" s="4" t="n">
        <v>5</v>
      </c>
      <c r="D5526" s="9" t="s">
        <v>292</v>
      </c>
      <c r="E5526" s="9" t="s">
        <v>358</v>
      </c>
      <c r="F5526" s="12" t="str">
        <f aca="false">INDEX(品項主檔!$B$2:$B$11,MATCH($E5526,品項主檔!$A$2:$A$11,0))</f>
        <v>麻油雞湯麵</v>
      </c>
      <c r="G5526" s="12" t="str">
        <f aca="false">INDEX(品項主檔!$C$2:$C$11,MATCH($E5526,品項主檔!$A$2:$A$11,0))</f>
        <v>主食</v>
      </c>
      <c r="H5526" s="17" t="n">
        <f aca="false">SUMIFS(品項年度售價!$D$2:$D$31,品項年度售價!$A$2:$A$31,$B5526,品項年度售價!$B$2:$B$31,$E5526)</f>
        <v>320</v>
      </c>
      <c r="I5526" s="4" t="n">
        <v>249</v>
      </c>
      <c r="J5526" s="14" t="n">
        <f aca="false">H5526*I5526</f>
        <v>79680</v>
      </c>
    </row>
    <row r="5527" customFormat="false" ht="15" hidden="false" customHeight="false" outlineLevel="0" collapsed="false">
      <c r="A5527" s="6" t="str">
        <f aca="false">TEXT(B5527,"0")&amp;"-"&amp;TEXT(C5527,"00")</f>
        <v>2026-05</v>
      </c>
      <c r="B5527" s="4" t="n">
        <v>2026</v>
      </c>
      <c r="C5527" s="4" t="n">
        <v>5</v>
      </c>
      <c r="D5527" s="9" t="s">
        <v>292</v>
      </c>
      <c r="E5527" s="9" t="s">
        <v>360</v>
      </c>
      <c r="F5527" s="12" t="str">
        <f aca="false">INDEX(品項主檔!$B$2:$B$11,MATCH($E5527,品項主檔!$A$2:$A$11,0))</f>
        <v>塔香涼麵</v>
      </c>
      <c r="G5527" s="12" t="str">
        <f aca="false">INDEX(品項主檔!$C$2:$C$11,MATCH($E5527,品項主檔!$A$2:$A$11,0))</f>
        <v>主食</v>
      </c>
      <c r="H5527" s="17" t="n">
        <f aca="false">SUMIFS(品項年度售價!$D$2:$D$31,品項年度售價!$A$2:$A$31,$B5527,品項年度售價!$B$2:$B$31,$E5527)</f>
        <v>195</v>
      </c>
      <c r="I5527" s="4" t="n">
        <v>505</v>
      </c>
      <c r="J5527" s="14" t="n">
        <f aca="false">H5527*I5527</f>
        <v>98475</v>
      </c>
    </row>
    <row r="5528" customFormat="false" ht="15" hidden="false" customHeight="false" outlineLevel="0" collapsed="false">
      <c r="A5528" s="6" t="str">
        <f aca="false">TEXT(B5528,"0")&amp;"-"&amp;TEXT(C5528,"00")</f>
        <v>2026-05</v>
      </c>
      <c r="B5528" s="4" t="n">
        <v>2026</v>
      </c>
      <c r="C5528" s="4" t="n">
        <v>5</v>
      </c>
      <c r="D5528" s="9" t="s">
        <v>292</v>
      </c>
      <c r="E5528" s="9" t="s">
        <v>362</v>
      </c>
      <c r="F5528" s="12" t="str">
        <f aca="false">INDEX(品項主檔!$B$2:$B$11,MATCH($E5528,品項主檔!$A$2:$A$11,0))</f>
        <v>海鮮炒飯</v>
      </c>
      <c r="G5528" s="12" t="str">
        <f aca="false">INDEX(品項主檔!$C$2:$C$11,MATCH($E5528,品項主檔!$A$2:$A$11,0))</f>
        <v>主食</v>
      </c>
      <c r="H5528" s="17" t="n">
        <f aca="false">SUMIFS(品項年度售價!$D$2:$D$31,品項年度售價!$A$2:$A$31,$B5528,品項年度售價!$B$2:$B$31,$E5528)</f>
        <v>265</v>
      </c>
      <c r="I5528" s="4" t="n">
        <v>384</v>
      </c>
      <c r="J5528" s="14" t="n">
        <f aca="false">H5528*I5528</f>
        <v>101760</v>
      </c>
    </row>
    <row r="5529" customFormat="false" ht="15" hidden="false" customHeight="false" outlineLevel="0" collapsed="false">
      <c r="A5529" s="6" t="str">
        <f aca="false">TEXT(B5529,"0")&amp;"-"&amp;TEXT(C5529,"00")</f>
        <v>2026-05</v>
      </c>
      <c r="B5529" s="4" t="n">
        <v>2026</v>
      </c>
      <c r="C5529" s="4" t="n">
        <v>5</v>
      </c>
      <c r="D5529" s="9" t="s">
        <v>292</v>
      </c>
      <c r="E5529" s="9" t="s">
        <v>364</v>
      </c>
      <c r="F5529" s="12" t="str">
        <f aca="false">INDEX(品項主檔!$B$2:$B$11,MATCH($E5529,品項主檔!$A$2:$A$11,0))</f>
        <v>酸辣湯</v>
      </c>
      <c r="G5529" s="12" t="str">
        <f aca="false">INDEX(品項主檔!$C$2:$C$11,MATCH($E5529,品項主檔!$A$2:$A$11,0))</f>
        <v>湯品</v>
      </c>
      <c r="H5529" s="17" t="n">
        <f aca="false">SUMIFS(品項年度售價!$D$2:$D$31,品項年度售價!$A$2:$A$31,$B5529,品項年度售價!$B$2:$B$31,$E5529)</f>
        <v>65</v>
      </c>
      <c r="I5529" s="4" t="n">
        <v>1617</v>
      </c>
      <c r="J5529" s="14" t="n">
        <f aca="false">H5529*I5529</f>
        <v>105105</v>
      </c>
    </row>
    <row r="5530" customFormat="false" ht="15" hidden="false" customHeight="false" outlineLevel="0" collapsed="false">
      <c r="A5530" s="6" t="str">
        <f aca="false">TEXT(B5530,"0")&amp;"-"&amp;TEXT(C5530,"00")</f>
        <v>2026-05</v>
      </c>
      <c r="B5530" s="4" t="n">
        <v>2026</v>
      </c>
      <c r="C5530" s="4" t="n">
        <v>5</v>
      </c>
      <c r="D5530" s="9" t="s">
        <v>292</v>
      </c>
      <c r="E5530" s="9" t="s">
        <v>367</v>
      </c>
      <c r="F5530" s="12" t="str">
        <f aca="false">INDEX(品項主檔!$B$2:$B$11,MATCH($E5530,品項主檔!$A$2:$A$11,0))</f>
        <v>招牌滷味拼盤</v>
      </c>
      <c r="G5530" s="12" t="str">
        <f aca="false">INDEX(品項主檔!$C$2:$C$11,MATCH($E5530,品項主檔!$A$2:$A$11,0))</f>
        <v>小菜</v>
      </c>
      <c r="H5530" s="17" t="n">
        <f aca="false">SUMIFS(品項年度售價!$D$2:$D$31,品項年度售價!$A$2:$A$31,$B5530,品項年度售價!$B$2:$B$31,$E5530)</f>
        <v>130</v>
      </c>
      <c r="I5530" s="4" t="n">
        <v>1676</v>
      </c>
      <c r="J5530" s="14" t="n">
        <f aca="false">H5530*I5530</f>
        <v>217880</v>
      </c>
    </row>
    <row r="5531" customFormat="false" ht="15" hidden="false" customHeight="false" outlineLevel="0" collapsed="false">
      <c r="A5531" s="6" t="str">
        <f aca="false">TEXT(B5531,"0")&amp;"-"&amp;TEXT(C5531,"00")</f>
        <v>2026-05</v>
      </c>
      <c r="B5531" s="4" t="n">
        <v>2026</v>
      </c>
      <c r="C5531" s="4" t="n">
        <v>5</v>
      </c>
      <c r="D5531" s="9" t="s">
        <v>292</v>
      </c>
      <c r="E5531" s="9" t="s">
        <v>370</v>
      </c>
      <c r="F5531" s="12" t="str">
        <f aca="false">INDEX(品項主檔!$B$2:$B$11,MATCH($E5531,品項主檔!$A$2:$A$11,0))</f>
        <v>古早味紅茶</v>
      </c>
      <c r="G5531" s="12" t="str">
        <f aca="false">INDEX(品項主檔!$C$2:$C$11,MATCH($E5531,品項主檔!$A$2:$A$11,0))</f>
        <v>飲品</v>
      </c>
      <c r="H5531" s="17" t="n">
        <f aca="false">SUMIFS(品項年度售價!$D$2:$D$31,品項年度售價!$A$2:$A$31,$B5531,品項年度售價!$B$2:$B$31,$E5531)</f>
        <v>45</v>
      </c>
      <c r="I5531" s="4" t="n">
        <v>5178</v>
      </c>
      <c r="J5531" s="14" t="n">
        <f aca="false">H5531*I5531</f>
        <v>233010</v>
      </c>
    </row>
    <row r="5532" customFormat="false" ht="15" hidden="false" customHeight="false" outlineLevel="0" collapsed="false">
      <c r="A5532" s="6" t="str">
        <f aca="false">TEXT(B5532,"0")&amp;"-"&amp;TEXT(C5532,"00")</f>
        <v>2026-05</v>
      </c>
      <c r="B5532" s="4" t="n">
        <v>2026</v>
      </c>
      <c r="C5532" s="4" t="n">
        <v>5</v>
      </c>
      <c r="D5532" s="9" t="s">
        <v>315</v>
      </c>
      <c r="E5532" s="9" t="s">
        <v>349</v>
      </c>
      <c r="F5532" s="12" t="str">
        <f aca="false">INDEX(品項主檔!$B$2:$B$11,MATCH($E5532,品項主檔!$A$2:$A$11,0))</f>
        <v>招牌牛肉麵</v>
      </c>
      <c r="G5532" s="12" t="str">
        <f aca="false">INDEX(品項主檔!$C$2:$C$11,MATCH($E5532,品項主檔!$A$2:$A$11,0))</f>
        <v>主食</v>
      </c>
      <c r="H5532" s="17" t="n">
        <f aca="false">SUMIFS(品項年度售價!$D$2:$D$31,品項年度售價!$A$2:$A$31,$B5532,品項年度售價!$B$2:$B$31,$E5532)</f>
        <v>305</v>
      </c>
      <c r="I5532" s="4" t="n">
        <v>376</v>
      </c>
      <c r="J5532" s="14" t="n">
        <f aca="false">H5532*I5532</f>
        <v>114680</v>
      </c>
    </row>
    <row r="5533" customFormat="false" ht="15" hidden="false" customHeight="false" outlineLevel="0" collapsed="false">
      <c r="A5533" s="6" t="str">
        <f aca="false">TEXT(B5533,"0")&amp;"-"&amp;TEXT(C5533,"00")</f>
        <v>2026-05</v>
      </c>
      <c r="B5533" s="4" t="n">
        <v>2026</v>
      </c>
      <c r="C5533" s="4" t="n">
        <v>5</v>
      </c>
      <c r="D5533" s="9" t="s">
        <v>315</v>
      </c>
      <c r="E5533" s="9" t="s">
        <v>352</v>
      </c>
      <c r="F5533" s="12" t="str">
        <f aca="false">INDEX(品項主檔!$B$2:$B$11,MATCH($E5533,品項主檔!$A$2:$A$11,0))</f>
        <v>三杯雞定食</v>
      </c>
      <c r="G5533" s="12" t="str">
        <f aca="false">INDEX(品項主檔!$C$2:$C$11,MATCH($E5533,品項主檔!$A$2:$A$11,0))</f>
        <v>主食</v>
      </c>
      <c r="H5533" s="17" t="n">
        <f aca="false">SUMIFS(品項年度售價!$D$2:$D$31,品項年度售價!$A$2:$A$31,$B5533,品項年度售價!$B$2:$B$31,$E5533)</f>
        <v>275</v>
      </c>
      <c r="I5533" s="4" t="n">
        <v>294</v>
      </c>
      <c r="J5533" s="14" t="n">
        <f aca="false">H5533*I5533</f>
        <v>80850</v>
      </c>
    </row>
    <row r="5534" customFormat="false" ht="15" hidden="false" customHeight="false" outlineLevel="0" collapsed="false">
      <c r="A5534" s="6" t="str">
        <f aca="false">TEXT(B5534,"0")&amp;"-"&amp;TEXT(C5534,"00")</f>
        <v>2026-05</v>
      </c>
      <c r="B5534" s="4" t="n">
        <v>2026</v>
      </c>
      <c r="C5534" s="4" t="n">
        <v>5</v>
      </c>
      <c r="D5534" s="9" t="s">
        <v>315</v>
      </c>
      <c r="E5534" s="9" t="s">
        <v>354</v>
      </c>
      <c r="F5534" s="12" t="str">
        <f aca="false">INDEX(品項主檔!$B$2:$B$11,MATCH($E5534,品項主檔!$A$2:$A$11,0))</f>
        <v>蔥油雞腿飯</v>
      </c>
      <c r="G5534" s="12" t="str">
        <f aca="false">INDEX(品項主檔!$C$2:$C$11,MATCH($E5534,品項主檔!$A$2:$A$11,0))</f>
        <v>主食</v>
      </c>
      <c r="H5534" s="17" t="n">
        <f aca="false">SUMIFS(品項年度售價!$D$2:$D$31,品項年度售價!$A$2:$A$31,$B5534,品項年度售價!$B$2:$B$31,$E5534)</f>
        <v>240</v>
      </c>
      <c r="I5534" s="4" t="n">
        <v>307</v>
      </c>
      <c r="J5534" s="14" t="n">
        <f aca="false">H5534*I5534</f>
        <v>73680</v>
      </c>
    </row>
    <row r="5535" customFormat="false" ht="15" hidden="false" customHeight="false" outlineLevel="0" collapsed="false">
      <c r="A5535" s="6" t="str">
        <f aca="false">TEXT(B5535,"0")&amp;"-"&amp;TEXT(C5535,"00")</f>
        <v>2026-05</v>
      </c>
      <c r="B5535" s="4" t="n">
        <v>2026</v>
      </c>
      <c r="C5535" s="4" t="n">
        <v>5</v>
      </c>
      <c r="D5535" s="9" t="s">
        <v>315</v>
      </c>
      <c r="E5535" s="9" t="s">
        <v>356</v>
      </c>
      <c r="F5535" s="12" t="str">
        <f aca="false">INDEX(品項主檔!$B$2:$B$11,MATCH($E5535,品項主檔!$A$2:$A$11,0))</f>
        <v>黑胡椒豬排飯</v>
      </c>
      <c r="G5535" s="12" t="str">
        <f aca="false">INDEX(品項主檔!$C$2:$C$11,MATCH($E5535,品項主檔!$A$2:$A$11,0))</f>
        <v>主食</v>
      </c>
      <c r="H5535" s="17" t="n">
        <f aca="false">SUMIFS(品項年度售價!$D$2:$D$31,品項年度售價!$A$2:$A$31,$B5535,品項年度售價!$B$2:$B$31,$E5535)</f>
        <v>255</v>
      </c>
      <c r="I5535" s="4" t="n">
        <v>390</v>
      </c>
      <c r="J5535" s="14" t="n">
        <f aca="false">H5535*I5535</f>
        <v>99450</v>
      </c>
    </row>
    <row r="5536" customFormat="false" ht="15" hidden="false" customHeight="false" outlineLevel="0" collapsed="false">
      <c r="A5536" s="6" t="str">
        <f aca="false">TEXT(B5536,"0")&amp;"-"&amp;TEXT(C5536,"00")</f>
        <v>2026-05</v>
      </c>
      <c r="B5536" s="4" t="n">
        <v>2026</v>
      </c>
      <c r="C5536" s="4" t="n">
        <v>5</v>
      </c>
      <c r="D5536" s="9" t="s">
        <v>315</v>
      </c>
      <c r="E5536" s="9" t="s">
        <v>358</v>
      </c>
      <c r="F5536" s="12" t="str">
        <f aca="false">INDEX(品項主檔!$B$2:$B$11,MATCH($E5536,品項主檔!$A$2:$A$11,0))</f>
        <v>麻油雞湯麵</v>
      </c>
      <c r="G5536" s="12" t="str">
        <f aca="false">INDEX(品項主檔!$C$2:$C$11,MATCH($E5536,品項主檔!$A$2:$A$11,0))</f>
        <v>主食</v>
      </c>
      <c r="H5536" s="17" t="n">
        <f aca="false">SUMIFS(品項年度售價!$D$2:$D$31,品項年度售價!$A$2:$A$31,$B5536,品項年度售價!$B$2:$B$31,$E5536)</f>
        <v>320</v>
      </c>
      <c r="I5536" s="4" t="n">
        <v>207</v>
      </c>
      <c r="J5536" s="14" t="n">
        <f aca="false">H5536*I5536</f>
        <v>66240</v>
      </c>
    </row>
    <row r="5537" customFormat="false" ht="15" hidden="false" customHeight="false" outlineLevel="0" collapsed="false">
      <c r="A5537" s="6" t="str">
        <f aca="false">TEXT(B5537,"0")&amp;"-"&amp;TEXT(C5537,"00")</f>
        <v>2026-05</v>
      </c>
      <c r="B5537" s="4" t="n">
        <v>2026</v>
      </c>
      <c r="C5537" s="4" t="n">
        <v>5</v>
      </c>
      <c r="D5537" s="9" t="s">
        <v>315</v>
      </c>
      <c r="E5537" s="9" t="s">
        <v>360</v>
      </c>
      <c r="F5537" s="12" t="str">
        <f aca="false">INDEX(品項主檔!$B$2:$B$11,MATCH($E5537,品項主檔!$A$2:$A$11,0))</f>
        <v>塔香涼麵</v>
      </c>
      <c r="G5537" s="12" t="str">
        <f aca="false">INDEX(品項主檔!$C$2:$C$11,MATCH($E5537,品項主檔!$A$2:$A$11,0))</f>
        <v>主食</v>
      </c>
      <c r="H5537" s="17" t="n">
        <f aca="false">SUMIFS(品項年度售價!$D$2:$D$31,品項年度售價!$A$2:$A$31,$B5537,品項年度售價!$B$2:$B$31,$E5537)</f>
        <v>195</v>
      </c>
      <c r="I5537" s="4" t="n">
        <v>430</v>
      </c>
      <c r="J5537" s="14" t="n">
        <f aca="false">H5537*I5537</f>
        <v>83850</v>
      </c>
    </row>
    <row r="5538" customFormat="false" ht="15" hidden="false" customHeight="false" outlineLevel="0" collapsed="false">
      <c r="A5538" s="6" t="str">
        <f aca="false">TEXT(B5538,"0")&amp;"-"&amp;TEXT(C5538,"00")</f>
        <v>2026-05</v>
      </c>
      <c r="B5538" s="4" t="n">
        <v>2026</v>
      </c>
      <c r="C5538" s="4" t="n">
        <v>5</v>
      </c>
      <c r="D5538" s="9" t="s">
        <v>315</v>
      </c>
      <c r="E5538" s="9" t="s">
        <v>362</v>
      </c>
      <c r="F5538" s="12" t="str">
        <f aca="false">INDEX(品項主檔!$B$2:$B$11,MATCH($E5538,品項主檔!$A$2:$A$11,0))</f>
        <v>海鮮炒飯</v>
      </c>
      <c r="G5538" s="12" t="str">
        <f aca="false">INDEX(品項主檔!$C$2:$C$11,MATCH($E5538,品項主檔!$A$2:$A$11,0))</f>
        <v>主食</v>
      </c>
      <c r="H5538" s="17" t="n">
        <f aca="false">SUMIFS(品項年度售價!$D$2:$D$31,品項年度售價!$A$2:$A$31,$B5538,品項年度售價!$B$2:$B$31,$E5538)</f>
        <v>265</v>
      </c>
      <c r="I5538" s="4" t="n">
        <v>422</v>
      </c>
      <c r="J5538" s="14" t="n">
        <f aca="false">H5538*I5538</f>
        <v>111830</v>
      </c>
    </row>
    <row r="5539" customFormat="false" ht="15" hidden="false" customHeight="false" outlineLevel="0" collapsed="false">
      <c r="A5539" s="6" t="str">
        <f aca="false">TEXT(B5539,"0")&amp;"-"&amp;TEXT(C5539,"00")</f>
        <v>2026-05</v>
      </c>
      <c r="B5539" s="4" t="n">
        <v>2026</v>
      </c>
      <c r="C5539" s="4" t="n">
        <v>5</v>
      </c>
      <c r="D5539" s="9" t="s">
        <v>315</v>
      </c>
      <c r="E5539" s="9" t="s">
        <v>364</v>
      </c>
      <c r="F5539" s="12" t="str">
        <f aca="false">INDEX(品項主檔!$B$2:$B$11,MATCH($E5539,品項主檔!$A$2:$A$11,0))</f>
        <v>酸辣湯</v>
      </c>
      <c r="G5539" s="12" t="str">
        <f aca="false">INDEX(品項主檔!$C$2:$C$11,MATCH($E5539,品項主檔!$A$2:$A$11,0))</f>
        <v>湯品</v>
      </c>
      <c r="H5539" s="17" t="n">
        <f aca="false">SUMIFS(品項年度售價!$D$2:$D$31,品項年度售價!$A$2:$A$31,$B5539,品項年度售價!$B$2:$B$31,$E5539)</f>
        <v>65</v>
      </c>
      <c r="I5539" s="4" t="n">
        <v>1828</v>
      </c>
      <c r="J5539" s="14" t="n">
        <f aca="false">H5539*I5539</f>
        <v>118820</v>
      </c>
    </row>
    <row r="5540" customFormat="false" ht="15" hidden="false" customHeight="false" outlineLevel="0" collapsed="false">
      <c r="A5540" s="6" t="str">
        <f aca="false">TEXT(B5540,"0")&amp;"-"&amp;TEXT(C5540,"00")</f>
        <v>2026-05</v>
      </c>
      <c r="B5540" s="4" t="n">
        <v>2026</v>
      </c>
      <c r="C5540" s="4" t="n">
        <v>5</v>
      </c>
      <c r="D5540" s="9" t="s">
        <v>315</v>
      </c>
      <c r="E5540" s="9" t="s">
        <v>367</v>
      </c>
      <c r="F5540" s="12" t="str">
        <f aca="false">INDEX(品項主檔!$B$2:$B$11,MATCH($E5540,品項主檔!$A$2:$A$11,0))</f>
        <v>招牌滷味拼盤</v>
      </c>
      <c r="G5540" s="12" t="str">
        <f aca="false">INDEX(品項主檔!$C$2:$C$11,MATCH($E5540,品項主檔!$A$2:$A$11,0))</f>
        <v>小菜</v>
      </c>
      <c r="H5540" s="17" t="n">
        <f aca="false">SUMIFS(品項年度售價!$D$2:$D$31,品項年度售價!$A$2:$A$31,$B5540,品項年度售價!$B$2:$B$31,$E5540)</f>
        <v>130</v>
      </c>
      <c r="I5540" s="4" t="n">
        <v>1102</v>
      </c>
      <c r="J5540" s="14" t="n">
        <f aca="false">H5540*I5540</f>
        <v>143260</v>
      </c>
    </row>
    <row r="5541" customFormat="false" ht="15" hidden="false" customHeight="false" outlineLevel="0" collapsed="false">
      <c r="A5541" s="6" t="str">
        <f aca="false">TEXT(B5541,"0")&amp;"-"&amp;TEXT(C5541,"00")</f>
        <v>2026-05</v>
      </c>
      <c r="B5541" s="4" t="n">
        <v>2026</v>
      </c>
      <c r="C5541" s="4" t="n">
        <v>5</v>
      </c>
      <c r="D5541" s="9" t="s">
        <v>315</v>
      </c>
      <c r="E5541" s="9" t="s">
        <v>370</v>
      </c>
      <c r="F5541" s="12" t="str">
        <f aca="false">INDEX(品項主檔!$B$2:$B$11,MATCH($E5541,品項主檔!$A$2:$A$11,0))</f>
        <v>古早味紅茶</v>
      </c>
      <c r="G5541" s="12" t="str">
        <f aca="false">INDEX(品項主檔!$C$2:$C$11,MATCH($E5541,品項主檔!$A$2:$A$11,0))</f>
        <v>飲品</v>
      </c>
      <c r="H5541" s="17" t="n">
        <f aca="false">SUMIFS(品項年度售價!$D$2:$D$31,品項年度售價!$A$2:$A$31,$B5541,品項年度售價!$B$2:$B$31,$E5541)</f>
        <v>45</v>
      </c>
      <c r="I5541" s="4" t="n">
        <v>3441</v>
      </c>
      <c r="J5541" s="14" t="n">
        <f aca="false">H5541*I5541</f>
        <v>154845</v>
      </c>
    </row>
    <row r="5542" customFormat="false" ht="15" hidden="false" customHeight="false" outlineLevel="0" collapsed="false">
      <c r="A5542" s="6" t="str">
        <f aca="false">TEXT(B5542,"0")&amp;"-"&amp;TEXT(C5542,"00")</f>
        <v>2026-06</v>
      </c>
      <c r="B5542" s="4" t="n">
        <v>2026</v>
      </c>
      <c r="C5542" s="4" t="n">
        <v>6</v>
      </c>
      <c r="D5542" s="9" t="s">
        <v>294</v>
      </c>
      <c r="E5542" s="9" t="s">
        <v>349</v>
      </c>
      <c r="F5542" s="12" t="str">
        <f aca="false">INDEX(品項主檔!$B$2:$B$11,MATCH($E5542,品項主檔!$A$2:$A$11,0))</f>
        <v>招牌牛肉麵</v>
      </c>
      <c r="G5542" s="12" t="str">
        <f aca="false">INDEX(品項主檔!$C$2:$C$11,MATCH($E5542,品項主檔!$A$2:$A$11,0))</f>
        <v>主食</v>
      </c>
      <c r="H5542" s="17" t="n">
        <f aca="false">SUMIFS(品項年度售價!$D$2:$D$31,品項年度售價!$A$2:$A$31,$B5542,品項年度售價!$B$2:$B$31,$E5542)</f>
        <v>305</v>
      </c>
      <c r="I5542" s="4" t="n">
        <v>398</v>
      </c>
      <c r="J5542" s="14" t="n">
        <f aca="false">H5542*I5542</f>
        <v>121390</v>
      </c>
    </row>
    <row r="5543" customFormat="false" ht="15" hidden="false" customHeight="false" outlineLevel="0" collapsed="false">
      <c r="A5543" s="6" t="str">
        <f aca="false">TEXT(B5543,"0")&amp;"-"&amp;TEXT(C5543,"00")</f>
        <v>2026-06</v>
      </c>
      <c r="B5543" s="4" t="n">
        <v>2026</v>
      </c>
      <c r="C5543" s="4" t="n">
        <v>6</v>
      </c>
      <c r="D5543" s="9" t="s">
        <v>294</v>
      </c>
      <c r="E5543" s="9" t="s">
        <v>352</v>
      </c>
      <c r="F5543" s="12" t="str">
        <f aca="false">INDEX(品項主檔!$B$2:$B$11,MATCH($E5543,品項主檔!$A$2:$A$11,0))</f>
        <v>三杯雞定食</v>
      </c>
      <c r="G5543" s="12" t="str">
        <f aca="false">INDEX(品項主檔!$C$2:$C$11,MATCH($E5543,品項主檔!$A$2:$A$11,0))</f>
        <v>主食</v>
      </c>
      <c r="H5543" s="17" t="n">
        <f aca="false">SUMIFS(品項年度售價!$D$2:$D$31,品項年度售價!$A$2:$A$31,$B5543,品項年度售價!$B$2:$B$31,$E5543)</f>
        <v>275</v>
      </c>
      <c r="I5543" s="4" t="n">
        <v>520</v>
      </c>
      <c r="J5543" s="14" t="n">
        <f aca="false">H5543*I5543</f>
        <v>143000</v>
      </c>
    </row>
    <row r="5544" customFormat="false" ht="15" hidden="false" customHeight="false" outlineLevel="0" collapsed="false">
      <c r="A5544" s="6" t="str">
        <f aca="false">TEXT(B5544,"0")&amp;"-"&amp;TEXT(C5544,"00")</f>
        <v>2026-06</v>
      </c>
      <c r="B5544" s="4" t="n">
        <v>2026</v>
      </c>
      <c r="C5544" s="4" t="n">
        <v>6</v>
      </c>
      <c r="D5544" s="9" t="s">
        <v>294</v>
      </c>
      <c r="E5544" s="9" t="s">
        <v>354</v>
      </c>
      <c r="F5544" s="12" t="str">
        <f aca="false">INDEX(品項主檔!$B$2:$B$11,MATCH($E5544,品項主檔!$A$2:$A$11,0))</f>
        <v>蔥油雞腿飯</v>
      </c>
      <c r="G5544" s="12" t="str">
        <f aca="false">INDEX(品項主檔!$C$2:$C$11,MATCH($E5544,品項主檔!$A$2:$A$11,0))</f>
        <v>主食</v>
      </c>
      <c r="H5544" s="17" t="n">
        <f aca="false">SUMIFS(品項年度售價!$D$2:$D$31,品項年度售價!$A$2:$A$31,$B5544,品項年度售價!$B$2:$B$31,$E5544)</f>
        <v>240</v>
      </c>
      <c r="I5544" s="4" t="n">
        <v>635</v>
      </c>
      <c r="J5544" s="14" t="n">
        <f aca="false">H5544*I5544</f>
        <v>152400</v>
      </c>
    </row>
    <row r="5545" customFormat="false" ht="15" hidden="false" customHeight="false" outlineLevel="0" collapsed="false">
      <c r="A5545" s="6" t="str">
        <f aca="false">TEXT(B5545,"0")&amp;"-"&amp;TEXT(C5545,"00")</f>
        <v>2026-06</v>
      </c>
      <c r="B5545" s="4" t="n">
        <v>2026</v>
      </c>
      <c r="C5545" s="4" t="n">
        <v>6</v>
      </c>
      <c r="D5545" s="9" t="s">
        <v>294</v>
      </c>
      <c r="E5545" s="9" t="s">
        <v>356</v>
      </c>
      <c r="F5545" s="12" t="str">
        <f aca="false">INDEX(品項主檔!$B$2:$B$11,MATCH($E5545,品項主檔!$A$2:$A$11,0))</f>
        <v>黑胡椒豬排飯</v>
      </c>
      <c r="G5545" s="12" t="str">
        <f aca="false">INDEX(品項主檔!$C$2:$C$11,MATCH($E5545,品項主檔!$A$2:$A$11,0))</f>
        <v>主食</v>
      </c>
      <c r="H5545" s="17" t="n">
        <f aca="false">SUMIFS(品項年度售價!$D$2:$D$31,品項年度售價!$A$2:$A$31,$B5545,品項年度售價!$B$2:$B$31,$E5545)</f>
        <v>255</v>
      </c>
      <c r="I5545" s="4" t="n">
        <v>489</v>
      </c>
      <c r="J5545" s="14" t="n">
        <f aca="false">H5545*I5545</f>
        <v>124695</v>
      </c>
    </row>
    <row r="5546" customFormat="false" ht="15" hidden="false" customHeight="false" outlineLevel="0" collapsed="false">
      <c r="A5546" s="6" t="str">
        <f aca="false">TEXT(B5546,"0")&amp;"-"&amp;TEXT(C5546,"00")</f>
        <v>2026-06</v>
      </c>
      <c r="B5546" s="4" t="n">
        <v>2026</v>
      </c>
      <c r="C5546" s="4" t="n">
        <v>6</v>
      </c>
      <c r="D5546" s="9" t="s">
        <v>294</v>
      </c>
      <c r="E5546" s="9" t="s">
        <v>358</v>
      </c>
      <c r="F5546" s="12" t="str">
        <f aca="false">INDEX(品項主檔!$B$2:$B$11,MATCH($E5546,品項主檔!$A$2:$A$11,0))</f>
        <v>麻油雞湯麵</v>
      </c>
      <c r="G5546" s="12" t="str">
        <f aca="false">INDEX(品項主檔!$C$2:$C$11,MATCH($E5546,品項主檔!$A$2:$A$11,0))</f>
        <v>主食</v>
      </c>
      <c r="H5546" s="17" t="n">
        <f aca="false">SUMIFS(品項年度售價!$D$2:$D$31,品項年度售價!$A$2:$A$31,$B5546,品項年度售價!$B$2:$B$31,$E5546)</f>
        <v>320</v>
      </c>
      <c r="I5546" s="4" t="n">
        <v>306</v>
      </c>
      <c r="J5546" s="14" t="n">
        <f aca="false">H5546*I5546</f>
        <v>97920</v>
      </c>
    </row>
    <row r="5547" customFormat="false" ht="15" hidden="false" customHeight="false" outlineLevel="0" collapsed="false">
      <c r="A5547" s="6" t="str">
        <f aca="false">TEXT(B5547,"0")&amp;"-"&amp;TEXT(C5547,"00")</f>
        <v>2026-06</v>
      </c>
      <c r="B5547" s="4" t="n">
        <v>2026</v>
      </c>
      <c r="C5547" s="4" t="n">
        <v>6</v>
      </c>
      <c r="D5547" s="9" t="s">
        <v>294</v>
      </c>
      <c r="E5547" s="9" t="s">
        <v>360</v>
      </c>
      <c r="F5547" s="12" t="str">
        <f aca="false">INDEX(品項主檔!$B$2:$B$11,MATCH($E5547,品項主檔!$A$2:$A$11,0))</f>
        <v>塔香涼麵</v>
      </c>
      <c r="G5547" s="12" t="str">
        <f aca="false">INDEX(品項主檔!$C$2:$C$11,MATCH($E5547,品項主檔!$A$2:$A$11,0))</f>
        <v>主食</v>
      </c>
      <c r="H5547" s="17" t="n">
        <f aca="false">SUMIFS(品項年度售價!$D$2:$D$31,品項年度售價!$A$2:$A$31,$B5547,品項年度售價!$B$2:$B$31,$E5547)</f>
        <v>195</v>
      </c>
      <c r="I5547" s="4" t="n">
        <v>818</v>
      </c>
      <c r="J5547" s="14" t="n">
        <f aca="false">H5547*I5547</f>
        <v>159510</v>
      </c>
    </row>
    <row r="5548" customFormat="false" ht="15" hidden="false" customHeight="false" outlineLevel="0" collapsed="false">
      <c r="A5548" s="6" t="str">
        <f aca="false">TEXT(B5548,"0")&amp;"-"&amp;TEXT(C5548,"00")</f>
        <v>2026-06</v>
      </c>
      <c r="B5548" s="4" t="n">
        <v>2026</v>
      </c>
      <c r="C5548" s="4" t="n">
        <v>6</v>
      </c>
      <c r="D5548" s="9" t="s">
        <v>294</v>
      </c>
      <c r="E5548" s="9" t="s">
        <v>362</v>
      </c>
      <c r="F5548" s="12" t="str">
        <f aca="false">INDEX(品項主檔!$B$2:$B$11,MATCH($E5548,品項主檔!$A$2:$A$11,0))</f>
        <v>海鮮炒飯</v>
      </c>
      <c r="G5548" s="12" t="str">
        <f aca="false">INDEX(品項主檔!$C$2:$C$11,MATCH($E5548,品項主檔!$A$2:$A$11,0))</f>
        <v>主食</v>
      </c>
      <c r="H5548" s="17" t="n">
        <f aca="false">SUMIFS(品項年度售價!$D$2:$D$31,品項年度售價!$A$2:$A$31,$B5548,品項年度售價!$B$2:$B$31,$E5548)</f>
        <v>265</v>
      </c>
      <c r="I5548" s="4" t="n">
        <v>477</v>
      </c>
      <c r="J5548" s="14" t="n">
        <f aca="false">H5548*I5548</f>
        <v>126405</v>
      </c>
    </row>
    <row r="5549" customFormat="false" ht="15" hidden="false" customHeight="false" outlineLevel="0" collapsed="false">
      <c r="A5549" s="6" t="str">
        <f aca="false">TEXT(B5549,"0")&amp;"-"&amp;TEXT(C5549,"00")</f>
        <v>2026-06</v>
      </c>
      <c r="B5549" s="4" t="n">
        <v>2026</v>
      </c>
      <c r="C5549" s="4" t="n">
        <v>6</v>
      </c>
      <c r="D5549" s="9" t="s">
        <v>294</v>
      </c>
      <c r="E5549" s="9" t="s">
        <v>364</v>
      </c>
      <c r="F5549" s="12" t="str">
        <f aca="false">INDEX(品項主檔!$B$2:$B$11,MATCH($E5549,品項主檔!$A$2:$A$11,0))</f>
        <v>酸辣湯</v>
      </c>
      <c r="G5549" s="12" t="str">
        <f aca="false">INDEX(品項主檔!$C$2:$C$11,MATCH($E5549,品項主檔!$A$2:$A$11,0))</f>
        <v>湯品</v>
      </c>
      <c r="H5549" s="17" t="n">
        <f aca="false">SUMIFS(品項年度售價!$D$2:$D$31,品項年度售價!$A$2:$A$31,$B5549,品項年度售價!$B$2:$B$31,$E5549)</f>
        <v>65</v>
      </c>
      <c r="I5549" s="4" t="n">
        <v>2390</v>
      </c>
      <c r="J5549" s="14" t="n">
        <f aca="false">H5549*I5549</f>
        <v>155350</v>
      </c>
    </row>
    <row r="5550" customFormat="false" ht="15" hidden="false" customHeight="false" outlineLevel="0" collapsed="false">
      <c r="A5550" s="6" t="str">
        <f aca="false">TEXT(B5550,"0")&amp;"-"&amp;TEXT(C5550,"00")</f>
        <v>2026-06</v>
      </c>
      <c r="B5550" s="4" t="n">
        <v>2026</v>
      </c>
      <c r="C5550" s="4" t="n">
        <v>6</v>
      </c>
      <c r="D5550" s="9" t="s">
        <v>294</v>
      </c>
      <c r="E5550" s="9" t="s">
        <v>367</v>
      </c>
      <c r="F5550" s="12" t="str">
        <f aca="false">INDEX(品項主檔!$B$2:$B$11,MATCH($E5550,品項主檔!$A$2:$A$11,0))</f>
        <v>招牌滷味拼盤</v>
      </c>
      <c r="G5550" s="12" t="str">
        <f aca="false">INDEX(品項主檔!$C$2:$C$11,MATCH($E5550,品項主檔!$A$2:$A$11,0))</f>
        <v>小菜</v>
      </c>
      <c r="H5550" s="17" t="n">
        <f aca="false">SUMIFS(品項年度售價!$D$2:$D$31,品項年度售價!$A$2:$A$31,$B5550,品項年度售價!$B$2:$B$31,$E5550)</f>
        <v>130</v>
      </c>
      <c r="I5550" s="4" t="n">
        <v>2044</v>
      </c>
      <c r="J5550" s="14" t="n">
        <f aca="false">H5550*I5550</f>
        <v>265720</v>
      </c>
    </row>
    <row r="5551" customFormat="false" ht="15" hidden="false" customHeight="false" outlineLevel="0" collapsed="false">
      <c r="A5551" s="6" t="str">
        <f aca="false">TEXT(B5551,"0")&amp;"-"&amp;TEXT(C5551,"00")</f>
        <v>2026-06</v>
      </c>
      <c r="B5551" s="4" t="n">
        <v>2026</v>
      </c>
      <c r="C5551" s="4" t="n">
        <v>6</v>
      </c>
      <c r="D5551" s="9" t="s">
        <v>294</v>
      </c>
      <c r="E5551" s="9" t="s">
        <v>370</v>
      </c>
      <c r="F5551" s="12" t="str">
        <f aca="false">INDEX(品項主檔!$B$2:$B$11,MATCH($E5551,品項主檔!$A$2:$A$11,0))</f>
        <v>古早味紅茶</v>
      </c>
      <c r="G5551" s="12" t="str">
        <f aca="false">INDEX(品項主檔!$C$2:$C$11,MATCH($E5551,品項主檔!$A$2:$A$11,0))</f>
        <v>飲品</v>
      </c>
      <c r="H5551" s="17" t="n">
        <f aca="false">SUMIFS(品項年度售價!$D$2:$D$31,品項年度售價!$A$2:$A$31,$B5551,品項年度售價!$B$2:$B$31,$E5551)</f>
        <v>45</v>
      </c>
      <c r="I5551" s="4" t="n">
        <v>6255</v>
      </c>
      <c r="J5551" s="14" t="n">
        <f aca="false">H5551*I5551</f>
        <v>281475</v>
      </c>
    </row>
    <row r="5552" customFormat="false" ht="15" hidden="false" customHeight="false" outlineLevel="0" collapsed="false">
      <c r="A5552" s="6" t="str">
        <f aca="false">TEXT(B5552,"0")&amp;"-"&amp;TEXT(C5552,"00")</f>
        <v>2026-06</v>
      </c>
      <c r="B5552" s="4" t="n">
        <v>2026</v>
      </c>
      <c r="C5552" s="4" t="n">
        <v>6</v>
      </c>
      <c r="D5552" s="9" t="s">
        <v>297</v>
      </c>
      <c r="E5552" s="9" t="s">
        <v>349</v>
      </c>
      <c r="F5552" s="12" t="str">
        <f aca="false">INDEX(品項主檔!$B$2:$B$11,MATCH($E5552,品項主檔!$A$2:$A$11,0))</f>
        <v>招牌牛肉麵</v>
      </c>
      <c r="G5552" s="12" t="str">
        <f aca="false">INDEX(品項主檔!$C$2:$C$11,MATCH($E5552,品項主檔!$A$2:$A$11,0))</f>
        <v>主食</v>
      </c>
      <c r="H5552" s="17" t="n">
        <f aca="false">SUMIFS(品項年度售價!$D$2:$D$31,品項年度售價!$A$2:$A$31,$B5552,品項年度售價!$B$2:$B$31,$E5552)</f>
        <v>305</v>
      </c>
      <c r="I5552" s="4" t="n">
        <v>436</v>
      </c>
      <c r="J5552" s="14" t="n">
        <f aca="false">H5552*I5552</f>
        <v>132980</v>
      </c>
    </row>
    <row r="5553" customFormat="false" ht="15" hidden="false" customHeight="false" outlineLevel="0" collapsed="false">
      <c r="A5553" s="6" t="str">
        <f aca="false">TEXT(B5553,"0")&amp;"-"&amp;TEXT(C5553,"00")</f>
        <v>2026-06</v>
      </c>
      <c r="B5553" s="4" t="n">
        <v>2026</v>
      </c>
      <c r="C5553" s="4" t="n">
        <v>6</v>
      </c>
      <c r="D5553" s="9" t="s">
        <v>297</v>
      </c>
      <c r="E5553" s="9" t="s">
        <v>352</v>
      </c>
      <c r="F5553" s="12" t="str">
        <f aca="false">INDEX(品項主檔!$B$2:$B$11,MATCH($E5553,品項主檔!$A$2:$A$11,0))</f>
        <v>三杯雞定食</v>
      </c>
      <c r="G5553" s="12" t="str">
        <f aca="false">INDEX(品項主檔!$C$2:$C$11,MATCH($E5553,品項主檔!$A$2:$A$11,0))</f>
        <v>主食</v>
      </c>
      <c r="H5553" s="17" t="n">
        <f aca="false">SUMIFS(品項年度售價!$D$2:$D$31,品項年度售價!$A$2:$A$31,$B5553,品項年度售價!$B$2:$B$31,$E5553)</f>
        <v>275</v>
      </c>
      <c r="I5553" s="4" t="n">
        <v>387</v>
      </c>
      <c r="J5553" s="14" t="n">
        <f aca="false">H5553*I5553</f>
        <v>106425</v>
      </c>
    </row>
    <row r="5554" customFormat="false" ht="15" hidden="false" customHeight="false" outlineLevel="0" collapsed="false">
      <c r="A5554" s="6" t="str">
        <f aca="false">TEXT(B5554,"0")&amp;"-"&amp;TEXT(C5554,"00")</f>
        <v>2026-06</v>
      </c>
      <c r="B5554" s="4" t="n">
        <v>2026</v>
      </c>
      <c r="C5554" s="4" t="n">
        <v>6</v>
      </c>
      <c r="D5554" s="9" t="s">
        <v>297</v>
      </c>
      <c r="E5554" s="9" t="s">
        <v>354</v>
      </c>
      <c r="F5554" s="12" t="str">
        <f aca="false">INDEX(品項主檔!$B$2:$B$11,MATCH($E5554,品項主檔!$A$2:$A$11,0))</f>
        <v>蔥油雞腿飯</v>
      </c>
      <c r="G5554" s="12" t="str">
        <f aca="false">INDEX(品項主檔!$C$2:$C$11,MATCH($E5554,品項主檔!$A$2:$A$11,0))</f>
        <v>主食</v>
      </c>
      <c r="H5554" s="17" t="n">
        <f aca="false">SUMIFS(品項年度售價!$D$2:$D$31,品項年度售價!$A$2:$A$31,$B5554,品項年度售價!$B$2:$B$31,$E5554)</f>
        <v>240</v>
      </c>
      <c r="I5554" s="4" t="n">
        <v>486</v>
      </c>
      <c r="J5554" s="14" t="n">
        <f aca="false">H5554*I5554</f>
        <v>116640</v>
      </c>
    </row>
    <row r="5555" customFormat="false" ht="15" hidden="false" customHeight="false" outlineLevel="0" collapsed="false">
      <c r="A5555" s="6" t="str">
        <f aca="false">TEXT(B5555,"0")&amp;"-"&amp;TEXT(C5555,"00")</f>
        <v>2026-06</v>
      </c>
      <c r="B5555" s="4" t="n">
        <v>2026</v>
      </c>
      <c r="C5555" s="4" t="n">
        <v>6</v>
      </c>
      <c r="D5555" s="9" t="s">
        <v>297</v>
      </c>
      <c r="E5555" s="9" t="s">
        <v>356</v>
      </c>
      <c r="F5555" s="12" t="str">
        <f aca="false">INDEX(品項主檔!$B$2:$B$11,MATCH($E5555,品項主檔!$A$2:$A$11,0))</f>
        <v>黑胡椒豬排飯</v>
      </c>
      <c r="G5555" s="12" t="str">
        <f aca="false">INDEX(品項主檔!$C$2:$C$11,MATCH($E5555,品項主檔!$A$2:$A$11,0))</f>
        <v>主食</v>
      </c>
      <c r="H5555" s="17" t="n">
        <f aca="false">SUMIFS(品項年度售價!$D$2:$D$31,品項年度售價!$A$2:$A$31,$B5555,品項年度售價!$B$2:$B$31,$E5555)</f>
        <v>255</v>
      </c>
      <c r="I5555" s="4" t="n">
        <v>441</v>
      </c>
      <c r="J5555" s="14" t="n">
        <f aca="false">H5555*I5555</f>
        <v>112455</v>
      </c>
    </row>
    <row r="5556" customFormat="false" ht="15" hidden="false" customHeight="false" outlineLevel="0" collapsed="false">
      <c r="A5556" s="6" t="str">
        <f aca="false">TEXT(B5556,"0")&amp;"-"&amp;TEXT(C5556,"00")</f>
        <v>2026-06</v>
      </c>
      <c r="B5556" s="4" t="n">
        <v>2026</v>
      </c>
      <c r="C5556" s="4" t="n">
        <v>6</v>
      </c>
      <c r="D5556" s="9" t="s">
        <v>297</v>
      </c>
      <c r="E5556" s="9" t="s">
        <v>358</v>
      </c>
      <c r="F5556" s="12" t="str">
        <f aca="false">INDEX(品項主檔!$B$2:$B$11,MATCH($E5556,品項主檔!$A$2:$A$11,0))</f>
        <v>麻油雞湯麵</v>
      </c>
      <c r="G5556" s="12" t="str">
        <f aca="false">INDEX(品項主檔!$C$2:$C$11,MATCH($E5556,品項主檔!$A$2:$A$11,0))</f>
        <v>主食</v>
      </c>
      <c r="H5556" s="17" t="n">
        <f aca="false">SUMIFS(品項年度售價!$D$2:$D$31,品項年度售價!$A$2:$A$31,$B5556,品項年度售價!$B$2:$B$31,$E5556)</f>
        <v>320</v>
      </c>
      <c r="I5556" s="4" t="n">
        <v>227</v>
      </c>
      <c r="J5556" s="14" t="n">
        <f aca="false">H5556*I5556</f>
        <v>72640</v>
      </c>
    </row>
    <row r="5557" customFormat="false" ht="15" hidden="false" customHeight="false" outlineLevel="0" collapsed="false">
      <c r="A5557" s="6" t="str">
        <f aca="false">TEXT(B5557,"0")&amp;"-"&amp;TEXT(C5557,"00")</f>
        <v>2026-06</v>
      </c>
      <c r="B5557" s="4" t="n">
        <v>2026</v>
      </c>
      <c r="C5557" s="4" t="n">
        <v>6</v>
      </c>
      <c r="D5557" s="9" t="s">
        <v>297</v>
      </c>
      <c r="E5557" s="9" t="s">
        <v>360</v>
      </c>
      <c r="F5557" s="12" t="str">
        <f aca="false">INDEX(品項主檔!$B$2:$B$11,MATCH($E5557,品項主檔!$A$2:$A$11,0))</f>
        <v>塔香涼麵</v>
      </c>
      <c r="G5557" s="12" t="str">
        <f aca="false">INDEX(品項主檔!$C$2:$C$11,MATCH($E5557,品項主檔!$A$2:$A$11,0))</f>
        <v>主食</v>
      </c>
      <c r="H5557" s="17" t="n">
        <f aca="false">SUMIFS(品項年度售價!$D$2:$D$31,品項年度售價!$A$2:$A$31,$B5557,品項年度售價!$B$2:$B$31,$E5557)</f>
        <v>195</v>
      </c>
      <c r="I5557" s="4" t="n">
        <v>732</v>
      </c>
      <c r="J5557" s="14" t="n">
        <f aca="false">H5557*I5557</f>
        <v>142740</v>
      </c>
    </row>
    <row r="5558" customFormat="false" ht="15" hidden="false" customHeight="false" outlineLevel="0" collapsed="false">
      <c r="A5558" s="6" t="str">
        <f aca="false">TEXT(B5558,"0")&amp;"-"&amp;TEXT(C5558,"00")</f>
        <v>2026-06</v>
      </c>
      <c r="B5558" s="4" t="n">
        <v>2026</v>
      </c>
      <c r="C5558" s="4" t="n">
        <v>6</v>
      </c>
      <c r="D5558" s="9" t="s">
        <v>297</v>
      </c>
      <c r="E5558" s="9" t="s">
        <v>362</v>
      </c>
      <c r="F5558" s="12" t="str">
        <f aca="false">INDEX(品項主檔!$B$2:$B$11,MATCH($E5558,品項主檔!$A$2:$A$11,0))</f>
        <v>海鮮炒飯</v>
      </c>
      <c r="G5558" s="12" t="str">
        <f aca="false">INDEX(品項主檔!$C$2:$C$11,MATCH($E5558,品項主檔!$A$2:$A$11,0))</f>
        <v>主食</v>
      </c>
      <c r="H5558" s="17" t="n">
        <f aca="false">SUMIFS(品項年度售價!$D$2:$D$31,品項年度售價!$A$2:$A$31,$B5558,品項年度售價!$B$2:$B$31,$E5558)</f>
        <v>265</v>
      </c>
      <c r="I5558" s="4" t="n">
        <v>395</v>
      </c>
      <c r="J5558" s="14" t="n">
        <f aca="false">H5558*I5558</f>
        <v>104675</v>
      </c>
    </row>
    <row r="5559" customFormat="false" ht="15" hidden="false" customHeight="false" outlineLevel="0" collapsed="false">
      <c r="A5559" s="6" t="str">
        <f aca="false">TEXT(B5559,"0")&amp;"-"&amp;TEXT(C5559,"00")</f>
        <v>2026-06</v>
      </c>
      <c r="B5559" s="4" t="n">
        <v>2026</v>
      </c>
      <c r="C5559" s="4" t="n">
        <v>6</v>
      </c>
      <c r="D5559" s="9" t="s">
        <v>297</v>
      </c>
      <c r="E5559" s="9" t="s">
        <v>364</v>
      </c>
      <c r="F5559" s="12" t="str">
        <f aca="false">INDEX(品項主檔!$B$2:$B$11,MATCH($E5559,品項主檔!$A$2:$A$11,0))</f>
        <v>酸辣湯</v>
      </c>
      <c r="G5559" s="12" t="str">
        <f aca="false">INDEX(品項主檔!$C$2:$C$11,MATCH($E5559,品項主檔!$A$2:$A$11,0))</f>
        <v>湯品</v>
      </c>
      <c r="H5559" s="17" t="n">
        <f aca="false">SUMIFS(品項年度售價!$D$2:$D$31,品項年度售價!$A$2:$A$31,$B5559,品項年度售價!$B$2:$B$31,$E5559)</f>
        <v>65</v>
      </c>
      <c r="I5559" s="4" t="n">
        <v>2110</v>
      </c>
      <c r="J5559" s="14" t="n">
        <f aca="false">H5559*I5559</f>
        <v>137150</v>
      </c>
    </row>
    <row r="5560" customFormat="false" ht="15" hidden="false" customHeight="false" outlineLevel="0" collapsed="false">
      <c r="A5560" s="6" t="str">
        <f aca="false">TEXT(B5560,"0")&amp;"-"&amp;TEXT(C5560,"00")</f>
        <v>2026-06</v>
      </c>
      <c r="B5560" s="4" t="n">
        <v>2026</v>
      </c>
      <c r="C5560" s="4" t="n">
        <v>6</v>
      </c>
      <c r="D5560" s="9" t="s">
        <v>297</v>
      </c>
      <c r="E5560" s="9" t="s">
        <v>367</v>
      </c>
      <c r="F5560" s="12" t="str">
        <f aca="false">INDEX(品項主檔!$B$2:$B$11,MATCH($E5560,品項主檔!$A$2:$A$11,0))</f>
        <v>招牌滷味拼盤</v>
      </c>
      <c r="G5560" s="12" t="str">
        <f aca="false">INDEX(品項主檔!$C$2:$C$11,MATCH($E5560,品項主檔!$A$2:$A$11,0))</f>
        <v>小菜</v>
      </c>
      <c r="H5560" s="17" t="n">
        <f aca="false">SUMIFS(品項年度售價!$D$2:$D$31,品項年度售價!$A$2:$A$31,$B5560,品項年度售價!$B$2:$B$31,$E5560)</f>
        <v>130</v>
      </c>
      <c r="I5560" s="4" t="n">
        <v>1726</v>
      </c>
      <c r="J5560" s="14" t="n">
        <f aca="false">H5560*I5560</f>
        <v>224380</v>
      </c>
    </row>
    <row r="5561" customFormat="false" ht="15" hidden="false" customHeight="false" outlineLevel="0" collapsed="false">
      <c r="A5561" s="6" t="str">
        <f aca="false">TEXT(B5561,"0")&amp;"-"&amp;TEXT(C5561,"00")</f>
        <v>2026-06</v>
      </c>
      <c r="B5561" s="4" t="n">
        <v>2026</v>
      </c>
      <c r="C5561" s="4" t="n">
        <v>6</v>
      </c>
      <c r="D5561" s="9" t="s">
        <v>297</v>
      </c>
      <c r="E5561" s="9" t="s">
        <v>370</v>
      </c>
      <c r="F5561" s="12" t="str">
        <f aca="false">INDEX(品項主檔!$B$2:$B$11,MATCH($E5561,品項主檔!$A$2:$A$11,0))</f>
        <v>古早味紅茶</v>
      </c>
      <c r="G5561" s="12" t="str">
        <f aca="false">INDEX(品項主檔!$C$2:$C$11,MATCH($E5561,品項主檔!$A$2:$A$11,0))</f>
        <v>飲品</v>
      </c>
      <c r="H5561" s="17" t="n">
        <f aca="false">SUMIFS(品項年度售價!$D$2:$D$31,品項年度售價!$A$2:$A$31,$B5561,品項年度售價!$B$2:$B$31,$E5561)</f>
        <v>45</v>
      </c>
      <c r="I5561" s="4" t="n">
        <v>4731</v>
      </c>
      <c r="J5561" s="14" t="n">
        <f aca="false">H5561*I5561</f>
        <v>212895</v>
      </c>
    </row>
    <row r="5562" customFormat="false" ht="15" hidden="false" customHeight="false" outlineLevel="0" collapsed="false">
      <c r="A5562" s="6" t="str">
        <f aca="false">TEXT(B5562,"0")&amp;"-"&amp;TEXT(C5562,"00")</f>
        <v>2026-06</v>
      </c>
      <c r="B5562" s="4" t="n">
        <v>2026</v>
      </c>
      <c r="C5562" s="4" t="n">
        <v>6</v>
      </c>
      <c r="D5562" s="9" t="s">
        <v>335</v>
      </c>
      <c r="E5562" s="9" t="s">
        <v>349</v>
      </c>
      <c r="F5562" s="12" t="str">
        <f aca="false">INDEX(品項主檔!$B$2:$B$11,MATCH($E5562,品項主檔!$A$2:$A$11,0))</f>
        <v>招牌牛肉麵</v>
      </c>
      <c r="G5562" s="12" t="str">
        <f aca="false">INDEX(品項主檔!$C$2:$C$11,MATCH($E5562,品項主檔!$A$2:$A$11,0))</f>
        <v>主食</v>
      </c>
      <c r="H5562" s="17" t="n">
        <f aca="false">SUMIFS(品項年度售價!$D$2:$D$31,品項年度售價!$A$2:$A$31,$B5562,品項年度售價!$B$2:$B$31,$E5562)</f>
        <v>305</v>
      </c>
      <c r="I5562" s="4" t="n">
        <v>157</v>
      </c>
      <c r="J5562" s="14" t="n">
        <f aca="false">H5562*I5562</f>
        <v>47885</v>
      </c>
    </row>
    <row r="5563" customFormat="false" ht="15" hidden="false" customHeight="false" outlineLevel="0" collapsed="false">
      <c r="A5563" s="6" t="str">
        <f aca="false">TEXT(B5563,"0")&amp;"-"&amp;TEXT(C5563,"00")</f>
        <v>2026-06</v>
      </c>
      <c r="B5563" s="4" t="n">
        <v>2026</v>
      </c>
      <c r="C5563" s="4" t="n">
        <v>6</v>
      </c>
      <c r="D5563" s="9" t="s">
        <v>335</v>
      </c>
      <c r="E5563" s="9" t="s">
        <v>352</v>
      </c>
      <c r="F5563" s="12" t="str">
        <f aca="false">INDEX(品項主檔!$B$2:$B$11,MATCH($E5563,品項主檔!$A$2:$A$11,0))</f>
        <v>三杯雞定食</v>
      </c>
      <c r="G5563" s="12" t="str">
        <f aca="false">INDEX(品項主檔!$C$2:$C$11,MATCH($E5563,品項主檔!$A$2:$A$11,0))</f>
        <v>主食</v>
      </c>
      <c r="H5563" s="17" t="n">
        <f aca="false">SUMIFS(品項年度售價!$D$2:$D$31,品項年度售價!$A$2:$A$31,$B5563,品項年度售價!$B$2:$B$31,$E5563)</f>
        <v>275</v>
      </c>
      <c r="I5563" s="4" t="n">
        <v>203</v>
      </c>
      <c r="J5563" s="14" t="n">
        <f aca="false">H5563*I5563</f>
        <v>55825</v>
      </c>
    </row>
    <row r="5564" customFormat="false" ht="15" hidden="false" customHeight="false" outlineLevel="0" collapsed="false">
      <c r="A5564" s="6" t="str">
        <f aca="false">TEXT(B5564,"0")&amp;"-"&amp;TEXT(C5564,"00")</f>
        <v>2026-06</v>
      </c>
      <c r="B5564" s="4" t="n">
        <v>2026</v>
      </c>
      <c r="C5564" s="4" t="n">
        <v>6</v>
      </c>
      <c r="D5564" s="9" t="s">
        <v>335</v>
      </c>
      <c r="E5564" s="9" t="s">
        <v>354</v>
      </c>
      <c r="F5564" s="12" t="str">
        <f aca="false">INDEX(品項主檔!$B$2:$B$11,MATCH($E5564,品項主檔!$A$2:$A$11,0))</f>
        <v>蔥油雞腿飯</v>
      </c>
      <c r="G5564" s="12" t="str">
        <f aca="false">INDEX(品項主檔!$C$2:$C$11,MATCH($E5564,品項主檔!$A$2:$A$11,0))</f>
        <v>主食</v>
      </c>
      <c r="H5564" s="17" t="n">
        <f aca="false">SUMIFS(品項年度售價!$D$2:$D$31,品項年度售價!$A$2:$A$31,$B5564,品項年度售價!$B$2:$B$31,$E5564)</f>
        <v>240</v>
      </c>
      <c r="I5564" s="4" t="n">
        <v>226</v>
      </c>
      <c r="J5564" s="14" t="n">
        <f aca="false">H5564*I5564</f>
        <v>54240</v>
      </c>
    </row>
    <row r="5565" customFormat="false" ht="15" hidden="false" customHeight="false" outlineLevel="0" collapsed="false">
      <c r="A5565" s="6" t="str">
        <f aca="false">TEXT(B5565,"0")&amp;"-"&amp;TEXT(C5565,"00")</f>
        <v>2026-06</v>
      </c>
      <c r="B5565" s="4" t="n">
        <v>2026</v>
      </c>
      <c r="C5565" s="4" t="n">
        <v>6</v>
      </c>
      <c r="D5565" s="9" t="s">
        <v>335</v>
      </c>
      <c r="E5565" s="9" t="s">
        <v>356</v>
      </c>
      <c r="F5565" s="12" t="str">
        <f aca="false">INDEX(品項主檔!$B$2:$B$11,MATCH($E5565,品項主檔!$A$2:$A$11,0))</f>
        <v>黑胡椒豬排飯</v>
      </c>
      <c r="G5565" s="12" t="str">
        <f aca="false">INDEX(品項主檔!$C$2:$C$11,MATCH($E5565,品項主檔!$A$2:$A$11,0))</f>
        <v>主食</v>
      </c>
      <c r="H5565" s="17" t="n">
        <f aca="false">SUMIFS(品項年度售價!$D$2:$D$31,品項年度售價!$A$2:$A$31,$B5565,品項年度售價!$B$2:$B$31,$E5565)</f>
        <v>255</v>
      </c>
      <c r="I5565" s="4" t="n">
        <v>194</v>
      </c>
      <c r="J5565" s="14" t="n">
        <f aca="false">H5565*I5565</f>
        <v>49470</v>
      </c>
    </row>
    <row r="5566" customFormat="false" ht="15" hidden="false" customHeight="false" outlineLevel="0" collapsed="false">
      <c r="A5566" s="6" t="str">
        <f aca="false">TEXT(B5566,"0")&amp;"-"&amp;TEXT(C5566,"00")</f>
        <v>2026-06</v>
      </c>
      <c r="B5566" s="4" t="n">
        <v>2026</v>
      </c>
      <c r="C5566" s="4" t="n">
        <v>6</v>
      </c>
      <c r="D5566" s="9" t="s">
        <v>335</v>
      </c>
      <c r="E5566" s="9" t="s">
        <v>358</v>
      </c>
      <c r="F5566" s="12" t="str">
        <f aca="false">INDEX(品項主檔!$B$2:$B$11,MATCH($E5566,品項主檔!$A$2:$A$11,0))</f>
        <v>麻油雞湯麵</v>
      </c>
      <c r="G5566" s="12" t="str">
        <f aca="false">INDEX(品項主檔!$C$2:$C$11,MATCH($E5566,品項主檔!$A$2:$A$11,0))</f>
        <v>主食</v>
      </c>
      <c r="H5566" s="17" t="n">
        <f aca="false">SUMIFS(品項年度售價!$D$2:$D$31,品項年度售價!$A$2:$A$31,$B5566,品項年度售價!$B$2:$B$31,$E5566)</f>
        <v>320</v>
      </c>
      <c r="I5566" s="4" t="n">
        <v>101</v>
      </c>
      <c r="J5566" s="14" t="n">
        <f aca="false">H5566*I5566</f>
        <v>32320</v>
      </c>
    </row>
    <row r="5567" customFormat="false" ht="15" hidden="false" customHeight="false" outlineLevel="0" collapsed="false">
      <c r="A5567" s="6" t="str">
        <f aca="false">TEXT(B5567,"0")&amp;"-"&amp;TEXT(C5567,"00")</f>
        <v>2026-06</v>
      </c>
      <c r="B5567" s="4" t="n">
        <v>2026</v>
      </c>
      <c r="C5567" s="4" t="n">
        <v>6</v>
      </c>
      <c r="D5567" s="9" t="s">
        <v>335</v>
      </c>
      <c r="E5567" s="9" t="s">
        <v>360</v>
      </c>
      <c r="F5567" s="12" t="str">
        <f aca="false">INDEX(品項主檔!$B$2:$B$11,MATCH($E5567,品項主檔!$A$2:$A$11,0))</f>
        <v>塔香涼麵</v>
      </c>
      <c r="G5567" s="12" t="str">
        <f aca="false">INDEX(品項主檔!$C$2:$C$11,MATCH($E5567,品項主檔!$A$2:$A$11,0))</f>
        <v>主食</v>
      </c>
      <c r="H5567" s="17" t="n">
        <f aca="false">SUMIFS(品項年度售價!$D$2:$D$31,品項年度售價!$A$2:$A$31,$B5567,品項年度售價!$B$2:$B$31,$E5567)</f>
        <v>195</v>
      </c>
      <c r="I5567" s="4" t="n">
        <v>254</v>
      </c>
      <c r="J5567" s="14" t="n">
        <f aca="false">H5567*I5567</f>
        <v>49530</v>
      </c>
    </row>
    <row r="5568" customFormat="false" ht="15" hidden="false" customHeight="false" outlineLevel="0" collapsed="false">
      <c r="A5568" s="6" t="str">
        <f aca="false">TEXT(B5568,"0")&amp;"-"&amp;TEXT(C5568,"00")</f>
        <v>2026-06</v>
      </c>
      <c r="B5568" s="4" t="n">
        <v>2026</v>
      </c>
      <c r="C5568" s="4" t="n">
        <v>6</v>
      </c>
      <c r="D5568" s="9" t="s">
        <v>335</v>
      </c>
      <c r="E5568" s="9" t="s">
        <v>362</v>
      </c>
      <c r="F5568" s="12" t="str">
        <f aca="false">INDEX(品項主檔!$B$2:$B$11,MATCH($E5568,品項主檔!$A$2:$A$11,0))</f>
        <v>海鮮炒飯</v>
      </c>
      <c r="G5568" s="12" t="str">
        <f aca="false">INDEX(品項主檔!$C$2:$C$11,MATCH($E5568,品項主檔!$A$2:$A$11,0))</f>
        <v>主食</v>
      </c>
      <c r="H5568" s="17" t="n">
        <f aca="false">SUMIFS(品項年度售價!$D$2:$D$31,品項年度售價!$A$2:$A$31,$B5568,品項年度售價!$B$2:$B$31,$E5568)</f>
        <v>265</v>
      </c>
      <c r="I5568" s="4" t="n">
        <v>225</v>
      </c>
      <c r="J5568" s="14" t="n">
        <f aca="false">H5568*I5568</f>
        <v>59625</v>
      </c>
    </row>
    <row r="5569" customFormat="false" ht="15" hidden="false" customHeight="false" outlineLevel="0" collapsed="false">
      <c r="A5569" s="6" t="str">
        <f aca="false">TEXT(B5569,"0")&amp;"-"&amp;TEXT(C5569,"00")</f>
        <v>2026-06</v>
      </c>
      <c r="B5569" s="4" t="n">
        <v>2026</v>
      </c>
      <c r="C5569" s="4" t="n">
        <v>6</v>
      </c>
      <c r="D5569" s="9" t="s">
        <v>335</v>
      </c>
      <c r="E5569" s="9" t="s">
        <v>364</v>
      </c>
      <c r="F5569" s="12" t="str">
        <f aca="false">INDEX(品項主檔!$B$2:$B$11,MATCH($E5569,品項主檔!$A$2:$A$11,0))</f>
        <v>酸辣湯</v>
      </c>
      <c r="G5569" s="12" t="str">
        <f aca="false">INDEX(品項主檔!$C$2:$C$11,MATCH($E5569,品項主檔!$A$2:$A$11,0))</f>
        <v>湯品</v>
      </c>
      <c r="H5569" s="17" t="n">
        <f aca="false">SUMIFS(品項年度售價!$D$2:$D$31,品項年度售價!$A$2:$A$31,$B5569,品項年度售價!$B$2:$B$31,$E5569)</f>
        <v>65</v>
      </c>
      <c r="I5569" s="4" t="n">
        <v>868</v>
      </c>
      <c r="J5569" s="14" t="n">
        <f aca="false">H5569*I5569</f>
        <v>56420</v>
      </c>
    </row>
    <row r="5570" customFormat="false" ht="15" hidden="false" customHeight="false" outlineLevel="0" collapsed="false">
      <c r="A5570" s="6" t="str">
        <f aca="false">TEXT(B5570,"0")&amp;"-"&amp;TEXT(C5570,"00")</f>
        <v>2026-06</v>
      </c>
      <c r="B5570" s="4" t="n">
        <v>2026</v>
      </c>
      <c r="C5570" s="4" t="n">
        <v>6</v>
      </c>
      <c r="D5570" s="9" t="s">
        <v>335</v>
      </c>
      <c r="E5570" s="9" t="s">
        <v>367</v>
      </c>
      <c r="F5570" s="12" t="str">
        <f aca="false">INDEX(品項主檔!$B$2:$B$11,MATCH($E5570,品項主檔!$A$2:$A$11,0))</f>
        <v>招牌滷味拼盤</v>
      </c>
      <c r="G5570" s="12" t="str">
        <f aca="false">INDEX(品項主檔!$C$2:$C$11,MATCH($E5570,品項主檔!$A$2:$A$11,0))</f>
        <v>小菜</v>
      </c>
      <c r="H5570" s="17" t="n">
        <f aca="false">SUMIFS(品項年度售價!$D$2:$D$31,品項年度售價!$A$2:$A$31,$B5570,品項年度售價!$B$2:$B$31,$E5570)</f>
        <v>130</v>
      </c>
      <c r="I5570" s="4" t="n">
        <v>654</v>
      </c>
      <c r="J5570" s="14" t="n">
        <f aca="false">H5570*I5570</f>
        <v>85020</v>
      </c>
    </row>
    <row r="5571" customFormat="false" ht="15" hidden="false" customHeight="false" outlineLevel="0" collapsed="false">
      <c r="A5571" s="6" t="str">
        <f aca="false">TEXT(B5571,"0")&amp;"-"&amp;TEXT(C5571,"00")</f>
        <v>2026-06</v>
      </c>
      <c r="B5571" s="4" t="n">
        <v>2026</v>
      </c>
      <c r="C5571" s="4" t="n">
        <v>6</v>
      </c>
      <c r="D5571" s="9" t="s">
        <v>335</v>
      </c>
      <c r="E5571" s="9" t="s">
        <v>370</v>
      </c>
      <c r="F5571" s="12" t="str">
        <f aca="false">INDEX(品項主檔!$B$2:$B$11,MATCH($E5571,品項主檔!$A$2:$A$11,0))</f>
        <v>古早味紅茶</v>
      </c>
      <c r="G5571" s="12" t="str">
        <f aca="false">INDEX(品項主檔!$C$2:$C$11,MATCH($E5571,品項主檔!$A$2:$A$11,0))</f>
        <v>飲品</v>
      </c>
      <c r="H5571" s="17" t="n">
        <f aca="false">SUMIFS(品項年度售價!$D$2:$D$31,品項年度售價!$A$2:$A$31,$B5571,品項年度售價!$B$2:$B$31,$E5571)</f>
        <v>45</v>
      </c>
      <c r="I5571" s="4" t="n">
        <v>2546</v>
      </c>
      <c r="J5571" s="14" t="n">
        <f aca="false">H5571*I5571</f>
        <v>114570</v>
      </c>
    </row>
    <row r="5572" customFormat="false" ht="15" hidden="false" customHeight="false" outlineLevel="0" collapsed="false">
      <c r="A5572" s="6" t="str">
        <f aca="false">TEXT(B5572,"0")&amp;"-"&amp;TEXT(C5572,"00")</f>
        <v>2026-06</v>
      </c>
      <c r="B5572" s="4" t="n">
        <v>2026</v>
      </c>
      <c r="C5572" s="4" t="n">
        <v>6</v>
      </c>
      <c r="D5572" s="9" t="s">
        <v>325</v>
      </c>
      <c r="E5572" s="9" t="s">
        <v>349</v>
      </c>
      <c r="F5572" s="12" t="str">
        <f aca="false">INDEX(品項主檔!$B$2:$B$11,MATCH($E5572,品項主檔!$A$2:$A$11,0))</f>
        <v>招牌牛肉麵</v>
      </c>
      <c r="G5572" s="12" t="str">
        <f aca="false">INDEX(品項主檔!$C$2:$C$11,MATCH($E5572,品項主檔!$A$2:$A$11,0))</f>
        <v>主食</v>
      </c>
      <c r="H5572" s="17" t="n">
        <f aca="false">SUMIFS(品項年度售價!$D$2:$D$31,品項年度售價!$A$2:$A$31,$B5572,品項年度售價!$B$2:$B$31,$E5572)</f>
        <v>305</v>
      </c>
      <c r="I5572" s="4" t="n">
        <v>431</v>
      </c>
      <c r="J5572" s="14" t="n">
        <f aca="false">H5572*I5572</f>
        <v>131455</v>
      </c>
    </row>
    <row r="5573" customFormat="false" ht="15" hidden="false" customHeight="false" outlineLevel="0" collapsed="false">
      <c r="A5573" s="6" t="str">
        <f aca="false">TEXT(B5573,"0")&amp;"-"&amp;TEXT(C5573,"00")</f>
        <v>2026-06</v>
      </c>
      <c r="B5573" s="4" t="n">
        <v>2026</v>
      </c>
      <c r="C5573" s="4" t="n">
        <v>6</v>
      </c>
      <c r="D5573" s="9" t="s">
        <v>325</v>
      </c>
      <c r="E5573" s="9" t="s">
        <v>352</v>
      </c>
      <c r="F5573" s="12" t="str">
        <f aca="false">INDEX(品項主檔!$B$2:$B$11,MATCH($E5573,品項主檔!$A$2:$A$11,0))</f>
        <v>三杯雞定食</v>
      </c>
      <c r="G5573" s="12" t="str">
        <f aca="false">INDEX(品項主檔!$C$2:$C$11,MATCH($E5573,品項主檔!$A$2:$A$11,0))</f>
        <v>主食</v>
      </c>
      <c r="H5573" s="17" t="n">
        <f aca="false">SUMIFS(品項年度售價!$D$2:$D$31,品項年度售價!$A$2:$A$31,$B5573,品項年度售價!$B$2:$B$31,$E5573)</f>
        <v>275</v>
      </c>
      <c r="I5573" s="4" t="n">
        <v>442</v>
      </c>
      <c r="J5573" s="14" t="n">
        <f aca="false">H5573*I5573</f>
        <v>121550</v>
      </c>
    </row>
    <row r="5574" customFormat="false" ht="15" hidden="false" customHeight="false" outlineLevel="0" collapsed="false">
      <c r="A5574" s="6" t="str">
        <f aca="false">TEXT(B5574,"0")&amp;"-"&amp;TEXT(C5574,"00")</f>
        <v>2026-06</v>
      </c>
      <c r="B5574" s="4" t="n">
        <v>2026</v>
      </c>
      <c r="C5574" s="4" t="n">
        <v>6</v>
      </c>
      <c r="D5574" s="9" t="s">
        <v>325</v>
      </c>
      <c r="E5574" s="9" t="s">
        <v>354</v>
      </c>
      <c r="F5574" s="12" t="str">
        <f aca="false">INDEX(品項主檔!$B$2:$B$11,MATCH($E5574,品項主檔!$A$2:$A$11,0))</f>
        <v>蔥油雞腿飯</v>
      </c>
      <c r="G5574" s="12" t="str">
        <f aca="false">INDEX(品項主檔!$C$2:$C$11,MATCH($E5574,品項主檔!$A$2:$A$11,0))</f>
        <v>主食</v>
      </c>
      <c r="H5574" s="17" t="n">
        <f aca="false">SUMIFS(品項年度售價!$D$2:$D$31,品項年度售價!$A$2:$A$31,$B5574,品項年度售價!$B$2:$B$31,$E5574)</f>
        <v>240</v>
      </c>
      <c r="I5574" s="4" t="n">
        <v>399</v>
      </c>
      <c r="J5574" s="14" t="n">
        <f aca="false">H5574*I5574</f>
        <v>95760</v>
      </c>
    </row>
    <row r="5575" customFormat="false" ht="15" hidden="false" customHeight="false" outlineLevel="0" collapsed="false">
      <c r="A5575" s="6" t="str">
        <f aca="false">TEXT(B5575,"0")&amp;"-"&amp;TEXT(C5575,"00")</f>
        <v>2026-06</v>
      </c>
      <c r="B5575" s="4" t="n">
        <v>2026</v>
      </c>
      <c r="C5575" s="4" t="n">
        <v>6</v>
      </c>
      <c r="D5575" s="9" t="s">
        <v>325</v>
      </c>
      <c r="E5575" s="9" t="s">
        <v>356</v>
      </c>
      <c r="F5575" s="12" t="str">
        <f aca="false">INDEX(品項主檔!$B$2:$B$11,MATCH($E5575,品項主檔!$A$2:$A$11,0))</f>
        <v>黑胡椒豬排飯</v>
      </c>
      <c r="G5575" s="12" t="str">
        <f aca="false">INDEX(品項主檔!$C$2:$C$11,MATCH($E5575,品項主檔!$A$2:$A$11,0))</f>
        <v>主食</v>
      </c>
      <c r="H5575" s="17" t="n">
        <f aca="false">SUMIFS(品項年度售價!$D$2:$D$31,品項年度售價!$A$2:$A$31,$B5575,品項年度售價!$B$2:$B$31,$E5575)</f>
        <v>255</v>
      </c>
      <c r="I5575" s="4" t="n">
        <v>508</v>
      </c>
      <c r="J5575" s="14" t="n">
        <f aca="false">H5575*I5575</f>
        <v>129540</v>
      </c>
    </row>
    <row r="5576" customFormat="false" ht="15" hidden="false" customHeight="false" outlineLevel="0" collapsed="false">
      <c r="A5576" s="6" t="str">
        <f aca="false">TEXT(B5576,"0")&amp;"-"&amp;TEXT(C5576,"00")</f>
        <v>2026-06</v>
      </c>
      <c r="B5576" s="4" t="n">
        <v>2026</v>
      </c>
      <c r="C5576" s="4" t="n">
        <v>6</v>
      </c>
      <c r="D5576" s="9" t="s">
        <v>325</v>
      </c>
      <c r="E5576" s="9" t="s">
        <v>358</v>
      </c>
      <c r="F5576" s="12" t="str">
        <f aca="false">INDEX(品項主檔!$B$2:$B$11,MATCH($E5576,品項主檔!$A$2:$A$11,0))</f>
        <v>麻油雞湯麵</v>
      </c>
      <c r="G5576" s="12" t="str">
        <f aca="false">INDEX(品項主檔!$C$2:$C$11,MATCH($E5576,品項主檔!$A$2:$A$11,0))</f>
        <v>主食</v>
      </c>
      <c r="H5576" s="17" t="n">
        <f aca="false">SUMIFS(品項年度售價!$D$2:$D$31,品項年度售價!$A$2:$A$31,$B5576,品項年度售價!$B$2:$B$31,$E5576)</f>
        <v>320</v>
      </c>
      <c r="I5576" s="4" t="n">
        <v>213</v>
      </c>
      <c r="J5576" s="14" t="n">
        <f aca="false">H5576*I5576</f>
        <v>68160</v>
      </c>
    </row>
    <row r="5577" customFormat="false" ht="15" hidden="false" customHeight="false" outlineLevel="0" collapsed="false">
      <c r="A5577" s="6" t="str">
        <f aca="false">TEXT(B5577,"0")&amp;"-"&amp;TEXT(C5577,"00")</f>
        <v>2026-06</v>
      </c>
      <c r="B5577" s="4" t="n">
        <v>2026</v>
      </c>
      <c r="C5577" s="4" t="n">
        <v>6</v>
      </c>
      <c r="D5577" s="9" t="s">
        <v>325</v>
      </c>
      <c r="E5577" s="9" t="s">
        <v>360</v>
      </c>
      <c r="F5577" s="12" t="str">
        <f aca="false">INDEX(品項主檔!$B$2:$B$11,MATCH($E5577,品項主檔!$A$2:$A$11,0))</f>
        <v>塔香涼麵</v>
      </c>
      <c r="G5577" s="12" t="str">
        <f aca="false">INDEX(品項主檔!$C$2:$C$11,MATCH($E5577,品項主檔!$A$2:$A$11,0))</f>
        <v>主食</v>
      </c>
      <c r="H5577" s="17" t="n">
        <f aca="false">SUMIFS(品項年度售價!$D$2:$D$31,品項年度售價!$A$2:$A$31,$B5577,品項年度售價!$B$2:$B$31,$E5577)</f>
        <v>195</v>
      </c>
      <c r="I5577" s="4" t="n">
        <v>614</v>
      </c>
      <c r="J5577" s="14" t="n">
        <f aca="false">H5577*I5577</f>
        <v>119730</v>
      </c>
    </row>
    <row r="5578" customFormat="false" ht="15" hidden="false" customHeight="false" outlineLevel="0" collapsed="false">
      <c r="A5578" s="6" t="str">
        <f aca="false">TEXT(B5578,"0")&amp;"-"&amp;TEXT(C5578,"00")</f>
        <v>2026-06</v>
      </c>
      <c r="B5578" s="4" t="n">
        <v>2026</v>
      </c>
      <c r="C5578" s="4" t="n">
        <v>6</v>
      </c>
      <c r="D5578" s="9" t="s">
        <v>325</v>
      </c>
      <c r="E5578" s="9" t="s">
        <v>362</v>
      </c>
      <c r="F5578" s="12" t="str">
        <f aca="false">INDEX(品項主檔!$B$2:$B$11,MATCH($E5578,品項主檔!$A$2:$A$11,0))</f>
        <v>海鮮炒飯</v>
      </c>
      <c r="G5578" s="12" t="str">
        <f aca="false">INDEX(品項主檔!$C$2:$C$11,MATCH($E5578,品項主檔!$A$2:$A$11,0))</f>
        <v>主食</v>
      </c>
      <c r="H5578" s="17" t="n">
        <f aca="false">SUMIFS(品項年度售價!$D$2:$D$31,品項年度售價!$A$2:$A$31,$B5578,品項年度售價!$B$2:$B$31,$E5578)</f>
        <v>265</v>
      </c>
      <c r="I5578" s="4" t="n">
        <v>464</v>
      </c>
      <c r="J5578" s="14" t="n">
        <f aca="false">H5578*I5578</f>
        <v>122960</v>
      </c>
    </row>
    <row r="5579" customFormat="false" ht="15" hidden="false" customHeight="false" outlineLevel="0" collapsed="false">
      <c r="A5579" s="6" t="str">
        <f aca="false">TEXT(B5579,"0")&amp;"-"&amp;TEXT(C5579,"00")</f>
        <v>2026-06</v>
      </c>
      <c r="B5579" s="4" t="n">
        <v>2026</v>
      </c>
      <c r="C5579" s="4" t="n">
        <v>6</v>
      </c>
      <c r="D5579" s="9" t="s">
        <v>325</v>
      </c>
      <c r="E5579" s="9" t="s">
        <v>364</v>
      </c>
      <c r="F5579" s="12" t="str">
        <f aca="false">INDEX(品項主檔!$B$2:$B$11,MATCH($E5579,品項主檔!$A$2:$A$11,0))</f>
        <v>酸辣湯</v>
      </c>
      <c r="G5579" s="12" t="str">
        <f aca="false">INDEX(品項主檔!$C$2:$C$11,MATCH($E5579,品項主檔!$A$2:$A$11,0))</f>
        <v>湯品</v>
      </c>
      <c r="H5579" s="17" t="n">
        <f aca="false">SUMIFS(品項年度售價!$D$2:$D$31,品項年度售價!$A$2:$A$31,$B5579,品項年度售價!$B$2:$B$31,$E5579)</f>
        <v>65</v>
      </c>
      <c r="I5579" s="4" t="n">
        <v>2110</v>
      </c>
      <c r="J5579" s="14" t="n">
        <f aca="false">H5579*I5579</f>
        <v>137150</v>
      </c>
    </row>
    <row r="5580" customFormat="false" ht="15" hidden="false" customHeight="false" outlineLevel="0" collapsed="false">
      <c r="A5580" s="6" t="str">
        <f aca="false">TEXT(B5580,"0")&amp;"-"&amp;TEXT(C5580,"00")</f>
        <v>2026-06</v>
      </c>
      <c r="B5580" s="4" t="n">
        <v>2026</v>
      </c>
      <c r="C5580" s="4" t="n">
        <v>6</v>
      </c>
      <c r="D5580" s="9" t="s">
        <v>325</v>
      </c>
      <c r="E5580" s="9" t="s">
        <v>367</v>
      </c>
      <c r="F5580" s="12" t="str">
        <f aca="false">INDEX(品項主檔!$B$2:$B$11,MATCH($E5580,品項主檔!$A$2:$A$11,0))</f>
        <v>招牌滷味拼盤</v>
      </c>
      <c r="G5580" s="12" t="str">
        <f aca="false">INDEX(品項主檔!$C$2:$C$11,MATCH($E5580,品項主檔!$A$2:$A$11,0))</f>
        <v>小菜</v>
      </c>
      <c r="H5580" s="17" t="n">
        <f aca="false">SUMIFS(品項年度售價!$D$2:$D$31,品項年度售價!$A$2:$A$31,$B5580,品項年度售價!$B$2:$B$31,$E5580)</f>
        <v>130</v>
      </c>
      <c r="I5580" s="4" t="n">
        <v>1990</v>
      </c>
      <c r="J5580" s="14" t="n">
        <f aca="false">H5580*I5580</f>
        <v>258700</v>
      </c>
    </row>
    <row r="5581" customFormat="false" ht="15" hidden="false" customHeight="false" outlineLevel="0" collapsed="false">
      <c r="A5581" s="6" t="str">
        <f aca="false">TEXT(B5581,"0")&amp;"-"&amp;TEXT(C5581,"00")</f>
        <v>2026-06</v>
      </c>
      <c r="B5581" s="4" t="n">
        <v>2026</v>
      </c>
      <c r="C5581" s="4" t="n">
        <v>6</v>
      </c>
      <c r="D5581" s="9" t="s">
        <v>325</v>
      </c>
      <c r="E5581" s="9" t="s">
        <v>370</v>
      </c>
      <c r="F5581" s="12" t="str">
        <f aca="false">INDEX(品項主檔!$B$2:$B$11,MATCH($E5581,品項主檔!$A$2:$A$11,0))</f>
        <v>古早味紅茶</v>
      </c>
      <c r="G5581" s="12" t="str">
        <f aca="false">INDEX(品項主檔!$C$2:$C$11,MATCH($E5581,品項主檔!$A$2:$A$11,0))</f>
        <v>飲品</v>
      </c>
      <c r="H5581" s="17" t="n">
        <f aca="false">SUMIFS(品項年度售價!$D$2:$D$31,品項年度售價!$A$2:$A$31,$B5581,品項年度售價!$B$2:$B$31,$E5581)</f>
        <v>45</v>
      </c>
      <c r="I5581" s="4" t="n">
        <v>5659</v>
      </c>
      <c r="J5581" s="14" t="n">
        <f aca="false">H5581*I5581</f>
        <v>254655</v>
      </c>
    </row>
    <row r="5582" customFormat="false" ht="15" hidden="false" customHeight="false" outlineLevel="0" collapsed="false">
      <c r="A5582" s="6" t="str">
        <f aca="false">TEXT(B5582,"0")&amp;"-"&amp;TEXT(C5582,"00")</f>
        <v>2026-06</v>
      </c>
      <c r="B5582" s="4" t="n">
        <v>2026</v>
      </c>
      <c r="C5582" s="4" t="n">
        <v>6</v>
      </c>
      <c r="D5582" s="9" t="s">
        <v>328</v>
      </c>
      <c r="E5582" s="9" t="s">
        <v>349</v>
      </c>
      <c r="F5582" s="12" t="str">
        <f aca="false">INDEX(品項主檔!$B$2:$B$11,MATCH($E5582,品項主檔!$A$2:$A$11,0))</f>
        <v>招牌牛肉麵</v>
      </c>
      <c r="G5582" s="12" t="str">
        <f aca="false">INDEX(品項主檔!$C$2:$C$11,MATCH($E5582,品項主檔!$A$2:$A$11,0))</f>
        <v>主食</v>
      </c>
      <c r="H5582" s="17" t="n">
        <f aca="false">SUMIFS(品項年度售價!$D$2:$D$31,品項年度售價!$A$2:$A$31,$B5582,品項年度售價!$B$2:$B$31,$E5582)</f>
        <v>305</v>
      </c>
      <c r="I5582" s="4" t="n">
        <v>376</v>
      </c>
      <c r="J5582" s="14" t="n">
        <f aca="false">H5582*I5582</f>
        <v>114680</v>
      </c>
    </row>
    <row r="5583" customFormat="false" ht="15" hidden="false" customHeight="false" outlineLevel="0" collapsed="false">
      <c r="A5583" s="6" t="str">
        <f aca="false">TEXT(B5583,"0")&amp;"-"&amp;TEXT(C5583,"00")</f>
        <v>2026-06</v>
      </c>
      <c r="B5583" s="4" t="n">
        <v>2026</v>
      </c>
      <c r="C5583" s="4" t="n">
        <v>6</v>
      </c>
      <c r="D5583" s="9" t="s">
        <v>328</v>
      </c>
      <c r="E5583" s="9" t="s">
        <v>352</v>
      </c>
      <c r="F5583" s="12" t="str">
        <f aca="false">INDEX(品項主檔!$B$2:$B$11,MATCH($E5583,品項主檔!$A$2:$A$11,0))</f>
        <v>三杯雞定食</v>
      </c>
      <c r="G5583" s="12" t="str">
        <f aca="false">INDEX(品項主檔!$C$2:$C$11,MATCH($E5583,品項主檔!$A$2:$A$11,0))</f>
        <v>主食</v>
      </c>
      <c r="H5583" s="17" t="n">
        <f aca="false">SUMIFS(品項年度售價!$D$2:$D$31,品項年度售價!$A$2:$A$31,$B5583,品項年度售價!$B$2:$B$31,$E5583)</f>
        <v>275</v>
      </c>
      <c r="I5583" s="4" t="n">
        <v>418</v>
      </c>
      <c r="J5583" s="14" t="n">
        <f aca="false">H5583*I5583</f>
        <v>114950</v>
      </c>
    </row>
    <row r="5584" customFormat="false" ht="15" hidden="false" customHeight="false" outlineLevel="0" collapsed="false">
      <c r="A5584" s="6" t="str">
        <f aca="false">TEXT(B5584,"0")&amp;"-"&amp;TEXT(C5584,"00")</f>
        <v>2026-06</v>
      </c>
      <c r="B5584" s="4" t="n">
        <v>2026</v>
      </c>
      <c r="C5584" s="4" t="n">
        <v>6</v>
      </c>
      <c r="D5584" s="9" t="s">
        <v>328</v>
      </c>
      <c r="E5584" s="9" t="s">
        <v>354</v>
      </c>
      <c r="F5584" s="12" t="str">
        <f aca="false">INDEX(品項主檔!$B$2:$B$11,MATCH($E5584,品項主檔!$A$2:$A$11,0))</f>
        <v>蔥油雞腿飯</v>
      </c>
      <c r="G5584" s="12" t="str">
        <f aca="false">INDEX(品項主檔!$C$2:$C$11,MATCH($E5584,品項主檔!$A$2:$A$11,0))</f>
        <v>主食</v>
      </c>
      <c r="H5584" s="17" t="n">
        <f aca="false">SUMIFS(品項年度售價!$D$2:$D$31,品項年度售價!$A$2:$A$31,$B5584,品項年度售價!$B$2:$B$31,$E5584)</f>
        <v>240</v>
      </c>
      <c r="I5584" s="4" t="n">
        <v>471</v>
      </c>
      <c r="J5584" s="14" t="n">
        <f aca="false">H5584*I5584</f>
        <v>113040</v>
      </c>
    </row>
    <row r="5585" customFormat="false" ht="15" hidden="false" customHeight="false" outlineLevel="0" collapsed="false">
      <c r="A5585" s="6" t="str">
        <f aca="false">TEXT(B5585,"0")&amp;"-"&amp;TEXT(C5585,"00")</f>
        <v>2026-06</v>
      </c>
      <c r="B5585" s="4" t="n">
        <v>2026</v>
      </c>
      <c r="C5585" s="4" t="n">
        <v>6</v>
      </c>
      <c r="D5585" s="9" t="s">
        <v>328</v>
      </c>
      <c r="E5585" s="9" t="s">
        <v>356</v>
      </c>
      <c r="F5585" s="12" t="str">
        <f aca="false">INDEX(品項主檔!$B$2:$B$11,MATCH($E5585,品項主檔!$A$2:$A$11,0))</f>
        <v>黑胡椒豬排飯</v>
      </c>
      <c r="G5585" s="12" t="str">
        <f aca="false">INDEX(品項主檔!$C$2:$C$11,MATCH($E5585,品項主檔!$A$2:$A$11,0))</f>
        <v>主食</v>
      </c>
      <c r="H5585" s="17" t="n">
        <f aca="false">SUMIFS(品項年度售價!$D$2:$D$31,品項年度售價!$A$2:$A$31,$B5585,品項年度售價!$B$2:$B$31,$E5585)</f>
        <v>255</v>
      </c>
      <c r="I5585" s="4" t="n">
        <v>498</v>
      </c>
      <c r="J5585" s="14" t="n">
        <f aca="false">H5585*I5585</f>
        <v>126990</v>
      </c>
    </row>
    <row r="5586" customFormat="false" ht="15" hidden="false" customHeight="false" outlineLevel="0" collapsed="false">
      <c r="A5586" s="6" t="str">
        <f aca="false">TEXT(B5586,"0")&amp;"-"&amp;TEXT(C5586,"00")</f>
        <v>2026-06</v>
      </c>
      <c r="B5586" s="4" t="n">
        <v>2026</v>
      </c>
      <c r="C5586" s="4" t="n">
        <v>6</v>
      </c>
      <c r="D5586" s="9" t="s">
        <v>328</v>
      </c>
      <c r="E5586" s="9" t="s">
        <v>358</v>
      </c>
      <c r="F5586" s="12" t="str">
        <f aca="false">INDEX(品項主檔!$B$2:$B$11,MATCH($E5586,品項主檔!$A$2:$A$11,0))</f>
        <v>麻油雞湯麵</v>
      </c>
      <c r="G5586" s="12" t="str">
        <f aca="false">INDEX(品項主檔!$C$2:$C$11,MATCH($E5586,品項主檔!$A$2:$A$11,0))</f>
        <v>主食</v>
      </c>
      <c r="H5586" s="17" t="n">
        <f aca="false">SUMIFS(品項年度售價!$D$2:$D$31,品項年度售價!$A$2:$A$31,$B5586,品項年度售價!$B$2:$B$31,$E5586)</f>
        <v>320</v>
      </c>
      <c r="I5586" s="4" t="n">
        <v>180</v>
      </c>
      <c r="J5586" s="14" t="n">
        <f aca="false">H5586*I5586</f>
        <v>57600</v>
      </c>
    </row>
    <row r="5587" customFormat="false" ht="15" hidden="false" customHeight="false" outlineLevel="0" collapsed="false">
      <c r="A5587" s="6" t="str">
        <f aca="false">TEXT(B5587,"0")&amp;"-"&amp;TEXT(C5587,"00")</f>
        <v>2026-06</v>
      </c>
      <c r="B5587" s="4" t="n">
        <v>2026</v>
      </c>
      <c r="C5587" s="4" t="n">
        <v>6</v>
      </c>
      <c r="D5587" s="9" t="s">
        <v>328</v>
      </c>
      <c r="E5587" s="9" t="s">
        <v>360</v>
      </c>
      <c r="F5587" s="12" t="str">
        <f aca="false">INDEX(品項主檔!$B$2:$B$11,MATCH($E5587,品項主檔!$A$2:$A$11,0))</f>
        <v>塔香涼麵</v>
      </c>
      <c r="G5587" s="12" t="str">
        <f aca="false">INDEX(品項主檔!$C$2:$C$11,MATCH($E5587,品項主檔!$A$2:$A$11,0))</f>
        <v>主食</v>
      </c>
      <c r="H5587" s="17" t="n">
        <f aca="false">SUMIFS(品項年度售價!$D$2:$D$31,品項年度售價!$A$2:$A$31,$B5587,品項年度售價!$B$2:$B$31,$E5587)</f>
        <v>195</v>
      </c>
      <c r="I5587" s="4" t="n">
        <v>605</v>
      </c>
      <c r="J5587" s="14" t="n">
        <f aca="false">H5587*I5587</f>
        <v>117975</v>
      </c>
    </row>
    <row r="5588" customFormat="false" ht="15" hidden="false" customHeight="false" outlineLevel="0" collapsed="false">
      <c r="A5588" s="6" t="str">
        <f aca="false">TEXT(B5588,"0")&amp;"-"&amp;TEXT(C5588,"00")</f>
        <v>2026-06</v>
      </c>
      <c r="B5588" s="4" t="n">
        <v>2026</v>
      </c>
      <c r="C5588" s="4" t="n">
        <v>6</v>
      </c>
      <c r="D5588" s="9" t="s">
        <v>328</v>
      </c>
      <c r="E5588" s="9" t="s">
        <v>362</v>
      </c>
      <c r="F5588" s="12" t="str">
        <f aca="false">INDEX(品項主檔!$B$2:$B$11,MATCH($E5588,品項主檔!$A$2:$A$11,0))</f>
        <v>海鮮炒飯</v>
      </c>
      <c r="G5588" s="12" t="str">
        <f aca="false">INDEX(品項主檔!$C$2:$C$11,MATCH($E5588,品項主檔!$A$2:$A$11,0))</f>
        <v>主食</v>
      </c>
      <c r="H5588" s="17" t="n">
        <f aca="false">SUMIFS(品項年度售價!$D$2:$D$31,品項年度售價!$A$2:$A$31,$B5588,品項年度售價!$B$2:$B$31,$E5588)</f>
        <v>265</v>
      </c>
      <c r="I5588" s="4" t="n">
        <v>454</v>
      </c>
      <c r="J5588" s="14" t="n">
        <f aca="false">H5588*I5588</f>
        <v>120310</v>
      </c>
    </row>
    <row r="5589" customFormat="false" ht="15" hidden="false" customHeight="false" outlineLevel="0" collapsed="false">
      <c r="A5589" s="6" t="str">
        <f aca="false">TEXT(B5589,"0")&amp;"-"&amp;TEXT(C5589,"00")</f>
        <v>2026-06</v>
      </c>
      <c r="B5589" s="4" t="n">
        <v>2026</v>
      </c>
      <c r="C5589" s="4" t="n">
        <v>6</v>
      </c>
      <c r="D5589" s="9" t="s">
        <v>328</v>
      </c>
      <c r="E5589" s="9" t="s">
        <v>364</v>
      </c>
      <c r="F5589" s="12" t="str">
        <f aca="false">INDEX(品項主檔!$B$2:$B$11,MATCH($E5589,品項主檔!$A$2:$A$11,0))</f>
        <v>酸辣湯</v>
      </c>
      <c r="G5589" s="12" t="str">
        <f aca="false">INDEX(品項主檔!$C$2:$C$11,MATCH($E5589,品項主檔!$A$2:$A$11,0))</f>
        <v>湯品</v>
      </c>
      <c r="H5589" s="17" t="n">
        <f aca="false">SUMIFS(品項年度售價!$D$2:$D$31,品項年度售價!$A$2:$A$31,$B5589,品項年度售價!$B$2:$B$31,$E5589)</f>
        <v>65</v>
      </c>
      <c r="I5589" s="4" t="n">
        <v>2005</v>
      </c>
      <c r="J5589" s="14" t="n">
        <f aca="false">H5589*I5589</f>
        <v>130325</v>
      </c>
    </row>
    <row r="5590" customFormat="false" ht="15" hidden="false" customHeight="false" outlineLevel="0" collapsed="false">
      <c r="A5590" s="6" t="str">
        <f aca="false">TEXT(B5590,"0")&amp;"-"&amp;TEXT(C5590,"00")</f>
        <v>2026-06</v>
      </c>
      <c r="B5590" s="4" t="n">
        <v>2026</v>
      </c>
      <c r="C5590" s="4" t="n">
        <v>6</v>
      </c>
      <c r="D5590" s="9" t="s">
        <v>328</v>
      </c>
      <c r="E5590" s="9" t="s">
        <v>367</v>
      </c>
      <c r="F5590" s="12" t="str">
        <f aca="false">INDEX(品項主檔!$B$2:$B$11,MATCH($E5590,品項主檔!$A$2:$A$11,0))</f>
        <v>招牌滷味拼盤</v>
      </c>
      <c r="G5590" s="12" t="str">
        <f aca="false">INDEX(品項主檔!$C$2:$C$11,MATCH($E5590,品項主檔!$A$2:$A$11,0))</f>
        <v>小菜</v>
      </c>
      <c r="H5590" s="17" t="n">
        <f aca="false">SUMIFS(品項年度售價!$D$2:$D$31,品項年度售價!$A$2:$A$31,$B5590,品項年度售價!$B$2:$B$31,$E5590)</f>
        <v>130</v>
      </c>
      <c r="I5590" s="4" t="n">
        <v>1500</v>
      </c>
      <c r="J5590" s="14" t="n">
        <f aca="false">H5590*I5590</f>
        <v>195000</v>
      </c>
    </row>
    <row r="5591" customFormat="false" ht="15" hidden="false" customHeight="false" outlineLevel="0" collapsed="false">
      <c r="A5591" s="6" t="str">
        <f aca="false">TEXT(B5591,"0")&amp;"-"&amp;TEXT(C5591,"00")</f>
        <v>2026-06</v>
      </c>
      <c r="B5591" s="4" t="n">
        <v>2026</v>
      </c>
      <c r="C5591" s="4" t="n">
        <v>6</v>
      </c>
      <c r="D5591" s="9" t="s">
        <v>328</v>
      </c>
      <c r="E5591" s="9" t="s">
        <v>370</v>
      </c>
      <c r="F5591" s="12" t="str">
        <f aca="false">INDEX(品項主檔!$B$2:$B$11,MATCH($E5591,品項主檔!$A$2:$A$11,0))</f>
        <v>古早味紅茶</v>
      </c>
      <c r="G5591" s="12" t="str">
        <f aca="false">INDEX(品項主檔!$C$2:$C$11,MATCH($E5591,品項主檔!$A$2:$A$11,0))</f>
        <v>飲品</v>
      </c>
      <c r="H5591" s="17" t="n">
        <f aca="false">SUMIFS(品項年度售價!$D$2:$D$31,品項年度售價!$A$2:$A$31,$B5591,品項年度售價!$B$2:$B$31,$E5591)</f>
        <v>45</v>
      </c>
      <c r="I5591" s="4" t="n">
        <v>4743</v>
      </c>
      <c r="J5591" s="14" t="n">
        <f aca="false">H5591*I5591</f>
        <v>213435</v>
      </c>
    </row>
    <row r="5592" customFormat="false" ht="15" hidden="false" customHeight="false" outlineLevel="0" collapsed="false">
      <c r="A5592" s="6" t="str">
        <f aca="false">TEXT(B5592,"0")&amp;"-"&amp;TEXT(C5592,"00")</f>
        <v>2026-06</v>
      </c>
      <c r="B5592" s="4" t="n">
        <v>2026</v>
      </c>
      <c r="C5592" s="4" t="n">
        <v>6</v>
      </c>
      <c r="D5592" s="9" t="s">
        <v>330</v>
      </c>
      <c r="E5592" s="9" t="s">
        <v>349</v>
      </c>
      <c r="F5592" s="12" t="str">
        <f aca="false">INDEX(品項主檔!$B$2:$B$11,MATCH($E5592,品項主檔!$A$2:$A$11,0))</f>
        <v>招牌牛肉麵</v>
      </c>
      <c r="G5592" s="12" t="str">
        <f aca="false">INDEX(品項主檔!$C$2:$C$11,MATCH($E5592,品項主檔!$A$2:$A$11,0))</f>
        <v>主食</v>
      </c>
      <c r="H5592" s="17" t="n">
        <f aca="false">SUMIFS(品項年度售價!$D$2:$D$31,品項年度售價!$A$2:$A$31,$B5592,品項年度售價!$B$2:$B$31,$E5592)</f>
        <v>305</v>
      </c>
      <c r="I5592" s="4" t="n">
        <v>263</v>
      </c>
      <c r="J5592" s="14" t="n">
        <f aca="false">H5592*I5592</f>
        <v>80215</v>
      </c>
    </row>
    <row r="5593" customFormat="false" ht="15" hidden="false" customHeight="false" outlineLevel="0" collapsed="false">
      <c r="A5593" s="6" t="str">
        <f aca="false">TEXT(B5593,"0")&amp;"-"&amp;TEXT(C5593,"00")</f>
        <v>2026-06</v>
      </c>
      <c r="B5593" s="4" t="n">
        <v>2026</v>
      </c>
      <c r="C5593" s="4" t="n">
        <v>6</v>
      </c>
      <c r="D5593" s="9" t="s">
        <v>330</v>
      </c>
      <c r="E5593" s="9" t="s">
        <v>352</v>
      </c>
      <c r="F5593" s="12" t="str">
        <f aca="false">INDEX(品項主檔!$B$2:$B$11,MATCH($E5593,品項主檔!$A$2:$A$11,0))</f>
        <v>三杯雞定食</v>
      </c>
      <c r="G5593" s="12" t="str">
        <f aca="false">INDEX(品項主檔!$C$2:$C$11,MATCH($E5593,品項主檔!$A$2:$A$11,0))</f>
        <v>主食</v>
      </c>
      <c r="H5593" s="17" t="n">
        <f aca="false">SUMIFS(品項年度售價!$D$2:$D$31,品項年度售價!$A$2:$A$31,$B5593,品項年度售價!$B$2:$B$31,$E5593)</f>
        <v>275</v>
      </c>
      <c r="I5593" s="4" t="n">
        <v>211</v>
      </c>
      <c r="J5593" s="14" t="n">
        <f aca="false">H5593*I5593</f>
        <v>58025</v>
      </c>
    </row>
    <row r="5594" customFormat="false" ht="15" hidden="false" customHeight="false" outlineLevel="0" collapsed="false">
      <c r="A5594" s="6" t="str">
        <f aca="false">TEXT(B5594,"0")&amp;"-"&amp;TEXT(C5594,"00")</f>
        <v>2026-06</v>
      </c>
      <c r="B5594" s="4" t="n">
        <v>2026</v>
      </c>
      <c r="C5594" s="4" t="n">
        <v>6</v>
      </c>
      <c r="D5594" s="9" t="s">
        <v>330</v>
      </c>
      <c r="E5594" s="9" t="s">
        <v>354</v>
      </c>
      <c r="F5594" s="12" t="str">
        <f aca="false">INDEX(品項主檔!$B$2:$B$11,MATCH($E5594,品項主檔!$A$2:$A$11,0))</f>
        <v>蔥油雞腿飯</v>
      </c>
      <c r="G5594" s="12" t="str">
        <f aca="false">INDEX(品項主檔!$C$2:$C$11,MATCH($E5594,品項主檔!$A$2:$A$11,0))</f>
        <v>主食</v>
      </c>
      <c r="H5594" s="17" t="n">
        <f aca="false">SUMIFS(品項年度售價!$D$2:$D$31,品項年度售價!$A$2:$A$31,$B5594,品項年度售價!$B$2:$B$31,$E5594)</f>
        <v>240</v>
      </c>
      <c r="I5594" s="4" t="n">
        <v>240</v>
      </c>
      <c r="J5594" s="14" t="n">
        <f aca="false">H5594*I5594</f>
        <v>57600</v>
      </c>
    </row>
    <row r="5595" customFormat="false" ht="15" hidden="false" customHeight="false" outlineLevel="0" collapsed="false">
      <c r="A5595" s="6" t="str">
        <f aca="false">TEXT(B5595,"0")&amp;"-"&amp;TEXT(C5595,"00")</f>
        <v>2026-06</v>
      </c>
      <c r="B5595" s="4" t="n">
        <v>2026</v>
      </c>
      <c r="C5595" s="4" t="n">
        <v>6</v>
      </c>
      <c r="D5595" s="9" t="s">
        <v>330</v>
      </c>
      <c r="E5595" s="9" t="s">
        <v>356</v>
      </c>
      <c r="F5595" s="12" t="str">
        <f aca="false">INDEX(品項主檔!$B$2:$B$11,MATCH($E5595,品項主檔!$A$2:$A$11,0))</f>
        <v>黑胡椒豬排飯</v>
      </c>
      <c r="G5595" s="12" t="str">
        <f aca="false">INDEX(品項主檔!$C$2:$C$11,MATCH($E5595,品項主檔!$A$2:$A$11,0))</f>
        <v>主食</v>
      </c>
      <c r="H5595" s="17" t="n">
        <f aca="false">SUMIFS(品項年度售價!$D$2:$D$31,品項年度售價!$A$2:$A$31,$B5595,品項年度售價!$B$2:$B$31,$E5595)</f>
        <v>255</v>
      </c>
      <c r="I5595" s="4" t="n">
        <v>219</v>
      </c>
      <c r="J5595" s="14" t="n">
        <f aca="false">H5595*I5595</f>
        <v>55845</v>
      </c>
    </row>
    <row r="5596" customFormat="false" ht="15" hidden="false" customHeight="false" outlineLevel="0" collapsed="false">
      <c r="A5596" s="6" t="str">
        <f aca="false">TEXT(B5596,"0")&amp;"-"&amp;TEXT(C5596,"00")</f>
        <v>2026-06</v>
      </c>
      <c r="B5596" s="4" t="n">
        <v>2026</v>
      </c>
      <c r="C5596" s="4" t="n">
        <v>6</v>
      </c>
      <c r="D5596" s="9" t="s">
        <v>330</v>
      </c>
      <c r="E5596" s="9" t="s">
        <v>358</v>
      </c>
      <c r="F5596" s="12" t="str">
        <f aca="false">INDEX(品項主檔!$B$2:$B$11,MATCH($E5596,品項主檔!$A$2:$A$11,0))</f>
        <v>麻油雞湯麵</v>
      </c>
      <c r="G5596" s="12" t="str">
        <f aca="false">INDEX(品項主檔!$C$2:$C$11,MATCH($E5596,品項主檔!$A$2:$A$11,0))</f>
        <v>主食</v>
      </c>
      <c r="H5596" s="17" t="n">
        <f aca="false">SUMIFS(品項年度售價!$D$2:$D$31,品項年度售價!$A$2:$A$31,$B5596,品項年度售價!$B$2:$B$31,$E5596)</f>
        <v>320</v>
      </c>
      <c r="I5596" s="4" t="n">
        <v>124</v>
      </c>
      <c r="J5596" s="14" t="n">
        <f aca="false">H5596*I5596</f>
        <v>39680</v>
      </c>
    </row>
    <row r="5597" customFormat="false" ht="15" hidden="false" customHeight="false" outlineLevel="0" collapsed="false">
      <c r="A5597" s="6" t="str">
        <f aca="false">TEXT(B5597,"0")&amp;"-"&amp;TEXT(C5597,"00")</f>
        <v>2026-06</v>
      </c>
      <c r="B5597" s="4" t="n">
        <v>2026</v>
      </c>
      <c r="C5597" s="4" t="n">
        <v>6</v>
      </c>
      <c r="D5597" s="9" t="s">
        <v>330</v>
      </c>
      <c r="E5597" s="9" t="s">
        <v>360</v>
      </c>
      <c r="F5597" s="12" t="str">
        <f aca="false">INDEX(品項主檔!$B$2:$B$11,MATCH($E5597,品項主檔!$A$2:$A$11,0))</f>
        <v>塔香涼麵</v>
      </c>
      <c r="G5597" s="12" t="str">
        <f aca="false">INDEX(品項主檔!$C$2:$C$11,MATCH($E5597,品項主檔!$A$2:$A$11,0))</f>
        <v>主食</v>
      </c>
      <c r="H5597" s="17" t="n">
        <f aca="false">SUMIFS(品項年度售價!$D$2:$D$31,品項年度售價!$A$2:$A$31,$B5597,品項年度售價!$B$2:$B$31,$E5597)</f>
        <v>195</v>
      </c>
      <c r="I5597" s="4" t="n">
        <v>339</v>
      </c>
      <c r="J5597" s="14" t="n">
        <f aca="false">H5597*I5597</f>
        <v>66105</v>
      </c>
    </row>
    <row r="5598" customFormat="false" ht="15" hidden="false" customHeight="false" outlineLevel="0" collapsed="false">
      <c r="A5598" s="6" t="str">
        <f aca="false">TEXT(B5598,"0")&amp;"-"&amp;TEXT(C5598,"00")</f>
        <v>2026-06</v>
      </c>
      <c r="B5598" s="4" t="n">
        <v>2026</v>
      </c>
      <c r="C5598" s="4" t="n">
        <v>6</v>
      </c>
      <c r="D5598" s="9" t="s">
        <v>330</v>
      </c>
      <c r="E5598" s="9" t="s">
        <v>362</v>
      </c>
      <c r="F5598" s="12" t="str">
        <f aca="false">INDEX(品項主檔!$B$2:$B$11,MATCH($E5598,品項主檔!$A$2:$A$11,0))</f>
        <v>海鮮炒飯</v>
      </c>
      <c r="G5598" s="12" t="str">
        <f aca="false">INDEX(品項主檔!$C$2:$C$11,MATCH($E5598,品項主檔!$A$2:$A$11,0))</f>
        <v>主食</v>
      </c>
      <c r="H5598" s="17" t="n">
        <f aca="false">SUMIFS(品項年度售價!$D$2:$D$31,品項年度售價!$A$2:$A$31,$B5598,品項年度售價!$B$2:$B$31,$E5598)</f>
        <v>265</v>
      </c>
      <c r="I5598" s="4" t="n">
        <v>247</v>
      </c>
      <c r="J5598" s="14" t="n">
        <f aca="false">H5598*I5598</f>
        <v>65455</v>
      </c>
    </row>
    <row r="5599" customFormat="false" ht="15" hidden="false" customHeight="false" outlineLevel="0" collapsed="false">
      <c r="A5599" s="6" t="str">
        <f aca="false">TEXT(B5599,"0")&amp;"-"&amp;TEXT(C5599,"00")</f>
        <v>2026-06</v>
      </c>
      <c r="B5599" s="4" t="n">
        <v>2026</v>
      </c>
      <c r="C5599" s="4" t="n">
        <v>6</v>
      </c>
      <c r="D5599" s="9" t="s">
        <v>330</v>
      </c>
      <c r="E5599" s="9" t="s">
        <v>364</v>
      </c>
      <c r="F5599" s="12" t="str">
        <f aca="false">INDEX(品項主檔!$B$2:$B$11,MATCH($E5599,品項主檔!$A$2:$A$11,0))</f>
        <v>酸辣湯</v>
      </c>
      <c r="G5599" s="12" t="str">
        <f aca="false">INDEX(品項主檔!$C$2:$C$11,MATCH($E5599,品項主檔!$A$2:$A$11,0))</f>
        <v>湯品</v>
      </c>
      <c r="H5599" s="17" t="n">
        <f aca="false">SUMIFS(品項年度售價!$D$2:$D$31,品項年度售價!$A$2:$A$31,$B5599,品項年度售價!$B$2:$B$31,$E5599)</f>
        <v>65</v>
      </c>
      <c r="I5599" s="4" t="n">
        <v>856</v>
      </c>
      <c r="J5599" s="14" t="n">
        <f aca="false">H5599*I5599</f>
        <v>55640</v>
      </c>
    </row>
    <row r="5600" customFormat="false" ht="15" hidden="false" customHeight="false" outlineLevel="0" collapsed="false">
      <c r="A5600" s="6" t="str">
        <f aca="false">TEXT(B5600,"0")&amp;"-"&amp;TEXT(C5600,"00")</f>
        <v>2026-06</v>
      </c>
      <c r="B5600" s="4" t="n">
        <v>2026</v>
      </c>
      <c r="C5600" s="4" t="n">
        <v>6</v>
      </c>
      <c r="D5600" s="9" t="s">
        <v>330</v>
      </c>
      <c r="E5600" s="9" t="s">
        <v>367</v>
      </c>
      <c r="F5600" s="12" t="str">
        <f aca="false">INDEX(品項主檔!$B$2:$B$11,MATCH($E5600,品項主檔!$A$2:$A$11,0))</f>
        <v>招牌滷味拼盤</v>
      </c>
      <c r="G5600" s="12" t="str">
        <f aca="false">INDEX(品項主檔!$C$2:$C$11,MATCH($E5600,品項主檔!$A$2:$A$11,0))</f>
        <v>小菜</v>
      </c>
      <c r="H5600" s="17" t="n">
        <f aca="false">SUMIFS(品項年度售價!$D$2:$D$31,品項年度售價!$A$2:$A$31,$B5600,品項年度售價!$B$2:$B$31,$E5600)</f>
        <v>130</v>
      </c>
      <c r="I5600" s="4" t="n">
        <v>925</v>
      </c>
      <c r="J5600" s="14" t="n">
        <f aca="false">H5600*I5600</f>
        <v>120250</v>
      </c>
    </row>
    <row r="5601" customFormat="false" ht="15" hidden="false" customHeight="false" outlineLevel="0" collapsed="false">
      <c r="A5601" s="6" t="str">
        <f aca="false">TEXT(B5601,"0")&amp;"-"&amp;TEXT(C5601,"00")</f>
        <v>2026-06</v>
      </c>
      <c r="B5601" s="4" t="n">
        <v>2026</v>
      </c>
      <c r="C5601" s="4" t="n">
        <v>6</v>
      </c>
      <c r="D5601" s="9" t="s">
        <v>330</v>
      </c>
      <c r="E5601" s="9" t="s">
        <v>370</v>
      </c>
      <c r="F5601" s="12" t="str">
        <f aca="false">INDEX(品項主檔!$B$2:$B$11,MATCH($E5601,品項主檔!$A$2:$A$11,0))</f>
        <v>古早味紅茶</v>
      </c>
      <c r="G5601" s="12" t="str">
        <f aca="false">INDEX(品項主檔!$C$2:$C$11,MATCH($E5601,品項主檔!$A$2:$A$11,0))</f>
        <v>飲品</v>
      </c>
      <c r="H5601" s="17" t="n">
        <f aca="false">SUMIFS(品項年度售價!$D$2:$D$31,品項年度售價!$A$2:$A$31,$B5601,品項年度售價!$B$2:$B$31,$E5601)</f>
        <v>45</v>
      </c>
      <c r="I5601" s="4" t="n">
        <v>3624</v>
      </c>
      <c r="J5601" s="14" t="n">
        <f aca="false">H5601*I5601</f>
        <v>163080</v>
      </c>
    </row>
    <row r="5602" customFormat="false" ht="15" hidden="false" customHeight="false" outlineLevel="0" collapsed="false">
      <c r="A5602" s="6" t="str">
        <f aca="false">TEXT(B5602,"0")&amp;"-"&amp;TEXT(C5602,"00")</f>
        <v>2026-06</v>
      </c>
      <c r="B5602" s="4" t="n">
        <v>2026</v>
      </c>
      <c r="C5602" s="4" t="n">
        <v>6</v>
      </c>
      <c r="D5602" s="9" t="s">
        <v>280</v>
      </c>
      <c r="E5602" s="9" t="s">
        <v>349</v>
      </c>
      <c r="F5602" s="12" t="str">
        <f aca="false">INDEX(品項主檔!$B$2:$B$11,MATCH($E5602,品項主檔!$A$2:$A$11,0))</f>
        <v>招牌牛肉麵</v>
      </c>
      <c r="G5602" s="12" t="str">
        <f aca="false">INDEX(品項主檔!$C$2:$C$11,MATCH($E5602,品項主檔!$A$2:$A$11,0))</f>
        <v>主食</v>
      </c>
      <c r="H5602" s="17" t="n">
        <f aca="false">SUMIFS(品項年度售價!$D$2:$D$31,品項年度售價!$A$2:$A$31,$B5602,品項年度售價!$B$2:$B$31,$E5602)</f>
        <v>305</v>
      </c>
      <c r="I5602" s="4" t="n">
        <v>343</v>
      </c>
      <c r="J5602" s="14" t="n">
        <f aca="false">H5602*I5602</f>
        <v>104615</v>
      </c>
    </row>
    <row r="5603" customFormat="false" ht="15" hidden="false" customHeight="false" outlineLevel="0" collapsed="false">
      <c r="A5603" s="6" t="str">
        <f aca="false">TEXT(B5603,"0")&amp;"-"&amp;TEXT(C5603,"00")</f>
        <v>2026-06</v>
      </c>
      <c r="B5603" s="4" t="n">
        <v>2026</v>
      </c>
      <c r="C5603" s="4" t="n">
        <v>6</v>
      </c>
      <c r="D5603" s="9" t="s">
        <v>280</v>
      </c>
      <c r="E5603" s="9" t="s">
        <v>352</v>
      </c>
      <c r="F5603" s="12" t="str">
        <f aca="false">INDEX(品項主檔!$B$2:$B$11,MATCH($E5603,品項主檔!$A$2:$A$11,0))</f>
        <v>三杯雞定食</v>
      </c>
      <c r="G5603" s="12" t="str">
        <f aca="false">INDEX(品項主檔!$C$2:$C$11,MATCH($E5603,品項主檔!$A$2:$A$11,0))</f>
        <v>主食</v>
      </c>
      <c r="H5603" s="17" t="n">
        <f aca="false">SUMIFS(品項年度售價!$D$2:$D$31,品項年度售價!$A$2:$A$31,$B5603,品項年度售價!$B$2:$B$31,$E5603)</f>
        <v>275</v>
      </c>
      <c r="I5603" s="4" t="n">
        <v>416</v>
      </c>
      <c r="J5603" s="14" t="n">
        <f aca="false">H5603*I5603</f>
        <v>114400</v>
      </c>
    </row>
    <row r="5604" customFormat="false" ht="15" hidden="false" customHeight="false" outlineLevel="0" collapsed="false">
      <c r="A5604" s="6" t="str">
        <f aca="false">TEXT(B5604,"0")&amp;"-"&amp;TEXT(C5604,"00")</f>
        <v>2026-06</v>
      </c>
      <c r="B5604" s="4" t="n">
        <v>2026</v>
      </c>
      <c r="C5604" s="4" t="n">
        <v>6</v>
      </c>
      <c r="D5604" s="9" t="s">
        <v>280</v>
      </c>
      <c r="E5604" s="9" t="s">
        <v>354</v>
      </c>
      <c r="F5604" s="12" t="str">
        <f aca="false">INDEX(品項主檔!$B$2:$B$11,MATCH($E5604,品項主檔!$A$2:$A$11,0))</f>
        <v>蔥油雞腿飯</v>
      </c>
      <c r="G5604" s="12" t="str">
        <f aca="false">INDEX(品項主檔!$C$2:$C$11,MATCH($E5604,品項主檔!$A$2:$A$11,0))</f>
        <v>主食</v>
      </c>
      <c r="H5604" s="17" t="n">
        <f aca="false">SUMIFS(品項年度售價!$D$2:$D$31,品項年度售價!$A$2:$A$31,$B5604,品項年度售價!$B$2:$B$31,$E5604)</f>
        <v>240</v>
      </c>
      <c r="I5604" s="4" t="n">
        <v>451</v>
      </c>
      <c r="J5604" s="14" t="n">
        <f aca="false">H5604*I5604</f>
        <v>108240</v>
      </c>
    </row>
    <row r="5605" customFormat="false" ht="15" hidden="false" customHeight="false" outlineLevel="0" collapsed="false">
      <c r="A5605" s="6" t="str">
        <f aca="false">TEXT(B5605,"0")&amp;"-"&amp;TEXT(C5605,"00")</f>
        <v>2026-06</v>
      </c>
      <c r="B5605" s="4" t="n">
        <v>2026</v>
      </c>
      <c r="C5605" s="4" t="n">
        <v>6</v>
      </c>
      <c r="D5605" s="9" t="s">
        <v>280</v>
      </c>
      <c r="E5605" s="9" t="s">
        <v>356</v>
      </c>
      <c r="F5605" s="12" t="str">
        <f aca="false">INDEX(品項主檔!$B$2:$B$11,MATCH($E5605,品項主檔!$A$2:$A$11,0))</f>
        <v>黑胡椒豬排飯</v>
      </c>
      <c r="G5605" s="12" t="str">
        <f aca="false">INDEX(品項主檔!$C$2:$C$11,MATCH($E5605,品項主檔!$A$2:$A$11,0))</f>
        <v>主食</v>
      </c>
      <c r="H5605" s="17" t="n">
        <f aca="false">SUMIFS(品項年度售價!$D$2:$D$31,品項年度售價!$A$2:$A$31,$B5605,品項年度售價!$B$2:$B$31,$E5605)</f>
        <v>255</v>
      </c>
      <c r="I5605" s="4" t="n">
        <v>498</v>
      </c>
      <c r="J5605" s="14" t="n">
        <f aca="false">H5605*I5605</f>
        <v>126990</v>
      </c>
    </row>
    <row r="5606" customFormat="false" ht="15" hidden="false" customHeight="false" outlineLevel="0" collapsed="false">
      <c r="A5606" s="6" t="str">
        <f aca="false">TEXT(B5606,"0")&amp;"-"&amp;TEXT(C5606,"00")</f>
        <v>2026-06</v>
      </c>
      <c r="B5606" s="4" t="n">
        <v>2026</v>
      </c>
      <c r="C5606" s="4" t="n">
        <v>6</v>
      </c>
      <c r="D5606" s="9" t="s">
        <v>280</v>
      </c>
      <c r="E5606" s="9" t="s">
        <v>358</v>
      </c>
      <c r="F5606" s="12" t="str">
        <f aca="false">INDEX(品項主檔!$B$2:$B$11,MATCH($E5606,品項主檔!$A$2:$A$11,0))</f>
        <v>麻油雞湯麵</v>
      </c>
      <c r="G5606" s="12" t="str">
        <f aca="false">INDEX(品項主檔!$C$2:$C$11,MATCH($E5606,品項主檔!$A$2:$A$11,0))</f>
        <v>主食</v>
      </c>
      <c r="H5606" s="17" t="n">
        <f aca="false">SUMIFS(品項年度售價!$D$2:$D$31,品項年度售價!$A$2:$A$31,$B5606,品項年度售價!$B$2:$B$31,$E5606)</f>
        <v>320</v>
      </c>
      <c r="I5606" s="4" t="n">
        <v>215</v>
      </c>
      <c r="J5606" s="14" t="n">
        <f aca="false">H5606*I5606</f>
        <v>68800</v>
      </c>
    </row>
    <row r="5607" customFormat="false" ht="15" hidden="false" customHeight="false" outlineLevel="0" collapsed="false">
      <c r="A5607" s="6" t="str">
        <f aca="false">TEXT(B5607,"0")&amp;"-"&amp;TEXT(C5607,"00")</f>
        <v>2026-06</v>
      </c>
      <c r="B5607" s="4" t="n">
        <v>2026</v>
      </c>
      <c r="C5607" s="4" t="n">
        <v>6</v>
      </c>
      <c r="D5607" s="9" t="s">
        <v>280</v>
      </c>
      <c r="E5607" s="9" t="s">
        <v>360</v>
      </c>
      <c r="F5607" s="12" t="str">
        <f aca="false">INDEX(品項主檔!$B$2:$B$11,MATCH($E5607,品項主檔!$A$2:$A$11,0))</f>
        <v>塔香涼麵</v>
      </c>
      <c r="G5607" s="12" t="str">
        <f aca="false">INDEX(品項主檔!$C$2:$C$11,MATCH($E5607,品項主檔!$A$2:$A$11,0))</f>
        <v>主食</v>
      </c>
      <c r="H5607" s="17" t="n">
        <f aca="false">SUMIFS(品項年度售價!$D$2:$D$31,品項年度售價!$A$2:$A$31,$B5607,品項年度售價!$B$2:$B$31,$E5607)</f>
        <v>195</v>
      </c>
      <c r="I5607" s="4" t="n">
        <v>803</v>
      </c>
      <c r="J5607" s="14" t="n">
        <f aca="false">H5607*I5607</f>
        <v>156585</v>
      </c>
    </row>
    <row r="5608" customFormat="false" ht="15" hidden="false" customHeight="false" outlineLevel="0" collapsed="false">
      <c r="A5608" s="6" t="str">
        <f aca="false">TEXT(B5608,"0")&amp;"-"&amp;TEXT(C5608,"00")</f>
        <v>2026-06</v>
      </c>
      <c r="B5608" s="4" t="n">
        <v>2026</v>
      </c>
      <c r="C5608" s="4" t="n">
        <v>6</v>
      </c>
      <c r="D5608" s="9" t="s">
        <v>280</v>
      </c>
      <c r="E5608" s="9" t="s">
        <v>362</v>
      </c>
      <c r="F5608" s="12" t="str">
        <f aca="false">INDEX(品項主檔!$B$2:$B$11,MATCH($E5608,品項主檔!$A$2:$A$11,0))</f>
        <v>海鮮炒飯</v>
      </c>
      <c r="G5608" s="12" t="str">
        <f aca="false">INDEX(品項主檔!$C$2:$C$11,MATCH($E5608,品項主檔!$A$2:$A$11,0))</f>
        <v>主食</v>
      </c>
      <c r="H5608" s="17" t="n">
        <f aca="false">SUMIFS(品項年度售價!$D$2:$D$31,品項年度售價!$A$2:$A$31,$B5608,品項年度售價!$B$2:$B$31,$E5608)</f>
        <v>265</v>
      </c>
      <c r="I5608" s="4" t="n">
        <v>598</v>
      </c>
      <c r="J5608" s="14" t="n">
        <f aca="false">H5608*I5608</f>
        <v>158470</v>
      </c>
    </row>
    <row r="5609" customFormat="false" ht="15" hidden="false" customHeight="false" outlineLevel="0" collapsed="false">
      <c r="A5609" s="6" t="str">
        <f aca="false">TEXT(B5609,"0")&amp;"-"&amp;TEXT(C5609,"00")</f>
        <v>2026-06</v>
      </c>
      <c r="B5609" s="4" t="n">
        <v>2026</v>
      </c>
      <c r="C5609" s="4" t="n">
        <v>6</v>
      </c>
      <c r="D5609" s="9" t="s">
        <v>280</v>
      </c>
      <c r="E5609" s="9" t="s">
        <v>364</v>
      </c>
      <c r="F5609" s="12" t="str">
        <f aca="false">INDEX(品項主檔!$B$2:$B$11,MATCH($E5609,品項主檔!$A$2:$A$11,0))</f>
        <v>酸辣湯</v>
      </c>
      <c r="G5609" s="12" t="str">
        <f aca="false">INDEX(品項主檔!$C$2:$C$11,MATCH($E5609,品項主檔!$A$2:$A$11,0))</f>
        <v>湯品</v>
      </c>
      <c r="H5609" s="17" t="n">
        <f aca="false">SUMIFS(品項年度售價!$D$2:$D$31,品項年度售價!$A$2:$A$31,$B5609,品項年度售價!$B$2:$B$31,$E5609)</f>
        <v>65</v>
      </c>
      <c r="I5609" s="4" t="n">
        <v>2283</v>
      </c>
      <c r="J5609" s="14" t="n">
        <f aca="false">H5609*I5609</f>
        <v>148395</v>
      </c>
    </row>
    <row r="5610" customFormat="false" ht="15" hidden="false" customHeight="false" outlineLevel="0" collapsed="false">
      <c r="A5610" s="6" t="str">
        <f aca="false">TEXT(B5610,"0")&amp;"-"&amp;TEXT(C5610,"00")</f>
        <v>2026-06</v>
      </c>
      <c r="B5610" s="4" t="n">
        <v>2026</v>
      </c>
      <c r="C5610" s="4" t="n">
        <v>6</v>
      </c>
      <c r="D5610" s="9" t="s">
        <v>280</v>
      </c>
      <c r="E5610" s="9" t="s">
        <v>367</v>
      </c>
      <c r="F5610" s="12" t="str">
        <f aca="false">INDEX(品項主檔!$B$2:$B$11,MATCH($E5610,品項主檔!$A$2:$A$11,0))</f>
        <v>招牌滷味拼盤</v>
      </c>
      <c r="G5610" s="12" t="str">
        <f aca="false">INDEX(品項主檔!$C$2:$C$11,MATCH($E5610,品項主檔!$A$2:$A$11,0))</f>
        <v>小菜</v>
      </c>
      <c r="H5610" s="17" t="n">
        <f aca="false">SUMIFS(品項年度售價!$D$2:$D$31,品項年度售價!$A$2:$A$31,$B5610,品項年度售價!$B$2:$B$31,$E5610)</f>
        <v>130</v>
      </c>
      <c r="I5610" s="4" t="n">
        <v>1727</v>
      </c>
      <c r="J5610" s="14" t="n">
        <f aca="false">H5610*I5610</f>
        <v>224510</v>
      </c>
    </row>
    <row r="5611" customFormat="false" ht="15" hidden="false" customHeight="false" outlineLevel="0" collapsed="false">
      <c r="A5611" s="6" t="str">
        <f aca="false">TEXT(B5611,"0")&amp;"-"&amp;TEXT(C5611,"00")</f>
        <v>2026-06</v>
      </c>
      <c r="B5611" s="4" t="n">
        <v>2026</v>
      </c>
      <c r="C5611" s="4" t="n">
        <v>6</v>
      </c>
      <c r="D5611" s="9" t="s">
        <v>280</v>
      </c>
      <c r="E5611" s="9" t="s">
        <v>370</v>
      </c>
      <c r="F5611" s="12" t="str">
        <f aca="false">INDEX(品項主檔!$B$2:$B$11,MATCH($E5611,品項主檔!$A$2:$A$11,0))</f>
        <v>古早味紅茶</v>
      </c>
      <c r="G5611" s="12" t="str">
        <f aca="false">INDEX(品項主檔!$C$2:$C$11,MATCH($E5611,品項主檔!$A$2:$A$11,0))</f>
        <v>飲品</v>
      </c>
      <c r="H5611" s="17" t="n">
        <f aca="false">SUMIFS(品項年度售價!$D$2:$D$31,品項年度售價!$A$2:$A$31,$B5611,品項年度售價!$B$2:$B$31,$E5611)</f>
        <v>45</v>
      </c>
      <c r="I5611" s="4" t="n">
        <v>6440</v>
      </c>
      <c r="J5611" s="14" t="n">
        <f aca="false">H5611*I5611</f>
        <v>289800</v>
      </c>
    </row>
    <row r="5612" customFormat="false" ht="15" hidden="false" customHeight="false" outlineLevel="0" collapsed="false">
      <c r="A5612" s="6" t="str">
        <f aca="false">TEXT(B5612,"0")&amp;"-"&amp;TEXT(C5612,"00")</f>
        <v>2026-06</v>
      </c>
      <c r="B5612" s="4" t="n">
        <v>2026</v>
      </c>
      <c r="C5612" s="4" t="n">
        <v>6</v>
      </c>
      <c r="D5612" s="9" t="s">
        <v>283</v>
      </c>
      <c r="E5612" s="9" t="s">
        <v>349</v>
      </c>
      <c r="F5612" s="12" t="str">
        <f aca="false">INDEX(品項主檔!$B$2:$B$11,MATCH($E5612,品項主檔!$A$2:$A$11,0))</f>
        <v>招牌牛肉麵</v>
      </c>
      <c r="G5612" s="12" t="str">
        <f aca="false">INDEX(品項主檔!$C$2:$C$11,MATCH($E5612,品項主檔!$A$2:$A$11,0))</f>
        <v>主食</v>
      </c>
      <c r="H5612" s="17" t="n">
        <f aca="false">SUMIFS(品項年度售價!$D$2:$D$31,品項年度售價!$A$2:$A$31,$B5612,品項年度售價!$B$2:$B$31,$E5612)</f>
        <v>305</v>
      </c>
      <c r="I5612" s="4" t="n">
        <v>345</v>
      </c>
      <c r="J5612" s="14" t="n">
        <f aca="false">H5612*I5612</f>
        <v>105225</v>
      </c>
    </row>
    <row r="5613" customFormat="false" ht="15" hidden="false" customHeight="false" outlineLevel="0" collapsed="false">
      <c r="A5613" s="6" t="str">
        <f aca="false">TEXT(B5613,"0")&amp;"-"&amp;TEXT(C5613,"00")</f>
        <v>2026-06</v>
      </c>
      <c r="B5613" s="4" t="n">
        <v>2026</v>
      </c>
      <c r="C5613" s="4" t="n">
        <v>6</v>
      </c>
      <c r="D5613" s="9" t="s">
        <v>283</v>
      </c>
      <c r="E5613" s="9" t="s">
        <v>352</v>
      </c>
      <c r="F5613" s="12" t="str">
        <f aca="false">INDEX(品項主檔!$B$2:$B$11,MATCH($E5613,品項主檔!$A$2:$A$11,0))</f>
        <v>三杯雞定食</v>
      </c>
      <c r="G5613" s="12" t="str">
        <f aca="false">INDEX(品項主檔!$C$2:$C$11,MATCH($E5613,品項主檔!$A$2:$A$11,0))</f>
        <v>主食</v>
      </c>
      <c r="H5613" s="17" t="n">
        <f aca="false">SUMIFS(品項年度售價!$D$2:$D$31,品項年度售價!$A$2:$A$31,$B5613,品項年度售價!$B$2:$B$31,$E5613)</f>
        <v>275</v>
      </c>
      <c r="I5613" s="4" t="n">
        <v>416</v>
      </c>
      <c r="J5613" s="14" t="n">
        <f aca="false">H5613*I5613</f>
        <v>114400</v>
      </c>
    </row>
    <row r="5614" customFormat="false" ht="15" hidden="false" customHeight="false" outlineLevel="0" collapsed="false">
      <c r="A5614" s="6" t="str">
        <f aca="false">TEXT(B5614,"0")&amp;"-"&amp;TEXT(C5614,"00")</f>
        <v>2026-06</v>
      </c>
      <c r="B5614" s="4" t="n">
        <v>2026</v>
      </c>
      <c r="C5614" s="4" t="n">
        <v>6</v>
      </c>
      <c r="D5614" s="9" t="s">
        <v>283</v>
      </c>
      <c r="E5614" s="9" t="s">
        <v>354</v>
      </c>
      <c r="F5614" s="12" t="str">
        <f aca="false">INDEX(品項主檔!$B$2:$B$11,MATCH($E5614,品項主檔!$A$2:$A$11,0))</f>
        <v>蔥油雞腿飯</v>
      </c>
      <c r="G5614" s="12" t="str">
        <f aca="false">INDEX(品項主檔!$C$2:$C$11,MATCH($E5614,品項主檔!$A$2:$A$11,0))</f>
        <v>主食</v>
      </c>
      <c r="H5614" s="17" t="n">
        <f aca="false">SUMIFS(品項年度售價!$D$2:$D$31,品項年度售價!$A$2:$A$31,$B5614,品項年度售價!$B$2:$B$31,$E5614)</f>
        <v>240</v>
      </c>
      <c r="I5614" s="4" t="n">
        <v>403</v>
      </c>
      <c r="J5614" s="14" t="n">
        <f aca="false">H5614*I5614</f>
        <v>96720</v>
      </c>
    </row>
    <row r="5615" customFormat="false" ht="15" hidden="false" customHeight="false" outlineLevel="0" collapsed="false">
      <c r="A5615" s="6" t="str">
        <f aca="false">TEXT(B5615,"0")&amp;"-"&amp;TEXT(C5615,"00")</f>
        <v>2026-06</v>
      </c>
      <c r="B5615" s="4" t="n">
        <v>2026</v>
      </c>
      <c r="C5615" s="4" t="n">
        <v>6</v>
      </c>
      <c r="D5615" s="9" t="s">
        <v>283</v>
      </c>
      <c r="E5615" s="9" t="s">
        <v>356</v>
      </c>
      <c r="F5615" s="12" t="str">
        <f aca="false">INDEX(品項主檔!$B$2:$B$11,MATCH($E5615,品項主檔!$A$2:$A$11,0))</f>
        <v>黑胡椒豬排飯</v>
      </c>
      <c r="G5615" s="12" t="str">
        <f aca="false">INDEX(品項主檔!$C$2:$C$11,MATCH($E5615,品項主檔!$A$2:$A$11,0))</f>
        <v>主食</v>
      </c>
      <c r="H5615" s="17" t="n">
        <f aca="false">SUMIFS(品項年度售價!$D$2:$D$31,品項年度售價!$A$2:$A$31,$B5615,品項年度售價!$B$2:$B$31,$E5615)</f>
        <v>255</v>
      </c>
      <c r="I5615" s="4" t="n">
        <v>440</v>
      </c>
      <c r="J5615" s="14" t="n">
        <f aca="false">H5615*I5615</f>
        <v>112200</v>
      </c>
    </row>
    <row r="5616" customFormat="false" ht="15" hidden="false" customHeight="false" outlineLevel="0" collapsed="false">
      <c r="A5616" s="6" t="str">
        <f aca="false">TEXT(B5616,"0")&amp;"-"&amp;TEXT(C5616,"00")</f>
        <v>2026-06</v>
      </c>
      <c r="B5616" s="4" t="n">
        <v>2026</v>
      </c>
      <c r="C5616" s="4" t="n">
        <v>6</v>
      </c>
      <c r="D5616" s="9" t="s">
        <v>283</v>
      </c>
      <c r="E5616" s="9" t="s">
        <v>358</v>
      </c>
      <c r="F5616" s="12" t="str">
        <f aca="false">INDEX(品項主檔!$B$2:$B$11,MATCH($E5616,品項主檔!$A$2:$A$11,0))</f>
        <v>麻油雞湯麵</v>
      </c>
      <c r="G5616" s="12" t="str">
        <f aca="false">INDEX(品項主檔!$C$2:$C$11,MATCH($E5616,品項主檔!$A$2:$A$11,0))</f>
        <v>主食</v>
      </c>
      <c r="H5616" s="17" t="n">
        <f aca="false">SUMIFS(品項年度售價!$D$2:$D$31,品項年度售價!$A$2:$A$31,$B5616,品項年度售價!$B$2:$B$31,$E5616)</f>
        <v>320</v>
      </c>
      <c r="I5616" s="4" t="n">
        <v>192</v>
      </c>
      <c r="J5616" s="14" t="n">
        <f aca="false">H5616*I5616</f>
        <v>61440</v>
      </c>
    </row>
    <row r="5617" customFormat="false" ht="15" hidden="false" customHeight="false" outlineLevel="0" collapsed="false">
      <c r="A5617" s="6" t="str">
        <f aca="false">TEXT(B5617,"0")&amp;"-"&amp;TEXT(C5617,"00")</f>
        <v>2026-06</v>
      </c>
      <c r="B5617" s="4" t="n">
        <v>2026</v>
      </c>
      <c r="C5617" s="4" t="n">
        <v>6</v>
      </c>
      <c r="D5617" s="9" t="s">
        <v>283</v>
      </c>
      <c r="E5617" s="9" t="s">
        <v>360</v>
      </c>
      <c r="F5617" s="12" t="str">
        <f aca="false">INDEX(品項主檔!$B$2:$B$11,MATCH($E5617,品項主檔!$A$2:$A$11,0))</f>
        <v>塔香涼麵</v>
      </c>
      <c r="G5617" s="12" t="str">
        <f aca="false">INDEX(品項主檔!$C$2:$C$11,MATCH($E5617,品項主檔!$A$2:$A$11,0))</f>
        <v>主食</v>
      </c>
      <c r="H5617" s="17" t="n">
        <f aca="false">SUMIFS(品項年度售價!$D$2:$D$31,品項年度售價!$A$2:$A$31,$B5617,品項年度售價!$B$2:$B$31,$E5617)</f>
        <v>195</v>
      </c>
      <c r="I5617" s="4" t="n">
        <v>761</v>
      </c>
      <c r="J5617" s="14" t="n">
        <f aca="false">H5617*I5617</f>
        <v>148395</v>
      </c>
    </row>
    <row r="5618" customFormat="false" ht="15" hidden="false" customHeight="false" outlineLevel="0" collapsed="false">
      <c r="A5618" s="6" t="str">
        <f aca="false">TEXT(B5618,"0")&amp;"-"&amp;TEXT(C5618,"00")</f>
        <v>2026-06</v>
      </c>
      <c r="B5618" s="4" t="n">
        <v>2026</v>
      </c>
      <c r="C5618" s="4" t="n">
        <v>6</v>
      </c>
      <c r="D5618" s="9" t="s">
        <v>283</v>
      </c>
      <c r="E5618" s="9" t="s">
        <v>362</v>
      </c>
      <c r="F5618" s="12" t="str">
        <f aca="false">INDEX(品項主檔!$B$2:$B$11,MATCH($E5618,品項主檔!$A$2:$A$11,0))</f>
        <v>海鮮炒飯</v>
      </c>
      <c r="G5618" s="12" t="str">
        <f aca="false">INDEX(品項主檔!$C$2:$C$11,MATCH($E5618,品項主檔!$A$2:$A$11,0))</f>
        <v>主食</v>
      </c>
      <c r="H5618" s="17" t="n">
        <f aca="false">SUMIFS(品項年度售價!$D$2:$D$31,品項年度售價!$A$2:$A$31,$B5618,品項年度售價!$B$2:$B$31,$E5618)</f>
        <v>265</v>
      </c>
      <c r="I5618" s="4" t="n">
        <v>437</v>
      </c>
      <c r="J5618" s="14" t="n">
        <f aca="false">H5618*I5618</f>
        <v>115805</v>
      </c>
    </row>
    <row r="5619" customFormat="false" ht="15" hidden="false" customHeight="false" outlineLevel="0" collapsed="false">
      <c r="A5619" s="6" t="str">
        <f aca="false">TEXT(B5619,"0")&amp;"-"&amp;TEXT(C5619,"00")</f>
        <v>2026-06</v>
      </c>
      <c r="B5619" s="4" t="n">
        <v>2026</v>
      </c>
      <c r="C5619" s="4" t="n">
        <v>6</v>
      </c>
      <c r="D5619" s="9" t="s">
        <v>283</v>
      </c>
      <c r="E5619" s="9" t="s">
        <v>364</v>
      </c>
      <c r="F5619" s="12" t="str">
        <f aca="false">INDEX(品項主檔!$B$2:$B$11,MATCH($E5619,品項主檔!$A$2:$A$11,0))</f>
        <v>酸辣湯</v>
      </c>
      <c r="G5619" s="12" t="str">
        <f aca="false">INDEX(品項主檔!$C$2:$C$11,MATCH($E5619,品項主檔!$A$2:$A$11,0))</f>
        <v>湯品</v>
      </c>
      <c r="H5619" s="17" t="n">
        <f aca="false">SUMIFS(品項年度售價!$D$2:$D$31,品項年度售價!$A$2:$A$31,$B5619,品項年度售價!$B$2:$B$31,$E5619)</f>
        <v>65</v>
      </c>
      <c r="I5619" s="4" t="n">
        <v>1948</v>
      </c>
      <c r="J5619" s="14" t="n">
        <f aca="false">H5619*I5619</f>
        <v>126620</v>
      </c>
    </row>
    <row r="5620" customFormat="false" ht="15" hidden="false" customHeight="false" outlineLevel="0" collapsed="false">
      <c r="A5620" s="6" t="str">
        <f aca="false">TEXT(B5620,"0")&amp;"-"&amp;TEXT(C5620,"00")</f>
        <v>2026-06</v>
      </c>
      <c r="B5620" s="4" t="n">
        <v>2026</v>
      </c>
      <c r="C5620" s="4" t="n">
        <v>6</v>
      </c>
      <c r="D5620" s="9" t="s">
        <v>283</v>
      </c>
      <c r="E5620" s="9" t="s">
        <v>367</v>
      </c>
      <c r="F5620" s="12" t="str">
        <f aca="false">INDEX(品項主檔!$B$2:$B$11,MATCH($E5620,品項主檔!$A$2:$A$11,0))</f>
        <v>招牌滷味拼盤</v>
      </c>
      <c r="G5620" s="12" t="str">
        <f aca="false">INDEX(品項主檔!$C$2:$C$11,MATCH($E5620,品項主檔!$A$2:$A$11,0))</f>
        <v>小菜</v>
      </c>
      <c r="H5620" s="17" t="n">
        <f aca="false">SUMIFS(品項年度售價!$D$2:$D$31,品項年度售價!$A$2:$A$31,$B5620,品項年度售價!$B$2:$B$31,$E5620)</f>
        <v>130</v>
      </c>
      <c r="I5620" s="4" t="n">
        <v>1760</v>
      </c>
      <c r="J5620" s="14" t="n">
        <f aca="false">H5620*I5620</f>
        <v>228800</v>
      </c>
    </row>
    <row r="5621" customFormat="false" ht="15" hidden="false" customHeight="false" outlineLevel="0" collapsed="false">
      <c r="A5621" s="6" t="str">
        <f aca="false">TEXT(B5621,"0")&amp;"-"&amp;TEXT(C5621,"00")</f>
        <v>2026-06</v>
      </c>
      <c r="B5621" s="4" t="n">
        <v>2026</v>
      </c>
      <c r="C5621" s="4" t="n">
        <v>6</v>
      </c>
      <c r="D5621" s="9" t="s">
        <v>283</v>
      </c>
      <c r="E5621" s="9" t="s">
        <v>370</v>
      </c>
      <c r="F5621" s="12" t="str">
        <f aca="false">INDEX(品項主檔!$B$2:$B$11,MATCH($E5621,品項主檔!$A$2:$A$11,0))</f>
        <v>古早味紅茶</v>
      </c>
      <c r="G5621" s="12" t="str">
        <f aca="false">INDEX(品項主檔!$C$2:$C$11,MATCH($E5621,品項主檔!$A$2:$A$11,0))</f>
        <v>飲品</v>
      </c>
      <c r="H5621" s="17" t="n">
        <f aca="false">SUMIFS(品項年度售價!$D$2:$D$31,品項年度售價!$A$2:$A$31,$B5621,品項年度售價!$B$2:$B$31,$E5621)</f>
        <v>45</v>
      </c>
      <c r="I5621" s="4" t="n">
        <v>6605</v>
      </c>
      <c r="J5621" s="14" t="n">
        <f aca="false">H5621*I5621</f>
        <v>297225</v>
      </c>
    </row>
    <row r="5622" customFormat="false" ht="15" hidden="false" customHeight="false" outlineLevel="0" collapsed="false">
      <c r="A5622" s="6" t="str">
        <f aca="false">TEXT(B5622,"0")&amp;"-"&amp;TEXT(C5622,"00")</f>
        <v>2026-06</v>
      </c>
      <c r="B5622" s="4" t="n">
        <v>2026</v>
      </c>
      <c r="C5622" s="4" t="n">
        <v>6</v>
      </c>
      <c r="D5622" s="9" t="s">
        <v>332</v>
      </c>
      <c r="E5622" s="9" t="s">
        <v>349</v>
      </c>
      <c r="F5622" s="12" t="str">
        <f aca="false">INDEX(品項主檔!$B$2:$B$11,MATCH($E5622,品項主檔!$A$2:$A$11,0))</f>
        <v>招牌牛肉麵</v>
      </c>
      <c r="G5622" s="12" t="str">
        <f aca="false">INDEX(品項主檔!$C$2:$C$11,MATCH($E5622,品項主檔!$A$2:$A$11,0))</f>
        <v>主食</v>
      </c>
      <c r="H5622" s="17" t="n">
        <f aca="false">SUMIFS(品項年度售價!$D$2:$D$31,品項年度售價!$A$2:$A$31,$B5622,品項年度售價!$B$2:$B$31,$E5622)</f>
        <v>305</v>
      </c>
      <c r="I5622" s="4" t="n">
        <v>248</v>
      </c>
      <c r="J5622" s="14" t="n">
        <f aca="false">H5622*I5622</f>
        <v>75640</v>
      </c>
    </row>
    <row r="5623" customFormat="false" ht="15" hidden="false" customHeight="false" outlineLevel="0" collapsed="false">
      <c r="A5623" s="6" t="str">
        <f aca="false">TEXT(B5623,"0")&amp;"-"&amp;TEXT(C5623,"00")</f>
        <v>2026-06</v>
      </c>
      <c r="B5623" s="4" t="n">
        <v>2026</v>
      </c>
      <c r="C5623" s="4" t="n">
        <v>6</v>
      </c>
      <c r="D5623" s="9" t="s">
        <v>332</v>
      </c>
      <c r="E5623" s="9" t="s">
        <v>352</v>
      </c>
      <c r="F5623" s="12" t="str">
        <f aca="false">INDEX(品項主檔!$B$2:$B$11,MATCH($E5623,品項主檔!$A$2:$A$11,0))</f>
        <v>三杯雞定食</v>
      </c>
      <c r="G5623" s="12" t="str">
        <f aca="false">INDEX(品項主檔!$C$2:$C$11,MATCH($E5623,品項主檔!$A$2:$A$11,0))</f>
        <v>主食</v>
      </c>
      <c r="H5623" s="17" t="n">
        <f aca="false">SUMIFS(品項年度售價!$D$2:$D$31,品項年度售價!$A$2:$A$31,$B5623,品項年度售價!$B$2:$B$31,$E5623)</f>
        <v>275</v>
      </c>
      <c r="I5623" s="4" t="n">
        <v>337</v>
      </c>
      <c r="J5623" s="14" t="n">
        <f aca="false">H5623*I5623</f>
        <v>92675</v>
      </c>
    </row>
    <row r="5624" customFormat="false" ht="15" hidden="false" customHeight="false" outlineLevel="0" collapsed="false">
      <c r="A5624" s="6" t="str">
        <f aca="false">TEXT(B5624,"0")&amp;"-"&amp;TEXT(C5624,"00")</f>
        <v>2026-06</v>
      </c>
      <c r="B5624" s="4" t="n">
        <v>2026</v>
      </c>
      <c r="C5624" s="4" t="n">
        <v>6</v>
      </c>
      <c r="D5624" s="9" t="s">
        <v>332</v>
      </c>
      <c r="E5624" s="9" t="s">
        <v>354</v>
      </c>
      <c r="F5624" s="12" t="str">
        <f aca="false">INDEX(品項主檔!$B$2:$B$11,MATCH($E5624,品項主檔!$A$2:$A$11,0))</f>
        <v>蔥油雞腿飯</v>
      </c>
      <c r="G5624" s="12" t="str">
        <f aca="false">INDEX(品項主檔!$C$2:$C$11,MATCH($E5624,品項主檔!$A$2:$A$11,0))</f>
        <v>主食</v>
      </c>
      <c r="H5624" s="17" t="n">
        <f aca="false">SUMIFS(品項年度售價!$D$2:$D$31,品項年度售價!$A$2:$A$31,$B5624,品項年度售價!$B$2:$B$31,$E5624)</f>
        <v>240</v>
      </c>
      <c r="I5624" s="4" t="n">
        <v>236</v>
      </c>
      <c r="J5624" s="14" t="n">
        <f aca="false">H5624*I5624</f>
        <v>56640</v>
      </c>
    </row>
    <row r="5625" customFormat="false" ht="15" hidden="false" customHeight="false" outlineLevel="0" collapsed="false">
      <c r="A5625" s="6" t="str">
        <f aca="false">TEXT(B5625,"0")&amp;"-"&amp;TEXT(C5625,"00")</f>
        <v>2026-06</v>
      </c>
      <c r="B5625" s="4" t="n">
        <v>2026</v>
      </c>
      <c r="C5625" s="4" t="n">
        <v>6</v>
      </c>
      <c r="D5625" s="9" t="s">
        <v>332</v>
      </c>
      <c r="E5625" s="9" t="s">
        <v>356</v>
      </c>
      <c r="F5625" s="12" t="str">
        <f aca="false">INDEX(品項主檔!$B$2:$B$11,MATCH($E5625,品項主檔!$A$2:$A$11,0))</f>
        <v>黑胡椒豬排飯</v>
      </c>
      <c r="G5625" s="12" t="str">
        <f aca="false">INDEX(品項主檔!$C$2:$C$11,MATCH($E5625,品項主檔!$A$2:$A$11,0))</f>
        <v>主食</v>
      </c>
      <c r="H5625" s="17" t="n">
        <f aca="false">SUMIFS(品項年度售價!$D$2:$D$31,品項年度售價!$A$2:$A$31,$B5625,品項年度售價!$B$2:$B$31,$E5625)</f>
        <v>255</v>
      </c>
      <c r="I5625" s="4" t="n">
        <v>326</v>
      </c>
      <c r="J5625" s="14" t="n">
        <f aca="false">H5625*I5625</f>
        <v>83130</v>
      </c>
    </row>
    <row r="5626" customFormat="false" ht="15" hidden="false" customHeight="false" outlineLevel="0" collapsed="false">
      <c r="A5626" s="6" t="str">
        <f aca="false">TEXT(B5626,"0")&amp;"-"&amp;TEXT(C5626,"00")</f>
        <v>2026-06</v>
      </c>
      <c r="B5626" s="4" t="n">
        <v>2026</v>
      </c>
      <c r="C5626" s="4" t="n">
        <v>6</v>
      </c>
      <c r="D5626" s="9" t="s">
        <v>332</v>
      </c>
      <c r="E5626" s="9" t="s">
        <v>358</v>
      </c>
      <c r="F5626" s="12" t="str">
        <f aca="false">INDEX(品項主檔!$B$2:$B$11,MATCH($E5626,品項主檔!$A$2:$A$11,0))</f>
        <v>麻油雞湯麵</v>
      </c>
      <c r="G5626" s="12" t="str">
        <f aca="false">INDEX(品項主檔!$C$2:$C$11,MATCH($E5626,品項主檔!$A$2:$A$11,0))</f>
        <v>主食</v>
      </c>
      <c r="H5626" s="17" t="n">
        <f aca="false">SUMIFS(品項年度售價!$D$2:$D$31,品項年度售價!$A$2:$A$31,$B5626,品項年度售價!$B$2:$B$31,$E5626)</f>
        <v>320</v>
      </c>
      <c r="I5626" s="4" t="n">
        <v>150</v>
      </c>
      <c r="J5626" s="14" t="n">
        <f aca="false">H5626*I5626</f>
        <v>48000</v>
      </c>
    </row>
    <row r="5627" customFormat="false" ht="15" hidden="false" customHeight="false" outlineLevel="0" collapsed="false">
      <c r="A5627" s="6" t="str">
        <f aca="false">TEXT(B5627,"0")&amp;"-"&amp;TEXT(C5627,"00")</f>
        <v>2026-06</v>
      </c>
      <c r="B5627" s="4" t="n">
        <v>2026</v>
      </c>
      <c r="C5627" s="4" t="n">
        <v>6</v>
      </c>
      <c r="D5627" s="9" t="s">
        <v>332</v>
      </c>
      <c r="E5627" s="9" t="s">
        <v>360</v>
      </c>
      <c r="F5627" s="12" t="str">
        <f aca="false">INDEX(品項主檔!$B$2:$B$11,MATCH($E5627,品項主檔!$A$2:$A$11,0))</f>
        <v>塔香涼麵</v>
      </c>
      <c r="G5627" s="12" t="str">
        <f aca="false">INDEX(品項主檔!$C$2:$C$11,MATCH($E5627,品項主檔!$A$2:$A$11,0))</f>
        <v>主食</v>
      </c>
      <c r="H5627" s="17" t="n">
        <f aca="false">SUMIFS(品項年度售價!$D$2:$D$31,品項年度售價!$A$2:$A$31,$B5627,品項年度售價!$B$2:$B$31,$E5627)</f>
        <v>195</v>
      </c>
      <c r="I5627" s="4" t="n">
        <v>502</v>
      </c>
      <c r="J5627" s="14" t="n">
        <f aca="false">H5627*I5627</f>
        <v>97890</v>
      </c>
    </row>
    <row r="5628" customFormat="false" ht="15" hidden="false" customHeight="false" outlineLevel="0" collapsed="false">
      <c r="A5628" s="6" t="str">
        <f aca="false">TEXT(B5628,"0")&amp;"-"&amp;TEXT(C5628,"00")</f>
        <v>2026-06</v>
      </c>
      <c r="B5628" s="4" t="n">
        <v>2026</v>
      </c>
      <c r="C5628" s="4" t="n">
        <v>6</v>
      </c>
      <c r="D5628" s="9" t="s">
        <v>332</v>
      </c>
      <c r="E5628" s="9" t="s">
        <v>362</v>
      </c>
      <c r="F5628" s="12" t="str">
        <f aca="false">INDEX(品項主檔!$B$2:$B$11,MATCH($E5628,品項主檔!$A$2:$A$11,0))</f>
        <v>海鮮炒飯</v>
      </c>
      <c r="G5628" s="12" t="str">
        <f aca="false">INDEX(品項主檔!$C$2:$C$11,MATCH($E5628,品項主檔!$A$2:$A$11,0))</f>
        <v>主食</v>
      </c>
      <c r="H5628" s="17" t="n">
        <f aca="false">SUMIFS(品項年度售價!$D$2:$D$31,品項年度售價!$A$2:$A$31,$B5628,品項年度售價!$B$2:$B$31,$E5628)</f>
        <v>265</v>
      </c>
      <c r="I5628" s="4" t="n">
        <v>296</v>
      </c>
      <c r="J5628" s="14" t="n">
        <f aca="false">H5628*I5628</f>
        <v>78440</v>
      </c>
    </row>
    <row r="5629" customFormat="false" ht="15" hidden="false" customHeight="false" outlineLevel="0" collapsed="false">
      <c r="A5629" s="6" t="str">
        <f aca="false">TEXT(B5629,"0")&amp;"-"&amp;TEXT(C5629,"00")</f>
        <v>2026-06</v>
      </c>
      <c r="B5629" s="4" t="n">
        <v>2026</v>
      </c>
      <c r="C5629" s="4" t="n">
        <v>6</v>
      </c>
      <c r="D5629" s="9" t="s">
        <v>332</v>
      </c>
      <c r="E5629" s="9" t="s">
        <v>364</v>
      </c>
      <c r="F5629" s="12" t="str">
        <f aca="false">INDEX(品項主檔!$B$2:$B$11,MATCH($E5629,品項主檔!$A$2:$A$11,0))</f>
        <v>酸辣湯</v>
      </c>
      <c r="G5629" s="12" t="str">
        <f aca="false">INDEX(品項主檔!$C$2:$C$11,MATCH($E5629,品項主檔!$A$2:$A$11,0))</f>
        <v>湯品</v>
      </c>
      <c r="H5629" s="17" t="n">
        <f aca="false">SUMIFS(品項年度售價!$D$2:$D$31,品項年度售價!$A$2:$A$31,$B5629,品項年度售價!$B$2:$B$31,$E5629)</f>
        <v>65</v>
      </c>
      <c r="I5629" s="4" t="n">
        <v>1002</v>
      </c>
      <c r="J5629" s="14" t="n">
        <f aca="false">H5629*I5629</f>
        <v>65130</v>
      </c>
    </row>
    <row r="5630" customFormat="false" ht="15" hidden="false" customHeight="false" outlineLevel="0" collapsed="false">
      <c r="A5630" s="6" t="str">
        <f aca="false">TEXT(B5630,"0")&amp;"-"&amp;TEXT(C5630,"00")</f>
        <v>2026-06</v>
      </c>
      <c r="B5630" s="4" t="n">
        <v>2026</v>
      </c>
      <c r="C5630" s="4" t="n">
        <v>6</v>
      </c>
      <c r="D5630" s="9" t="s">
        <v>332</v>
      </c>
      <c r="E5630" s="9" t="s">
        <v>367</v>
      </c>
      <c r="F5630" s="12" t="str">
        <f aca="false">INDEX(品項主檔!$B$2:$B$11,MATCH($E5630,品項主檔!$A$2:$A$11,0))</f>
        <v>招牌滷味拼盤</v>
      </c>
      <c r="G5630" s="12" t="str">
        <f aca="false">INDEX(品項主檔!$C$2:$C$11,MATCH($E5630,品項主檔!$A$2:$A$11,0))</f>
        <v>小菜</v>
      </c>
      <c r="H5630" s="17" t="n">
        <f aca="false">SUMIFS(品項年度售價!$D$2:$D$31,品項年度售價!$A$2:$A$31,$B5630,品項年度售價!$B$2:$B$31,$E5630)</f>
        <v>130</v>
      </c>
      <c r="I5630" s="4" t="n">
        <v>1155</v>
      </c>
      <c r="J5630" s="14" t="n">
        <f aca="false">H5630*I5630</f>
        <v>150150</v>
      </c>
    </row>
    <row r="5631" customFormat="false" ht="15" hidden="false" customHeight="false" outlineLevel="0" collapsed="false">
      <c r="A5631" s="6" t="str">
        <f aca="false">TEXT(B5631,"0")&amp;"-"&amp;TEXT(C5631,"00")</f>
        <v>2026-06</v>
      </c>
      <c r="B5631" s="4" t="n">
        <v>2026</v>
      </c>
      <c r="C5631" s="4" t="n">
        <v>6</v>
      </c>
      <c r="D5631" s="9" t="s">
        <v>332</v>
      </c>
      <c r="E5631" s="9" t="s">
        <v>370</v>
      </c>
      <c r="F5631" s="12" t="str">
        <f aca="false">INDEX(品項主檔!$B$2:$B$11,MATCH($E5631,品項主檔!$A$2:$A$11,0))</f>
        <v>古早味紅茶</v>
      </c>
      <c r="G5631" s="12" t="str">
        <f aca="false">INDEX(品項主檔!$C$2:$C$11,MATCH($E5631,品項主檔!$A$2:$A$11,0))</f>
        <v>飲品</v>
      </c>
      <c r="H5631" s="17" t="n">
        <f aca="false">SUMIFS(品項年度售價!$D$2:$D$31,品項年度售價!$A$2:$A$31,$B5631,品項年度售價!$B$2:$B$31,$E5631)</f>
        <v>45</v>
      </c>
      <c r="I5631" s="4" t="n">
        <v>4307</v>
      </c>
      <c r="J5631" s="14" t="n">
        <f aca="false">H5631*I5631</f>
        <v>193815</v>
      </c>
    </row>
    <row r="5632" customFormat="false" ht="15" hidden="false" customHeight="false" outlineLevel="0" collapsed="false">
      <c r="A5632" s="6" t="str">
        <f aca="false">TEXT(B5632,"0")&amp;"-"&amp;TEXT(C5632,"00")</f>
        <v>2026-06</v>
      </c>
      <c r="B5632" s="4" t="n">
        <v>2026</v>
      </c>
      <c r="C5632" s="4" t="n">
        <v>6</v>
      </c>
      <c r="D5632" s="9" t="s">
        <v>300</v>
      </c>
      <c r="E5632" s="9" t="s">
        <v>349</v>
      </c>
      <c r="F5632" s="12" t="str">
        <f aca="false">INDEX(品項主檔!$B$2:$B$11,MATCH($E5632,品項主檔!$A$2:$A$11,0))</f>
        <v>招牌牛肉麵</v>
      </c>
      <c r="G5632" s="12" t="str">
        <f aca="false">INDEX(品項主檔!$C$2:$C$11,MATCH($E5632,品項主檔!$A$2:$A$11,0))</f>
        <v>主食</v>
      </c>
      <c r="H5632" s="17" t="n">
        <f aca="false">SUMIFS(品項年度售價!$D$2:$D$31,品項年度售價!$A$2:$A$31,$B5632,品項年度售價!$B$2:$B$31,$E5632)</f>
        <v>305</v>
      </c>
      <c r="I5632" s="4" t="n">
        <v>410</v>
      </c>
      <c r="J5632" s="14" t="n">
        <f aca="false">H5632*I5632</f>
        <v>125050</v>
      </c>
    </row>
    <row r="5633" customFormat="false" ht="15" hidden="false" customHeight="false" outlineLevel="0" collapsed="false">
      <c r="A5633" s="6" t="str">
        <f aca="false">TEXT(B5633,"0")&amp;"-"&amp;TEXT(C5633,"00")</f>
        <v>2026-06</v>
      </c>
      <c r="B5633" s="4" t="n">
        <v>2026</v>
      </c>
      <c r="C5633" s="4" t="n">
        <v>6</v>
      </c>
      <c r="D5633" s="9" t="s">
        <v>300</v>
      </c>
      <c r="E5633" s="9" t="s">
        <v>352</v>
      </c>
      <c r="F5633" s="12" t="str">
        <f aca="false">INDEX(品項主檔!$B$2:$B$11,MATCH($E5633,品項主檔!$A$2:$A$11,0))</f>
        <v>三杯雞定食</v>
      </c>
      <c r="G5633" s="12" t="str">
        <f aca="false">INDEX(品項主檔!$C$2:$C$11,MATCH($E5633,品項主檔!$A$2:$A$11,0))</f>
        <v>主食</v>
      </c>
      <c r="H5633" s="17" t="n">
        <f aca="false">SUMIFS(品項年度售價!$D$2:$D$31,品項年度售價!$A$2:$A$31,$B5633,品項年度售價!$B$2:$B$31,$E5633)</f>
        <v>275</v>
      </c>
      <c r="I5633" s="4" t="n">
        <v>571</v>
      </c>
      <c r="J5633" s="14" t="n">
        <f aca="false">H5633*I5633</f>
        <v>157025</v>
      </c>
    </row>
    <row r="5634" customFormat="false" ht="15" hidden="false" customHeight="false" outlineLevel="0" collapsed="false">
      <c r="A5634" s="6" t="str">
        <f aca="false">TEXT(B5634,"0")&amp;"-"&amp;TEXT(C5634,"00")</f>
        <v>2026-06</v>
      </c>
      <c r="B5634" s="4" t="n">
        <v>2026</v>
      </c>
      <c r="C5634" s="4" t="n">
        <v>6</v>
      </c>
      <c r="D5634" s="9" t="s">
        <v>300</v>
      </c>
      <c r="E5634" s="9" t="s">
        <v>354</v>
      </c>
      <c r="F5634" s="12" t="str">
        <f aca="false">INDEX(品項主檔!$B$2:$B$11,MATCH($E5634,品項主檔!$A$2:$A$11,0))</f>
        <v>蔥油雞腿飯</v>
      </c>
      <c r="G5634" s="12" t="str">
        <f aca="false">INDEX(品項主檔!$C$2:$C$11,MATCH($E5634,品項主檔!$A$2:$A$11,0))</f>
        <v>主食</v>
      </c>
      <c r="H5634" s="17" t="n">
        <f aca="false">SUMIFS(品項年度售價!$D$2:$D$31,品項年度售價!$A$2:$A$31,$B5634,品項年度售價!$B$2:$B$31,$E5634)</f>
        <v>240</v>
      </c>
      <c r="I5634" s="4" t="n">
        <v>509</v>
      </c>
      <c r="J5634" s="14" t="n">
        <f aca="false">H5634*I5634</f>
        <v>122160</v>
      </c>
    </row>
    <row r="5635" customFormat="false" ht="15" hidden="false" customHeight="false" outlineLevel="0" collapsed="false">
      <c r="A5635" s="6" t="str">
        <f aca="false">TEXT(B5635,"0")&amp;"-"&amp;TEXT(C5635,"00")</f>
        <v>2026-06</v>
      </c>
      <c r="B5635" s="4" t="n">
        <v>2026</v>
      </c>
      <c r="C5635" s="4" t="n">
        <v>6</v>
      </c>
      <c r="D5635" s="9" t="s">
        <v>300</v>
      </c>
      <c r="E5635" s="9" t="s">
        <v>356</v>
      </c>
      <c r="F5635" s="12" t="str">
        <f aca="false">INDEX(品項主檔!$B$2:$B$11,MATCH($E5635,品項主檔!$A$2:$A$11,0))</f>
        <v>黑胡椒豬排飯</v>
      </c>
      <c r="G5635" s="12" t="str">
        <f aca="false">INDEX(品項主檔!$C$2:$C$11,MATCH($E5635,品項主檔!$A$2:$A$11,0))</f>
        <v>主食</v>
      </c>
      <c r="H5635" s="17" t="n">
        <f aca="false">SUMIFS(品項年度售價!$D$2:$D$31,品項年度售價!$A$2:$A$31,$B5635,品項年度售價!$B$2:$B$31,$E5635)</f>
        <v>255</v>
      </c>
      <c r="I5635" s="4" t="n">
        <v>470</v>
      </c>
      <c r="J5635" s="14" t="n">
        <f aca="false">H5635*I5635</f>
        <v>119850</v>
      </c>
    </row>
    <row r="5636" customFormat="false" ht="15" hidden="false" customHeight="false" outlineLevel="0" collapsed="false">
      <c r="A5636" s="6" t="str">
        <f aca="false">TEXT(B5636,"0")&amp;"-"&amp;TEXT(C5636,"00")</f>
        <v>2026-06</v>
      </c>
      <c r="B5636" s="4" t="n">
        <v>2026</v>
      </c>
      <c r="C5636" s="4" t="n">
        <v>6</v>
      </c>
      <c r="D5636" s="9" t="s">
        <v>300</v>
      </c>
      <c r="E5636" s="9" t="s">
        <v>358</v>
      </c>
      <c r="F5636" s="12" t="str">
        <f aca="false">INDEX(品項主檔!$B$2:$B$11,MATCH($E5636,品項主檔!$A$2:$A$11,0))</f>
        <v>麻油雞湯麵</v>
      </c>
      <c r="G5636" s="12" t="str">
        <f aca="false">INDEX(品項主檔!$C$2:$C$11,MATCH($E5636,品項主檔!$A$2:$A$11,0))</f>
        <v>主食</v>
      </c>
      <c r="H5636" s="17" t="n">
        <f aca="false">SUMIFS(品項年度售價!$D$2:$D$31,品項年度售價!$A$2:$A$31,$B5636,品項年度售價!$B$2:$B$31,$E5636)</f>
        <v>320</v>
      </c>
      <c r="I5636" s="4" t="n">
        <v>223</v>
      </c>
      <c r="J5636" s="14" t="n">
        <f aca="false">H5636*I5636</f>
        <v>71360</v>
      </c>
    </row>
    <row r="5637" customFormat="false" ht="15" hidden="false" customHeight="false" outlineLevel="0" collapsed="false">
      <c r="A5637" s="6" t="str">
        <f aca="false">TEXT(B5637,"0")&amp;"-"&amp;TEXT(C5637,"00")</f>
        <v>2026-06</v>
      </c>
      <c r="B5637" s="4" t="n">
        <v>2026</v>
      </c>
      <c r="C5637" s="4" t="n">
        <v>6</v>
      </c>
      <c r="D5637" s="9" t="s">
        <v>300</v>
      </c>
      <c r="E5637" s="9" t="s">
        <v>360</v>
      </c>
      <c r="F5637" s="12" t="str">
        <f aca="false">INDEX(品項主檔!$B$2:$B$11,MATCH($E5637,品項主檔!$A$2:$A$11,0))</f>
        <v>塔香涼麵</v>
      </c>
      <c r="G5637" s="12" t="str">
        <f aca="false">INDEX(品項主檔!$C$2:$C$11,MATCH($E5637,品項主檔!$A$2:$A$11,0))</f>
        <v>主食</v>
      </c>
      <c r="H5637" s="17" t="n">
        <f aca="false">SUMIFS(品項年度售價!$D$2:$D$31,品項年度售價!$A$2:$A$31,$B5637,品項年度售價!$B$2:$B$31,$E5637)</f>
        <v>195</v>
      </c>
      <c r="I5637" s="4" t="n">
        <v>681</v>
      </c>
      <c r="J5637" s="14" t="n">
        <f aca="false">H5637*I5637</f>
        <v>132795</v>
      </c>
    </row>
    <row r="5638" customFormat="false" ht="15" hidden="false" customHeight="false" outlineLevel="0" collapsed="false">
      <c r="A5638" s="6" t="str">
        <f aca="false">TEXT(B5638,"0")&amp;"-"&amp;TEXT(C5638,"00")</f>
        <v>2026-06</v>
      </c>
      <c r="B5638" s="4" t="n">
        <v>2026</v>
      </c>
      <c r="C5638" s="4" t="n">
        <v>6</v>
      </c>
      <c r="D5638" s="9" t="s">
        <v>300</v>
      </c>
      <c r="E5638" s="9" t="s">
        <v>362</v>
      </c>
      <c r="F5638" s="12" t="str">
        <f aca="false">INDEX(品項主檔!$B$2:$B$11,MATCH($E5638,品項主檔!$A$2:$A$11,0))</f>
        <v>海鮮炒飯</v>
      </c>
      <c r="G5638" s="12" t="str">
        <f aca="false">INDEX(品項主檔!$C$2:$C$11,MATCH($E5638,品項主檔!$A$2:$A$11,0))</f>
        <v>主食</v>
      </c>
      <c r="H5638" s="17" t="n">
        <f aca="false">SUMIFS(品項年度售價!$D$2:$D$31,品項年度售價!$A$2:$A$31,$B5638,品項年度售價!$B$2:$B$31,$E5638)</f>
        <v>265</v>
      </c>
      <c r="I5638" s="4" t="n">
        <v>629</v>
      </c>
      <c r="J5638" s="14" t="n">
        <f aca="false">H5638*I5638</f>
        <v>166685</v>
      </c>
    </row>
    <row r="5639" customFormat="false" ht="15" hidden="false" customHeight="false" outlineLevel="0" collapsed="false">
      <c r="A5639" s="6" t="str">
        <f aca="false">TEXT(B5639,"0")&amp;"-"&amp;TEXT(C5639,"00")</f>
        <v>2026-06</v>
      </c>
      <c r="B5639" s="4" t="n">
        <v>2026</v>
      </c>
      <c r="C5639" s="4" t="n">
        <v>6</v>
      </c>
      <c r="D5639" s="9" t="s">
        <v>300</v>
      </c>
      <c r="E5639" s="9" t="s">
        <v>364</v>
      </c>
      <c r="F5639" s="12" t="str">
        <f aca="false">INDEX(品項主檔!$B$2:$B$11,MATCH($E5639,品項主檔!$A$2:$A$11,0))</f>
        <v>酸辣湯</v>
      </c>
      <c r="G5639" s="12" t="str">
        <f aca="false">INDEX(品項主檔!$C$2:$C$11,MATCH($E5639,品項主檔!$A$2:$A$11,0))</f>
        <v>湯品</v>
      </c>
      <c r="H5639" s="17" t="n">
        <f aca="false">SUMIFS(品項年度售價!$D$2:$D$31,品項年度售價!$A$2:$A$31,$B5639,品項年度售價!$B$2:$B$31,$E5639)</f>
        <v>65</v>
      </c>
      <c r="I5639" s="4" t="n">
        <v>2455</v>
      </c>
      <c r="J5639" s="14" t="n">
        <f aca="false">H5639*I5639</f>
        <v>159575</v>
      </c>
    </row>
    <row r="5640" customFormat="false" ht="15" hidden="false" customHeight="false" outlineLevel="0" collapsed="false">
      <c r="A5640" s="6" t="str">
        <f aca="false">TEXT(B5640,"0")&amp;"-"&amp;TEXT(C5640,"00")</f>
        <v>2026-06</v>
      </c>
      <c r="B5640" s="4" t="n">
        <v>2026</v>
      </c>
      <c r="C5640" s="4" t="n">
        <v>6</v>
      </c>
      <c r="D5640" s="9" t="s">
        <v>300</v>
      </c>
      <c r="E5640" s="9" t="s">
        <v>367</v>
      </c>
      <c r="F5640" s="12" t="str">
        <f aca="false">INDEX(品項主檔!$B$2:$B$11,MATCH($E5640,品項主檔!$A$2:$A$11,0))</f>
        <v>招牌滷味拼盤</v>
      </c>
      <c r="G5640" s="12" t="str">
        <f aca="false">INDEX(品項主檔!$C$2:$C$11,MATCH($E5640,品項主檔!$A$2:$A$11,0))</f>
        <v>小菜</v>
      </c>
      <c r="H5640" s="17" t="n">
        <f aca="false">SUMIFS(品項年度售價!$D$2:$D$31,品項年度售價!$A$2:$A$31,$B5640,品項年度售價!$B$2:$B$31,$E5640)</f>
        <v>130</v>
      </c>
      <c r="I5640" s="4" t="n">
        <v>1865</v>
      </c>
      <c r="J5640" s="14" t="n">
        <f aca="false">H5640*I5640</f>
        <v>242450</v>
      </c>
    </row>
    <row r="5641" customFormat="false" ht="15" hidden="false" customHeight="false" outlineLevel="0" collapsed="false">
      <c r="A5641" s="6" t="str">
        <f aca="false">TEXT(B5641,"0")&amp;"-"&amp;TEXT(C5641,"00")</f>
        <v>2026-06</v>
      </c>
      <c r="B5641" s="4" t="n">
        <v>2026</v>
      </c>
      <c r="C5641" s="4" t="n">
        <v>6</v>
      </c>
      <c r="D5641" s="9" t="s">
        <v>300</v>
      </c>
      <c r="E5641" s="9" t="s">
        <v>370</v>
      </c>
      <c r="F5641" s="12" t="str">
        <f aca="false">INDEX(品項主檔!$B$2:$B$11,MATCH($E5641,品項主檔!$A$2:$A$11,0))</f>
        <v>古早味紅茶</v>
      </c>
      <c r="G5641" s="12" t="str">
        <f aca="false">INDEX(品項主檔!$C$2:$C$11,MATCH($E5641,品項主檔!$A$2:$A$11,0))</f>
        <v>飲品</v>
      </c>
      <c r="H5641" s="17" t="n">
        <f aca="false">SUMIFS(品項年度售價!$D$2:$D$31,品項年度售價!$A$2:$A$31,$B5641,品項年度售價!$B$2:$B$31,$E5641)</f>
        <v>45</v>
      </c>
      <c r="I5641" s="4" t="n">
        <v>5083</v>
      </c>
      <c r="J5641" s="14" t="n">
        <f aca="false">H5641*I5641</f>
        <v>228735</v>
      </c>
    </row>
    <row r="5642" customFormat="false" ht="15" hidden="false" customHeight="false" outlineLevel="0" collapsed="false">
      <c r="A5642" s="6" t="str">
        <f aca="false">TEXT(B5642,"0")&amp;"-"&amp;TEXT(C5642,"00")</f>
        <v>2026-06</v>
      </c>
      <c r="B5642" s="4" t="n">
        <v>2026</v>
      </c>
      <c r="C5642" s="4" t="n">
        <v>6</v>
      </c>
      <c r="D5642" s="9" t="s">
        <v>305</v>
      </c>
      <c r="E5642" s="9" t="s">
        <v>349</v>
      </c>
      <c r="F5642" s="12" t="str">
        <f aca="false">INDEX(品項主檔!$B$2:$B$11,MATCH($E5642,品項主檔!$A$2:$A$11,0))</f>
        <v>招牌牛肉麵</v>
      </c>
      <c r="G5642" s="12" t="str">
        <f aca="false">INDEX(品項主檔!$C$2:$C$11,MATCH($E5642,品項主檔!$A$2:$A$11,0))</f>
        <v>主食</v>
      </c>
      <c r="H5642" s="17" t="n">
        <f aca="false">SUMIFS(品項年度售價!$D$2:$D$31,品項年度售價!$A$2:$A$31,$B5642,品項年度售價!$B$2:$B$31,$E5642)</f>
        <v>305</v>
      </c>
      <c r="I5642" s="4" t="n">
        <v>403</v>
      </c>
      <c r="J5642" s="14" t="n">
        <f aca="false">H5642*I5642</f>
        <v>122915</v>
      </c>
    </row>
    <row r="5643" customFormat="false" ht="15" hidden="false" customHeight="false" outlineLevel="0" collapsed="false">
      <c r="A5643" s="6" t="str">
        <f aca="false">TEXT(B5643,"0")&amp;"-"&amp;TEXT(C5643,"00")</f>
        <v>2026-06</v>
      </c>
      <c r="B5643" s="4" t="n">
        <v>2026</v>
      </c>
      <c r="C5643" s="4" t="n">
        <v>6</v>
      </c>
      <c r="D5643" s="9" t="s">
        <v>305</v>
      </c>
      <c r="E5643" s="9" t="s">
        <v>352</v>
      </c>
      <c r="F5643" s="12" t="str">
        <f aca="false">INDEX(品項主檔!$B$2:$B$11,MATCH($E5643,品項主檔!$A$2:$A$11,0))</f>
        <v>三杯雞定食</v>
      </c>
      <c r="G5643" s="12" t="str">
        <f aca="false">INDEX(品項主檔!$C$2:$C$11,MATCH($E5643,品項主檔!$A$2:$A$11,0))</f>
        <v>主食</v>
      </c>
      <c r="H5643" s="17" t="n">
        <f aca="false">SUMIFS(品項年度售價!$D$2:$D$31,品項年度售價!$A$2:$A$31,$B5643,品項年度售價!$B$2:$B$31,$E5643)</f>
        <v>275</v>
      </c>
      <c r="I5643" s="4" t="n">
        <v>526</v>
      </c>
      <c r="J5643" s="14" t="n">
        <f aca="false">H5643*I5643</f>
        <v>144650</v>
      </c>
    </row>
    <row r="5644" customFormat="false" ht="15" hidden="false" customHeight="false" outlineLevel="0" collapsed="false">
      <c r="A5644" s="6" t="str">
        <f aca="false">TEXT(B5644,"0")&amp;"-"&amp;TEXT(C5644,"00")</f>
        <v>2026-06</v>
      </c>
      <c r="B5644" s="4" t="n">
        <v>2026</v>
      </c>
      <c r="C5644" s="4" t="n">
        <v>6</v>
      </c>
      <c r="D5644" s="9" t="s">
        <v>305</v>
      </c>
      <c r="E5644" s="9" t="s">
        <v>354</v>
      </c>
      <c r="F5644" s="12" t="str">
        <f aca="false">INDEX(品項主檔!$B$2:$B$11,MATCH($E5644,品項主檔!$A$2:$A$11,0))</f>
        <v>蔥油雞腿飯</v>
      </c>
      <c r="G5644" s="12" t="str">
        <f aca="false">INDEX(品項主檔!$C$2:$C$11,MATCH($E5644,品項主檔!$A$2:$A$11,0))</f>
        <v>主食</v>
      </c>
      <c r="H5644" s="17" t="n">
        <f aca="false">SUMIFS(品項年度售價!$D$2:$D$31,品項年度售價!$A$2:$A$31,$B5644,品項年度售價!$B$2:$B$31,$E5644)</f>
        <v>240</v>
      </c>
      <c r="I5644" s="4" t="n">
        <v>440</v>
      </c>
      <c r="J5644" s="14" t="n">
        <f aca="false">H5644*I5644</f>
        <v>105600</v>
      </c>
    </row>
    <row r="5645" customFormat="false" ht="15" hidden="false" customHeight="false" outlineLevel="0" collapsed="false">
      <c r="A5645" s="6" t="str">
        <f aca="false">TEXT(B5645,"0")&amp;"-"&amp;TEXT(C5645,"00")</f>
        <v>2026-06</v>
      </c>
      <c r="B5645" s="4" t="n">
        <v>2026</v>
      </c>
      <c r="C5645" s="4" t="n">
        <v>6</v>
      </c>
      <c r="D5645" s="9" t="s">
        <v>305</v>
      </c>
      <c r="E5645" s="9" t="s">
        <v>356</v>
      </c>
      <c r="F5645" s="12" t="str">
        <f aca="false">INDEX(品項主檔!$B$2:$B$11,MATCH($E5645,品項主檔!$A$2:$A$11,0))</f>
        <v>黑胡椒豬排飯</v>
      </c>
      <c r="G5645" s="12" t="str">
        <f aca="false">INDEX(品項主檔!$C$2:$C$11,MATCH($E5645,品項主檔!$A$2:$A$11,0))</f>
        <v>主食</v>
      </c>
      <c r="H5645" s="17" t="n">
        <f aca="false">SUMIFS(品項年度售價!$D$2:$D$31,品項年度售價!$A$2:$A$31,$B5645,品項年度售價!$B$2:$B$31,$E5645)</f>
        <v>255</v>
      </c>
      <c r="I5645" s="4" t="n">
        <v>533</v>
      </c>
      <c r="J5645" s="14" t="n">
        <f aca="false">H5645*I5645</f>
        <v>135915</v>
      </c>
    </row>
    <row r="5646" customFormat="false" ht="15" hidden="false" customHeight="false" outlineLevel="0" collapsed="false">
      <c r="A5646" s="6" t="str">
        <f aca="false">TEXT(B5646,"0")&amp;"-"&amp;TEXT(C5646,"00")</f>
        <v>2026-06</v>
      </c>
      <c r="B5646" s="4" t="n">
        <v>2026</v>
      </c>
      <c r="C5646" s="4" t="n">
        <v>6</v>
      </c>
      <c r="D5646" s="9" t="s">
        <v>305</v>
      </c>
      <c r="E5646" s="9" t="s">
        <v>358</v>
      </c>
      <c r="F5646" s="12" t="str">
        <f aca="false">INDEX(品項主檔!$B$2:$B$11,MATCH($E5646,品項主檔!$A$2:$A$11,0))</f>
        <v>麻油雞湯麵</v>
      </c>
      <c r="G5646" s="12" t="str">
        <f aca="false">INDEX(品項主檔!$C$2:$C$11,MATCH($E5646,品項主檔!$A$2:$A$11,0))</f>
        <v>主食</v>
      </c>
      <c r="H5646" s="17" t="n">
        <f aca="false">SUMIFS(品項年度售價!$D$2:$D$31,品項年度售價!$A$2:$A$31,$B5646,品項年度售價!$B$2:$B$31,$E5646)</f>
        <v>320</v>
      </c>
      <c r="I5646" s="4" t="n">
        <v>253</v>
      </c>
      <c r="J5646" s="14" t="n">
        <f aca="false">H5646*I5646</f>
        <v>80960</v>
      </c>
    </row>
    <row r="5647" customFormat="false" ht="15" hidden="false" customHeight="false" outlineLevel="0" collapsed="false">
      <c r="A5647" s="6" t="str">
        <f aca="false">TEXT(B5647,"0")&amp;"-"&amp;TEXT(C5647,"00")</f>
        <v>2026-06</v>
      </c>
      <c r="B5647" s="4" t="n">
        <v>2026</v>
      </c>
      <c r="C5647" s="4" t="n">
        <v>6</v>
      </c>
      <c r="D5647" s="9" t="s">
        <v>305</v>
      </c>
      <c r="E5647" s="9" t="s">
        <v>360</v>
      </c>
      <c r="F5647" s="12" t="str">
        <f aca="false">INDEX(品項主檔!$B$2:$B$11,MATCH($E5647,品項主檔!$A$2:$A$11,0))</f>
        <v>塔香涼麵</v>
      </c>
      <c r="G5647" s="12" t="str">
        <f aca="false">INDEX(品項主檔!$C$2:$C$11,MATCH($E5647,品項主檔!$A$2:$A$11,0))</f>
        <v>主食</v>
      </c>
      <c r="H5647" s="17" t="n">
        <f aca="false">SUMIFS(品項年度售價!$D$2:$D$31,品項年度售價!$A$2:$A$31,$B5647,品項年度售價!$B$2:$B$31,$E5647)</f>
        <v>195</v>
      </c>
      <c r="I5647" s="4" t="n">
        <v>756</v>
      </c>
      <c r="J5647" s="14" t="n">
        <f aca="false">H5647*I5647</f>
        <v>147420</v>
      </c>
    </row>
    <row r="5648" customFormat="false" ht="15" hidden="false" customHeight="false" outlineLevel="0" collapsed="false">
      <c r="A5648" s="6" t="str">
        <f aca="false">TEXT(B5648,"0")&amp;"-"&amp;TEXT(C5648,"00")</f>
        <v>2026-06</v>
      </c>
      <c r="B5648" s="4" t="n">
        <v>2026</v>
      </c>
      <c r="C5648" s="4" t="n">
        <v>6</v>
      </c>
      <c r="D5648" s="9" t="s">
        <v>305</v>
      </c>
      <c r="E5648" s="9" t="s">
        <v>362</v>
      </c>
      <c r="F5648" s="12" t="str">
        <f aca="false">INDEX(品項主檔!$B$2:$B$11,MATCH($E5648,品項主檔!$A$2:$A$11,0))</f>
        <v>海鮮炒飯</v>
      </c>
      <c r="G5648" s="12" t="str">
        <f aca="false">INDEX(品項主檔!$C$2:$C$11,MATCH($E5648,品項主檔!$A$2:$A$11,0))</f>
        <v>主食</v>
      </c>
      <c r="H5648" s="17" t="n">
        <f aca="false">SUMIFS(品項年度售價!$D$2:$D$31,品項年度售價!$A$2:$A$31,$B5648,品項年度售價!$B$2:$B$31,$E5648)</f>
        <v>265</v>
      </c>
      <c r="I5648" s="4" t="n">
        <v>579</v>
      </c>
      <c r="J5648" s="14" t="n">
        <f aca="false">H5648*I5648</f>
        <v>153435</v>
      </c>
    </row>
    <row r="5649" customFormat="false" ht="15" hidden="false" customHeight="false" outlineLevel="0" collapsed="false">
      <c r="A5649" s="6" t="str">
        <f aca="false">TEXT(B5649,"0")&amp;"-"&amp;TEXT(C5649,"00")</f>
        <v>2026-06</v>
      </c>
      <c r="B5649" s="4" t="n">
        <v>2026</v>
      </c>
      <c r="C5649" s="4" t="n">
        <v>6</v>
      </c>
      <c r="D5649" s="9" t="s">
        <v>305</v>
      </c>
      <c r="E5649" s="9" t="s">
        <v>364</v>
      </c>
      <c r="F5649" s="12" t="str">
        <f aca="false">INDEX(品項主檔!$B$2:$B$11,MATCH($E5649,品項主檔!$A$2:$A$11,0))</f>
        <v>酸辣湯</v>
      </c>
      <c r="G5649" s="12" t="str">
        <f aca="false">INDEX(品項主檔!$C$2:$C$11,MATCH($E5649,品項主檔!$A$2:$A$11,0))</f>
        <v>湯品</v>
      </c>
      <c r="H5649" s="17" t="n">
        <f aca="false">SUMIFS(品項年度售價!$D$2:$D$31,品項年度售價!$A$2:$A$31,$B5649,品項年度售價!$B$2:$B$31,$E5649)</f>
        <v>65</v>
      </c>
      <c r="I5649" s="4" t="n">
        <v>1723</v>
      </c>
      <c r="J5649" s="14" t="n">
        <f aca="false">H5649*I5649</f>
        <v>111995</v>
      </c>
    </row>
    <row r="5650" customFormat="false" ht="15" hidden="false" customHeight="false" outlineLevel="0" collapsed="false">
      <c r="A5650" s="6" t="str">
        <f aca="false">TEXT(B5650,"0")&amp;"-"&amp;TEXT(C5650,"00")</f>
        <v>2026-06</v>
      </c>
      <c r="B5650" s="4" t="n">
        <v>2026</v>
      </c>
      <c r="C5650" s="4" t="n">
        <v>6</v>
      </c>
      <c r="D5650" s="9" t="s">
        <v>305</v>
      </c>
      <c r="E5650" s="9" t="s">
        <v>367</v>
      </c>
      <c r="F5650" s="12" t="str">
        <f aca="false">INDEX(品項主檔!$B$2:$B$11,MATCH($E5650,品項主檔!$A$2:$A$11,0))</f>
        <v>招牌滷味拼盤</v>
      </c>
      <c r="G5650" s="12" t="str">
        <f aca="false">INDEX(品項主檔!$C$2:$C$11,MATCH($E5650,品項主檔!$A$2:$A$11,0))</f>
        <v>小菜</v>
      </c>
      <c r="H5650" s="17" t="n">
        <f aca="false">SUMIFS(品項年度售價!$D$2:$D$31,品項年度售價!$A$2:$A$31,$B5650,品項年度售價!$B$2:$B$31,$E5650)</f>
        <v>130</v>
      </c>
      <c r="I5650" s="4" t="n">
        <v>1634</v>
      </c>
      <c r="J5650" s="14" t="n">
        <f aca="false">H5650*I5650</f>
        <v>212420</v>
      </c>
    </row>
    <row r="5651" customFormat="false" ht="15" hidden="false" customHeight="false" outlineLevel="0" collapsed="false">
      <c r="A5651" s="6" t="str">
        <f aca="false">TEXT(B5651,"0")&amp;"-"&amp;TEXT(C5651,"00")</f>
        <v>2026-06</v>
      </c>
      <c r="B5651" s="4" t="n">
        <v>2026</v>
      </c>
      <c r="C5651" s="4" t="n">
        <v>6</v>
      </c>
      <c r="D5651" s="9" t="s">
        <v>305</v>
      </c>
      <c r="E5651" s="9" t="s">
        <v>370</v>
      </c>
      <c r="F5651" s="12" t="str">
        <f aca="false">INDEX(品項主檔!$B$2:$B$11,MATCH($E5651,品項主檔!$A$2:$A$11,0))</f>
        <v>古早味紅茶</v>
      </c>
      <c r="G5651" s="12" t="str">
        <f aca="false">INDEX(品項主檔!$C$2:$C$11,MATCH($E5651,品項主檔!$A$2:$A$11,0))</f>
        <v>飲品</v>
      </c>
      <c r="H5651" s="17" t="n">
        <f aca="false">SUMIFS(品項年度售價!$D$2:$D$31,品項年度售價!$A$2:$A$31,$B5651,品項年度售價!$B$2:$B$31,$E5651)</f>
        <v>45</v>
      </c>
      <c r="I5651" s="4" t="n">
        <v>6953</v>
      </c>
      <c r="J5651" s="14" t="n">
        <f aca="false">H5651*I5651</f>
        <v>312885</v>
      </c>
    </row>
    <row r="5652" customFormat="false" ht="15" hidden="false" customHeight="false" outlineLevel="0" collapsed="false">
      <c r="A5652" s="6" t="str">
        <f aca="false">TEXT(B5652,"0")&amp;"-"&amp;TEXT(C5652,"00")</f>
        <v>2026-06</v>
      </c>
      <c r="B5652" s="4" t="n">
        <v>2026</v>
      </c>
      <c r="C5652" s="4" t="n">
        <v>6</v>
      </c>
      <c r="D5652" s="9" t="s">
        <v>307</v>
      </c>
      <c r="E5652" s="9" t="s">
        <v>349</v>
      </c>
      <c r="F5652" s="12" t="str">
        <f aca="false">INDEX(品項主檔!$B$2:$B$11,MATCH($E5652,品項主檔!$A$2:$A$11,0))</f>
        <v>招牌牛肉麵</v>
      </c>
      <c r="G5652" s="12" t="str">
        <f aca="false">INDEX(品項主檔!$C$2:$C$11,MATCH($E5652,品項主檔!$A$2:$A$11,0))</f>
        <v>主食</v>
      </c>
      <c r="H5652" s="17" t="n">
        <f aca="false">SUMIFS(品項年度售價!$D$2:$D$31,品項年度售價!$A$2:$A$31,$B5652,品項年度售價!$B$2:$B$31,$E5652)</f>
        <v>305</v>
      </c>
      <c r="I5652" s="4" t="n">
        <v>295</v>
      </c>
      <c r="J5652" s="14" t="n">
        <f aca="false">H5652*I5652</f>
        <v>89975</v>
      </c>
    </row>
    <row r="5653" customFormat="false" ht="15" hidden="false" customHeight="false" outlineLevel="0" collapsed="false">
      <c r="A5653" s="6" t="str">
        <f aca="false">TEXT(B5653,"0")&amp;"-"&amp;TEXT(C5653,"00")</f>
        <v>2026-06</v>
      </c>
      <c r="B5653" s="4" t="n">
        <v>2026</v>
      </c>
      <c r="C5653" s="4" t="n">
        <v>6</v>
      </c>
      <c r="D5653" s="9" t="s">
        <v>307</v>
      </c>
      <c r="E5653" s="9" t="s">
        <v>352</v>
      </c>
      <c r="F5653" s="12" t="str">
        <f aca="false">INDEX(品項主檔!$B$2:$B$11,MATCH($E5653,品項主檔!$A$2:$A$11,0))</f>
        <v>三杯雞定食</v>
      </c>
      <c r="G5653" s="12" t="str">
        <f aca="false">INDEX(品項主檔!$C$2:$C$11,MATCH($E5653,品項主檔!$A$2:$A$11,0))</f>
        <v>主食</v>
      </c>
      <c r="H5653" s="17" t="n">
        <f aca="false">SUMIFS(品項年度售價!$D$2:$D$31,品項年度售價!$A$2:$A$31,$B5653,品項年度售價!$B$2:$B$31,$E5653)</f>
        <v>275</v>
      </c>
      <c r="I5653" s="4" t="n">
        <v>370</v>
      </c>
      <c r="J5653" s="14" t="n">
        <f aca="false">H5653*I5653</f>
        <v>101750</v>
      </c>
    </row>
    <row r="5654" customFormat="false" ht="15" hidden="false" customHeight="false" outlineLevel="0" collapsed="false">
      <c r="A5654" s="6" t="str">
        <f aca="false">TEXT(B5654,"0")&amp;"-"&amp;TEXT(C5654,"00")</f>
        <v>2026-06</v>
      </c>
      <c r="B5654" s="4" t="n">
        <v>2026</v>
      </c>
      <c r="C5654" s="4" t="n">
        <v>6</v>
      </c>
      <c r="D5654" s="9" t="s">
        <v>307</v>
      </c>
      <c r="E5654" s="9" t="s">
        <v>354</v>
      </c>
      <c r="F5654" s="12" t="str">
        <f aca="false">INDEX(品項主檔!$B$2:$B$11,MATCH($E5654,品項主檔!$A$2:$A$11,0))</f>
        <v>蔥油雞腿飯</v>
      </c>
      <c r="G5654" s="12" t="str">
        <f aca="false">INDEX(品項主檔!$C$2:$C$11,MATCH($E5654,品項主檔!$A$2:$A$11,0))</f>
        <v>主食</v>
      </c>
      <c r="H5654" s="17" t="n">
        <f aca="false">SUMIFS(品項年度售價!$D$2:$D$31,品項年度售價!$A$2:$A$31,$B5654,品項年度售價!$B$2:$B$31,$E5654)</f>
        <v>240</v>
      </c>
      <c r="I5654" s="4" t="n">
        <v>413</v>
      </c>
      <c r="J5654" s="14" t="n">
        <f aca="false">H5654*I5654</f>
        <v>99120</v>
      </c>
    </row>
    <row r="5655" customFormat="false" ht="15" hidden="false" customHeight="false" outlineLevel="0" collapsed="false">
      <c r="A5655" s="6" t="str">
        <f aca="false">TEXT(B5655,"0")&amp;"-"&amp;TEXT(C5655,"00")</f>
        <v>2026-06</v>
      </c>
      <c r="B5655" s="4" t="n">
        <v>2026</v>
      </c>
      <c r="C5655" s="4" t="n">
        <v>6</v>
      </c>
      <c r="D5655" s="9" t="s">
        <v>307</v>
      </c>
      <c r="E5655" s="9" t="s">
        <v>356</v>
      </c>
      <c r="F5655" s="12" t="str">
        <f aca="false">INDEX(品項主檔!$B$2:$B$11,MATCH($E5655,品項主檔!$A$2:$A$11,0))</f>
        <v>黑胡椒豬排飯</v>
      </c>
      <c r="G5655" s="12" t="str">
        <f aca="false">INDEX(品項主檔!$C$2:$C$11,MATCH($E5655,品項主檔!$A$2:$A$11,0))</f>
        <v>主食</v>
      </c>
      <c r="H5655" s="17" t="n">
        <f aca="false">SUMIFS(品項年度售價!$D$2:$D$31,品項年度售價!$A$2:$A$31,$B5655,品項年度售價!$B$2:$B$31,$E5655)</f>
        <v>255</v>
      </c>
      <c r="I5655" s="4" t="n">
        <v>320</v>
      </c>
      <c r="J5655" s="14" t="n">
        <f aca="false">H5655*I5655</f>
        <v>81600</v>
      </c>
    </row>
    <row r="5656" customFormat="false" ht="15" hidden="false" customHeight="false" outlineLevel="0" collapsed="false">
      <c r="A5656" s="6" t="str">
        <f aca="false">TEXT(B5656,"0")&amp;"-"&amp;TEXT(C5656,"00")</f>
        <v>2026-06</v>
      </c>
      <c r="B5656" s="4" t="n">
        <v>2026</v>
      </c>
      <c r="C5656" s="4" t="n">
        <v>6</v>
      </c>
      <c r="D5656" s="9" t="s">
        <v>307</v>
      </c>
      <c r="E5656" s="9" t="s">
        <v>358</v>
      </c>
      <c r="F5656" s="12" t="str">
        <f aca="false">INDEX(品項主檔!$B$2:$B$11,MATCH($E5656,品項主檔!$A$2:$A$11,0))</f>
        <v>麻油雞湯麵</v>
      </c>
      <c r="G5656" s="12" t="str">
        <f aca="false">INDEX(品項主檔!$C$2:$C$11,MATCH($E5656,品項主檔!$A$2:$A$11,0))</f>
        <v>主食</v>
      </c>
      <c r="H5656" s="17" t="n">
        <f aca="false">SUMIFS(品項年度售價!$D$2:$D$31,品項年度售價!$A$2:$A$31,$B5656,品項年度售價!$B$2:$B$31,$E5656)</f>
        <v>320</v>
      </c>
      <c r="I5656" s="4" t="n">
        <v>167</v>
      </c>
      <c r="J5656" s="14" t="n">
        <f aca="false">H5656*I5656</f>
        <v>53440</v>
      </c>
    </row>
    <row r="5657" customFormat="false" ht="15" hidden="false" customHeight="false" outlineLevel="0" collapsed="false">
      <c r="A5657" s="6" t="str">
        <f aca="false">TEXT(B5657,"0")&amp;"-"&amp;TEXT(C5657,"00")</f>
        <v>2026-06</v>
      </c>
      <c r="B5657" s="4" t="n">
        <v>2026</v>
      </c>
      <c r="C5657" s="4" t="n">
        <v>6</v>
      </c>
      <c r="D5657" s="9" t="s">
        <v>307</v>
      </c>
      <c r="E5657" s="9" t="s">
        <v>360</v>
      </c>
      <c r="F5657" s="12" t="str">
        <f aca="false">INDEX(品項主檔!$B$2:$B$11,MATCH($E5657,品項主檔!$A$2:$A$11,0))</f>
        <v>塔香涼麵</v>
      </c>
      <c r="G5657" s="12" t="str">
        <f aca="false">INDEX(品項主檔!$C$2:$C$11,MATCH($E5657,品項主檔!$A$2:$A$11,0))</f>
        <v>主食</v>
      </c>
      <c r="H5657" s="17" t="n">
        <f aca="false">SUMIFS(品項年度售價!$D$2:$D$31,品項年度售價!$A$2:$A$31,$B5657,品項年度售價!$B$2:$B$31,$E5657)</f>
        <v>195</v>
      </c>
      <c r="I5657" s="4" t="n">
        <v>511</v>
      </c>
      <c r="J5657" s="14" t="n">
        <f aca="false">H5657*I5657</f>
        <v>99645</v>
      </c>
    </row>
    <row r="5658" customFormat="false" ht="15" hidden="false" customHeight="false" outlineLevel="0" collapsed="false">
      <c r="A5658" s="6" t="str">
        <f aca="false">TEXT(B5658,"0")&amp;"-"&amp;TEXT(C5658,"00")</f>
        <v>2026-06</v>
      </c>
      <c r="B5658" s="4" t="n">
        <v>2026</v>
      </c>
      <c r="C5658" s="4" t="n">
        <v>6</v>
      </c>
      <c r="D5658" s="9" t="s">
        <v>307</v>
      </c>
      <c r="E5658" s="9" t="s">
        <v>362</v>
      </c>
      <c r="F5658" s="12" t="str">
        <f aca="false">INDEX(品項主檔!$B$2:$B$11,MATCH($E5658,品項主檔!$A$2:$A$11,0))</f>
        <v>海鮮炒飯</v>
      </c>
      <c r="G5658" s="12" t="str">
        <f aca="false">INDEX(品項主檔!$C$2:$C$11,MATCH($E5658,品項主檔!$A$2:$A$11,0))</f>
        <v>主食</v>
      </c>
      <c r="H5658" s="17" t="n">
        <f aca="false">SUMIFS(品項年度售價!$D$2:$D$31,品項年度售價!$A$2:$A$31,$B5658,品項年度售價!$B$2:$B$31,$E5658)</f>
        <v>265</v>
      </c>
      <c r="I5658" s="4" t="n">
        <v>354</v>
      </c>
      <c r="J5658" s="14" t="n">
        <f aca="false">H5658*I5658</f>
        <v>93810</v>
      </c>
    </row>
    <row r="5659" customFormat="false" ht="15" hidden="false" customHeight="false" outlineLevel="0" collapsed="false">
      <c r="A5659" s="6" t="str">
        <f aca="false">TEXT(B5659,"0")&amp;"-"&amp;TEXT(C5659,"00")</f>
        <v>2026-06</v>
      </c>
      <c r="B5659" s="4" t="n">
        <v>2026</v>
      </c>
      <c r="C5659" s="4" t="n">
        <v>6</v>
      </c>
      <c r="D5659" s="9" t="s">
        <v>307</v>
      </c>
      <c r="E5659" s="9" t="s">
        <v>364</v>
      </c>
      <c r="F5659" s="12" t="str">
        <f aca="false">INDEX(品項主檔!$B$2:$B$11,MATCH($E5659,品項主檔!$A$2:$A$11,0))</f>
        <v>酸辣湯</v>
      </c>
      <c r="G5659" s="12" t="str">
        <f aca="false">INDEX(品項主檔!$C$2:$C$11,MATCH($E5659,品項主檔!$A$2:$A$11,0))</f>
        <v>湯品</v>
      </c>
      <c r="H5659" s="17" t="n">
        <f aca="false">SUMIFS(品項年度售價!$D$2:$D$31,品項年度售價!$A$2:$A$31,$B5659,品項年度售價!$B$2:$B$31,$E5659)</f>
        <v>65</v>
      </c>
      <c r="I5659" s="4" t="n">
        <v>1510</v>
      </c>
      <c r="J5659" s="14" t="n">
        <f aca="false">H5659*I5659</f>
        <v>98150</v>
      </c>
    </row>
    <row r="5660" customFormat="false" ht="15" hidden="false" customHeight="false" outlineLevel="0" collapsed="false">
      <c r="A5660" s="6" t="str">
        <f aca="false">TEXT(B5660,"0")&amp;"-"&amp;TEXT(C5660,"00")</f>
        <v>2026-06</v>
      </c>
      <c r="B5660" s="4" t="n">
        <v>2026</v>
      </c>
      <c r="C5660" s="4" t="n">
        <v>6</v>
      </c>
      <c r="D5660" s="9" t="s">
        <v>307</v>
      </c>
      <c r="E5660" s="9" t="s">
        <v>367</v>
      </c>
      <c r="F5660" s="12" t="str">
        <f aca="false">INDEX(品項主檔!$B$2:$B$11,MATCH($E5660,品項主檔!$A$2:$A$11,0))</f>
        <v>招牌滷味拼盤</v>
      </c>
      <c r="G5660" s="12" t="str">
        <f aca="false">INDEX(品項主檔!$C$2:$C$11,MATCH($E5660,品項主檔!$A$2:$A$11,0))</f>
        <v>小菜</v>
      </c>
      <c r="H5660" s="17" t="n">
        <f aca="false">SUMIFS(品項年度售價!$D$2:$D$31,品項年度售價!$A$2:$A$31,$B5660,品項年度售價!$B$2:$B$31,$E5660)</f>
        <v>130</v>
      </c>
      <c r="I5660" s="4" t="n">
        <v>1292</v>
      </c>
      <c r="J5660" s="14" t="n">
        <f aca="false">H5660*I5660</f>
        <v>167960</v>
      </c>
    </row>
    <row r="5661" customFormat="false" ht="15" hidden="false" customHeight="false" outlineLevel="0" collapsed="false">
      <c r="A5661" s="6" t="str">
        <f aca="false">TEXT(B5661,"0")&amp;"-"&amp;TEXT(C5661,"00")</f>
        <v>2026-06</v>
      </c>
      <c r="B5661" s="4" t="n">
        <v>2026</v>
      </c>
      <c r="C5661" s="4" t="n">
        <v>6</v>
      </c>
      <c r="D5661" s="9" t="s">
        <v>307</v>
      </c>
      <c r="E5661" s="9" t="s">
        <v>370</v>
      </c>
      <c r="F5661" s="12" t="str">
        <f aca="false">INDEX(品項主檔!$B$2:$B$11,MATCH($E5661,品項主檔!$A$2:$A$11,0))</f>
        <v>古早味紅茶</v>
      </c>
      <c r="G5661" s="12" t="str">
        <f aca="false">INDEX(品項主檔!$C$2:$C$11,MATCH($E5661,品項主檔!$A$2:$A$11,0))</f>
        <v>飲品</v>
      </c>
      <c r="H5661" s="17" t="n">
        <f aca="false">SUMIFS(品項年度售價!$D$2:$D$31,品項年度售價!$A$2:$A$31,$B5661,品項年度售價!$B$2:$B$31,$E5661)</f>
        <v>45</v>
      </c>
      <c r="I5661" s="4" t="n">
        <v>4960</v>
      </c>
      <c r="J5661" s="14" t="n">
        <f aca="false">H5661*I5661</f>
        <v>223200</v>
      </c>
    </row>
    <row r="5662" customFormat="false" ht="15" hidden="false" customHeight="false" outlineLevel="0" collapsed="false">
      <c r="A5662" s="6" t="str">
        <f aca="false">TEXT(B5662,"0")&amp;"-"&amp;TEXT(C5662,"00")</f>
        <v>2026-06</v>
      </c>
      <c r="B5662" s="4" t="n">
        <v>2026</v>
      </c>
      <c r="C5662" s="4" t="n">
        <v>6</v>
      </c>
      <c r="D5662" s="9" t="s">
        <v>310</v>
      </c>
      <c r="E5662" s="9" t="s">
        <v>349</v>
      </c>
      <c r="F5662" s="12" t="str">
        <f aca="false">INDEX(品項主檔!$B$2:$B$11,MATCH($E5662,品項主檔!$A$2:$A$11,0))</f>
        <v>招牌牛肉麵</v>
      </c>
      <c r="G5662" s="12" t="str">
        <f aca="false">INDEX(品項主檔!$C$2:$C$11,MATCH($E5662,品項主檔!$A$2:$A$11,0))</f>
        <v>主食</v>
      </c>
      <c r="H5662" s="17" t="n">
        <f aca="false">SUMIFS(品項年度售價!$D$2:$D$31,品項年度售價!$A$2:$A$31,$B5662,品項年度售價!$B$2:$B$31,$E5662)</f>
        <v>305</v>
      </c>
      <c r="I5662" s="4" t="n">
        <v>275</v>
      </c>
      <c r="J5662" s="14" t="n">
        <f aca="false">H5662*I5662</f>
        <v>83875</v>
      </c>
    </row>
    <row r="5663" customFormat="false" ht="15" hidden="false" customHeight="false" outlineLevel="0" collapsed="false">
      <c r="A5663" s="6" t="str">
        <f aca="false">TEXT(B5663,"0")&amp;"-"&amp;TEXT(C5663,"00")</f>
        <v>2026-06</v>
      </c>
      <c r="B5663" s="4" t="n">
        <v>2026</v>
      </c>
      <c r="C5663" s="4" t="n">
        <v>6</v>
      </c>
      <c r="D5663" s="9" t="s">
        <v>310</v>
      </c>
      <c r="E5663" s="9" t="s">
        <v>352</v>
      </c>
      <c r="F5663" s="12" t="str">
        <f aca="false">INDEX(品項主檔!$B$2:$B$11,MATCH($E5663,品項主檔!$A$2:$A$11,0))</f>
        <v>三杯雞定食</v>
      </c>
      <c r="G5663" s="12" t="str">
        <f aca="false">INDEX(品項主檔!$C$2:$C$11,MATCH($E5663,品項主檔!$A$2:$A$11,0))</f>
        <v>主食</v>
      </c>
      <c r="H5663" s="17" t="n">
        <f aca="false">SUMIFS(品項年度售價!$D$2:$D$31,品項年度售價!$A$2:$A$31,$B5663,品項年度售價!$B$2:$B$31,$E5663)</f>
        <v>275</v>
      </c>
      <c r="I5663" s="4" t="n">
        <v>256</v>
      </c>
      <c r="J5663" s="14" t="n">
        <f aca="false">H5663*I5663</f>
        <v>70400</v>
      </c>
    </row>
    <row r="5664" customFormat="false" ht="15" hidden="false" customHeight="false" outlineLevel="0" collapsed="false">
      <c r="A5664" s="6" t="str">
        <f aca="false">TEXT(B5664,"0")&amp;"-"&amp;TEXT(C5664,"00")</f>
        <v>2026-06</v>
      </c>
      <c r="B5664" s="4" t="n">
        <v>2026</v>
      </c>
      <c r="C5664" s="4" t="n">
        <v>6</v>
      </c>
      <c r="D5664" s="9" t="s">
        <v>310</v>
      </c>
      <c r="E5664" s="9" t="s">
        <v>354</v>
      </c>
      <c r="F5664" s="12" t="str">
        <f aca="false">INDEX(品項主檔!$B$2:$B$11,MATCH($E5664,品項主檔!$A$2:$A$11,0))</f>
        <v>蔥油雞腿飯</v>
      </c>
      <c r="G5664" s="12" t="str">
        <f aca="false">INDEX(品項主檔!$C$2:$C$11,MATCH($E5664,品項主檔!$A$2:$A$11,0))</f>
        <v>主食</v>
      </c>
      <c r="H5664" s="17" t="n">
        <f aca="false">SUMIFS(品項年度售價!$D$2:$D$31,品項年度售價!$A$2:$A$31,$B5664,品項年度售價!$B$2:$B$31,$E5664)</f>
        <v>240</v>
      </c>
      <c r="I5664" s="4" t="n">
        <v>230</v>
      </c>
      <c r="J5664" s="14" t="n">
        <f aca="false">H5664*I5664</f>
        <v>55200</v>
      </c>
    </row>
    <row r="5665" customFormat="false" ht="15" hidden="false" customHeight="false" outlineLevel="0" collapsed="false">
      <c r="A5665" s="6" t="str">
        <f aca="false">TEXT(B5665,"0")&amp;"-"&amp;TEXT(C5665,"00")</f>
        <v>2026-06</v>
      </c>
      <c r="B5665" s="4" t="n">
        <v>2026</v>
      </c>
      <c r="C5665" s="4" t="n">
        <v>6</v>
      </c>
      <c r="D5665" s="9" t="s">
        <v>310</v>
      </c>
      <c r="E5665" s="9" t="s">
        <v>356</v>
      </c>
      <c r="F5665" s="12" t="str">
        <f aca="false">INDEX(品項主檔!$B$2:$B$11,MATCH($E5665,品項主檔!$A$2:$A$11,0))</f>
        <v>黑胡椒豬排飯</v>
      </c>
      <c r="G5665" s="12" t="str">
        <f aca="false">INDEX(品項主檔!$C$2:$C$11,MATCH($E5665,品項主檔!$A$2:$A$11,0))</f>
        <v>主食</v>
      </c>
      <c r="H5665" s="17" t="n">
        <f aca="false">SUMIFS(品項年度售價!$D$2:$D$31,品項年度售價!$A$2:$A$31,$B5665,品項年度售價!$B$2:$B$31,$E5665)</f>
        <v>255</v>
      </c>
      <c r="I5665" s="4" t="n">
        <v>274</v>
      </c>
      <c r="J5665" s="14" t="n">
        <f aca="false">H5665*I5665</f>
        <v>69870</v>
      </c>
    </row>
    <row r="5666" customFormat="false" ht="15" hidden="false" customHeight="false" outlineLevel="0" collapsed="false">
      <c r="A5666" s="6" t="str">
        <f aca="false">TEXT(B5666,"0")&amp;"-"&amp;TEXT(C5666,"00")</f>
        <v>2026-06</v>
      </c>
      <c r="B5666" s="4" t="n">
        <v>2026</v>
      </c>
      <c r="C5666" s="4" t="n">
        <v>6</v>
      </c>
      <c r="D5666" s="9" t="s">
        <v>310</v>
      </c>
      <c r="E5666" s="9" t="s">
        <v>358</v>
      </c>
      <c r="F5666" s="12" t="str">
        <f aca="false">INDEX(品項主檔!$B$2:$B$11,MATCH($E5666,品項主檔!$A$2:$A$11,0))</f>
        <v>麻油雞湯麵</v>
      </c>
      <c r="G5666" s="12" t="str">
        <f aca="false">INDEX(品項主檔!$C$2:$C$11,MATCH($E5666,品項主檔!$A$2:$A$11,0))</f>
        <v>主食</v>
      </c>
      <c r="H5666" s="17" t="n">
        <f aca="false">SUMIFS(品項年度售價!$D$2:$D$31,品項年度售價!$A$2:$A$31,$B5666,品項年度售價!$B$2:$B$31,$E5666)</f>
        <v>320</v>
      </c>
      <c r="I5666" s="4" t="n">
        <v>110</v>
      </c>
      <c r="J5666" s="14" t="n">
        <f aca="false">H5666*I5666</f>
        <v>35200</v>
      </c>
    </row>
    <row r="5667" customFormat="false" ht="15" hidden="false" customHeight="false" outlineLevel="0" collapsed="false">
      <c r="A5667" s="6" t="str">
        <f aca="false">TEXT(B5667,"0")&amp;"-"&amp;TEXT(C5667,"00")</f>
        <v>2026-06</v>
      </c>
      <c r="B5667" s="4" t="n">
        <v>2026</v>
      </c>
      <c r="C5667" s="4" t="n">
        <v>6</v>
      </c>
      <c r="D5667" s="9" t="s">
        <v>310</v>
      </c>
      <c r="E5667" s="9" t="s">
        <v>360</v>
      </c>
      <c r="F5667" s="12" t="str">
        <f aca="false">INDEX(品項主檔!$B$2:$B$11,MATCH($E5667,品項主檔!$A$2:$A$11,0))</f>
        <v>塔香涼麵</v>
      </c>
      <c r="G5667" s="12" t="str">
        <f aca="false">INDEX(品項主檔!$C$2:$C$11,MATCH($E5667,品項主檔!$A$2:$A$11,0))</f>
        <v>主食</v>
      </c>
      <c r="H5667" s="17" t="n">
        <f aca="false">SUMIFS(品項年度售價!$D$2:$D$31,品項年度售價!$A$2:$A$31,$B5667,品項年度售價!$B$2:$B$31,$E5667)</f>
        <v>195</v>
      </c>
      <c r="I5667" s="4" t="n">
        <v>415</v>
      </c>
      <c r="J5667" s="14" t="n">
        <f aca="false">H5667*I5667</f>
        <v>80925</v>
      </c>
    </row>
    <row r="5668" customFormat="false" ht="15" hidden="false" customHeight="false" outlineLevel="0" collapsed="false">
      <c r="A5668" s="6" t="str">
        <f aca="false">TEXT(B5668,"0")&amp;"-"&amp;TEXT(C5668,"00")</f>
        <v>2026-06</v>
      </c>
      <c r="B5668" s="4" t="n">
        <v>2026</v>
      </c>
      <c r="C5668" s="4" t="n">
        <v>6</v>
      </c>
      <c r="D5668" s="9" t="s">
        <v>310</v>
      </c>
      <c r="E5668" s="9" t="s">
        <v>362</v>
      </c>
      <c r="F5668" s="12" t="str">
        <f aca="false">INDEX(品項主檔!$B$2:$B$11,MATCH($E5668,品項主檔!$A$2:$A$11,0))</f>
        <v>海鮮炒飯</v>
      </c>
      <c r="G5668" s="12" t="str">
        <f aca="false">INDEX(品項主檔!$C$2:$C$11,MATCH($E5668,品項主檔!$A$2:$A$11,0))</f>
        <v>主食</v>
      </c>
      <c r="H5668" s="17" t="n">
        <f aca="false">SUMIFS(品項年度售價!$D$2:$D$31,品項年度售價!$A$2:$A$31,$B5668,品項年度售價!$B$2:$B$31,$E5668)</f>
        <v>265</v>
      </c>
      <c r="I5668" s="4" t="n">
        <v>309</v>
      </c>
      <c r="J5668" s="14" t="n">
        <f aca="false">H5668*I5668</f>
        <v>81885</v>
      </c>
    </row>
    <row r="5669" customFormat="false" ht="15" hidden="false" customHeight="false" outlineLevel="0" collapsed="false">
      <c r="A5669" s="6" t="str">
        <f aca="false">TEXT(B5669,"0")&amp;"-"&amp;TEXT(C5669,"00")</f>
        <v>2026-06</v>
      </c>
      <c r="B5669" s="4" t="n">
        <v>2026</v>
      </c>
      <c r="C5669" s="4" t="n">
        <v>6</v>
      </c>
      <c r="D5669" s="9" t="s">
        <v>310</v>
      </c>
      <c r="E5669" s="9" t="s">
        <v>364</v>
      </c>
      <c r="F5669" s="12" t="str">
        <f aca="false">INDEX(品項主檔!$B$2:$B$11,MATCH($E5669,品項主檔!$A$2:$A$11,0))</f>
        <v>酸辣湯</v>
      </c>
      <c r="G5669" s="12" t="str">
        <f aca="false">INDEX(品項主檔!$C$2:$C$11,MATCH($E5669,品項主檔!$A$2:$A$11,0))</f>
        <v>湯品</v>
      </c>
      <c r="H5669" s="17" t="n">
        <f aca="false">SUMIFS(品項年度售價!$D$2:$D$31,品項年度售價!$A$2:$A$31,$B5669,品項年度售價!$B$2:$B$31,$E5669)</f>
        <v>65</v>
      </c>
      <c r="I5669" s="4" t="n">
        <v>1056</v>
      </c>
      <c r="J5669" s="14" t="n">
        <f aca="false">H5669*I5669</f>
        <v>68640</v>
      </c>
    </row>
    <row r="5670" customFormat="false" ht="15" hidden="false" customHeight="false" outlineLevel="0" collapsed="false">
      <c r="A5670" s="6" t="str">
        <f aca="false">TEXT(B5670,"0")&amp;"-"&amp;TEXT(C5670,"00")</f>
        <v>2026-06</v>
      </c>
      <c r="B5670" s="4" t="n">
        <v>2026</v>
      </c>
      <c r="C5670" s="4" t="n">
        <v>6</v>
      </c>
      <c r="D5670" s="9" t="s">
        <v>310</v>
      </c>
      <c r="E5670" s="9" t="s">
        <v>367</v>
      </c>
      <c r="F5670" s="12" t="str">
        <f aca="false">INDEX(品項主檔!$B$2:$B$11,MATCH($E5670,品項主檔!$A$2:$A$11,0))</f>
        <v>招牌滷味拼盤</v>
      </c>
      <c r="G5670" s="12" t="str">
        <f aca="false">INDEX(品項主檔!$C$2:$C$11,MATCH($E5670,品項主檔!$A$2:$A$11,0))</f>
        <v>小菜</v>
      </c>
      <c r="H5670" s="17" t="n">
        <f aca="false">SUMIFS(品項年度售價!$D$2:$D$31,品項年度售價!$A$2:$A$31,$B5670,品項年度售價!$B$2:$B$31,$E5670)</f>
        <v>130</v>
      </c>
      <c r="I5670" s="4" t="n">
        <v>1162</v>
      </c>
      <c r="J5670" s="14" t="n">
        <f aca="false">H5670*I5670</f>
        <v>151060</v>
      </c>
    </row>
    <row r="5671" customFormat="false" ht="15" hidden="false" customHeight="false" outlineLevel="0" collapsed="false">
      <c r="A5671" s="6" t="str">
        <f aca="false">TEXT(B5671,"0")&amp;"-"&amp;TEXT(C5671,"00")</f>
        <v>2026-06</v>
      </c>
      <c r="B5671" s="4" t="n">
        <v>2026</v>
      </c>
      <c r="C5671" s="4" t="n">
        <v>6</v>
      </c>
      <c r="D5671" s="9" t="s">
        <v>310</v>
      </c>
      <c r="E5671" s="9" t="s">
        <v>370</v>
      </c>
      <c r="F5671" s="12" t="str">
        <f aca="false">INDEX(品項主檔!$B$2:$B$11,MATCH($E5671,品項主檔!$A$2:$A$11,0))</f>
        <v>古早味紅茶</v>
      </c>
      <c r="G5671" s="12" t="str">
        <f aca="false">INDEX(品項主檔!$C$2:$C$11,MATCH($E5671,品項主檔!$A$2:$A$11,0))</f>
        <v>飲品</v>
      </c>
      <c r="H5671" s="17" t="n">
        <f aca="false">SUMIFS(品項年度售價!$D$2:$D$31,品項年度售價!$A$2:$A$31,$B5671,品項年度售價!$B$2:$B$31,$E5671)</f>
        <v>45</v>
      </c>
      <c r="I5671" s="4" t="n">
        <v>3376</v>
      </c>
      <c r="J5671" s="14" t="n">
        <f aca="false">H5671*I5671</f>
        <v>151920</v>
      </c>
    </row>
    <row r="5672" customFormat="false" ht="15" hidden="false" customHeight="false" outlineLevel="0" collapsed="false">
      <c r="A5672" s="6" t="str">
        <f aca="false">TEXT(B5672,"0")&amp;"-"&amp;TEXT(C5672,"00")</f>
        <v>2026-06</v>
      </c>
      <c r="B5672" s="4" t="n">
        <v>2026</v>
      </c>
      <c r="C5672" s="4" t="n">
        <v>6</v>
      </c>
      <c r="D5672" s="9" t="s">
        <v>318</v>
      </c>
      <c r="E5672" s="9" t="s">
        <v>349</v>
      </c>
      <c r="F5672" s="12" t="str">
        <f aca="false">INDEX(品項主檔!$B$2:$B$11,MATCH($E5672,品項主檔!$A$2:$A$11,0))</f>
        <v>招牌牛肉麵</v>
      </c>
      <c r="G5672" s="12" t="str">
        <f aca="false">INDEX(品項主檔!$C$2:$C$11,MATCH($E5672,品項主檔!$A$2:$A$11,0))</f>
        <v>主食</v>
      </c>
      <c r="H5672" s="17" t="n">
        <f aca="false">SUMIFS(品項年度售價!$D$2:$D$31,品項年度售價!$A$2:$A$31,$B5672,品項年度售價!$B$2:$B$31,$E5672)</f>
        <v>305</v>
      </c>
      <c r="I5672" s="4" t="n">
        <v>276</v>
      </c>
      <c r="J5672" s="14" t="n">
        <f aca="false">H5672*I5672</f>
        <v>84180</v>
      </c>
    </row>
    <row r="5673" customFormat="false" ht="15" hidden="false" customHeight="false" outlineLevel="0" collapsed="false">
      <c r="A5673" s="6" t="str">
        <f aca="false">TEXT(B5673,"0")&amp;"-"&amp;TEXT(C5673,"00")</f>
        <v>2026-06</v>
      </c>
      <c r="B5673" s="4" t="n">
        <v>2026</v>
      </c>
      <c r="C5673" s="4" t="n">
        <v>6</v>
      </c>
      <c r="D5673" s="9" t="s">
        <v>318</v>
      </c>
      <c r="E5673" s="9" t="s">
        <v>352</v>
      </c>
      <c r="F5673" s="12" t="str">
        <f aca="false">INDEX(品項主檔!$B$2:$B$11,MATCH($E5673,品項主檔!$A$2:$A$11,0))</f>
        <v>三杯雞定食</v>
      </c>
      <c r="G5673" s="12" t="str">
        <f aca="false">INDEX(品項主檔!$C$2:$C$11,MATCH($E5673,品項主檔!$A$2:$A$11,0))</f>
        <v>主食</v>
      </c>
      <c r="H5673" s="17" t="n">
        <f aca="false">SUMIFS(品項年度售價!$D$2:$D$31,品項年度售價!$A$2:$A$31,$B5673,品項年度售價!$B$2:$B$31,$E5673)</f>
        <v>275</v>
      </c>
      <c r="I5673" s="4" t="n">
        <v>407</v>
      </c>
      <c r="J5673" s="14" t="n">
        <f aca="false">H5673*I5673</f>
        <v>111925</v>
      </c>
    </row>
    <row r="5674" customFormat="false" ht="15" hidden="false" customHeight="false" outlineLevel="0" collapsed="false">
      <c r="A5674" s="6" t="str">
        <f aca="false">TEXT(B5674,"0")&amp;"-"&amp;TEXT(C5674,"00")</f>
        <v>2026-06</v>
      </c>
      <c r="B5674" s="4" t="n">
        <v>2026</v>
      </c>
      <c r="C5674" s="4" t="n">
        <v>6</v>
      </c>
      <c r="D5674" s="9" t="s">
        <v>318</v>
      </c>
      <c r="E5674" s="9" t="s">
        <v>354</v>
      </c>
      <c r="F5674" s="12" t="str">
        <f aca="false">INDEX(品項主檔!$B$2:$B$11,MATCH($E5674,品項主檔!$A$2:$A$11,0))</f>
        <v>蔥油雞腿飯</v>
      </c>
      <c r="G5674" s="12" t="str">
        <f aca="false">INDEX(品項主檔!$C$2:$C$11,MATCH($E5674,品項主檔!$A$2:$A$11,0))</f>
        <v>主食</v>
      </c>
      <c r="H5674" s="17" t="n">
        <f aca="false">SUMIFS(品項年度售價!$D$2:$D$31,品項年度售價!$A$2:$A$31,$B5674,品項年度售價!$B$2:$B$31,$E5674)</f>
        <v>240</v>
      </c>
      <c r="I5674" s="4" t="n">
        <v>329</v>
      </c>
      <c r="J5674" s="14" t="n">
        <f aca="false">H5674*I5674</f>
        <v>78960</v>
      </c>
    </row>
    <row r="5675" customFormat="false" ht="15" hidden="false" customHeight="false" outlineLevel="0" collapsed="false">
      <c r="A5675" s="6" t="str">
        <f aca="false">TEXT(B5675,"0")&amp;"-"&amp;TEXT(C5675,"00")</f>
        <v>2026-06</v>
      </c>
      <c r="B5675" s="4" t="n">
        <v>2026</v>
      </c>
      <c r="C5675" s="4" t="n">
        <v>6</v>
      </c>
      <c r="D5675" s="9" t="s">
        <v>318</v>
      </c>
      <c r="E5675" s="9" t="s">
        <v>356</v>
      </c>
      <c r="F5675" s="12" t="str">
        <f aca="false">INDEX(品項主檔!$B$2:$B$11,MATCH($E5675,品項主檔!$A$2:$A$11,0))</f>
        <v>黑胡椒豬排飯</v>
      </c>
      <c r="G5675" s="12" t="str">
        <f aca="false">INDEX(品項主檔!$C$2:$C$11,MATCH($E5675,品項主檔!$A$2:$A$11,0))</f>
        <v>主食</v>
      </c>
      <c r="H5675" s="17" t="n">
        <f aca="false">SUMIFS(品項年度售價!$D$2:$D$31,品項年度售價!$A$2:$A$31,$B5675,品項年度售價!$B$2:$B$31,$E5675)</f>
        <v>255</v>
      </c>
      <c r="I5675" s="4" t="n">
        <v>287</v>
      </c>
      <c r="J5675" s="14" t="n">
        <f aca="false">H5675*I5675</f>
        <v>73185</v>
      </c>
    </row>
    <row r="5676" customFormat="false" ht="15" hidden="false" customHeight="false" outlineLevel="0" collapsed="false">
      <c r="A5676" s="6" t="str">
        <f aca="false">TEXT(B5676,"0")&amp;"-"&amp;TEXT(C5676,"00")</f>
        <v>2026-06</v>
      </c>
      <c r="B5676" s="4" t="n">
        <v>2026</v>
      </c>
      <c r="C5676" s="4" t="n">
        <v>6</v>
      </c>
      <c r="D5676" s="9" t="s">
        <v>318</v>
      </c>
      <c r="E5676" s="9" t="s">
        <v>358</v>
      </c>
      <c r="F5676" s="12" t="str">
        <f aca="false">INDEX(品項主檔!$B$2:$B$11,MATCH($E5676,品項主檔!$A$2:$A$11,0))</f>
        <v>麻油雞湯麵</v>
      </c>
      <c r="G5676" s="12" t="str">
        <f aca="false">INDEX(品項主檔!$C$2:$C$11,MATCH($E5676,品項主檔!$A$2:$A$11,0))</f>
        <v>主食</v>
      </c>
      <c r="H5676" s="17" t="n">
        <f aca="false">SUMIFS(品項年度售價!$D$2:$D$31,品項年度售價!$A$2:$A$31,$B5676,品項年度售價!$B$2:$B$31,$E5676)</f>
        <v>320</v>
      </c>
      <c r="I5676" s="4" t="n">
        <v>159</v>
      </c>
      <c r="J5676" s="14" t="n">
        <f aca="false">H5676*I5676</f>
        <v>50880</v>
      </c>
    </row>
    <row r="5677" customFormat="false" ht="15" hidden="false" customHeight="false" outlineLevel="0" collapsed="false">
      <c r="A5677" s="6" t="str">
        <f aca="false">TEXT(B5677,"0")&amp;"-"&amp;TEXT(C5677,"00")</f>
        <v>2026-06</v>
      </c>
      <c r="B5677" s="4" t="n">
        <v>2026</v>
      </c>
      <c r="C5677" s="4" t="n">
        <v>6</v>
      </c>
      <c r="D5677" s="9" t="s">
        <v>318</v>
      </c>
      <c r="E5677" s="9" t="s">
        <v>360</v>
      </c>
      <c r="F5677" s="12" t="str">
        <f aca="false">INDEX(品項主檔!$B$2:$B$11,MATCH($E5677,品項主檔!$A$2:$A$11,0))</f>
        <v>塔香涼麵</v>
      </c>
      <c r="G5677" s="12" t="str">
        <f aca="false">INDEX(品項主檔!$C$2:$C$11,MATCH($E5677,品項主檔!$A$2:$A$11,0))</f>
        <v>主食</v>
      </c>
      <c r="H5677" s="17" t="n">
        <f aca="false">SUMIFS(品項年度售價!$D$2:$D$31,品項年度售價!$A$2:$A$31,$B5677,品項年度售價!$B$2:$B$31,$E5677)</f>
        <v>195</v>
      </c>
      <c r="I5677" s="4" t="n">
        <v>619</v>
      </c>
      <c r="J5677" s="14" t="n">
        <f aca="false">H5677*I5677</f>
        <v>120705</v>
      </c>
    </row>
    <row r="5678" customFormat="false" ht="15" hidden="false" customHeight="false" outlineLevel="0" collapsed="false">
      <c r="A5678" s="6" t="str">
        <f aca="false">TEXT(B5678,"0")&amp;"-"&amp;TEXT(C5678,"00")</f>
        <v>2026-06</v>
      </c>
      <c r="B5678" s="4" t="n">
        <v>2026</v>
      </c>
      <c r="C5678" s="4" t="n">
        <v>6</v>
      </c>
      <c r="D5678" s="9" t="s">
        <v>318</v>
      </c>
      <c r="E5678" s="9" t="s">
        <v>362</v>
      </c>
      <c r="F5678" s="12" t="str">
        <f aca="false">INDEX(品項主檔!$B$2:$B$11,MATCH($E5678,品項主檔!$A$2:$A$11,0))</f>
        <v>海鮮炒飯</v>
      </c>
      <c r="G5678" s="12" t="str">
        <f aca="false">INDEX(品項主檔!$C$2:$C$11,MATCH($E5678,品項主檔!$A$2:$A$11,0))</f>
        <v>主食</v>
      </c>
      <c r="H5678" s="17" t="n">
        <f aca="false">SUMIFS(品項年度售價!$D$2:$D$31,品項年度售價!$A$2:$A$31,$B5678,品項年度售價!$B$2:$B$31,$E5678)</f>
        <v>265</v>
      </c>
      <c r="I5678" s="4" t="n">
        <v>358</v>
      </c>
      <c r="J5678" s="14" t="n">
        <f aca="false">H5678*I5678</f>
        <v>94870</v>
      </c>
    </row>
    <row r="5679" customFormat="false" ht="15" hidden="false" customHeight="false" outlineLevel="0" collapsed="false">
      <c r="A5679" s="6" t="str">
        <f aca="false">TEXT(B5679,"0")&amp;"-"&amp;TEXT(C5679,"00")</f>
        <v>2026-06</v>
      </c>
      <c r="B5679" s="4" t="n">
        <v>2026</v>
      </c>
      <c r="C5679" s="4" t="n">
        <v>6</v>
      </c>
      <c r="D5679" s="9" t="s">
        <v>318</v>
      </c>
      <c r="E5679" s="9" t="s">
        <v>364</v>
      </c>
      <c r="F5679" s="12" t="str">
        <f aca="false">INDEX(品項主檔!$B$2:$B$11,MATCH($E5679,品項主檔!$A$2:$A$11,0))</f>
        <v>酸辣湯</v>
      </c>
      <c r="G5679" s="12" t="str">
        <f aca="false">INDEX(品項主檔!$C$2:$C$11,MATCH($E5679,品項主檔!$A$2:$A$11,0))</f>
        <v>湯品</v>
      </c>
      <c r="H5679" s="17" t="n">
        <f aca="false">SUMIFS(品項年度售價!$D$2:$D$31,品項年度售價!$A$2:$A$31,$B5679,品項年度售價!$B$2:$B$31,$E5679)</f>
        <v>65</v>
      </c>
      <c r="I5679" s="4" t="n">
        <v>1488</v>
      </c>
      <c r="J5679" s="14" t="n">
        <f aca="false">H5679*I5679</f>
        <v>96720</v>
      </c>
    </row>
    <row r="5680" customFormat="false" ht="15" hidden="false" customHeight="false" outlineLevel="0" collapsed="false">
      <c r="A5680" s="6" t="str">
        <f aca="false">TEXT(B5680,"0")&amp;"-"&amp;TEXT(C5680,"00")</f>
        <v>2026-06</v>
      </c>
      <c r="B5680" s="4" t="n">
        <v>2026</v>
      </c>
      <c r="C5680" s="4" t="n">
        <v>6</v>
      </c>
      <c r="D5680" s="9" t="s">
        <v>318</v>
      </c>
      <c r="E5680" s="9" t="s">
        <v>367</v>
      </c>
      <c r="F5680" s="12" t="str">
        <f aca="false">INDEX(品項主檔!$B$2:$B$11,MATCH($E5680,品項主檔!$A$2:$A$11,0))</f>
        <v>招牌滷味拼盤</v>
      </c>
      <c r="G5680" s="12" t="str">
        <f aca="false">INDEX(品項主檔!$C$2:$C$11,MATCH($E5680,品項主檔!$A$2:$A$11,0))</f>
        <v>小菜</v>
      </c>
      <c r="H5680" s="17" t="n">
        <f aca="false">SUMIFS(品項年度售價!$D$2:$D$31,品項年度售價!$A$2:$A$31,$B5680,品項年度售價!$B$2:$B$31,$E5680)</f>
        <v>130</v>
      </c>
      <c r="I5680" s="4" t="n">
        <v>1494</v>
      </c>
      <c r="J5680" s="14" t="n">
        <f aca="false">H5680*I5680</f>
        <v>194220</v>
      </c>
    </row>
    <row r="5681" customFormat="false" ht="15" hidden="false" customHeight="false" outlineLevel="0" collapsed="false">
      <c r="A5681" s="6" t="str">
        <f aca="false">TEXT(B5681,"0")&amp;"-"&amp;TEXT(C5681,"00")</f>
        <v>2026-06</v>
      </c>
      <c r="B5681" s="4" t="n">
        <v>2026</v>
      </c>
      <c r="C5681" s="4" t="n">
        <v>6</v>
      </c>
      <c r="D5681" s="9" t="s">
        <v>318</v>
      </c>
      <c r="E5681" s="9" t="s">
        <v>370</v>
      </c>
      <c r="F5681" s="12" t="str">
        <f aca="false">INDEX(品項主檔!$B$2:$B$11,MATCH($E5681,品項主檔!$A$2:$A$11,0))</f>
        <v>古早味紅茶</v>
      </c>
      <c r="G5681" s="12" t="str">
        <f aca="false">INDEX(品項主檔!$C$2:$C$11,MATCH($E5681,品項主檔!$A$2:$A$11,0))</f>
        <v>飲品</v>
      </c>
      <c r="H5681" s="17" t="n">
        <f aca="false">SUMIFS(品項年度售價!$D$2:$D$31,品項年度售價!$A$2:$A$31,$B5681,品項年度售價!$B$2:$B$31,$E5681)</f>
        <v>45</v>
      </c>
      <c r="I5681" s="4" t="n">
        <v>5378</v>
      </c>
      <c r="J5681" s="14" t="n">
        <f aca="false">H5681*I5681</f>
        <v>242010</v>
      </c>
    </row>
    <row r="5682" customFormat="false" ht="15" hidden="false" customHeight="false" outlineLevel="0" collapsed="false">
      <c r="A5682" s="6" t="str">
        <f aca="false">TEXT(B5682,"0")&amp;"-"&amp;TEXT(C5682,"00")</f>
        <v>2026-06</v>
      </c>
      <c r="B5682" s="4" t="n">
        <v>2026</v>
      </c>
      <c r="C5682" s="4" t="n">
        <v>6</v>
      </c>
      <c r="D5682" s="9" t="s">
        <v>323</v>
      </c>
      <c r="E5682" s="9" t="s">
        <v>349</v>
      </c>
      <c r="F5682" s="12" t="str">
        <f aca="false">INDEX(品項主檔!$B$2:$B$11,MATCH($E5682,品項主檔!$A$2:$A$11,0))</f>
        <v>招牌牛肉麵</v>
      </c>
      <c r="G5682" s="12" t="str">
        <f aca="false">INDEX(品項主檔!$C$2:$C$11,MATCH($E5682,品項主檔!$A$2:$A$11,0))</f>
        <v>主食</v>
      </c>
      <c r="H5682" s="17" t="n">
        <f aca="false">SUMIFS(品項年度售價!$D$2:$D$31,品項年度售價!$A$2:$A$31,$B5682,品項年度售價!$B$2:$B$31,$E5682)</f>
        <v>305</v>
      </c>
      <c r="I5682" s="4" t="n">
        <v>327</v>
      </c>
      <c r="J5682" s="14" t="n">
        <f aca="false">H5682*I5682</f>
        <v>99735</v>
      </c>
    </row>
    <row r="5683" customFormat="false" ht="15" hidden="false" customHeight="false" outlineLevel="0" collapsed="false">
      <c r="A5683" s="6" t="str">
        <f aca="false">TEXT(B5683,"0")&amp;"-"&amp;TEXT(C5683,"00")</f>
        <v>2026-06</v>
      </c>
      <c r="B5683" s="4" t="n">
        <v>2026</v>
      </c>
      <c r="C5683" s="4" t="n">
        <v>6</v>
      </c>
      <c r="D5683" s="9" t="s">
        <v>323</v>
      </c>
      <c r="E5683" s="9" t="s">
        <v>352</v>
      </c>
      <c r="F5683" s="12" t="str">
        <f aca="false">INDEX(品項主檔!$B$2:$B$11,MATCH($E5683,品項主檔!$A$2:$A$11,0))</f>
        <v>三杯雞定食</v>
      </c>
      <c r="G5683" s="12" t="str">
        <f aca="false">INDEX(品項主檔!$C$2:$C$11,MATCH($E5683,品項主檔!$A$2:$A$11,0))</f>
        <v>主食</v>
      </c>
      <c r="H5683" s="17" t="n">
        <f aca="false">SUMIFS(品項年度售價!$D$2:$D$31,品項年度售價!$A$2:$A$31,$B5683,品項年度售價!$B$2:$B$31,$E5683)</f>
        <v>275</v>
      </c>
      <c r="I5683" s="4" t="n">
        <v>303</v>
      </c>
      <c r="J5683" s="14" t="n">
        <f aca="false">H5683*I5683</f>
        <v>83325</v>
      </c>
    </row>
    <row r="5684" customFormat="false" ht="15" hidden="false" customHeight="false" outlineLevel="0" collapsed="false">
      <c r="A5684" s="6" t="str">
        <f aca="false">TEXT(B5684,"0")&amp;"-"&amp;TEXT(C5684,"00")</f>
        <v>2026-06</v>
      </c>
      <c r="B5684" s="4" t="n">
        <v>2026</v>
      </c>
      <c r="C5684" s="4" t="n">
        <v>6</v>
      </c>
      <c r="D5684" s="9" t="s">
        <v>323</v>
      </c>
      <c r="E5684" s="9" t="s">
        <v>354</v>
      </c>
      <c r="F5684" s="12" t="str">
        <f aca="false">INDEX(品項主檔!$B$2:$B$11,MATCH($E5684,品項主檔!$A$2:$A$11,0))</f>
        <v>蔥油雞腿飯</v>
      </c>
      <c r="G5684" s="12" t="str">
        <f aca="false">INDEX(品項主檔!$C$2:$C$11,MATCH($E5684,品項主檔!$A$2:$A$11,0))</f>
        <v>主食</v>
      </c>
      <c r="H5684" s="17" t="n">
        <f aca="false">SUMIFS(品項年度售價!$D$2:$D$31,品項年度售價!$A$2:$A$31,$B5684,品項年度售價!$B$2:$B$31,$E5684)</f>
        <v>240</v>
      </c>
      <c r="I5684" s="4" t="n">
        <v>301</v>
      </c>
      <c r="J5684" s="14" t="n">
        <f aca="false">H5684*I5684</f>
        <v>72240</v>
      </c>
    </row>
    <row r="5685" customFormat="false" ht="15" hidden="false" customHeight="false" outlineLevel="0" collapsed="false">
      <c r="A5685" s="6" t="str">
        <f aca="false">TEXT(B5685,"0")&amp;"-"&amp;TEXT(C5685,"00")</f>
        <v>2026-06</v>
      </c>
      <c r="B5685" s="4" t="n">
        <v>2026</v>
      </c>
      <c r="C5685" s="4" t="n">
        <v>6</v>
      </c>
      <c r="D5685" s="9" t="s">
        <v>323</v>
      </c>
      <c r="E5685" s="9" t="s">
        <v>356</v>
      </c>
      <c r="F5685" s="12" t="str">
        <f aca="false">INDEX(品項主檔!$B$2:$B$11,MATCH($E5685,品項主檔!$A$2:$A$11,0))</f>
        <v>黑胡椒豬排飯</v>
      </c>
      <c r="G5685" s="12" t="str">
        <f aca="false">INDEX(品項主檔!$C$2:$C$11,MATCH($E5685,品項主檔!$A$2:$A$11,0))</f>
        <v>主食</v>
      </c>
      <c r="H5685" s="17" t="n">
        <f aca="false">SUMIFS(品項年度售價!$D$2:$D$31,品項年度售價!$A$2:$A$31,$B5685,品項年度售價!$B$2:$B$31,$E5685)</f>
        <v>255</v>
      </c>
      <c r="I5685" s="4" t="n">
        <v>276</v>
      </c>
      <c r="J5685" s="14" t="n">
        <f aca="false">H5685*I5685</f>
        <v>70380</v>
      </c>
    </row>
    <row r="5686" customFormat="false" ht="15" hidden="false" customHeight="false" outlineLevel="0" collapsed="false">
      <c r="A5686" s="6" t="str">
        <f aca="false">TEXT(B5686,"0")&amp;"-"&amp;TEXT(C5686,"00")</f>
        <v>2026-06</v>
      </c>
      <c r="B5686" s="4" t="n">
        <v>2026</v>
      </c>
      <c r="C5686" s="4" t="n">
        <v>6</v>
      </c>
      <c r="D5686" s="9" t="s">
        <v>323</v>
      </c>
      <c r="E5686" s="9" t="s">
        <v>358</v>
      </c>
      <c r="F5686" s="12" t="str">
        <f aca="false">INDEX(品項主檔!$B$2:$B$11,MATCH($E5686,品項主檔!$A$2:$A$11,0))</f>
        <v>麻油雞湯麵</v>
      </c>
      <c r="G5686" s="12" t="str">
        <f aca="false">INDEX(品項主檔!$C$2:$C$11,MATCH($E5686,品項主檔!$A$2:$A$11,0))</f>
        <v>主食</v>
      </c>
      <c r="H5686" s="17" t="n">
        <f aca="false">SUMIFS(品項年度售價!$D$2:$D$31,品項年度售價!$A$2:$A$31,$B5686,品項年度售價!$B$2:$B$31,$E5686)</f>
        <v>320</v>
      </c>
      <c r="I5686" s="4" t="n">
        <v>165</v>
      </c>
      <c r="J5686" s="14" t="n">
        <f aca="false">H5686*I5686</f>
        <v>52800</v>
      </c>
    </row>
    <row r="5687" customFormat="false" ht="15" hidden="false" customHeight="false" outlineLevel="0" collapsed="false">
      <c r="A5687" s="6" t="str">
        <f aca="false">TEXT(B5687,"0")&amp;"-"&amp;TEXT(C5687,"00")</f>
        <v>2026-06</v>
      </c>
      <c r="B5687" s="4" t="n">
        <v>2026</v>
      </c>
      <c r="C5687" s="4" t="n">
        <v>6</v>
      </c>
      <c r="D5687" s="9" t="s">
        <v>323</v>
      </c>
      <c r="E5687" s="9" t="s">
        <v>360</v>
      </c>
      <c r="F5687" s="12" t="str">
        <f aca="false">INDEX(品項主檔!$B$2:$B$11,MATCH($E5687,品項主檔!$A$2:$A$11,0))</f>
        <v>塔香涼麵</v>
      </c>
      <c r="G5687" s="12" t="str">
        <f aca="false">INDEX(品項主檔!$C$2:$C$11,MATCH($E5687,品項主檔!$A$2:$A$11,0))</f>
        <v>主食</v>
      </c>
      <c r="H5687" s="17" t="n">
        <f aca="false">SUMIFS(品項年度售價!$D$2:$D$31,品項年度售價!$A$2:$A$31,$B5687,品項年度售價!$B$2:$B$31,$E5687)</f>
        <v>195</v>
      </c>
      <c r="I5687" s="4" t="n">
        <v>470</v>
      </c>
      <c r="J5687" s="14" t="n">
        <f aca="false">H5687*I5687</f>
        <v>91650</v>
      </c>
    </row>
    <row r="5688" customFormat="false" ht="15" hidden="false" customHeight="false" outlineLevel="0" collapsed="false">
      <c r="A5688" s="6" t="str">
        <f aca="false">TEXT(B5688,"0")&amp;"-"&amp;TEXT(C5688,"00")</f>
        <v>2026-06</v>
      </c>
      <c r="B5688" s="4" t="n">
        <v>2026</v>
      </c>
      <c r="C5688" s="4" t="n">
        <v>6</v>
      </c>
      <c r="D5688" s="9" t="s">
        <v>323</v>
      </c>
      <c r="E5688" s="9" t="s">
        <v>362</v>
      </c>
      <c r="F5688" s="12" t="str">
        <f aca="false">INDEX(品項主檔!$B$2:$B$11,MATCH($E5688,品項主檔!$A$2:$A$11,0))</f>
        <v>海鮮炒飯</v>
      </c>
      <c r="G5688" s="12" t="str">
        <f aca="false">INDEX(品項主檔!$C$2:$C$11,MATCH($E5688,品項主檔!$A$2:$A$11,0))</f>
        <v>主食</v>
      </c>
      <c r="H5688" s="17" t="n">
        <f aca="false">SUMIFS(品項年度售價!$D$2:$D$31,品項年度售價!$A$2:$A$31,$B5688,品項年度售價!$B$2:$B$31,$E5688)</f>
        <v>265</v>
      </c>
      <c r="I5688" s="4" t="n">
        <v>324</v>
      </c>
      <c r="J5688" s="14" t="n">
        <f aca="false">H5688*I5688</f>
        <v>85860</v>
      </c>
    </row>
    <row r="5689" customFormat="false" ht="15" hidden="false" customHeight="false" outlineLevel="0" collapsed="false">
      <c r="A5689" s="6" t="str">
        <f aca="false">TEXT(B5689,"0")&amp;"-"&amp;TEXT(C5689,"00")</f>
        <v>2026-06</v>
      </c>
      <c r="B5689" s="4" t="n">
        <v>2026</v>
      </c>
      <c r="C5689" s="4" t="n">
        <v>6</v>
      </c>
      <c r="D5689" s="9" t="s">
        <v>323</v>
      </c>
      <c r="E5689" s="9" t="s">
        <v>364</v>
      </c>
      <c r="F5689" s="12" t="str">
        <f aca="false">INDEX(品項主檔!$B$2:$B$11,MATCH($E5689,品項主檔!$A$2:$A$11,0))</f>
        <v>酸辣湯</v>
      </c>
      <c r="G5689" s="12" t="str">
        <f aca="false">INDEX(品項主檔!$C$2:$C$11,MATCH($E5689,品項主檔!$A$2:$A$11,0))</f>
        <v>湯品</v>
      </c>
      <c r="H5689" s="17" t="n">
        <f aca="false">SUMIFS(品項年度售價!$D$2:$D$31,品項年度售價!$A$2:$A$31,$B5689,品項年度售價!$B$2:$B$31,$E5689)</f>
        <v>65</v>
      </c>
      <c r="I5689" s="4" t="n">
        <v>1231</v>
      </c>
      <c r="J5689" s="14" t="n">
        <f aca="false">H5689*I5689</f>
        <v>80015</v>
      </c>
    </row>
    <row r="5690" customFormat="false" ht="15" hidden="false" customHeight="false" outlineLevel="0" collapsed="false">
      <c r="A5690" s="6" t="str">
        <f aca="false">TEXT(B5690,"0")&amp;"-"&amp;TEXT(C5690,"00")</f>
        <v>2026-06</v>
      </c>
      <c r="B5690" s="4" t="n">
        <v>2026</v>
      </c>
      <c r="C5690" s="4" t="n">
        <v>6</v>
      </c>
      <c r="D5690" s="9" t="s">
        <v>323</v>
      </c>
      <c r="E5690" s="9" t="s">
        <v>367</v>
      </c>
      <c r="F5690" s="12" t="str">
        <f aca="false">INDEX(品項主檔!$B$2:$B$11,MATCH($E5690,品項主檔!$A$2:$A$11,0))</f>
        <v>招牌滷味拼盤</v>
      </c>
      <c r="G5690" s="12" t="str">
        <f aca="false">INDEX(品項主檔!$C$2:$C$11,MATCH($E5690,品項主檔!$A$2:$A$11,0))</f>
        <v>小菜</v>
      </c>
      <c r="H5690" s="17" t="n">
        <f aca="false">SUMIFS(品項年度售價!$D$2:$D$31,品項年度售價!$A$2:$A$31,$B5690,品項年度售價!$B$2:$B$31,$E5690)</f>
        <v>130</v>
      </c>
      <c r="I5690" s="4" t="n">
        <v>1269</v>
      </c>
      <c r="J5690" s="14" t="n">
        <f aca="false">H5690*I5690</f>
        <v>164970</v>
      </c>
    </row>
    <row r="5691" customFormat="false" ht="15" hidden="false" customHeight="false" outlineLevel="0" collapsed="false">
      <c r="A5691" s="6" t="str">
        <f aca="false">TEXT(B5691,"0")&amp;"-"&amp;TEXT(C5691,"00")</f>
        <v>2026-06</v>
      </c>
      <c r="B5691" s="4" t="n">
        <v>2026</v>
      </c>
      <c r="C5691" s="4" t="n">
        <v>6</v>
      </c>
      <c r="D5691" s="9" t="s">
        <v>323</v>
      </c>
      <c r="E5691" s="9" t="s">
        <v>370</v>
      </c>
      <c r="F5691" s="12" t="str">
        <f aca="false">INDEX(品項主檔!$B$2:$B$11,MATCH($E5691,品項主檔!$A$2:$A$11,0))</f>
        <v>古早味紅茶</v>
      </c>
      <c r="G5691" s="12" t="str">
        <f aca="false">INDEX(品項主檔!$C$2:$C$11,MATCH($E5691,品項主檔!$A$2:$A$11,0))</f>
        <v>飲品</v>
      </c>
      <c r="H5691" s="17" t="n">
        <f aca="false">SUMIFS(品項年度售價!$D$2:$D$31,品項年度售價!$A$2:$A$31,$B5691,品項年度售價!$B$2:$B$31,$E5691)</f>
        <v>45</v>
      </c>
      <c r="I5691" s="4" t="n">
        <v>4281</v>
      </c>
      <c r="J5691" s="14" t="n">
        <f aca="false">H5691*I5691</f>
        <v>192645</v>
      </c>
    </row>
    <row r="5692" customFormat="false" ht="15" hidden="false" customHeight="false" outlineLevel="0" collapsed="false">
      <c r="A5692" s="6" t="str">
        <f aca="false">TEXT(B5692,"0")&amp;"-"&amp;TEXT(C5692,"00")</f>
        <v>2026-06</v>
      </c>
      <c r="B5692" s="4" t="n">
        <v>2026</v>
      </c>
      <c r="C5692" s="4" t="n">
        <v>6</v>
      </c>
      <c r="D5692" s="9" t="s">
        <v>262</v>
      </c>
      <c r="E5692" s="9" t="s">
        <v>349</v>
      </c>
      <c r="F5692" s="12" t="str">
        <f aca="false">INDEX(品項主檔!$B$2:$B$11,MATCH($E5692,品項主檔!$A$2:$A$11,0))</f>
        <v>招牌牛肉麵</v>
      </c>
      <c r="G5692" s="12" t="str">
        <f aca="false">INDEX(品項主檔!$C$2:$C$11,MATCH($E5692,品項主檔!$A$2:$A$11,0))</f>
        <v>主食</v>
      </c>
      <c r="H5692" s="17" t="n">
        <f aca="false">SUMIFS(品項年度售價!$D$2:$D$31,品項年度售價!$A$2:$A$31,$B5692,品項年度售價!$B$2:$B$31,$E5692)</f>
        <v>305</v>
      </c>
      <c r="I5692" s="4" t="n">
        <v>650</v>
      </c>
      <c r="J5692" s="14" t="n">
        <f aca="false">H5692*I5692</f>
        <v>198250</v>
      </c>
    </row>
    <row r="5693" customFormat="false" ht="15" hidden="false" customHeight="false" outlineLevel="0" collapsed="false">
      <c r="A5693" s="6" t="str">
        <f aca="false">TEXT(B5693,"0")&amp;"-"&amp;TEXT(C5693,"00")</f>
        <v>2026-06</v>
      </c>
      <c r="B5693" s="4" t="n">
        <v>2026</v>
      </c>
      <c r="C5693" s="4" t="n">
        <v>6</v>
      </c>
      <c r="D5693" s="9" t="s">
        <v>262</v>
      </c>
      <c r="E5693" s="9" t="s">
        <v>352</v>
      </c>
      <c r="F5693" s="12" t="str">
        <f aca="false">INDEX(品項主檔!$B$2:$B$11,MATCH($E5693,品項主檔!$A$2:$A$11,0))</f>
        <v>三杯雞定食</v>
      </c>
      <c r="G5693" s="12" t="str">
        <f aca="false">INDEX(品項主檔!$C$2:$C$11,MATCH($E5693,品項主檔!$A$2:$A$11,0))</f>
        <v>主食</v>
      </c>
      <c r="H5693" s="17" t="n">
        <f aca="false">SUMIFS(品項年度售價!$D$2:$D$31,品項年度售價!$A$2:$A$31,$B5693,品項年度售價!$B$2:$B$31,$E5693)</f>
        <v>275</v>
      </c>
      <c r="I5693" s="4" t="n">
        <v>608</v>
      </c>
      <c r="J5693" s="14" t="n">
        <f aca="false">H5693*I5693</f>
        <v>167200</v>
      </c>
    </row>
    <row r="5694" customFormat="false" ht="15" hidden="false" customHeight="false" outlineLevel="0" collapsed="false">
      <c r="A5694" s="6" t="str">
        <f aca="false">TEXT(B5694,"0")&amp;"-"&amp;TEXT(C5694,"00")</f>
        <v>2026-06</v>
      </c>
      <c r="B5694" s="4" t="n">
        <v>2026</v>
      </c>
      <c r="C5694" s="4" t="n">
        <v>6</v>
      </c>
      <c r="D5694" s="9" t="s">
        <v>262</v>
      </c>
      <c r="E5694" s="9" t="s">
        <v>354</v>
      </c>
      <c r="F5694" s="12" t="str">
        <f aca="false">INDEX(品項主檔!$B$2:$B$11,MATCH($E5694,品項主檔!$A$2:$A$11,0))</f>
        <v>蔥油雞腿飯</v>
      </c>
      <c r="G5694" s="12" t="str">
        <f aca="false">INDEX(品項主檔!$C$2:$C$11,MATCH($E5694,品項主檔!$A$2:$A$11,0))</f>
        <v>主食</v>
      </c>
      <c r="H5694" s="17" t="n">
        <f aca="false">SUMIFS(品項年度售價!$D$2:$D$31,品項年度售價!$A$2:$A$31,$B5694,品項年度售價!$B$2:$B$31,$E5694)</f>
        <v>240</v>
      </c>
      <c r="I5694" s="4" t="n">
        <v>495</v>
      </c>
      <c r="J5694" s="14" t="n">
        <f aca="false">H5694*I5694</f>
        <v>118800</v>
      </c>
    </row>
    <row r="5695" customFormat="false" ht="15" hidden="false" customHeight="false" outlineLevel="0" collapsed="false">
      <c r="A5695" s="6" t="str">
        <f aca="false">TEXT(B5695,"0")&amp;"-"&amp;TEXT(C5695,"00")</f>
        <v>2026-06</v>
      </c>
      <c r="B5695" s="4" t="n">
        <v>2026</v>
      </c>
      <c r="C5695" s="4" t="n">
        <v>6</v>
      </c>
      <c r="D5695" s="9" t="s">
        <v>262</v>
      </c>
      <c r="E5695" s="9" t="s">
        <v>356</v>
      </c>
      <c r="F5695" s="12" t="str">
        <f aca="false">INDEX(品項主檔!$B$2:$B$11,MATCH($E5695,品項主檔!$A$2:$A$11,0))</f>
        <v>黑胡椒豬排飯</v>
      </c>
      <c r="G5695" s="12" t="str">
        <f aca="false">INDEX(品項主檔!$C$2:$C$11,MATCH($E5695,品項主檔!$A$2:$A$11,0))</f>
        <v>主食</v>
      </c>
      <c r="H5695" s="17" t="n">
        <f aca="false">SUMIFS(品項年度售價!$D$2:$D$31,品項年度售價!$A$2:$A$31,$B5695,品項年度售價!$B$2:$B$31,$E5695)</f>
        <v>255</v>
      </c>
      <c r="I5695" s="4" t="n">
        <v>582</v>
      </c>
      <c r="J5695" s="14" t="n">
        <f aca="false">H5695*I5695</f>
        <v>148410</v>
      </c>
    </row>
    <row r="5696" customFormat="false" ht="15" hidden="false" customHeight="false" outlineLevel="0" collapsed="false">
      <c r="A5696" s="6" t="str">
        <f aca="false">TEXT(B5696,"0")&amp;"-"&amp;TEXT(C5696,"00")</f>
        <v>2026-06</v>
      </c>
      <c r="B5696" s="4" t="n">
        <v>2026</v>
      </c>
      <c r="C5696" s="4" t="n">
        <v>6</v>
      </c>
      <c r="D5696" s="9" t="s">
        <v>262</v>
      </c>
      <c r="E5696" s="9" t="s">
        <v>358</v>
      </c>
      <c r="F5696" s="12" t="str">
        <f aca="false">INDEX(品項主檔!$B$2:$B$11,MATCH($E5696,品項主檔!$A$2:$A$11,0))</f>
        <v>麻油雞湯麵</v>
      </c>
      <c r="G5696" s="12" t="str">
        <f aca="false">INDEX(品項主檔!$C$2:$C$11,MATCH($E5696,品項主檔!$A$2:$A$11,0))</f>
        <v>主食</v>
      </c>
      <c r="H5696" s="17" t="n">
        <f aca="false">SUMIFS(品項年度售價!$D$2:$D$31,品項年度售價!$A$2:$A$31,$B5696,品項年度售價!$B$2:$B$31,$E5696)</f>
        <v>320</v>
      </c>
      <c r="I5696" s="4" t="n">
        <v>316</v>
      </c>
      <c r="J5696" s="14" t="n">
        <f aca="false">H5696*I5696</f>
        <v>101120</v>
      </c>
    </row>
    <row r="5697" customFormat="false" ht="15" hidden="false" customHeight="false" outlineLevel="0" collapsed="false">
      <c r="A5697" s="6" t="str">
        <f aca="false">TEXT(B5697,"0")&amp;"-"&amp;TEXT(C5697,"00")</f>
        <v>2026-06</v>
      </c>
      <c r="B5697" s="4" t="n">
        <v>2026</v>
      </c>
      <c r="C5697" s="4" t="n">
        <v>6</v>
      </c>
      <c r="D5697" s="9" t="s">
        <v>262</v>
      </c>
      <c r="E5697" s="9" t="s">
        <v>360</v>
      </c>
      <c r="F5697" s="12" t="str">
        <f aca="false">INDEX(品項主檔!$B$2:$B$11,MATCH($E5697,品項主檔!$A$2:$A$11,0))</f>
        <v>塔香涼麵</v>
      </c>
      <c r="G5697" s="12" t="str">
        <f aca="false">INDEX(品項主檔!$C$2:$C$11,MATCH($E5697,品項主檔!$A$2:$A$11,0))</f>
        <v>主食</v>
      </c>
      <c r="H5697" s="17" t="n">
        <f aca="false">SUMIFS(品項年度售價!$D$2:$D$31,品項年度售價!$A$2:$A$31,$B5697,品項年度售價!$B$2:$B$31,$E5697)</f>
        <v>195</v>
      </c>
      <c r="I5697" s="4" t="n">
        <v>1093</v>
      </c>
      <c r="J5697" s="14" t="n">
        <f aca="false">H5697*I5697</f>
        <v>213135</v>
      </c>
    </row>
    <row r="5698" customFormat="false" ht="15" hidden="false" customHeight="false" outlineLevel="0" collapsed="false">
      <c r="A5698" s="6" t="str">
        <f aca="false">TEXT(B5698,"0")&amp;"-"&amp;TEXT(C5698,"00")</f>
        <v>2026-06</v>
      </c>
      <c r="B5698" s="4" t="n">
        <v>2026</v>
      </c>
      <c r="C5698" s="4" t="n">
        <v>6</v>
      </c>
      <c r="D5698" s="9" t="s">
        <v>262</v>
      </c>
      <c r="E5698" s="9" t="s">
        <v>362</v>
      </c>
      <c r="F5698" s="12" t="str">
        <f aca="false">INDEX(品項主檔!$B$2:$B$11,MATCH($E5698,品項主檔!$A$2:$A$11,0))</f>
        <v>海鮮炒飯</v>
      </c>
      <c r="G5698" s="12" t="str">
        <f aca="false">INDEX(品項主檔!$C$2:$C$11,MATCH($E5698,品項主檔!$A$2:$A$11,0))</f>
        <v>主食</v>
      </c>
      <c r="H5698" s="17" t="n">
        <f aca="false">SUMIFS(品項年度售價!$D$2:$D$31,品項年度售價!$A$2:$A$31,$B5698,品項年度售價!$B$2:$B$31,$E5698)</f>
        <v>265</v>
      </c>
      <c r="I5698" s="4" t="n">
        <v>630</v>
      </c>
      <c r="J5698" s="14" t="n">
        <f aca="false">H5698*I5698</f>
        <v>166950</v>
      </c>
    </row>
    <row r="5699" customFormat="false" ht="15" hidden="false" customHeight="false" outlineLevel="0" collapsed="false">
      <c r="A5699" s="6" t="str">
        <f aca="false">TEXT(B5699,"0")&amp;"-"&amp;TEXT(C5699,"00")</f>
        <v>2026-06</v>
      </c>
      <c r="B5699" s="4" t="n">
        <v>2026</v>
      </c>
      <c r="C5699" s="4" t="n">
        <v>6</v>
      </c>
      <c r="D5699" s="9" t="s">
        <v>262</v>
      </c>
      <c r="E5699" s="9" t="s">
        <v>364</v>
      </c>
      <c r="F5699" s="12" t="str">
        <f aca="false">INDEX(品項主檔!$B$2:$B$11,MATCH($E5699,品項主檔!$A$2:$A$11,0))</f>
        <v>酸辣湯</v>
      </c>
      <c r="G5699" s="12" t="str">
        <f aca="false">INDEX(品項主檔!$C$2:$C$11,MATCH($E5699,品項主檔!$A$2:$A$11,0))</f>
        <v>湯品</v>
      </c>
      <c r="H5699" s="17" t="n">
        <f aca="false">SUMIFS(品項年度售價!$D$2:$D$31,品項年度售價!$A$2:$A$31,$B5699,品項年度售價!$B$2:$B$31,$E5699)</f>
        <v>65</v>
      </c>
      <c r="I5699" s="4" t="n">
        <v>2982</v>
      </c>
      <c r="J5699" s="14" t="n">
        <f aca="false">H5699*I5699</f>
        <v>193830</v>
      </c>
    </row>
    <row r="5700" customFormat="false" ht="15" hidden="false" customHeight="false" outlineLevel="0" collapsed="false">
      <c r="A5700" s="6" t="str">
        <f aca="false">TEXT(B5700,"0")&amp;"-"&amp;TEXT(C5700,"00")</f>
        <v>2026-06</v>
      </c>
      <c r="B5700" s="4" t="n">
        <v>2026</v>
      </c>
      <c r="C5700" s="4" t="n">
        <v>6</v>
      </c>
      <c r="D5700" s="9" t="s">
        <v>262</v>
      </c>
      <c r="E5700" s="9" t="s">
        <v>367</v>
      </c>
      <c r="F5700" s="12" t="str">
        <f aca="false">INDEX(品項主檔!$B$2:$B$11,MATCH($E5700,品項主檔!$A$2:$A$11,0))</f>
        <v>招牌滷味拼盤</v>
      </c>
      <c r="G5700" s="12" t="str">
        <f aca="false">INDEX(品項主檔!$C$2:$C$11,MATCH($E5700,品項主檔!$A$2:$A$11,0))</f>
        <v>小菜</v>
      </c>
      <c r="H5700" s="17" t="n">
        <f aca="false">SUMIFS(品項年度售價!$D$2:$D$31,品項年度售價!$A$2:$A$31,$B5700,品項年度售價!$B$2:$B$31,$E5700)</f>
        <v>130</v>
      </c>
      <c r="I5700" s="4" t="n">
        <v>2208</v>
      </c>
      <c r="J5700" s="14" t="n">
        <f aca="false">H5700*I5700</f>
        <v>287040</v>
      </c>
    </row>
    <row r="5701" customFormat="false" ht="15" hidden="false" customHeight="false" outlineLevel="0" collapsed="false">
      <c r="A5701" s="6" t="str">
        <f aca="false">TEXT(B5701,"0")&amp;"-"&amp;TEXT(C5701,"00")</f>
        <v>2026-06</v>
      </c>
      <c r="B5701" s="4" t="n">
        <v>2026</v>
      </c>
      <c r="C5701" s="4" t="n">
        <v>6</v>
      </c>
      <c r="D5701" s="9" t="s">
        <v>262</v>
      </c>
      <c r="E5701" s="9" t="s">
        <v>370</v>
      </c>
      <c r="F5701" s="12" t="str">
        <f aca="false">INDEX(品項主檔!$B$2:$B$11,MATCH($E5701,品項主檔!$A$2:$A$11,0))</f>
        <v>古早味紅茶</v>
      </c>
      <c r="G5701" s="12" t="str">
        <f aca="false">INDEX(品項主檔!$C$2:$C$11,MATCH($E5701,品項主檔!$A$2:$A$11,0))</f>
        <v>飲品</v>
      </c>
      <c r="H5701" s="17" t="n">
        <f aca="false">SUMIFS(品項年度售價!$D$2:$D$31,品項年度售價!$A$2:$A$31,$B5701,品項年度售價!$B$2:$B$31,$E5701)</f>
        <v>45</v>
      </c>
      <c r="I5701" s="4" t="n">
        <v>6346</v>
      </c>
      <c r="J5701" s="14" t="n">
        <f aca="false">H5701*I5701</f>
        <v>285570</v>
      </c>
    </row>
    <row r="5702" customFormat="false" ht="15" hidden="false" customHeight="false" outlineLevel="0" collapsed="false">
      <c r="A5702" s="6" t="str">
        <f aca="false">TEXT(B5702,"0")&amp;"-"&amp;TEXT(C5702,"00")</f>
        <v>2026-06</v>
      </c>
      <c r="B5702" s="4" t="n">
        <v>2026</v>
      </c>
      <c r="C5702" s="4" t="n">
        <v>6</v>
      </c>
      <c r="D5702" s="9" t="s">
        <v>269</v>
      </c>
      <c r="E5702" s="9" t="s">
        <v>349</v>
      </c>
      <c r="F5702" s="12" t="str">
        <f aca="false">INDEX(品項主檔!$B$2:$B$11,MATCH($E5702,品項主檔!$A$2:$A$11,0))</f>
        <v>招牌牛肉麵</v>
      </c>
      <c r="G5702" s="12" t="str">
        <f aca="false">INDEX(品項主檔!$C$2:$C$11,MATCH($E5702,品項主檔!$A$2:$A$11,0))</f>
        <v>主食</v>
      </c>
      <c r="H5702" s="17" t="n">
        <f aca="false">SUMIFS(品項年度售價!$D$2:$D$31,品項年度售價!$A$2:$A$31,$B5702,品項年度售價!$B$2:$B$31,$E5702)</f>
        <v>305</v>
      </c>
      <c r="I5702" s="4" t="n">
        <v>504</v>
      </c>
      <c r="J5702" s="14" t="n">
        <f aca="false">H5702*I5702</f>
        <v>153720</v>
      </c>
    </row>
    <row r="5703" customFormat="false" ht="15" hidden="false" customHeight="false" outlineLevel="0" collapsed="false">
      <c r="A5703" s="6" t="str">
        <f aca="false">TEXT(B5703,"0")&amp;"-"&amp;TEXT(C5703,"00")</f>
        <v>2026-06</v>
      </c>
      <c r="B5703" s="4" t="n">
        <v>2026</v>
      </c>
      <c r="C5703" s="4" t="n">
        <v>6</v>
      </c>
      <c r="D5703" s="9" t="s">
        <v>269</v>
      </c>
      <c r="E5703" s="9" t="s">
        <v>352</v>
      </c>
      <c r="F5703" s="12" t="str">
        <f aca="false">INDEX(品項主檔!$B$2:$B$11,MATCH($E5703,品項主檔!$A$2:$A$11,0))</f>
        <v>三杯雞定食</v>
      </c>
      <c r="G5703" s="12" t="str">
        <f aca="false">INDEX(品項主檔!$C$2:$C$11,MATCH($E5703,品項主檔!$A$2:$A$11,0))</f>
        <v>主食</v>
      </c>
      <c r="H5703" s="17" t="n">
        <f aca="false">SUMIFS(品項年度售價!$D$2:$D$31,品項年度售價!$A$2:$A$31,$B5703,品項年度售價!$B$2:$B$31,$E5703)</f>
        <v>275</v>
      </c>
      <c r="I5703" s="4" t="n">
        <v>494</v>
      </c>
      <c r="J5703" s="14" t="n">
        <f aca="false">H5703*I5703</f>
        <v>135850</v>
      </c>
    </row>
    <row r="5704" customFormat="false" ht="15" hidden="false" customHeight="false" outlineLevel="0" collapsed="false">
      <c r="A5704" s="6" t="str">
        <f aca="false">TEXT(B5704,"0")&amp;"-"&amp;TEXT(C5704,"00")</f>
        <v>2026-06</v>
      </c>
      <c r="B5704" s="4" t="n">
        <v>2026</v>
      </c>
      <c r="C5704" s="4" t="n">
        <v>6</v>
      </c>
      <c r="D5704" s="9" t="s">
        <v>269</v>
      </c>
      <c r="E5704" s="9" t="s">
        <v>354</v>
      </c>
      <c r="F5704" s="12" t="str">
        <f aca="false">INDEX(品項主檔!$B$2:$B$11,MATCH($E5704,品項主檔!$A$2:$A$11,0))</f>
        <v>蔥油雞腿飯</v>
      </c>
      <c r="G5704" s="12" t="str">
        <f aca="false">INDEX(品項主檔!$C$2:$C$11,MATCH($E5704,品項主檔!$A$2:$A$11,0))</f>
        <v>主食</v>
      </c>
      <c r="H5704" s="17" t="n">
        <f aca="false">SUMIFS(品項年度售價!$D$2:$D$31,品項年度售價!$A$2:$A$31,$B5704,品項年度售價!$B$2:$B$31,$E5704)</f>
        <v>240</v>
      </c>
      <c r="I5704" s="4" t="n">
        <v>413</v>
      </c>
      <c r="J5704" s="14" t="n">
        <f aca="false">H5704*I5704</f>
        <v>99120</v>
      </c>
    </row>
    <row r="5705" customFormat="false" ht="15" hidden="false" customHeight="false" outlineLevel="0" collapsed="false">
      <c r="A5705" s="6" t="str">
        <f aca="false">TEXT(B5705,"0")&amp;"-"&amp;TEXT(C5705,"00")</f>
        <v>2026-06</v>
      </c>
      <c r="B5705" s="4" t="n">
        <v>2026</v>
      </c>
      <c r="C5705" s="4" t="n">
        <v>6</v>
      </c>
      <c r="D5705" s="9" t="s">
        <v>269</v>
      </c>
      <c r="E5705" s="9" t="s">
        <v>356</v>
      </c>
      <c r="F5705" s="12" t="str">
        <f aca="false">INDEX(品項主檔!$B$2:$B$11,MATCH($E5705,品項主檔!$A$2:$A$11,0))</f>
        <v>黑胡椒豬排飯</v>
      </c>
      <c r="G5705" s="12" t="str">
        <f aca="false">INDEX(品項主檔!$C$2:$C$11,MATCH($E5705,品項主檔!$A$2:$A$11,0))</f>
        <v>主食</v>
      </c>
      <c r="H5705" s="17" t="n">
        <f aca="false">SUMIFS(品項年度售價!$D$2:$D$31,品項年度售價!$A$2:$A$31,$B5705,品項年度售價!$B$2:$B$31,$E5705)</f>
        <v>255</v>
      </c>
      <c r="I5705" s="4" t="n">
        <v>512</v>
      </c>
      <c r="J5705" s="14" t="n">
        <f aca="false">H5705*I5705</f>
        <v>130560</v>
      </c>
    </row>
    <row r="5706" customFormat="false" ht="15" hidden="false" customHeight="false" outlineLevel="0" collapsed="false">
      <c r="A5706" s="6" t="str">
        <f aca="false">TEXT(B5706,"0")&amp;"-"&amp;TEXT(C5706,"00")</f>
        <v>2026-06</v>
      </c>
      <c r="B5706" s="4" t="n">
        <v>2026</v>
      </c>
      <c r="C5706" s="4" t="n">
        <v>6</v>
      </c>
      <c r="D5706" s="9" t="s">
        <v>269</v>
      </c>
      <c r="E5706" s="9" t="s">
        <v>358</v>
      </c>
      <c r="F5706" s="12" t="str">
        <f aca="false">INDEX(品項主檔!$B$2:$B$11,MATCH($E5706,品項主檔!$A$2:$A$11,0))</f>
        <v>麻油雞湯麵</v>
      </c>
      <c r="G5706" s="12" t="str">
        <f aca="false">INDEX(品項主檔!$C$2:$C$11,MATCH($E5706,品項主檔!$A$2:$A$11,0))</f>
        <v>主食</v>
      </c>
      <c r="H5706" s="17" t="n">
        <f aca="false">SUMIFS(品項年度售價!$D$2:$D$31,品項年度售價!$A$2:$A$31,$B5706,品項年度售價!$B$2:$B$31,$E5706)</f>
        <v>320</v>
      </c>
      <c r="I5706" s="4" t="n">
        <v>228</v>
      </c>
      <c r="J5706" s="14" t="n">
        <f aca="false">H5706*I5706</f>
        <v>72960</v>
      </c>
    </row>
    <row r="5707" customFormat="false" ht="15" hidden="false" customHeight="false" outlineLevel="0" collapsed="false">
      <c r="A5707" s="6" t="str">
        <f aca="false">TEXT(B5707,"0")&amp;"-"&amp;TEXT(C5707,"00")</f>
        <v>2026-06</v>
      </c>
      <c r="B5707" s="4" t="n">
        <v>2026</v>
      </c>
      <c r="C5707" s="4" t="n">
        <v>6</v>
      </c>
      <c r="D5707" s="9" t="s">
        <v>269</v>
      </c>
      <c r="E5707" s="9" t="s">
        <v>360</v>
      </c>
      <c r="F5707" s="12" t="str">
        <f aca="false">INDEX(品項主檔!$B$2:$B$11,MATCH($E5707,品項主檔!$A$2:$A$11,0))</f>
        <v>塔香涼麵</v>
      </c>
      <c r="G5707" s="12" t="str">
        <f aca="false">INDEX(品項主檔!$C$2:$C$11,MATCH($E5707,品項主檔!$A$2:$A$11,0))</f>
        <v>主食</v>
      </c>
      <c r="H5707" s="17" t="n">
        <f aca="false">SUMIFS(品項年度售價!$D$2:$D$31,品項年度售價!$A$2:$A$31,$B5707,品項年度售價!$B$2:$B$31,$E5707)</f>
        <v>195</v>
      </c>
      <c r="I5707" s="4" t="n">
        <v>821</v>
      </c>
      <c r="J5707" s="14" t="n">
        <f aca="false">H5707*I5707</f>
        <v>160095</v>
      </c>
    </row>
    <row r="5708" customFormat="false" ht="15" hidden="false" customHeight="false" outlineLevel="0" collapsed="false">
      <c r="A5708" s="6" t="str">
        <f aca="false">TEXT(B5708,"0")&amp;"-"&amp;TEXT(C5708,"00")</f>
        <v>2026-06</v>
      </c>
      <c r="B5708" s="4" t="n">
        <v>2026</v>
      </c>
      <c r="C5708" s="4" t="n">
        <v>6</v>
      </c>
      <c r="D5708" s="9" t="s">
        <v>269</v>
      </c>
      <c r="E5708" s="9" t="s">
        <v>362</v>
      </c>
      <c r="F5708" s="12" t="str">
        <f aca="false">INDEX(品項主檔!$B$2:$B$11,MATCH($E5708,品項主檔!$A$2:$A$11,0))</f>
        <v>海鮮炒飯</v>
      </c>
      <c r="G5708" s="12" t="str">
        <f aca="false">INDEX(品項主檔!$C$2:$C$11,MATCH($E5708,品項主檔!$A$2:$A$11,0))</f>
        <v>主食</v>
      </c>
      <c r="H5708" s="17" t="n">
        <f aca="false">SUMIFS(品項年度售價!$D$2:$D$31,品項年度售價!$A$2:$A$31,$B5708,品項年度售價!$B$2:$B$31,$E5708)</f>
        <v>265</v>
      </c>
      <c r="I5708" s="4" t="n">
        <v>564</v>
      </c>
      <c r="J5708" s="14" t="n">
        <f aca="false">H5708*I5708</f>
        <v>149460</v>
      </c>
    </row>
    <row r="5709" customFormat="false" ht="15" hidden="false" customHeight="false" outlineLevel="0" collapsed="false">
      <c r="A5709" s="6" t="str">
        <f aca="false">TEXT(B5709,"0")&amp;"-"&amp;TEXT(C5709,"00")</f>
        <v>2026-06</v>
      </c>
      <c r="B5709" s="4" t="n">
        <v>2026</v>
      </c>
      <c r="C5709" s="4" t="n">
        <v>6</v>
      </c>
      <c r="D5709" s="9" t="s">
        <v>269</v>
      </c>
      <c r="E5709" s="9" t="s">
        <v>364</v>
      </c>
      <c r="F5709" s="12" t="str">
        <f aca="false">INDEX(品項主檔!$B$2:$B$11,MATCH($E5709,品項主檔!$A$2:$A$11,0))</f>
        <v>酸辣湯</v>
      </c>
      <c r="G5709" s="12" t="str">
        <f aca="false">INDEX(品項主檔!$C$2:$C$11,MATCH($E5709,品項主檔!$A$2:$A$11,0))</f>
        <v>湯品</v>
      </c>
      <c r="H5709" s="17" t="n">
        <f aca="false">SUMIFS(品項年度售價!$D$2:$D$31,品項年度售價!$A$2:$A$31,$B5709,品項年度售價!$B$2:$B$31,$E5709)</f>
        <v>65</v>
      </c>
      <c r="I5709" s="4" t="n">
        <v>1797</v>
      </c>
      <c r="J5709" s="14" t="n">
        <f aca="false">H5709*I5709</f>
        <v>116805</v>
      </c>
    </row>
    <row r="5710" customFormat="false" ht="15" hidden="false" customHeight="false" outlineLevel="0" collapsed="false">
      <c r="A5710" s="6" t="str">
        <f aca="false">TEXT(B5710,"0")&amp;"-"&amp;TEXT(C5710,"00")</f>
        <v>2026-06</v>
      </c>
      <c r="B5710" s="4" t="n">
        <v>2026</v>
      </c>
      <c r="C5710" s="4" t="n">
        <v>6</v>
      </c>
      <c r="D5710" s="9" t="s">
        <v>269</v>
      </c>
      <c r="E5710" s="9" t="s">
        <v>367</v>
      </c>
      <c r="F5710" s="12" t="str">
        <f aca="false">INDEX(品項主檔!$B$2:$B$11,MATCH($E5710,品項主檔!$A$2:$A$11,0))</f>
        <v>招牌滷味拼盤</v>
      </c>
      <c r="G5710" s="12" t="str">
        <f aca="false">INDEX(品項主檔!$C$2:$C$11,MATCH($E5710,品項主檔!$A$2:$A$11,0))</f>
        <v>小菜</v>
      </c>
      <c r="H5710" s="17" t="n">
        <f aca="false">SUMIFS(品項年度售價!$D$2:$D$31,品項年度售價!$A$2:$A$31,$B5710,品項年度售價!$B$2:$B$31,$E5710)</f>
        <v>130</v>
      </c>
      <c r="I5710" s="4" t="n">
        <v>2086</v>
      </c>
      <c r="J5710" s="14" t="n">
        <f aca="false">H5710*I5710</f>
        <v>271180</v>
      </c>
    </row>
    <row r="5711" customFormat="false" ht="15" hidden="false" customHeight="false" outlineLevel="0" collapsed="false">
      <c r="A5711" s="6" t="str">
        <f aca="false">TEXT(B5711,"0")&amp;"-"&amp;TEXT(C5711,"00")</f>
        <v>2026-06</v>
      </c>
      <c r="B5711" s="4" t="n">
        <v>2026</v>
      </c>
      <c r="C5711" s="4" t="n">
        <v>6</v>
      </c>
      <c r="D5711" s="9" t="s">
        <v>269</v>
      </c>
      <c r="E5711" s="9" t="s">
        <v>370</v>
      </c>
      <c r="F5711" s="12" t="str">
        <f aca="false">INDEX(品項主檔!$B$2:$B$11,MATCH($E5711,品項主檔!$A$2:$A$11,0))</f>
        <v>古早味紅茶</v>
      </c>
      <c r="G5711" s="12" t="str">
        <f aca="false">INDEX(品項主檔!$C$2:$C$11,MATCH($E5711,品項主檔!$A$2:$A$11,0))</f>
        <v>飲品</v>
      </c>
      <c r="H5711" s="17" t="n">
        <f aca="false">SUMIFS(品項年度售價!$D$2:$D$31,品項年度售價!$A$2:$A$31,$B5711,品項年度售價!$B$2:$B$31,$E5711)</f>
        <v>45</v>
      </c>
      <c r="I5711" s="4" t="n">
        <v>5573</v>
      </c>
      <c r="J5711" s="14" t="n">
        <f aca="false">H5711*I5711</f>
        <v>250785</v>
      </c>
    </row>
    <row r="5712" customFormat="false" ht="15" hidden="false" customHeight="false" outlineLevel="0" collapsed="false">
      <c r="A5712" s="6" t="str">
        <f aca="false">TEXT(B5712,"0")&amp;"-"&amp;TEXT(C5712,"00")</f>
        <v>2026-06</v>
      </c>
      <c r="B5712" s="4" t="n">
        <v>2026</v>
      </c>
      <c r="C5712" s="4" t="n">
        <v>6</v>
      </c>
      <c r="D5712" s="9" t="s">
        <v>273</v>
      </c>
      <c r="E5712" s="9" t="s">
        <v>349</v>
      </c>
      <c r="F5712" s="12" t="str">
        <f aca="false">INDEX(品項主檔!$B$2:$B$11,MATCH($E5712,品項主檔!$A$2:$A$11,0))</f>
        <v>招牌牛肉麵</v>
      </c>
      <c r="G5712" s="12" t="str">
        <f aca="false">INDEX(品項主檔!$C$2:$C$11,MATCH($E5712,品項主檔!$A$2:$A$11,0))</f>
        <v>主食</v>
      </c>
      <c r="H5712" s="17" t="n">
        <f aca="false">SUMIFS(品項年度售價!$D$2:$D$31,品項年度售價!$A$2:$A$31,$B5712,品項年度售價!$B$2:$B$31,$E5712)</f>
        <v>305</v>
      </c>
      <c r="I5712" s="4" t="n">
        <v>269</v>
      </c>
      <c r="J5712" s="14" t="n">
        <f aca="false">H5712*I5712</f>
        <v>82045</v>
      </c>
    </row>
    <row r="5713" customFormat="false" ht="15" hidden="false" customHeight="false" outlineLevel="0" collapsed="false">
      <c r="A5713" s="6" t="str">
        <f aca="false">TEXT(B5713,"0")&amp;"-"&amp;TEXT(C5713,"00")</f>
        <v>2026-06</v>
      </c>
      <c r="B5713" s="4" t="n">
        <v>2026</v>
      </c>
      <c r="C5713" s="4" t="n">
        <v>6</v>
      </c>
      <c r="D5713" s="9" t="s">
        <v>273</v>
      </c>
      <c r="E5713" s="9" t="s">
        <v>352</v>
      </c>
      <c r="F5713" s="12" t="str">
        <f aca="false">INDEX(品項主檔!$B$2:$B$11,MATCH($E5713,品項主檔!$A$2:$A$11,0))</f>
        <v>三杯雞定食</v>
      </c>
      <c r="G5713" s="12" t="str">
        <f aca="false">INDEX(品項主檔!$C$2:$C$11,MATCH($E5713,品項主檔!$A$2:$A$11,0))</f>
        <v>主食</v>
      </c>
      <c r="H5713" s="17" t="n">
        <f aca="false">SUMIFS(品項年度售價!$D$2:$D$31,品項年度售價!$A$2:$A$31,$B5713,品項年度售價!$B$2:$B$31,$E5713)</f>
        <v>275</v>
      </c>
      <c r="I5713" s="4" t="n">
        <v>333</v>
      </c>
      <c r="J5713" s="14" t="n">
        <f aca="false">H5713*I5713</f>
        <v>91575</v>
      </c>
    </row>
    <row r="5714" customFormat="false" ht="15" hidden="false" customHeight="false" outlineLevel="0" collapsed="false">
      <c r="A5714" s="6" t="str">
        <f aca="false">TEXT(B5714,"0")&amp;"-"&amp;TEXT(C5714,"00")</f>
        <v>2026-06</v>
      </c>
      <c r="B5714" s="4" t="n">
        <v>2026</v>
      </c>
      <c r="C5714" s="4" t="n">
        <v>6</v>
      </c>
      <c r="D5714" s="9" t="s">
        <v>273</v>
      </c>
      <c r="E5714" s="9" t="s">
        <v>354</v>
      </c>
      <c r="F5714" s="12" t="str">
        <f aca="false">INDEX(品項主檔!$B$2:$B$11,MATCH($E5714,品項主檔!$A$2:$A$11,0))</f>
        <v>蔥油雞腿飯</v>
      </c>
      <c r="G5714" s="12" t="str">
        <f aca="false">INDEX(品項主檔!$C$2:$C$11,MATCH($E5714,品項主檔!$A$2:$A$11,0))</f>
        <v>主食</v>
      </c>
      <c r="H5714" s="17" t="n">
        <f aca="false">SUMIFS(品項年度售價!$D$2:$D$31,品項年度售價!$A$2:$A$31,$B5714,品項年度售價!$B$2:$B$31,$E5714)</f>
        <v>240</v>
      </c>
      <c r="I5714" s="4" t="n">
        <v>428</v>
      </c>
      <c r="J5714" s="14" t="n">
        <f aca="false">H5714*I5714</f>
        <v>102720</v>
      </c>
    </row>
    <row r="5715" customFormat="false" ht="15" hidden="false" customHeight="false" outlineLevel="0" collapsed="false">
      <c r="A5715" s="6" t="str">
        <f aca="false">TEXT(B5715,"0")&amp;"-"&amp;TEXT(C5715,"00")</f>
        <v>2026-06</v>
      </c>
      <c r="B5715" s="4" t="n">
        <v>2026</v>
      </c>
      <c r="C5715" s="4" t="n">
        <v>6</v>
      </c>
      <c r="D5715" s="9" t="s">
        <v>273</v>
      </c>
      <c r="E5715" s="9" t="s">
        <v>356</v>
      </c>
      <c r="F5715" s="12" t="str">
        <f aca="false">INDEX(品項主檔!$B$2:$B$11,MATCH($E5715,品項主檔!$A$2:$A$11,0))</f>
        <v>黑胡椒豬排飯</v>
      </c>
      <c r="G5715" s="12" t="str">
        <f aca="false">INDEX(品項主檔!$C$2:$C$11,MATCH($E5715,品項主檔!$A$2:$A$11,0))</f>
        <v>主食</v>
      </c>
      <c r="H5715" s="17" t="n">
        <f aca="false">SUMIFS(品項年度售價!$D$2:$D$31,品項年度售價!$A$2:$A$31,$B5715,品項年度售價!$B$2:$B$31,$E5715)</f>
        <v>255</v>
      </c>
      <c r="I5715" s="4" t="n">
        <v>296</v>
      </c>
      <c r="J5715" s="14" t="n">
        <f aca="false">H5715*I5715</f>
        <v>75480</v>
      </c>
    </row>
    <row r="5716" customFormat="false" ht="15" hidden="false" customHeight="false" outlineLevel="0" collapsed="false">
      <c r="A5716" s="6" t="str">
        <f aca="false">TEXT(B5716,"0")&amp;"-"&amp;TEXT(C5716,"00")</f>
        <v>2026-06</v>
      </c>
      <c r="B5716" s="4" t="n">
        <v>2026</v>
      </c>
      <c r="C5716" s="4" t="n">
        <v>6</v>
      </c>
      <c r="D5716" s="9" t="s">
        <v>273</v>
      </c>
      <c r="E5716" s="9" t="s">
        <v>358</v>
      </c>
      <c r="F5716" s="12" t="str">
        <f aca="false">INDEX(品項主檔!$B$2:$B$11,MATCH($E5716,品項主檔!$A$2:$A$11,0))</f>
        <v>麻油雞湯麵</v>
      </c>
      <c r="G5716" s="12" t="str">
        <f aca="false">INDEX(品項主檔!$C$2:$C$11,MATCH($E5716,品項主檔!$A$2:$A$11,0))</f>
        <v>主食</v>
      </c>
      <c r="H5716" s="17" t="n">
        <f aca="false">SUMIFS(品項年度售價!$D$2:$D$31,品項年度售價!$A$2:$A$31,$B5716,品項年度售價!$B$2:$B$31,$E5716)</f>
        <v>320</v>
      </c>
      <c r="I5716" s="4" t="n">
        <v>176</v>
      </c>
      <c r="J5716" s="14" t="n">
        <f aca="false">H5716*I5716</f>
        <v>56320</v>
      </c>
    </row>
    <row r="5717" customFormat="false" ht="15" hidden="false" customHeight="false" outlineLevel="0" collapsed="false">
      <c r="A5717" s="6" t="str">
        <f aca="false">TEXT(B5717,"0")&amp;"-"&amp;TEXT(C5717,"00")</f>
        <v>2026-06</v>
      </c>
      <c r="B5717" s="4" t="n">
        <v>2026</v>
      </c>
      <c r="C5717" s="4" t="n">
        <v>6</v>
      </c>
      <c r="D5717" s="9" t="s">
        <v>273</v>
      </c>
      <c r="E5717" s="9" t="s">
        <v>360</v>
      </c>
      <c r="F5717" s="12" t="str">
        <f aca="false">INDEX(品項主檔!$B$2:$B$11,MATCH($E5717,品項主檔!$A$2:$A$11,0))</f>
        <v>塔香涼麵</v>
      </c>
      <c r="G5717" s="12" t="str">
        <f aca="false">INDEX(品項主檔!$C$2:$C$11,MATCH($E5717,品項主檔!$A$2:$A$11,0))</f>
        <v>主食</v>
      </c>
      <c r="H5717" s="17" t="n">
        <f aca="false">SUMIFS(品項年度售價!$D$2:$D$31,品項年度售價!$A$2:$A$31,$B5717,品項年度售價!$B$2:$B$31,$E5717)</f>
        <v>195</v>
      </c>
      <c r="I5717" s="4" t="n">
        <v>473</v>
      </c>
      <c r="J5717" s="14" t="n">
        <f aca="false">H5717*I5717</f>
        <v>92235</v>
      </c>
    </row>
    <row r="5718" customFormat="false" ht="15" hidden="false" customHeight="false" outlineLevel="0" collapsed="false">
      <c r="A5718" s="6" t="str">
        <f aca="false">TEXT(B5718,"0")&amp;"-"&amp;TEXT(C5718,"00")</f>
        <v>2026-06</v>
      </c>
      <c r="B5718" s="4" t="n">
        <v>2026</v>
      </c>
      <c r="C5718" s="4" t="n">
        <v>6</v>
      </c>
      <c r="D5718" s="9" t="s">
        <v>273</v>
      </c>
      <c r="E5718" s="9" t="s">
        <v>362</v>
      </c>
      <c r="F5718" s="12" t="str">
        <f aca="false">INDEX(品項主檔!$B$2:$B$11,MATCH($E5718,品項主檔!$A$2:$A$11,0))</f>
        <v>海鮮炒飯</v>
      </c>
      <c r="G5718" s="12" t="str">
        <f aca="false">INDEX(品項主檔!$C$2:$C$11,MATCH($E5718,品項主檔!$A$2:$A$11,0))</f>
        <v>主食</v>
      </c>
      <c r="H5718" s="17" t="n">
        <f aca="false">SUMIFS(品項年度售價!$D$2:$D$31,品項年度售價!$A$2:$A$31,$B5718,品項年度售價!$B$2:$B$31,$E5718)</f>
        <v>265</v>
      </c>
      <c r="I5718" s="4" t="n">
        <v>433</v>
      </c>
      <c r="J5718" s="14" t="n">
        <f aca="false">H5718*I5718</f>
        <v>114745</v>
      </c>
    </row>
    <row r="5719" customFormat="false" ht="15" hidden="false" customHeight="false" outlineLevel="0" collapsed="false">
      <c r="A5719" s="6" t="str">
        <f aca="false">TEXT(B5719,"0")&amp;"-"&amp;TEXT(C5719,"00")</f>
        <v>2026-06</v>
      </c>
      <c r="B5719" s="4" t="n">
        <v>2026</v>
      </c>
      <c r="C5719" s="4" t="n">
        <v>6</v>
      </c>
      <c r="D5719" s="9" t="s">
        <v>273</v>
      </c>
      <c r="E5719" s="9" t="s">
        <v>364</v>
      </c>
      <c r="F5719" s="12" t="str">
        <f aca="false">INDEX(品項主檔!$B$2:$B$11,MATCH($E5719,品項主檔!$A$2:$A$11,0))</f>
        <v>酸辣湯</v>
      </c>
      <c r="G5719" s="12" t="str">
        <f aca="false">INDEX(品項主檔!$C$2:$C$11,MATCH($E5719,品項主檔!$A$2:$A$11,0))</f>
        <v>湯品</v>
      </c>
      <c r="H5719" s="17" t="n">
        <f aca="false">SUMIFS(品項年度售價!$D$2:$D$31,品項年度售價!$A$2:$A$31,$B5719,品項年度售價!$B$2:$B$31,$E5719)</f>
        <v>65</v>
      </c>
      <c r="I5719" s="4" t="n">
        <v>1458</v>
      </c>
      <c r="J5719" s="14" t="n">
        <f aca="false">H5719*I5719</f>
        <v>94770</v>
      </c>
    </row>
    <row r="5720" customFormat="false" ht="15" hidden="false" customHeight="false" outlineLevel="0" collapsed="false">
      <c r="A5720" s="6" t="str">
        <f aca="false">TEXT(B5720,"0")&amp;"-"&amp;TEXT(C5720,"00")</f>
        <v>2026-06</v>
      </c>
      <c r="B5720" s="4" t="n">
        <v>2026</v>
      </c>
      <c r="C5720" s="4" t="n">
        <v>6</v>
      </c>
      <c r="D5720" s="9" t="s">
        <v>273</v>
      </c>
      <c r="E5720" s="9" t="s">
        <v>367</v>
      </c>
      <c r="F5720" s="12" t="str">
        <f aca="false">INDEX(品項主檔!$B$2:$B$11,MATCH($E5720,品項主檔!$A$2:$A$11,0))</f>
        <v>招牌滷味拼盤</v>
      </c>
      <c r="G5720" s="12" t="str">
        <f aca="false">INDEX(品項主檔!$C$2:$C$11,MATCH($E5720,品項主檔!$A$2:$A$11,0))</f>
        <v>小菜</v>
      </c>
      <c r="H5720" s="17" t="n">
        <f aca="false">SUMIFS(品項年度售價!$D$2:$D$31,品項年度售價!$A$2:$A$31,$B5720,品項年度售價!$B$2:$B$31,$E5720)</f>
        <v>130</v>
      </c>
      <c r="I5720" s="4" t="n">
        <v>1477</v>
      </c>
      <c r="J5720" s="14" t="n">
        <f aca="false">H5720*I5720</f>
        <v>192010</v>
      </c>
    </row>
    <row r="5721" customFormat="false" ht="15" hidden="false" customHeight="false" outlineLevel="0" collapsed="false">
      <c r="A5721" s="6" t="str">
        <f aca="false">TEXT(B5721,"0")&amp;"-"&amp;TEXT(C5721,"00")</f>
        <v>2026-06</v>
      </c>
      <c r="B5721" s="4" t="n">
        <v>2026</v>
      </c>
      <c r="C5721" s="4" t="n">
        <v>6</v>
      </c>
      <c r="D5721" s="9" t="s">
        <v>273</v>
      </c>
      <c r="E5721" s="9" t="s">
        <v>370</v>
      </c>
      <c r="F5721" s="12" t="str">
        <f aca="false">INDEX(品項主檔!$B$2:$B$11,MATCH($E5721,品項主檔!$A$2:$A$11,0))</f>
        <v>古早味紅茶</v>
      </c>
      <c r="G5721" s="12" t="str">
        <f aca="false">INDEX(品項主檔!$C$2:$C$11,MATCH($E5721,品項主檔!$A$2:$A$11,0))</f>
        <v>飲品</v>
      </c>
      <c r="H5721" s="17" t="n">
        <f aca="false">SUMIFS(品項年度售價!$D$2:$D$31,品項年度售價!$A$2:$A$31,$B5721,品項年度售價!$B$2:$B$31,$E5721)</f>
        <v>45</v>
      </c>
      <c r="I5721" s="4" t="n">
        <v>4740</v>
      </c>
      <c r="J5721" s="14" t="n">
        <f aca="false">H5721*I5721</f>
        <v>213300</v>
      </c>
    </row>
    <row r="5722" customFormat="false" ht="15" hidden="false" customHeight="false" outlineLevel="0" collapsed="false">
      <c r="A5722" s="6" t="str">
        <f aca="false">TEXT(B5722,"0")&amp;"-"&amp;TEXT(C5722,"00")</f>
        <v>2026-06</v>
      </c>
      <c r="B5722" s="4" t="n">
        <v>2026</v>
      </c>
      <c r="C5722" s="4" t="n">
        <v>6</v>
      </c>
      <c r="D5722" s="9" t="s">
        <v>277</v>
      </c>
      <c r="E5722" s="9" t="s">
        <v>349</v>
      </c>
      <c r="F5722" s="12" t="str">
        <f aca="false">INDEX(品項主檔!$B$2:$B$11,MATCH($E5722,品項主檔!$A$2:$A$11,0))</f>
        <v>招牌牛肉麵</v>
      </c>
      <c r="G5722" s="12" t="str">
        <f aca="false">INDEX(品項主檔!$C$2:$C$11,MATCH($E5722,品項主檔!$A$2:$A$11,0))</f>
        <v>主食</v>
      </c>
      <c r="H5722" s="17" t="n">
        <f aca="false">SUMIFS(品項年度售價!$D$2:$D$31,品項年度售價!$A$2:$A$31,$B5722,品項年度售價!$B$2:$B$31,$E5722)</f>
        <v>305</v>
      </c>
      <c r="I5722" s="4" t="n">
        <v>295</v>
      </c>
      <c r="J5722" s="14" t="n">
        <f aca="false">H5722*I5722</f>
        <v>89975</v>
      </c>
    </row>
    <row r="5723" customFormat="false" ht="15" hidden="false" customHeight="false" outlineLevel="0" collapsed="false">
      <c r="A5723" s="6" t="str">
        <f aca="false">TEXT(B5723,"0")&amp;"-"&amp;TEXT(C5723,"00")</f>
        <v>2026-06</v>
      </c>
      <c r="B5723" s="4" t="n">
        <v>2026</v>
      </c>
      <c r="C5723" s="4" t="n">
        <v>6</v>
      </c>
      <c r="D5723" s="9" t="s">
        <v>277</v>
      </c>
      <c r="E5723" s="9" t="s">
        <v>352</v>
      </c>
      <c r="F5723" s="12" t="str">
        <f aca="false">INDEX(品項主檔!$B$2:$B$11,MATCH($E5723,品項主檔!$A$2:$A$11,0))</f>
        <v>三杯雞定食</v>
      </c>
      <c r="G5723" s="12" t="str">
        <f aca="false">INDEX(品項主檔!$C$2:$C$11,MATCH($E5723,品項主檔!$A$2:$A$11,0))</f>
        <v>主食</v>
      </c>
      <c r="H5723" s="17" t="n">
        <f aca="false">SUMIFS(品項年度售價!$D$2:$D$31,品項年度售價!$A$2:$A$31,$B5723,品項年度售價!$B$2:$B$31,$E5723)</f>
        <v>275</v>
      </c>
      <c r="I5723" s="4" t="n">
        <v>310</v>
      </c>
      <c r="J5723" s="14" t="n">
        <f aca="false">H5723*I5723</f>
        <v>85250</v>
      </c>
    </row>
    <row r="5724" customFormat="false" ht="15" hidden="false" customHeight="false" outlineLevel="0" collapsed="false">
      <c r="A5724" s="6" t="str">
        <f aca="false">TEXT(B5724,"0")&amp;"-"&amp;TEXT(C5724,"00")</f>
        <v>2026-06</v>
      </c>
      <c r="B5724" s="4" t="n">
        <v>2026</v>
      </c>
      <c r="C5724" s="4" t="n">
        <v>6</v>
      </c>
      <c r="D5724" s="9" t="s">
        <v>277</v>
      </c>
      <c r="E5724" s="9" t="s">
        <v>354</v>
      </c>
      <c r="F5724" s="12" t="str">
        <f aca="false">INDEX(品項主檔!$B$2:$B$11,MATCH($E5724,品項主檔!$A$2:$A$11,0))</f>
        <v>蔥油雞腿飯</v>
      </c>
      <c r="G5724" s="12" t="str">
        <f aca="false">INDEX(品項主檔!$C$2:$C$11,MATCH($E5724,品項主檔!$A$2:$A$11,0))</f>
        <v>主食</v>
      </c>
      <c r="H5724" s="17" t="n">
        <f aca="false">SUMIFS(品項年度售價!$D$2:$D$31,品項年度售價!$A$2:$A$31,$B5724,品項年度售價!$B$2:$B$31,$E5724)</f>
        <v>240</v>
      </c>
      <c r="I5724" s="4" t="n">
        <v>235</v>
      </c>
      <c r="J5724" s="14" t="n">
        <f aca="false">H5724*I5724</f>
        <v>56400</v>
      </c>
    </row>
    <row r="5725" customFormat="false" ht="15" hidden="false" customHeight="false" outlineLevel="0" collapsed="false">
      <c r="A5725" s="6" t="str">
        <f aca="false">TEXT(B5725,"0")&amp;"-"&amp;TEXT(C5725,"00")</f>
        <v>2026-06</v>
      </c>
      <c r="B5725" s="4" t="n">
        <v>2026</v>
      </c>
      <c r="C5725" s="4" t="n">
        <v>6</v>
      </c>
      <c r="D5725" s="9" t="s">
        <v>277</v>
      </c>
      <c r="E5725" s="9" t="s">
        <v>356</v>
      </c>
      <c r="F5725" s="12" t="str">
        <f aca="false">INDEX(品項主檔!$B$2:$B$11,MATCH($E5725,品項主檔!$A$2:$A$11,0))</f>
        <v>黑胡椒豬排飯</v>
      </c>
      <c r="G5725" s="12" t="str">
        <f aca="false">INDEX(品項主檔!$C$2:$C$11,MATCH($E5725,品項主檔!$A$2:$A$11,0))</f>
        <v>主食</v>
      </c>
      <c r="H5725" s="17" t="n">
        <f aca="false">SUMIFS(品項年度售價!$D$2:$D$31,品項年度售價!$A$2:$A$31,$B5725,品項年度售價!$B$2:$B$31,$E5725)</f>
        <v>255</v>
      </c>
      <c r="I5725" s="4" t="n">
        <v>316</v>
      </c>
      <c r="J5725" s="14" t="n">
        <f aca="false">H5725*I5725</f>
        <v>80580</v>
      </c>
    </row>
    <row r="5726" customFormat="false" ht="15" hidden="false" customHeight="false" outlineLevel="0" collapsed="false">
      <c r="A5726" s="6" t="str">
        <f aca="false">TEXT(B5726,"0")&amp;"-"&amp;TEXT(C5726,"00")</f>
        <v>2026-06</v>
      </c>
      <c r="B5726" s="4" t="n">
        <v>2026</v>
      </c>
      <c r="C5726" s="4" t="n">
        <v>6</v>
      </c>
      <c r="D5726" s="9" t="s">
        <v>277</v>
      </c>
      <c r="E5726" s="9" t="s">
        <v>358</v>
      </c>
      <c r="F5726" s="12" t="str">
        <f aca="false">INDEX(品項主檔!$B$2:$B$11,MATCH($E5726,品項主檔!$A$2:$A$11,0))</f>
        <v>麻油雞湯麵</v>
      </c>
      <c r="G5726" s="12" t="str">
        <f aca="false">INDEX(品項主檔!$C$2:$C$11,MATCH($E5726,品項主檔!$A$2:$A$11,0))</f>
        <v>主食</v>
      </c>
      <c r="H5726" s="17" t="n">
        <f aca="false">SUMIFS(品項年度售價!$D$2:$D$31,品項年度售價!$A$2:$A$31,$B5726,品項年度售價!$B$2:$B$31,$E5726)</f>
        <v>320</v>
      </c>
      <c r="I5726" s="4" t="n">
        <v>153</v>
      </c>
      <c r="J5726" s="14" t="n">
        <f aca="false">H5726*I5726</f>
        <v>48960</v>
      </c>
    </row>
    <row r="5727" customFormat="false" ht="15" hidden="false" customHeight="false" outlineLevel="0" collapsed="false">
      <c r="A5727" s="6" t="str">
        <f aca="false">TEXT(B5727,"0")&amp;"-"&amp;TEXT(C5727,"00")</f>
        <v>2026-06</v>
      </c>
      <c r="B5727" s="4" t="n">
        <v>2026</v>
      </c>
      <c r="C5727" s="4" t="n">
        <v>6</v>
      </c>
      <c r="D5727" s="9" t="s">
        <v>277</v>
      </c>
      <c r="E5727" s="9" t="s">
        <v>360</v>
      </c>
      <c r="F5727" s="12" t="str">
        <f aca="false">INDEX(品項主檔!$B$2:$B$11,MATCH($E5727,品項主檔!$A$2:$A$11,0))</f>
        <v>塔香涼麵</v>
      </c>
      <c r="G5727" s="12" t="str">
        <f aca="false">INDEX(品項主檔!$C$2:$C$11,MATCH($E5727,品項主檔!$A$2:$A$11,0))</f>
        <v>主食</v>
      </c>
      <c r="H5727" s="17" t="n">
        <f aca="false">SUMIFS(品項年度售價!$D$2:$D$31,品項年度售價!$A$2:$A$31,$B5727,品項年度售價!$B$2:$B$31,$E5727)</f>
        <v>195</v>
      </c>
      <c r="I5727" s="4" t="n">
        <v>495</v>
      </c>
      <c r="J5727" s="14" t="n">
        <f aca="false">H5727*I5727</f>
        <v>96525</v>
      </c>
    </row>
    <row r="5728" customFormat="false" ht="15" hidden="false" customHeight="false" outlineLevel="0" collapsed="false">
      <c r="A5728" s="6" t="str">
        <f aca="false">TEXT(B5728,"0")&amp;"-"&amp;TEXT(C5728,"00")</f>
        <v>2026-06</v>
      </c>
      <c r="B5728" s="4" t="n">
        <v>2026</v>
      </c>
      <c r="C5728" s="4" t="n">
        <v>6</v>
      </c>
      <c r="D5728" s="9" t="s">
        <v>277</v>
      </c>
      <c r="E5728" s="9" t="s">
        <v>362</v>
      </c>
      <c r="F5728" s="12" t="str">
        <f aca="false">INDEX(品項主檔!$B$2:$B$11,MATCH($E5728,品項主檔!$A$2:$A$11,0))</f>
        <v>海鮮炒飯</v>
      </c>
      <c r="G5728" s="12" t="str">
        <f aca="false">INDEX(品項主檔!$C$2:$C$11,MATCH($E5728,品項主檔!$A$2:$A$11,0))</f>
        <v>主食</v>
      </c>
      <c r="H5728" s="17" t="n">
        <f aca="false">SUMIFS(品項年度售價!$D$2:$D$31,品項年度售價!$A$2:$A$31,$B5728,品項年度售價!$B$2:$B$31,$E5728)</f>
        <v>265</v>
      </c>
      <c r="I5728" s="4" t="n">
        <v>306</v>
      </c>
      <c r="J5728" s="14" t="n">
        <f aca="false">H5728*I5728</f>
        <v>81090</v>
      </c>
    </row>
    <row r="5729" customFormat="false" ht="15" hidden="false" customHeight="false" outlineLevel="0" collapsed="false">
      <c r="A5729" s="6" t="str">
        <f aca="false">TEXT(B5729,"0")&amp;"-"&amp;TEXT(C5729,"00")</f>
        <v>2026-06</v>
      </c>
      <c r="B5729" s="4" t="n">
        <v>2026</v>
      </c>
      <c r="C5729" s="4" t="n">
        <v>6</v>
      </c>
      <c r="D5729" s="9" t="s">
        <v>277</v>
      </c>
      <c r="E5729" s="9" t="s">
        <v>364</v>
      </c>
      <c r="F5729" s="12" t="str">
        <f aca="false">INDEX(品項主檔!$B$2:$B$11,MATCH($E5729,品項主檔!$A$2:$A$11,0))</f>
        <v>酸辣湯</v>
      </c>
      <c r="G5729" s="12" t="str">
        <f aca="false">INDEX(品項主檔!$C$2:$C$11,MATCH($E5729,品項主檔!$A$2:$A$11,0))</f>
        <v>湯品</v>
      </c>
      <c r="H5729" s="17" t="n">
        <f aca="false">SUMIFS(品項年度售價!$D$2:$D$31,品項年度售價!$A$2:$A$31,$B5729,品項年度售價!$B$2:$B$31,$E5729)</f>
        <v>65</v>
      </c>
      <c r="I5729" s="4" t="n">
        <v>1132</v>
      </c>
      <c r="J5729" s="14" t="n">
        <f aca="false">H5729*I5729</f>
        <v>73580</v>
      </c>
    </row>
    <row r="5730" customFormat="false" ht="15" hidden="false" customHeight="false" outlineLevel="0" collapsed="false">
      <c r="A5730" s="6" t="str">
        <f aca="false">TEXT(B5730,"0")&amp;"-"&amp;TEXT(C5730,"00")</f>
        <v>2026-06</v>
      </c>
      <c r="B5730" s="4" t="n">
        <v>2026</v>
      </c>
      <c r="C5730" s="4" t="n">
        <v>6</v>
      </c>
      <c r="D5730" s="9" t="s">
        <v>277</v>
      </c>
      <c r="E5730" s="9" t="s">
        <v>367</v>
      </c>
      <c r="F5730" s="12" t="str">
        <f aca="false">INDEX(品項主檔!$B$2:$B$11,MATCH($E5730,品項主檔!$A$2:$A$11,0))</f>
        <v>招牌滷味拼盤</v>
      </c>
      <c r="G5730" s="12" t="str">
        <f aca="false">INDEX(品項主檔!$C$2:$C$11,MATCH($E5730,品項主檔!$A$2:$A$11,0))</f>
        <v>小菜</v>
      </c>
      <c r="H5730" s="17" t="n">
        <f aca="false">SUMIFS(品項年度售價!$D$2:$D$31,品項年度售價!$A$2:$A$31,$B5730,品項年度售價!$B$2:$B$31,$E5730)</f>
        <v>130</v>
      </c>
      <c r="I5730" s="4" t="n">
        <v>1055</v>
      </c>
      <c r="J5730" s="14" t="n">
        <f aca="false">H5730*I5730</f>
        <v>137150</v>
      </c>
    </row>
    <row r="5731" customFormat="false" ht="15" hidden="false" customHeight="false" outlineLevel="0" collapsed="false">
      <c r="A5731" s="6" t="str">
        <f aca="false">TEXT(B5731,"0")&amp;"-"&amp;TEXT(C5731,"00")</f>
        <v>2026-06</v>
      </c>
      <c r="B5731" s="4" t="n">
        <v>2026</v>
      </c>
      <c r="C5731" s="4" t="n">
        <v>6</v>
      </c>
      <c r="D5731" s="9" t="s">
        <v>277</v>
      </c>
      <c r="E5731" s="9" t="s">
        <v>370</v>
      </c>
      <c r="F5731" s="12" t="str">
        <f aca="false">INDEX(品項主檔!$B$2:$B$11,MATCH($E5731,品項主檔!$A$2:$A$11,0))</f>
        <v>古早味紅茶</v>
      </c>
      <c r="G5731" s="12" t="str">
        <f aca="false">INDEX(品項主檔!$C$2:$C$11,MATCH($E5731,品項主檔!$A$2:$A$11,0))</f>
        <v>飲品</v>
      </c>
      <c r="H5731" s="17" t="n">
        <f aca="false">SUMIFS(品項年度售價!$D$2:$D$31,品項年度售價!$A$2:$A$31,$B5731,品項年度售價!$B$2:$B$31,$E5731)</f>
        <v>45</v>
      </c>
      <c r="I5731" s="4" t="n">
        <v>3669</v>
      </c>
      <c r="J5731" s="14" t="n">
        <f aca="false">H5731*I5731</f>
        <v>165105</v>
      </c>
    </row>
    <row r="5732" customFormat="false" ht="15" hidden="false" customHeight="false" outlineLevel="0" collapsed="false">
      <c r="A5732" s="6" t="str">
        <f aca="false">TEXT(B5732,"0")&amp;"-"&amp;TEXT(C5732,"00")</f>
        <v>2026-06</v>
      </c>
      <c r="B5732" s="4" t="n">
        <v>2026</v>
      </c>
      <c r="C5732" s="4" t="n">
        <v>6</v>
      </c>
      <c r="D5732" s="9" t="s">
        <v>288</v>
      </c>
      <c r="E5732" s="9" t="s">
        <v>349</v>
      </c>
      <c r="F5732" s="12" t="str">
        <f aca="false">INDEX(品項主檔!$B$2:$B$11,MATCH($E5732,品項主檔!$A$2:$A$11,0))</f>
        <v>招牌牛肉麵</v>
      </c>
      <c r="G5732" s="12" t="str">
        <f aca="false">INDEX(品項主檔!$C$2:$C$11,MATCH($E5732,品項主檔!$A$2:$A$11,0))</f>
        <v>主食</v>
      </c>
      <c r="H5732" s="17" t="n">
        <f aca="false">SUMIFS(品項年度售價!$D$2:$D$31,品項年度售價!$A$2:$A$31,$B5732,品項年度售價!$B$2:$B$31,$E5732)</f>
        <v>305</v>
      </c>
      <c r="I5732" s="4" t="n">
        <v>396</v>
      </c>
      <c r="J5732" s="14" t="n">
        <f aca="false">H5732*I5732</f>
        <v>120780</v>
      </c>
    </row>
    <row r="5733" customFormat="false" ht="15" hidden="false" customHeight="false" outlineLevel="0" collapsed="false">
      <c r="A5733" s="6" t="str">
        <f aca="false">TEXT(B5733,"0")&amp;"-"&amp;TEXT(C5733,"00")</f>
        <v>2026-06</v>
      </c>
      <c r="B5733" s="4" t="n">
        <v>2026</v>
      </c>
      <c r="C5733" s="4" t="n">
        <v>6</v>
      </c>
      <c r="D5733" s="9" t="s">
        <v>288</v>
      </c>
      <c r="E5733" s="9" t="s">
        <v>352</v>
      </c>
      <c r="F5733" s="12" t="str">
        <f aca="false">INDEX(品項主檔!$B$2:$B$11,MATCH($E5733,品項主檔!$A$2:$A$11,0))</f>
        <v>三杯雞定食</v>
      </c>
      <c r="G5733" s="12" t="str">
        <f aca="false">INDEX(品項主檔!$C$2:$C$11,MATCH($E5733,品項主檔!$A$2:$A$11,0))</f>
        <v>主食</v>
      </c>
      <c r="H5733" s="17" t="n">
        <f aca="false">SUMIFS(品項年度售價!$D$2:$D$31,品項年度售價!$A$2:$A$31,$B5733,品項年度售價!$B$2:$B$31,$E5733)</f>
        <v>275</v>
      </c>
      <c r="I5733" s="4" t="n">
        <v>351</v>
      </c>
      <c r="J5733" s="14" t="n">
        <f aca="false">H5733*I5733</f>
        <v>96525</v>
      </c>
    </row>
    <row r="5734" customFormat="false" ht="15" hidden="false" customHeight="false" outlineLevel="0" collapsed="false">
      <c r="A5734" s="6" t="str">
        <f aca="false">TEXT(B5734,"0")&amp;"-"&amp;TEXT(C5734,"00")</f>
        <v>2026-06</v>
      </c>
      <c r="B5734" s="4" t="n">
        <v>2026</v>
      </c>
      <c r="C5734" s="4" t="n">
        <v>6</v>
      </c>
      <c r="D5734" s="9" t="s">
        <v>288</v>
      </c>
      <c r="E5734" s="9" t="s">
        <v>354</v>
      </c>
      <c r="F5734" s="12" t="str">
        <f aca="false">INDEX(品項主檔!$B$2:$B$11,MATCH($E5734,品項主檔!$A$2:$A$11,0))</f>
        <v>蔥油雞腿飯</v>
      </c>
      <c r="G5734" s="12" t="str">
        <f aca="false">INDEX(品項主檔!$C$2:$C$11,MATCH($E5734,品項主檔!$A$2:$A$11,0))</f>
        <v>主食</v>
      </c>
      <c r="H5734" s="17" t="n">
        <f aca="false">SUMIFS(品項年度售價!$D$2:$D$31,品項年度售價!$A$2:$A$31,$B5734,品項年度售價!$B$2:$B$31,$E5734)</f>
        <v>240</v>
      </c>
      <c r="I5734" s="4" t="n">
        <v>452</v>
      </c>
      <c r="J5734" s="14" t="n">
        <f aca="false">H5734*I5734</f>
        <v>108480</v>
      </c>
    </row>
    <row r="5735" customFormat="false" ht="15" hidden="false" customHeight="false" outlineLevel="0" collapsed="false">
      <c r="A5735" s="6" t="str">
        <f aca="false">TEXT(B5735,"0")&amp;"-"&amp;TEXT(C5735,"00")</f>
        <v>2026-06</v>
      </c>
      <c r="B5735" s="4" t="n">
        <v>2026</v>
      </c>
      <c r="C5735" s="4" t="n">
        <v>6</v>
      </c>
      <c r="D5735" s="9" t="s">
        <v>288</v>
      </c>
      <c r="E5735" s="9" t="s">
        <v>356</v>
      </c>
      <c r="F5735" s="12" t="str">
        <f aca="false">INDEX(品項主檔!$B$2:$B$11,MATCH($E5735,品項主檔!$A$2:$A$11,0))</f>
        <v>黑胡椒豬排飯</v>
      </c>
      <c r="G5735" s="12" t="str">
        <f aca="false">INDEX(品項主檔!$C$2:$C$11,MATCH($E5735,品項主檔!$A$2:$A$11,0))</f>
        <v>主食</v>
      </c>
      <c r="H5735" s="17" t="n">
        <f aca="false">SUMIFS(品項年度售價!$D$2:$D$31,品項年度售價!$A$2:$A$31,$B5735,品項年度售價!$B$2:$B$31,$E5735)</f>
        <v>255</v>
      </c>
      <c r="I5735" s="4" t="n">
        <v>406</v>
      </c>
      <c r="J5735" s="14" t="n">
        <f aca="false">H5735*I5735</f>
        <v>103530</v>
      </c>
    </row>
    <row r="5736" customFormat="false" ht="15" hidden="false" customHeight="false" outlineLevel="0" collapsed="false">
      <c r="A5736" s="6" t="str">
        <f aca="false">TEXT(B5736,"0")&amp;"-"&amp;TEXT(C5736,"00")</f>
        <v>2026-06</v>
      </c>
      <c r="B5736" s="4" t="n">
        <v>2026</v>
      </c>
      <c r="C5736" s="4" t="n">
        <v>6</v>
      </c>
      <c r="D5736" s="9" t="s">
        <v>288</v>
      </c>
      <c r="E5736" s="9" t="s">
        <v>358</v>
      </c>
      <c r="F5736" s="12" t="str">
        <f aca="false">INDEX(品項主檔!$B$2:$B$11,MATCH($E5736,品項主檔!$A$2:$A$11,0))</f>
        <v>麻油雞湯麵</v>
      </c>
      <c r="G5736" s="12" t="str">
        <f aca="false">INDEX(品項主檔!$C$2:$C$11,MATCH($E5736,品項主檔!$A$2:$A$11,0))</f>
        <v>主食</v>
      </c>
      <c r="H5736" s="17" t="n">
        <f aca="false">SUMIFS(品項年度售價!$D$2:$D$31,品項年度售價!$A$2:$A$31,$B5736,品項年度售價!$B$2:$B$31,$E5736)</f>
        <v>320</v>
      </c>
      <c r="I5736" s="4" t="n">
        <v>177</v>
      </c>
      <c r="J5736" s="14" t="n">
        <f aca="false">H5736*I5736</f>
        <v>56640</v>
      </c>
    </row>
    <row r="5737" customFormat="false" ht="15" hidden="false" customHeight="false" outlineLevel="0" collapsed="false">
      <c r="A5737" s="6" t="str">
        <f aca="false">TEXT(B5737,"0")&amp;"-"&amp;TEXT(C5737,"00")</f>
        <v>2026-06</v>
      </c>
      <c r="B5737" s="4" t="n">
        <v>2026</v>
      </c>
      <c r="C5737" s="4" t="n">
        <v>6</v>
      </c>
      <c r="D5737" s="9" t="s">
        <v>288</v>
      </c>
      <c r="E5737" s="9" t="s">
        <v>360</v>
      </c>
      <c r="F5737" s="12" t="str">
        <f aca="false">INDEX(品項主檔!$B$2:$B$11,MATCH($E5737,品項主檔!$A$2:$A$11,0))</f>
        <v>塔香涼麵</v>
      </c>
      <c r="G5737" s="12" t="str">
        <f aca="false">INDEX(品項主檔!$C$2:$C$11,MATCH($E5737,品項主檔!$A$2:$A$11,0))</f>
        <v>主食</v>
      </c>
      <c r="H5737" s="17" t="n">
        <f aca="false">SUMIFS(品項年度售價!$D$2:$D$31,品項年度售價!$A$2:$A$31,$B5737,品項年度售價!$B$2:$B$31,$E5737)</f>
        <v>195</v>
      </c>
      <c r="I5737" s="4" t="n">
        <v>572</v>
      </c>
      <c r="J5737" s="14" t="n">
        <f aca="false">H5737*I5737</f>
        <v>111540</v>
      </c>
    </row>
    <row r="5738" customFormat="false" ht="15" hidden="false" customHeight="false" outlineLevel="0" collapsed="false">
      <c r="A5738" s="6" t="str">
        <f aca="false">TEXT(B5738,"0")&amp;"-"&amp;TEXT(C5738,"00")</f>
        <v>2026-06</v>
      </c>
      <c r="B5738" s="4" t="n">
        <v>2026</v>
      </c>
      <c r="C5738" s="4" t="n">
        <v>6</v>
      </c>
      <c r="D5738" s="9" t="s">
        <v>288</v>
      </c>
      <c r="E5738" s="9" t="s">
        <v>362</v>
      </c>
      <c r="F5738" s="12" t="str">
        <f aca="false">INDEX(品項主檔!$B$2:$B$11,MATCH($E5738,品項主檔!$A$2:$A$11,0))</f>
        <v>海鮮炒飯</v>
      </c>
      <c r="G5738" s="12" t="str">
        <f aca="false">INDEX(品項主檔!$C$2:$C$11,MATCH($E5738,品項主檔!$A$2:$A$11,0))</f>
        <v>主食</v>
      </c>
      <c r="H5738" s="17" t="n">
        <f aca="false">SUMIFS(品項年度售價!$D$2:$D$31,品項年度售價!$A$2:$A$31,$B5738,品項年度售價!$B$2:$B$31,$E5738)</f>
        <v>265</v>
      </c>
      <c r="I5738" s="4" t="n">
        <v>445</v>
      </c>
      <c r="J5738" s="14" t="n">
        <f aca="false">H5738*I5738</f>
        <v>117925</v>
      </c>
    </row>
    <row r="5739" customFormat="false" ht="15" hidden="false" customHeight="false" outlineLevel="0" collapsed="false">
      <c r="A5739" s="6" t="str">
        <f aca="false">TEXT(B5739,"0")&amp;"-"&amp;TEXT(C5739,"00")</f>
        <v>2026-06</v>
      </c>
      <c r="B5739" s="4" t="n">
        <v>2026</v>
      </c>
      <c r="C5739" s="4" t="n">
        <v>6</v>
      </c>
      <c r="D5739" s="9" t="s">
        <v>288</v>
      </c>
      <c r="E5739" s="9" t="s">
        <v>364</v>
      </c>
      <c r="F5739" s="12" t="str">
        <f aca="false">INDEX(品項主檔!$B$2:$B$11,MATCH($E5739,品項主檔!$A$2:$A$11,0))</f>
        <v>酸辣湯</v>
      </c>
      <c r="G5739" s="12" t="str">
        <f aca="false">INDEX(品項主檔!$C$2:$C$11,MATCH($E5739,品項主檔!$A$2:$A$11,0))</f>
        <v>湯品</v>
      </c>
      <c r="H5739" s="17" t="n">
        <f aca="false">SUMIFS(品項年度售價!$D$2:$D$31,品項年度售價!$A$2:$A$31,$B5739,品項年度售價!$B$2:$B$31,$E5739)</f>
        <v>65</v>
      </c>
      <c r="I5739" s="4" t="n">
        <v>1885</v>
      </c>
      <c r="J5739" s="14" t="n">
        <f aca="false">H5739*I5739</f>
        <v>122525</v>
      </c>
    </row>
    <row r="5740" customFormat="false" ht="15" hidden="false" customHeight="false" outlineLevel="0" collapsed="false">
      <c r="A5740" s="6" t="str">
        <f aca="false">TEXT(B5740,"0")&amp;"-"&amp;TEXT(C5740,"00")</f>
        <v>2026-06</v>
      </c>
      <c r="B5740" s="4" t="n">
        <v>2026</v>
      </c>
      <c r="C5740" s="4" t="n">
        <v>6</v>
      </c>
      <c r="D5740" s="9" t="s">
        <v>288</v>
      </c>
      <c r="E5740" s="9" t="s">
        <v>367</v>
      </c>
      <c r="F5740" s="12" t="str">
        <f aca="false">INDEX(品項主檔!$B$2:$B$11,MATCH($E5740,品項主檔!$A$2:$A$11,0))</f>
        <v>招牌滷味拼盤</v>
      </c>
      <c r="G5740" s="12" t="str">
        <f aca="false">INDEX(品項主檔!$C$2:$C$11,MATCH($E5740,品項主檔!$A$2:$A$11,0))</f>
        <v>小菜</v>
      </c>
      <c r="H5740" s="17" t="n">
        <f aca="false">SUMIFS(品項年度售價!$D$2:$D$31,品項年度售價!$A$2:$A$31,$B5740,品項年度售價!$B$2:$B$31,$E5740)</f>
        <v>130</v>
      </c>
      <c r="I5740" s="4" t="n">
        <v>1276</v>
      </c>
      <c r="J5740" s="14" t="n">
        <f aca="false">H5740*I5740</f>
        <v>165880</v>
      </c>
    </row>
    <row r="5741" customFormat="false" ht="15" hidden="false" customHeight="false" outlineLevel="0" collapsed="false">
      <c r="A5741" s="6" t="str">
        <f aca="false">TEXT(B5741,"0")&amp;"-"&amp;TEXT(C5741,"00")</f>
        <v>2026-06</v>
      </c>
      <c r="B5741" s="4" t="n">
        <v>2026</v>
      </c>
      <c r="C5741" s="4" t="n">
        <v>6</v>
      </c>
      <c r="D5741" s="9" t="s">
        <v>288</v>
      </c>
      <c r="E5741" s="9" t="s">
        <v>370</v>
      </c>
      <c r="F5741" s="12" t="str">
        <f aca="false">INDEX(品項主檔!$B$2:$B$11,MATCH($E5741,品項主檔!$A$2:$A$11,0))</f>
        <v>古早味紅茶</v>
      </c>
      <c r="G5741" s="12" t="str">
        <f aca="false">INDEX(品項主檔!$C$2:$C$11,MATCH($E5741,品項主檔!$A$2:$A$11,0))</f>
        <v>飲品</v>
      </c>
      <c r="H5741" s="17" t="n">
        <f aca="false">SUMIFS(品項年度售價!$D$2:$D$31,品項年度售價!$A$2:$A$31,$B5741,品項年度售價!$B$2:$B$31,$E5741)</f>
        <v>45</v>
      </c>
      <c r="I5741" s="4" t="n">
        <v>4453</v>
      </c>
      <c r="J5741" s="14" t="n">
        <f aca="false">H5741*I5741</f>
        <v>200385</v>
      </c>
    </row>
    <row r="5742" customFormat="false" ht="15" hidden="false" customHeight="false" outlineLevel="0" collapsed="false">
      <c r="A5742" s="6" t="str">
        <f aca="false">TEXT(B5742,"0")&amp;"-"&amp;TEXT(C5742,"00")</f>
        <v>2026-06</v>
      </c>
      <c r="B5742" s="4" t="n">
        <v>2026</v>
      </c>
      <c r="C5742" s="4" t="n">
        <v>6</v>
      </c>
      <c r="D5742" s="9" t="s">
        <v>292</v>
      </c>
      <c r="E5742" s="9" t="s">
        <v>349</v>
      </c>
      <c r="F5742" s="12" t="str">
        <f aca="false">INDEX(品項主檔!$B$2:$B$11,MATCH($E5742,品項主檔!$A$2:$A$11,0))</f>
        <v>招牌牛肉麵</v>
      </c>
      <c r="G5742" s="12" t="str">
        <f aca="false">INDEX(品項主檔!$C$2:$C$11,MATCH($E5742,品項主檔!$A$2:$A$11,0))</f>
        <v>主食</v>
      </c>
      <c r="H5742" s="17" t="n">
        <f aca="false">SUMIFS(品項年度售價!$D$2:$D$31,品項年度售價!$A$2:$A$31,$B5742,品項年度售價!$B$2:$B$31,$E5742)</f>
        <v>305</v>
      </c>
      <c r="I5742" s="4" t="n">
        <v>358</v>
      </c>
      <c r="J5742" s="14" t="n">
        <f aca="false">H5742*I5742</f>
        <v>109190</v>
      </c>
    </row>
    <row r="5743" customFormat="false" ht="15" hidden="false" customHeight="false" outlineLevel="0" collapsed="false">
      <c r="A5743" s="6" t="str">
        <f aca="false">TEXT(B5743,"0")&amp;"-"&amp;TEXT(C5743,"00")</f>
        <v>2026-06</v>
      </c>
      <c r="B5743" s="4" t="n">
        <v>2026</v>
      </c>
      <c r="C5743" s="4" t="n">
        <v>6</v>
      </c>
      <c r="D5743" s="9" t="s">
        <v>292</v>
      </c>
      <c r="E5743" s="9" t="s">
        <v>352</v>
      </c>
      <c r="F5743" s="12" t="str">
        <f aca="false">INDEX(品項主檔!$B$2:$B$11,MATCH($E5743,品項主檔!$A$2:$A$11,0))</f>
        <v>三杯雞定食</v>
      </c>
      <c r="G5743" s="12" t="str">
        <f aca="false">INDEX(品項主檔!$C$2:$C$11,MATCH($E5743,品項主檔!$A$2:$A$11,0))</f>
        <v>主食</v>
      </c>
      <c r="H5743" s="17" t="n">
        <f aca="false">SUMIFS(品項年度售價!$D$2:$D$31,品項年度售價!$A$2:$A$31,$B5743,品項年度售價!$B$2:$B$31,$E5743)</f>
        <v>275</v>
      </c>
      <c r="I5743" s="4" t="n">
        <v>349</v>
      </c>
      <c r="J5743" s="14" t="n">
        <f aca="false">H5743*I5743</f>
        <v>95975</v>
      </c>
    </row>
    <row r="5744" customFormat="false" ht="15" hidden="false" customHeight="false" outlineLevel="0" collapsed="false">
      <c r="A5744" s="6" t="str">
        <f aca="false">TEXT(B5744,"0")&amp;"-"&amp;TEXT(C5744,"00")</f>
        <v>2026-06</v>
      </c>
      <c r="B5744" s="4" t="n">
        <v>2026</v>
      </c>
      <c r="C5744" s="4" t="n">
        <v>6</v>
      </c>
      <c r="D5744" s="9" t="s">
        <v>292</v>
      </c>
      <c r="E5744" s="9" t="s">
        <v>354</v>
      </c>
      <c r="F5744" s="12" t="str">
        <f aca="false">INDEX(品項主檔!$B$2:$B$11,MATCH($E5744,品項主檔!$A$2:$A$11,0))</f>
        <v>蔥油雞腿飯</v>
      </c>
      <c r="G5744" s="12" t="str">
        <f aca="false">INDEX(品項主檔!$C$2:$C$11,MATCH($E5744,品項主檔!$A$2:$A$11,0))</f>
        <v>主食</v>
      </c>
      <c r="H5744" s="17" t="n">
        <f aca="false">SUMIFS(品項年度售價!$D$2:$D$31,品項年度售價!$A$2:$A$31,$B5744,品項年度售價!$B$2:$B$31,$E5744)</f>
        <v>240</v>
      </c>
      <c r="I5744" s="4" t="n">
        <v>437</v>
      </c>
      <c r="J5744" s="14" t="n">
        <f aca="false">H5744*I5744</f>
        <v>104880</v>
      </c>
    </row>
    <row r="5745" customFormat="false" ht="15" hidden="false" customHeight="false" outlineLevel="0" collapsed="false">
      <c r="A5745" s="6" t="str">
        <f aca="false">TEXT(B5745,"0")&amp;"-"&amp;TEXT(C5745,"00")</f>
        <v>2026-06</v>
      </c>
      <c r="B5745" s="4" t="n">
        <v>2026</v>
      </c>
      <c r="C5745" s="4" t="n">
        <v>6</v>
      </c>
      <c r="D5745" s="9" t="s">
        <v>292</v>
      </c>
      <c r="E5745" s="9" t="s">
        <v>356</v>
      </c>
      <c r="F5745" s="12" t="str">
        <f aca="false">INDEX(品項主檔!$B$2:$B$11,MATCH($E5745,品項主檔!$A$2:$A$11,0))</f>
        <v>黑胡椒豬排飯</v>
      </c>
      <c r="G5745" s="12" t="str">
        <f aca="false">INDEX(品項主檔!$C$2:$C$11,MATCH($E5745,品項主檔!$A$2:$A$11,0))</f>
        <v>主食</v>
      </c>
      <c r="H5745" s="17" t="n">
        <f aca="false">SUMIFS(品項年度售價!$D$2:$D$31,品項年度售價!$A$2:$A$31,$B5745,品項年度售價!$B$2:$B$31,$E5745)</f>
        <v>255</v>
      </c>
      <c r="I5745" s="4" t="n">
        <v>289</v>
      </c>
      <c r="J5745" s="14" t="n">
        <f aca="false">H5745*I5745</f>
        <v>73695</v>
      </c>
    </row>
    <row r="5746" customFormat="false" ht="15" hidden="false" customHeight="false" outlineLevel="0" collapsed="false">
      <c r="A5746" s="6" t="str">
        <f aca="false">TEXT(B5746,"0")&amp;"-"&amp;TEXT(C5746,"00")</f>
        <v>2026-06</v>
      </c>
      <c r="B5746" s="4" t="n">
        <v>2026</v>
      </c>
      <c r="C5746" s="4" t="n">
        <v>6</v>
      </c>
      <c r="D5746" s="9" t="s">
        <v>292</v>
      </c>
      <c r="E5746" s="9" t="s">
        <v>358</v>
      </c>
      <c r="F5746" s="12" t="str">
        <f aca="false">INDEX(品項主檔!$B$2:$B$11,MATCH($E5746,品項主檔!$A$2:$A$11,0))</f>
        <v>麻油雞湯麵</v>
      </c>
      <c r="G5746" s="12" t="str">
        <f aca="false">INDEX(品項主檔!$C$2:$C$11,MATCH($E5746,品項主檔!$A$2:$A$11,0))</f>
        <v>主食</v>
      </c>
      <c r="H5746" s="17" t="n">
        <f aca="false">SUMIFS(品項年度售價!$D$2:$D$31,品項年度售價!$A$2:$A$31,$B5746,品項年度售價!$B$2:$B$31,$E5746)</f>
        <v>320</v>
      </c>
      <c r="I5746" s="4" t="n">
        <v>151</v>
      </c>
      <c r="J5746" s="14" t="n">
        <f aca="false">H5746*I5746</f>
        <v>48320</v>
      </c>
    </row>
    <row r="5747" customFormat="false" ht="15" hidden="false" customHeight="false" outlineLevel="0" collapsed="false">
      <c r="A5747" s="6" t="str">
        <f aca="false">TEXT(B5747,"0")&amp;"-"&amp;TEXT(C5747,"00")</f>
        <v>2026-06</v>
      </c>
      <c r="B5747" s="4" t="n">
        <v>2026</v>
      </c>
      <c r="C5747" s="4" t="n">
        <v>6</v>
      </c>
      <c r="D5747" s="9" t="s">
        <v>292</v>
      </c>
      <c r="E5747" s="9" t="s">
        <v>360</v>
      </c>
      <c r="F5747" s="12" t="str">
        <f aca="false">INDEX(品項主檔!$B$2:$B$11,MATCH($E5747,品項主檔!$A$2:$A$11,0))</f>
        <v>塔香涼麵</v>
      </c>
      <c r="G5747" s="12" t="str">
        <f aca="false">INDEX(品項主檔!$C$2:$C$11,MATCH($E5747,品項主檔!$A$2:$A$11,0))</f>
        <v>主食</v>
      </c>
      <c r="H5747" s="17" t="n">
        <f aca="false">SUMIFS(品項年度售價!$D$2:$D$31,品項年度售價!$A$2:$A$31,$B5747,品項年度售價!$B$2:$B$31,$E5747)</f>
        <v>195</v>
      </c>
      <c r="I5747" s="4" t="n">
        <v>607</v>
      </c>
      <c r="J5747" s="14" t="n">
        <f aca="false">H5747*I5747</f>
        <v>118365</v>
      </c>
    </row>
    <row r="5748" customFormat="false" ht="15" hidden="false" customHeight="false" outlineLevel="0" collapsed="false">
      <c r="A5748" s="6" t="str">
        <f aca="false">TEXT(B5748,"0")&amp;"-"&amp;TEXT(C5748,"00")</f>
        <v>2026-06</v>
      </c>
      <c r="B5748" s="4" t="n">
        <v>2026</v>
      </c>
      <c r="C5748" s="4" t="n">
        <v>6</v>
      </c>
      <c r="D5748" s="9" t="s">
        <v>292</v>
      </c>
      <c r="E5748" s="9" t="s">
        <v>362</v>
      </c>
      <c r="F5748" s="12" t="str">
        <f aca="false">INDEX(品項主檔!$B$2:$B$11,MATCH($E5748,品項主檔!$A$2:$A$11,0))</f>
        <v>海鮮炒飯</v>
      </c>
      <c r="G5748" s="12" t="str">
        <f aca="false">INDEX(品項主檔!$C$2:$C$11,MATCH($E5748,品項主檔!$A$2:$A$11,0))</f>
        <v>主食</v>
      </c>
      <c r="H5748" s="17" t="n">
        <f aca="false">SUMIFS(品項年度售價!$D$2:$D$31,品項年度售價!$A$2:$A$31,$B5748,品項年度售價!$B$2:$B$31,$E5748)</f>
        <v>265</v>
      </c>
      <c r="I5748" s="4" t="n">
        <v>390</v>
      </c>
      <c r="J5748" s="14" t="n">
        <f aca="false">H5748*I5748</f>
        <v>103350</v>
      </c>
    </row>
    <row r="5749" customFormat="false" ht="15" hidden="false" customHeight="false" outlineLevel="0" collapsed="false">
      <c r="A5749" s="6" t="str">
        <f aca="false">TEXT(B5749,"0")&amp;"-"&amp;TEXT(C5749,"00")</f>
        <v>2026-06</v>
      </c>
      <c r="B5749" s="4" t="n">
        <v>2026</v>
      </c>
      <c r="C5749" s="4" t="n">
        <v>6</v>
      </c>
      <c r="D5749" s="9" t="s">
        <v>292</v>
      </c>
      <c r="E5749" s="9" t="s">
        <v>364</v>
      </c>
      <c r="F5749" s="12" t="str">
        <f aca="false">INDEX(品項主檔!$B$2:$B$11,MATCH($E5749,品項主檔!$A$2:$A$11,0))</f>
        <v>酸辣湯</v>
      </c>
      <c r="G5749" s="12" t="str">
        <f aca="false">INDEX(品項主檔!$C$2:$C$11,MATCH($E5749,品項主檔!$A$2:$A$11,0))</f>
        <v>湯品</v>
      </c>
      <c r="H5749" s="17" t="n">
        <f aca="false">SUMIFS(品項年度售價!$D$2:$D$31,品項年度售價!$A$2:$A$31,$B5749,品項年度售價!$B$2:$B$31,$E5749)</f>
        <v>65</v>
      </c>
      <c r="I5749" s="4" t="n">
        <v>1751</v>
      </c>
      <c r="J5749" s="14" t="n">
        <f aca="false">H5749*I5749</f>
        <v>113815</v>
      </c>
    </row>
    <row r="5750" customFormat="false" ht="15" hidden="false" customHeight="false" outlineLevel="0" collapsed="false">
      <c r="A5750" s="6" t="str">
        <f aca="false">TEXT(B5750,"0")&amp;"-"&amp;TEXT(C5750,"00")</f>
        <v>2026-06</v>
      </c>
      <c r="B5750" s="4" t="n">
        <v>2026</v>
      </c>
      <c r="C5750" s="4" t="n">
        <v>6</v>
      </c>
      <c r="D5750" s="9" t="s">
        <v>292</v>
      </c>
      <c r="E5750" s="9" t="s">
        <v>367</v>
      </c>
      <c r="F5750" s="12" t="str">
        <f aca="false">INDEX(品項主檔!$B$2:$B$11,MATCH($E5750,品項主檔!$A$2:$A$11,0))</f>
        <v>招牌滷味拼盤</v>
      </c>
      <c r="G5750" s="12" t="str">
        <f aca="false">INDEX(品項主檔!$C$2:$C$11,MATCH($E5750,品項主檔!$A$2:$A$11,0))</f>
        <v>小菜</v>
      </c>
      <c r="H5750" s="17" t="n">
        <f aca="false">SUMIFS(品項年度售價!$D$2:$D$31,品項年度售價!$A$2:$A$31,$B5750,品項年度售價!$B$2:$B$31,$E5750)</f>
        <v>130</v>
      </c>
      <c r="I5750" s="4" t="n">
        <v>1567</v>
      </c>
      <c r="J5750" s="14" t="n">
        <f aca="false">H5750*I5750</f>
        <v>203710</v>
      </c>
    </row>
    <row r="5751" customFormat="false" ht="15" hidden="false" customHeight="false" outlineLevel="0" collapsed="false">
      <c r="A5751" s="6" t="str">
        <f aca="false">TEXT(B5751,"0")&amp;"-"&amp;TEXT(C5751,"00")</f>
        <v>2026-06</v>
      </c>
      <c r="B5751" s="4" t="n">
        <v>2026</v>
      </c>
      <c r="C5751" s="4" t="n">
        <v>6</v>
      </c>
      <c r="D5751" s="9" t="s">
        <v>292</v>
      </c>
      <c r="E5751" s="9" t="s">
        <v>370</v>
      </c>
      <c r="F5751" s="12" t="str">
        <f aca="false">INDEX(品項主檔!$B$2:$B$11,MATCH($E5751,品項主檔!$A$2:$A$11,0))</f>
        <v>古早味紅茶</v>
      </c>
      <c r="G5751" s="12" t="str">
        <f aca="false">INDEX(品項主檔!$C$2:$C$11,MATCH($E5751,品項主檔!$A$2:$A$11,0))</f>
        <v>飲品</v>
      </c>
      <c r="H5751" s="17" t="n">
        <f aca="false">SUMIFS(品項年度售價!$D$2:$D$31,品項年度售價!$A$2:$A$31,$B5751,品項年度售價!$B$2:$B$31,$E5751)</f>
        <v>45</v>
      </c>
      <c r="I5751" s="4" t="n">
        <v>5081</v>
      </c>
      <c r="J5751" s="14" t="n">
        <f aca="false">H5751*I5751</f>
        <v>228645</v>
      </c>
    </row>
    <row r="5752" customFormat="false" ht="15" hidden="false" customHeight="false" outlineLevel="0" collapsed="false">
      <c r="A5752" s="6" t="str">
        <f aca="false">TEXT(B5752,"0")&amp;"-"&amp;TEXT(C5752,"00")</f>
        <v>2026-06</v>
      </c>
      <c r="B5752" s="4" t="n">
        <v>2026</v>
      </c>
      <c r="C5752" s="4" t="n">
        <v>6</v>
      </c>
      <c r="D5752" s="9" t="s">
        <v>315</v>
      </c>
      <c r="E5752" s="9" t="s">
        <v>349</v>
      </c>
      <c r="F5752" s="12" t="str">
        <f aca="false">INDEX(品項主檔!$B$2:$B$11,MATCH($E5752,品項主檔!$A$2:$A$11,0))</f>
        <v>招牌牛肉麵</v>
      </c>
      <c r="G5752" s="12" t="str">
        <f aca="false">INDEX(品項主檔!$C$2:$C$11,MATCH($E5752,品項主檔!$A$2:$A$11,0))</f>
        <v>主食</v>
      </c>
      <c r="H5752" s="17" t="n">
        <f aca="false">SUMIFS(品項年度售價!$D$2:$D$31,品項年度售價!$A$2:$A$31,$B5752,品項年度售價!$B$2:$B$31,$E5752)</f>
        <v>305</v>
      </c>
      <c r="I5752" s="4" t="n">
        <v>288</v>
      </c>
      <c r="J5752" s="14" t="n">
        <f aca="false">H5752*I5752</f>
        <v>87840</v>
      </c>
    </row>
    <row r="5753" customFormat="false" ht="15" hidden="false" customHeight="false" outlineLevel="0" collapsed="false">
      <c r="A5753" s="6" t="str">
        <f aca="false">TEXT(B5753,"0")&amp;"-"&amp;TEXT(C5753,"00")</f>
        <v>2026-06</v>
      </c>
      <c r="B5753" s="4" t="n">
        <v>2026</v>
      </c>
      <c r="C5753" s="4" t="n">
        <v>6</v>
      </c>
      <c r="D5753" s="9" t="s">
        <v>315</v>
      </c>
      <c r="E5753" s="9" t="s">
        <v>352</v>
      </c>
      <c r="F5753" s="12" t="str">
        <f aca="false">INDEX(品項主檔!$B$2:$B$11,MATCH($E5753,品項主檔!$A$2:$A$11,0))</f>
        <v>三杯雞定食</v>
      </c>
      <c r="G5753" s="12" t="str">
        <f aca="false">INDEX(品項主檔!$C$2:$C$11,MATCH($E5753,品項主檔!$A$2:$A$11,0))</f>
        <v>主食</v>
      </c>
      <c r="H5753" s="17" t="n">
        <f aca="false">SUMIFS(品項年度售價!$D$2:$D$31,品項年度售價!$A$2:$A$31,$B5753,品項年度售價!$B$2:$B$31,$E5753)</f>
        <v>275</v>
      </c>
      <c r="I5753" s="4" t="n">
        <v>409</v>
      </c>
      <c r="J5753" s="14" t="n">
        <f aca="false">H5753*I5753</f>
        <v>112475</v>
      </c>
    </row>
    <row r="5754" customFormat="false" ht="15" hidden="false" customHeight="false" outlineLevel="0" collapsed="false">
      <c r="A5754" s="6" t="str">
        <f aca="false">TEXT(B5754,"0")&amp;"-"&amp;TEXT(C5754,"00")</f>
        <v>2026-06</v>
      </c>
      <c r="B5754" s="4" t="n">
        <v>2026</v>
      </c>
      <c r="C5754" s="4" t="n">
        <v>6</v>
      </c>
      <c r="D5754" s="9" t="s">
        <v>315</v>
      </c>
      <c r="E5754" s="9" t="s">
        <v>354</v>
      </c>
      <c r="F5754" s="12" t="str">
        <f aca="false">INDEX(品項主檔!$B$2:$B$11,MATCH($E5754,品項主檔!$A$2:$A$11,0))</f>
        <v>蔥油雞腿飯</v>
      </c>
      <c r="G5754" s="12" t="str">
        <f aca="false">INDEX(品項主檔!$C$2:$C$11,MATCH($E5754,品項主檔!$A$2:$A$11,0))</f>
        <v>主食</v>
      </c>
      <c r="H5754" s="17" t="n">
        <f aca="false">SUMIFS(品項年度售價!$D$2:$D$31,品項年度售價!$A$2:$A$31,$B5754,品項年度售價!$B$2:$B$31,$E5754)</f>
        <v>240</v>
      </c>
      <c r="I5754" s="4" t="n">
        <v>298</v>
      </c>
      <c r="J5754" s="14" t="n">
        <f aca="false">H5754*I5754</f>
        <v>71520</v>
      </c>
    </row>
    <row r="5755" customFormat="false" ht="15" hidden="false" customHeight="false" outlineLevel="0" collapsed="false">
      <c r="A5755" s="6" t="str">
        <f aca="false">TEXT(B5755,"0")&amp;"-"&amp;TEXT(C5755,"00")</f>
        <v>2026-06</v>
      </c>
      <c r="B5755" s="4" t="n">
        <v>2026</v>
      </c>
      <c r="C5755" s="4" t="n">
        <v>6</v>
      </c>
      <c r="D5755" s="9" t="s">
        <v>315</v>
      </c>
      <c r="E5755" s="9" t="s">
        <v>356</v>
      </c>
      <c r="F5755" s="12" t="str">
        <f aca="false">INDEX(品項主檔!$B$2:$B$11,MATCH($E5755,品項主檔!$A$2:$A$11,0))</f>
        <v>黑胡椒豬排飯</v>
      </c>
      <c r="G5755" s="12" t="str">
        <f aca="false">INDEX(品項主檔!$C$2:$C$11,MATCH($E5755,品項主檔!$A$2:$A$11,0))</f>
        <v>主食</v>
      </c>
      <c r="H5755" s="17" t="n">
        <f aca="false">SUMIFS(品項年度售價!$D$2:$D$31,品項年度售價!$A$2:$A$31,$B5755,品項年度售價!$B$2:$B$31,$E5755)</f>
        <v>255</v>
      </c>
      <c r="I5755" s="4" t="n">
        <v>353</v>
      </c>
      <c r="J5755" s="14" t="n">
        <f aca="false">H5755*I5755</f>
        <v>90015</v>
      </c>
    </row>
    <row r="5756" customFormat="false" ht="15" hidden="false" customHeight="false" outlineLevel="0" collapsed="false">
      <c r="A5756" s="6" t="str">
        <f aca="false">TEXT(B5756,"0")&amp;"-"&amp;TEXT(C5756,"00")</f>
        <v>2026-06</v>
      </c>
      <c r="B5756" s="4" t="n">
        <v>2026</v>
      </c>
      <c r="C5756" s="4" t="n">
        <v>6</v>
      </c>
      <c r="D5756" s="9" t="s">
        <v>315</v>
      </c>
      <c r="E5756" s="9" t="s">
        <v>358</v>
      </c>
      <c r="F5756" s="12" t="str">
        <f aca="false">INDEX(品項主檔!$B$2:$B$11,MATCH($E5756,品項主檔!$A$2:$A$11,0))</f>
        <v>麻油雞湯麵</v>
      </c>
      <c r="G5756" s="12" t="str">
        <f aca="false">INDEX(品項主檔!$C$2:$C$11,MATCH($E5756,品項主檔!$A$2:$A$11,0))</f>
        <v>主食</v>
      </c>
      <c r="H5756" s="17" t="n">
        <f aca="false">SUMIFS(品項年度售價!$D$2:$D$31,品項年度售價!$A$2:$A$31,$B5756,品項年度售價!$B$2:$B$31,$E5756)</f>
        <v>320</v>
      </c>
      <c r="I5756" s="4" t="n">
        <v>205</v>
      </c>
      <c r="J5756" s="14" t="n">
        <f aca="false">H5756*I5756</f>
        <v>65600</v>
      </c>
    </row>
    <row r="5757" customFormat="false" ht="15" hidden="false" customHeight="false" outlineLevel="0" collapsed="false">
      <c r="A5757" s="6" t="str">
        <f aca="false">TEXT(B5757,"0")&amp;"-"&amp;TEXT(C5757,"00")</f>
        <v>2026-06</v>
      </c>
      <c r="B5757" s="4" t="n">
        <v>2026</v>
      </c>
      <c r="C5757" s="4" t="n">
        <v>6</v>
      </c>
      <c r="D5757" s="9" t="s">
        <v>315</v>
      </c>
      <c r="E5757" s="9" t="s">
        <v>360</v>
      </c>
      <c r="F5757" s="12" t="str">
        <f aca="false">INDEX(品項主檔!$B$2:$B$11,MATCH($E5757,品項主檔!$A$2:$A$11,0))</f>
        <v>塔香涼麵</v>
      </c>
      <c r="G5757" s="12" t="str">
        <f aca="false">INDEX(品項主檔!$C$2:$C$11,MATCH($E5757,品項主檔!$A$2:$A$11,0))</f>
        <v>主食</v>
      </c>
      <c r="H5757" s="17" t="n">
        <f aca="false">SUMIFS(品項年度售價!$D$2:$D$31,品項年度售價!$A$2:$A$31,$B5757,品項年度售價!$B$2:$B$31,$E5757)</f>
        <v>195</v>
      </c>
      <c r="I5757" s="4" t="n">
        <v>478</v>
      </c>
      <c r="J5757" s="14" t="n">
        <f aca="false">H5757*I5757</f>
        <v>93210</v>
      </c>
    </row>
    <row r="5758" customFormat="false" ht="15" hidden="false" customHeight="false" outlineLevel="0" collapsed="false">
      <c r="A5758" s="6" t="str">
        <f aca="false">TEXT(B5758,"0")&amp;"-"&amp;TEXT(C5758,"00")</f>
        <v>2026-06</v>
      </c>
      <c r="B5758" s="4" t="n">
        <v>2026</v>
      </c>
      <c r="C5758" s="4" t="n">
        <v>6</v>
      </c>
      <c r="D5758" s="9" t="s">
        <v>315</v>
      </c>
      <c r="E5758" s="9" t="s">
        <v>362</v>
      </c>
      <c r="F5758" s="12" t="str">
        <f aca="false">INDEX(品項主檔!$B$2:$B$11,MATCH($E5758,品項主檔!$A$2:$A$11,0))</f>
        <v>海鮮炒飯</v>
      </c>
      <c r="G5758" s="12" t="str">
        <f aca="false">INDEX(品項主檔!$C$2:$C$11,MATCH($E5758,品項主檔!$A$2:$A$11,0))</f>
        <v>主食</v>
      </c>
      <c r="H5758" s="17" t="n">
        <f aca="false">SUMIFS(品項年度售價!$D$2:$D$31,品項年度售價!$A$2:$A$31,$B5758,品項年度售價!$B$2:$B$31,$E5758)</f>
        <v>265</v>
      </c>
      <c r="I5758" s="4" t="n">
        <v>428</v>
      </c>
      <c r="J5758" s="14" t="n">
        <f aca="false">H5758*I5758</f>
        <v>113420</v>
      </c>
    </row>
    <row r="5759" customFormat="false" ht="15" hidden="false" customHeight="false" outlineLevel="0" collapsed="false">
      <c r="A5759" s="6" t="str">
        <f aca="false">TEXT(B5759,"0")&amp;"-"&amp;TEXT(C5759,"00")</f>
        <v>2026-06</v>
      </c>
      <c r="B5759" s="4" t="n">
        <v>2026</v>
      </c>
      <c r="C5759" s="4" t="n">
        <v>6</v>
      </c>
      <c r="D5759" s="9" t="s">
        <v>315</v>
      </c>
      <c r="E5759" s="9" t="s">
        <v>364</v>
      </c>
      <c r="F5759" s="12" t="str">
        <f aca="false">INDEX(品項主檔!$B$2:$B$11,MATCH($E5759,品項主檔!$A$2:$A$11,0))</f>
        <v>酸辣湯</v>
      </c>
      <c r="G5759" s="12" t="str">
        <f aca="false">INDEX(品項主檔!$C$2:$C$11,MATCH($E5759,品項主檔!$A$2:$A$11,0))</f>
        <v>湯品</v>
      </c>
      <c r="H5759" s="17" t="n">
        <f aca="false">SUMIFS(品項年度售價!$D$2:$D$31,品項年度售價!$A$2:$A$31,$B5759,品項年度售價!$B$2:$B$31,$E5759)</f>
        <v>65</v>
      </c>
      <c r="I5759" s="4" t="n">
        <v>1564</v>
      </c>
      <c r="J5759" s="14" t="n">
        <f aca="false">H5759*I5759</f>
        <v>101660</v>
      </c>
    </row>
    <row r="5760" customFormat="false" ht="15" hidden="false" customHeight="false" outlineLevel="0" collapsed="false">
      <c r="A5760" s="6" t="str">
        <f aca="false">TEXT(B5760,"0")&amp;"-"&amp;TEXT(C5760,"00")</f>
        <v>2026-06</v>
      </c>
      <c r="B5760" s="4" t="n">
        <v>2026</v>
      </c>
      <c r="C5760" s="4" t="n">
        <v>6</v>
      </c>
      <c r="D5760" s="9" t="s">
        <v>315</v>
      </c>
      <c r="E5760" s="9" t="s">
        <v>367</v>
      </c>
      <c r="F5760" s="12" t="str">
        <f aca="false">INDEX(品項主檔!$B$2:$B$11,MATCH($E5760,品項主檔!$A$2:$A$11,0))</f>
        <v>招牌滷味拼盤</v>
      </c>
      <c r="G5760" s="12" t="str">
        <f aca="false">INDEX(品項主檔!$C$2:$C$11,MATCH($E5760,品項主檔!$A$2:$A$11,0))</f>
        <v>小菜</v>
      </c>
      <c r="H5760" s="17" t="n">
        <f aca="false">SUMIFS(品項年度售價!$D$2:$D$31,品項年度售價!$A$2:$A$31,$B5760,品項年度售價!$B$2:$B$31,$E5760)</f>
        <v>130</v>
      </c>
      <c r="I5760" s="4" t="n">
        <v>1549</v>
      </c>
      <c r="J5760" s="14" t="n">
        <f aca="false">H5760*I5760</f>
        <v>201370</v>
      </c>
    </row>
    <row r="5761" customFormat="false" ht="15" hidden="false" customHeight="false" outlineLevel="0" collapsed="false">
      <c r="A5761" s="6" t="str">
        <f aca="false">TEXT(B5761,"0")&amp;"-"&amp;TEXT(C5761,"00")</f>
        <v>2026-06</v>
      </c>
      <c r="B5761" s="4" t="n">
        <v>2026</v>
      </c>
      <c r="C5761" s="4" t="n">
        <v>6</v>
      </c>
      <c r="D5761" s="9" t="s">
        <v>315</v>
      </c>
      <c r="E5761" s="9" t="s">
        <v>370</v>
      </c>
      <c r="F5761" s="12" t="str">
        <f aca="false">INDEX(品項主檔!$B$2:$B$11,MATCH($E5761,品項主檔!$A$2:$A$11,0))</f>
        <v>古早味紅茶</v>
      </c>
      <c r="G5761" s="12" t="str">
        <f aca="false">INDEX(品項主檔!$C$2:$C$11,MATCH($E5761,品項主檔!$A$2:$A$11,0))</f>
        <v>飲品</v>
      </c>
      <c r="H5761" s="17" t="n">
        <f aca="false">SUMIFS(品項年度售價!$D$2:$D$31,品項年度售價!$A$2:$A$31,$B5761,品項年度售價!$B$2:$B$31,$E5761)</f>
        <v>45</v>
      </c>
      <c r="I5761" s="4" t="n">
        <v>4445</v>
      </c>
      <c r="J5761" s="14" t="n">
        <f aca="false">H5761*I5761</f>
        <v>200025</v>
      </c>
    </row>
    <row r="5762" customFormat="false" ht="15" hidden="false" customHeight="false" outlineLevel="0" collapsed="false">
      <c r="A5762" s="6" t="str">
        <f aca="false">TEXT(B5762,"0")&amp;"-"&amp;TEXT(C5762,"00")</f>
        <v>2026-07</v>
      </c>
      <c r="B5762" s="4" t="n">
        <v>2026</v>
      </c>
      <c r="C5762" s="4" t="n">
        <v>7</v>
      </c>
      <c r="D5762" s="9" t="s">
        <v>294</v>
      </c>
      <c r="E5762" s="9" t="s">
        <v>349</v>
      </c>
      <c r="F5762" s="12" t="str">
        <f aca="false">INDEX(品項主檔!$B$2:$B$11,MATCH($E5762,品項主檔!$A$2:$A$11,0))</f>
        <v>招牌牛肉麵</v>
      </c>
      <c r="G5762" s="12" t="str">
        <f aca="false">INDEX(品項主檔!$C$2:$C$11,MATCH($E5762,品項主檔!$A$2:$A$11,0))</f>
        <v>主食</v>
      </c>
      <c r="H5762" s="17" t="n">
        <f aca="false">SUMIFS(品項年度售價!$D$2:$D$31,品項年度售價!$A$2:$A$31,$B5762,品項年度售價!$B$2:$B$31,$E5762)</f>
        <v>305</v>
      </c>
      <c r="I5762" s="4" t="n">
        <v>624</v>
      </c>
      <c r="J5762" s="14" t="n">
        <f aca="false">H5762*I5762</f>
        <v>190320</v>
      </c>
    </row>
    <row r="5763" customFormat="false" ht="15" hidden="false" customHeight="false" outlineLevel="0" collapsed="false">
      <c r="A5763" s="6" t="str">
        <f aca="false">TEXT(B5763,"0")&amp;"-"&amp;TEXT(C5763,"00")</f>
        <v>2026-07</v>
      </c>
      <c r="B5763" s="4" t="n">
        <v>2026</v>
      </c>
      <c r="C5763" s="4" t="n">
        <v>7</v>
      </c>
      <c r="D5763" s="9" t="s">
        <v>294</v>
      </c>
      <c r="E5763" s="9" t="s">
        <v>352</v>
      </c>
      <c r="F5763" s="12" t="str">
        <f aca="false">INDEX(品項主檔!$B$2:$B$11,MATCH($E5763,品項主檔!$A$2:$A$11,0))</f>
        <v>三杯雞定食</v>
      </c>
      <c r="G5763" s="12" t="str">
        <f aca="false">INDEX(品項主檔!$C$2:$C$11,MATCH($E5763,品項主檔!$A$2:$A$11,0))</f>
        <v>主食</v>
      </c>
      <c r="H5763" s="17" t="n">
        <f aca="false">SUMIFS(品項年度售價!$D$2:$D$31,品項年度售價!$A$2:$A$31,$B5763,品項年度售價!$B$2:$B$31,$E5763)</f>
        <v>275</v>
      </c>
      <c r="I5763" s="4" t="n">
        <v>672</v>
      </c>
      <c r="J5763" s="14" t="n">
        <f aca="false">H5763*I5763</f>
        <v>184800</v>
      </c>
    </row>
    <row r="5764" customFormat="false" ht="15" hidden="false" customHeight="false" outlineLevel="0" collapsed="false">
      <c r="A5764" s="6" t="str">
        <f aca="false">TEXT(B5764,"0")&amp;"-"&amp;TEXT(C5764,"00")</f>
        <v>2026-07</v>
      </c>
      <c r="B5764" s="4" t="n">
        <v>2026</v>
      </c>
      <c r="C5764" s="4" t="n">
        <v>7</v>
      </c>
      <c r="D5764" s="9" t="s">
        <v>294</v>
      </c>
      <c r="E5764" s="9" t="s">
        <v>354</v>
      </c>
      <c r="F5764" s="12" t="str">
        <f aca="false">INDEX(品項主檔!$B$2:$B$11,MATCH($E5764,品項主檔!$A$2:$A$11,0))</f>
        <v>蔥油雞腿飯</v>
      </c>
      <c r="G5764" s="12" t="str">
        <f aca="false">INDEX(品項主檔!$C$2:$C$11,MATCH($E5764,品項主檔!$A$2:$A$11,0))</f>
        <v>主食</v>
      </c>
      <c r="H5764" s="17" t="n">
        <f aca="false">SUMIFS(品項年度售價!$D$2:$D$31,品項年度售價!$A$2:$A$31,$B5764,品項年度售價!$B$2:$B$31,$E5764)</f>
        <v>240</v>
      </c>
      <c r="I5764" s="4" t="n">
        <v>743</v>
      </c>
      <c r="J5764" s="14" t="n">
        <f aca="false">H5764*I5764</f>
        <v>178320</v>
      </c>
    </row>
    <row r="5765" customFormat="false" ht="15" hidden="false" customHeight="false" outlineLevel="0" collapsed="false">
      <c r="A5765" s="6" t="str">
        <f aca="false">TEXT(B5765,"0")&amp;"-"&amp;TEXT(C5765,"00")</f>
        <v>2026-07</v>
      </c>
      <c r="B5765" s="4" t="n">
        <v>2026</v>
      </c>
      <c r="C5765" s="4" t="n">
        <v>7</v>
      </c>
      <c r="D5765" s="9" t="s">
        <v>294</v>
      </c>
      <c r="E5765" s="9" t="s">
        <v>356</v>
      </c>
      <c r="F5765" s="12" t="str">
        <f aca="false">INDEX(品項主檔!$B$2:$B$11,MATCH($E5765,品項主檔!$A$2:$A$11,0))</f>
        <v>黑胡椒豬排飯</v>
      </c>
      <c r="G5765" s="12" t="str">
        <f aca="false">INDEX(品項主檔!$C$2:$C$11,MATCH($E5765,品項主檔!$A$2:$A$11,0))</f>
        <v>主食</v>
      </c>
      <c r="H5765" s="17" t="n">
        <f aca="false">SUMIFS(品項年度售價!$D$2:$D$31,品項年度售價!$A$2:$A$31,$B5765,品項年度售價!$B$2:$B$31,$E5765)</f>
        <v>255</v>
      </c>
      <c r="I5765" s="4" t="n">
        <v>522</v>
      </c>
      <c r="J5765" s="14" t="n">
        <f aca="false">H5765*I5765</f>
        <v>133110</v>
      </c>
    </row>
    <row r="5766" customFormat="false" ht="15" hidden="false" customHeight="false" outlineLevel="0" collapsed="false">
      <c r="A5766" s="6" t="str">
        <f aca="false">TEXT(B5766,"0")&amp;"-"&amp;TEXT(C5766,"00")</f>
        <v>2026-07</v>
      </c>
      <c r="B5766" s="4" t="n">
        <v>2026</v>
      </c>
      <c r="C5766" s="4" t="n">
        <v>7</v>
      </c>
      <c r="D5766" s="9" t="s">
        <v>294</v>
      </c>
      <c r="E5766" s="9" t="s">
        <v>358</v>
      </c>
      <c r="F5766" s="12" t="str">
        <f aca="false">INDEX(品項主檔!$B$2:$B$11,MATCH($E5766,品項主檔!$A$2:$A$11,0))</f>
        <v>麻油雞湯麵</v>
      </c>
      <c r="G5766" s="12" t="str">
        <f aca="false">INDEX(品項主檔!$C$2:$C$11,MATCH($E5766,品項主檔!$A$2:$A$11,0))</f>
        <v>主食</v>
      </c>
      <c r="H5766" s="17" t="n">
        <f aca="false">SUMIFS(品項年度售價!$D$2:$D$31,品項年度售價!$A$2:$A$31,$B5766,品項年度售價!$B$2:$B$31,$E5766)</f>
        <v>320</v>
      </c>
      <c r="I5766" s="4" t="n">
        <v>233</v>
      </c>
      <c r="J5766" s="14" t="n">
        <f aca="false">H5766*I5766</f>
        <v>74560</v>
      </c>
    </row>
    <row r="5767" customFormat="false" ht="15" hidden="false" customHeight="false" outlineLevel="0" collapsed="false">
      <c r="A5767" s="6" t="str">
        <f aca="false">TEXT(B5767,"0")&amp;"-"&amp;TEXT(C5767,"00")</f>
        <v>2026-07</v>
      </c>
      <c r="B5767" s="4" t="n">
        <v>2026</v>
      </c>
      <c r="C5767" s="4" t="n">
        <v>7</v>
      </c>
      <c r="D5767" s="9" t="s">
        <v>294</v>
      </c>
      <c r="E5767" s="9" t="s">
        <v>360</v>
      </c>
      <c r="F5767" s="12" t="str">
        <f aca="false">INDEX(品項主檔!$B$2:$B$11,MATCH($E5767,品項主檔!$A$2:$A$11,0))</f>
        <v>塔香涼麵</v>
      </c>
      <c r="G5767" s="12" t="str">
        <f aca="false">INDEX(品項主檔!$C$2:$C$11,MATCH($E5767,品項主檔!$A$2:$A$11,0))</f>
        <v>主食</v>
      </c>
      <c r="H5767" s="17" t="n">
        <f aca="false">SUMIFS(品項年度售價!$D$2:$D$31,品項年度售價!$A$2:$A$31,$B5767,品項年度售價!$B$2:$B$31,$E5767)</f>
        <v>195</v>
      </c>
      <c r="I5767" s="4" t="n">
        <v>1179</v>
      </c>
      <c r="J5767" s="14" t="n">
        <f aca="false">H5767*I5767</f>
        <v>229905</v>
      </c>
    </row>
    <row r="5768" customFormat="false" ht="15" hidden="false" customHeight="false" outlineLevel="0" collapsed="false">
      <c r="A5768" s="6" t="str">
        <f aca="false">TEXT(B5768,"0")&amp;"-"&amp;TEXT(C5768,"00")</f>
        <v>2026-07</v>
      </c>
      <c r="B5768" s="4" t="n">
        <v>2026</v>
      </c>
      <c r="C5768" s="4" t="n">
        <v>7</v>
      </c>
      <c r="D5768" s="9" t="s">
        <v>294</v>
      </c>
      <c r="E5768" s="9" t="s">
        <v>362</v>
      </c>
      <c r="F5768" s="12" t="str">
        <f aca="false">INDEX(品項主檔!$B$2:$B$11,MATCH($E5768,品項主檔!$A$2:$A$11,0))</f>
        <v>海鮮炒飯</v>
      </c>
      <c r="G5768" s="12" t="str">
        <f aca="false">INDEX(品項主檔!$C$2:$C$11,MATCH($E5768,品項主檔!$A$2:$A$11,0))</f>
        <v>主食</v>
      </c>
      <c r="H5768" s="17" t="n">
        <f aca="false">SUMIFS(品項年度售價!$D$2:$D$31,品項年度售價!$A$2:$A$31,$B5768,品項年度售價!$B$2:$B$31,$E5768)</f>
        <v>265</v>
      </c>
      <c r="I5768" s="4" t="n">
        <v>543</v>
      </c>
      <c r="J5768" s="14" t="n">
        <f aca="false">H5768*I5768</f>
        <v>143895</v>
      </c>
    </row>
    <row r="5769" customFormat="false" ht="15" hidden="false" customHeight="false" outlineLevel="0" collapsed="false">
      <c r="A5769" s="6" t="str">
        <f aca="false">TEXT(B5769,"0")&amp;"-"&amp;TEXT(C5769,"00")</f>
        <v>2026-07</v>
      </c>
      <c r="B5769" s="4" t="n">
        <v>2026</v>
      </c>
      <c r="C5769" s="4" t="n">
        <v>7</v>
      </c>
      <c r="D5769" s="9" t="s">
        <v>294</v>
      </c>
      <c r="E5769" s="9" t="s">
        <v>364</v>
      </c>
      <c r="F5769" s="12" t="str">
        <f aca="false">INDEX(品項主檔!$B$2:$B$11,MATCH($E5769,品項主檔!$A$2:$A$11,0))</f>
        <v>酸辣湯</v>
      </c>
      <c r="G5769" s="12" t="str">
        <f aca="false">INDEX(品項主檔!$C$2:$C$11,MATCH($E5769,品項主檔!$A$2:$A$11,0))</f>
        <v>湯品</v>
      </c>
      <c r="H5769" s="17" t="n">
        <f aca="false">SUMIFS(品項年度售價!$D$2:$D$31,品項年度售價!$A$2:$A$31,$B5769,品項年度售價!$B$2:$B$31,$E5769)</f>
        <v>65</v>
      </c>
      <c r="I5769" s="4" t="n">
        <v>3116</v>
      </c>
      <c r="J5769" s="14" t="n">
        <f aca="false">H5769*I5769</f>
        <v>202540</v>
      </c>
    </row>
    <row r="5770" customFormat="false" ht="15" hidden="false" customHeight="false" outlineLevel="0" collapsed="false">
      <c r="A5770" s="6" t="str">
        <f aca="false">TEXT(B5770,"0")&amp;"-"&amp;TEXT(C5770,"00")</f>
        <v>2026-07</v>
      </c>
      <c r="B5770" s="4" t="n">
        <v>2026</v>
      </c>
      <c r="C5770" s="4" t="n">
        <v>7</v>
      </c>
      <c r="D5770" s="9" t="s">
        <v>294</v>
      </c>
      <c r="E5770" s="9" t="s">
        <v>367</v>
      </c>
      <c r="F5770" s="12" t="str">
        <f aca="false">INDEX(品項主檔!$B$2:$B$11,MATCH($E5770,品項主檔!$A$2:$A$11,0))</f>
        <v>招牌滷味拼盤</v>
      </c>
      <c r="G5770" s="12" t="str">
        <f aca="false">INDEX(品項主檔!$C$2:$C$11,MATCH($E5770,品項主檔!$A$2:$A$11,0))</f>
        <v>小菜</v>
      </c>
      <c r="H5770" s="17" t="n">
        <f aca="false">SUMIFS(品項年度售價!$D$2:$D$31,品項年度售價!$A$2:$A$31,$B5770,品項年度售價!$B$2:$B$31,$E5770)</f>
        <v>130</v>
      </c>
      <c r="I5770" s="4" t="n">
        <v>2472</v>
      </c>
      <c r="J5770" s="14" t="n">
        <f aca="false">H5770*I5770</f>
        <v>321360</v>
      </c>
    </row>
    <row r="5771" customFormat="false" ht="15" hidden="false" customHeight="false" outlineLevel="0" collapsed="false">
      <c r="A5771" s="6" t="str">
        <f aca="false">TEXT(B5771,"0")&amp;"-"&amp;TEXT(C5771,"00")</f>
        <v>2026-07</v>
      </c>
      <c r="B5771" s="4" t="n">
        <v>2026</v>
      </c>
      <c r="C5771" s="4" t="n">
        <v>7</v>
      </c>
      <c r="D5771" s="9" t="s">
        <v>294</v>
      </c>
      <c r="E5771" s="9" t="s">
        <v>370</v>
      </c>
      <c r="F5771" s="12" t="str">
        <f aca="false">INDEX(品項主檔!$B$2:$B$11,MATCH($E5771,品項主檔!$A$2:$A$11,0))</f>
        <v>古早味紅茶</v>
      </c>
      <c r="G5771" s="12" t="str">
        <f aca="false">INDEX(品項主檔!$C$2:$C$11,MATCH($E5771,品項主檔!$A$2:$A$11,0))</f>
        <v>飲品</v>
      </c>
      <c r="H5771" s="17" t="n">
        <f aca="false">SUMIFS(品項年度售價!$D$2:$D$31,品項年度售價!$A$2:$A$31,$B5771,品項年度售價!$B$2:$B$31,$E5771)</f>
        <v>45</v>
      </c>
      <c r="I5771" s="4" t="n">
        <v>8174</v>
      </c>
      <c r="J5771" s="14" t="n">
        <f aca="false">H5771*I5771</f>
        <v>367830</v>
      </c>
    </row>
    <row r="5772" customFormat="false" ht="15" hidden="false" customHeight="false" outlineLevel="0" collapsed="false">
      <c r="A5772" s="6" t="str">
        <f aca="false">TEXT(B5772,"0")&amp;"-"&amp;TEXT(C5772,"00")</f>
        <v>2026-07</v>
      </c>
      <c r="B5772" s="4" t="n">
        <v>2026</v>
      </c>
      <c r="C5772" s="4" t="n">
        <v>7</v>
      </c>
      <c r="D5772" s="9" t="s">
        <v>297</v>
      </c>
      <c r="E5772" s="9" t="s">
        <v>349</v>
      </c>
      <c r="F5772" s="12" t="str">
        <f aca="false">INDEX(品項主檔!$B$2:$B$11,MATCH($E5772,品項主檔!$A$2:$A$11,0))</f>
        <v>招牌牛肉麵</v>
      </c>
      <c r="G5772" s="12" t="str">
        <f aca="false">INDEX(品項主檔!$C$2:$C$11,MATCH($E5772,品項主檔!$A$2:$A$11,0))</f>
        <v>主食</v>
      </c>
      <c r="H5772" s="17" t="n">
        <f aca="false">SUMIFS(品項年度售價!$D$2:$D$31,品項年度售價!$A$2:$A$31,$B5772,品項年度售價!$B$2:$B$31,$E5772)</f>
        <v>305</v>
      </c>
      <c r="I5772" s="4" t="n">
        <v>392</v>
      </c>
      <c r="J5772" s="14" t="n">
        <f aca="false">H5772*I5772</f>
        <v>119560</v>
      </c>
    </row>
    <row r="5773" customFormat="false" ht="15" hidden="false" customHeight="false" outlineLevel="0" collapsed="false">
      <c r="A5773" s="6" t="str">
        <f aca="false">TEXT(B5773,"0")&amp;"-"&amp;TEXT(C5773,"00")</f>
        <v>2026-07</v>
      </c>
      <c r="B5773" s="4" t="n">
        <v>2026</v>
      </c>
      <c r="C5773" s="4" t="n">
        <v>7</v>
      </c>
      <c r="D5773" s="9" t="s">
        <v>297</v>
      </c>
      <c r="E5773" s="9" t="s">
        <v>352</v>
      </c>
      <c r="F5773" s="12" t="str">
        <f aca="false">INDEX(品項主檔!$B$2:$B$11,MATCH($E5773,品項主檔!$A$2:$A$11,0))</f>
        <v>三杯雞定食</v>
      </c>
      <c r="G5773" s="12" t="str">
        <f aca="false">INDEX(品項主檔!$C$2:$C$11,MATCH($E5773,品項主檔!$A$2:$A$11,0))</f>
        <v>主食</v>
      </c>
      <c r="H5773" s="17" t="n">
        <f aca="false">SUMIFS(品項年度售價!$D$2:$D$31,品項年度售價!$A$2:$A$31,$B5773,品項年度售價!$B$2:$B$31,$E5773)</f>
        <v>275</v>
      </c>
      <c r="I5773" s="4" t="n">
        <v>386</v>
      </c>
      <c r="J5773" s="14" t="n">
        <f aca="false">H5773*I5773</f>
        <v>106150</v>
      </c>
    </row>
    <row r="5774" customFormat="false" ht="15" hidden="false" customHeight="false" outlineLevel="0" collapsed="false">
      <c r="A5774" s="6" t="str">
        <f aca="false">TEXT(B5774,"0")&amp;"-"&amp;TEXT(C5774,"00")</f>
        <v>2026-07</v>
      </c>
      <c r="B5774" s="4" t="n">
        <v>2026</v>
      </c>
      <c r="C5774" s="4" t="n">
        <v>7</v>
      </c>
      <c r="D5774" s="9" t="s">
        <v>297</v>
      </c>
      <c r="E5774" s="9" t="s">
        <v>354</v>
      </c>
      <c r="F5774" s="12" t="str">
        <f aca="false">INDEX(品項主檔!$B$2:$B$11,MATCH($E5774,品項主檔!$A$2:$A$11,0))</f>
        <v>蔥油雞腿飯</v>
      </c>
      <c r="G5774" s="12" t="str">
        <f aca="false">INDEX(品項主檔!$C$2:$C$11,MATCH($E5774,品項主檔!$A$2:$A$11,0))</f>
        <v>主食</v>
      </c>
      <c r="H5774" s="17" t="n">
        <f aca="false">SUMIFS(品項年度售價!$D$2:$D$31,品項年度售價!$A$2:$A$31,$B5774,品項年度售價!$B$2:$B$31,$E5774)</f>
        <v>240</v>
      </c>
      <c r="I5774" s="4" t="n">
        <v>413</v>
      </c>
      <c r="J5774" s="14" t="n">
        <f aca="false">H5774*I5774</f>
        <v>99120</v>
      </c>
    </row>
    <row r="5775" customFormat="false" ht="15" hidden="false" customHeight="false" outlineLevel="0" collapsed="false">
      <c r="A5775" s="6" t="str">
        <f aca="false">TEXT(B5775,"0")&amp;"-"&amp;TEXT(C5775,"00")</f>
        <v>2026-07</v>
      </c>
      <c r="B5775" s="4" t="n">
        <v>2026</v>
      </c>
      <c r="C5775" s="4" t="n">
        <v>7</v>
      </c>
      <c r="D5775" s="9" t="s">
        <v>297</v>
      </c>
      <c r="E5775" s="9" t="s">
        <v>356</v>
      </c>
      <c r="F5775" s="12" t="str">
        <f aca="false">INDEX(品項主檔!$B$2:$B$11,MATCH($E5775,品項主檔!$A$2:$A$11,0))</f>
        <v>黑胡椒豬排飯</v>
      </c>
      <c r="G5775" s="12" t="str">
        <f aca="false">INDEX(品項主檔!$C$2:$C$11,MATCH($E5775,品項主檔!$A$2:$A$11,0))</f>
        <v>主食</v>
      </c>
      <c r="H5775" s="17" t="n">
        <f aca="false">SUMIFS(品項年度售價!$D$2:$D$31,品項年度售價!$A$2:$A$31,$B5775,品項年度售價!$B$2:$B$31,$E5775)</f>
        <v>255</v>
      </c>
      <c r="I5775" s="4" t="n">
        <v>500</v>
      </c>
      <c r="J5775" s="14" t="n">
        <f aca="false">H5775*I5775</f>
        <v>127500</v>
      </c>
    </row>
    <row r="5776" customFormat="false" ht="15" hidden="false" customHeight="false" outlineLevel="0" collapsed="false">
      <c r="A5776" s="6" t="str">
        <f aca="false">TEXT(B5776,"0")&amp;"-"&amp;TEXT(C5776,"00")</f>
        <v>2026-07</v>
      </c>
      <c r="B5776" s="4" t="n">
        <v>2026</v>
      </c>
      <c r="C5776" s="4" t="n">
        <v>7</v>
      </c>
      <c r="D5776" s="9" t="s">
        <v>297</v>
      </c>
      <c r="E5776" s="9" t="s">
        <v>358</v>
      </c>
      <c r="F5776" s="12" t="str">
        <f aca="false">INDEX(品項主檔!$B$2:$B$11,MATCH($E5776,品項主檔!$A$2:$A$11,0))</f>
        <v>麻油雞湯麵</v>
      </c>
      <c r="G5776" s="12" t="str">
        <f aca="false">INDEX(品項主檔!$C$2:$C$11,MATCH($E5776,品項主檔!$A$2:$A$11,0))</f>
        <v>主食</v>
      </c>
      <c r="H5776" s="17" t="n">
        <f aca="false">SUMIFS(品項年度售價!$D$2:$D$31,品項年度售價!$A$2:$A$31,$B5776,品項年度售價!$B$2:$B$31,$E5776)</f>
        <v>320</v>
      </c>
      <c r="I5776" s="4" t="n">
        <v>212</v>
      </c>
      <c r="J5776" s="14" t="n">
        <f aca="false">H5776*I5776</f>
        <v>67840</v>
      </c>
    </row>
    <row r="5777" customFormat="false" ht="15" hidden="false" customHeight="false" outlineLevel="0" collapsed="false">
      <c r="A5777" s="6" t="str">
        <f aca="false">TEXT(B5777,"0")&amp;"-"&amp;TEXT(C5777,"00")</f>
        <v>2026-07</v>
      </c>
      <c r="B5777" s="4" t="n">
        <v>2026</v>
      </c>
      <c r="C5777" s="4" t="n">
        <v>7</v>
      </c>
      <c r="D5777" s="9" t="s">
        <v>297</v>
      </c>
      <c r="E5777" s="9" t="s">
        <v>360</v>
      </c>
      <c r="F5777" s="12" t="str">
        <f aca="false">INDEX(品項主檔!$B$2:$B$11,MATCH($E5777,品項主檔!$A$2:$A$11,0))</f>
        <v>塔香涼麵</v>
      </c>
      <c r="G5777" s="12" t="str">
        <f aca="false">INDEX(品項主檔!$C$2:$C$11,MATCH($E5777,品項主檔!$A$2:$A$11,0))</f>
        <v>主食</v>
      </c>
      <c r="H5777" s="17" t="n">
        <f aca="false">SUMIFS(品項年度售價!$D$2:$D$31,品項年度售價!$A$2:$A$31,$B5777,品項年度售價!$B$2:$B$31,$E5777)</f>
        <v>195</v>
      </c>
      <c r="I5777" s="4" t="n">
        <v>743</v>
      </c>
      <c r="J5777" s="14" t="n">
        <f aca="false">H5777*I5777</f>
        <v>144885</v>
      </c>
    </row>
    <row r="5778" customFormat="false" ht="15" hidden="false" customHeight="false" outlineLevel="0" collapsed="false">
      <c r="A5778" s="6" t="str">
        <f aca="false">TEXT(B5778,"0")&amp;"-"&amp;TEXT(C5778,"00")</f>
        <v>2026-07</v>
      </c>
      <c r="B5778" s="4" t="n">
        <v>2026</v>
      </c>
      <c r="C5778" s="4" t="n">
        <v>7</v>
      </c>
      <c r="D5778" s="9" t="s">
        <v>297</v>
      </c>
      <c r="E5778" s="9" t="s">
        <v>362</v>
      </c>
      <c r="F5778" s="12" t="str">
        <f aca="false">INDEX(品項主檔!$B$2:$B$11,MATCH($E5778,品項主檔!$A$2:$A$11,0))</f>
        <v>海鮮炒飯</v>
      </c>
      <c r="G5778" s="12" t="str">
        <f aca="false">INDEX(品項主檔!$C$2:$C$11,MATCH($E5778,品項主檔!$A$2:$A$11,0))</f>
        <v>主食</v>
      </c>
      <c r="H5778" s="17" t="n">
        <f aca="false">SUMIFS(品項年度售價!$D$2:$D$31,品項年度售價!$A$2:$A$31,$B5778,品項年度售價!$B$2:$B$31,$E5778)</f>
        <v>265</v>
      </c>
      <c r="I5778" s="4" t="n">
        <v>518</v>
      </c>
      <c r="J5778" s="14" t="n">
        <f aca="false">H5778*I5778</f>
        <v>137270</v>
      </c>
    </row>
    <row r="5779" customFormat="false" ht="15" hidden="false" customHeight="false" outlineLevel="0" collapsed="false">
      <c r="A5779" s="6" t="str">
        <f aca="false">TEXT(B5779,"0")&amp;"-"&amp;TEXT(C5779,"00")</f>
        <v>2026-07</v>
      </c>
      <c r="B5779" s="4" t="n">
        <v>2026</v>
      </c>
      <c r="C5779" s="4" t="n">
        <v>7</v>
      </c>
      <c r="D5779" s="9" t="s">
        <v>297</v>
      </c>
      <c r="E5779" s="9" t="s">
        <v>364</v>
      </c>
      <c r="F5779" s="12" t="str">
        <f aca="false">INDEX(品項主檔!$B$2:$B$11,MATCH($E5779,品項主檔!$A$2:$A$11,0))</f>
        <v>酸辣湯</v>
      </c>
      <c r="G5779" s="12" t="str">
        <f aca="false">INDEX(品項主檔!$C$2:$C$11,MATCH($E5779,品項主檔!$A$2:$A$11,0))</f>
        <v>湯品</v>
      </c>
      <c r="H5779" s="17" t="n">
        <f aca="false">SUMIFS(品項年度售價!$D$2:$D$31,品項年度售價!$A$2:$A$31,$B5779,品項年度售價!$B$2:$B$31,$E5779)</f>
        <v>65</v>
      </c>
      <c r="I5779" s="4" t="n">
        <v>1628</v>
      </c>
      <c r="J5779" s="14" t="n">
        <f aca="false">H5779*I5779</f>
        <v>105820</v>
      </c>
    </row>
    <row r="5780" customFormat="false" ht="15" hidden="false" customHeight="false" outlineLevel="0" collapsed="false">
      <c r="A5780" s="6" t="str">
        <f aca="false">TEXT(B5780,"0")&amp;"-"&amp;TEXT(C5780,"00")</f>
        <v>2026-07</v>
      </c>
      <c r="B5780" s="4" t="n">
        <v>2026</v>
      </c>
      <c r="C5780" s="4" t="n">
        <v>7</v>
      </c>
      <c r="D5780" s="9" t="s">
        <v>297</v>
      </c>
      <c r="E5780" s="9" t="s">
        <v>367</v>
      </c>
      <c r="F5780" s="12" t="str">
        <f aca="false">INDEX(品項主檔!$B$2:$B$11,MATCH($E5780,品項主檔!$A$2:$A$11,0))</f>
        <v>招牌滷味拼盤</v>
      </c>
      <c r="G5780" s="12" t="str">
        <f aca="false">INDEX(品項主檔!$C$2:$C$11,MATCH($E5780,品項主檔!$A$2:$A$11,0))</f>
        <v>小菜</v>
      </c>
      <c r="H5780" s="17" t="n">
        <f aca="false">SUMIFS(品項年度售價!$D$2:$D$31,品項年度售價!$A$2:$A$31,$B5780,品項年度售價!$B$2:$B$31,$E5780)</f>
        <v>130</v>
      </c>
      <c r="I5780" s="4" t="n">
        <v>1678</v>
      </c>
      <c r="J5780" s="14" t="n">
        <f aca="false">H5780*I5780</f>
        <v>218140</v>
      </c>
    </row>
    <row r="5781" customFormat="false" ht="15" hidden="false" customHeight="false" outlineLevel="0" collapsed="false">
      <c r="A5781" s="6" t="str">
        <f aca="false">TEXT(B5781,"0")&amp;"-"&amp;TEXT(C5781,"00")</f>
        <v>2026-07</v>
      </c>
      <c r="B5781" s="4" t="n">
        <v>2026</v>
      </c>
      <c r="C5781" s="4" t="n">
        <v>7</v>
      </c>
      <c r="D5781" s="9" t="s">
        <v>297</v>
      </c>
      <c r="E5781" s="9" t="s">
        <v>370</v>
      </c>
      <c r="F5781" s="12" t="str">
        <f aca="false">INDEX(品項主檔!$B$2:$B$11,MATCH($E5781,品項主檔!$A$2:$A$11,0))</f>
        <v>古早味紅茶</v>
      </c>
      <c r="G5781" s="12" t="str">
        <f aca="false">INDEX(品項主檔!$C$2:$C$11,MATCH($E5781,品項主檔!$A$2:$A$11,0))</f>
        <v>飲品</v>
      </c>
      <c r="H5781" s="17" t="n">
        <f aca="false">SUMIFS(品項年度售價!$D$2:$D$31,品項年度售價!$A$2:$A$31,$B5781,品項年度售價!$B$2:$B$31,$E5781)</f>
        <v>45</v>
      </c>
      <c r="I5781" s="4" t="n">
        <v>5152</v>
      </c>
      <c r="J5781" s="14" t="n">
        <f aca="false">H5781*I5781</f>
        <v>231840</v>
      </c>
    </row>
    <row r="5782" customFormat="false" ht="15" hidden="false" customHeight="false" outlineLevel="0" collapsed="false">
      <c r="A5782" s="6" t="str">
        <f aca="false">TEXT(B5782,"0")&amp;"-"&amp;TEXT(C5782,"00")</f>
        <v>2026-07</v>
      </c>
      <c r="B5782" s="4" t="n">
        <v>2026</v>
      </c>
      <c r="C5782" s="4" t="n">
        <v>7</v>
      </c>
      <c r="D5782" s="9" t="s">
        <v>335</v>
      </c>
      <c r="E5782" s="9" t="s">
        <v>349</v>
      </c>
      <c r="F5782" s="12" t="str">
        <f aca="false">INDEX(品項主檔!$B$2:$B$11,MATCH($E5782,品項主檔!$A$2:$A$11,0))</f>
        <v>招牌牛肉麵</v>
      </c>
      <c r="G5782" s="12" t="str">
        <f aca="false">INDEX(品項主檔!$C$2:$C$11,MATCH($E5782,品項主檔!$A$2:$A$11,0))</f>
        <v>主食</v>
      </c>
      <c r="H5782" s="17" t="n">
        <f aca="false">SUMIFS(品項年度售價!$D$2:$D$31,品項年度售價!$A$2:$A$31,$B5782,品項年度售價!$B$2:$B$31,$E5782)</f>
        <v>305</v>
      </c>
      <c r="I5782" s="4" t="n">
        <v>181</v>
      </c>
      <c r="J5782" s="14" t="n">
        <f aca="false">H5782*I5782</f>
        <v>55205</v>
      </c>
    </row>
    <row r="5783" customFormat="false" ht="15" hidden="false" customHeight="false" outlineLevel="0" collapsed="false">
      <c r="A5783" s="6" t="str">
        <f aca="false">TEXT(B5783,"0")&amp;"-"&amp;TEXT(C5783,"00")</f>
        <v>2026-07</v>
      </c>
      <c r="B5783" s="4" t="n">
        <v>2026</v>
      </c>
      <c r="C5783" s="4" t="n">
        <v>7</v>
      </c>
      <c r="D5783" s="9" t="s">
        <v>335</v>
      </c>
      <c r="E5783" s="9" t="s">
        <v>352</v>
      </c>
      <c r="F5783" s="12" t="str">
        <f aca="false">INDEX(品項主檔!$B$2:$B$11,MATCH($E5783,品項主檔!$A$2:$A$11,0))</f>
        <v>三杯雞定食</v>
      </c>
      <c r="G5783" s="12" t="str">
        <f aca="false">INDEX(品項主檔!$C$2:$C$11,MATCH($E5783,品項主檔!$A$2:$A$11,0))</f>
        <v>主食</v>
      </c>
      <c r="H5783" s="17" t="n">
        <f aca="false">SUMIFS(品項年度售價!$D$2:$D$31,品項年度售價!$A$2:$A$31,$B5783,品項年度售價!$B$2:$B$31,$E5783)</f>
        <v>275</v>
      </c>
      <c r="I5783" s="4" t="n">
        <v>260</v>
      </c>
      <c r="J5783" s="14" t="n">
        <f aca="false">H5783*I5783</f>
        <v>71500</v>
      </c>
    </row>
    <row r="5784" customFormat="false" ht="15" hidden="false" customHeight="false" outlineLevel="0" collapsed="false">
      <c r="A5784" s="6" t="str">
        <f aca="false">TEXT(B5784,"0")&amp;"-"&amp;TEXT(C5784,"00")</f>
        <v>2026-07</v>
      </c>
      <c r="B5784" s="4" t="n">
        <v>2026</v>
      </c>
      <c r="C5784" s="4" t="n">
        <v>7</v>
      </c>
      <c r="D5784" s="9" t="s">
        <v>335</v>
      </c>
      <c r="E5784" s="9" t="s">
        <v>354</v>
      </c>
      <c r="F5784" s="12" t="str">
        <f aca="false">INDEX(品項主檔!$B$2:$B$11,MATCH($E5784,品項主檔!$A$2:$A$11,0))</f>
        <v>蔥油雞腿飯</v>
      </c>
      <c r="G5784" s="12" t="str">
        <f aca="false">INDEX(品項主檔!$C$2:$C$11,MATCH($E5784,品項主檔!$A$2:$A$11,0))</f>
        <v>主食</v>
      </c>
      <c r="H5784" s="17" t="n">
        <f aca="false">SUMIFS(品項年度售價!$D$2:$D$31,品項年度售價!$A$2:$A$31,$B5784,品項年度售價!$B$2:$B$31,$E5784)</f>
        <v>240</v>
      </c>
      <c r="I5784" s="4" t="n">
        <v>274</v>
      </c>
      <c r="J5784" s="14" t="n">
        <f aca="false">H5784*I5784</f>
        <v>65760</v>
      </c>
    </row>
    <row r="5785" customFormat="false" ht="15" hidden="false" customHeight="false" outlineLevel="0" collapsed="false">
      <c r="A5785" s="6" t="str">
        <f aca="false">TEXT(B5785,"0")&amp;"-"&amp;TEXT(C5785,"00")</f>
        <v>2026-07</v>
      </c>
      <c r="B5785" s="4" t="n">
        <v>2026</v>
      </c>
      <c r="C5785" s="4" t="n">
        <v>7</v>
      </c>
      <c r="D5785" s="9" t="s">
        <v>335</v>
      </c>
      <c r="E5785" s="9" t="s">
        <v>356</v>
      </c>
      <c r="F5785" s="12" t="str">
        <f aca="false">INDEX(品項主檔!$B$2:$B$11,MATCH($E5785,品項主檔!$A$2:$A$11,0))</f>
        <v>黑胡椒豬排飯</v>
      </c>
      <c r="G5785" s="12" t="str">
        <f aca="false">INDEX(品項主檔!$C$2:$C$11,MATCH($E5785,品項主檔!$A$2:$A$11,0))</f>
        <v>主食</v>
      </c>
      <c r="H5785" s="17" t="n">
        <f aca="false">SUMIFS(品項年度售價!$D$2:$D$31,品項年度售價!$A$2:$A$31,$B5785,品項年度售價!$B$2:$B$31,$E5785)</f>
        <v>255</v>
      </c>
      <c r="I5785" s="4" t="n">
        <v>210</v>
      </c>
      <c r="J5785" s="14" t="n">
        <f aca="false">H5785*I5785</f>
        <v>53550</v>
      </c>
    </row>
    <row r="5786" customFormat="false" ht="15" hidden="false" customHeight="false" outlineLevel="0" collapsed="false">
      <c r="A5786" s="6" t="str">
        <f aca="false">TEXT(B5786,"0")&amp;"-"&amp;TEXT(C5786,"00")</f>
        <v>2026-07</v>
      </c>
      <c r="B5786" s="4" t="n">
        <v>2026</v>
      </c>
      <c r="C5786" s="4" t="n">
        <v>7</v>
      </c>
      <c r="D5786" s="9" t="s">
        <v>335</v>
      </c>
      <c r="E5786" s="9" t="s">
        <v>358</v>
      </c>
      <c r="F5786" s="12" t="str">
        <f aca="false">INDEX(品項主檔!$B$2:$B$11,MATCH($E5786,品項主檔!$A$2:$A$11,0))</f>
        <v>麻油雞湯麵</v>
      </c>
      <c r="G5786" s="12" t="str">
        <f aca="false">INDEX(品項主檔!$C$2:$C$11,MATCH($E5786,品項主檔!$A$2:$A$11,0))</f>
        <v>主食</v>
      </c>
      <c r="H5786" s="17" t="n">
        <f aca="false">SUMIFS(品項年度售價!$D$2:$D$31,品項年度售價!$A$2:$A$31,$B5786,品項年度售價!$B$2:$B$31,$E5786)</f>
        <v>320</v>
      </c>
      <c r="I5786" s="4" t="n">
        <v>122</v>
      </c>
      <c r="J5786" s="14" t="n">
        <f aca="false">H5786*I5786</f>
        <v>39040</v>
      </c>
    </row>
    <row r="5787" customFormat="false" ht="15" hidden="false" customHeight="false" outlineLevel="0" collapsed="false">
      <c r="A5787" s="6" t="str">
        <f aca="false">TEXT(B5787,"0")&amp;"-"&amp;TEXT(C5787,"00")</f>
        <v>2026-07</v>
      </c>
      <c r="B5787" s="4" t="n">
        <v>2026</v>
      </c>
      <c r="C5787" s="4" t="n">
        <v>7</v>
      </c>
      <c r="D5787" s="9" t="s">
        <v>335</v>
      </c>
      <c r="E5787" s="9" t="s">
        <v>360</v>
      </c>
      <c r="F5787" s="12" t="str">
        <f aca="false">INDEX(品項主檔!$B$2:$B$11,MATCH($E5787,品項主檔!$A$2:$A$11,0))</f>
        <v>塔香涼麵</v>
      </c>
      <c r="G5787" s="12" t="str">
        <f aca="false">INDEX(品項主檔!$C$2:$C$11,MATCH($E5787,品項主檔!$A$2:$A$11,0))</f>
        <v>主食</v>
      </c>
      <c r="H5787" s="17" t="n">
        <f aca="false">SUMIFS(品項年度售價!$D$2:$D$31,品項年度售價!$A$2:$A$31,$B5787,品項年度售價!$B$2:$B$31,$E5787)</f>
        <v>195</v>
      </c>
      <c r="I5787" s="4" t="n">
        <v>350</v>
      </c>
      <c r="J5787" s="14" t="n">
        <f aca="false">H5787*I5787</f>
        <v>68250</v>
      </c>
    </row>
    <row r="5788" customFormat="false" ht="15" hidden="false" customHeight="false" outlineLevel="0" collapsed="false">
      <c r="A5788" s="6" t="str">
        <f aca="false">TEXT(B5788,"0")&amp;"-"&amp;TEXT(C5788,"00")</f>
        <v>2026-07</v>
      </c>
      <c r="B5788" s="4" t="n">
        <v>2026</v>
      </c>
      <c r="C5788" s="4" t="n">
        <v>7</v>
      </c>
      <c r="D5788" s="9" t="s">
        <v>335</v>
      </c>
      <c r="E5788" s="9" t="s">
        <v>362</v>
      </c>
      <c r="F5788" s="12" t="str">
        <f aca="false">INDEX(品項主檔!$B$2:$B$11,MATCH($E5788,品項主檔!$A$2:$A$11,0))</f>
        <v>海鮮炒飯</v>
      </c>
      <c r="G5788" s="12" t="str">
        <f aca="false">INDEX(品項主檔!$C$2:$C$11,MATCH($E5788,品項主檔!$A$2:$A$11,0))</f>
        <v>主食</v>
      </c>
      <c r="H5788" s="17" t="n">
        <f aca="false">SUMIFS(品項年度售價!$D$2:$D$31,品項年度售價!$A$2:$A$31,$B5788,品項年度售價!$B$2:$B$31,$E5788)</f>
        <v>265</v>
      </c>
      <c r="I5788" s="4" t="n">
        <v>305</v>
      </c>
      <c r="J5788" s="14" t="n">
        <f aca="false">H5788*I5788</f>
        <v>80825</v>
      </c>
    </row>
    <row r="5789" customFormat="false" ht="15" hidden="false" customHeight="false" outlineLevel="0" collapsed="false">
      <c r="A5789" s="6" t="str">
        <f aca="false">TEXT(B5789,"0")&amp;"-"&amp;TEXT(C5789,"00")</f>
        <v>2026-07</v>
      </c>
      <c r="B5789" s="4" t="n">
        <v>2026</v>
      </c>
      <c r="C5789" s="4" t="n">
        <v>7</v>
      </c>
      <c r="D5789" s="9" t="s">
        <v>335</v>
      </c>
      <c r="E5789" s="9" t="s">
        <v>364</v>
      </c>
      <c r="F5789" s="12" t="str">
        <f aca="false">INDEX(品項主檔!$B$2:$B$11,MATCH($E5789,品項主檔!$A$2:$A$11,0))</f>
        <v>酸辣湯</v>
      </c>
      <c r="G5789" s="12" t="str">
        <f aca="false">INDEX(品項主檔!$C$2:$C$11,MATCH($E5789,品項主檔!$A$2:$A$11,0))</f>
        <v>湯品</v>
      </c>
      <c r="H5789" s="17" t="n">
        <f aca="false">SUMIFS(品項年度售價!$D$2:$D$31,品項年度售價!$A$2:$A$31,$B5789,品項年度售價!$B$2:$B$31,$E5789)</f>
        <v>65</v>
      </c>
      <c r="I5789" s="4" t="n">
        <v>962</v>
      </c>
      <c r="J5789" s="14" t="n">
        <f aca="false">H5789*I5789</f>
        <v>62530</v>
      </c>
    </row>
    <row r="5790" customFormat="false" ht="15" hidden="false" customHeight="false" outlineLevel="0" collapsed="false">
      <c r="A5790" s="6" t="str">
        <f aca="false">TEXT(B5790,"0")&amp;"-"&amp;TEXT(C5790,"00")</f>
        <v>2026-07</v>
      </c>
      <c r="B5790" s="4" t="n">
        <v>2026</v>
      </c>
      <c r="C5790" s="4" t="n">
        <v>7</v>
      </c>
      <c r="D5790" s="9" t="s">
        <v>335</v>
      </c>
      <c r="E5790" s="9" t="s">
        <v>367</v>
      </c>
      <c r="F5790" s="12" t="str">
        <f aca="false">INDEX(品項主檔!$B$2:$B$11,MATCH($E5790,品項主檔!$A$2:$A$11,0))</f>
        <v>招牌滷味拼盤</v>
      </c>
      <c r="G5790" s="12" t="str">
        <f aca="false">INDEX(品項主檔!$C$2:$C$11,MATCH($E5790,品項主檔!$A$2:$A$11,0))</f>
        <v>小菜</v>
      </c>
      <c r="H5790" s="17" t="n">
        <f aca="false">SUMIFS(品項年度售價!$D$2:$D$31,品項年度售價!$A$2:$A$31,$B5790,品項年度售價!$B$2:$B$31,$E5790)</f>
        <v>130</v>
      </c>
      <c r="I5790" s="4" t="n">
        <v>988</v>
      </c>
      <c r="J5790" s="14" t="n">
        <f aca="false">H5790*I5790</f>
        <v>128440</v>
      </c>
    </row>
    <row r="5791" customFormat="false" ht="15" hidden="false" customHeight="false" outlineLevel="0" collapsed="false">
      <c r="A5791" s="6" t="str">
        <f aca="false">TEXT(B5791,"0")&amp;"-"&amp;TEXT(C5791,"00")</f>
        <v>2026-07</v>
      </c>
      <c r="B5791" s="4" t="n">
        <v>2026</v>
      </c>
      <c r="C5791" s="4" t="n">
        <v>7</v>
      </c>
      <c r="D5791" s="9" t="s">
        <v>335</v>
      </c>
      <c r="E5791" s="9" t="s">
        <v>370</v>
      </c>
      <c r="F5791" s="12" t="str">
        <f aca="false">INDEX(品項主檔!$B$2:$B$11,MATCH($E5791,品項主檔!$A$2:$A$11,0))</f>
        <v>古早味紅茶</v>
      </c>
      <c r="G5791" s="12" t="str">
        <f aca="false">INDEX(品項主檔!$C$2:$C$11,MATCH($E5791,品項主檔!$A$2:$A$11,0))</f>
        <v>飲品</v>
      </c>
      <c r="H5791" s="17" t="n">
        <f aca="false">SUMIFS(品項年度售價!$D$2:$D$31,品項年度售價!$A$2:$A$31,$B5791,品項年度售價!$B$2:$B$31,$E5791)</f>
        <v>45</v>
      </c>
      <c r="I5791" s="4" t="n">
        <v>2602</v>
      </c>
      <c r="J5791" s="14" t="n">
        <f aca="false">H5791*I5791</f>
        <v>117090</v>
      </c>
    </row>
    <row r="5792" customFormat="false" ht="15" hidden="false" customHeight="false" outlineLevel="0" collapsed="false">
      <c r="A5792" s="6" t="str">
        <f aca="false">TEXT(B5792,"0")&amp;"-"&amp;TEXT(C5792,"00")</f>
        <v>2026-07</v>
      </c>
      <c r="B5792" s="4" t="n">
        <v>2026</v>
      </c>
      <c r="C5792" s="4" t="n">
        <v>7</v>
      </c>
      <c r="D5792" s="9" t="s">
        <v>325</v>
      </c>
      <c r="E5792" s="9" t="s">
        <v>349</v>
      </c>
      <c r="F5792" s="12" t="str">
        <f aca="false">INDEX(品項主檔!$B$2:$B$11,MATCH($E5792,品項主檔!$A$2:$A$11,0))</f>
        <v>招牌牛肉麵</v>
      </c>
      <c r="G5792" s="12" t="str">
        <f aca="false">INDEX(品項主檔!$C$2:$C$11,MATCH($E5792,品項主檔!$A$2:$A$11,0))</f>
        <v>主食</v>
      </c>
      <c r="H5792" s="17" t="n">
        <f aca="false">SUMIFS(品項年度售價!$D$2:$D$31,品項年度售價!$A$2:$A$31,$B5792,品項年度售價!$B$2:$B$31,$E5792)</f>
        <v>305</v>
      </c>
      <c r="I5792" s="4" t="n">
        <v>561</v>
      </c>
      <c r="J5792" s="14" t="n">
        <f aca="false">H5792*I5792</f>
        <v>171105</v>
      </c>
    </row>
    <row r="5793" customFormat="false" ht="15" hidden="false" customHeight="false" outlineLevel="0" collapsed="false">
      <c r="A5793" s="6" t="str">
        <f aca="false">TEXT(B5793,"0")&amp;"-"&amp;TEXT(C5793,"00")</f>
        <v>2026-07</v>
      </c>
      <c r="B5793" s="4" t="n">
        <v>2026</v>
      </c>
      <c r="C5793" s="4" t="n">
        <v>7</v>
      </c>
      <c r="D5793" s="9" t="s">
        <v>325</v>
      </c>
      <c r="E5793" s="9" t="s">
        <v>352</v>
      </c>
      <c r="F5793" s="12" t="str">
        <f aca="false">INDEX(品項主檔!$B$2:$B$11,MATCH($E5793,品項主檔!$A$2:$A$11,0))</f>
        <v>三杯雞定食</v>
      </c>
      <c r="G5793" s="12" t="str">
        <f aca="false">INDEX(品項主檔!$C$2:$C$11,MATCH($E5793,品項主檔!$A$2:$A$11,0))</f>
        <v>主食</v>
      </c>
      <c r="H5793" s="17" t="n">
        <f aca="false">SUMIFS(品項年度售價!$D$2:$D$31,品項年度售價!$A$2:$A$31,$B5793,品項年度售價!$B$2:$B$31,$E5793)</f>
        <v>275</v>
      </c>
      <c r="I5793" s="4" t="n">
        <v>489</v>
      </c>
      <c r="J5793" s="14" t="n">
        <f aca="false">H5793*I5793</f>
        <v>134475</v>
      </c>
    </row>
    <row r="5794" customFormat="false" ht="15" hidden="false" customHeight="false" outlineLevel="0" collapsed="false">
      <c r="A5794" s="6" t="str">
        <f aca="false">TEXT(B5794,"0")&amp;"-"&amp;TEXT(C5794,"00")</f>
        <v>2026-07</v>
      </c>
      <c r="B5794" s="4" t="n">
        <v>2026</v>
      </c>
      <c r="C5794" s="4" t="n">
        <v>7</v>
      </c>
      <c r="D5794" s="9" t="s">
        <v>325</v>
      </c>
      <c r="E5794" s="9" t="s">
        <v>354</v>
      </c>
      <c r="F5794" s="12" t="str">
        <f aca="false">INDEX(品項主檔!$B$2:$B$11,MATCH($E5794,品項主檔!$A$2:$A$11,0))</f>
        <v>蔥油雞腿飯</v>
      </c>
      <c r="G5794" s="12" t="str">
        <f aca="false">INDEX(品項主檔!$C$2:$C$11,MATCH($E5794,品項主檔!$A$2:$A$11,0))</f>
        <v>主食</v>
      </c>
      <c r="H5794" s="17" t="n">
        <f aca="false">SUMIFS(品項年度售價!$D$2:$D$31,品項年度售價!$A$2:$A$31,$B5794,品項年度售價!$B$2:$B$31,$E5794)</f>
        <v>240</v>
      </c>
      <c r="I5794" s="4" t="n">
        <v>564</v>
      </c>
      <c r="J5794" s="14" t="n">
        <f aca="false">H5794*I5794</f>
        <v>135360</v>
      </c>
    </row>
    <row r="5795" customFormat="false" ht="15" hidden="false" customHeight="false" outlineLevel="0" collapsed="false">
      <c r="A5795" s="6" t="str">
        <f aca="false">TEXT(B5795,"0")&amp;"-"&amp;TEXT(C5795,"00")</f>
        <v>2026-07</v>
      </c>
      <c r="B5795" s="4" t="n">
        <v>2026</v>
      </c>
      <c r="C5795" s="4" t="n">
        <v>7</v>
      </c>
      <c r="D5795" s="9" t="s">
        <v>325</v>
      </c>
      <c r="E5795" s="9" t="s">
        <v>356</v>
      </c>
      <c r="F5795" s="12" t="str">
        <f aca="false">INDEX(品項主檔!$B$2:$B$11,MATCH($E5795,品項主檔!$A$2:$A$11,0))</f>
        <v>黑胡椒豬排飯</v>
      </c>
      <c r="G5795" s="12" t="str">
        <f aca="false">INDEX(品項主檔!$C$2:$C$11,MATCH($E5795,品項主檔!$A$2:$A$11,0))</f>
        <v>主食</v>
      </c>
      <c r="H5795" s="17" t="n">
        <f aca="false">SUMIFS(品項年度售價!$D$2:$D$31,品項年度售價!$A$2:$A$31,$B5795,品項年度售價!$B$2:$B$31,$E5795)</f>
        <v>255</v>
      </c>
      <c r="I5795" s="4" t="n">
        <v>576</v>
      </c>
      <c r="J5795" s="14" t="n">
        <f aca="false">H5795*I5795</f>
        <v>146880</v>
      </c>
    </row>
    <row r="5796" customFormat="false" ht="15" hidden="false" customHeight="false" outlineLevel="0" collapsed="false">
      <c r="A5796" s="6" t="str">
        <f aca="false">TEXT(B5796,"0")&amp;"-"&amp;TEXT(C5796,"00")</f>
        <v>2026-07</v>
      </c>
      <c r="B5796" s="4" t="n">
        <v>2026</v>
      </c>
      <c r="C5796" s="4" t="n">
        <v>7</v>
      </c>
      <c r="D5796" s="9" t="s">
        <v>325</v>
      </c>
      <c r="E5796" s="9" t="s">
        <v>358</v>
      </c>
      <c r="F5796" s="12" t="str">
        <f aca="false">INDEX(品項主檔!$B$2:$B$11,MATCH($E5796,品項主檔!$A$2:$A$11,0))</f>
        <v>麻油雞湯麵</v>
      </c>
      <c r="G5796" s="12" t="str">
        <f aca="false">INDEX(品項主檔!$C$2:$C$11,MATCH($E5796,品項主檔!$A$2:$A$11,0))</f>
        <v>主食</v>
      </c>
      <c r="H5796" s="17" t="n">
        <f aca="false">SUMIFS(品項年度售價!$D$2:$D$31,品項年度售價!$A$2:$A$31,$B5796,品項年度售價!$B$2:$B$31,$E5796)</f>
        <v>320</v>
      </c>
      <c r="I5796" s="4" t="n">
        <v>282</v>
      </c>
      <c r="J5796" s="14" t="n">
        <f aca="false">H5796*I5796</f>
        <v>90240</v>
      </c>
    </row>
    <row r="5797" customFormat="false" ht="15" hidden="false" customHeight="false" outlineLevel="0" collapsed="false">
      <c r="A5797" s="6" t="str">
        <f aca="false">TEXT(B5797,"0")&amp;"-"&amp;TEXT(C5797,"00")</f>
        <v>2026-07</v>
      </c>
      <c r="B5797" s="4" t="n">
        <v>2026</v>
      </c>
      <c r="C5797" s="4" t="n">
        <v>7</v>
      </c>
      <c r="D5797" s="9" t="s">
        <v>325</v>
      </c>
      <c r="E5797" s="9" t="s">
        <v>360</v>
      </c>
      <c r="F5797" s="12" t="str">
        <f aca="false">INDEX(品項主檔!$B$2:$B$11,MATCH($E5797,品項主檔!$A$2:$A$11,0))</f>
        <v>塔香涼麵</v>
      </c>
      <c r="G5797" s="12" t="str">
        <f aca="false">INDEX(品項主檔!$C$2:$C$11,MATCH($E5797,品項主檔!$A$2:$A$11,0))</f>
        <v>主食</v>
      </c>
      <c r="H5797" s="17" t="n">
        <f aca="false">SUMIFS(品項年度售價!$D$2:$D$31,品項年度售價!$A$2:$A$31,$B5797,品項年度售價!$B$2:$B$31,$E5797)</f>
        <v>195</v>
      </c>
      <c r="I5797" s="4" t="n">
        <v>993</v>
      </c>
      <c r="J5797" s="14" t="n">
        <f aca="false">H5797*I5797</f>
        <v>193635</v>
      </c>
    </row>
    <row r="5798" customFormat="false" ht="15" hidden="false" customHeight="false" outlineLevel="0" collapsed="false">
      <c r="A5798" s="6" t="str">
        <f aca="false">TEXT(B5798,"0")&amp;"-"&amp;TEXT(C5798,"00")</f>
        <v>2026-07</v>
      </c>
      <c r="B5798" s="4" t="n">
        <v>2026</v>
      </c>
      <c r="C5798" s="4" t="n">
        <v>7</v>
      </c>
      <c r="D5798" s="9" t="s">
        <v>325</v>
      </c>
      <c r="E5798" s="9" t="s">
        <v>362</v>
      </c>
      <c r="F5798" s="12" t="str">
        <f aca="false">INDEX(品項主檔!$B$2:$B$11,MATCH($E5798,品項主檔!$A$2:$A$11,0))</f>
        <v>海鮮炒飯</v>
      </c>
      <c r="G5798" s="12" t="str">
        <f aca="false">INDEX(品項主檔!$C$2:$C$11,MATCH($E5798,品項主檔!$A$2:$A$11,0))</f>
        <v>主食</v>
      </c>
      <c r="H5798" s="17" t="n">
        <f aca="false">SUMIFS(品項年度售價!$D$2:$D$31,品項年度售價!$A$2:$A$31,$B5798,品項年度售價!$B$2:$B$31,$E5798)</f>
        <v>265</v>
      </c>
      <c r="I5798" s="4" t="n">
        <v>634</v>
      </c>
      <c r="J5798" s="14" t="n">
        <f aca="false">H5798*I5798</f>
        <v>168010</v>
      </c>
    </row>
    <row r="5799" customFormat="false" ht="15" hidden="false" customHeight="false" outlineLevel="0" collapsed="false">
      <c r="A5799" s="6" t="str">
        <f aca="false">TEXT(B5799,"0")&amp;"-"&amp;TEXT(C5799,"00")</f>
        <v>2026-07</v>
      </c>
      <c r="B5799" s="4" t="n">
        <v>2026</v>
      </c>
      <c r="C5799" s="4" t="n">
        <v>7</v>
      </c>
      <c r="D5799" s="9" t="s">
        <v>325</v>
      </c>
      <c r="E5799" s="9" t="s">
        <v>364</v>
      </c>
      <c r="F5799" s="12" t="str">
        <f aca="false">INDEX(品項主檔!$B$2:$B$11,MATCH($E5799,品項主檔!$A$2:$A$11,0))</f>
        <v>酸辣湯</v>
      </c>
      <c r="G5799" s="12" t="str">
        <f aca="false">INDEX(品項主檔!$C$2:$C$11,MATCH($E5799,品項主檔!$A$2:$A$11,0))</f>
        <v>湯品</v>
      </c>
      <c r="H5799" s="17" t="n">
        <f aca="false">SUMIFS(品項年度售價!$D$2:$D$31,品項年度售價!$A$2:$A$31,$B5799,品項年度售價!$B$2:$B$31,$E5799)</f>
        <v>65</v>
      </c>
      <c r="I5799" s="4" t="n">
        <v>2376</v>
      </c>
      <c r="J5799" s="14" t="n">
        <f aca="false">H5799*I5799</f>
        <v>154440</v>
      </c>
    </row>
    <row r="5800" customFormat="false" ht="15" hidden="false" customHeight="false" outlineLevel="0" collapsed="false">
      <c r="A5800" s="6" t="str">
        <f aca="false">TEXT(B5800,"0")&amp;"-"&amp;TEXT(C5800,"00")</f>
        <v>2026-07</v>
      </c>
      <c r="B5800" s="4" t="n">
        <v>2026</v>
      </c>
      <c r="C5800" s="4" t="n">
        <v>7</v>
      </c>
      <c r="D5800" s="9" t="s">
        <v>325</v>
      </c>
      <c r="E5800" s="9" t="s">
        <v>367</v>
      </c>
      <c r="F5800" s="12" t="str">
        <f aca="false">INDEX(品項主檔!$B$2:$B$11,MATCH($E5800,品項主檔!$A$2:$A$11,0))</f>
        <v>招牌滷味拼盤</v>
      </c>
      <c r="G5800" s="12" t="str">
        <f aca="false">INDEX(品項主檔!$C$2:$C$11,MATCH($E5800,品項主檔!$A$2:$A$11,0))</f>
        <v>小菜</v>
      </c>
      <c r="H5800" s="17" t="n">
        <f aca="false">SUMIFS(品項年度售價!$D$2:$D$31,品項年度售價!$A$2:$A$31,$B5800,品項年度售價!$B$2:$B$31,$E5800)</f>
        <v>130</v>
      </c>
      <c r="I5800" s="4" t="n">
        <v>1962</v>
      </c>
      <c r="J5800" s="14" t="n">
        <f aca="false">H5800*I5800</f>
        <v>255060</v>
      </c>
    </row>
    <row r="5801" customFormat="false" ht="15" hidden="false" customHeight="false" outlineLevel="0" collapsed="false">
      <c r="A5801" s="6" t="str">
        <f aca="false">TEXT(B5801,"0")&amp;"-"&amp;TEXT(C5801,"00")</f>
        <v>2026-07</v>
      </c>
      <c r="B5801" s="4" t="n">
        <v>2026</v>
      </c>
      <c r="C5801" s="4" t="n">
        <v>7</v>
      </c>
      <c r="D5801" s="9" t="s">
        <v>325</v>
      </c>
      <c r="E5801" s="9" t="s">
        <v>370</v>
      </c>
      <c r="F5801" s="12" t="str">
        <f aca="false">INDEX(品項主檔!$B$2:$B$11,MATCH($E5801,品項主檔!$A$2:$A$11,0))</f>
        <v>古早味紅茶</v>
      </c>
      <c r="G5801" s="12" t="str">
        <f aca="false">INDEX(品項主檔!$C$2:$C$11,MATCH($E5801,品項主檔!$A$2:$A$11,0))</f>
        <v>飲品</v>
      </c>
      <c r="H5801" s="17" t="n">
        <f aca="false">SUMIFS(品項年度售價!$D$2:$D$31,品項年度售價!$A$2:$A$31,$B5801,品項年度售價!$B$2:$B$31,$E5801)</f>
        <v>45</v>
      </c>
      <c r="I5801" s="4" t="n">
        <v>5591</v>
      </c>
      <c r="J5801" s="14" t="n">
        <f aca="false">H5801*I5801</f>
        <v>251595</v>
      </c>
    </row>
    <row r="5802" customFormat="false" ht="15" hidden="false" customHeight="false" outlineLevel="0" collapsed="false">
      <c r="A5802" s="6" t="str">
        <f aca="false">TEXT(B5802,"0")&amp;"-"&amp;TEXT(C5802,"00")</f>
        <v>2026-07</v>
      </c>
      <c r="B5802" s="4" t="n">
        <v>2026</v>
      </c>
      <c r="C5802" s="4" t="n">
        <v>7</v>
      </c>
      <c r="D5802" s="9" t="s">
        <v>328</v>
      </c>
      <c r="E5802" s="9" t="s">
        <v>349</v>
      </c>
      <c r="F5802" s="12" t="str">
        <f aca="false">INDEX(品項主檔!$B$2:$B$11,MATCH($E5802,品項主檔!$A$2:$A$11,0))</f>
        <v>招牌牛肉麵</v>
      </c>
      <c r="G5802" s="12" t="str">
        <f aca="false">INDEX(品項主檔!$C$2:$C$11,MATCH($E5802,品項主檔!$A$2:$A$11,0))</f>
        <v>主食</v>
      </c>
      <c r="H5802" s="17" t="n">
        <f aca="false">SUMIFS(品項年度售價!$D$2:$D$31,品項年度售價!$A$2:$A$31,$B5802,品項年度售價!$B$2:$B$31,$E5802)</f>
        <v>305</v>
      </c>
      <c r="I5802" s="4" t="n">
        <v>425</v>
      </c>
      <c r="J5802" s="14" t="n">
        <f aca="false">H5802*I5802</f>
        <v>129625</v>
      </c>
    </row>
    <row r="5803" customFormat="false" ht="15" hidden="false" customHeight="false" outlineLevel="0" collapsed="false">
      <c r="A5803" s="6" t="str">
        <f aca="false">TEXT(B5803,"0")&amp;"-"&amp;TEXT(C5803,"00")</f>
        <v>2026-07</v>
      </c>
      <c r="B5803" s="4" t="n">
        <v>2026</v>
      </c>
      <c r="C5803" s="4" t="n">
        <v>7</v>
      </c>
      <c r="D5803" s="9" t="s">
        <v>328</v>
      </c>
      <c r="E5803" s="9" t="s">
        <v>352</v>
      </c>
      <c r="F5803" s="12" t="str">
        <f aca="false">INDEX(品項主檔!$B$2:$B$11,MATCH($E5803,品項主檔!$A$2:$A$11,0))</f>
        <v>三杯雞定食</v>
      </c>
      <c r="G5803" s="12" t="str">
        <f aca="false">INDEX(品項主檔!$C$2:$C$11,MATCH($E5803,品項主檔!$A$2:$A$11,0))</f>
        <v>主食</v>
      </c>
      <c r="H5803" s="17" t="n">
        <f aca="false">SUMIFS(品項年度售價!$D$2:$D$31,品項年度售價!$A$2:$A$31,$B5803,品項年度售價!$B$2:$B$31,$E5803)</f>
        <v>275</v>
      </c>
      <c r="I5803" s="4" t="n">
        <v>384</v>
      </c>
      <c r="J5803" s="14" t="n">
        <f aca="false">H5803*I5803</f>
        <v>105600</v>
      </c>
    </row>
    <row r="5804" customFormat="false" ht="15" hidden="false" customHeight="false" outlineLevel="0" collapsed="false">
      <c r="A5804" s="6" t="str">
        <f aca="false">TEXT(B5804,"0")&amp;"-"&amp;TEXT(C5804,"00")</f>
        <v>2026-07</v>
      </c>
      <c r="B5804" s="4" t="n">
        <v>2026</v>
      </c>
      <c r="C5804" s="4" t="n">
        <v>7</v>
      </c>
      <c r="D5804" s="9" t="s">
        <v>328</v>
      </c>
      <c r="E5804" s="9" t="s">
        <v>354</v>
      </c>
      <c r="F5804" s="12" t="str">
        <f aca="false">INDEX(品項主檔!$B$2:$B$11,MATCH($E5804,品項主檔!$A$2:$A$11,0))</f>
        <v>蔥油雞腿飯</v>
      </c>
      <c r="G5804" s="12" t="str">
        <f aca="false">INDEX(品項主檔!$C$2:$C$11,MATCH($E5804,品項主檔!$A$2:$A$11,0))</f>
        <v>主食</v>
      </c>
      <c r="H5804" s="17" t="n">
        <f aca="false">SUMIFS(品項年度售價!$D$2:$D$31,品項年度售價!$A$2:$A$31,$B5804,品項年度售價!$B$2:$B$31,$E5804)</f>
        <v>240</v>
      </c>
      <c r="I5804" s="4" t="n">
        <v>470</v>
      </c>
      <c r="J5804" s="14" t="n">
        <f aca="false">H5804*I5804</f>
        <v>112800</v>
      </c>
    </row>
    <row r="5805" customFormat="false" ht="15" hidden="false" customHeight="false" outlineLevel="0" collapsed="false">
      <c r="A5805" s="6" t="str">
        <f aca="false">TEXT(B5805,"0")&amp;"-"&amp;TEXT(C5805,"00")</f>
        <v>2026-07</v>
      </c>
      <c r="B5805" s="4" t="n">
        <v>2026</v>
      </c>
      <c r="C5805" s="4" t="n">
        <v>7</v>
      </c>
      <c r="D5805" s="9" t="s">
        <v>328</v>
      </c>
      <c r="E5805" s="9" t="s">
        <v>356</v>
      </c>
      <c r="F5805" s="12" t="str">
        <f aca="false">INDEX(品項主檔!$B$2:$B$11,MATCH($E5805,品項主檔!$A$2:$A$11,0))</f>
        <v>黑胡椒豬排飯</v>
      </c>
      <c r="G5805" s="12" t="str">
        <f aca="false">INDEX(品項主檔!$C$2:$C$11,MATCH($E5805,品項主檔!$A$2:$A$11,0))</f>
        <v>主食</v>
      </c>
      <c r="H5805" s="17" t="n">
        <f aca="false">SUMIFS(品項年度售價!$D$2:$D$31,品項年度售價!$A$2:$A$31,$B5805,品項年度售價!$B$2:$B$31,$E5805)</f>
        <v>255</v>
      </c>
      <c r="I5805" s="4" t="n">
        <v>405</v>
      </c>
      <c r="J5805" s="14" t="n">
        <f aca="false">H5805*I5805</f>
        <v>103275</v>
      </c>
    </row>
    <row r="5806" customFormat="false" ht="15" hidden="false" customHeight="false" outlineLevel="0" collapsed="false">
      <c r="A5806" s="6" t="str">
        <f aca="false">TEXT(B5806,"0")&amp;"-"&amp;TEXT(C5806,"00")</f>
        <v>2026-07</v>
      </c>
      <c r="B5806" s="4" t="n">
        <v>2026</v>
      </c>
      <c r="C5806" s="4" t="n">
        <v>7</v>
      </c>
      <c r="D5806" s="9" t="s">
        <v>328</v>
      </c>
      <c r="E5806" s="9" t="s">
        <v>358</v>
      </c>
      <c r="F5806" s="12" t="str">
        <f aca="false">INDEX(品項主檔!$B$2:$B$11,MATCH($E5806,品項主檔!$A$2:$A$11,0))</f>
        <v>麻油雞湯麵</v>
      </c>
      <c r="G5806" s="12" t="str">
        <f aca="false">INDEX(品項主檔!$C$2:$C$11,MATCH($E5806,品項主檔!$A$2:$A$11,0))</f>
        <v>主食</v>
      </c>
      <c r="H5806" s="17" t="n">
        <f aca="false">SUMIFS(品項年度售價!$D$2:$D$31,品項年度售價!$A$2:$A$31,$B5806,品項年度售價!$B$2:$B$31,$E5806)</f>
        <v>320</v>
      </c>
      <c r="I5806" s="4" t="n">
        <v>168</v>
      </c>
      <c r="J5806" s="14" t="n">
        <f aca="false">H5806*I5806</f>
        <v>53760</v>
      </c>
    </row>
    <row r="5807" customFormat="false" ht="15" hidden="false" customHeight="false" outlineLevel="0" collapsed="false">
      <c r="A5807" s="6" t="str">
        <f aca="false">TEXT(B5807,"0")&amp;"-"&amp;TEXT(C5807,"00")</f>
        <v>2026-07</v>
      </c>
      <c r="B5807" s="4" t="n">
        <v>2026</v>
      </c>
      <c r="C5807" s="4" t="n">
        <v>7</v>
      </c>
      <c r="D5807" s="9" t="s">
        <v>328</v>
      </c>
      <c r="E5807" s="9" t="s">
        <v>360</v>
      </c>
      <c r="F5807" s="12" t="str">
        <f aca="false">INDEX(品項主檔!$B$2:$B$11,MATCH($E5807,品項主檔!$A$2:$A$11,0))</f>
        <v>塔香涼麵</v>
      </c>
      <c r="G5807" s="12" t="str">
        <f aca="false">INDEX(品項主檔!$C$2:$C$11,MATCH($E5807,品項主檔!$A$2:$A$11,0))</f>
        <v>主食</v>
      </c>
      <c r="H5807" s="17" t="n">
        <f aca="false">SUMIFS(品項年度售價!$D$2:$D$31,品項年度售價!$A$2:$A$31,$B5807,品項年度售價!$B$2:$B$31,$E5807)</f>
        <v>195</v>
      </c>
      <c r="I5807" s="4" t="n">
        <v>698</v>
      </c>
      <c r="J5807" s="14" t="n">
        <f aca="false">H5807*I5807</f>
        <v>136110</v>
      </c>
    </row>
    <row r="5808" customFormat="false" ht="15" hidden="false" customHeight="false" outlineLevel="0" collapsed="false">
      <c r="A5808" s="6" t="str">
        <f aca="false">TEXT(B5808,"0")&amp;"-"&amp;TEXT(C5808,"00")</f>
        <v>2026-07</v>
      </c>
      <c r="B5808" s="4" t="n">
        <v>2026</v>
      </c>
      <c r="C5808" s="4" t="n">
        <v>7</v>
      </c>
      <c r="D5808" s="9" t="s">
        <v>328</v>
      </c>
      <c r="E5808" s="9" t="s">
        <v>362</v>
      </c>
      <c r="F5808" s="12" t="str">
        <f aca="false">INDEX(品項主檔!$B$2:$B$11,MATCH($E5808,品項主檔!$A$2:$A$11,0))</f>
        <v>海鮮炒飯</v>
      </c>
      <c r="G5808" s="12" t="str">
        <f aca="false">INDEX(品項主檔!$C$2:$C$11,MATCH($E5808,品項主檔!$A$2:$A$11,0))</f>
        <v>主食</v>
      </c>
      <c r="H5808" s="17" t="n">
        <f aca="false">SUMIFS(品項年度售價!$D$2:$D$31,品項年度售價!$A$2:$A$31,$B5808,品項年度售價!$B$2:$B$31,$E5808)</f>
        <v>265</v>
      </c>
      <c r="I5808" s="4" t="n">
        <v>417</v>
      </c>
      <c r="J5808" s="14" t="n">
        <f aca="false">H5808*I5808</f>
        <v>110505</v>
      </c>
    </row>
    <row r="5809" customFormat="false" ht="15" hidden="false" customHeight="false" outlineLevel="0" collapsed="false">
      <c r="A5809" s="6" t="str">
        <f aca="false">TEXT(B5809,"0")&amp;"-"&amp;TEXT(C5809,"00")</f>
        <v>2026-07</v>
      </c>
      <c r="B5809" s="4" t="n">
        <v>2026</v>
      </c>
      <c r="C5809" s="4" t="n">
        <v>7</v>
      </c>
      <c r="D5809" s="9" t="s">
        <v>328</v>
      </c>
      <c r="E5809" s="9" t="s">
        <v>364</v>
      </c>
      <c r="F5809" s="12" t="str">
        <f aca="false">INDEX(品項主檔!$B$2:$B$11,MATCH($E5809,品項主檔!$A$2:$A$11,0))</f>
        <v>酸辣湯</v>
      </c>
      <c r="G5809" s="12" t="str">
        <f aca="false">INDEX(品項主檔!$C$2:$C$11,MATCH($E5809,品項主檔!$A$2:$A$11,0))</f>
        <v>湯品</v>
      </c>
      <c r="H5809" s="17" t="n">
        <f aca="false">SUMIFS(品項年度售價!$D$2:$D$31,品項年度售價!$A$2:$A$31,$B5809,品項年度售價!$B$2:$B$31,$E5809)</f>
        <v>65</v>
      </c>
      <c r="I5809" s="4" t="n">
        <v>1470</v>
      </c>
      <c r="J5809" s="14" t="n">
        <f aca="false">H5809*I5809</f>
        <v>95550</v>
      </c>
    </row>
    <row r="5810" customFormat="false" ht="15" hidden="false" customHeight="false" outlineLevel="0" collapsed="false">
      <c r="A5810" s="6" t="str">
        <f aca="false">TEXT(B5810,"0")&amp;"-"&amp;TEXT(C5810,"00")</f>
        <v>2026-07</v>
      </c>
      <c r="B5810" s="4" t="n">
        <v>2026</v>
      </c>
      <c r="C5810" s="4" t="n">
        <v>7</v>
      </c>
      <c r="D5810" s="9" t="s">
        <v>328</v>
      </c>
      <c r="E5810" s="9" t="s">
        <v>367</v>
      </c>
      <c r="F5810" s="12" t="str">
        <f aca="false">INDEX(品項主檔!$B$2:$B$11,MATCH($E5810,品項主檔!$A$2:$A$11,0))</f>
        <v>招牌滷味拼盤</v>
      </c>
      <c r="G5810" s="12" t="str">
        <f aca="false">INDEX(品項主檔!$C$2:$C$11,MATCH($E5810,品項主檔!$A$2:$A$11,0))</f>
        <v>小菜</v>
      </c>
      <c r="H5810" s="17" t="n">
        <f aca="false">SUMIFS(品項年度售價!$D$2:$D$31,品項年度售價!$A$2:$A$31,$B5810,品項年度售價!$B$2:$B$31,$E5810)</f>
        <v>130</v>
      </c>
      <c r="I5810" s="4" t="n">
        <v>1326</v>
      </c>
      <c r="J5810" s="14" t="n">
        <f aca="false">H5810*I5810</f>
        <v>172380</v>
      </c>
    </row>
    <row r="5811" customFormat="false" ht="15" hidden="false" customHeight="false" outlineLevel="0" collapsed="false">
      <c r="A5811" s="6" t="str">
        <f aca="false">TEXT(B5811,"0")&amp;"-"&amp;TEXT(C5811,"00")</f>
        <v>2026-07</v>
      </c>
      <c r="B5811" s="4" t="n">
        <v>2026</v>
      </c>
      <c r="C5811" s="4" t="n">
        <v>7</v>
      </c>
      <c r="D5811" s="9" t="s">
        <v>328</v>
      </c>
      <c r="E5811" s="9" t="s">
        <v>370</v>
      </c>
      <c r="F5811" s="12" t="str">
        <f aca="false">INDEX(品項主檔!$B$2:$B$11,MATCH($E5811,品項主檔!$A$2:$A$11,0))</f>
        <v>古早味紅茶</v>
      </c>
      <c r="G5811" s="12" t="str">
        <f aca="false">INDEX(品項主檔!$C$2:$C$11,MATCH($E5811,品項主檔!$A$2:$A$11,0))</f>
        <v>飲品</v>
      </c>
      <c r="H5811" s="17" t="n">
        <f aca="false">SUMIFS(品項年度售價!$D$2:$D$31,品項年度售價!$A$2:$A$31,$B5811,品項年度售價!$B$2:$B$31,$E5811)</f>
        <v>45</v>
      </c>
      <c r="I5811" s="4" t="n">
        <v>4393</v>
      </c>
      <c r="J5811" s="14" t="n">
        <f aca="false">H5811*I5811</f>
        <v>197685</v>
      </c>
    </row>
    <row r="5812" customFormat="false" ht="15" hidden="false" customHeight="false" outlineLevel="0" collapsed="false">
      <c r="A5812" s="6" t="str">
        <f aca="false">TEXT(B5812,"0")&amp;"-"&amp;TEXT(C5812,"00")</f>
        <v>2026-07</v>
      </c>
      <c r="B5812" s="4" t="n">
        <v>2026</v>
      </c>
      <c r="C5812" s="4" t="n">
        <v>7</v>
      </c>
      <c r="D5812" s="9" t="s">
        <v>330</v>
      </c>
      <c r="E5812" s="9" t="s">
        <v>349</v>
      </c>
      <c r="F5812" s="12" t="str">
        <f aca="false">INDEX(品項主檔!$B$2:$B$11,MATCH($E5812,品項主檔!$A$2:$A$11,0))</f>
        <v>招牌牛肉麵</v>
      </c>
      <c r="G5812" s="12" t="str">
        <f aca="false">INDEX(品項主檔!$C$2:$C$11,MATCH($E5812,品項主檔!$A$2:$A$11,0))</f>
        <v>主食</v>
      </c>
      <c r="H5812" s="17" t="n">
        <f aca="false">SUMIFS(品項年度售價!$D$2:$D$31,品項年度售價!$A$2:$A$31,$B5812,品項年度售價!$B$2:$B$31,$E5812)</f>
        <v>305</v>
      </c>
      <c r="I5812" s="4" t="n">
        <v>326</v>
      </c>
      <c r="J5812" s="14" t="n">
        <f aca="false">H5812*I5812</f>
        <v>99430</v>
      </c>
    </row>
    <row r="5813" customFormat="false" ht="15" hidden="false" customHeight="false" outlineLevel="0" collapsed="false">
      <c r="A5813" s="6" t="str">
        <f aca="false">TEXT(B5813,"0")&amp;"-"&amp;TEXT(C5813,"00")</f>
        <v>2026-07</v>
      </c>
      <c r="B5813" s="4" t="n">
        <v>2026</v>
      </c>
      <c r="C5813" s="4" t="n">
        <v>7</v>
      </c>
      <c r="D5813" s="9" t="s">
        <v>330</v>
      </c>
      <c r="E5813" s="9" t="s">
        <v>352</v>
      </c>
      <c r="F5813" s="12" t="str">
        <f aca="false">INDEX(品項主檔!$B$2:$B$11,MATCH($E5813,品項主檔!$A$2:$A$11,0))</f>
        <v>三杯雞定食</v>
      </c>
      <c r="G5813" s="12" t="str">
        <f aca="false">INDEX(品項主檔!$C$2:$C$11,MATCH($E5813,品項主檔!$A$2:$A$11,0))</f>
        <v>主食</v>
      </c>
      <c r="H5813" s="17" t="n">
        <f aca="false">SUMIFS(品項年度售價!$D$2:$D$31,品項年度售價!$A$2:$A$31,$B5813,品項年度售價!$B$2:$B$31,$E5813)</f>
        <v>275</v>
      </c>
      <c r="I5813" s="4" t="n">
        <v>291</v>
      </c>
      <c r="J5813" s="14" t="n">
        <f aca="false">H5813*I5813</f>
        <v>80025</v>
      </c>
    </row>
    <row r="5814" customFormat="false" ht="15" hidden="false" customHeight="false" outlineLevel="0" collapsed="false">
      <c r="A5814" s="6" t="str">
        <f aca="false">TEXT(B5814,"0")&amp;"-"&amp;TEXT(C5814,"00")</f>
        <v>2026-07</v>
      </c>
      <c r="B5814" s="4" t="n">
        <v>2026</v>
      </c>
      <c r="C5814" s="4" t="n">
        <v>7</v>
      </c>
      <c r="D5814" s="9" t="s">
        <v>330</v>
      </c>
      <c r="E5814" s="9" t="s">
        <v>354</v>
      </c>
      <c r="F5814" s="12" t="str">
        <f aca="false">INDEX(品項主檔!$B$2:$B$11,MATCH($E5814,品項主檔!$A$2:$A$11,0))</f>
        <v>蔥油雞腿飯</v>
      </c>
      <c r="G5814" s="12" t="str">
        <f aca="false">INDEX(品項主檔!$C$2:$C$11,MATCH($E5814,品項主檔!$A$2:$A$11,0))</f>
        <v>主食</v>
      </c>
      <c r="H5814" s="17" t="n">
        <f aca="false">SUMIFS(品項年度售價!$D$2:$D$31,品項年度售價!$A$2:$A$31,$B5814,品項年度售價!$B$2:$B$31,$E5814)</f>
        <v>240</v>
      </c>
      <c r="I5814" s="4" t="n">
        <v>310</v>
      </c>
      <c r="J5814" s="14" t="n">
        <f aca="false">H5814*I5814</f>
        <v>74400</v>
      </c>
    </row>
    <row r="5815" customFormat="false" ht="15" hidden="false" customHeight="false" outlineLevel="0" collapsed="false">
      <c r="A5815" s="6" t="str">
        <f aca="false">TEXT(B5815,"0")&amp;"-"&amp;TEXT(C5815,"00")</f>
        <v>2026-07</v>
      </c>
      <c r="B5815" s="4" t="n">
        <v>2026</v>
      </c>
      <c r="C5815" s="4" t="n">
        <v>7</v>
      </c>
      <c r="D5815" s="9" t="s">
        <v>330</v>
      </c>
      <c r="E5815" s="9" t="s">
        <v>356</v>
      </c>
      <c r="F5815" s="12" t="str">
        <f aca="false">INDEX(品項主檔!$B$2:$B$11,MATCH($E5815,品項主檔!$A$2:$A$11,0))</f>
        <v>黑胡椒豬排飯</v>
      </c>
      <c r="G5815" s="12" t="str">
        <f aca="false">INDEX(品項主檔!$C$2:$C$11,MATCH($E5815,品項主檔!$A$2:$A$11,0))</f>
        <v>主食</v>
      </c>
      <c r="H5815" s="17" t="n">
        <f aca="false">SUMIFS(品項年度售價!$D$2:$D$31,品項年度售價!$A$2:$A$31,$B5815,品項年度售價!$B$2:$B$31,$E5815)</f>
        <v>255</v>
      </c>
      <c r="I5815" s="4" t="n">
        <v>341</v>
      </c>
      <c r="J5815" s="14" t="n">
        <f aca="false">H5815*I5815</f>
        <v>86955</v>
      </c>
    </row>
    <row r="5816" customFormat="false" ht="15" hidden="false" customHeight="false" outlineLevel="0" collapsed="false">
      <c r="A5816" s="6" t="str">
        <f aca="false">TEXT(B5816,"0")&amp;"-"&amp;TEXT(C5816,"00")</f>
        <v>2026-07</v>
      </c>
      <c r="B5816" s="4" t="n">
        <v>2026</v>
      </c>
      <c r="C5816" s="4" t="n">
        <v>7</v>
      </c>
      <c r="D5816" s="9" t="s">
        <v>330</v>
      </c>
      <c r="E5816" s="9" t="s">
        <v>358</v>
      </c>
      <c r="F5816" s="12" t="str">
        <f aca="false">INDEX(品項主檔!$B$2:$B$11,MATCH($E5816,品項主檔!$A$2:$A$11,0))</f>
        <v>麻油雞湯麵</v>
      </c>
      <c r="G5816" s="12" t="str">
        <f aca="false">INDEX(品項主檔!$C$2:$C$11,MATCH($E5816,品項主檔!$A$2:$A$11,0))</f>
        <v>主食</v>
      </c>
      <c r="H5816" s="17" t="n">
        <f aca="false">SUMIFS(品項年度售價!$D$2:$D$31,品項年度售價!$A$2:$A$31,$B5816,品項年度售價!$B$2:$B$31,$E5816)</f>
        <v>320</v>
      </c>
      <c r="I5816" s="4" t="n">
        <v>121</v>
      </c>
      <c r="J5816" s="14" t="n">
        <f aca="false">H5816*I5816</f>
        <v>38720</v>
      </c>
    </row>
    <row r="5817" customFormat="false" ht="15" hidden="false" customHeight="false" outlineLevel="0" collapsed="false">
      <c r="A5817" s="6" t="str">
        <f aca="false">TEXT(B5817,"0")&amp;"-"&amp;TEXT(C5817,"00")</f>
        <v>2026-07</v>
      </c>
      <c r="B5817" s="4" t="n">
        <v>2026</v>
      </c>
      <c r="C5817" s="4" t="n">
        <v>7</v>
      </c>
      <c r="D5817" s="9" t="s">
        <v>330</v>
      </c>
      <c r="E5817" s="9" t="s">
        <v>360</v>
      </c>
      <c r="F5817" s="12" t="str">
        <f aca="false">INDEX(品項主檔!$B$2:$B$11,MATCH($E5817,品項主檔!$A$2:$A$11,0))</f>
        <v>塔香涼麵</v>
      </c>
      <c r="G5817" s="12" t="str">
        <f aca="false">INDEX(品項主檔!$C$2:$C$11,MATCH($E5817,品項主檔!$A$2:$A$11,0))</f>
        <v>主食</v>
      </c>
      <c r="H5817" s="17" t="n">
        <f aca="false">SUMIFS(品項年度售價!$D$2:$D$31,品項年度售價!$A$2:$A$31,$B5817,品項年度售價!$B$2:$B$31,$E5817)</f>
        <v>195</v>
      </c>
      <c r="I5817" s="4" t="n">
        <v>478</v>
      </c>
      <c r="J5817" s="14" t="n">
        <f aca="false">H5817*I5817</f>
        <v>93210</v>
      </c>
    </row>
    <row r="5818" customFormat="false" ht="15" hidden="false" customHeight="false" outlineLevel="0" collapsed="false">
      <c r="A5818" s="6" t="str">
        <f aca="false">TEXT(B5818,"0")&amp;"-"&amp;TEXT(C5818,"00")</f>
        <v>2026-07</v>
      </c>
      <c r="B5818" s="4" t="n">
        <v>2026</v>
      </c>
      <c r="C5818" s="4" t="n">
        <v>7</v>
      </c>
      <c r="D5818" s="9" t="s">
        <v>330</v>
      </c>
      <c r="E5818" s="9" t="s">
        <v>362</v>
      </c>
      <c r="F5818" s="12" t="str">
        <f aca="false">INDEX(品項主檔!$B$2:$B$11,MATCH($E5818,品項主檔!$A$2:$A$11,0))</f>
        <v>海鮮炒飯</v>
      </c>
      <c r="G5818" s="12" t="str">
        <f aca="false">INDEX(品項主檔!$C$2:$C$11,MATCH($E5818,品項主檔!$A$2:$A$11,0))</f>
        <v>主食</v>
      </c>
      <c r="H5818" s="17" t="n">
        <f aca="false">SUMIFS(品項年度售價!$D$2:$D$31,品項年度售價!$A$2:$A$31,$B5818,品項年度售價!$B$2:$B$31,$E5818)</f>
        <v>265</v>
      </c>
      <c r="I5818" s="4" t="n">
        <v>364</v>
      </c>
      <c r="J5818" s="14" t="n">
        <f aca="false">H5818*I5818</f>
        <v>96460</v>
      </c>
    </row>
    <row r="5819" customFormat="false" ht="15" hidden="false" customHeight="false" outlineLevel="0" collapsed="false">
      <c r="A5819" s="6" t="str">
        <f aca="false">TEXT(B5819,"0")&amp;"-"&amp;TEXT(C5819,"00")</f>
        <v>2026-07</v>
      </c>
      <c r="B5819" s="4" t="n">
        <v>2026</v>
      </c>
      <c r="C5819" s="4" t="n">
        <v>7</v>
      </c>
      <c r="D5819" s="9" t="s">
        <v>330</v>
      </c>
      <c r="E5819" s="9" t="s">
        <v>364</v>
      </c>
      <c r="F5819" s="12" t="str">
        <f aca="false">INDEX(品項主檔!$B$2:$B$11,MATCH($E5819,品項主檔!$A$2:$A$11,0))</f>
        <v>酸辣湯</v>
      </c>
      <c r="G5819" s="12" t="str">
        <f aca="false">INDEX(品項主檔!$C$2:$C$11,MATCH($E5819,品項主檔!$A$2:$A$11,0))</f>
        <v>湯品</v>
      </c>
      <c r="H5819" s="17" t="n">
        <f aca="false">SUMIFS(品項年度售價!$D$2:$D$31,品項年度售價!$A$2:$A$31,$B5819,品項年度售價!$B$2:$B$31,$E5819)</f>
        <v>65</v>
      </c>
      <c r="I5819" s="4" t="n">
        <v>1162</v>
      </c>
      <c r="J5819" s="14" t="n">
        <f aca="false">H5819*I5819</f>
        <v>75530</v>
      </c>
    </row>
    <row r="5820" customFormat="false" ht="15" hidden="false" customHeight="false" outlineLevel="0" collapsed="false">
      <c r="A5820" s="6" t="str">
        <f aca="false">TEXT(B5820,"0")&amp;"-"&amp;TEXT(C5820,"00")</f>
        <v>2026-07</v>
      </c>
      <c r="B5820" s="4" t="n">
        <v>2026</v>
      </c>
      <c r="C5820" s="4" t="n">
        <v>7</v>
      </c>
      <c r="D5820" s="9" t="s">
        <v>330</v>
      </c>
      <c r="E5820" s="9" t="s">
        <v>367</v>
      </c>
      <c r="F5820" s="12" t="str">
        <f aca="false">INDEX(品項主檔!$B$2:$B$11,MATCH($E5820,品項主檔!$A$2:$A$11,0))</f>
        <v>招牌滷味拼盤</v>
      </c>
      <c r="G5820" s="12" t="str">
        <f aca="false">INDEX(品項主檔!$C$2:$C$11,MATCH($E5820,品項主檔!$A$2:$A$11,0))</f>
        <v>小菜</v>
      </c>
      <c r="H5820" s="17" t="n">
        <f aca="false">SUMIFS(品項年度售價!$D$2:$D$31,品項年度售價!$A$2:$A$31,$B5820,品項年度售價!$B$2:$B$31,$E5820)</f>
        <v>130</v>
      </c>
      <c r="I5820" s="4" t="n">
        <v>1052</v>
      </c>
      <c r="J5820" s="14" t="n">
        <f aca="false">H5820*I5820</f>
        <v>136760</v>
      </c>
    </row>
    <row r="5821" customFormat="false" ht="15" hidden="false" customHeight="false" outlineLevel="0" collapsed="false">
      <c r="A5821" s="6" t="str">
        <f aca="false">TEXT(B5821,"0")&amp;"-"&amp;TEXT(C5821,"00")</f>
        <v>2026-07</v>
      </c>
      <c r="B5821" s="4" t="n">
        <v>2026</v>
      </c>
      <c r="C5821" s="4" t="n">
        <v>7</v>
      </c>
      <c r="D5821" s="9" t="s">
        <v>330</v>
      </c>
      <c r="E5821" s="9" t="s">
        <v>370</v>
      </c>
      <c r="F5821" s="12" t="str">
        <f aca="false">INDEX(品項主檔!$B$2:$B$11,MATCH($E5821,品項主檔!$A$2:$A$11,0))</f>
        <v>古早味紅茶</v>
      </c>
      <c r="G5821" s="12" t="str">
        <f aca="false">INDEX(品項主檔!$C$2:$C$11,MATCH($E5821,品項主檔!$A$2:$A$11,0))</f>
        <v>飲品</v>
      </c>
      <c r="H5821" s="17" t="n">
        <f aca="false">SUMIFS(品項年度售價!$D$2:$D$31,品項年度售價!$A$2:$A$31,$B5821,品項年度售價!$B$2:$B$31,$E5821)</f>
        <v>45</v>
      </c>
      <c r="I5821" s="4" t="n">
        <v>3137</v>
      </c>
      <c r="J5821" s="14" t="n">
        <f aca="false">H5821*I5821</f>
        <v>141165</v>
      </c>
    </row>
    <row r="5822" customFormat="false" ht="15" hidden="false" customHeight="false" outlineLevel="0" collapsed="false">
      <c r="A5822" s="6" t="str">
        <f aca="false">TEXT(B5822,"0")&amp;"-"&amp;TEXT(C5822,"00")</f>
        <v>2026-07</v>
      </c>
      <c r="B5822" s="4" t="n">
        <v>2026</v>
      </c>
      <c r="C5822" s="4" t="n">
        <v>7</v>
      </c>
      <c r="D5822" s="9" t="s">
        <v>280</v>
      </c>
      <c r="E5822" s="9" t="s">
        <v>349</v>
      </c>
      <c r="F5822" s="12" t="str">
        <f aca="false">INDEX(品項主檔!$B$2:$B$11,MATCH($E5822,品項主檔!$A$2:$A$11,0))</f>
        <v>招牌牛肉麵</v>
      </c>
      <c r="G5822" s="12" t="str">
        <f aca="false">INDEX(品項主檔!$C$2:$C$11,MATCH($E5822,品項主檔!$A$2:$A$11,0))</f>
        <v>主食</v>
      </c>
      <c r="H5822" s="17" t="n">
        <f aca="false">SUMIFS(品項年度售價!$D$2:$D$31,品項年度售價!$A$2:$A$31,$B5822,品項年度售價!$B$2:$B$31,$E5822)</f>
        <v>305</v>
      </c>
      <c r="I5822" s="4" t="n">
        <v>583</v>
      </c>
      <c r="J5822" s="14" t="n">
        <f aca="false">H5822*I5822</f>
        <v>177815</v>
      </c>
    </row>
    <row r="5823" customFormat="false" ht="15" hidden="false" customHeight="false" outlineLevel="0" collapsed="false">
      <c r="A5823" s="6" t="str">
        <f aca="false">TEXT(B5823,"0")&amp;"-"&amp;TEXT(C5823,"00")</f>
        <v>2026-07</v>
      </c>
      <c r="B5823" s="4" t="n">
        <v>2026</v>
      </c>
      <c r="C5823" s="4" t="n">
        <v>7</v>
      </c>
      <c r="D5823" s="9" t="s">
        <v>280</v>
      </c>
      <c r="E5823" s="9" t="s">
        <v>352</v>
      </c>
      <c r="F5823" s="12" t="str">
        <f aca="false">INDEX(品項主檔!$B$2:$B$11,MATCH($E5823,品項主檔!$A$2:$A$11,0))</f>
        <v>三杯雞定食</v>
      </c>
      <c r="G5823" s="12" t="str">
        <f aca="false">INDEX(品項主檔!$C$2:$C$11,MATCH($E5823,品項主檔!$A$2:$A$11,0))</f>
        <v>主食</v>
      </c>
      <c r="H5823" s="17" t="n">
        <f aca="false">SUMIFS(品項年度售價!$D$2:$D$31,品項年度售價!$A$2:$A$31,$B5823,品項年度售價!$B$2:$B$31,$E5823)</f>
        <v>275</v>
      </c>
      <c r="I5823" s="4" t="n">
        <v>635</v>
      </c>
      <c r="J5823" s="14" t="n">
        <f aca="false">H5823*I5823</f>
        <v>174625</v>
      </c>
    </row>
    <row r="5824" customFormat="false" ht="15" hidden="false" customHeight="false" outlineLevel="0" collapsed="false">
      <c r="A5824" s="6" t="str">
        <f aca="false">TEXT(B5824,"0")&amp;"-"&amp;TEXT(C5824,"00")</f>
        <v>2026-07</v>
      </c>
      <c r="B5824" s="4" t="n">
        <v>2026</v>
      </c>
      <c r="C5824" s="4" t="n">
        <v>7</v>
      </c>
      <c r="D5824" s="9" t="s">
        <v>280</v>
      </c>
      <c r="E5824" s="9" t="s">
        <v>354</v>
      </c>
      <c r="F5824" s="12" t="str">
        <f aca="false">INDEX(品項主檔!$B$2:$B$11,MATCH($E5824,品項主檔!$A$2:$A$11,0))</f>
        <v>蔥油雞腿飯</v>
      </c>
      <c r="G5824" s="12" t="str">
        <f aca="false">INDEX(品項主檔!$C$2:$C$11,MATCH($E5824,品項主檔!$A$2:$A$11,0))</f>
        <v>主食</v>
      </c>
      <c r="H5824" s="17" t="n">
        <f aca="false">SUMIFS(品項年度售價!$D$2:$D$31,品項年度售價!$A$2:$A$31,$B5824,品項年度售價!$B$2:$B$31,$E5824)</f>
        <v>240</v>
      </c>
      <c r="I5824" s="4" t="n">
        <v>691</v>
      </c>
      <c r="J5824" s="14" t="n">
        <f aca="false">H5824*I5824</f>
        <v>165840</v>
      </c>
    </row>
    <row r="5825" customFormat="false" ht="15" hidden="false" customHeight="false" outlineLevel="0" collapsed="false">
      <c r="A5825" s="6" t="str">
        <f aca="false">TEXT(B5825,"0")&amp;"-"&amp;TEXT(C5825,"00")</f>
        <v>2026-07</v>
      </c>
      <c r="B5825" s="4" t="n">
        <v>2026</v>
      </c>
      <c r="C5825" s="4" t="n">
        <v>7</v>
      </c>
      <c r="D5825" s="9" t="s">
        <v>280</v>
      </c>
      <c r="E5825" s="9" t="s">
        <v>356</v>
      </c>
      <c r="F5825" s="12" t="str">
        <f aca="false">INDEX(品項主檔!$B$2:$B$11,MATCH($E5825,品項主檔!$A$2:$A$11,0))</f>
        <v>黑胡椒豬排飯</v>
      </c>
      <c r="G5825" s="12" t="str">
        <f aca="false">INDEX(品項主檔!$C$2:$C$11,MATCH($E5825,品項主檔!$A$2:$A$11,0))</f>
        <v>主食</v>
      </c>
      <c r="H5825" s="17" t="n">
        <f aca="false">SUMIFS(品項年度售價!$D$2:$D$31,品項年度售價!$A$2:$A$31,$B5825,品項年度售價!$B$2:$B$31,$E5825)</f>
        <v>255</v>
      </c>
      <c r="I5825" s="4" t="n">
        <v>515</v>
      </c>
      <c r="J5825" s="14" t="n">
        <f aca="false">H5825*I5825</f>
        <v>131325</v>
      </c>
    </row>
    <row r="5826" customFormat="false" ht="15" hidden="false" customHeight="false" outlineLevel="0" collapsed="false">
      <c r="A5826" s="6" t="str">
        <f aca="false">TEXT(B5826,"0")&amp;"-"&amp;TEXT(C5826,"00")</f>
        <v>2026-07</v>
      </c>
      <c r="B5826" s="4" t="n">
        <v>2026</v>
      </c>
      <c r="C5826" s="4" t="n">
        <v>7</v>
      </c>
      <c r="D5826" s="9" t="s">
        <v>280</v>
      </c>
      <c r="E5826" s="9" t="s">
        <v>358</v>
      </c>
      <c r="F5826" s="12" t="str">
        <f aca="false">INDEX(品項主檔!$B$2:$B$11,MATCH($E5826,品項主檔!$A$2:$A$11,0))</f>
        <v>麻油雞湯麵</v>
      </c>
      <c r="G5826" s="12" t="str">
        <f aca="false">INDEX(品項主檔!$C$2:$C$11,MATCH($E5826,品項主檔!$A$2:$A$11,0))</f>
        <v>主食</v>
      </c>
      <c r="H5826" s="17" t="n">
        <f aca="false">SUMIFS(品項年度售價!$D$2:$D$31,品項年度售價!$A$2:$A$31,$B5826,品項年度售價!$B$2:$B$31,$E5826)</f>
        <v>320</v>
      </c>
      <c r="I5826" s="4" t="n">
        <v>309</v>
      </c>
      <c r="J5826" s="14" t="n">
        <f aca="false">H5826*I5826</f>
        <v>98880</v>
      </c>
    </row>
    <row r="5827" customFormat="false" ht="15" hidden="false" customHeight="false" outlineLevel="0" collapsed="false">
      <c r="A5827" s="6" t="str">
        <f aca="false">TEXT(B5827,"0")&amp;"-"&amp;TEXT(C5827,"00")</f>
        <v>2026-07</v>
      </c>
      <c r="B5827" s="4" t="n">
        <v>2026</v>
      </c>
      <c r="C5827" s="4" t="n">
        <v>7</v>
      </c>
      <c r="D5827" s="9" t="s">
        <v>280</v>
      </c>
      <c r="E5827" s="9" t="s">
        <v>360</v>
      </c>
      <c r="F5827" s="12" t="str">
        <f aca="false">INDEX(品項主檔!$B$2:$B$11,MATCH($E5827,品項主檔!$A$2:$A$11,0))</f>
        <v>塔香涼麵</v>
      </c>
      <c r="G5827" s="12" t="str">
        <f aca="false">INDEX(品項主檔!$C$2:$C$11,MATCH($E5827,品項主檔!$A$2:$A$11,0))</f>
        <v>主食</v>
      </c>
      <c r="H5827" s="17" t="n">
        <f aca="false">SUMIFS(品項年度售價!$D$2:$D$31,品項年度售價!$A$2:$A$31,$B5827,品項年度售價!$B$2:$B$31,$E5827)</f>
        <v>195</v>
      </c>
      <c r="I5827" s="4" t="n">
        <v>893</v>
      </c>
      <c r="J5827" s="14" t="n">
        <f aca="false">H5827*I5827</f>
        <v>174135</v>
      </c>
    </row>
    <row r="5828" customFormat="false" ht="15" hidden="false" customHeight="false" outlineLevel="0" collapsed="false">
      <c r="A5828" s="6" t="str">
        <f aca="false">TEXT(B5828,"0")&amp;"-"&amp;TEXT(C5828,"00")</f>
        <v>2026-07</v>
      </c>
      <c r="B5828" s="4" t="n">
        <v>2026</v>
      </c>
      <c r="C5828" s="4" t="n">
        <v>7</v>
      </c>
      <c r="D5828" s="9" t="s">
        <v>280</v>
      </c>
      <c r="E5828" s="9" t="s">
        <v>362</v>
      </c>
      <c r="F5828" s="12" t="str">
        <f aca="false">INDEX(品項主檔!$B$2:$B$11,MATCH($E5828,品項主檔!$A$2:$A$11,0))</f>
        <v>海鮮炒飯</v>
      </c>
      <c r="G5828" s="12" t="str">
        <f aca="false">INDEX(品項主檔!$C$2:$C$11,MATCH($E5828,品項主檔!$A$2:$A$11,0))</f>
        <v>主食</v>
      </c>
      <c r="H5828" s="17" t="n">
        <f aca="false">SUMIFS(品項年度售價!$D$2:$D$31,品項年度售價!$A$2:$A$31,$B5828,品項年度售價!$B$2:$B$31,$E5828)</f>
        <v>265</v>
      </c>
      <c r="I5828" s="4" t="n">
        <v>612</v>
      </c>
      <c r="J5828" s="14" t="n">
        <f aca="false">H5828*I5828</f>
        <v>162180</v>
      </c>
    </row>
    <row r="5829" customFormat="false" ht="15" hidden="false" customHeight="false" outlineLevel="0" collapsed="false">
      <c r="A5829" s="6" t="str">
        <f aca="false">TEXT(B5829,"0")&amp;"-"&amp;TEXT(C5829,"00")</f>
        <v>2026-07</v>
      </c>
      <c r="B5829" s="4" t="n">
        <v>2026</v>
      </c>
      <c r="C5829" s="4" t="n">
        <v>7</v>
      </c>
      <c r="D5829" s="9" t="s">
        <v>280</v>
      </c>
      <c r="E5829" s="9" t="s">
        <v>364</v>
      </c>
      <c r="F5829" s="12" t="str">
        <f aca="false">INDEX(品項主檔!$B$2:$B$11,MATCH($E5829,品項主檔!$A$2:$A$11,0))</f>
        <v>酸辣湯</v>
      </c>
      <c r="G5829" s="12" t="str">
        <f aca="false">INDEX(品項主檔!$C$2:$C$11,MATCH($E5829,品項主檔!$A$2:$A$11,0))</f>
        <v>湯品</v>
      </c>
      <c r="H5829" s="17" t="n">
        <f aca="false">SUMIFS(品項年度售價!$D$2:$D$31,品項年度售價!$A$2:$A$31,$B5829,品項年度售價!$B$2:$B$31,$E5829)</f>
        <v>65</v>
      </c>
      <c r="I5829" s="4" t="n">
        <v>2854</v>
      </c>
      <c r="J5829" s="14" t="n">
        <f aca="false">H5829*I5829</f>
        <v>185510</v>
      </c>
    </row>
    <row r="5830" customFormat="false" ht="15" hidden="false" customHeight="false" outlineLevel="0" collapsed="false">
      <c r="A5830" s="6" t="str">
        <f aca="false">TEXT(B5830,"0")&amp;"-"&amp;TEXT(C5830,"00")</f>
        <v>2026-07</v>
      </c>
      <c r="B5830" s="4" t="n">
        <v>2026</v>
      </c>
      <c r="C5830" s="4" t="n">
        <v>7</v>
      </c>
      <c r="D5830" s="9" t="s">
        <v>280</v>
      </c>
      <c r="E5830" s="9" t="s">
        <v>367</v>
      </c>
      <c r="F5830" s="12" t="str">
        <f aca="false">INDEX(品項主檔!$B$2:$B$11,MATCH($E5830,品項主檔!$A$2:$A$11,0))</f>
        <v>招牌滷味拼盤</v>
      </c>
      <c r="G5830" s="12" t="str">
        <f aca="false">INDEX(品項主檔!$C$2:$C$11,MATCH($E5830,品項主檔!$A$2:$A$11,0))</f>
        <v>小菜</v>
      </c>
      <c r="H5830" s="17" t="n">
        <f aca="false">SUMIFS(品項年度售價!$D$2:$D$31,品項年度售價!$A$2:$A$31,$B5830,品項年度售價!$B$2:$B$31,$E5830)</f>
        <v>130</v>
      </c>
      <c r="I5830" s="4" t="n">
        <v>1910</v>
      </c>
      <c r="J5830" s="14" t="n">
        <f aca="false">H5830*I5830</f>
        <v>248300</v>
      </c>
    </row>
    <row r="5831" customFormat="false" ht="15" hidden="false" customHeight="false" outlineLevel="0" collapsed="false">
      <c r="A5831" s="6" t="str">
        <f aca="false">TEXT(B5831,"0")&amp;"-"&amp;TEXT(C5831,"00")</f>
        <v>2026-07</v>
      </c>
      <c r="B5831" s="4" t="n">
        <v>2026</v>
      </c>
      <c r="C5831" s="4" t="n">
        <v>7</v>
      </c>
      <c r="D5831" s="9" t="s">
        <v>280</v>
      </c>
      <c r="E5831" s="9" t="s">
        <v>370</v>
      </c>
      <c r="F5831" s="12" t="str">
        <f aca="false">INDEX(品項主檔!$B$2:$B$11,MATCH($E5831,品項主檔!$A$2:$A$11,0))</f>
        <v>古早味紅茶</v>
      </c>
      <c r="G5831" s="12" t="str">
        <f aca="false">INDEX(品項主檔!$C$2:$C$11,MATCH($E5831,品項主檔!$A$2:$A$11,0))</f>
        <v>飲品</v>
      </c>
      <c r="H5831" s="17" t="n">
        <f aca="false">SUMIFS(品項年度售價!$D$2:$D$31,品項年度售價!$A$2:$A$31,$B5831,品項年度售價!$B$2:$B$31,$E5831)</f>
        <v>45</v>
      </c>
      <c r="I5831" s="4" t="n">
        <v>7291</v>
      </c>
      <c r="J5831" s="14" t="n">
        <f aca="false">H5831*I5831</f>
        <v>328095</v>
      </c>
    </row>
    <row r="5832" customFormat="false" ht="15" hidden="false" customHeight="false" outlineLevel="0" collapsed="false">
      <c r="A5832" s="6" t="str">
        <f aca="false">TEXT(B5832,"0")&amp;"-"&amp;TEXT(C5832,"00")</f>
        <v>2026-07</v>
      </c>
      <c r="B5832" s="4" t="n">
        <v>2026</v>
      </c>
      <c r="C5832" s="4" t="n">
        <v>7</v>
      </c>
      <c r="D5832" s="9" t="s">
        <v>283</v>
      </c>
      <c r="E5832" s="9" t="s">
        <v>349</v>
      </c>
      <c r="F5832" s="12" t="str">
        <f aca="false">INDEX(品項主檔!$B$2:$B$11,MATCH($E5832,品項主檔!$A$2:$A$11,0))</f>
        <v>招牌牛肉麵</v>
      </c>
      <c r="G5832" s="12" t="str">
        <f aca="false">INDEX(品項主檔!$C$2:$C$11,MATCH($E5832,品項主檔!$A$2:$A$11,0))</f>
        <v>主食</v>
      </c>
      <c r="H5832" s="17" t="n">
        <f aca="false">SUMIFS(品項年度售價!$D$2:$D$31,品項年度售價!$A$2:$A$31,$B5832,品項年度售價!$B$2:$B$31,$E5832)</f>
        <v>305</v>
      </c>
      <c r="I5832" s="4" t="n">
        <v>568</v>
      </c>
      <c r="J5832" s="14" t="n">
        <f aca="false">H5832*I5832</f>
        <v>173240</v>
      </c>
    </row>
    <row r="5833" customFormat="false" ht="15" hidden="false" customHeight="false" outlineLevel="0" collapsed="false">
      <c r="A5833" s="6" t="str">
        <f aca="false">TEXT(B5833,"0")&amp;"-"&amp;TEXT(C5833,"00")</f>
        <v>2026-07</v>
      </c>
      <c r="B5833" s="4" t="n">
        <v>2026</v>
      </c>
      <c r="C5833" s="4" t="n">
        <v>7</v>
      </c>
      <c r="D5833" s="9" t="s">
        <v>283</v>
      </c>
      <c r="E5833" s="9" t="s">
        <v>352</v>
      </c>
      <c r="F5833" s="12" t="str">
        <f aca="false">INDEX(品項主檔!$B$2:$B$11,MATCH($E5833,品項主檔!$A$2:$A$11,0))</f>
        <v>三杯雞定食</v>
      </c>
      <c r="G5833" s="12" t="str">
        <f aca="false">INDEX(品項主檔!$C$2:$C$11,MATCH($E5833,品項主檔!$A$2:$A$11,0))</f>
        <v>主食</v>
      </c>
      <c r="H5833" s="17" t="n">
        <f aca="false">SUMIFS(品項年度售價!$D$2:$D$31,品項年度售價!$A$2:$A$31,$B5833,品項年度售價!$B$2:$B$31,$E5833)</f>
        <v>275</v>
      </c>
      <c r="I5833" s="4" t="n">
        <v>470</v>
      </c>
      <c r="J5833" s="14" t="n">
        <f aca="false">H5833*I5833</f>
        <v>129250</v>
      </c>
    </row>
    <row r="5834" customFormat="false" ht="15" hidden="false" customHeight="false" outlineLevel="0" collapsed="false">
      <c r="A5834" s="6" t="str">
        <f aca="false">TEXT(B5834,"0")&amp;"-"&amp;TEXT(C5834,"00")</f>
        <v>2026-07</v>
      </c>
      <c r="B5834" s="4" t="n">
        <v>2026</v>
      </c>
      <c r="C5834" s="4" t="n">
        <v>7</v>
      </c>
      <c r="D5834" s="9" t="s">
        <v>283</v>
      </c>
      <c r="E5834" s="9" t="s">
        <v>354</v>
      </c>
      <c r="F5834" s="12" t="str">
        <f aca="false">INDEX(品項主檔!$B$2:$B$11,MATCH($E5834,品項主檔!$A$2:$A$11,0))</f>
        <v>蔥油雞腿飯</v>
      </c>
      <c r="G5834" s="12" t="str">
        <f aca="false">INDEX(品項主檔!$C$2:$C$11,MATCH($E5834,品項主檔!$A$2:$A$11,0))</f>
        <v>主食</v>
      </c>
      <c r="H5834" s="17" t="n">
        <f aca="false">SUMIFS(品項年度售價!$D$2:$D$31,品項年度售價!$A$2:$A$31,$B5834,品項年度售價!$B$2:$B$31,$E5834)</f>
        <v>240</v>
      </c>
      <c r="I5834" s="4" t="n">
        <v>585</v>
      </c>
      <c r="J5834" s="14" t="n">
        <f aca="false">H5834*I5834</f>
        <v>140400</v>
      </c>
    </row>
    <row r="5835" customFormat="false" ht="15" hidden="false" customHeight="false" outlineLevel="0" collapsed="false">
      <c r="A5835" s="6" t="str">
        <f aca="false">TEXT(B5835,"0")&amp;"-"&amp;TEXT(C5835,"00")</f>
        <v>2026-07</v>
      </c>
      <c r="B5835" s="4" t="n">
        <v>2026</v>
      </c>
      <c r="C5835" s="4" t="n">
        <v>7</v>
      </c>
      <c r="D5835" s="9" t="s">
        <v>283</v>
      </c>
      <c r="E5835" s="9" t="s">
        <v>356</v>
      </c>
      <c r="F5835" s="12" t="str">
        <f aca="false">INDEX(品項主檔!$B$2:$B$11,MATCH($E5835,品項主檔!$A$2:$A$11,0))</f>
        <v>黑胡椒豬排飯</v>
      </c>
      <c r="G5835" s="12" t="str">
        <f aca="false">INDEX(品項主檔!$C$2:$C$11,MATCH($E5835,品項主檔!$A$2:$A$11,0))</f>
        <v>主食</v>
      </c>
      <c r="H5835" s="17" t="n">
        <f aca="false">SUMIFS(品項年度售價!$D$2:$D$31,品項年度售價!$A$2:$A$31,$B5835,品項年度售價!$B$2:$B$31,$E5835)</f>
        <v>255</v>
      </c>
      <c r="I5835" s="4" t="n">
        <v>485</v>
      </c>
      <c r="J5835" s="14" t="n">
        <f aca="false">H5835*I5835</f>
        <v>123675</v>
      </c>
    </row>
    <row r="5836" customFormat="false" ht="15" hidden="false" customHeight="false" outlineLevel="0" collapsed="false">
      <c r="A5836" s="6" t="str">
        <f aca="false">TEXT(B5836,"0")&amp;"-"&amp;TEXT(C5836,"00")</f>
        <v>2026-07</v>
      </c>
      <c r="B5836" s="4" t="n">
        <v>2026</v>
      </c>
      <c r="C5836" s="4" t="n">
        <v>7</v>
      </c>
      <c r="D5836" s="9" t="s">
        <v>283</v>
      </c>
      <c r="E5836" s="9" t="s">
        <v>358</v>
      </c>
      <c r="F5836" s="12" t="str">
        <f aca="false">INDEX(品項主檔!$B$2:$B$11,MATCH($E5836,品項主檔!$A$2:$A$11,0))</f>
        <v>麻油雞湯麵</v>
      </c>
      <c r="G5836" s="12" t="str">
        <f aca="false">INDEX(品項主檔!$C$2:$C$11,MATCH($E5836,品項主檔!$A$2:$A$11,0))</f>
        <v>主食</v>
      </c>
      <c r="H5836" s="17" t="n">
        <f aca="false">SUMIFS(品項年度售價!$D$2:$D$31,品項年度售價!$A$2:$A$31,$B5836,品項年度售價!$B$2:$B$31,$E5836)</f>
        <v>320</v>
      </c>
      <c r="I5836" s="4" t="n">
        <v>309</v>
      </c>
      <c r="J5836" s="14" t="n">
        <f aca="false">H5836*I5836</f>
        <v>98880</v>
      </c>
    </row>
    <row r="5837" customFormat="false" ht="15" hidden="false" customHeight="false" outlineLevel="0" collapsed="false">
      <c r="A5837" s="6" t="str">
        <f aca="false">TEXT(B5837,"0")&amp;"-"&amp;TEXT(C5837,"00")</f>
        <v>2026-07</v>
      </c>
      <c r="B5837" s="4" t="n">
        <v>2026</v>
      </c>
      <c r="C5837" s="4" t="n">
        <v>7</v>
      </c>
      <c r="D5837" s="9" t="s">
        <v>283</v>
      </c>
      <c r="E5837" s="9" t="s">
        <v>360</v>
      </c>
      <c r="F5837" s="12" t="str">
        <f aca="false">INDEX(品項主檔!$B$2:$B$11,MATCH($E5837,品項主檔!$A$2:$A$11,0))</f>
        <v>塔香涼麵</v>
      </c>
      <c r="G5837" s="12" t="str">
        <f aca="false">INDEX(品項主檔!$C$2:$C$11,MATCH($E5837,品項主檔!$A$2:$A$11,0))</f>
        <v>主食</v>
      </c>
      <c r="H5837" s="17" t="n">
        <f aca="false">SUMIFS(品項年度售價!$D$2:$D$31,品項年度售價!$A$2:$A$31,$B5837,品項年度售價!$B$2:$B$31,$E5837)</f>
        <v>195</v>
      </c>
      <c r="I5837" s="4" t="n">
        <v>986</v>
      </c>
      <c r="J5837" s="14" t="n">
        <f aca="false">H5837*I5837</f>
        <v>192270</v>
      </c>
    </row>
    <row r="5838" customFormat="false" ht="15" hidden="false" customHeight="false" outlineLevel="0" collapsed="false">
      <c r="A5838" s="6" t="str">
        <f aca="false">TEXT(B5838,"0")&amp;"-"&amp;TEXT(C5838,"00")</f>
        <v>2026-07</v>
      </c>
      <c r="B5838" s="4" t="n">
        <v>2026</v>
      </c>
      <c r="C5838" s="4" t="n">
        <v>7</v>
      </c>
      <c r="D5838" s="9" t="s">
        <v>283</v>
      </c>
      <c r="E5838" s="9" t="s">
        <v>362</v>
      </c>
      <c r="F5838" s="12" t="str">
        <f aca="false">INDEX(品項主檔!$B$2:$B$11,MATCH($E5838,品項主檔!$A$2:$A$11,0))</f>
        <v>海鮮炒飯</v>
      </c>
      <c r="G5838" s="12" t="str">
        <f aca="false">INDEX(品項主檔!$C$2:$C$11,MATCH($E5838,品項主檔!$A$2:$A$11,0))</f>
        <v>主食</v>
      </c>
      <c r="H5838" s="17" t="n">
        <f aca="false">SUMIFS(品項年度售價!$D$2:$D$31,品項年度售價!$A$2:$A$31,$B5838,品項年度售價!$B$2:$B$31,$E5838)</f>
        <v>265</v>
      </c>
      <c r="I5838" s="4" t="n">
        <v>653</v>
      </c>
      <c r="J5838" s="14" t="n">
        <f aca="false">H5838*I5838</f>
        <v>173045</v>
      </c>
    </row>
    <row r="5839" customFormat="false" ht="15" hidden="false" customHeight="false" outlineLevel="0" collapsed="false">
      <c r="A5839" s="6" t="str">
        <f aca="false">TEXT(B5839,"0")&amp;"-"&amp;TEXT(C5839,"00")</f>
        <v>2026-07</v>
      </c>
      <c r="B5839" s="4" t="n">
        <v>2026</v>
      </c>
      <c r="C5839" s="4" t="n">
        <v>7</v>
      </c>
      <c r="D5839" s="9" t="s">
        <v>283</v>
      </c>
      <c r="E5839" s="9" t="s">
        <v>364</v>
      </c>
      <c r="F5839" s="12" t="str">
        <f aca="false">INDEX(品項主檔!$B$2:$B$11,MATCH($E5839,品項主檔!$A$2:$A$11,0))</f>
        <v>酸辣湯</v>
      </c>
      <c r="G5839" s="12" t="str">
        <f aca="false">INDEX(品項主檔!$C$2:$C$11,MATCH($E5839,品項主檔!$A$2:$A$11,0))</f>
        <v>湯品</v>
      </c>
      <c r="H5839" s="17" t="n">
        <f aca="false">SUMIFS(品項年度售價!$D$2:$D$31,品項年度售價!$A$2:$A$31,$B5839,品項年度售價!$B$2:$B$31,$E5839)</f>
        <v>65</v>
      </c>
      <c r="I5839" s="4" t="n">
        <v>2104</v>
      </c>
      <c r="J5839" s="14" t="n">
        <f aca="false">H5839*I5839</f>
        <v>136760</v>
      </c>
    </row>
    <row r="5840" customFormat="false" ht="15" hidden="false" customHeight="false" outlineLevel="0" collapsed="false">
      <c r="A5840" s="6" t="str">
        <f aca="false">TEXT(B5840,"0")&amp;"-"&amp;TEXT(C5840,"00")</f>
        <v>2026-07</v>
      </c>
      <c r="B5840" s="4" t="n">
        <v>2026</v>
      </c>
      <c r="C5840" s="4" t="n">
        <v>7</v>
      </c>
      <c r="D5840" s="9" t="s">
        <v>283</v>
      </c>
      <c r="E5840" s="9" t="s">
        <v>367</v>
      </c>
      <c r="F5840" s="12" t="str">
        <f aca="false">INDEX(品項主檔!$B$2:$B$11,MATCH($E5840,品項主檔!$A$2:$A$11,0))</f>
        <v>招牌滷味拼盤</v>
      </c>
      <c r="G5840" s="12" t="str">
        <f aca="false">INDEX(品項主檔!$C$2:$C$11,MATCH($E5840,品項主檔!$A$2:$A$11,0))</f>
        <v>小菜</v>
      </c>
      <c r="H5840" s="17" t="n">
        <f aca="false">SUMIFS(品項年度售價!$D$2:$D$31,品項年度售價!$A$2:$A$31,$B5840,品項年度售價!$B$2:$B$31,$E5840)</f>
        <v>130</v>
      </c>
      <c r="I5840" s="4" t="n">
        <v>2019</v>
      </c>
      <c r="J5840" s="14" t="n">
        <f aca="false">H5840*I5840</f>
        <v>262470</v>
      </c>
    </row>
    <row r="5841" customFormat="false" ht="15" hidden="false" customHeight="false" outlineLevel="0" collapsed="false">
      <c r="A5841" s="6" t="str">
        <f aca="false">TEXT(B5841,"0")&amp;"-"&amp;TEXT(C5841,"00")</f>
        <v>2026-07</v>
      </c>
      <c r="B5841" s="4" t="n">
        <v>2026</v>
      </c>
      <c r="C5841" s="4" t="n">
        <v>7</v>
      </c>
      <c r="D5841" s="9" t="s">
        <v>283</v>
      </c>
      <c r="E5841" s="9" t="s">
        <v>370</v>
      </c>
      <c r="F5841" s="12" t="str">
        <f aca="false">INDEX(品項主檔!$B$2:$B$11,MATCH($E5841,品項主檔!$A$2:$A$11,0))</f>
        <v>古早味紅茶</v>
      </c>
      <c r="G5841" s="12" t="str">
        <f aca="false">INDEX(品項主檔!$C$2:$C$11,MATCH($E5841,品項主檔!$A$2:$A$11,0))</f>
        <v>飲品</v>
      </c>
      <c r="H5841" s="17" t="n">
        <f aca="false">SUMIFS(品項年度售價!$D$2:$D$31,品項年度售價!$A$2:$A$31,$B5841,品項年度售價!$B$2:$B$31,$E5841)</f>
        <v>45</v>
      </c>
      <c r="I5841" s="4" t="n">
        <v>6092</v>
      </c>
      <c r="J5841" s="14" t="n">
        <f aca="false">H5841*I5841</f>
        <v>274140</v>
      </c>
    </row>
    <row r="5842" customFormat="false" ht="15" hidden="false" customHeight="false" outlineLevel="0" collapsed="false">
      <c r="A5842" s="6" t="str">
        <f aca="false">TEXT(B5842,"0")&amp;"-"&amp;TEXT(C5842,"00")</f>
        <v>2026-07</v>
      </c>
      <c r="B5842" s="4" t="n">
        <v>2026</v>
      </c>
      <c r="C5842" s="4" t="n">
        <v>7</v>
      </c>
      <c r="D5842" s="9" t="s">
        <v>332</v>
      </c>
      <c r="E5842" s="9" t="s">
        <v>349</v>
      </c>
      <c r="F5842" s="12" t="str">
        <f aca="false">INDEX(品項主檔!$B$2:$B$11,MATCH($E5842,品項主檔!$A$2:$A$11,0))</f>
        <v>招牌牛肉麵</v>
      </c>
      <c r="G5842" s="12" t="str">
        <f aca="false">INDEX(品項主檔!$C$2:$C$11,MATCH($E5842,品項主檔!$A$2:$A$11,0))</f>
        <v>主食</v>
      </c>
      <c r="H5842" s="17" t="n">
        <f aca="false">SUMIFS(品項年度售價!$D$2:$D$31,品項年度售價!$A$2:$A$31,$B5842,品項年度售價!$B$2:$B$31,$E5842)</f>
        <v>305</v>
      </c>
      <c r="I5842" s="4" t="n">
        <v>302</v>
      </c>
      <c r="J5842" s="14" t="n">
        <f aca="false">H5842*I5842</f>
        <v>92110</v>
      </c>
    </row>
    <row r="5843" customFormat="false" ht="15" hidden="false" customHeight="false" outlineLevel="0" collapsed="false">
      <c r="A5843" s="6" t="str">
        <f aca="false">TEXT(B5843,"0")&amp;"-"&amp;TEXT(C5843,"00")</f>
        <v>2026-07</v>
      </c>
      <c r="B5843" s="4" t="n">
        <v>2026</v>
      </c>
      <c r="C5843" s="4" t="n">
        <v>7</v>
      </c>
      <c r="D5843" s="9" t="s">
        <v>332</v>
      </c>
      <c r="E5843" s="9" t="s">
        <v>352</v>
      </c>
      <c r="F5843" s="12" t="str">
        <f aca="false">INDEX(品項主檔!$B$2:$B$11,MATCH($E5843,品項主檔!$A$2:$A$11,0))</f>
        <v>三杯雞定食</v>
      </c>
      <c r="G5843" s="12" t="str">
        <f aca="false">INDEX(品項主檔!$C$2:$C$11,MATCH($E5843,品項主檔!$A$2:$A$11,0))</f>
        <v>主食</v>
      </c>
      <c r="H5843" s="17" t="n">
        <f aca="false">SUMIFS(品項年度售價!$D$2:$D$31,品項年度售價!$A$2:$A$31,$B5843,品項年度售價!$B$2:$B$31,$E5843)</f>
        <v>275</v>
      </c>
      <c r="I5843" s="4" t="n">
        <v>329</v>
      </c>
      <c r="J5843" s="14" t="n">
        <f aca="false">H5843*I5843</f>
        <v>90475</v>
      </c>
    </row>
    <row r="5844" customFormat="false" ht="15" hidden="false" customHeight="false" outlineLevel="0" collapsed="false">
      <c r="A5844" s="6" t="str">
        <f aca="false">TEXT(B5844,"0")&amp;"-"&amp;TEXT(C5844,"00")</f>
        <v>2026-07</v>
      </c>
      <c r="B5844" s="4" t="n">
        <v>2026</v>
      </c>
      <c r="C5844" s="4" t="n">
        <v>7</v>
      </c>
      <c r="D5844" s="9" t="s">
        <v>332</v>
      </c>
      <c r="E5844" s="9" t="s">
        <v>354</v>
      </c>
      <c r="F5844" s="12" t="str">
        <f aca="false">INDEX(品項主檔!$B$2:$B$11,MATCH($E5844,品項主檔!$A$2:$A$11,0))</f>
        <v>蔥油雞腿飯</v>
      </c>
      <c r="G5844" s="12" t="str">
        <f aca="false">INDEX(品項主檔!$C$2:$C$11,MATCH($E5844,品項主檔!$A$2:$A$11,0))</f>
        <v>主食</v>
      </c>
      <c r="H5844" s="17" t="n">
        <f aca="false">SUMIFS(品項年度售價!$D$2:$D$31,品項年度售價!$A$2:$A$31,$B5844,品項年度售價!$B$2:$B$31,$E5844)</f>
        <v>240</v>
      </c>
      <c r="I5844" s="4" t="n">
        <v>279</v>
      </c>
      <c r="J5844" s="14" t="n">
        <f aca="false">H5844*I5844</f>
        <v>66960</v>
      </c>
    </row>
    <row r="5845" customFormat="false" ht="15" hidden="false" customHeight="false" outlineLevel="0" collapsed="false">
      <c r="A5845" s="6" t="str">
        <f aca="false">TEXT(B5845,"0")&amp;"-"&amp;TEXT(C5845,"00")</f>
        <v>2026-07</v>
      </c>
      <c r="B5845" s="4" t="n">
        <v>2026</v>
      </c>
      <c r="C5845" s="4" t="n">
        <v>7</v>
      </c>
      <c r="D5845" s="9" t="s">
        <v>332</v>
      </c>
      <c r="E5845" s="9" t="s">
        <v>356</v>
      </c>
      <c r="F5845" s="12" t="str">
        <f aca="false">INDEX(品項主檔!$B$2:$B$11,MATCH($E5845,品項主檔!$A$2:$A$11,0))</f>
        <v>黑胡椒豬排飯</v>
      </c>
      <c r="G5845" s="12" t="str">
        <f aca="false">INDEX(品項主檔!$C$2:$C$11,MATCH($E5845,品項主檔!$A$2:$A$11,0))</f>
        <v>主食</v>
      </c>
      <c r="H5845" s="17" t="n">
        <f aca="false">SUMIFS(品項年度售價!$D$2:$D$31,品項年度售價!$A$2:$A$31,$B5845,品項年度售價!$B$2:$B$31,$E5845)</f>
        <v>255</v>
      </c>
      <c r="I5845" s="4" t="n">
        <v>310</v>
      </c>
      <c r="J5845" s="14" t="n">
        <f aca="false">H5845*I5845</f>
        <v>79050</v>
      </c>
    </row>
    <row r="5846" customFormat="false" ht="15" hidden="false" customHeight="false" outlineLevel="0" collapsed="false">
      <c r="A5846" s="6" t="str">
        <f aca="false">TEXT(B5846,"0")&amp;"-"&amp;TEXT(C5846,"00")</f>
        <v>2026-07</v>
      </c>
      <c r="B5846" s="4" t="n">
        <v>2026</v>
      </c>
      <c r="C5846" s="4" t="n">
        <v>7</v>
      </c>
      <c r="D5846" s="9" t="s">
        <v>332</v>
      </c>
      <c r="E5846" s="9" t="s">
        <v>358</v>
      </c>
      <c r="F5846" s="12" t="str">
        <f aca="false">INDEX(品項主檔!$B$2:$B$11,MATCH($E5846,品項主檔!$A$2:$A$11,0))</f>
        <v>麻油雞湯麵</v>
      </c>
      <c r="G5846" s="12" t="str">
        <f aca="false">INDEX(品項主檔!$C$2:$C$11,MATCH($E5846,品項主檔!$A$2:$A$11,0))</f>
        <v>主食</v>
      </c>
      <c r="H5846" s="17" t="n">
        <f aca="false">SUMIFS(品項年度售價!$D$2:$D$31,品項年度售價!$A$2:$A$31,$B5846,品項年度售價!$B$2:$B$31,$E5846)</f>
        <v>320</v>
      </c>
      <c r="I5846" s="4" t="n">
        <v>139</v>
      </c>
      <c r="J5846" s="14" t="n">
        <f aca="false">H5846*I5846</f>
        <v>44480</v>
      </c>
    </row>
    <row r="5847" customFormat="false" ht="15" hidden="false" customHeight="false" outlineLevel="0" collapsed="false">
      <c r="A5847" s="6" t="str">
        <f aca="false">TEXT(B5847,"0")&amp;"-"&amp;TEXT(C5847,"00")</f>
        <v>2026-07</v>
      </c>
      <c r="B5847" s="4" t="n">
        <v>2026</v>
      </c>
      <c r="C5847" s="4" t="n">
        <v>7</v>
      </c>
      <c r="D5847" s="9" t="s">
        <v>332</v>
      </c>
      <c r="E5847" s="9" t="s">
        <v>360</v>
      </c>
      <c r="F5847" s="12" t="str">
        <f aca="false">INDEX(品項主檔!$B$2:$B$11,MATCH($E5847,品項主檔!$A$2:$A$11,0))</f>
        <v>塔香涼麵</v>
      </c>
      <c r="G5847" s="12" t="str">
        <f aca="false">INDEX(品項主檔!$C$2:$C$11,MATCH($E5847,品項主檔!$A$2:$A$11,0))</f>
        <v>主食</v>
      </c>
      <c r="H5847" s="17" t="n">
        <f aca="false">SUMIFS(品項年度售價!$D$2:$D$31,品項年度售價!$A$2:$A$31,$B5847,品項年度售價!$B$2:$B$31,$E5847)</f>
        <v>195</v>
      </c>
      <c r="I5847" s="4" t="n">
        <v>464</v>
      </c>
      <c r="J5847" s="14" t="n">
        <f aca="false">H5847*I5847</f>
        <v>90480</v>
      </c>
    </row>
    <row r="5848" customFormat="false" ht="15" hidden="false" customHeight="false" outlineLevel="0" collapsed="false">
      <c r="A5848" s="6" t="str">
        <f aca="false">TEXT(B5848,"0")&amp;"-"&amp;TEXT(C5848,"00")</f>
        <v>2026-07</v>
      </c>
      <c r="B5848" s="4" t="n">
        <v>2026</v>
      </c>
      <c r="C5848" s="4" t="n">
        <v>7</v>
      </c>
      <c r="D5848" s="9" t="s">
        <v>332</v>
      </c>
      <c r="E5848" s="9" t="s">
        <v>362</v>
      </c>
      <c r="F5848" s="12" t="str">
        <f aca="false">INDEX(品項主檔!$B$2:$B$11,MATCH($E5848,品項主檔!$A$2:$A$11,0))</f>
        <v>海鮮炒飯</v>
      </c>
      <c r="G5848" s="12" t="str">
        <f aca="false">INDEX(品項主檔!$C$2:$C$11,MATCH($E5848,品項主檔!$A$2:$A$11,0))</f>
        <v>主食</v>
      </c>
      <c r="H5848" s="17" t="n">
        <f aca="false">SUMIFS(品項年度售價!$D$2:$D$31,品項年度售價!$A$2:$A$31,$B5848,品項年度售價!$B$2:$B$31,$E5848)</f>
        <v>265</v>
      </c>
      <c r="I5848" s="4" t="n">
        <v>387</v>
      </c>
      <c r="J5848" s="14" t="n">
        <f aca="false">H5848*I5848</f>
        <v>102555</v>
      </c>
    </row>
    <row r="5849" customFormat="false" ht="15" hidden="false" customHeight="false" outlineLevel="0" collapsed="false">
      <c r="A5849" s="6" t="str">
        <f aca="false">TEXT(B5849,"0")&amp;"-"&amp;TEXT(C5849,"00")</f>
        <v>2026-07</v>
      </c>
      <c r="B5849" s="4" t="n">
        <v>2026</v>
      </c>
      <c r="C5849" s="4" t="n">
        <v>7</v>
      </c>
      <c r="D5849" s="9" t="s">
        <v>332</v>
      </c>
      <c r="E5849" s="9" t="s">
        <v>364</v>
      </c>
      <c r="F5849" s="12" t="str">
        <f aca="false">INDEX(品項主檔!$B$2:$B$11,MATCH($E5849,品項主檔!$A$2:$A$11,0))</f>
        <v>酸辣湯</v>
      </c>
      <c r="G5849" s="12" t="str">
        <f aca="false">INDEX(品項主檔!$C$2:$C$11,MATCH($E5849,品項主檔!$A$2:$A$11,0))</f>
        <v>湯品</v>
      </c>
      <c r="H5849" s="17" t="n">
        <f aca="false">SUMIFS(品項年度售價!$D$2:$D$31,品項年度售價!$A$2:$A$31,$B5849,品項年度售價!$B$2:$B$31,$E5849)</f>
        <v>65</v>
      </c>
      <c r="I5849" s="4" t="n">
        <v>1144</v>
      </c>
      <c r="J5849" s="14" t="n">
        <f aca="false">H5849*I5849</f>
        <v>74360</v>
      </c>
    </row>
    <row r="5850" customFormat="false" ht="15" hidden="false" customHeight="false" outlineLevel="0" collapsed="false">
      <c r="A5850" s="6" t="str">
        <f aca="false">TEXT(B5850,"0")&amp;"-"&amp;TEXT(C5850,"00")</f>
        <v>2026-07</v>
      </c>
      <c r="B5850" s="4" t="n">
        <v>2026</v>
      </c>
      <c r="C5850" s="4" t="n">
        <v>7</v>
      </c>
      <c r="D5850" s="9" t="s">
        <v>332</v>
      </c>
      <c r="E5850" s="9" t="s">
        <v>367</v>
      </c>
      <c r="F5850" s="12" t="str">
        <f aca="false">INDEX(品項主檔!$B$2:$B$11,MATCH($E5850,品項主檔!$A$2:$A$11,0))</f>
        <v>招牌滷味拼盤</v>
      </c>
      <c r="G5850" s="12" t="str">
        <f aca="false">INDEX(品項主檔!$C$2:$C$11,MATCH($E5850,品項主檔!$A$2:$A$11,0))</f>
        <v>小菜</v>
      </c>
      <c r="H5850" s="17" t="n">
        <f aca="false">SUMIFS(品項年度售價!$D$2:$D$31,品項年度售價!$A$2:$A$31,$B5850,品項年度售價!$B$2:$B$31,$E5850)</f>
        <v>130</v>
      </c>
      <c r="I5850" s="4" t="n">
        <v>1380</v>
      </c>
      <c r="J5850" s="14" t="n">
        <f aca="false">H5850*I5850</f>
        <v>179400</v>
      </c>
    </row>
    <row r="5851" customFormat="false" ht="15" hidden="false" customHeight="false" outlineLevel="0" collapsed="false">
      <c r="A5851" s="6" t="str">
        <f aca="false">TEXT(B5851,"0")&amp;"-"&amp;TEXT(C5851,"00")</f>
        <v>2026-07</v>
      </c>
      <c r="B5851" s="4" t="n">
        <v>2026</v>
      </c>
      <c r="C5851" s="4" t="n">
        <v>7</v>
      </c>
      <c r="D5851" s="9" t="s">
        <v>332</v>
      </c>
      <c r="E5851" s="9" t="s">
        <v>370</v>
      </c>
      <c r="F5851" s="12" t="str">
        <f aca="false">INDEX(品項主檔!$B$2:$B$11,MATCH($E5851,品項主檔!$A$2:$A$11,0))</f>
        <v>古早味紅茶</v>
      </c>
      <c r="G5851" s="12" t="str">
        <f aca="false">INDEX(品項主檔!$C$2:$C$11,MATCH($E5851,品項主檔!$A$2:$A$11,0))</f>
        <v>飲品</v>
      </c>
      <c r="H5851" s="17" t="n">
        <f aca="false">SUMIFS(品項年度售價!$D$2:$D$31,品項年度售價!$A$2:$A$31,$B5851,品項年度售價!$B$2:$B$31,$E5851)</f>
        <v>45</v>
      </c>
      <c r="I5851" s="4" t="n">
        <v>3625</v>
      </c>
      <c r="J5851" s="14" t="n">
        <f aca="false">H5851*I5851</f>
        <v>163125</v>
      </c>
    </row>
    <row r="5852" customFormat="false" ht="15" hidden="false" customHeight="false" outlineLevel="0" collapsed="false">
      <c r="A5852" s="6" t="str">
        <f aca="false">TEXT(B5852,"0")&amp;"-"&amp;TEXT(C5852,"00")</f>
        <v>2026-07</v>
      </c>
      <c r="B5852" s="4" t="n">
        <v>2026</v>
      </c>
      <c r="C5852" s="4" t="n">
        <v>7</v>
      </c>
      <c r="D5852" s="9" t="s">
        <v>300</v>
      </c>
      <c r="E5852" s="9" t="s">
        <v>349</v>
      </c>
      <c r="F5852" s="12" t="str">
        <f aca="false">INDEX(品項主檔!$B$2:$B$11,MATCH($E5852,品項主檔!$A$2:$A$11,0))</f>
        <v>招牌牛肉麵</v>
      </c>
      <c r="G5852" s="12" t="str">
        <f aca="false">INDEX(品項主檔!$C$2:$C$11,MATCH($E5852,品項主檔!$A$2:$A$11,0))</f>
        <v>主食</v>
      </c>
      <c r="H5852" s="17" t="n">
        <f aca="false">SUMIFS(品項年度售價!$D$2:$D$31,品項年度售價!$A$2:$A$31,$B5852,品項年度售價!$B$2:$B$31,$E5852)</f>
        <v>305</v>
      </c>
      <c r="I5852" s="4" t="n">
        <v>661</v>
      </c>
      <c r="J5852" s="14" t="n">
        <f aca="false">H5852*I5852</f>
        <v>201605</v>
      </c>
    </row>
    <row r="5853" customFormat="false" ht="15" hidden="false" customHeight="false" outlineLevel="0" collapsed="false">
      <c r="A5853" s="6" t="str">
        <f aca="false">TEXT(B5853,"0")&amp;"-"&amp;TEXT(C5853,"00")</f>
        <v>2026-07</v>
      </c>
      <c r="B5853" s="4" t="n">
        <v>2026</v>
      </c>
      <c r="C5853" s="4" t="n">
        <v>7</v>
      </c>
      <c r="D5853" s="9" t="s">
        <v>300</v>
      </c>
      <c r="E5853" s="9" t="s">
        <v>352</v>
      </c>
      <c r="F5853" s="12" t="str">
        <f aca="false">INDEX(品項主檔!$B$2:$B$11,MATCH($E5853,品項主檔!$A$2:$A$11,0))</f>
        <v>三杯雞定食</v>
      </c>
      <c r="G5853" s="12" t="str">
        <f aca="false">INDEX(品項主檔!$C$2:$C$11,MATCH($E5853,品項主檔!$A$2:$A$11,0))</f>
        <v>主食</v>
      </c>
      <c r="H5853" s="17" t="n">
        <f aca="false">SUMIFS(品項年度售價!$D$2:$D$31,品項年度售價!$A$2:$A$31,$B5853,品項年度售價!$B$2:$B$31,$E5853)</f>
        <v>275</v>
      </c>
      <c r="I5853" s="4" t="n">
        <v>642</v>
      </c>
      <c r="J5853" s="14" t="n">
        <f aca="false">H5853*I5853</f>
        <v>176550</v>
      </c>
    </row>
    <row r="5854" customFormat="false" ht="15" hidden="false" customHeight="false" outlineLevel="0" collapsed="false">
      <c r="A5854" s="6" t="str">
        <f aca="false">TEXT(B5854,"0")&amp;"-"&amp;TEXT(C5854,"00")</f>
        <v>2026-07</v>
      </c>
      <c r="B5854" s="4" t="n">
        <v>2026</v>
      </c>
      <c r="C5854" s="4" t="n">
        <v>7</v>
      </c>
      <c r="D5854" s="9" t="s">
        <v>300</v>
      </c>
      <c r="E5854" s="9" t="s">
        <v>354</v>
      </c>
      <c r="F5854" s="12" t="str">
        <f aca="false">INDEX(品項主檔!$B$2:$B$11,MATCH($E5854,品項主檔!$A$2:$A$11,0))</f>
        <v>蔥油雞腿飯</v>
      </c>
      <c r="G5854" s="12" t="str">
        <f aca="false">INDEX(品項主檔!$C$2:$C$11,MATCH($E5854,品項主檔!$A$2:$A$11,0))</f>
        <v>主食</v>
      </c>
      <c r="H5854" s="17" t="n">
        <f aca="false">SUMIFS(品項年度售價!$D$2:$D$31,品項年度售價!$A$2:$A$31,$B5854,品項年度售價!$B$2:$B$31,$E5854)</f>
        <v>240</v>
      </c>
      <c r="I5854" s="4" t="n">
        <v>743</v>
      </c>
      <c r="J5854" s="14" t="n">
        <f aca="false">H5854*I5854</f>
        <v>178320</v>
      </c>
    </row>
    <row r="5855" customFormat="false" ht="15" hidden="false" customHeight="false" outlineLevel="0" collapsed="false">
      <c r="A5855" s="6" t="str">
        <f aca="false">TEXT(B5855,"0")&amp;"-"&amp;TEXT(C5855,"00")</f>
        <v>2026-07</v>
      </c>
      <c r="B5855" s="4" t="n">
        <v>2026</v>
      </c>
      <c r="C5855" s="4" t="n">
        <v>7</v>
      </c>
      <c r="D5855" s="9" t="s">
        <v>300</v>
      </c>
      <c r="E5855" s="9" t="s">
        <v>356</v>
      </c>
      <c r="F5855" s="12" t="str">
        <f aca="false">INDEX(品項主檔!$B$2:$B$11,MATCH($E5855,品項主檔!$A$2:$A$11,0))</f>
        <v>黑胡椒豬排飯</v>
      </c>
      <c r="G5855" s="12" t="str">
        <f aca="false">INDEX(品項主檔!$C$2:$C$11,MATCH($E5855,品項主檔!$A$2:$A$11,0))</f>
        <v>主食</v>
      </c>
      <c r="H5855" s="17" t="n">
        <f aca="false">SUMIFS(品項年度售價!$D$2:$D$31,品項年度售價!$A$2:$A$31,$B5855,品項年度售價!$B$2:$B$31,$E5855)</f>
        <v>255</v>
      </c>
      <c r="I5855" s="4" t="n">
        <v>719</v>
      </c>
      <c r="J5855" s="14" t="n">
        <f aca="false">H5855*I5855</f>
        <v>183345</v>
      </c>
    </row>
    <row r="5856" customFormat="false" ht="15" hidden="false" customHeight="false" outlineLevel="0" collapsed="false">
      <c r="A5856" s="6" t="str">
        <f aca="false">TEXT(B5856,"0")&amp;"-"&amp;TEXT(C5856,"00")</f>
        <v>2026-07</v>
      </c>
      <c r="B5856" s="4" t="n">
        <v>2026</v>
      </c>
      <c r="C5856" s="4" t="n">
        <v>7</v>
      </c>
      <c r="D5856" s="9" t="s">
        <v>300</v>
      </c>
      <c r="E5856" s="9" t="s">
        <v>358</v>
      </c>
      <c r="F5856" s="12" t="str">
        <f aca="false">INDEX(品項主檔!$B$2:$B$11,MATCH($E5856,品項主檔!$A$2:$A$11,0))</f>
        <v>麻油雞湯麵</v>
      </c>
      <c r="G5856" s="12" t="str">
        <f aca="false">INDEX(品項主檔!$C$2:$C$11,MATCH($E5856,品項主檔!$A$2:$A$11,0))</f>
        <v>主食</v>
      </c>
      <c r="H5856" s="17" t="n">
        <f aca="false">SUMIFS(品項年度售價!$D$2:$D$31,品項年度售價!$A$2:$A$31,$B5856,品項年度售價!$B$2:$B$31,$E5856)</f>
        <v>320</v>
      </c>
      <c r="I5856" s="4" t="n">
        <v>244</v>
      </c>
      <c r="J5856" s="14" t="n">
        <f aca="false">H5856*I5856</f>
        <v>78080</v>
      </c>
    </row>
    <row r="5857" customFormat="false" ht="15" hidden="false" customHeight="false" outlineLevel="0" collapsed="false">
      <c r="A5857" s="6" t="str">
        <f aca="false">TEXT(B5857,"0")&amp;"-"&amp;TEXT(C5857,"00")</f>
        <v>2026-07</v>
      </c>
      <c r="B5857" s="4" t="n">
        <v>2026</v>
      </c>
      <c r="C5857" s="4" t="n">
        <v>7</v>
      </c>
      <c r="D5857" s="9" t="s">
        <v>300</v>
      </c>
      <c r="E5857" s="9" t="s">
        <v>360</v>
      </c>
      <c r="F5857" s="12" t="str">
        <f aca="false">INDEX(品項主檔!$B$2:$B$11,MATCH($E5857,品項主檔!$A$2:$A$11,0))</f>
        <v>塔香涼麵</v>
      </c>
      <c r="G5857" s="12" t="str">
        <f aca="false">INDEX(品項主檔!$C$2:$C$11,MATCH($E5857,品項主檔!$A$2:$A$11,0))</f>
        <v>主食</v>
      </c>
      <c r="H5857" s="17" t="n">
        <f aca="false">SUMIFS(品項年度售價!$D$2:$D$31,品項年度售價!$A$2:$A$31,$B5857,品項年度售價!$B$2:$B$31,$E5857)</f>
        <v>195</v>
      </c>
      <c r="I5857" s="4" t="n">
        <v>881</v>
      </c>
      <c r="J5857" s="14" t="n">
        <f aca="false">H5857*I5857</f>
        <v>171795</v>
      </c>
    </row>
    <row r="5858" customFormat="false" ht="15" hidden="false" customHeight="false" outlineLevel="0" collapsed="false">
      <c r="A5858" s="6" t="str">
        <f aca="false">TEXT(B5858,"0")&amp;"-"&amp;TEXT(C5858,"00")</f>
        <v>2026-07</v>
      </c>
      <c r="B5858" s="4" t="n">
        <v>2026</v>
      </c>
      <c r="C5858" s="4" t="n">
        <v>7</v>
      </c>
      <c r="D5858" s="9" t="s">
        <v>300</v>
      </c>
      <c r="E5858" s="9" t="s">
        <v>362</v>
      </c>
      <c r="F5858" s="12" t="str">
        <f aca="false">INDEX(品項主檔!$B$2:$B$11,MATCH($E5858,品項主檔!$A$2:$A$11,0))</f>
        <v>海鮮炒飯</v>
      </c>
      <c r="G5858" s="12" t="str">
        <f aca="false">INDEX(品項主檔!$C$2:$C$11,MATCH($E5858,品項主檔!$A$2:$A$11,0))</f>
        <v>主食</v>
      </c>
      <c r="H5858" s="17" t="n">
        <f aca="false">SUMIFS(品項年度售價!$D$2:$D$31,品項年度售價!$A$2:$A$31,$B5858,品項年度售價!$B$2:$B$31,$E5858)</f>
        <v>265</v>
      </c>
      <c r="I5858" s="4" t="n">
        <v>777</v>
      </c>
      <c r="J5858" s="14" t="n">
        <f aca="false">H5858*I5858</f>
        <v>205905</v>
      </c>
    </row>
    <row r="5859" customFormat="false" ht="15" hidden="false" customHeight="false" outlineLevel="0" collapsed="false">
      <c r="A5859" s="6" t="str">
        <f aca="false">TEXT(B5859,"0")&amp;"-"&amp;TEXT(C5859,"00")</f>
        <v>2026-07</v>
      </c>
      <c r="B5859" s="4" t="n">
        <v>2026</v>
      </c>
      <c r="C5859" s="4" t="n">
        <v>7</v>
      </c>
      <c r="D5859" s="9" t="s">
        <v>300</v>
      </c>
      <c r="E5859" s="9" t="s">
        <v>364</v>
      </c>
      <c r="F5859" s="12" t="str">
        <f aca="false">INDEX(品項主檔!$B$2:$B$11,MATCH($E5859,品項主檔!$A$2:$A$11,0))</f>
        <v>酸辣湯</v>
      </c>
      <c r="G5859" s="12" t="str">
        <f aca="false">INDEX(品項主檔!$C$2:$C$11,MATCH($E5859,品項主檔!$A$2:$A$11,0))</f>
        <v>湯品</v>
      </c>
      <c r="H5859" s="17" t="n">
        <f aca="false">SUMIFS(品項年度售價!$D$2:$D$31,品項年度售價!$A$2:$A$31,$B5859,品項年度售價!$B$2:$B$31,$E5859)</f>
        <v>65</v>
      </c>
      <c r="I5859" s="4" t="n">
        <v>2753</v>
      </c>
      <c r="J5859" s="14" t="n">
        <f aca="false">H5859*I5859</f>
        <v>178945</v>
      </c>
    </row>
    <row r="5860" customFormat="false" ht="15" hidden="false" customHeight="false" outlineLevel="0" collapsed="false">
      <c r="A5860" s="6" t="str">
        <f aca="false">TEXT(B5860,"0")&amp;"-"&amp;TEXT(C5860,"00")</f>
        <v>2026-07</v>
      </c>
      <c r="B5860" s="4" t="n">
        <v>2026</v>
      </c>
      <c r="C5860" s="4" t="n">
        <v>7</v>
      </c>
      <c r="D5860" s="9" t="s">
        <v>300</v>
      </c>
      <c r="E5860" s="9" t="s">
        <v>367</v>
      </c>
      <c r="F5860" s="12" t="str">
        <f aca="false">INDEX(品項主檔!$B$2:$B$11,MATCH($E5860,品項主檔!$A$2:$A$11,0))</f>
        <v>招牌滷味拼盤</v>
      </c>
      <c r="G5860" s="12" t="str">
        <f aca="false">INDEX(品項主檔!$C$2:$C$11,MATCH($E5860,品項主檔!$A$2:$A$11,0))</f>
        <v>小菜</v>
      </c>
      <c r="H5860" s="17" t="n">
        <f aca="false">SUMIFS(品項年度售價!$D$2:$D$31,品項年度售價!$A$2:$A$31,$B5860,品項年度售價!$B$2:$B$31,$E5860)</f>
        <v>130</v>
      </c>
      <c r="I5860" s="4" t="n">
        <v>2460</v>
      </c>
      <c r="J5860" s="14" t="n">
        <f aca="false">H5860*I5860</f>
        <v>319800</v>
      </c>
    </row>
    <row r="5861" customFormat="false" ht="15" hidden="false" customHeight="false" outlineLevel="0" collapsed="false">
      <c r="A5861" s="6" t="str">
        <f aca="false">TEXT(B5861,"0")&amp;"-"&amp;TEXT(C5861,"00")</f>
        <v>2026-07</v>
      </c>
      <c r="B5861" s="4" t="n">
        <v>2026</v>
      </c>
      <c r="C5861" s="4" t="n">
        <v>7</v>
      </c>
      <c r="D5861" s="9" t="s">
        <v>300</v>
      </c>
      <c r="E5861" s="9" t="s">
        <v>370</v>
      </c>
      <c r="F5861" s="12" t="str">
        <f aca="false">INDEX(品項主檔!$B$2:$B$11,MATCH($E5861,品項主檔!$A$2:$A$11,0))</f>
        <v>古早味紅茶</v>
      </c>
      <c r="G5861" s="12" t="str">
        <f aca="false">INDEX(品項主檔!$C$2:$C$11,MATCH($E5861,品項主檔!$A$2:$A$11,0))</f>
        <v>飲品</v>
      </c>
      <c r="H5861" s="17" t="n">
        <f aca="false">SUMIFS(品項年度售價!$D$2:$D$31,品項年度售價!$A$2:$A$31,$B5861,品項年度售價!$B$2:$B$31,$E5861)</f>
        <v>45</v>
      </c>
      <c r="I5861" s="4" t="n">
        <v>7709</v>
      </c>
      <c r="J5861" s="14" t="n">
        <f aca="false">H5861*I5861</f>
        <v>346905</v>
      </c>
    </row>
    <row r="5862" customFormat="false" ht="15" hidden="false" customHeight="false" outlineLevel="0" collapsed="false">
      <c r="A5862" s="6" t="str">
        <f aca="false">TEXT(B5862,"0")&amp;"-"&amp;TEXT(C5862,"00")</f>
        <v>2026-07</v>
      </c>
      <c r="B5862" s="4" t="n">
        <v>2026</v>
      </c>
      <c r="C5862" s="4" t="n">
        <v>7</v>
      </c>
      <c r="D5862" s="9" t="s">
        <v>305</v>
      </c>
      <c r="E5862" s="9" t="s">
        <v>349</v>
      </c>
      <c r="F5862" s="12" t="str">
        <f aca="false">INDEX(品項主檔!$B$2:$B$11,MATCH($E5862,品項主檔!$A$2:$A$11,0))</f>
        <v>招牌牛肉麵</v>
      </c>
      <c r="G5862" s="12" t="str">
        <f aca="false">INDEX(品項主檔!$C$2:$C$11,MATCH($E5862,品項主檔!$A$2:$A$11,0))</f>
        <v>主食</v>
      </c>
      <c r="H5862" s="17" t="n">
        <f aca="false">SUMIFS(品項年度售價!$D$2:$D$31,品項年度售價!$A$2:$A$31,$B5862,品項年度售價!$B$2:$B$31,$E5862)</f>
        <v>305</v>
      </c>
      <c r="I5862" s="4" t="n">
        <v>449</v>
      </c>
      <c r="J5862" s="14" t="n">
        <f aca="false">H5862*I5862</f>
        <v>136945</v>
      </c>
    </row>
    <row r="5863" customFormat="false" ht="15" hidden="false" customHeight="false" outlineLevel="0" collapsed="false">
      <c r="A5863" s="6" t="str">
        <f aca="false">TEXT(B5863,"0")&amp;"-"&amp;TEXT(C5863,"00")</f>
        <v>2026-07</v>
      </c>
      <c r="B5863" s="4" t="n">
        <v>2026</v>
      </c>
      <c r="C5863" s="4" t="n">
        <v>7</v>
      </c>
      <c r="D5863" s="9" t="s">
        <v>305</v>
      </c>
      <c r="E5863" s="9" t="s">
        <v>352</v>
      </c>
      <c r="F5863" s="12" t="str">
        <f aca="false">INDEX(品項主檔!$B$2:$B$11,MATCH($E5863,品項主檔!$A$2:$A$11,0))</f>
        <v>三杯雞定食</v>
      </c>
      <c r="G5863" s="12" t="str">
        <f aca="false">INDEX(品項主檔!$C$2:$C$11,MATCH($E5863,品項主檔!$A$2:$A$11,0))</f>
        <v>主食</v>
      </c>
      <c r="H5863" s="17" t="n">
        <f aca="false">SUMIFS(品項年度售價!$D$2:$D$31,品項年度售價!$A$2:$A$31,$B5863,品項年度售價!$B$2:$B$31,$E5863)</f>
        <v>275</v>
      </c>
      <c r="I5863" s="4" t="n">
        <v>511</v>
      </c>
      <c r="J5863" s="14" t="n">
        <f aca="false">H5863*I5863</f>
        <v>140525</v>
      </c>
    </row>
    <row r="5864" customFormat="false" ht="15" hidden="false" customHeight="false" outlineLevel="0" collapsed="false">
      <c r="A5864" s="6" t="str">
        <f aca="false">TEXT(B5864,"0")&amp;"-"&amp;TEXT(C5864,"00")</f>
        <v>2026-07</v>
      </c>
      <c r="B5864" s="4" t="n">
        <v>2026</v>
      </c>
      <c r="C5864" s="4" t="n">
        <v>7</v>
      </c>
      <c r="D5864" s="9" t="s">
        <v>305</v>
      </c>
      <c r="E5864" s="9" t="s">
        <v>354</v>
      </c>
      <c r="F5864" s="12" t="str">
        <f aca="false">INDEX(品項主檔!$B$2:$B$11,MATCH($E5864,品項主檔!$A$2:$A$11,0))</f>
        <v>蔥油雞腿飯</v>
      </c>
      <c r="G5864" s="12" t="str">
        <f aca="false">INDEX(品項主檔!$C$2:$C$11,MATCH($E5864,品項主檔!$A$2:$A$11,0))</f>
        <v>主食</v>
      </c>
      <c r="H5864" s="17" t="n">
        <f aca="false">SUMIFS(品項年度售價!$D$2:$D$31,品項年度售價!$A$2:$A$31,$B5864,品項年度售價!$B$2:$B$31,$E5864)</f>
        <v>240</v>
      </c>
      <c r="I5864" s="4" t="n">
        <v>636</v>
      </c>
      <c r="J5864" s="14" t="n">
        <f aca="false">H5864*I5864</f>
        <v>152640</v>
      </c>
    </row>
    <row r="5865" customFormat="false" ht="15" hidden="false" customHeight="false" outlineLevel="0" collapsed="false">
      <c r="A5865" s="6" t="str">
        <f aca="false">TEXT(B5865,"0")&amp;"-"&amp;TEXT(C5865,"00")</f>
        <v>2026-07</v>
      </c>
      <c r="B5865" s="4" t="n">
        <v>2026</v>
      </c>
      <c r="C5865" s="4" t="n">
        <v>7</v>
      </c>
      <c r="D5865" s="9" t="s">
        <v>305</v>
      </c>
      <c r="E5865" s="9" t="s">
        <v>356</v>
      </c>
      <c r="F5865" s="12" t="str">
        <f aca="false">INDEX(品項主檔!$B$2:$B$11,MATCH($E5865,品項主檔!$A$2:$A$11,0))</f>
        <v>黑胡椒豬排飯</v>
      </c>
      <c r="G5865" s="12" t="str">
        <f aca="false">INDEX(品項主檔!$C$2:$C$11,MATCH($E5865,品項主檔!$A$2:$A$11,0))</f>
        <v>主食</v>
      </c>
      <c r="H5865" s="17" t="n">
        <f aca="false">SUMIFS(品項年度售價!$D$2:$D$31,品項年度售價!$A$2:$A$31,$B5865,品項年度售價!$B$2:$B$31,$E5865)</f>
        <v>255</v>
      </c>
      <c r="I5865" s="4" t="n">
        <v>691</v>
      </c>
      <c r="J5865" s="14" t="n">
        <f aca="false">H5865*I5865</f>
        <v>176205</v>
      </c>
    </row>
    <row r="5866" customFormat="false" ht="15" hidden="false" customHeight="false" outlineLevel="0" collapsed="false">
      <c r="A5866" s="6" t="str">
        <f aca="false">TEXT(B5866,"0")&amp;"-"&amp;TEXT(C5866,"00")</f>
        <v>2026-07</v>
      </c>
      <c r="B5866" s="4" t="n">
        <v>2026</v>
      </c>
      <c r="C5866" s="4" t="n">
        <v>7</v>
      </c>
      <c r="D5866" s="9" t="s">
        <v>305</v>
      </c>
      <c r="E5866" s="9" t="s">
        <v>358</v>
      </c>
      <c r="F5866" s="12" t="str">
        <f aca="false">INDEX(品項主檔!$B$2:$B$11,MATCH($E5866,品項主檔!$A$2:$A$11,0))</f>
        <v>麻油雞湯麵</v>
      </c>
      <c r="G5866" s="12" t="str">
        <f aca="false">INDEX(品項主檔!$C$2:$C$11,MATCH($E5866,品項主檔!$A$2:$A$11,0))</f>
        <v>主食</v>
      </c>
      <c r="H5866" s="17" t="n">
        <f aca="false">SUMIFS(品項年度售價!$D$2:$D$31,品項年度售價!$A$2:$A$31,$B5866,品項年度售價!$B$2:$B$31,$E5866)</f>
        <v>320</v>
      </c>
      <c r="I5866" s="4" t="n">
        <v>231</v>
      </c>
      <c r="J5866" s="14" t="n">
        <f aca="false">H5866*I5866</f>
        <v>73920</v>
      </c>
    </row>
    <row r="5867" customFormat="false" ht="15" hidden="false" customHeight="false" outlineLevel="0" collapsed="false">
      <c r="A5867" s="6" t="str">
        <f aca="false">TEXT(B5867,"0")&amp;"-"&amp;TEXT(C5867,"00")</f>
        <v>2026-07</v>
      </c>
      <c r="B5867" s="4" t="n">
        <v>2026</v>
      </c>
      <c r="C5867" s="4" t="n">
        <v>7</v>
      </c>
      <c r="D5867" s="9" t="s">
        <v>305</v>
      </c>
      <c r="E5867" s="9" t="s">
        <v>360</v>
      </c>
      <c r="F5867" s="12" t="str">
        <f aca="false">INDEX(品項主檔!$B$2:$B$11,MATCH($E5867,品項主檔!$A$2:$A$11,0))</f>
        <v>塔香涼麵</v>
      </c>
      <c r="G5867" s="12" t="str">
        <f aca="false">INDEX(品項主檔!$C$2:$C$11,MATCH($E5867,品項主檔!$A$2:$A$11,0))</f>
        <v>主食</v>
      </c>
      <c r="H5867" s="17" t="n">
        <f aca="false">SUMIFS(品項年度售價!$D$2:$D$31,品項年度售價!$A$2:$A$31,$B5867,品項年度售價!$B$2:$B$31,$E5867)</f>
        <v>195</v>
      </c>
      <c r="I5867" s="4" t="n">
        <v>787</v>
      </c>
      <c r="J5867" s="14" t="n">
        <f aca="false">H5867*I5867</f>
        <v>153465</v>
      </c>
    </row>
    <row r="5868" customFormat="false" ht="15" hidden="false" customHeight="false" outlineLevel="0" collapsed="false">
      <c r="A5868" s="6" t="str">
        <f aca="false">TEXT(B5868,"0")&amp;"-"&amp;TEXT(C5868,"00")</f>
        <v>2026-07</v>
      </c>
      <c r="B5868" s="4" t="n">
        <v>2026</v>
      </c>
      <c r="C5868" s="4" t="n">
        <v>7</v>
      </c>
      <c r="D5868" s="9" t="s">
        <v>305</v>
      </c>
      <c r="E5868" s="9" t="s">
        <v>362</v>
      </c>
      <c r="F5868" s="12" t="str">
        <f aca="false">INDEX(品項主檔!$B$2:$B$11,MATCH($E5868,品項主檔!$A$2:$A$11,0))</f>
        <v>海鮮炒飯</v>
      </c>
      <c r="G5868" s="12" t="str">
        <f aca="false">INDEX(品項主檔!$C$2:$C$11,MATCH($E5868,品項主檔!$A$2:$A$11,0))</f>
        <v>主食</v>
      </c>
      <c r="H5868" s="17" t="n">
        <f aca="false">SUMIFS(品項年度售價!$D$2:$D$31,品項年度售價!$A$2:$A$31,$B5868,品項年度售價!$B$2:$B$31,$E5868)</f>
        <v>265</v>
      </c>
      <c r="I5868" s="4" t="n">
        <v>693</v>
      </c>
      <c r="J5868" s="14" t="n">
        <f aca="false">H5868*I5868</f>
        <v>183645</v>
      </c>
    </row>
    <row r="5869" customFormat="false" ht="15" hidden="false" customHeight="false" outlineLevel="0" collapsed="false">
      <c r="A5869" s="6" t="str">
        <f aca="false">TEXT(B5869,"0")&amp;"-"&amp;TEXT(C5869,"00")</f>
        <v>2026-07</v>
      </c>
      <c r="B5869" s="4" t="n">
        <v>2026</v>
      </c>
      <c r="C5869" s="4" t="n">
        <v>7</v>
      </c>
      <c r="D5869" s="9" t="s">
        <v>305</v>
      </c>
      <c r="E5869" s="9" t="s">
        <v>364</v>
      </c>
      <c r="F5869" s="12" t="str">
        <f aca="false">INDEX(品項主檔!$B$2:$B$11,MATCH($E5869,品項主檔!$A$2:$A$11,0))</f>
        <v>酸辣湯</v>
      </c>
      <c r="G5869" s="12" t="str">
        <f aca="false">INDEX(品項主檔!$C$2:$C$11,MATCH($E5869,品項主檔!$A$2:$A$11,0))</f>
        <v>湯品</v>
      </c>
      <c r="H5869" s="17" t="n">
        <f aca="false">SUMIFS(品項年度售價!$D$2:$D$31,品項年度售價!$A$2:$A$31,$B5869,品項年度售價!$B$2:$B$31,$E5869)</f>
        <v>65</v>
      </c>
      <c r="I5869" s="4" t="n">
        <v>2383</v>
      </c>
      <c r="J5869" s="14" t="n">
        <f aca="false">H5869*I5869</f>
        <v>154895</v>
      </c>
    </row>
    <row r="5870" customFormat="false" ht="15" hidden="false" customHeight="false" outlineLevel="0" collapsed="false">
      <c r="A5870" s="6" t="str">
        <f aca="false">TEXT(B5870,"0")&amp;"-"&amp;TEXT(C5870,"00")</f>
        <v>2026-07</v>
      </c>
      <c r="B5870" s="4" t="n">
        <v>2026</v>
      </c>
      <c r="C5870" s="4" t="n">
        <v>7</v>
      </c>
      <c r="D5870" s="9" t="s">
        <v>305</v>
      </c>
      <c r="E5870" s="9" t="s">
        <v>367</v>
      </c>
      <c r="F5870" s="12" t="str">
        <f aca="false">INDEX(品項主檔!$B$2:$B$11,MATCH($E5870,品項主檔!$A$2:$A$11,0))</f>
        <v>招牌滷味拼盤</v>
      </c>
      <c r="G5870" s="12" t="str">
        <f aca="false">INDEX(品項主檔!$C$2:$C$11,MATCH($E5870,品項主檔!$A$2:$A$11,0))</f>
        <v>小菜</v>
      </c>
      <c r="H5870" s="17" t="n">
        <f aca="false">SUMIFS(品項年度售價!$D$2:$D$31,品項年度售價!$A$2:$A$31,$B5870,品項年度售價!$B$2:$B$31,$E5870)</f>
        <v>130</v>
      </c>
      <c r="I5870" s="4" t="n">
        <v>1990</v>
      </c>
      <c r="J5870" s="14" t="n">
        <f aca="false">H5870*I5870</f>
        <v>258700</v>
      </c>
    </row>
    <row r="5871" customFormat="false" ht="15" hidden="false" customHeight="false" outlineLevel="0" collapsed="false">
      <c r="A5871" s="6" t="str">
        <f aca="false">TEXT(B5871,"0")&amp;"-"&amp;TEXT(C5871,"00")</f>
        <v>2026-07</v>
      </c>
      <c r="B5871" s="4" t="n">
        <v>2026</v>
      </c>
      <c r="C5871" s="4" t="n">
        <v>7</v>
      </c>
      <c r="D5871" s="9" t="s">
        <v>305</v>
      </c>
      <c r="E5871" s="9" t="s">
        <v>370</v>
      </c>
      <c r="F5871" s="12" t="str">
        <f aca="false">INDEX(品項主檔!$B$2:$B$11,MATCH($E5871,品項主檔!$A$2:$A$11,0))</f>
        <v>古早味紅茶</v>
      </c>
      <c r="G5871" s="12" t="str">
        <f aca="false">INDEX(品項主檔!$C$2:$C$11,MATCH($E5871,品項主檔!$A$2:$A$11,0))</f>
        <v>飲品</v>
      </c>
      <c r="H5871" s="17" t="n">
        <f aca="false">SUMIFS(品項年度售價!$D$2:$D$31,品項年度售價!$A$2:$A$31,$B5871,品項年度售價!$B$2:$B$31,$E5871)</f>
        <v>45</v>
      </c>
      <c r="I5871" s="4" t="n">
        <v>6820</v>
      </c>
      <c r="J5871" s="14" t="n">
        <f aca="false">H5871*I5871</f>
        <v>306900</v>
      </c>
    </row>
    <row r="5872" customFormat="false" ht="15" hidden="false" customHeight="false" outlineLevel="0" collapsed="false">
      <c r="A5872" s="6" t="str">
        <f aca="false">TEXT(B5872,"0")&amp;"-"&amp;TEXT(C5872,"00")</f>
        <v>2026-07</v>
      </c>
      <c r="B5872" s="4" t="n">
        <v>2026</v>
      </c>
      <c r="C5872" s="4" t="n">
        <v>7</v>
      </c>
      <c r="D5872" s="9" t="s">
        <v>307</v>
      </c>
      <c r="E5872" s="9" t="s">
        <v>349</v>
      </c>
      <c r="F5872" s="12" t="str">
        <f aca="false">INDEX(品項主檔!$B$2:$B$11,MATCH($E5872,品項主檔!$A$2:$A$11,0))</f>
        <v>招牌牛肉麵</v>
      </c>
      <c r="G5872" s="12" t="str">
        <f aca="false">INDEX(品項主檔!$C$2:$C$11,MATCH($E5872,品項主檔!$A$2:$A$11,0))</f>
        <v>主食</v>
      </c>
      <c r="H5872" s="17" t="n">
        <f aca="false">SUMIFS(品項年度售價!$D$2:$D$31,品項年度售價!$A$2:$A$31,$B5872,品項年度售價!$B$2:$B$31,$E5872)</f>
        <v>305</v>
      </c>
      <c r="I5872" s="4" t="n">
        <v>355</v>
      </c>
      <c r="J5872" s="14" t="n">
        <f aca="false">H5872*I5872</f>
        <v>108275</v>
      </c>
    </row>
    <row r="5873" customFormat="false" ht="15" hidden="false" customHeight="false" outlineLevel="0" collapsed="false">
      <c r="A5873" s="6" t="str">
        <f aca="false">TEXT(B5873,"0")&amp;"-"&amp;TEXT(C5873,"00")</f>
        <v>2026-07</v>
      </c>
      <c r="B5873" s="4" t="n">
        <v>2026</v>
      </c>
      <c r="C5873" s="4" t="n">
        <v>7</v>
      </c>
      <c r="D5873" s="9" t="s">
        <v>307</v>
      </c>
      <c r="E5873" s="9" t="s">
        <v>352</v>
      </c>
      <c r="F5873" s="12" t="str">
        <f aca="false">INDEX(品項主檔!$B$2:$B$11,MATCH($E5873,品項主檔!$A$2:$A$11,0))</f>
        <v>三杯雞定食</v>
      </c>
      <c r="G5873" s="12" t="str">
        <f aca="false">INDEX(品項主檔!$C$2:$C$11,MATCH($E5873,品項主檔!$A$2:$A$11,0))</f>
        <v>主食</v>
      </c>
      <c r="H5873" s="17" t="n">
        <f aca="false">SUMIFS(品項年度售價!$D$2:$D$31,品項年度售價!$A$2:$A$31,$B5873,品項年度售價!$B$2:$B$31,$E5873)</f>
        <v>275</v>
      </c>
      <c r="I5873" s="4" t="n">
        <v>518</v>
      </c>
      <c r="J5873" s="14" t="n">
        <f aca="false">H5873*I5873</f>
        <v>142450</v>
      </c>
    </row>
    <row r="5874" customFormat="false" ht="15" hidden="false" customHeight="false" outlineLevel="0" collapsed="false">
      <c r="A5874" s="6" t="str">
        <f aca="false">TEXT(B5874,"0")&amp;"-"&amp;TEXT(C5874,"00")</f>
        <v>2026-07</v>
      </c>
      <c r="B5874" s="4" t="n">
        <v>2026</v>
      </c>
      <c r="C5874" s="4" t="n">
        <v>7</v>
      </c>
      <c r="D5874" s="9" t="s">
        <v>307</v>
      </c>
      <c r="E5874" s="9" t="s">
        <v>354</v>
      </c>
      <c r="F5874" s="12" t="str">
        <f aca="false">INDEX(品項主檔!$B$2:$B$11,MATCH($E5874,品項主檔!$A$2:$A$11,0))</f>
        <v>蔥油雞腿飯</v>
      </c>
      <c r="G5874" s="12" t="str">
        <f aca="false">INDEX(品項主檔!$C$2:$C$11,MATCH($E5874,品項主檔!$A$2:$A$11,0))</f>
        <v>主食</v>
      </c>
      <c r="H5874" s="17" t="n">
        <f aca="false">SUMIFS(品項年度售價!$D$2:$D$31,品項年度售價!$A$2:$A$31,$B5874,品項年度售價!$B$2:$B$31,$E5874)</f>
        <v>240</v>
      </c>
      <c r="I5874" s="4" t="n">
        <v>466</v>
      </c>
      <c r="J5874" s="14" t="n">
        <f aca="false">H5874*I5874</f>
        <v>111840</v>
      </c>
    </row>
    <row r="5875" customFormat="false" ht="15" hidden="false" customHeight="false" outlineLevel="0" collapsed="false">
      <c r="A5875" s="6" t="str">
        <f aca="false">TEXT(B5875,"0")&amp;"-"&amp;TEXT(C5875,"00")</f>
        <v>2026-07</v>
      </c>
      <c r="B5875" s="4" t="n">
        <v>2026</v>
      </c>
      <c r="C5875" s="4" t="n">
        <v>7</v>
      </c>
      <c r="D5875" s="9" t="s">
        <v>307</v>
      </c>
      <c r="E5875" s="9" t="s">
        <v>356</v>
      </c>
      <c r="F5875" s="12" t="str">
        <f aca="false">INDEX(品項主檔!$B$2:$B$11,MATCH($E5875,品項主檔!$A$2:$A$11,0))</f>
        <v>黑胡椒豬排飯</v>
      </c>
      <c r="G5875" s="12" t="str">
        <f aca="false">INDEX(品項主檔!$C$2:$C$11,MATCH($E5875,品項主檔!$A$2:$A$11,0))</f>
        <v>主食</v>
      </c>
      <c r="H5875" s="17" t="n">
        <f aca="false">SUMIFS(品項年度售價!$D$2:$D$31,品項年度售價!$A$2:$A$31,$B5875,品項年度售價!$B$2:$B$31,$E5875)</f>
        <v>255</v>
      </c>
      <c r="I5875" s="4" t="n">
        <v>498</v>
      </c>
      <c r="J5875" s="14" t="n">
        <f aca="false">H5875*I5875</f>
        <v>126990</v>
      </c>
    </row>
    <row r="5876" customFormat="false" ht="15" hidden="false" customHeight="false" outlineLevel="0" collapsed="false">
      <c r="A5876" s="6" t="str">
        <f aca="false">TEXT(B5876,"0")&amp;"-"&amp;TEXT(C5876,"00")</f>
        <v>2026-07</v>
      </c>
      <c r="B5876" s="4" t="n">
        <v>2026</v>
      </c>
      <c r="C5876" s="4" t="n">
        <v>7</v>
      </c>
      <c r="D5876" s="9" t="s">
        <v>307</v>
      </c>
      <c r="E5876" s="9" t="s">
        <v>358</v>
      </c>
      <c r="F5876" s="12" t="str">
        <f aca="false">INDEX(品項主檔!$B$2:$B$11,MATCH($E5876,品項主檔!$A$2:$A$11,0))</f>
        <v>麻油雞湯麵</v>
      </c>
      <c r="G5876" s="12" t="str">
        <f aca="false">INDEX(品項主檔!$C$2:$C$11,MATCH($E5876,品項主檔!$A$2:$A$11,0))</f>
        <v>主食</v>
      </c>
      <c r="H5876" s="17" t="n">
        <f aca="false">SUMIFS(品項年度售價!$D$2:$D$31,品項年度售價!$A$2:$A$31,$B5876,品項年度售價!$B$2:$B$31,$E5876)</f>
        <v>320</v>
      </c>
      <c r="I5876" s="4" t="n">
        <v>248</v>
      </c>
      <c r="J5876" s="14" t="n">
        <f aca="false">H5876*I5876</f>
        <v>79360</v>
      </c>
    </row>
    <row r="5877" customFormat="false" ht="15" hidden="false" customHeight="false" outlineLevel="0" collapsed="false">
      <c r="A5877" s="6" t="str">
        <f aca="false">TEXT(B5877,"0")&amp;"-"&amp;TEXT(C5877,"00")</f>
        <v>2026-07</v>
      </c>
      <c r="B5877" s="4" t="n">
        <v>2026</v>
      </c>
      <c r="C5877" s="4" t="n">
        <v>7</v>
      </c>
      <c r="D5877" s="9" t="s">
        <v>307</v>
      </c>
      <c r="E5877" s="9" t="s">
        <v>360</v>
      </c>
      <c r="F5877" s="12" t="str">
        <f aca="false">INDEX(品項主檔!$B$2:$B$11,MATCH($E5877,品項主檔!$A$2:$A$11,0))</f>
        <v>塔香涼麵</v>
      </c>
      <c r="G5877" s="12" t="str">
        <f aca="false">INDEX(品項主檔!$C$2:$C$11,MATCH($E5877,品項主檔!$A$2:$A$11,0))</f>
        <v>主食</v>
      </c>
      <c r="H5877" s="17" t="n">
        <f aca="false">SUMIFS(品項年度售價!$D$2:$D$31,品項年度售價!$A$2:$A$31,$B5877,品項年度售價!$B$2:$B$31,$E5877)</f>
        <v>195</v>
      </c>
      <c r="I5877" s="4" t="n">
        <v>823</v>
      </c>
      <c r="J5877" s="14" t="n">
        <f aca="false">H5877*I5877</f>
        <v>160485</v>
      </c>
    </row>
    <row r="5878" customFormat="false" ht="15" hidden="false" customHeight="false" outlineLevel="0" collapsed="false">
      <c r="A5878" s="6" t="str">
        <f aca="false">TEXT(B5878,"0")&amp;"-"&amp;TEXT(C5878,"00")</f>
        <v>2026-07</v>
      </c>
      <c r="B5878" s="4" t="n">
        <v>2026</v>
      </c>
      <c r="C5878" s="4" t="n">
        <v>7</v>
      </c>
      <c r="D5878" s="9" t="s">
        <v>307</v>
      </c>
      <c r="E5878" s="9" t="s">
        <v>362</v>
      </c>
      <c r="F5878" s="12" t="str">
        <f aca="false">INDEX(品項主檔!$B$2:$B$11,MATCH($E5878,品項主檔!$A$2:$A$11,0))</f>
        <v>海鮮炒飯</v>
      </c>
      <c r="G5878" s="12" t="str">
        <f aca="false">INDEX(品項主檔!$C$2:$C$11,MATCH($E5878,品項主檔!$A$2:$A$11,0))</f>
        <v>主食</v>
      </c>
      <c r="H5878" s="17" t="n">
        <f aca="false">SUMIFS(品項年度售價!$D$2:$D$31,品項年度售價!$A$2:$A$31,$B5878,品項年度售價!$B$2:$B$31,$E5878)</f>
        <v>265</v>
      </c>
      <c r="I5878" s="4" t="n">
        <v>582</v>
      </c>
      <c r="J5878" s="14" t="n">
        <f aca="false">H5878*I5878</f>
        <v>154230</v>
      </c>
    </row>
    <row r="5879" customFormat="false" ht="15" hidden="false" customHeight="false" outlineLevel="0" collapsed="false">
      <c r="A5879" s="6" t="str">
        <f aca="false">TEXT(B5879,"0")&amp;"-"&amp;TEXT(C5879,"00")</f>
        <v>2026-07</v>
      </c>
      <c r="B5879" s="4" t="n">
        <v>2026</v>
      </c>
      <c r="C5879" s="4" t="n">
        <v>7</v>
      </c>
      <c r="D5879" s="9" t="s">
        <v>307</v>
      </c>
      <c r="E5879" s="9" t="s">
        <v>364</v>
      </c>
      <c r="F5879" s="12" t="str">
        <f aca="false">INDEX(品項主檔!$B$2:$B$11,MATCH($E5879,品項主檔!$A$2:$A$11,0))</f>
        <v>酸辣湯</v>
      </c>
      <c r="G5879" s="12" t="str">
        <f aca="false">INDEX(品項主檔!$C$2:$C$11,MATCH($E5879,品項主檔!$A$2:$A$11,0))</f>
        <v>湯品</v>
      </c>
      <c r="H5879" s="17" t="n">
        <f aca="false">SUMIFS(品項年度售價!$D$2:$D$31,品項年度售價!$A$2:$A$31,$B5879,品項年度售價!$B$2:$B$31,$E5879)</f>
        <v>65</v>
      </c>
      <c r="I5879" s="4" t="n">
        <v>1972</v>
      </c>
      <c r="J5879" s="14" t="n">
        <f aca="false">H5879*I5879</f>
        <v>128180</v>
      </c>
    </row>
    <row r="5880" customFormat="false" ht="15" hidden="false" customHeight="false" outlineLevel="0" collapsed="false">
      <c r="A5880" s="6" t="str">
        <f aca="false">TEXT(B5880,"0")&amp;"-"&amp;TEXT(C5880,"00")</f>
        <v>2026-07</v>
      </c>
      <c r="B5880" s="4" t="n">
        <v>2026</v>
      </c>
      <c r="C5880" s="4" t="n">
        <v>7</v>
      </c>
      <c r="D5880" s="9" t="s">
        <v>307</v>
      </c>
      <c r="E5880" s="9" t="s">
        <v>367</v>
      </c>
      <c r="F5880" s="12" t="str">
        <f aca="false">INDEX(品項主檔!$B$2:$B$11,MATCH($E5880,品項主檔!$A$2:$A$11,0))</f>
        <v>招牌滷味拼盤</v>
      </c>
      <c r="G5880" s="12" t="str">
        <f aca="false">INDEX(品項主檔!$C$2:$C$11,MATCH($E5880,品項主檔!$A$2:$A$11,0))</f>
        <v>小菜</v>
      </c>
      <c r="H5880" s="17" t="n">
        <f aca="false">SUMIFS(品項年度售價!$D$2:$D$31,品項年度售價!$A$2:$A$31,$B5880,品項年度售價!$B$2:$B$31,$E5880)</f>
        <v>130</v>
      </c>
      <c r="I5880" s="4" t="n">
        <v>1748</v>
      </c>
      <c r="J5880" s="14" t="n">
        <f aca="false">H5880*I5880</f>
        <v>227240</v>
      </c>
    </row>
    <row r="5881" customFormat="false" ht="15" hidden="false" customHeight="false" outlineLevel="0" collapsed="false">
      <c r="A5881" s="6" t="str">
        <f aca="false">TEXT(B5881,"0")&amp;"-"&amp;TEXT(C5881,"00")</f>
        <v>2026-07</v>
      </c>
      <c r="B5881" s="4" t="n">
        <v>2026</v>
      </c>
      <c r="C5881" s="4" t="n">
        <v>7</v>
      </c>
      <c r="D5881" s="9" t="s">
        <v>307</v>
      </c>
      <c r="E5881" s="9" t="s">
        <v>370</v>
      </c>
      <c r="F5881" s="12" t="str">
        <f aca="false">INDEX(品項主檔!$B$2:$B$11,MATCH($E5881,品項主檔!$A$2:$A$11,0))</f>
        <v>古早味紅茶</v>
      </c>
      <c r="G5881" s="12" t="str">
        <f aca="false">INDEX(品項主檔!$C$2:$C$11,MATCH($E5881,品項主檔!$A$2:$A$11,0))</f>
        <v>飲品</v>
      </c>
      <c r="H5881" s="17" t="n">
        <f aca="false">SUMIFS(品項年度售價!$D$2:$D$31,品項年度售價!$A$2:$A$31,$B5881,品項年度售價!$B$2:$B$31,$E5881)</f>
        <v>45</v>
      </c>
      <c r="I5881" s="4" t="n">
        <v>5672</v>
      </c>
      <c r="J5881" s="14" t="n">
        <f aca="false">H5881*I5881</f>
        <v>255240</v>
      </c>
    </row>
    <row r="5882" customFormat="false" ht="15" hidden="false" customHeight="false" outlineLevel="0" collapsed="false">
      <c r="A5882" s="6" t="str">
        <f aca="false">TEXT(B5882,"0")&amp;"-"&amp;TEXT(C5882,"00")</f>
        <v>2026-07</v>
      </c>
      <c r="B5882" s="4" t="n">
        <v>2026</v>
      </c>
      <c r="C5882" s="4" t="n">
        <v>7</v>
      </c>
      <c r="D5882" s="9" t="s">
        <v>310</v>
      </c>
      <c r="E5882" s="9" t="s">
        <v>349</v>
      </c>
      <c r="F5882" s="12" t="str">
        <f aca="false">INDEX(品項主檔!$B$2:$B$11,MATCH($E5882,品項主檔!$A$2:$A$11,0))</f>
        <v>招牌牛肉麵</v>
      </c>
      <c r="G5882" s="12" t="str">
        <f aca="false">INDEX(品項主檔!$C$2:$C$11,MATCH($E5882,品項主檔!$A$2:$A$11,0))</f>
        <v>主食</v>
      </c>
      <c r="H5882" s="17" t="n">
        <f aca="false">SUMIFS(品項年度售價!$D$2:$D$31,品項年度售價!$A$2:$A$31,$B5882,品項年度售價!$B$2:$B$31,$E5882)</f>
        <v>305</v>
      </c>
      <c r="I5882" s="4" t="n">
        <v>302</v>
      </c>
      <c r="J5882" s="14" t="n">
        <f aca="false">H5882*I5882</f>
        <v>92110</v>
      </c>
    </row>
    <row r="5883" customFormat="false" ht="15" hidden="false" customHeight="false" outlineLevel="0" collapsed="false">
      <c r="A5883" s="6" t="str">
        <f aca="false">TEXT(B5883,"0")&amp;"-"&amp;TEXT(C5883,"00")</f>
        <v>2026-07</v>
      </c>
      <c r="B5883" s="4" t="n">
        <v>2026</v>
      </c>
      <c r="C5883" s="4" t="n">
        <v>7</v>
      </c>
      <c r="D5883" s="9" t="s">
        <v>310</v>
      </c>
      <c r="E5883" s="9" t="s">
        <v>352</v>
      </c>
      <c r="F5883" s="12" t="str">
        <f aca="false">INDEX(品項主檔!$B$2:$B$11,MATCH($E5883,品項主檔!$A$2:$A$11,0))</f>
        <v>三杯雞定食</v>
      </c>
      <c r="G5883" s="12" t="str">
        <f aca="false">INDEX(品項主檔!$C$2:$C$11,MATCH($E5883,品項主檔!$A$2:$A$11,0))</f>
        <v>主食</v>
      </c>
      <c r="H5883" s="17" t="n">
        <f aca="false">SUMIFS(品項年度售價!$D$2:$D$31,品項年度售價!$A$2:$A$31,$B5883,品項年度售價!$B$2:$B$31,$E5883)</f>
        <v>275</v>
      </c>
      <c r="I5883" s="4" t="n">
        <v>270</v>
      </c>
      <c r="J5883" s="14" t="n">
        <f aca="false">H5883*I5883</f>
        <v>74250</v>
      </c>
    </row>
    <row r="5884" customFormat="false" ht="15" hidden="false" customHeight="false" outlineLevel="0" collapsed="false">
      <c r="A5884" s="6" t="str">
        <f aca="false">TEXT(B5884,"0")&amp;"-"&amp;TEXT(C5884,"00")</f>
        <v>2026-07</v>
      </c>
      <c r="B5884" s="4" t="n">
        <v>2026</v>
      </c>
      <c r="C5884" s="4" t="n">
        <v>7</v>
      </c>
      <c r="D5884" s="9" t="s">
        <v>310</v>
      </c>
      <c r="E5884" s="9" t="s">
        <v>354</v>
      </c>
      <c r="F5884" s="12" t="str">
        <f aca="false">INDEX(品項主檔!$B$2:$B$11,MATCH($E5884,品項主檔!$A$2:$A$11,0))</f>
        <v>蔥油雞腿飯</v>
      </c>
      <c r="G5884" s="12" t="str">
        <f aca="false">INDEX(品項主檔!$C$2:$C$11,MATCH($E5884,品項主檔!$A$2:$A$11,0))</f>
        <v>主食</v>
      </c>
      <c r="H5884" s="17" t="n">
        <f aca="false">SUMIFS(品項年度售價!$D$2:$D$31,品項年度售價!$A$2:$A$31,$B5884,品項年度售價!$B$2:$B$31,$E5884)</f>
        <v>240</v>
      </c>
      <c r="I5884" s="4" t="n">
        <v>326</v>
      </c>
      <c r="J5884" s="14" t="n">
        <f aca="false">H5884*I5884</f>
        <v>78240</v>
      </c>
    </row>
    <row r="5885" customFormat="false" ht="15" hidden="false" customHeight="false" outlineLevel="0" collapsed="false">
      <c r="A5885" s="6" t="str">
        <f aca="false">TEXT(B5885,"0")&amp;"-"&amp;TEXT(C5885,"00")</f>
        <v>2026-07</v>
      </c>
      <c r="B5885" s="4" t="n">
        <v>2026</v>
      </c>
      <c r="C5885" s="4" t="n">
        <v>7</v>
      </c>
      <c r="D5885" s="9" t="s">
        <v>310</v>
      </c>
      <c r="E5885" s="9" t="s">
        <v>356</v>
      </c>
      <c r="F5885" s="12" t="str">
        <f aca="false">INDEX(品項主檔!$B$2:$B$11,MATCH($E5885,品項主檔!$A$2:$A$11,0))</f>
        <v>黑胡椒豬排飯</v>
      </c>
      <c r="G5885" s="12" t="str">
        <f aca="false">INDEX(品項主檔!$C$2:$C$11,MATCH($E5885,品項主檔!$A$2:$A$11,0))</f>
        <v>主食</v>
      </c>
      <c r="H5885" s="17" t="n">
        <f aca="false">SUMIFS(品項年度售價!$D$2:$D$31,品項年度售價!$A$2:$A$31,$B5885,品項年度售價!$B$2:$B$31,$E5885)</f>
        <v>255</v>
      </c>
      <c r="I5885" s="4" t="n">
        <v>255</v>
      </c>
      <c r="J5885" s="14" t="n">
        <f aca="false">H5885*I5885</f>
        <v>65025</v>
      </c>
    </row>
    <row r="5886" customFormat="false" ht="15" hidden="false" customHeight="false" outlineLevel="0" collapsed="false">
      <c r="A5886" s="6" t="str">
        <f aca="false">TEXT(B5886,"0")&amp;"-"&amp;TEXT(C5886,"00")</f>
        <v>2026-07</v>
      </c>
      <c r="B5886" s="4" t="n">
        <v>2026</v>
      </c>
      <c r="C5886" s="4" t="n">
        <v>7</v>
      </c>
      <c r="D5886" s="9" t="s">
        <v>310</v>
      </c>
      <c r="E5886" s="9" t="s">
        <v>358</v>
      </c>
      <c r="F5886" s="12" t="str">
        <f aca="false">INDEX(品項主檔!$B$2:$B$11,MATCH($E5886,品項主檔!$A$2:$A$11,0))</f>
        <v>麻油雞湯麵</v>
      </c>
      <c r="G5886" s="12" t="str">
        <f aca="false">INDEX(品項主檔!$C$2:$C$11,MATCH($E5886,品項主檔!$A$2:$A$11,0))</f>
        <v>主食</v>
      </c>
      <c r="H5886" s="17" t="n">
        <f aca="false">SUMIFS(品項年度售價!$D$2:$D$31,品項年度售價!$A$2:$A$31,$B5886,品項年度售價!$B$2:$B$31,$E5886)</f>
        <v>320</v>
      </c>
      <c r="I5886" s="4" t="n">
        <v>143</v>
      </c>
      <c r="J5886" s="14" t="n">
        <f aca="false">H5886*I5886</f>
        <v>45760</v>
      </c>
    </row>
    <row r="5887" customFormat="false" ht="15" hidden="false" customHeight="false" outlineLevel="0" collapsed="false">
      <c r="A5887" s="6" t="str">
        <f aca="false">TEXT(B5887,"0")&amp;"-"&amp;TEXT(C5887,"00")</f>
        <v>2026-07</v>
      </c>
      <c r="B5887" s="4" t="n">
        <v>2026</v>
      </c>
      <c r="C5887" s="4" t="n">
        <v>7</v>
      </c>
      <c r="D5887" s="9" t="s">
        <v>310</v>
      </c>
      <c r="E5887" s="9" t="s">
        <v>360</v>
      </c>
      <c r="F5887" s="12" t="str">
        <f aca="false">INDEX(品項主檔!$B$2:$B$11,MATCH($E5887,品項主檔!$A$2:$A$11,0))</f>
        <v>塔香涼麵</v>
      </c>
      <c r="G5887" s="12" t="str">
        <f aca="false">INDEX(品項主檔!$C$2:$C$11,MATCH($E5887,品項主檔!$A$2:$A$11,0))</f>
        <v>主食</v>
      </c>
      <c r="H5887" s="17" t="n">
        <f aca="false">SUMIFS(品項年度售價!$D$2:$D$31,品項年度售價!$A$2:$A$31,$B5887,品項年度售價!$B$2:$B$31,$E5887)</f>
        <v>195</v>
      </c>
      <c r="I5887" s="4" t="n">
        <v>519</v>
      </c>
      <c r="J5887" s="14" t="n">
        <f aca="false">H5887*I5887</f>
        <v>101205</v>
      </c>
    </row>
    <row r="5888" customFormat="false" ht="15" hidden="false" customHeight="false" outlineLevel="0" collapsed="false">
      <c r="A5888" s="6" t="str">
        <f aca="false">TEXT(B5888,"0")&amp;"-"&amp;TEXT(C5888,"00")</f>
        <v>2026-07</v>
      </c>
      <c r="B5888" s="4" t="n">
        <v>2026</v>
      </c>
      <c r="C5888" s="4" t="n">
        <v>7</v>
      </c>
      <c r="D5888" s="9" t="s">
        <v>310</v>
      </c>
      <c r="E5888" s="9" t="s">
        <v>362</v>
      </c>
      <c r="F5888" s="12" t="str">
        <f aca="false">INDEX(品項主檔!$B$2:$B$11,MATCH($E5888,品項主檔!$A$2:$A$11,0))</f>
        <v>海鮮炒飯</v>
      </c>
      <c r="G5888" s="12" t="str">
        <f aca="false">INDEX(品項主檔!$C$2:$C$11,MATCH($E5888,品項主檔!$A$2:$A$11,0))</f>
        <v>主食</v>
      </c>
      <c r="H5888" s="17" t="n">
        <f aca="false">SUMIFS(品項年度售價!$D$2:$D$31,品項年度售價!$A$2:$A$31,$B5888,品項年度售價!$B$2:$B$31,$E5888)</f>
        <v>265</v>
      </c>
      <c r="I5888" s="4" t="n">
        <v>250</v>
      </c>
      <c r="J5888" s="14" t="n">
        <f aca="false">H5888*I5888</f>
        <v>66250</v>
      </c>
    </row>
    <row r="5889" customFormat="false" ht="15" hidden="false" customHeight="false" outlineLevel="0" collapsed="false">
      <c r="A5889" s="6" t="str">
        <f aca="false">TEXT(B5889,"0")&amp;"-"&amp;TEXT(C5889,"00")</f>
        <v>2026-07</v>
      </c>
      <c r="B5889" s="4" t="n">
        <v>2026</v>
      </c>
      <c r="C5889" s="4" t="n">
        <v>7</v>
      </c>
      <c r="D5889" s="9" t="s">
        <v>310</v>
      </c>
      <c r="E5889" s="9" t="s">
        <v>364</v>
      </c>
      <c r="F5889" s="12" t="str">
        <f aca="false">INDEX(品項主檔!$B$2:$B$11,MATCH($E5889,品項主檔!$A$2:$A$11,0))</f>
        <v>酸辣湯</v>
      </c>
      <c r="G5889" s="12" t="str">
        <f aca="false">INDEX(品項主檔!$C$2:$C$11,MATCH($E5889,品項主檔!$A$2:$A$11,0))</f>
        <v>湯品</v>
      </c>
      <c r="H5889" s="17" t="n">
        <f aca="false">SUMIFS(品項年度售價!$D$2:$D$31,品項年度售價!$A$2:$A$31,$B5889,品項年度售價!$B$2:$B$31,$E5889)</f>
        <v>65</v>
      </c>
      <c r="I5889" s="4" t="n">
        <v>1077</v>
      </c>
      <c r="J5889" s="14" t="n">
        <f aca="false">H5889*I5889</f>
        <v>70005</v>
      </c>
    </row>
    <row r="5890" customFormat="false" ht="15" hidden="false" customHeight="false" outlineLevel="0" collapsed="false">
      <c r="A5890" s="6" t="str">
        <f aca="false">TEXT(B5890,"0")&amp;"-"&amp;TEXT(C5890,"00")</f>
        <v>2026-07</v>
      </c>
      <c r="B5890" s="4" t="n">
        <v>2026</v>
      </c>
      <c r="C5890" s="4" t="n">
        <v>7</v>
      </c>
      <c r="D5890" s="9" t="s">
        <v>310</v>
      </c>
      <c r="E5890" s="9" t="s">
        <v>367</v>
      </c>
      <c r="F5890" s="12" t="str">
        <f aca="false">INDEX(品項主檔!$B$2:$B$11,MATCH($E5890,品項主檔!$A$2:$A$11,0))</f>
        <v>招牌滷味拼盤</v>
      </c>
      <c r="G5890" s="12" t="str">
        <f aca="false">INDEX(品項主檔!$C$2:$C$11,MATCH($E5890,品項主檔!$A$2:$A$11,0))</f>
        <v>小菜</v>
      </c>
      <c r="H5890" s="17" t="n">
        <f aca="false">SUMIFS(品項年度售價!$D$2:$D$31,品項年度售價!$A$2:$A$31,$B5890,品項年度售價!$B$2:$B$31,$E5890)</f>
        <v>130</v>
      </c>
      <c r="I5890" s="4" t="n">
        <v>1172</v>
      </c>
      <c r="J5890" s="14" t="n">
        <f aca="false">H5890*I5890</f>
        <v>152360</v>
      </c>
    </row>
    <row r="5891" customFormat="false" ht="15" hidden="false" customHeight="false" outlineLevel="0" collapsed="false">
      <c r="A5891" s="6" t="str">
        <f aca="false">TEXT(B5891,"0")&amp;"-"&amp;TEXT(C5891,"00")</f>
        <v>2026-07</v>
      </c>
      <c r="B5891" s="4" t="n">
        <v>2026</v>
      </c>
      <c r="C5891" s="4" t="n">
        <v>7</v>
      </c>
      <c r="D5891" s="9" t="s">
        <v>310</v>
      </c>
      <c r="E5891" s="9" t="s">
        <v>370</v>
      </c>
      <c r="F5891" s="12" t="str">
        <f aca="false">INDEX(品項主檔!$B$2:$B$11,MATCH($E5891,品項主檔!$A$2:$A$11,0))</f>
        <v>古早味紅茶</v>
      </c>
      <c r="G5891" s="12" t="str">
        <f aca="false">INDEX(品項主檔!$C$2:$C$11,MATCH($E5891,品項主檔!$A$2:$A$11,0))</f>
        <v>飲品</v>
      </c>
      <c r="H5891" s="17" t="n">
        <f aca="false">SUMIFS(品項年度售價!$D$2:$D$31,品項年度售價!$A$2:$A$31,$B5891,品項年度售價!$B$2:$B$31,$E5891)</f>
        <v>45</v>
      </c>
      <c r="I5891" s="4" t="n">
        <v>4572</v>
      </c>
      <c r="J5891" s="14" t="n">
        <f aca="false">H5891*I5891</f>
        <v>205740</v>
      </c>
    </row>
    <row r="5892" customFormat="false" ht="15" hidden="false" customHeight="false" outlineLevel="0" collapsed="false">
      <c r="A5892" s="6" t="str">
        <f aca="false">TEXT(B5892,"0")&amp;"-"&amp;TEXT(C5892,"00")</f>
        <v>2026-07</v>
      </c>
      <c r="B5892" s="4" t="n">
        <v>2026</v>
      </c>
      <c r="C5892" s="4" t="n">
        <v>7</v>
      </c>
      <c r="D5892" s="9" t="s">
        <v>318</v>
      </c>
      <c r="E5892" s="9" t="s">
        <v>349</v>
      </c>
      <c r="F5892" s="12" t="str">
        <f aca="false">INDEX(品項主檔!$B$2:$B$11,MATCH($E5892,品項主檔!$A$2:$A$11,0))</f>
        <v>招牌牛肉麵</v>
      </c>
      <c r="G5892" s="12" t="str">
        <f aca="false">INDEX(品項主檔!$C$2:$C$11,MATCH($E5892,品項主檔!$A$2:$A$11,0))</f>
        <v>主食</v>
      </c>
      <c r="H5892" s="17" t="n">
        <f aca="false">SUMIFS(品項年度售價!$D$2:$D$31,品項年度售價!$A$2:$A$31,$B5892,品項年度售價!$B$2:$B$31,$E5892)</f>
        <v>305</v>
      </c>
      <c r="I5892" s="4" t="n">
        <v>456</v>
      </c>
      <c r="J5892" s="14" t="n">
        <f aca="false">H5892*I5892</f>
        <v>139080</v>
      </c>
    </row>
    <row r="5893" customFormat="false" ht="15" hidden="false" customHeight="false" outlineLevel="0" collapsed="false">
      <c r="A5893" s="6" t="str">
        <f aca="false">TEXT(B5893,"0")&amp;"-"&amp;TEXT(C5893,"00")</f>
        <v>2026-07</v>
      </c>
      <c r="B5893" s="4" t="n">
        <v>2026</v>
      </c>
      <c r="C5893" s="4" t="n">
        <v>7</v>
      </c>
      <c r="D5893" s="9" t="s">
        <v>318</v>
      </c>
      <c r="E5893" s="9" t="s">
        <v>352</v>
      </c>
      <c r="F5893" s="12" t="str">
        <f aca="false">INDEX(品項主檔!$B$2:$B$11,MATCH($E5893,品項主檔!$A$2:$A$11,0))</f>
        <v>三杯雞定食</v>
      </c>
      <c r="G5893" s="12" t="str">
        <f aca="false">INDEX(品項主檔!$C$2:$C$11,MATCH($E5893,品項主檔!$A$2:$A$11,0))</f>
        <v>主食</v>
      </c>
      <c r="H5893" s="17" t="n">
        <f aca="false">SUMIFS(品項年度售價!$D$2:$D$31,品項年度售價!$A$2:$A$31,$B5893,品項年度售價!$B$2:$B$31,$E5893)</f>
        <v>275</v>
      </c>
      <c r="I5893" s="4" t="n">
        <v>369</v>
      </c>
      <c r="J5893" s="14" t="n">
        <f aca="false">H5893*I5893</f>
        <v>101475</v>
      </c>
    </row>
    <row r="5894" customFormat="false" ht="15" hidden="false" customHeight="false" outlineLevel="0" collapsed="false">
      <c r="A5894" s="6" t="str">
        <f aca="false">TEXT(B5894,"0")&amp;"-"&amp;TEXT(C5894,"00")</f>
        <v>2026-07</v>
      </c>
      <c r="B5894" s="4" t="n">
        <v>2026</v>
      </c>
      <c r="C5894" s="4" t="n">
        <v>7</v>
      </c>
      <c r="D5894" s="9" t="s">
        <v>318</v>
      </c>
      <c r="E5894" s="9" t="s">
        <v>354</v>
      </c>
      <c r="F5894" s="12" t="str">
        <f aca="false">INDEX(品項主檔!$B$2:$B$11,MATCH($E5894,品項主檔!$A$2:$A$11,0))</f>
        <v>蔥油雞腿飯</v>
      </c>
      <c r="G5894" s="12" t="str">
        <f aca="false">INDEX(品項主檔!$C$2:$C$11,MATCH($E5894,品項主檔!$A$2:$A$11,0))</f>
        <v>主食</v>
      </c>
      <c r="H5894" s="17" t="n">
        <f aca="false">SUMIFS(品項年度售價!$D$2:$D$31,品項年度售價!$A$2:$A$31,$B5894,品項年度售價!$B$2:$B$31,$E5894)</f>
        <v>240</v>
      </c>
      <c r="I5894" s="4" t="n">
        <v>430</v>
      </c>
      <c r="J5894" s="14" t="n">
        <f aca="false">H5894*I5894</f>
        <v>103200</v>
      </c>
    </row>
    <row r="5895" customFormat="false" ht="15" hidden="false" customHeight="false" outlineLevel="0" collapsed="false">
      <c r="A5895" s="6" t="str">
        <f aca="false">TEXT(B5895,"0")&amp;"-"&amp;TEXT(C5895,"00")</f>
        <v>2026-07</v>
      </c>
      <c r="B5895" s="4" t="n">
        <v>2026</v>
      </c>
      <c r="C5895" s="4" t="n">
        <v>7</v>
      </c>
      <c r="D5895" s="9" t="s">
        <v>318</v>
      </c>
      <c r="E5895" s="9" t="s">
        <v>356</v>
      </c>
      <c r="F5895" s="12" t="str">
        <f aca="false">INDEX(品項主檔!$B$2:$B$11,MATCH($E5895,品項主檔!$A$2:$A$11,0))</f>
        <v>黑胡椒豬排飯</v>
      </c>
      <c r="G5895" s="12" t="str">
        <f aca="false">INDEX(品項主檔!$C$2:$C$11,MATCH($E5895,品項主檔!$A$2:$A$11,0))</f>
        <v>主食</v>
      </c>
      <c r="H5895" s="17" t="n">
        <f aca="false">SUMIFS(品項年度售價!$D$2:$D$31,品項年度售價!$A$2:$A$31,$B5895,品項年度售價!$B$2:$B$31,$E5895)</f>
        <v>255</v>
      </c>
      <c r="I5895" s="4" t="n">
        <v>400</v>
      </c>
      <c r="J5895" s="14" t="n">
        <f aca="false">H5895*I5895</f>
        <v>102000</v>
      </c>
    </row>
    <row r="5896" customFormat="false" ht="15" hidden="false" customHeight="false" outlineLevel="0" collapsed="false">
      <c r="A5896" s="6" t="str">
        <f aca="false">TEXT(B5896,"0")&amp;"-"&amp;TEXT(C5896,"00")</f>
        <v>2026-07</v>
      </c>
      <c r="B5896" s="4" t="n">
        <v>2026</v>
      </c>
      <c r="C5896" s="4" t="n">
        <v>7</v>
      </c>
      <c r="D5896" s="9" t="s">
        <v>318</v>
      </c>
      <c r="E5896" s="9" t="s">
        <v>358</v>
      </c>
      <c r="F5896" s="12" t="str">
        <f aca="false">INDEX(品項主檔!$B$2:$B$11,MATCH($E5896,品項主檔!$A$2:$A$11,0))</f>
        <v>麻油雞湯麵</v>
      </c>
      <c r="G5896" s="12" t="str">
        <f aca="false">INDEX(品項主檔!$C$2:$C$11,MATCH($E5896,品項主檔!$A$2:$A$11,0))</f>
        <v>主食</v>
      </c>
      <c r="H5896" s="17" t="n">
        <f aca="false">SUMIFS(品項年度售價!$D$2:$D$31,品項年度售價!$A$2:$A$31,$B5896,品項年度售價!$B$2:$B$31,$E5896)</f>
        <v>320</v>
      </c>
      <c r="I5896" s="4" t="n">
        <v>204</v>
      </c>
      <c r="J5896" s="14" t="n">
        <f aca="false">H5896*I5896</f>
        <v>65280</v>
      </c>
    </row>
    <row r="5897" customFormat="false" ht="15" hidden="false" customHeight="false" outlineLevel="0" collapsed="false">
      <c r="A5897" s="6" t="str">
        <f aca="false">TEXT(B5897,"0")&amp;"-"&amp;TEXT(C5897,"00")</f>
        <v>2026-07</v>
      </c>
      <c r="B5897" s="4" t="n">
        <v>2026</v>
      </c>
      <c r="C5897" s="4" t="n">
        <v>7</v>
      </c>
      <c r="D5897" s="9" t="s">
        <v>318</v>
      </c>
      <c r="E5897" s="9" t="s">
        <v>360</v>
      </c>
      <c r="F5897" s="12" t="str">
        <f aca="false">INDEX(品項主檔!$B$2:$B$11,MATCH($E5897,品項主檔!$A$2:$A$11,0))</f>
        <v>塔香涼麵</v>
      </c>
      <c r="G5897" s="12" t="str">
        <f aca="false">INDEX(品項主檔!$C$2:$C$11,MATCH($E5897,品項主檔!$A$2:$A$11,0))</f>
        <v>主食</v>
      </c>
      <c r="H5897" s="17" t="n">
        <f aca="false">SUMIFS(品項年度售價!$D$2:$D$31,品項年度售價!$A$2:$A$31,$B5897,品項年度售價!$B$2:$B$31,$E5897)</f>
        <v>195</v>
      </c>
      <c r="I5897" s="4" t="n">
        <v>625</v>
      </c>
      <c r="J5897" s="14" t="n">
        <f aca="false">H5897*I5897</f>
        <v>121875</v>
      </c>
    </row>
    <row r="5898" customFormat="false" ht="15" hidden="false" customHeight="false" outlineLevel="0" collapsed="false">
      <c r="A5898" s="6" t="str">
        <f aca="false">TEXT(B5898,"0")&amp;"-"&amp;TEXT(C5898,"00")</f>
        <v>2026-07</v>
      </c>
      <c r="B5898" s="4" t="n">
        <v>2026</v>
      </c>
      <c r="C5898" s="4" t="n">
        <v>7</v>
      </c>
      <c r="D5898" s="9" t="s">
        <v>318</v>
      </c>
      <c r="E5898" s="9" t="s">
        <v>362</v>
      </c>
      <c r="F5898" s="12" t="str">
        <f aca="false">INDEX(品項主檔!$B$2:$B$11,MATCH($E5898,品項主檔!$A$2:$A$11,0))</f>
        <v>海鮮炒飯</v>
      </c>
      <c r="G5898" s="12" t="str">
        <f aca="false">INDEX(品項主檔!$C$2:$C$11,MATCH($E5898,品項主檔!$A$2:$A$11,0))</f>
        <v>主食</v>
      </c>
      <c r="H5898" s="17" t="n">
        <f aca="false">SUMIFS(品項年度售價!$D$2:$D$31,品項年度售價!$A$2:$A$31,$B5898,品項年度售價!$B$2:$B$31,$E5898)</f>
        <v>265</v>
      </c>
      <c r="I5898" s="4" t="n">
        <v>389</v>
      </c>
      <c r="J5898" s="14" t="n">
        <f aca="false">H5898*I5898</f>
        <v>103085</v>
      </c>
    </row>
    <row r="5899" customFormat="false" ht="15" hidden="false" customHeight="false" outlineLevel="0" collapsed="false">
      <c r="A5899" s="6" t="str">
        <f aca="false">TEXT(B5899,"0")&amp;"-"&amp;TEXT(C5899,"00")</f>
        <v>2026-07</v>
      </c>
      <c r="B5899" s="4" t="n">
        <v>2026</v>
      </c>
      <c r="C5899" s="4" t="n">
        <v>7</v>
      </c>
      <c r="D5899" s="9" t="s">
        <v>318</v>
      </c>
      <c r="E5899" s="9" t="s">
        <v>364</v>
      </c>
      <c r="F5899" s="12" t="str">
        <f aca="false">INDEX(品項主檔!$B$2:$B$11,MATCH($E5899,品項主檔!$A$2:$A$11,0))</f>
        <v>酸辣湯</v>
      </c>
      <c r="G5899" s="12" t="str">
        <f aca="false">INDEX(品項主檔!$C$2:$C$11,MATCH($E5899,品項主檔!$A$2:$A$11,0))</f>
        <v>湯品</v>
      </c>
      <c r="H5899" s="17" t="n">
        <f aca="false">SUMIFS(品項年度售價!$D$2:$D$31,品項年度售價!$A$2:$A$31,$B5899,品項年度售價!$B$2:$B$31,$E5899)</f>
        <v>65</v>
      </c>
      <c r="I5899" s="4" t="n">
        <v>1623</v>
      </c>
      <c r="J5899" s="14" t="n">
        <f aca="false">H5899*I5899</f>
        <v>105495</v>
      </c>
    </row>
    <row r="5900" customFormat="false" ht="15" hidden="false" customHeight="false" outlineLevel="0" collapsed="false">
      <c r="A5900" s="6" t="str">
        <f aca="false">TEXT(B5900,"0")&amp;"-"&amp;TEXT(C5900,"00")</f>
        <v>2026-07</v>
      </c>
      <c r="B5900" s="4" t="n">
        <v>2026</v>
      </c>
      <c r="C5900" s="4" t="n">
        <v>7</v>
      </c>
      <c r="D5900" s="9" t="s">
        <v>318</v>
      </c>
      <c r="E5900" s="9" t="s">
        <v>367</v>
      </c>
      <c r="F5900" s="12" t="str">
        <f aca="false">INDEX(品項主檔!$B$2:$B$11,MATCH($E5900,品項主檔!$A$2:$A$11,0))</f>
        <v>招牌滷味拼盤</v>
      </c>
      <c r="G5900" s="12" t="str">
        <f aca="false">INDEX(品項主檔!$C$2:$C$11,MATCH($E5900,品項主檔!$A$2:$A$11,0))</f>
        <v>小菜</v>
      </c>
      <c r="H5900" s="17" t="n">
        <f aca="false">SUMIFS(品項年度售價!$D$2:$D$31,品項年度售價!$A$2:$A$31,$B5900,品項年度售價!$B$2:$B$31,$E5900)</f>
        <v>130</v>
      </c>
      <c r="I5900" s="4" t="n">
        <v>1521</v>
      </c>
      <c r="J5900" s="14" t="n">
        <f aca="false">H5900*I5900</f>
        <v>197730</v>
      </c>
    </row>
    <row r="5901" customFormat="false" ht="15" hidden="false" customHeight="false" outlineLevel="0" collapsed="false">
      <c r="A5901" s="6" t="str">
        <f aca="false">TEXT(B5901,"0")&amp;"-"&amp;TEXT(C5901,"00")</f>
        <v>2026-07</v>
      </c>
      <c r="B5901" s="4" t="n">
        <v>2026</v>
      </c>
      <c r="C5901" s="4" t="n">
        <v>7</v>
      </c>
      <c r="D5901" s="9" t="s">
        <v>318</v>
      </c>
      <c r="E5901" s="9" t="s">
        <v>370</v>
      </c>
      <c r="F5901" s="12" t="str">
        <f aca="false">INDEX(品項主檔!$B$2:$B$11,MATCH($E5901,品項主檔!$A$2:$A$11,0))</f>
        <v>古早味紅茶</v>
      </c>
      <c r="G5901" s="12" t="str">
        <f aca="false">INDEX(品項主檔!$C$2:$C$11,MATCH($E5901,品項主檔!$A$2:$A$11,0))</f>
        <v>飲品</v>
      </c>
      <c r="H5901" s="17" t="n">
        <f aca="false">SUMIFS(品項年度售價!$D$2:$D$31,品項年度售價!$A$2:$A$31,$B5901,品項年度售價!$B$2:$B$31,$E5901)</f>
        <v>45</v>
      </c>
      <c r="I5901" s="4" t="n">
        <v>4336</v>
      </c>
      <c r="J5901" s="14" t="n">
        <f aca="false">H5901*I5901</f>
        <v>195120</v>
      </c>
    </row>
    <row r="5902" customFormat="false" ht="15" hidden="false" customHeight="false" outlineLevel="0" collapsed="false">
      <c r="A5902" s="6" t="str">
        <f aca="false">TEXT(B5902,"0")&amp;"-"&amp;TEXT(C5902,"00")</f>
        <v>2026-07</v>
      </c>
      <c r="B5902" s="4" t="n">
        <v>2026</v>
      </c>
      <c r="C5902" s="4" t="n">
        <v>7</v>
      </c>
      <c r="D5902" s="9" t="s">
        <v>323</v>
      </c>
      <c r="E5902" s="9" t="s">
        <v>349</v>
      </c>
      <c r="F5902" s="12" t="str">
        <f aca="false">INDEX(品項主檔!$B$2:$B$11,MATCH($E5902,品項主檔!$A$2:$A$11,0))</f>
        <v>招牌牛肉麵</v>
      </c>
      <c r="G5902" s="12" t="str">
        <f aca="false">INDEX(品項主檔!$C$2:$C$11,MATCH($E5902,品項主檔!$A$2:$A$11,0))</f>
        <v>主食</v>
      </c>
      <c r="H5902" s="17" t="n">
        <f aca="false">SUMIFS(品項年度售價!$D$2:$D$31,品項年度售價!$A$2:$A$31,$B5902,品項年度售價!$B$2:$B$31,$E5902)</f>
        <v>305</v>
      </c>
      <c r="I5902" s="4" t="n">
        <v>294</v>
      </c>
      <c r="J5902" s="14" t="n">
        <f aca="false">H5902*I5902</f>
        <v>89670</v>
      </c>
    </row>
    <row r="5903" customFormat="false" ht="15" hidden="false" customHeight="false" outlineLevel="0" collapsed="false">
      <c r="A5903" s="6" t="str">
        <f aca="false">TEXT(B5903,"0")&amp;"-"&amp;TEXT(C5903,"00")</f>
        <v>2026-07</v>
      </c>
      <c r="B5903" s="4" t="n">
        <v>2026</v>
      </c>
      <c r="C5903" s="4" t="n">
        <v>7</v>
      </c>
      <c r="D5903" s="9" t="s">
        <v>323</v>
      </c>
      <c r="E5903" s="9" t="s">
        <v>352</v>
      </c>
      <c r="F5903" s="12" t="str">
        <f aca="false">INDEX(品項主檔!$B$2:$B$11,MATCH($E5903,品項主檔!$A$2:$A$11,0))</f>
        <v>三杯雞定食</v>
      </c>
      <c r="G5903" s="12" t="str">
        <f aca="false">INDEX(品項主檔!$C$2:$C$11,MATCH($E5903,品項主檔!$A$2:$A$11,0))</f>
        <v>主食</v>
      </c>
      <c r="H5903" s="17" t="n">
        <f aca="false">SUMIFS(品項年度售價!$D$2:$D$31,品項年度售價!$A$2:$A$31,$B5903,品項年度售價!$B$2:$B$31,$E5903)</f>
        <v>275</v>
      </c>
      <c r="I5903" s="4" t="n">
        <v>419</v>
      </c>
      <c r="J5903" s="14" t="n">
        <f aca="false">H5903*I5903</f>
        <v>115225</v>
      </c>
    </row>
    <row r="5904" customFormat="false" ht="15" hidden="false" customHeight="false" outlineLevel="0" collapsed="false">
      <c r="A5904" s="6" t="str">
        <f aca="false">TEXT(B5904,"0")&amp;"-"&amp;TEXT(C5904,"00")</f>
        <v>2026-07</v>
      </c>
      <c r="B5904" s="4" t="n">
        <v>2026</v>
      </c>
      <c r="C5904" s="4" t="n">
        <v>7</v>
      </c>
      <c r="D5904" s="9" t="s">
        <v>323</v>
      </c>
      <c r="E5904" s="9" t="s">
        <v>354</v>
      </c>
      <c r="F5904" s="12" t="str">
        <f aca="false">INDEX(品項主檔!$B$2:$B$11,MATCH($E5904,品項主檔!$A$2:$A$11,0))</f>
        <v>蔥油雞腿飯</v>
      </c>
      <c r="G5904" s="12" t="str">
        <f aca="false">INDEX(品項主檔!$C$2:$C$11,MATCH($E5904,品項主檔!$A$2:$A$11,0))</f>
        <v>主食</v>
      </c>
      <c r="H5904" s="17" t="n">
        <f aca="false">SUMIFS(品項年度售價!$D$2:$D$31,品項年度售價!$A$2:$A$31,$B5904,品項年度售價!$B$2:$B$31,$E5904)</f>
        <v>240</v>
      </c>
      <c r="I5904" s="4" t="n">
        <v>417</v>
      </c>
      <c r="J5904" s="14" t="n">
        <f aca="false">H5904*I5904</f>
        <v>100080</v>
      </c>
    </row>
    <row r="5905" customFormat="false" ht="15" hidden="false" customHeight="false" outlineLevel="0" collapsed="false">
      <c r="A5905" s="6" t="str">
        <f aca="false">TEXT(B5905,"0")&amp;"-"&amp;TEXT(C5905,"00")</f>
        <v>2026-07</v>
      </c>
      <c r="B5905" s="4" t="n">
        <v>2026</v>
      </c>
      <c r="C5905" s="4" t="n">
        <v>7</v>
      </c>
      <c r="D5905" s="9" t="s">
        <v>323</v>
      </c>
      <c r="E5905" s="9" t="s">
        <v>356</v>
      </c>
      <c r="F5905" s="12" t="str">
        <f aca="false">INDEX(品項主檔!$B$2:$B$11,MATCH($E5905,品項主檔!$A$2:$A$11,0))</f>
        <v>黑胡椒豬排飯</v>
      </c>
      <c r="G5905" s="12" t="str">
        <f aca="false">INDEX(品項主檔!$C$2:$C$11,MATCH($E5905,品項主檔!$A$2:$A$11,0))</f>
        <v>主食</v>
      </c>
      <c r="H5905" s="17" t="n">
        <f aca="false">SUMIFS(品項年度售價!$D$2:$D$31,品項年度售價!$A$2:$A$31,$B5905,品項年度售價!$B$2:$B$31,$E5905)</f>
        <v>255</v>
      </c>
      <c r="I5905" s="4" t="n">
        <v>415</v>
      </c>
      <c r="J5905" s="14" t="n">
        <f aca="false">H5905*I5905</f>
        <v>105825</v>
      </c>
    </row>
    <row r="5906" customFormat="false" ht="15" hidden="false" customHeight="false" outlineLevel="0" collapsed="false">
      <c r="A5906" s="6" t="str">
        <f aca="false">TEXT(B5906,"0")&amp;"-"&amp;TEXT(C5906,"00")</f>
        <v>2026-07</v>
      </c>
      <c r="B5906" s="4" t="n">
        <v>2026</v>
      </c>
      <c r="C5906" s="4" t="n">
        <v>7</v>
      </c>
      <c r="D5906" s="9" t="s">
        <v>323</v>
      </c>
      <c r="E5906" s="9" t="s">
        <v>358</v>
      </c>
      <c r="F5906" s="12" t="str">
        <f aca="false">INDEX(品項主檔!$B$2:$B$11,MATCH($E5906,品項主檔!$A$2:$A$11,0))</f>
        <v>麻油雞湯麵</v>
      </c>
      <c r="G5906" s="12" t="str">
        <f aca="false">INDEX(品項主檔!$C$2:$C$11,MATCH($E5906,品項主檔!$A$2:$A$11,0))</f>
        <v>主食</v>
      </c>
      <c r="H5906" s="17" t="n">
        <f aca="false">SUMIFS(品項年度售價!$D$2:$D$31,品項年度售價!$A$2:$A$31,$B5906,品項年度售價!$B$2:$B$31,$E5906)</f>
        <v>320</v>
      </c>
      <c r="I5906" s="4" t="n">
        <v>170</v>
      </c>
      <c r="J5906" s="14" t="n">
        <f aca="false">H5906*I5906</f>
        <v>54400</v>
      </c>
    </row>
    <row r="5907" customFormat="false" ht="15" hidden="false" customHeight="false" outlineLevel="0" collapsed="false">
      <c r="A5907" s="6" t="str">
        <f aca="false">TEXT(B5907,"0")&amp;"-"&amp;TEXT(C5907,"00")</f>
        <v>2026-07</v>
      </c>
      <c r="B5907" s="4" t="n">
        <v>2026</v>
      </c>
      <c r="C5907" s="4" t="n">
        <v>7</v>
      </c>
      <c r="D5907" s="9" t="s">
        <v>323</v>
      </c>
      <c r="E5907" s="9" t="s">
        <v>360</v>
      </c>
      <c r="F5907" s="12" t="str">
        <f aca="false">INDEX(品項主檔!$B$2:$B$11,MATCH($E5907,品項主檔!$A$2:$A$11,0))</f>
        <v>塔香涼麵</v>
      </c>
      <c r="G5907" s="12" t="str">
        <f aca="false">INDEX(品項主檔!$C$2:$C$11,MATCH($E5907,品項主檔!$A$2:$A$11,0))</f>
        <v>主食</v>
      </c>
      <c r="H5907" s="17" t="n">
        <f aca="false">SUMIFS(品項年度售價!$D$2:$D$31,品項年度售價!$A$2:$A$31,$B5907,品項年度售價!$B$2:$B$31,$E5907)</f>
        <v>195</v>
      </c>
      <c r="I5907" s="4" t="n">
        <v>571</v>
      </c>
      <c r="J5907" s="14" t="n">
        <f aca="false">H5907*I5907</f>
        <v>111345</v>
      </c>
    </row>
    <row r="5908" customFormat="false" ht="15" hidden="false" customHeight="false" outlineLevel="0" collapsed="false">
      <c r="A5908" s="6" t="str">
        <f aca="false">TEXT(B5908,"0")&amp;"-"&amp;TEXT(C5908,"00")</f>
        <v>2026-07</v>
      </c>
      <c r="B5908" s="4" t="n">
        <v>2026</v>
      </c>
      <c r="C5908" s="4" t="n">
        <v>7</v>
      </c>
      <c r="D5908" s="9" t="s">
        <v>323</v>
      </c>
      <c r="E5908" s="9" t="s">
        <v>362</v>
      </c>
      <c r="F5908" s="12" t="str">
        <f aca="false">INDEX(品項主檔!$B$2:$B$11,MATCH($E5908,品項主檔!$A$2:$A$11,0))</f>
        <v>海鮮炒飯</v>
      </c>
      <c r="G5908" s="12" t="str">
        <f aca="false">INDEX(品項主檔!$C$2:$C$11,MATCH($E5908,品項主檔!$A$2:$A$11,0))</f>
        <v>主食</v>
      </c>
      <c r="H5908" s="17" t="n">
        <f aca="false">SUMIFS(品項年度售價!$D$2:$D$31,品項年度售價!$A$2:$A$31,$B5908,品項年度售價!$B$2:$B$31,$E5908)</f>
        <v>265</v>
      </c>
      <c r="I5908" s="4" t="n">
        <v>448</v>
      </c>
      <c r="J5908" s="14" t="n">
        <f aca="false">H5908*I5908</f>
        <v>118720</v>
      </c>
    </row>
    <row r="5909" customFormat="false" ht="15" hidden="false" customHeight="false" outlineLevel="0" collapsed="false">
      <c r="A5909" s="6" t="str">
        <f aca="false">TEXT(B5909,"0")&amp;"-"&amp;TEXT(C5909,"00")</f>
        <v>2026-07</v>
      </c>
      <c r="B5909" s="4" t="n">
        <v>2026</v>
      </c>
      <c r="C5909" s="4" t="n">
        <v>7</v>
      </c>
      <c r="D5909" s="9" t="s">
        <v>323</v>
      </c>
      <c r="E5909" s="9" t="s">
        <v>364</v>
      </c>
      <c r="F5909" s="12" t="str">
        <f aca="false">INDEX(品項主檔!$B$2:$B$11,MATCH($E5909,品項主檔!$A$2:$A$11,0))</f>
        <v>酸辣湯</v>
      </c>
      <c r="G5909" s="12" t="str">
        <f aca="false">INDEX(品項主檔!$C$2:$C$11,MATCH($E5909,品項主檔!$A$2:$A$11,0))</f>
        <v>湯品</v>
      </c>
      <c r="H5909" s="17" t="n">
        <f aca="false">SUMIFS(品項年度售價!$D$2:$D$31,品項年度售價!$A$2:$A$31,$B5909,品項年度售價!$B$2:$B$31,$E5909)</f>
        <v>65</v>
      </c>
      <c r="I5909" s="4" t="n">
        <v>1372</v>
      </c>
      <c r="J5909" s="14" t="n">
        <f aca="false">H5909*I5909</f>
        <v>89180</v>
      </c>
    </row>
    <row r="5910" customFormat="false" ht="15" hidden="false" customHeight="false" outlineLevel="0" collapsed="false">
      <c r="A5910" s="6" t="str">
        <f aca="false">TEXT(B5910,"0")&amp;"-"&amp;TEXT(C5910,"00")</f>
        <v>2026-07</v>
      </c>
      <c r="B5910" s="4" t="n">
        <v>2026</v>
      </c>
      <c r="C5910" s="4" t="n">
        <v>7</v>
      </c>
      <c r="D5910" s="9" t="s">
        <v>323</v>
      </c>
      <c r="E5910" s="9" t="s">
        <v>367</v>
      </c>
      <c r="F5910" s="12" t="str">
        <f aca="false">INDEX(品項主檔!$B$2:$B$11,MATCH($E5910,品項主檔!$A$2:$A$11,0))</f>
        <v>招牌滷味拼盤</v>
      </c>
      <c r="G5910" s="12" t="str">
        <f aca="false">INDEX(品項主檔!$C$2:$C$11,MATCH($E5910,品項主檔!$A$2:$A$11,0))</f>
        <v>小菜</v>
      </c>
      <c r="H5910" s="17" t="n">
        <f aca="false">SUMIFS(品項年度售價!$D$2:$D$31,品項年度售價!$A$2:$A$31,$B5910,品項年度售價!$B$2:$B$31,$E5910)</f>
        <v>130</v>
      </c>
      <c r="I5910" s="4" t="n">
        <v>1222</v>
      </c>
      <c r="J5910" s="14" t="n">
        <f aca="false">H5910*I5910</f>
        <v>158860</v>
      </c>
    </row>
    <row r="5911" customFormat="false" ht="15" hidden="false" customHeight="false" outlineLevel="0" collapsed="false">
      <c r="A5911" s="6" t="str">
        <f aca="false">TEXT(B5911,"0")&amp;"-"&amp;TEXT(C5911,"00")</f>
        <v>2026-07</v>
      </c>
      <c r="B5911" s="4" t="n">
        <v>2026</v>
      </c>
      <c r="C5911" s="4" t="n">
        <v>7</v>
      </c>
      <c r="D5911" s="9" t="s">
        <v>323</v>
      </c>
      <c r="E5911" s="9" t="s">
        <v>370</v>
      </c>
      <c r="F5911" s="12" t="str">
        <f aca="false">INDEX(品項主檔!$B$2:$B$11,MATCH($E5911,品項主檔!$A$2:$A$11,0))</f>
        <v>古早味紅茶</v>
      </c>
      <c r="G5911" s="12" t="str">
        <f aca="false">INDEX(品項主檔!$C$2:$C$11,MATCH($E5911,品項主檔!$A$2:$A$11,0))</f>
        <v>飲品</v>
      </c>
      <c r="H5911" s="17" t="n">
        <f aca="false">SUMIFS(品項年度售價!$D$2:$D$31,品項年度售價!$A$2:$A$31,$B5911,品項年度售價!$B$2:$B$31,$E5911)</f>
        <v>45</v>
      </c>
      <c r="I5911" s="4" t="n">
        <v>4680</v>
      </c>
      <c r="J5911" s="14" t="n">
        <f aca="false">H5911*I5911</f>
        <v>210600</v>
      </c>
    </row>
    <row r="5912" customFormat="false" ht="15" hidden="false" customHeight="false" outlineLevel="0" collapsed="false">
      <c r="A5912" s="6" t="str">
        <f aca="false">TEXT(B5912,"0")&amp;"-"&amp;TEXT(C5912,"00")</f>
        <v>2026-07</v>
      </c>
      <c r="B5912" s="4" t="n">
        <v>2026</v>
      </c>
      <c r="C5912" s="4" t="n">
        <v>7</v>
      </c>
      <c r="D5912" s="9" t="s">
        <v>262</v>
      </c>
      <c r="E5912" s="9" t="s">
        <v>349</v>
      </c>
      <c r="F5912" s="12" t="str">
        <f aca="false">INDEX(品項主檔!$B$2:$B$11,MATCH($E5912,品項主檔!$A$2:$A$11,0))</f>
        <v>招牌牛肉麵</v>
      </c>
      <c r="G5912" s="12" t="str">
        <f aca="false">INDEX(品項主檔!$C$2:$C$11,MATCH($E5912,品項主檔!$A$2:$A$11,0))</f>
        <v>主食</v>
      </c>
      <c r="H5912" s="17" t="n">
        <f aca="false">SUMIFS(品項年度售價!$D$2:$D$31,品項年度售價!$A$2:$A$31,$B5912,品項年度售價!$B$2:$B$31,$E5912)</f>
        <v>305</v>
      </c>
      <c r="I5912" s="4" t="n">
        <v>882</v>
      </c>
      <c r="J5912" s="14" t="n">
        <f aca="false">H5912*I5912</f>
        <v>269010</v>
      </c>
    </row>
    <row r="5913" customFormat="false" ht="15" hidden="false" customHeight="false" outlineLevel="0" collapsed="false">
      <c r="A5913" s="6" t="str">
        <f aca="false">TEXT(B5913,"0")&amp;"-"&amp;TEXT(C5913,"00")</f>
        <v>2026-07</v>
      </c>
      <c r="B5913" s="4" t="n">
        <v>2026</v>
      </c>
      <c r="C5913" s="4" t="n">
        <v>7</v>
      </c>
      <c r="D5913" s="9" t="s">
        <v>262</v>
      </c>
      <c r="E5913" s="9" t="s">
        <v>352</v>
      </c>
      <c r="F5913" s="12" t="str">
        <f aca="false">INDEX(品項主檔!$B$2:$B$11,MATCH($E5913,品項主檔!$A$2:$A$11,0))</f>
        <v>三杯雞定食</v>
      </c>
      <c r="G5913" s="12" t="str">
        <f aca="false">INDEX(品項主檔!$C$2:$C$11,MATCH($E5913,品項主檔!$A$2:$A$11,0))</f>
        <v>主食</v>
      </c>
      <c r="H5913" s="17" t="n">
        <f aca="false">SUMIFS(品項年度售價!$D$2:$D$31,品項年度售價!$A$2:$A$31,$B5913,品項年度售價!$B$2:$B$31,$E5913)</f>
        <v>275</v>
      </c>
      <c r="I5913" s="4" t="n">
        <v>652</v>
      </c>
      <c r="J5913" s="14" t="n">
        <f aca="false">H5913*I5913</f>
        <v>179300</v>
      </c>
    </row>
    <row r="5914" customFormat="false" ht="15" hidden="false" customHeight="false" outlineLevel="0" collapsed="false">
      <c r="A5914" s="6" t="str">
        <f aca="false">TEXT(B5914,"0")&amp;"-"&amp;TEXT(C5914,"00")</f>
        <v>2026-07</v>
      </c>
      <c r="B5914" s="4" t="n">
        <v>2026</v>
      </c>
      <c r="C5914" s="4" t="n">
        <v>7</v>
      </c>
      <c r="D5914" s="9" t="s">
        <v>262</v>
      </c>
      <c r="E5914" s="9" t="s">
        <v>354</v>
      </c>
      <c r="F5914" s="12" t="str">
        <f aca="false">INDEX(品項主檔!$B$2:$B$11,MATCH($E5914,品項主檔!$A$2:$A$11,0))</f>
        <v>蔥油雞腿飯</v>
      </c>
      <c r="G5914" s="12" t="str">
        <f aca="false">INDEX(品項主檔!$C$2:$C$11,MATCH($E5914,品項主檔!$A$2:$A$11,0))</f>
        <v>主食</v>
      </c>
      <c r="H5914" s="17" t="n">
        <f aca="false">SUMIFS(品項年度售價!$D$2:$D$31,品項年度售價!$A$2:$A$31,$B5914,品項年度售價!$B$2:$B$31,$E5914)</f>
        <v>240</v>
      </c>
      <c r="I5914" s="4" t="n">
        <v>697</v>
      </c>
      <c r="J5914" s="14" t="n">
        <f aca="false">H5914*I5914</f>
        <v>167280</v>
      </c>
    </row>
    <row r="5915" customFormat="false" ht="15" hidden="false" customHeight="false" outlineLevel="0" collapsed="false">
      <c r="A5915" s="6" t="str">
        <f aca="false">TEXT(B5915,"0")&amp;"-"&amp;TEXT(C5915,"00")</f>
        <v>2026-07</v>
      </c>
      <c r="B5915" s="4" t="n">
        <v>2026</v>
      </c>
      <c r="C5915" s="4" t="n">
        <v>7</v>
      </c>
      <c r="D5915" s="9" t="s">
        <v>262</v>
      </c>
      <c r="E5915" s="9" t="s">
        <v>356</v>
      </c>
      <c r="F5915" s="12" t="str">
        <f aca="false">INDEX(品項主檔!$B$2:$B$11,MATCH($E5915,品項主檔!$A$2:$A$11,0))</f>
        <v>黑胡椒豬排飯</v>
      </c>
      <c r="G5915" s="12" t="str">
        <f aca="false">INDEX(品項主檔!$C$2:$C$11,MATCH($E5915,品項主檔!$A$2:$A$11,0))</f>
        <v>主食</v>
      </c>
      <c r="H5915" s="17" t="n">
        <f aca="false">SUMIFS(品項年度售價!$D$2:$D$31,品項年度售價!$A$2:$A$31,$B5915,品項年度售價!$B$2:$B$31,$E5915)</f>
        <v>255</v>
      </c>
      <c r="I5915" s="4" t="n">
        <v>873</v>
      </c>
      <c r="J5915" s="14" t="n">
        <f aca="false">H5915*I5915</f>
        <v>222615</v>
      </c>
    </row>
    <row r="5916" customFormat="false" ht="15" hidden="false" customHeight="false" outlineLevel="0" collapsed="false">
      <c r="A5916" s="6" t="str">
        <f aca="false">TEXT(B5916,"0")&amp;"-"&amp;TEXT(C5916,"00")</f>
        <v>2026-07</v>
      </c>
      <c r="B5916" s="4" t="n">
        <v>2026</v>
      </c>
      <c r="C5916" s="4" t="n">
        <v>7</v>
      </c>
      <c r="D5916" s="9" t="s">
        <v>262</v>
      </c>
      <c r="E5916" s="9" t="s">
        <v>358</v>
      </c>
      <c r="F5916" s="12" t="str">
        <f aca="false">INDEX(品項主檔!$B$2:$B$11,MATCH($E5916,品項主檔!$A$2:$A$11,0))</f>
        <v>麻油雞湯麵</v>
      </c>
      <c r="G5916" s="12" t="str">
        <f aca="false">INDEX(品項主檔!$C$2:$C$11,MATCH($E5916,品項主檔!$A$2:$A$11,0))</f>
        <v>主食</v>
      </c>
      <c r="H5916" s="17" t="n">
        <f aca="false">SUMIFS(品項年度售價!$D$2:$D$31,品項年度售價!$A$2:$A$31,$B5916,品項年度售價!$B$2:$B$31,$E5916)</f>
        <v>320</v>
      </c>
      <c r="I5916" s="4" t="n">
        <v>329</v>
      </c>
      <c r="J5916" s="14" t="n">
        <f aca="false">H5916*I5916</f>
        <v>105280</v>
      </c>
    </row>
    <row r="5917" customFormat="false" ht="15" hidden="false" customHeight="false" outlineLevel="0" collapsed="false">
      <c r="A5917" s="6" t="str">
        <f aca="false">TEXT(B5917,"0")&amp;"-"&amp;TEXT(C5917,"00")</f>
        <v>2026-07</v>
      </c>
      <c r="B5917" s="4" t="n">
        <v>2026</v>
      </c>
      <c r="C5917" s="4" t="n">
        <v>7</v>
      </c>
      <c r="D5917" s="9" t="s">
        <v>262</v>
      </c>
      <c r="E5917" s="9" t="s">
        <v>360</v>
      </c>
      <c r="F5917" s="12" t="str">
        <f aca="false">INDEX(品項主檔!$B$2:$B$11,MATCH($E5917,品項主檔!$A$2:$A$11,0))</f>
        <v>塔香涼麵</v>
      </c>
      <c r="G5917" s="12" t="str">
        <f aca="false">INDEX(品項主檔!$C$2:$C$11,MATCH($E5917,品項主檔!$A$2:$A$11,0))</f>
        <v>主食</v>
      </c>
      <c r="H5917" s="17" t="n">
        <f aca="false">SUMIFS(品項年度售價!$D$2:$D$31,品項年度售價!$A$2:$A$31,$B5917,品項年度售價!$B$2:$B$31,$E5917)</f>
        <v>195</v>
      </c>
      <c r="I5917" s="4" t="n">
        <v>1117</v>
      </c>
      <c r="J5917" s="14" t="n">
        <f aca="false">H5917*I5917</f>
        <v>217815</v>
      </c>
    </row>
    <row r="5918" customFormat="false" ht="15" hidden="false" customHeight="false" outlineLevel="0" collapsed="false">
      <c r="A5918" s="6" t="str">
        <f aca="false">TEXT(B5918,"0")&amp;"-"&amp;TEXT(C5918,"00")</f>
        <v>2026-07</v>
      </c>
      <c r="B5918" s="4" t="n">
        <v>2026</v>
      </c>
      <c r="C5918" s="4" t="n">
        <v>7</v>
      </c>
      <c r="D5918" s="9" t="s">
        <v>262</v>
      </c>
      <c r="E5918" s="9" t="s">
        <v>362</v>
      </c>
      <c r="F5918" s="12" t="str">
        <f aca="false">INDEX(品項主檔!$B$2:$B$11,MATCH($E5918,品項主檔!$A$2:$A$11,0))</f>
        <v>海鮮炒飯</v>
      </c>
      <c r="G5918" s="12" t="str">
        <f aca="false">INDEX(品項主檔!$C$2:$C$11,MATCH($E5918,品項主檔!$A$2:$A$11,0))</f>
        <v>主食</v>
      </c>
      <c r="H5918" s="17" t="n">
        <f aca="false">SUMIFS(品項年度售價!$D$2:$D$31,品項年度售價!$A$2:$A$31,$B5918,品項年度售價!$B$2:$B$31,$E5918)</f>
        <v>265</v>
      </c>
      <c r="I5918" s="4" t="n">
        <v>1008</v>
      </c>
      <c r="J5918" s="14" t="n">
        <f aca="false">H5918*I5918</f>
        <v>267120</v>
      </c>
    </row>
    <row r="5919" customFormat="false" ht="15" hidden="false" customHeight="false" outlineLevel="0" collapsed="false">
      <c r="A5919" s="6" t="str">
        <f aca="false">TEXT(B5919,"0")&amp;"-"&amp;TEXT(C5919,"00")</f>
        <v>2026-07</v>
      </c>
      <c r="B5919" s="4" t="n">
        <v>2026</v>
      </c>
      <c r="C5919" s="4" t="n">
        <v>7</v>
      </c>
      <c r="D5919" s="9" t="s">
        <v>262</v>
      </c>
      <c r="E5919" s="9" t="s">
        <v>364</v>
      </c>
      <c r="F5919" s="12" t="str">
        <f aca="false">INDEX(品項主檔!$B$2:$B$11,MATCH($E5919,品項主檔!$A$2:$A$11,0))</f>
        <v>酸辣湯</v>
      </c>
      <c r="G5919" s="12" t="str">
        <f aca="false">INDEX(品項主檔!$C$2:$C$11,MATCH($E5919,品項主檔!$A$2:$A$11,0))</f>
        <v>湯品</v>
      </c>
      <c r="H5919" s="17" t="n">
        <f aca="false">SUMIFS(品項年度售價!$D$2:$D$31,品項年度售價!$A$2:$A$31,$B5919,品項年度售價!$B$2:$B$31,$E5919)</f>
        <v>65</v>
      </c>
      <c r="I5919" s="4" t="n">
        <v>3308</v>
      </c>
      <c r="J5919" s="14" t="n">
        <f aca="false">H5919*I5919</f>
        <v>215020</v>
      </c>
    </row>
    <row r="5920" customFormat="false" ht="15" hidden="false" customHeight="false" outlineLevel="0" collapsed="false">
      <c r="A5920" s="6" t="str">
        <f aca="false">TEXT(B5920,"0")&amp;"-"&amp;TEXT(C5920,"00")</f>
        <v>2026-07</v>
      </c>
      <c r="B5920" s="4" t="n">
        <v>2026</v>
      </c>
      <c r="C5920" s="4" t="n">
        <v>7</v>
      </c>
      <c r="D5920" s="9" t="s">
        <v>262</v>
      </c>
      <c r="E5920" s="9" t="s">
        <v>367</v>
      </c>
      <c r="F5920" s="12" t="str">
        <f aca="false">INDEX(品項主檔!$B$2:$B$11,MATCH($E5920,品項主檔!$A$2:$A$11,0))</f>
        <v>招牌滷味拼盤</v>
      </c>
      <c r="G5920" s="12" t="str">
        <f aca="false">INDEX(品項主檔!$C$2:$C$11,MATCH($E5920,品項主檔!$A$2:$A$11,0))</f>
        <v>小菜</v>
      </c>
      <c r="H5920" s="17" t="n">
        <f aca="false">SUMIFS(品項年度售價!$D$2:$D$31,品項年度售價!$A$2:$A$31,$B5920,品項年度售價!$B$2:$B$31,$E5920)</f>
        <v>130</v>
      </c>
      <c r="I5920" s="4" t="n">
        <v>3544</v>
      </c>
      <c r="J5920" s="14" t="n">
        <f aca="false">H5920*I5920</f>
        <v>460720</v>
      </c>
    </row>
    <row r="5921" customFormat="false" ht="15" hidden="false" customHeight="false" outlineLevel="0" collapsed="false">
      <c r="A5921" s="6" t="str">
        <f aca="false">TEXT(B5921,"0")&amp;"-"&amp;TEXT(C5921,"00")</f>
        <v>2026-07</v>
      </c>
      <c r="B5921" s="4" t="n">
        <v>2026</v>
      </c>
      <c r="C5921" s="4" t="n">
        <v>7</v>
      </c>
      <c r="D5921" s="9" t="s">
        <v>262</v>
      </c>
      <c r="E5921" s="9" t="s">
        <v>370</v>
      </c>
      <c r="F5921" s="12" t="str">
        <f aca="false">INDEX(品項主檔!$B$2:$B$11,MATCH($E5921,品項主檔!$A$2:$A$11,0))</f>
        <v>古早味紅茶</v>
      </c>
      <c r="G5921" s="12" t="str">
        <f aca="false">INDEX(品項主檔!$C$2:$C$11,MATCH($E5921,品項主檔!$A$2:$A$11,0))</f>
        <v>飲品</v>
      </c>
      <c r="H5921" s="17" t="n">
        <f aca="false">SUMIFS(品項年度售價!$D$2:$D$31,品項年度售價!$A$2:$A$31,$B5921,品項年度售價!$B$2:$B$31,$E5921)</f>
        <v>45</v>
      </c>
      <c r="I5921" s="4" t="n">
        <v>12007</v>
      </c>
      <c r="J5921" s="14" t="n">
        <f aca="false">H5921*I5921</f>
        <v>540315</v>
      </c>
    </row>
    <row r="5922" customFormat="false" ht="15" hidden="false" customHeight="false" outlineLevel="0" collapsed="false">
      <c r="A5922" s="6" t="str">
        <f aca="false">TEXT(B5922,"0")&amp;"-"&amp;TEXT(C5922,"00")</f>
        <v>2026-07</v>
      </c>
      <c r="B5922" s="4" t="n">
        <v>2026</v>
      </c>
      <c r="C5922" s="4" t="n">
        <v>7</v>
      </c>
      <c r="D5922" s="9" t="s">
        <v>269</v>
      </c>
      <c r="E5922" s="9" t="s">
        <v>349</v>
      </c>
      <c r="F5922" s="12" t="str">
        <f aca="false">INDEX(品項主檔!$B$2:$B$11,MATCH($E5922,品項主檔!$A$2:$A$11,0))</f>
        <v>招牌牛肉麵</v>
      </c>
      <c r="G5922" s="12" t="str">
        <f aca="false">INDEX(品項主檔!$C$2:$C$11,MATCH($E5922,品項主檔!$A$2:$A$11,0))</f>
        <v>主食</v>
      </c>
      <c r="H5922" s="17" t="n">
        <f aca="false">SUMIFS(品項年度售價!$D$2:$D$31,品項年度售價!$A$2:$A$31,$B5922,品項年度售價!$B$2:$B$31,$E5922)</f>
        <v>305</v>
      </c>
      <c r="I5922" s="4" t="n">
        <v>467</v>
      </c>
      <c r="J5922" s="14" t="n">
        <f aca="false">H5922*I5922</f>
        <v>142435</v>
      </c>
    </row>
    <row r="5923" customFormat="false" ht="15" hidden="false" customHeight="false" outlineLevel="0" collapsed="false">
      <c r="A5923" s="6" t="str">
        <f aca="false">TEXT(B5923,"0")&amp;"-"&amp;TEXT(C5923,"00")</f>
        <v>2026-07</v>
      </c>
      <c r="B5923" s="4" t="n">
        <v>2026</v>
      </c>
      <c r="C5923" s="4" t="n">
        <v>7</v>
      </c>
      <c r="D5923" s="9" t="s">
        <v>269</v>
      </c>
      <c r="E5923" s="9" t="s">
        <v>352</v>
      </c>
      <c r="F5923" s="12" t="str">
        <f aca="false">INDEX(品項主檔!$B$2:$B$11,MATCH($E5923,品項主檔!$A$2:$A$11,0))</f>
        <v>三杯雞定食</v>
      </c>
      <c r="G5923" s="12" t="str">
        <f aca="false">INDEX(品項主檔!$C$2:$C$11,MATCH($E5923,品項主檔!$A$2:$A$11,0))</f>
        <v>主食</v>
      </c>
      <c r="H5923" s="17" t="n">
        <f aca="false">SUMIFS(品項年度售價!$D$2:$D$31,品項年度售價!$A$2:$A$31,$B5923,品項年度售價!$B$2:$B$31,$E5923)</f>
        <v>275</v>
      </c>
      <c r="I5923" s="4" t="n">
        <v>631</v>
      </c>
      <c r="J5923" s="14" t="n">
        <f aca="false">H5923*I5923</f>
        <v>173525</v>
      </c>
    </row>
    <row r="5924" customFormat="false" ht="15" hidden="false" customHeight="false" outlineLevel="0" collapsed="false">
      <c r="A5924" s="6" t="str">
        <f aca="false">TEXT(B5924,"0")&amp;"-"&amp;TEXT(C5924,"00")</f>
        <v>2026-07</v>
      </c>
      <c r="B5924" s="4" t="n">
        <v>2026</v>
      </c>
      <c r="C5924" s="4" t="n">
        <v>7</v>
      </c>
      <c r="D5924" s="9" t="s">
        <v>269</v>
      </c>
      <c r="E5924" s="9" t="s">
        <v>354</v>
      </c>
      <c r="F5924" s="12" t="str">
        <f aca="false">INDEX(品項主檔!$B$2:$B$11,MATCH($E5924,品項主檔!$A$2:$A$11,0))</f>
        <v>蔥油雞腿飯</v>
      </c>
      <c r="G5924" s="12" t="str">
        <f aca="false">INDEX(品項主檔!$C$2:$C$11,MATCH($E5924,品項主檔!$A$2:$A$11,0))</f>
        <v>主食</v>
      </c>
      <c r="H5924" s="17" t="n">
        <f aca="false">SUMIFS(品項年度售價!$D$2:$D$31,品項年度售價!$A$2:$A$31,$B5924,品項年度售價!$B$2:$B$31,$E5924)</f>
        <v>240</v>
      </c>
      <c r="I5924" s="4" t="n">
        <v>584</v>
      </c>
      <c r="J5924" s="14" t="n">
        <f aca="false">H5924*I5924</f>
        <v>140160</v>
      </c>
    </row>
    <row r="5925" customFormat="false" ht="15" hidden="false" customHeight="false" outlineLevel="0" collapsed="false">
      <c r="A5925" s="6" t="str">
        <f aca="false">TEXT(B5925,"0")&amp;"-"&amp;TEXT(C5925,"00")</f>
        <v>2026-07</v>
      </c>
      <c r="B5925" s="4" t="n">
        <v>2026</v>
      </c>
      <c r="C5925" s="4" t="n">
        <v>7</v>
      </c>
      <c r="D5925" s="9" t="s">
        <v>269</v>
      </c>
      <c r="E5925" s="9" t="s">
        <v>356</v>
      </c>
      <c r="F5925" s="12" t="str">
        <f aca="false">INDEX(品項主檔!$B$2:$B$11,MATCH($E5925,品項主檔!$A$2:$A$11,0))</f>
        <v>黑胡椒豬排飯</v>
      </c>
      <c r="G5925" s="12" t="str">
        <f aca="false">INDEX(品項主檔!$C$2:$C$11,MATCH($E5925,品項主檔!$A$2:$A$11,0))</f>
        <v>主食</v>
      </c>
      <c r="H5925" s="17" t="n">
        <f aca="false">SUMIFS(品項年度售價!$D$2:$D$31,品項年度售價!$A$2:$A$31,$B5925,品項年度售價!$B$2:$B$31,$E5925)</f>
        <v>255</v>
      </c>
      <c r="I5925" s="4" t="n">
        <v>629</v>
      </c>
      <c r="J5925" s="14" t="n">
        <f aca="false">H5925*I5925</f>
        <v>160395</v>
      </c>
    </row>
    <row r="5926" customFormat="false" ht="15" hidden="false" customHeight="false" outlineLevel="0" collapsed="false">
      <c r="A5926" s="6" t="str">
        <f aca="false">TEXT(B5926,"0")&amp;"-"&amp;TEXT(C5926,"00")</f>
        <v>2026-07</v>
      </c>
      <c r="B5926" s="4" t="n">
        <v>2026</v>
      </c>
      <c r="C5926" s="4" t="n">
        <v>7</v>
      </c>
      <c r="D5926" s="9" t="s">
        <v>269</v>
      </c>
      <c r="E5926" s="9" t="s">
        <v>358</v>
      </c>
      <c r="F5926" s="12" t="str">
        <f aca="false">INDEX(品項主檔!$B$2:$B$11,MATCH($E5926,品項主檔!$A$2:$A$11,0))</f>
        <v>麻油雞湯麵</v>
      </c>
      <c r="G5926" s="12" t="str">
        <f aca="false">INDEX(品項主檔!$C$2:$C$11,MATCH($E5926,品項主檔!$A$2:$A$11,0))</f>
        <v>主食</v>
      </c>
      <c r="H5926" s="17" t="n">
        <f aca="false">SUMIFS(品項年度售價!$D$2:$D$31,品項年度售價!$A$2:$A$31,$B5926,品項年度售價!$B$2:$B$31,$E5926)</f>
        <v>320</v>
      </c>
      <c r="I5926" s="4" t="n">
        <v>262</v>
      </c>
      <c r="J5926" s="14" t="n">
        <f aca="false">H5926*I5926</f>
        <v>83840</v>
      </c>
    </row>
    <row r="5927" customFormat="false" ht="15" hidden="false" customHeight="false" outlineLevel="0" collapsed="false">
      <c r="A5927" s="6" t="str">
        <f aca="false">TEXT(B5927,"0")&amp;"-"&amp;TEXT(C5927,"00")</f>
        <v>2026-07</v>
      </c>
      <c r="B5927" s="4" t="n">
        <v>2026</v>
      </c>
      <c r="C5927" s="4" t="n">
        <v>7</v>
      </c>
      <c r="D5927" s="9" t="s">
        <v>269</v>
      </c>
      <c r="E5927" s="9" t="s">
        <v>360</v>
      </c>
      <c r="F5927" s="12" t="str">
        <f aca="false">INDEX(品項主檔!$B$2:$B$11,MATCH($E5927,品項主檔!$A$2:$A$11,0))</f>
        <v>塔香涼麵</v>
      </c>
      <c r="G5927" s="12" t="str">
        <f aca="false">INDEX(品項主檔!$C$2:$C$11,MATCH($E5927,品項主檔!$A$2:$A$11,0))</f>
        <v>主食</v>
      </c>
      <c r="H5927" s="17" t="n">
        <f aca="false">SUMIFS(品項年度售價!$D$2:$D$31,品項年度售價!$A$2:$A$31,$B5927,品項年度售價!$B$2:$B$31,$E5927)</f>
        <v>195</v>
      </c>
      <c r="I5927" s="4" t="n">
        <v>828</v>
      </c>
      <c r="J5927" s="14" t="n">
        <f aca="false">H5927*I5927</f>
        <v>161460</v>
      </c>
    </row>
    <row r="5928" customFormat="false" ht="15" hidden="false" customHeight="false" outlineLevel="0" collapsed="false">
      <c r="A5928" s="6" t="str">
        <f aca="false">TEXT(B5928,"0")&amp;"-"&amp;TEXT(C5928,"00")</f>
        <v>2026-07</v>
      </c>
      <c r="B5928" s="4" t="n">
        <v>2026</v>
      </c>
      <c r="C5928" s="4" t="n">
        <v>7</v>
      </c>
      <c r="D5928" s="9" t="s">
        <v>269</v>
      </c>
      <c r="E5928" s="9" t="s">
        <v>362</v>
      </c>
      <c r="F5928" s="12" t="str">
        <f aca="false">INDEX(品項主檔!$B$2:$B$11,MATCH($E5928,品項主檔!$A$2:$A$11,0))</f>
        <v>海鮮炒飯</v>
      </c>
      <c r="G5928" s="12" t="str">
        <f aca="false">INDEX(品項主檔!$C$2:$C$11,MATCH($E5928,品項主檔!$A$2:$A$11,0))</f>
        <v>主食</v>
      </c>
      <c r="H5928" s="17" t="n">
        <f aca="false">SUMIFS(品項年度售價!$D$2:$D$31,品項年度售價!$A$2:$A$31,$B5928,品項年度售價!$B$2:$B$31,$E5928)</f>
        <v>265</v>
      </c>
      <c r="I5928" s="4" t="n">
        <v>578</v>
      </c>
      <c r="J5928" s="14" t="n">
        <f aca="false">H5928*I5928</f>
        <v>153170</v>
      </c>
    </row>
    <row r="5929" customFormat="false" ht="15" hidden="false" customHeight="false" outlineLevel="0" collapsed="false">
      <c r="A5929" s="6" t="str">
        <f aca="false">TEXT(B5929,"0")&amp;"-"&amp;TEXT(C5929,"00")</f>
        <v>2026-07</v>
      </c>
      <c r="B5929" s="4" t="n">
        <v>2026</v>
      </c>
      <c r="C5929" s="4" t="n">
        <v>7</v>
      </c>
      <c r="D5929" s="9" t="s">
        <v>269</v>
      </c>
      <c r="E5929" s="9" t="s">
        <v>364</v>
      </c>
      <c r="F5929" s="12" t="str">
        <f aca="false">INDEX(品項主檔!$B$2:$B$11,MATCH($E5929,品項主檔!$A$2:$A$11,0))</f>
        <v>酸辣湯</v>
      </c>
      <c r="G5929" s="12" t="str">
        <f aca="false">INDEX(品項主檔!$C$2:$C$11,MATCH($E5929,品項主檔!$A$2:$A$11,0))</f>
        <v>湯品</v>
      </c>
      <c r="H5929" s="17" t="n">
        <f aca="false">SUMIFS(品項年度售價!$D$2:$D$31,品項年度售價!$A$2:$A$31,$B5929,品項年度售價!$B$2:$B$31,$E5929)</f>
        <v>65</v>
      </c>
      <c r="I5929" s="4" t="n">
        <v>1822</v>
      </c>
      <c r="J5929" s="14" t="n">
        <f aca="false">H5929*I5929</f>
        <v>118430</v>
      </c>
    </row>
    <row r="5930" customFormat="false" ht="15" hidden="false" customHeight="false" outlineLevel="0" collapsed="false">
      <c r="A5930" s="6" t="str">
        <f aca="false">TEXT(B5930,"0")&amp;"-"&amp;TEXT(C5930,"00")</f>
        <v>2026-07</v>
      </c>
      <c r="B5930" s="4" t="n">
        <v>2026</v>
      </c>
      <c r="C5930" s="4" t="n">
        <v>7</v>
      </c>
      <c r="D5930" s="9" t="s">
        <v>269</v>
      </c>
      <c r="E5930" s="9" t="s">
        <v>367</v>
      </c>
      <c r="F5930" s="12" t="str">
        <f aca="false">INDEX(品項主檔!$B$2:$B$11,MATCH($E5930,品項主檔!$A$2:$A$11,0))</f>
        <v>招牌滷味拼盤</v>
      </c>
      <c r="G5930" s="12" t="str">
        <f aca="false">INDEX(品項主檔!$C$2:$C$11,MATCH($E5930,品項主檔!$A$2:$A$11,0))</f>
        <v>小菜</v>
      </c>
      <c r="H5930" s="17" t="n">
        <f aca="false">SUMIFS(品項年度售價!$D$2:$D$31,品項年度售價!$A$2:$A$31,$B5930,品項年度售價!$B$2:$B$31,$E5930)</f>
        <v>130</v>
      </c>
      <c r="I5930" s="4" t="n">
        <v>2300</v>
      </c>
      <c r="J5930" s="14" t="n">
        <f aca="false">H5930*I5930</f>
        <v>299000</v>
      </c>
    </row>
    <row r="5931" customFormat="false" ht="15" hidden="false" customHeight="false" outlineLevel="0" collapsed="false">
      <c r="A5931" s="6" t="str">
        <f aca="false">TEXT(B5931,"0")&amp;"-"&amp;TEXT(C5931,"00")</f>
        <v>2026-07</v>
      </c>
      <c r="B5931" s="4" t="n">
        <v>2026</v>
      </c>
      <c r="C5931" s="4" t="n">
        <v>7</v>
      </c>
      <c r="D5931" s="9" t="s">
        <v>269</v>
      </c>
      <c r="E5931" s="9" t="s">
        <v>370</v>
      </c>
      <c r="F5931" s="12" t="str">
        <f aca="false">INDEX(品項主檔!$B$2:$B$11,MATCH($E5931,品項主檔!$A$2:$A$11,0))</f>
        <v>古早味紅茶</v>
      </c>
      <c r="G5931" s="12" t="str">
        <f aca="false">INDEX(品項主檔!$C$2:$C$11,MATCH($E5931,品項主檔!$A$2:$A$11,0))</f>
        <v>飲品</v>
      </c>
      <c r="H5931" s="17" t="n">
        <f aca="false">SUMIFS(品項年度售價!$D$2:$D$31,品項年度售價!$A$2:$A$31,$B5931,品項年度售價!$B$2:$B$31,$E5931)</f>
        <v>45</v>
      </c>
      <c r="I5931" s="4" t="n">
        <v>6953</v>
      </c>
      <c r="J5931" s="14" t="n">
        <f aca="false">H5931*I5931</f>
        <v>312885</v>
      </c>
    </row>
    <row r="5932" customFormat="false" ht="15" hidden="false" customHeight="false" outlineLevel="0" collapsed="false">
      <c r="A5932" s="6" t="str">
        <f aca="false">TEXT(B5932,"0")&amp;"-"&amp;TEXT(C5932,"00")</f>
        <v>2026-07</v>
      </c>
      <c r="B5932" s="4" t="n">
        <v>2026</v>
      </c>
      <c r="C5932" s="4" t="n">
        <v>7</v>
      </c>
      <c r="D5932" s="9" t="s">
        <v>273</v>
      </c>
      <c r="E5932" s="9" t="s">
        <v>349</v>
      </c>
      <c r="F5932" s="12" t="str">
        <f aca="false">INDEX(品項主檔!$B$2:$B$11,MATCH($E5932,品項主檔!$A$2:$A$11,0))</f>
        <v>招牌牛肉麵</v>
      </c>
      <c r="G5932" s="12" t="str">
        <f aca="false">INDEX(品項主檔!$C$2:$C$11,MATCH($E5932,品項主檔!$A$2:$A$11,0))</f>
        <v>主食</v>
      </c>
      <c r="H5932" s="17" t="n">
        <f aca="false">SUMIFS(品項年度售價!$D$2:$D$31,品項年度售價!$A$2:$A$31,$B5932,品項年度售價!$B$2:$B$31,$E5932)</f>
        <v>305</v>
      </c>
      <c r="I5932" s="4" t="n">
        <v>404</v>
      </c>
      <c r="J5932" s="14" t="n">
        <f aca="false">H5932*I5932</f>
        <v>123220</v>
      </c>
    </row>
    <row r="5933" customFormat="false" ht="15" hidden="false" customHeight="false" outlineLevel="0" collapsed="false">
      <c r="A5933" s="6" t="str">
        <f aca="false">TEXT(B5933,"0")&amp;"-"&amp;TEXT(C5933,"00")</f>
        <v>2026-07</v>
      </c>
      <c r="B5933" s="4" t="n">
        <v>2026</v>
      </c>
      <c r="C5933" s="4" t="n">
        <v>7</v>
      </c>
      <c r="D5933" s="9" t="s">
        <v>273</v>
      </c>
      <c r="E5933" s="9" t="s">
        <v>352</v>
      </c>
      <c r="F5933" s="12" t="str">
        <f aca="false">INDEX(品項主檔!$B$2:$B$11,MATCH($E5933,品項主檔!$A$2:$A$11,0))</f>
        <v>三杯雞定食</v>
      </c>
      <c r="G5933" s="12" t="str">
        <f aca="false">INDEX(品項主檔!$C$2:$C$11,MATCH($E5933,品項主檔!$A$2:$A$11,0))</f>
        <v>主食</v>
      </c>
      <c r="H5933" s="17" t="n">
        <f aca="false">SUMIFS(品項年度售價!$D$2:$D$31,品項年度售價!$A$2:$A$31,$B5933,品項年度售價!$B$2:$B$31,$E5933)</f>
        <v>275</v>
      </c>
      <c r="I5933" s="4" t="n">
        <v>304</v>
      </c>
      <c r="J5933" s="14" t="n">
        <f aca="false">H5933*I5933</f>
        <v>83600</v>
      </c>
    </row>
    <row r="5934" customFormat="false" ht="15" hidden="false" customHeight="false" outlineLevel="0" collapsed="false">
      <c r="A5934" s="6" t="str">
        <f aca="false">TEXT(B5934,"0")&amp;"-"&amp;TEXT(C5934,"00")</f>
        <v>2026-07</v>
      </c>
      <c r="B5934" s="4" t="n">
        <v>2026</v>
      </c>
      <c r="C5934" s="4" t="n">
        <v>7</v>
      </c>
      <c r="D5934" s="9" t="s">
        <v>273</v>
      </c>
      <c r="E5934" s="9" t="s">
        <v>354</v>
      </c>
      <c r="F5934" s="12" t="str">
        <f aca="false">INDEX(品項主檔!$B$2:$B$11,MATCH($E5934,品項主檔!$A$2:$A$11,0))</f>
        <v>蔥油雞腿飯</v>
      </c>
      <c r="G5934" s="12" t="str">
        <f aca="false">INDEX(品項主檔!$C$2:$C$11,MATCH($E5934,品項主檔!$A$2:$A$11,0))</f>
        <v>主食</v>
      </c>
      <c r="H5934" s="17" t="n">
        <f aca="false">SUMIFS(品項年度售價!$D$2:$D$31,品項年度售價!$A$2:$A$31,$B5934,品項年度售價!$B$2:$B$31,$E5934)</f>
        <v>240</v>
      </c>
      <c r="I5934" s="4" t="n">
        <v>382</v>
      </c>
      <c r="J5934" s="14" t="n">
        <f aca="false">H5934*I5934</f>
        <v>91680</v>
      </c>
    </row>
    <row r="5935" customFormat="false" ht="15" hidden="false" customHeight="false" outlineLevel="0" collapsed="false">
      <c r="A5935" s="6" t="str">
        <f aca="false">TEXT(B5935,"0")&amp;"-"&amp;TEXT(C5935,"00")</f>
        <v>2026-07</v>
      </c>
      <c r="B5935" s="4" t="n">
        <v>2026</v>
      </c>
      <c r="C5935" s="4" t="n">
        <v>7</v>
      </c>
      <c r="D5935" s="9" t="s">
        <v>273</v>
      </c>
      <c r="E5935" s="9" t="s">
        <v>356</v>
      </c>
      <c r="F5935" s="12" t="str">
        <f aca="false">INDEX(品項主檔!$B$2:$B$11,MATCH($E5935,品項主檔!$A$2:$A$11,0))</f>
        <v>黑胡椒豬排飯</v>
      </c>
      <c r="G5935" s="12" t="str">
        <f aca="false">INDEX(品項主檔!$C$2:$C$11,MATCH($E5935,品項主檔!$A$2:$A$11,0))</f>
        <v>主食</v>
      </c>
      <c r="H5935" s="17" t="n">
        <f aca="false">SUMIFS(品項年度售價!$D$2:$D$31,品項年度售價!$A$2:$A$31,$B5935,品項年度售價!$B$2:$B$31,$E5935)</f>
        <v>255</v>
      </c>
      <c r="I5935" s="4" t="n">
        <v>437</v>
      </c>
      <c r="J5935" s="14" t="n">
        <f aca="false">H5935*I5935</f>
        <v>111435</v>
      </c>
    </row>
    <row r="5936" customFormat="false" ht="15" hidden="false" customHeight="false" outlineLevel="0" collapsed="false">
      <c r="A5936" s="6" t="str">
        <f aca="false">TEXT(B5936,"0")&amp;"-"&amp;TEXT(C5936,"00")</f>
        <v>2026-07</v>
      </c>
      <c r="B5936" s="4" t="n">
        <v>2026</v>
      </c>
      <c r="C5936" s="4" t="n">
        <v>7</v>
      </c>
      <c r="D5936" s="9" t="s">
        <v>273</v>
      </c>
      <c r="E5936" s="9" t="s">
        <v>358</v>
      </c>
      <c r="F5936" s="12" t="str">
        <f aca="false">INDEX(品項主檔!$B$2:$B$11,MATCH($E5936,品項主檔!$A$2:$A$11,0))</f>
        <v>麻油雞湯麵</v>
      </c>
      <c r="G5936" s="12" t="str">
        <f aca="false">INDEX(品項主檔!$C$2:$C$11,MATCH($E5936,品項主檔!$A$2:$A$11,0))</f>
        <v>主食</v>
      </c>
      <c r="H5936" s="17" t="n">
        <f aca="false">SUMIFS(品項年度售價!$D$2:$D$31,品項年度售價!$A$2:$A$31,$B5936,品項年度售價!$B$2:$B$31,$E5936)</f>
        <v>320</v>
      </c>
      <c r="I5936" s="4" t="n">
        <v>171</v>
      </c>
      <c r="J5936" s="14" t="n">
        <f aca="false">H5936*I5936</f>
        <v>54720</v>
      </c>
    </row>
    <row r="5937" customFormat="false" ht="15" hidden="false" customHeight="false" outlineLevel="0" collapsed="false">
      <c r="A5937" s="6" t="str">
        <f aca="false">TEXT(B5937,"0")&amp;"-"&amp;TEXT(C5937,"00")</f>
        <v>2026-07</v>
      </c>
      <c r="B5937" s="4" t="n">
        <v>2026</v>
      </c>
      <c r="C5937" s="4" t="n">
        <v>7</v>
      </c>
      <c r="D5937" s="9" t="s">
        <v>273</v>
      </c>
      <c r="E5937" s="9" t="s">
        <v>360</v>
      </c>
      <c r="F5937" s="12" t="str">
        <f aca="false">INDEX(品項主檔!$B$2:$B$11,MATCH($E5937,品項主檔!$A$2:$A$11,0))</f>
        <v>塔香涼麵</v>
      </c>
      <c r="G5937" s="12" t="str">
        <f aca="false">INDEX(品項主檔!$C$2:$C$11,MATCH($E5937,品項主檔!$A$2:$A$11,0))</f>
        <v>主食</v>
      </c>
      <c r="H5937" s="17" t="n">
        <f aca="false">SUMIFS(品項年度售價!$D$2:$D$31,品項年度售價!$A$2:$A$31,$B5937,品項年度售價!$B$2:$B$31,$E5937)</f>
        <v>195</v>
      </c>
      <c r="I5937" s="4" t="n">
        <v>737</v>
      </c>
      <c r="J5937" s="14" t="n">
        <f aca="false">H5937*I5937</f>
        <v>143715</v>
      </c>
    </row>
    <row r="5938" customFormat="false" ht="15" hidden="false" customHeight="false" outlineLevel="0" collapsed="false">
      <c r="A5938" s="6" t="str">
        <f aca="false">TEXT(B5938,"0")&amp;"-"&amp;TEXT(C5938,"00")</f>
        <v>2026-07</v>
      </c>
      <c r="B5938" s="4" t="n">
        <v>2026</v>
      </c>
      <c r="C5938" s="4" t="n">
        <v>7</v>
      </c>
      <c r="D5938" s="9" t="s">
        <v>273</v>
      </c>
      <c r="E5938" s="9" t="s">
        <v>362</v>
      </c>
      <c r="F5938" s="12" t="str">
        <f aca="false">INDEX(品項主檔!$B$2:$B$11,MATCH($E5938,品項主檔!$A$2:$A$11,0))</f>
        <v>海鮮炒飯</v>
      </c>
      <c r="G5938" s="12" t="str">
        <f aca="false">INDEX(品項主檔!$C$2:$C$11,MATCH($E5938,品項主檔!$A$2:$A$11,0))</f>
        <v>主食</v>
      </c>
      <c r="H5938" s="17" t="n">
        <f aca="false">SUMIFS(品項年度售價!$D$2:$D$31,品項年度售價!$A$2:$A$31,$B5938,品項年度售價!$B$2:$B$31,$E5938)</f>
        <v>265</v>
      </c>
      <c r="I5938" s="4" t="n">
        <v>443</v>
      </c>
      <c r="J5938" s="14" t="n">
        <f aca="false">H5938*I5938</f>
        <v>117395</v>
      </c>
    </row>
    <row r="5939" customFormat="false" ht="15" hidden="false" customHeight="false" outlineLevel="0" collapsed="false">
      <c r="A5939" s="6" t="str">
        <f aca="false">TEXT(B5939,"0")&amp;"-"&amp;TEXT(C5939,"00")</f>
        <v>2026-07</v>
      </c>
      <c r="B5939" s="4" t="n">
        <v>2026</v>
      </c>
      <c r="C5939" s="4" t="n">
        <v>7</v>
      </c>
      <c r="D5939" s="9" t="s">
        <v>273</v>
      </c>
      <c r="E5939" s="9" t="s">
        <v>364</v>
      </c>
      <c r="F5939" s="12" t="str">
        <f aca="false">INDEX(品項主檔!$B$2:$B$11,MATCH($E5939,品項主檔!$A$2:$A$11,0))</f>
        <v>酸辣湯</v>
      </c>
      <c r="G5939" s="12" t="str">
        <f aca="false">INDEX(品項主檔!$C$2:$C$11,MATCH($E5939,品項主檔!$A$2:$A$11,0))</f>
        <v>湯品</v>
      </c>
      <c r="H5939" s="17" t="n">
        <f aca="false">SUMIFS(品項年度售價!$D$2:$D$31,品項年度售價!$A$2:$A$31,$B5939,品項年度售價!$B$2:$B$31,$E5939)</f>
        <v>65</v>
      </c>
      <c r="I5939" s="4" t="n">
        <v>1424</v>
      </c>
      <c r="J5939" s="14" t="n">
        <f aca="false">H5939*I5939</f>
        <v>92560</v>
      </c>
    </row>
    <row r="5940" customFormat="false" ht="15" hidden="false" customHeight="false" outlineLevel="0" collapsed="false">
      <c r="A5940" s="6" t="str">
        <f aca="false">TEXT(B5940,"0")&amp;"-"&amp;TEXT(C5940,"00")</f>
        <v>2026-07</v>
      </c>
      <c r="B5940" s="4" t="n">
        <v>2026</v>
      </c>
      <c r="C5940" s="4" t="n">
        <v>7</v>
      </c>
      <c r="D5940" s="9" t="s">
        <v>273</v>
      </c>
      <c r="E5940" s="9" t="s">
        <v>367</v>
      </c>
      <c r="F5940" s="12" t="str">
        <f aca="false">INDEX(品項主檔!$B$2:$B$11,MATCH($E5940,品項主檔!$A$2:$A$11,0))</f>
        <v>招牌滷味拼盤</v>
      </c>
      <c r="G5940" s="12" t="str">
        <f aca="false">INDEX(品項主檔!$C$2:$C$11,MATCH($E5940,品項主檔!$A$2:$A$11,0))</f>
        <v>小菜</v>
      </c>
      <c r="H5940" s="17" t="n">
        <f aca="false">SUMIFS(品項年度售價!$D$2:$D$31,品項年度售價!$A$2:$A$31,$B5940,品項年度售價!$B$2:$B$31,$E5940)</f>
        <v>130</v>
      </c>
      <c r="I5940" s="4" t="n">
        <v>1696</v>
      </c>
      <c r="J5940" s="14" t="n">
        <f aca="false">H5940*I5940</f>
        <v>220480</v>
      </c>
    </row>
    <row r="5941" customFormat="false" ht="15" hidden="false" customHeight="false" outlineLevel="0" collapsed="false">
      <c r="A5941" s="6" t="str">
        <f aca="false">TEXT(B5941,"0")&amp;"-"&amp;TEXT(C5941,"00")</f>
        <v>2026-07</v>
      </c>
      <c r="B5941" s="4" t="n">
        <v>2026</v>
      </c>
      <c r="C5941" s="4" t="n">
        <v>7</v>
      </c>
      <c r="D5941" s="9" t="s">
        <v>273</v>
      </c>
      <c r="E5941" s="9" t="s">
        <v>370</v>
      </c>
      <c r="F5941" s="12" t="str">
        <f aca="false">INDEX(品項主檔!$B$2:$B$11,MATCH($E5941,品項主檔!$A$2:$A$11,0))</f>
        <v>古早味紅茶</v>
      </c>
      <c r="G5941" s="12" t="str">
        <f aca="false">INDEX(品項主檔!$C$2:$C$11,MATCH($E5941,品項主檔!$A$2:$A$11,0))</f>
        <v>飲品</v>
      </c>
      <c r="H5941" s="17" t="n">
        <f aca="false">SUMIFS(品項年度售價!$D$2:$D$31,品項年度售價!$A$2:$A$31,$B5941,品項年度售價!$B$2:$B$31,$E5941)</f>
        <v>45</v>
      </c>
      <c r="I5941" s="4" t="n">
        <v>5864</v>
      </c>
      <c r="J5941" s="14" t="n">
        <f aca="false">H5941*I5941</f>
        <v>263880</v>
      </c>
    </row>
    <row r="5942" customFormat="false" ht="15" hidden="false" customHeight="false" outlineLevel="0" collapsed="false">
      <c r="A5942" s="6" t="str">
        <f aca="false">TEXT(B5942,"0")&amp;"-"&amp;TEXT(C5942,"00")</f>
        <v>2026-07</v>
      </c>
      <c r="B5942" s="4" t="n">
        <v>2026</v>
      </c>
      <c r="C5942" s="4" t="n">
        <v>7</v>
      </c>
      <c r="D5942" s="9" t="s">
        <v>277</v>
      </c>
      <c r="E5942" s="9" t="s">
        <v>349</v>
      </c>
      <c r="F5942" s="12" t="str">
        <f aca="false">INDEX(品項主檔!$B$2:$B$11,MATCH($E5942,品項主檔!$A$2:$A$11,0))</f>
        <v>招牌牛肉麵</v>
      </c>
      <c r="G5942" s="12" t="str">
        <f aca="false">INDEX(品項主檔!$C$2:$C$11,MATCH($E5942,品項主檔!$A$2:$A$11,0))</f>
        <v>主食</v>
      </c>
      <c r="H5942" s="17" t="n">
        <f aca="false">SUMIFS(品項年度售價!$D$2:$D$31,品項年度售價!$A$2:$A$31,$B5942,品項年度售價!$B$2:$B$31,$E5942)</f>
        <v>305</v>
      </c>
      <c r="I5942" s="4" t="n">
        <v>238</v>
      </c>
      <c r="J5942" s="14" t="n">
        <f aca="false">H5942*I5942</f>
        <v>72590</v>
      </c>
    </row>
    <row r="5943" customFormat="false" ht="15" hidden="false" customHeight="false" outlineLevel="0" collapsed="false">
      <c r="A5943" s="6" t="str">
        <f aca="false">TEXT(B5943,"0")&amp;"-"&amp;TEXT(C5943,"00")</f>
        <v>2026-07</v>
      </c>
      <c r="B5943" s="4" t="n">
        <v>2026</v>
      </c>
      <c r="C5943" s="4" t="n">
        <v>7</v>
      </c>
      <c r="D5943" s="9" t="s">
        <v>277</v>
      </c>
      <c r="E5943" s="9" t="s">
        <v>352</v>
      </c>
      <c r="F5943" s="12" t="str">
        <f aca="false">INDEX(品項主檔!$B$2:$B$11,MATCH($E5943,品項主檔!$A$2:$A$11,0))</f>
        <v>三杯雞定食</v>
      </c>
      <c r="G5943" s="12" t="str">
        <f aca="false">INDEX(品項主檔!$C$2:$C$11,MATCH($E5943,品項主檔!$A$2:$A$11,0))</f>
        <v>主食</v>
      </c>
      <c r="H5943" s="17" t="n">
        <f aca="false">SUMIFS(品項年度售價!$D$2:$D$31,品項年度售價!$A$2:$A$31,$B5943,品項年度售價!$B$2:$B$31,$E5943)</f>
        <v>275</v>
      </c>
      <c r="I5943" s="4" t="n">
        <v>355</v>
      </c>
      <c r="J5943" s="14" t="n">
        <f aca="false">H5943*I5943</f>
        <v>97625</v>
      </c>
    </row>
    <row r="5944" customFormat="false" ht="15" hidden="false" customHeight="false" outlineLevel="0" collapsed="false">
      <c r="A5944" s="6" t="str">
        <f aca="false">TEXT(B5944,"0")&amp;"-"&amp;TEXT(C5944,"00")</f>
        <v>2026-07</v>
      </c>
      <c r="B5944" s="4" t="n">
        <v>2026</v>
      </c>
      <c r="C5944" s="4" t="n">
        <v>7</v>
      </c>
      <c r="D5944" s="9" t="s">
        <v>277</v>
      </c>
      <c r="E5944" s="9" t="s">
        <v>354</v>
      </c>
      <c r="F5944" s="12" t="str">
        <f aca="false">INDEX(品項主檔!$B$2:$B$11,MATCH($E5944,品項主檔!$A$2:$A$11,0))</f>
        <v>蔥油雞腿飯</v>
      </c>
      <c r="G5944" s="12" t="str">
        <f aca="false">INDEX(品項主檔!$C$2:$C$11,MATCH($E5944,品項主檔!$A$2:$A$11,0))</f>
        <v>主食</v>
      </c>
      <c r="H5944" s="17" t="n">
        <f aca="false">SUMIFS(品項年度售價!$D$2:$D$31,品項年度售價!$A$2:$A$31,$B5944,品項年度售價!$B$2:$B$31,$E5944)</f>
        <v>240</v>
      </c>
      <c r="I5944" s="4" t="n">
        <v>330</v>
      </c>
      <c r="J5944" s="14" t="n">
        <f aca="false">H5944*I5944</f>
        <v>79200</v>
      </c>
    </row>
    <row r="5945" customFormat="false" ht="15" hidden="false" customHeight="false" outlineLevel="0" collapsed="false">
      <c r="A5945" s="6" t="str">
        <f aca="false">TEXT(B5945,"0")&amp;"-"&amp;TEXT(C5945,"00")</f>
        <v>2026-07</v>
      </c>
      <c r="B5945" s="4" t="n">
        <v>2026</v>
      </c>
      <c r="C5945" s="4" t="n">
        <v>7</v>
      </c>
      <c r="D5945" s="9" t="s">
        <v>277</v>
      </c>
      <c r="E5945" s="9" t="s">
        <v>356</v>
      </c>
      <c r="F5945" s="12" t="str">
        <f aca="false">INDEX(品項主檔!$B$2:$B$11,MATCH($E5945,品項主檔!$A$2:$A$11,0))</f>
        <v>黑胡椒豬排飯</v>
      </c>
      <c r="G5945" s="12" t="str">
        <f aca="false">INDEX(品項主檔!$C$2:$C$11,MATCH($E5945,品項主檔!$A$2:$A$11,0))</f>
        <v>主食</v>
      </c>
      <c r="H5945" s="17" t="n">
        <f aca="false">SUMIFS(品項年度售價!$D$2:$D$31,品項年度售價!$A$2:$A$31,$B5945,品項年度售價!$B$2:$B$31,$E5945)</f>
        <v>255</v>
      </c>
      <c r="I5945" s="4" t="n">
        <v>317</v>
      </c>
      <c r="J5945" s="14" t="n">
        <f aca="false">H5945*I5945</f>
        <v>80835</v>
      </c>
    </row>
    <row r="5946" customFormat="false" ht="15" hidden="false" customHeight="false" outlineLevel="0" collapsed="false">
      <c r="A5946" s="6" t="str">
        <f aca="false">TEXT(B5946,"0")&amp;"-"&amp;TEXT(C5946,"00")</f>
        <v>2026-07</v>
      </c>
      <c r="B5946" s="4" t="n">
        <v>2026</v>
      </c>
      <c r="C5946" s="4" t="n">
        <v>7</v>
      </c>
      <c r="D5946" s="9" t="s">
        <v>277</v>
      </c>
      <c r="E5946" s="9" t="s">
        <v>358</v>
      </c>
      <c r="F5946" s="12" t="str">
        <f aca="false">INDEX(品項主檔!$B$2:$B$11,MATCH($E5946,品項主檔!$A$2:$A$11,0))</f>
        <v>麻油雞湯麵</v>
      </c>
      <c r="G5946" s="12" t="str">
        <f aca="false">INDEX(品項主檔!$C$2:$C$11,MATCH($E5946,品項主檔!$A$2:$A$11,0))</f>
        <v>主食</v>
      </c>
      <c r="H5946" s="17" t="n">
        <f aca="false">SUMIFS(品項年度售價!$D$2:$D$31,品項年度售價!$A$2:$A$31,$B5946,品項年度售價!$B$2:$B$31,$E5946)</f>
        <v>320</v>
      </c>
      <c r="I5946" s="4" t="n">
        <v>123</v>
      </c>
      <c r="J5946" s="14" t="n">
        <f aca="false">H5946*I5946</f>
        <v>39360</v>
      </c>
    </row>
    <row r="5947" customFormat="false" ht="15" hidden="false" customHeight="false" outlineLevel="0" collapsed="false">
      <c r="A5947" s="6" t="str">
        <f aca="false">TEXT(B5947,"0")&amp;"-"&amp;TEXT(C5947,"00")</f>
        <v>2026-07</v>
      </c>
      <c r="B5947" s="4" t="n">
        <v>2026</v>
      </c>
      <c r="C5947" s="4" t="n">
        <v>7</v>
      </c>
      <c r="D5947" s="9" t="s">
        <v>277</v>
      </c>
      <c r="E5947" s="9" t="s">
        <v>360</v>
      </c>
      <c r="F5947" s="12" t="str">
        <f aca="false">INDEX(品項主檔!$B$2:$B$11,MATCH($E5947,品項主檔!$A$2:$A$11,0))</f>
        <v>塔香涼麵</v>
      </c>
      <c r="G5947" s="12" t="str">
        <f aca="false">INDEX(品項主檔!$C$2:$C$11,MATCH($E5947,品項主檔!$A$2:$A$11,0))</f>
        <v>主食</v>
      </c>
      <c r="H5947" s="17" t="n">
        <f aca="false">SUMIFS(品項年度售價!$D$2:$D$31,品項年度售價!$A$2:$A$31,$B5947,品項年度售價!$B$2:$B$31,$E5947)</f>
        <v>195</v>
      </c>
      <c r="I5947" s="4" t="n">
        <v>527</v>
      </c>
      <c r="J5947" s="14" t="n">
        <f aca="false">H5947*I5947</f>
        <v>102765</v>
      </c>
    </row>
    <row r="5948" customFormat="false" ht="15" hidden="false" customHeight="false" outlineLevel="0" collapsed="false">
      <c r="A5948" s="6" t="str">
        <f aca="false">TEXT(B5948,"0")&amp;"-"&amp;TEXT(C5948,"00")</f>
        <v>2026-07</v>
      </c>
      <c r="B5948" s="4" t="n">
        <v>2026</v>
      </c>
      <c r="C5948" s="4" t="n">
        <v>7</v>
      </c>
      <c r="D5948" s="9" t="s">
        <v>277</v>
      </c>
      <c r="E5948" s="9" t="s">
        <v>362</v>
      </c>
      <c r="F5948" s="12" t="str">
        <f aca="false">INDEX(品項主檔!$B$2:$B$11,MATCH($E5948,品項主檔!$A$2:$A$11,0))</f>
        <v>海鮮炒飯</v>
      </c>
      <c r="G5948" s="12" t="str">
        <f aca="false">INDEX(品項主檔!$C$2:$C$11,MATCH($E5948,品項主檔!$A$2:$A$11,0))</f>
        <v>主食</v>
      </c>
      <c r="H5948" s="17" t="n">
        <f aca="false">SUMIFS(品項年度售價!$D$2:$D$31,品項年度售價!$A$2:$A$31,$B5948,品項年度售價!$B$2:$B$31,$E5948)</f>
        <v>265</v>
      </c>
      <c r="I5948" s="4" t="n">
        <v>344</v>
      </c>
      <c r="J5948" s="14" t="n">
        <f aca="false">H5948*I5948</f>
        <v>91160</v>
      </c>
    </row>
    <row r="5949" customFormat="false" ht="15" hidden="false" customHeight="false" outlineLevel="0" collapsed="false">
      <c r="A5949" s="6" t="str">
        <f aca="false">TEXT(B5949,"0")&amp;"-"&amp;TEXT(C5949,"00")</f>
        <v>2026-07</v>
      </c>
      <c r="B5949" s="4" t="n">
        <v>2026</v>
      </c>
      <c r="C5949" s="4" t="n">
        <v>7</v>
      </c>
      <c r="D5949" s="9" t="s">
        <v>277</v>
      </c>
      <c r="E5949" s="9" t="s">
        <v>364</v>
      </c>
      <c r="F5949" s="12" t="str">
        <f aca="false">INDEX(品項主檔!$B$2:$B$11,MATCH($E5949,品項主檔!$A$2:$A$11,0))</f>
        <v>酸辣湯</v>
      </c>
      <c r="G5949" s="12" t="str">
        <f aca="false">INDEX(品項主檔!$C$2:$C$11,MATCH($E5949,品項主檔!$A$2:$A$11,0))</f>
        <v>湯品</v>
      </c>
      <c r="H5949" s="17" t="n">
        <f aca="false">SUMIFS(品項年度售價!$D$2:$D$31,品項年度售價!$A$2:$A$31,$B5949,品項年度售價!$B$2:$B$31,$E5949)</f>
        <v>65</v>
      </c>
      <c r="I5949" s="4" t="n">
        <v>1395</v>
      </c>
      <c r="J5949" s="14" t="n">
        <f aca="false">H5949*I5949</f>
        <v>90675</v>
      </c>
    </row>
    <row r="5950" customFormat="false" ht="15" hidden="false" customHeight="false" outlineLevel="0" collapsed="false">
      <c r="A5950" s="6" t="str">
        <f aca="false">TEXT(B5950,"0")&amp;"-"&amp;TEXT(C5950,"00")</f>
        <v>2026-07</v>
      </c>
      <c r="B5950" s="4" t="n">
        <v>2026</v>
      </c>
      <c r="C5950" s="4" t="n">
        <v>7</v>
      </c>
      <c r="D5950" s="9" t="s">
        <v>277</v>
      </c>
      <c r="E5950" s="9" t="s">
        <v>367</v>
      </c>
      <c r="F5950" s="12" t="str">
        <f aca="false">INDEX(品項主檔!$B$2:$B$11,MATCH($E5950,品項主檔!$A$2:$A$11,0))</f>
        <v>招牌滷味拼盤</v>
      </c>
      <c r="G5950" s="12" t="str">
        <f aca="false">INDEX(品項主檔!$C$2:$C$11,MATCH($E5950,品項主檔!$A$2:$A$11,0))</f>
        <v>小菜</v>
      </c>
      <c r="H5950" s="17" t="n">
        <f aca="false">SUMIFS(品項年度售價!$D$2:$D$31,品項年度售價!$A$2:$A$31,$B5950,品項年度售價!$B$2:$B$31,$E5950)</f>
        <v>130</v>
      </c>
      <c r="I5950" s="4" t="n">
        <v>941</v>
      </c>
      <c r="J5950" s="14" t="n">
        <f aca="false">H5950*I5950</f>
        <v>122330</v>
      </c>
    </row>
    <row r="5951" customFormat="false" ht="15" hidden="false" customHeight="false" outlineLevel="0" collapsed="false">
      <c r="A5951" s="6" t="str">
        <f aca="false">TEXT(B5951,"0")&amp;"-"&amp;TEXT(C5951,"00")</f>
        <v>2026-07</v>
      </c>
      <c r="B5951" s="4" t="n">
        <v>2026</v>
      </c>
      <c r="C5951" s="4" t="n">
        <v>7</v>
      </c>
      <c r="D5951" s="9" t="s">
        <v>277</v>
      </c>
      <c r="E5951" s="9" t="s">
        <v>370</v>
      </c>
      <c r="F5951" s="12" t="str">
        <f aca="false">INDEX(品項主檔!$B$2:$B$11,MATCH($E5951,品項主檔!$A$2:$A$11,0))</f>
        <v>古早味紅茶</v>
      </c>
      <c r="G5951" s="12" t="str">
        <f aca="false">INDEX(品項主檔!$C$2:$C$11,MATCH($E5951,品項主檔!$A$2:$A$11,0))</f>
        <v>飲品</v>
      </c>
      <c r="H5951" s="17" t="n">
        <f aca="false">SUMIFS(品項年度售價!$D$2:$D$31,品項年度售價!$A$2:$A$31,$B5951,品項年度售價!$B$2:$B$31,$E5951)</f>
        <v>45</v>
      </c>
      <c r="I5951" s="4" t="n">
        <v>4360</v>
      </c>
      <c r="J5951" s="14" t="n">
        <f aca="false">H5951*I5951</f>
        <v>196200</v>
      </c>
    </row>
    <row r="5952" customFormat="false" ht="15" hidden="false" customHeight="false" outlineLevel="0" collapsed="false">
      <c r="A5952" s="6" t="str">
        <f aca="false">TEXT(B5952,"0")&amp;"-"&amp;TEXT(C5952,"00")</f>
        <v>2026-07</v>
      </c>
      <c r="B5952" s="4" t="n">
        <v>2026</v>
      </c>
      <c r="C5952" s="4" t="n">
        <v>7</v>
      </c>
      <c r="D5952" s="9" t="s">
        <v>288</v>
      </c>
      <c r="E5952" s="9" t="s">
        <v>349</v>
      </c>
      <c r="F5952" s="12" t="str">
        <f aca="false">INDEX(品項主檔!$B$2:$B$11,MATCH($E5952,品項主檔!$A$2:$A$11,0))</f>
        <v>招牌牛肉麵</v>
      </c>
      <c r="G5952" s="12" t="str">
        <f aca="false">INDEX(品項主檔!$C$2:$C$11,MATCH($E5952,品項主檔!$A$2:$A$11,0))</f>
        <v>主食</v>
      </c>
      <c r="H5952" s="17" t="n">
        <f aca="false">SUMIFS(品項年度售價!$D$2:$D$31,品項年度售價!$A$2:$A$31,$B5952,品項年度售價!$B$2:$B$31,$E5952)</f>
        <v>305</v>
      </c>
      <c r="I5952" s="4" t="n">
        <v>502</v>
      </c>
      <c r="J5952" s="14" t="n">
        <f aca="false">H5952*I5952</f>
        <v>153110</v>
      </c>
    </row>
    <row r="5953" customFormat="false" ht="15" hidden="false" customHeight="false" outlineLevel="0" collapsed="false">
      <c r="A5953" s="6" t="str">
        <f aca="false">TEXT(B5953,"0")&amp;"-"&amp;TEXT(C5953,"00")</f>
        <v>2026-07</v>
      </c>
      <c r="B5953" s="4" t="n">
        <v>2026</v>
      </c>
      <c r="C5953" s="4" t="n">
        <v>7</v>
      </c>
      <c r="D5953" s="9" t="s">
        <v>288</v>
      </c>
      <c r="E5953" s="9" t="s">
        <v>352</v>
      </c>
      <c r="F5953" s="12" t="str">
        <f aca="false">INDEX(品項主檔!$B$2:$B$11,MATCH($E5953,品項主檔!$A$2:$A$11,0))</f>
        <v>三杯雞定食</v>
      </c>
      <c r="G5953" s="12" t="str">
        <f aca="false">INDEX(品項主檔!$C$2:$C$11,MATCH($E5953,品項主檔!$A$2:$A$11,0))</f>
        <v>主食</v>
      </c>
      <c r="H5953" s="17" t="n">
        <f aca="false">SUMIFS(品項年度售價!$D$2:$D$31,品項年度售價!$A$2:$A$31,$B5953,品項年度售價!$B$2:$B$31,$E5953)</f>
        <v>275</v>
      </c>
      <c r="I5953" s="4" t="n">
        <v>548</v>
      </c>
      <c r="J5953" s="14" t="n">
        <f aca="false">H5953*I5953</f>
        <v>150700</v>
      </c>
    </row>
    <row r="5954" customFormat="false" ht="15" hidden="false" customHeight="false" outlineLevel="0" collapsed="false">
      <c r="A5954" s="6" t="str">
        <f aca="false">TEXT(B5954,"0")&amp;"-"&amp;TEXT(C5954,"00")</f>
        <v>2026-07</v>
      </c>
      <c r="B5954" s="4" t="n">
        <v>2026</v>
      </c>
      <c r="C5954" s="4" t="n">
        <v>7</v>
      </c>
      <c r="D5954" s="9" t="s">
        <v>288</v>
      </c>
      <c r="E5954" s="9" t="s">
        <v>354</v>
      </c>
      <c r="F5954" s="12" t="str">
        <f aca="false">INDEX(品項主檔!$B$2:$B$11,MATCH($E5954,品項主檔!$A$2:$A$11,0))</f>
        <v>蔥油雞腿飯</v>
      </c>
      <c r="G5954" s="12" t="str">
        <f aca="false">INDEX(品項主檔!$C$2:$C$11,MATCH($E5954,品項主檔!$A$2:$A$11,0))</f>
        <v>主食</v>
      </c>
      <c r="H5954" s="17" t="n">
        <f aca="false">SUMIFS(品項年度售價!$D$2:$D$31,品項年度售價!$A$2:$A$31,$B5954,品項年度售價!$B$2:$B$31,$E5954)</f>
        <v>240</v>
      </c>
      <c r="I5954" s="4" t="n">
        <v>568</v>
      </c>
      <c r="J5954" s="14" t="n">
        <f aca="false">H5954*I5954</f>
        <v>136320</v>
      </c>
    </row>
    <row r="5955" customFormat="false" ht="15" hidden="false" customHeight="false" outlineLevel="0" collapsed="false">
      <c r="A5955" s="6" t="str">
        <f aca="false">TEXT(B5955,"0")&amp;"-"&amp;TEXT(C5955,"00")</f>
        <v>2026-07</v>
      </c>
      <c r="B5955" s="4" t="n">
        <v>2026</v>
      </c>
      <c r="C5955" s="4" t="n">
        <v>7</v>
      </c>
      <c r="D5955" s="9" t="s">
        <v>288</v>
      </c>
      <c r="E5955" s="9" t="s">
        <v>356</v>
      </c>
      <c r="F5955" s="12" t="str">
        <f aca="false">INDEX(品項主檔!$B$2:$B$11,MATCH($E5955,品項主檔!$A$2:$A$11,0))</f>
        <v>黑胡椒豬排飯</v>
      </c>
      <c r="G5955" s="12" t="str">
        <f aca="false">INDEX(品項主檔!$C$2:$C$11,MATCH($E5955,品項主檔!$A$2:$A$11,0))</f>
        <v>主食</v>
      </c>
      <c r="H5955" s="17" t="n">
        <f aca="false">SUMIFS(品項年度售價!$D$2:$D$31,品項年度售價!$A$2:$A$31,$B5955,品項年度售價!$B$2:$B$31,$E5955)</f>
        <v>255</v>
      </c>
      <c r="I5955" s="4" t="n">
        <v>526</v>
      </c>
      <c r="J5955" s="14" t="n">
        <f aca="false">H5955*I5955</f>
        <v>134130</v>
      </c>
    </row>
    <row r="5956" customFormat="false" ht="15" hidden="false" customHeight="false" outlineLevel="0" collapsed="false">
      <c r="A5956" s="6" t="str">
        <f aca="false">TEXT(B5956,"0")&amp;"-"&amp;TEXT(C5956,"00")</f>
        <v>2026-07</v>
      </c>
      <c r="B5956" s="4" t="n">
        <v>2026</v>
      </c>
      <c r="C5956" s="4" t="n">
        <v>7</v>
      </c>
      <c r="D5956" s="9" t="s">
        <v>288</v>
      </c>
      <c r="E5956" s="9" t="s">
        <v>358</v>
      </c>
      <c r="F5956" s="12" t="str">
        <f aca="false">INDEX(品項主檔!$B$2:$B$11,MATCH($E5956,品項主檔!$A$2:$A$11,0))</f>
        <v>麻油雞湯麵</v>
      </c>
      <c r="G5956" s="12" t="str">
        <f aca="false">INDEX(品項主檔!$C$2:$C$11,MATCH($E5956,品項主檔!$A$2:$A$11,0))</f>
        <v>主食</v>
      </c>
      <c r="H5956" s="17" t="n">
        <f aca="false">SUMIFS(品項年度售價!$D$2:$D$31,品項年度售價!$A$2:$A$31,$B5956,品項年度售價!$B$2:$B$31,$E5956)</f>
        <v>320</v>
      </c>
      <c r="I5956" s="4" t="n">
        <v>212</v>
      </c>
      <c r="J5956" s="14" t="n">
        <f aca="false">H5956*I5956</f>
        <v>67840</v>
      </c>
    </row>
    <row r="5957" customFormat="false" ht="15" hidden="false" customHeight="false" outlineLevel="0" collapsed="false">
      <c r="A5957" s="6" t="str">
        <f aca="false">TEXT(B5957,"0")&amp;"-"&amp;TEXT(C5957,"00")</f>
        <v>2026-07</v>
      </c>
      <c r="B5957" s="4" t="n">
        <v>2026</v>
      </c>
      <c r="C5957" s="4" t="n">
        <v>7</v>
      </c>
      <c r="D5957" s="9" t="s">
        <v>288</v>
      </c>
      <c r="E5957" s="9" t="s">
        <v>360</v>
      </c>
      <c r="F5957" s="12" t="str">
        <f aca="false">INDEX(品項主檔!$B$2:$B$11,MATCH($E5957,品項主檔!$A$2:$A$11,0))</f>
        <v>塔香涼麵</v>
      </c>
      <c r="G5957" s="12" t="str">
        <f aca="false">INDEX(品項主檔!$C$2:$C$11,MATCH($E5957,品項主檔!$A$2:$A$11,0))</f>
        <v>主食</v>
      </c>
      <c r="H5957" s="17" t="n">
        <f aca="false">SUMIFS(品項年度售價!$D$2:$D$31,品項年度售價!$A$2:$A$31,$B5957,品項年度售價!$B$2:$B$31,$E5957)</f>
        <v>195</v>
      </c>
      <c r="I5957" s="4" t="n">
        <v>954</v>
      </c>
      <c r="J5957" s="14" t="n">
        <f aca="false">H5957*I5957</f>
        <v>186030</v>
      </c>
    </row>
    <row r="5958" customFormat="false" ht="15" hidden="false" customHeight="false" outlineLevel="0" collapsed="false">
      <c r="A5958" s="6" t="str">
        <f aca="false">TEXT(B5958,"0")&amp;"-"&amp;TEXT(C5958,"00")</f>
        <v>2026-07</v>
      </c>
      <c r="B5958" s="4" t="n">
        <v>2026</v>
      </c>
      <c r="C5958" s="4" t="n">
        <v>7</v>
      </c>
      <c r="D5958" s="9" t="s">
        <v>288</v>
      </c>
      <c r="E5958" s="9" t="s">
        <v>362</v>
      </c>
      <c r="F5958" s="12" t="str">
        <f aca="false">INDEX(品項主檔!$B$2:$B$11,MATCH($E5958,品項主檔!$A$2:$A$11,0))</f>
        <v>海鮮炒飯</v>
      </c>
      <c r="G5958" s="12" t="str">
        <f aca="false">INDEX(品項主檔!$C$2:$C$11,MATCH($E5958,品項主檔!$A$2:$A$11,0))</f>
        <v>主食</v>
      </c>
      <c r="H5958" s="17" t="n">
        <f aca="false">SUMIFS(品項年度售價!$D$2:$D$31,品項年度售價!$A$2:$A$31,$B5958,品項年度售價!$B$2:$B$31,$E5958)</f>
        <v>265</v>
      </c>
      <c r="I5958" s="4" t="n">
        <v>510</v>
      </c>
      <c r="J5958" s="14" t="n">
        <f aca="false">H5958*I5958</f>
        <v>135150</v>
      </c>
    </row>
    <row r="5959" customFormat="false" ht="15" hidden="false" customHeight="false" outlineLevel="0" collapsed="false">
      <c r="A5959" s="6" t="str">
        <f aca="false">TEXT(B5959,"0")&amp;"-"&amp;TEXT(C5959,"00")</f>
        <v>2026-07</v>
      </c>
      <c r="B5959" s="4" t="n">
        <v>2026</v>
      </c>
      <c r="C5959" s="4" t="n">
        <v>7</v>
      </c>
      <c r="D5959" s="9" t="s">
        <v>288</v>
      </c>
      <c r="E5959" s="9" t="s">
        <v>364</v>
      </c>
      <c r="F5959" s="12" t="str">
        <f aca="false">INDEX(品項主檔!$B$2:$B$11,MATCH($E5959,品項主檔!$A$2:$A$11,0))</f>
        <v>酸辣湯</v>
      </c>
      <c r="G5959" s="12" t="str">
        <f aca="false">INDEX(品項主檔!$C$2:$C$11,MATCH($E5959,品項主檔!$A$2:$A$11,0))</f>
        <v>湯品</v>
      </c>
      <c r="H5959" s="17" t="n">
        <f aca="false">SUMIFS(品項年度售價!$D$2:$D$31,品項年度售價!$A$2:$A$31,$B5959,品項年度售價!$B$2:$B$31,$E5959)</f>
        <v>65</v>
      </c>
      <c r="I5959" s="4" t="n">
        <v>1675</v>
      </c>
      <c r="J5959" s="14" t="n">
        <f aca="false">H5959*I5959</f>
        <v>108875</v>
      </c>
    </row>
    <row r="5960" customFormat="false" ht="15" hidden="false" customHeight="false" outlineLevel="0" collapsed="false">
      <c r="A5960" s="6" t="str">
        <f aca="false">TEXT(B5960,"0")&amp;"-"&amp;TEXT(C5960,"00")</f>
        <v>2026-07</v>
      </c>
      <c r="B5960" s="4" t="n">
        <v>2026</v>
      </c>
      <c r="C5960" s="4" t="n">
        <v>7</v>
      </c>
      <c r="D5960" s="9" t="s">
        <v>288</v>
      </c>
      <c r="E5960" s="9" t="s">
        <v>367</v>
      </c>
      <c r="F5960" s="12" t="str">
        <f aca="false">INDEX(品項主檔!$B$2:$B$11,MATCH($E5960,品項主檔!$A$2:$A$11,0))</f>
        <v>招牌滷味拼盤</v>
      </c>
      <c r="G5960" s="12" t="str">
        <f aca="false">INDEX(品項主檔!$C$2:$C$11,MATCH($E5960,品項主檔!$A$2:$A$11,0))</f>
        <v>小菜</v>
      </c>
      <c r="H5960" s="17" t="n">
        <f aca="false">SUMIFS(品項年度售價!$D$2:$D$31,品項年度售價!$A$2:$A$31,$B5960,品項年度售價!$B$2:$B$31,$E5960)</f>
        <v>130</v>
      </c>
      <c r="I5960" s="4" t="n">
        <v>1571</v>
      </c>
      <c r="J5960" s="14" t="n">
        <f aca="false">H5960*I5960</f>
        <v>204230</v>
      </c>
    </row>
    <row r="5961" customFormat="false" ht="15" hidden="false" customHeight="false" outlineLevel="0" collapsed="false">
      <c r="A5961" s="6" t="str">
        <f aca="false">TEXT(B5961,"0")&amp;"-"&amp;TEXT(C5961,"00")</f>
        <v>2026-07</v>
      </c>
      <c r="B5961" s="4" t="n">
        <v>2026</v>
      </c>
      <c r="C5961" s="4" t="n">
        <v>7</v>
      </c>
      <c r="D5961" s="9" t="s">
        <v>288</v>
      </c>
      <c r="E5961" s="9" t="s">
        <v>370</v>
      </c>
      <c r="F5961" s="12" t="str">
        <f aca="false">INDEX(品項主檔!$B$2:$B$11,MATCH($E5961,品項主檔!$A$2:$A$11,0))</f>
        <v>古早味紅茶</v>
      </c>
      <c r="G5961" s="12" t="str">
        <f aca="false">INDEX(品項主檔!$C$2:$C$11,MATCH($E5961,品項主檔!$A$2:$A$11,0))</f>
        <v>飲品</v>
      </c>
      <c r="H5961" s="17" t="n">
        <f aca="false">SUMIFS(品項年度售價!$D$2:$D$31,品項年度售價!$A$2:$A$31,$B5961,品項年度售價!$B$2:$B$31,$E5961)</f>
        <v>45</v>
      </c>
      <c r="I5961" s="4" t="n">
        <v>5539</v>
      </c>
      <c r="J5961" s="14" t="n">
        <f aca="false">H5961*I5961</f>
        <v>249255</v>
      </c>
    </row>
    <row r="5962" customFormat="false" ht="15" hidden="false" customHeight="false" outlineLevel="0" collapsed="false">
      <c r="A5962" s="6" t="str">
        <f aca="false">TEXT(B5962,"0")&amp;"-"&amp;TEXT(C5962,"00")</f>
        <v>2026-07</v>
      </c>
      <c r="B5962" s="4" t="n">
        <v>2026</v>
      </c>
      <c r="C5962" s="4" t="n">
        <v>7</v>
      </c>
      <c r="D5962" s="9" t="s">
        <v>292</v>
      </c>
      <c r="E5962" s="9" t="s">
        <v>349</v>
      </c>
      <c r="F5962" s="12" t="str">
        <f aca="false">INDEX(品項主檔!$B$2:$B$11,MATCH($E5962,品項主檔!$A$2:$A$11,0))</f>
        <v>招牌牛肉麵</v>
      </c>
      <c r="G5962" s="12" t="str">
        <f aca="false">INDEX(品項主檔!$C$2:$C$11,MATCH($E5962,品項主檔!$A$2:$A$11,0))</f>
        <v>主食</v>
      </c>
      <c r="H5962" s="17" t="n">
        <f aca="false">SUMIFS(品項年度售價!$D$2:$D$31,品項年度售價!$A$2:$A$31,$B5962,品項年度售價!$B$2:$B$31,$E5962)</f>
        <v>305</v>
      </c>
      <c r="I5962" s="4" t="n">
        <v>507</v>
      </c>
      <c r="J5962" s="14" t="n">
        <f aca="false">H5962*I5962</f>
        <v>154635</v>
      </c>
    </row>
    <row r="5963" customFormat="false" ht="15" hidden="false" customHeight="false" outlineLevel="0" collapsed="false">
      <c r="A5963" s="6" t="str">
        <f aca="false">TEXT(B5963,"0")&amp;"-"&amp;TEXT(C5963,"00")</f>
        <v>2026-07</v>
      </c>
      <c r="B5963" s="4" t="n">
        <v>2026</v>
      </c>
      <c r="C5963" s="4" t="n">
        <v>7</v>
      </c>
      <c r="D5963" s="9" t="s">
        <v>292</v>
      </c>
      <c r="E5963" s="9" t="s">
        <v>352</v>
      </c>
      <c r="F5963" s="12" t="str">
        <f aca="false">INDEX(品項主檔!$B$2:$B$11,MATCH($E5963,品項主檔!$A$2:$A$11,0))</f>
        <v>三杯雞定食</v>
      </c>
      <c r="G5963" s="12" t="str">
        <f aca="false">INDEX(品項主檔!$C$2:$C$11,MATCH($E5963,品項主檔!$A$2:$A$11,0))</f>
        <v>主食</v>
      </c>
      <c r="H5963" s="17" t="n">
        <f aca="false">SUMIFS(品項年度售價!$D$2:$D$31,品項年度售價!$A$2:$A$31,$B5963,品項年度售價!$B$2:$B$31,$E5963)</f>
        <v>275</v>
      </c>
      <c r="I5963" s="4" t="n">
        <v>370</v>
      </c>
      <c r="J5963" s="14" t="n">
        <f aca="false">H5963*I5963</f>
        <v>101750</v>
      </c>
    </row>
    <row r="5964" customFormat="false" ht="15" hidden="false" customHeight="false" outlineLevel="0" collapsed="false">
      <c r="A5964" s="6" t="str">
        <f aca="false">TEXT(B5964,"0")&amp;"-"&amp;TEXT(C5964,"00")</f>
        <v>2026-07</v>
      </c>
      <c r="B5964" s="4" t="n">
        <v>2026</v>
      </c>
      <c r="C5964" s="4" t="n">
        <v>7</v>
      </c>
      <c r="D5964" s="9" t="s">
        <v>292</v>
      </c>
      <c r="E5964" s="9" t="s">
        <v>354</v>
      </c>
      <c r="F5964" s="12" t="str">
        <f aca="false">INDEX(品項主檔!$B$2:$B$11,MATCH($E5964,品項主檔!$A$2:$A$11,0))</f>
        <v>蔥油雞腿飯</v>
      </c>
      <c r="G5964" s="12" t="str">
        <f aca="false">INDEX(品項主檔!$C$2:$C$11,MATCH($E5964,品項主檔!$A$2:$A$11,0))</f>
        <v>主食</v>
      </c>
      <c r="H5964" s="17" t="n">
        <f aca="false">SUMIFS(品項年度售價!$D$2:$D$31,品項年度售價!$A$2:$A$31,$B5964,品項年度售價!$B$2:$B$31,$E5964)</f>
        <v>240</v>
      </c>
      <c r="I5964" s="4" t="n">
        <v>394</v>
      </c>
      <c r="J5964" s="14" t="n">
        <f aca="false">H5964*I5964</f>
        <v>94560</v>
      </c>
    </row>
    <row r="5965" customFormat="false" ht="15" hidden="false" customHeight="false" outlineLevel="0" collapsed="false">
      <c r="A5965" s="6" t="str">
        <f aca="false">TEXT(B5965,"0")&amp;"-"&amp;TEXT(C5965,"00")</f>
        <v>2026-07</v>
      </c>
      <c r="B5965" s="4" t="n">
        <v>2026</v>
      </c>
      <c r="C5965" s="4" t="n">
        <v>7</v>
      </c>
      <c r="D5965" s="9" t="s">
        <v>292</v>
      </c>
      <c r="E5965" s="9" t="s">
        <v>356</v>
      </c>
      <c r="F5965" s="12" t="str">
        <f aca="false">INDEX(品項主檔!$B$2:$B$11,MATCH($E5965,品項主檔!$A$2:$A$11,0))</f>
        <v>黑胡椒豬排飯</v>
      </c>
      <c r="G5965" s="12" t="str">
        <f aca="false">INDEX(品項主檔!$C$2:$C$11,MATCH($E5965,品項主檔!$A$2:$A$11,0))</f>
        <v>主食</v>
      </c>
      <c r="H5965" s="17" t="n">
        <f aca="false">SUMIFS(品項年度售價!$D$2:$D$31,品項年度售價!$A$2:$A$31,$B5965,品項年度售價!$B$2:$B$31,$E5965)</f>
        <v>255</v>
      </c>
      <c r="I5965" s="4" t="n">
        <v>559</v>
      </c>
      <c r="J5965" s="14" t="n">
        <f aca="false">H5965*I5965</f>
        <v>142545</v>
      </c>
    </row>
    <row r="5966" customFormat="false" ht="15" hidden="false" customHeight="false" outlineLevel="0" collapsed="false">
      <c r="A5966" s="6" t="str">
        <f aca="false">TEXT(B5966,"0")&amp;"-"&amp;TEXT(C5966,"00")</f>
        <v>2026-07</v>
      </c>
      <c r="B5966" s="4" t="n">
        <v>2026</v>
      </c>
      <c r="C5966" s="4" t="n">
        <v>7</v>
      </c>
      <c r="D5966" s="9" t="s">
        <v>292</v>
      </c>
      <c r="E5966" s="9" t="s">
        <v>358</v>
      </c>
      <c r="F5966" s="12" t="str">
        <f aca="false">INDEX(品項主檔!$B$2:$B$11,MATCH($E5966,品項主檔!$A$2:$A$11,0))</f>
        <v>麻油雞湯麵</v>
      </c>
      <c r="G5966" s="12" t="str">
        <f aca="false">INDEX(品項主檔!$C$2:$C$11,MATCH($E5966,品項主檔!$A$2:$A$11,0))</f>
        <v>主食</v>
      </c>
      <c r="H5966" s="17" t="n">
        <f aca="false">SUMIFS(品項年度售價!$D$2:$D$31,品項年度售價!$A$2:$A$31,$B5966,品項年度售價!$B$2:$B$31,$E5966)</f>
        <v>320</v>
      </c>
      <c r="I5966" s="4" t="n">
        <v>192</v>
      </c>
      <c r="J5966" s="14" t="n">
        <f aca="false">H5966*I5966</f>
        <v>61440</v>
      </c>
    </row>
    <row r="5967" customFormat="false" ht="15" hidden="false" customHeight="false" outlineLevel="0" collapsed="false">
      <c r="A5967" s="6" t="str">
        <f aca="false">TEXT(B5967,"0")&amp;"-"&amp;TEXT(C5967,"00")</f>
        <v>2026-07</v>
      </c>
      <c r="B5967" s="4" t="n">
        <v>2026</v>
      </c>
      <c r="C5967" s="4" t="n">
        <v>7</v>
      </c>
      <c r="D5967" s="9" t="s">
        <v>292</v>
      </c>
      <c r="E5967" s="9" t="s">
        <v>360</v>
      </c>
      <c r="F5967" s="12" t="str">
        <f aca="false">INDEX(品項主檔!$B$2:$B$11,MATCH($E5967,品項主檔!$A$2:$A$11,0))</f>
        <v>塔香涼麵</v>
      </c>
      <c r="G5967" s="12" t="str">
        <f aca="false">INDEX(品項主檔!$C$2:$C$11,MATCH($E5967,品項主檔!$A$2:$A$11,0))</f>
        <v>主食</v>
      </c>
      <c r="H5967" s="17" t="n">
        <f aca="false">SUMIFS(品項年度售價!$D$2:$D$31,品項年度售價!$A$2:$A$31,$B5967,品項年度售價!$B$2:$B$31,$E5967)</f>
        <v>195</v>
      </c>
      <c r="I5967" s="4" t="n">
        <v>618</v>
      </c>
      <c r="J5967" s="14" t="n">
        <f aca="false">H5967*I5967</f>
        <v>120510</v>
      </c>
    </row>
    <row r="5968" customFormat="false" ht="15" hidden="false" customHeight="false" outlineLevel="0" collapsed="false">
      <c r="A5968" s="6" t="str">
        <f aca="false">TEXT(B5968,"0")&amp;"-"&amp;TEXT(C5968,"00")</f>
        <v>2026-07</v>
      </c>
      <c r="B5968" s="4" t="n">
        <v>2026</v>
      </c>
      <c r="C5968" s="4" t="n">
        <v>7</v>
      </c>
      <c r="D5968" s="9" t="s">
        <v>292</v>
      </c>
      <c r="E5968" s="9" t="s">
        <v>362</v>
      </c>
      <c r="F5968" s="12" t="str">
        <f aca="false">INDEX(品項主檔!$B$2:$B$11,MATCH($E5968,品項主檔!$A$2:$A$11,0))</f>
        <v>海鮮炒飯</v>
      </c>
      <c r="G5968" s="12" t="str">
        <f aca="false">INDEX(品項主檔!$C$2:$C$11,MATCH($E5968,品項主檔!$A$2:$A$11,0))</f>
        <v>主食</v>
      </c>
      <c r="H5968" s="17" t="n">
        <f aca="false">SUMIFS(品項年度售價!$D$2:$D$31,品項年度售價!$A$2:$A$31,$B5968,品項年度售價!$B$2:$B$31,$E5968)</f>
        <v>265</v>
      </c>
      <c r="I5968" s="4" t="n">
        <v>392</v>
      </c>
      <c r="J5968" s="14" t="n">
        <f aca="false">H5968*I5968</f>
        <v>103880</v>
      </c>
    </row>
    <row r="5969" customFormat="false" ht="15" hidden="false" customHeight="false" outlineLevel="0" collapsed="false">
      <c r="A5969" s="6" t="str">
        <f aca="false">TEXT(B5969,"0")&amp;"-"&amp;TEXT(C5969,"00")</f>
        <v>2026-07</v>
      </c>
      <c r="B5969" s="4" t="n">
        <v>2026</v>
      </c>
      <c r="C5969" s="4" t="n">
        <v>7</v>
      </c>
      <c r="D5969" s="9" t="s">
        <v>292</v>
      </c>
      <c r="E5969" s="9" t="s">
        <v>364</v>
      </c>
      <c r="F5969" s="12" t="str">
        <f aca="false">INDEX(品項主檔!$B$2:$B$11,MATCH($E5969,品項主檔!$A$2:$A$11,0))</f>
        <v>酸辣湯</v>
      </c>
      <c r="G5969" s="12" t="str">
        <f aca="false">INDEX(品項主檔!$C$2:$C$11,MATCH($E5969,品項主檔!$A$2:$A$11,0))</f>
        <v>湯品</v>
      </c>
      <c r="H5969" s="17" t="n">
        <f aca="false">SUMIFS(品項年度售價!$D$2:$D$31,品項年度售價!$A$2:$A$31,$B5969,品項年度售價!$B$2:$B$31,$E5969)</f>
        <v>65</v>
      </c>
      <c r="I5969" s="4" t="n">
        <v>1751</v>
      </c>
      <c r="J5969" s="14" t="n">
        <f aca="false">H5969*I5969</f>
        <v>113815</v>
      </c>
    </row>
    <row r="5970" customFormat="false" ht="15" hidden="false" customHeight="false" outlineLevel="0" collapsed="false">
      <c r="A5970" s="6" t="str">
        <f aca="false">TEXT(B5970,"0")&amp;"-"&amp;TEXT(C5970,"00")</f>
        <v>2026-07</v>
      </c>
      <c r="B5970" s="4" t="n">
        <v>2026</v>
      </c>
      <c r="C5970" s="4" t="n">
        <v>7</v>
      </c>
      <c r="D5970" s="9" t="s">
        <v>292</v>
      </c>
      <c r="E5970" s="9" t="s">
        <v>367</v>
      </c>
      <c r="F5970" s="12" t="str">
        <f aca="false">INDEX(品項主檔!$B$2:$B$11,MATCH($E5970,品項主檔!$A$2:$A$11,0))</f>
        <v>招牌滷味拼盤</v>
      </c>
      <c r="G5970" s="12" t="str">
        <f aca="false">INDEX(品項主檔!$C$2:$C$11,MATCH($E5970,品項主檔!$A$2:$A$11,0))</f>
        <v>小菜</v>
      </c>
      <c r="H5970" s="17" t="n">
        <f aca="false">SUMIFS(品項年度售價!$D$2:$D$31,品項年度售價!$A$2:$A$31,$B5970,品項年度售價!$B$2:$B$31,$E5970)</f>
        <v>130</v>
      </c>
      <c r="I5970" s="4" t="n">
        <v>2041</v>
      </c>
      <c r="J5970" s="14" t="n">
        <f aca="false">H5970*I5970</f>
        <v>265330</v>
      </c>
    </row>
    <row r="5971" customFormat="false" ht="15" hidden="false" customHeight="false" outlineLevel="0" collapsed="false">
      <c r="A5971" s="6" t="str">
        <f aca="false">TEXT(B5971,"0")&amp;"-"&amp;TEXT(C5971,"00")</f>
        <v>2026-07</v>
      </c>
      <c r="B5971" s="4" t="n">
        <v>2026</v>
      </c>
      <c r="C5971" s="4" t="n">
        <v>7</v>
      </c>
      <c r="D5971" s="9" t="s">
        <v>292</v>
      </c>
      <c r="E5971" s="9" t="s">
        <v>370</v>
      </c>
      <c r="F5971" s="12" t="str">
        <f aca="false">INDEX(品項主檔!$B$2:$B$11,MATCH($E5971,品項主檔!$A$2:$A$11,0))</f>
        <v>古早味紅茶</v>
      </c>
      <c r="G5971" s="12" t="str">
        <f aca="false">INDEX(品項主檔!$C$2:$C$11,MATCH($E5971,品項主檔!$A$2:$A$11,0))</f>
        <v>飲品</v>
      </c>
      <c r="H5971" s="17" t="n">
        <f aca="false">SUMIFS(品項年度售價!$D$2:$D$31,品項年度售價!$A$2:$A$31,$B5971,品項年度售價!$B$2:$B$31,$E5971)</f>
        <v>45</v>
      </c>
      <c r="I5971" s="4" t="n">
        <v>5055</v>
      </c>
      <c r="J5971" s="14" t="n">
        <f aca="false">H5971*I5971</f>
        <v>227475</v>
      </c>
    </row>
    <row r="5972" customFormat="false" ht="15" hidden="false" customHeight="false" outlineLevel="0" collapsed="false">
      <c r="A5972" s="6" t="str">
        <f aca="false">TEXT(B5972,"0")&amp;"-"&amp;TEXT(C5972,"00")</f>
        <v>2026-07</v>
      </c>
      <c r="B5972" s="4" t="n">
        <v>2026</v>
      </c>
      <c r="C5972" s="4" t="n">
        <v>7</v>
      </c>
      <c r="D5972" s="9" t="s">
        <v>315</v>
      </c>
      <c r="E5972" s="9" t="s">
        <v>349</v>
      </c>
      <c r="F5972" s="12" t="str">
        <f aca="false">INDEX(品項主檔!$B$2:$B$11,MATCH($E5972,品項主檔!$A$2:$A$11,0))</f>
        <v>招牌牛肉麵</v>
      </c>
      <c r="G5972" s="12" t="str">
        <f aca="false">INDEX(品項主檔!$C$2:$C$11,MATCH($E5972,品項主檔!$A$2:$A$11,0))</f>
        <v>主食</v>
      </c>
      <c r="H5972" s="17" t="n">
        <f aca="false">SUMIFS(品項年度售價!$D$2:$D$31,品項年度售價!$A$2:$A$31,$B5972,品項年度售價!$B$2:$B$31,$E5972)</f>
        <v>305</v>
      </c>
      <c r="I5972" s="4" t="n">
        <v>278</v>
      </c>
      <c r="J5972" s="14" t="n">
        <f aca="false">H5972*I5972</f>
        <v>84790</v>
      </c>
    </row>
    <row r="5973" customFormat="false" ht="15" hidden="false" customHeight="false" outlineLevel="0" collapsed="false">
      <c r="A5973" s="6" t="str">
        <f aca="false">TEXT(B5973,"0")&amp;"-"&amp;TEXT(C5973,"00")</f>
        <v>2026-07</v>
      </c>
      <c r="B5973" s="4" t="n">
        <v>2026</v>
      </c>
      <c r="C5973" s="4" t="n">
        <v>7</v>
      </c>
      <c r="D5973" s="9" t="s">
        <v>315</v>
      </c>
      <c r="E5973" s="9" t="s">
        <v>352</v>
      </c>
      <c r="F5973" s="12" t="str">
        <f aca="false">INDEX(品項主檔!$B$2:$B$11,MATCH($E5973,品項主檔!$A$2:$A$11,0))</f>
        <v>三杯雞定食</v>
      </c>
      <c r="G5973" s="12" t="str">
        <f aca="false">INDEX(品項主檔!$C$2:$C$11,MATCH($E5973,品項主檔!$A$2:$A$11,0))</f>
        <v>主食</v>
      </c>
      <c r="H5973" s="17" t="n">
        <f aca="false">SUMIFS(品項年度售價!$D$2:$D$31,品項年度售價!$A$2:$A$31,$B5973,品項年度售價!$B$2:$B$31,$E5973)</f>
        <v>275</v>
      </c>
      <c r="I5973" s="4" t="n">
        <v>354</v>
      </c>
      <c r="J5973" s="14" t="n">
        <f aca="false">H5973*I5973</f>
        <v>97350</v>
      </c>
    </row>
    <row r="5974" customFormat="false" ht="15" hidden="false" customHeight="false" outlineLevel="0" collapsed="false">
      <c r="A5974" s="6" t="str">
        <f aca="false">TEXT(B5974,"0")&amp;"-"&amp;TEXT(C5974,"00")</f>
        <v>2026-07</v>
      </c>
      <c r="B5974" s="4" t="n">
        <v>2026</v>
      </c>
      <c r="C5974" s="4" t="n">
        <v>7</v>
      </c>
      <c r="D5974" s="9" t="s">
        <v>315</v>
      </c>
      <c r="E5974" s="9" t="s">
        <v>354</v>
      </c>
      <c r="F5974" s="12" t="str">
        <f aca="false">INDEX(品項主檔!$B$2:$B$11,MATCH($E5974,品項主檔!$A$2:$A$11,0))</f>
        <v>蔥油雞腿飯</v>
      </c>
      <c r="G5974" s="12" t="str">
        <f aca="false">INDEX(品項主檔!$C$2:$C$11,MATCH($E5974,品項主檔!$A$2:$A$11,0))</f>
        <v>主食</v>
      </c>
      <c r="H5974" s="17" t="n">
        <f aca="false">SUMIFS(品項年度售價!$D$2:$D$31,品項年度售價!$A$2:$A$31,$B5974,品項年度售價!$B$2:$B$31,$E5974)</f>
        <v>240</v>
      </c>
      <c r="I5974" s="4" t="n">
        <v>436</v>
      </c>
      <c r="J5974" s="14" t="n">
        <f aca="false">H5974*I5974</f>
        <v>104640</v>
      </c>
    </row>
    <row r="5975" customFormat="false" ht="15" hidden="false" customHeight="false" outlineLevel="0" collapsed="false">
      <c r="A5975" s="6" t="str">
        <f aca="false">TEXT(B5975,"0")&amp;"-"&amp;TEXT(C5975,"00")</f>
        <v>2026-07</v>
      </c>
      <c r="B5975" s="4" t="n">
        <v>2026</v>
      </c>
      <c r="C5975" s="4" t="n">
        <v>7</v>
      </c>
      <c r="D5975" s="9" t="s">
        <v>315</v>
      </c>
      <c r="E5975" s="9" t="s">
        <v>356</v>
      </c>
      <c r="F5975" s="12" t="str">
        <f aca="false">INDEX(品項主檔!$B$2:$B$11,MATCH($E5975,品項主檔!$A$2:$A$11,0))</f>
        <v>黑胡椒豬排飯</v>
      </c>
      <c r="G5975" s="12" t="str">
        <f aca="false">INDEX(品項主檔!$C$2:$C$11,MATCH($E5975,品項主檔!$A$2:$A$11,0))</f>
        <v>主食</v>
      </c>
      <c r="H5975" s="17" t="n">
        <f aca="false">SUMIFS(品項年度售價!$D$2:$D$31,品項年度售價!$A$2:$A$31,$B5975,品項年度售價!$B$2:$B$31,$E5975)</f>
        <v>255</v>
      </c>
      <c r="I5975" s="4" t="n">
        <v>408</v>
      </c>
      <c r="J5975" s="14" t="n">
        <f aca="false">H5975*I5975</f>
        <v>104040</v>
      </c>
    </row>
    <row r="5976" customFormat="false" ht="15" hidden="false" customHeight="false" outlineLevel="0" collapsed="false">
      <c r="A5976" s="6" t="str">
        <f aca="false">TEXT(B5976,"0")&amp;"-"&amp;TEXT(C5976,"00")</f>
        <v>2026-07</v>
      </c>
      <c r="B5976" s="4" t="n">
        <v>2026</v>
      </c>
      <c r="C5976" s="4" t="n">
        <v>7</v>
      </c>
      <c r="D5976" s="9" t="s">
        <v>315</v>
      </c>
      <c r="E5976" s="9" t="s">
        <v>358</v>
      </c>
      <c r="F5976" s="12" t="str">
        <f aca="false">INDEX(品項主檔!$B$2:$B$11,MATCH($E5976,品項主檔!$A$2:$A$11,0))</f>
        <v>麻油雞湯麵</v>
      </c>
      <c r="G5976" s="12" t="str">
        <f aca="false">INDEX(品項主檔!$C$2:$C$11,MATCH($E5976,品項主檔!$A$2:$A$11,0))</f>
        <v>主食</v>
      </c>
      <c r="H5976" s="17" t="n">
        <f aca="false">SUMIFS(品項年度售價!$D$2:$D$31,品項年度售價!$A$2:$A$31,$B5976,品項年度售價!$B$2:$B$31,$E5976)</f>
        <v>320</v>
      </c>
      <c r="I5976" s="4" t="n">
        <v>183</v>
      </c>
      <c r="J5976" s="14" t="n">
        <f aca="false">H5976*I5976</f>
        <v>58560</v>
      </c>
    </row>
    <row r="5977" customFormat="false" ht="15" hidden="false" customHeight="false" outlineLevel="0" collapsed="false">
      <c r="A5977" s="6" t="str">
        <f aca="false">TEXT(B5977,"0")&amp;"-"&amp;TEXT(C5977,"00")</f>
        <v>2026-07</v>
      </c>
      <c r="B5977" s="4" t="n">
        <v>2026</v>
      </c>
      <c r="C5977" s="4" t="n">
        <v>7</v>
      </c>
      <c r="D5977" s="9" t="s">
        <v>315</v>
      </c>
      <c r="E5977" s="9" t="s">
        <v>360</v>
      </c>
      <c r="F5977" s="12" t="str">
        <f aca="false">INDEX(品項主檔!$B$2:$B$11,MATCH($E5977,品項主檔!$A$2:$A$11,0))</f>
        <v>塔香涼麵</v>
      </c>
      <c r="G5977" s="12" t="str">
        <f aca="false">INDEX(品項主檔!$C$2:$C$11,MATCH($E5977,品項主檔!$A$2:$A$11,0))</f>
        <v>主食</v>
      </c>
      <c r="H5977" s="17" t="n">
        <f aca="false">SUMIFS(品項年度售價!$D$2:$D$31,品項年度售價!$A$2:$A$31,$B5977,品項年度售價!$B$2:$B$31,$E5977)</f>
        <v>195</v>
      </c>
      <c r="I5977" s="4" t="n">
        <v>557</v>
      </c>
      <c r="J5977" s="14" t="n">
        <f aca="false">H5977*I5977</f>
        <v>108615</v>
      </c>
    </row>
    <row r="5978" customFormat="false" ht="15" hidden="false" customHeight="false" outlineLevel="0" collapsed="false">
      <c r="A5978" s="6" t="str">
        <f aca="false">TEXT(B5978,"0")&amp;"-"&amp;TEXT(C5978,"00")</f>
        <v>2026-07</v>
      </c>
      <c r="B5978" s="4" t="n">
        <v>2026</v>
      </c>
      <c r="C5978" s="4" t="n">
        <v>7</v>
      </c>
      <c r="D5978" s="9" t="s">
        <v>315</v>
      </c>
      <c r="E5978" s="9" t="s">
        <v>362</v>
      </c>
      <c r="F5978" s="12" t="str">
        <f aca="false">INDEX(品項主檔!$B$2:$B$11,MATCH($E5978,品項主檔!$A$2:$A$11,0))</f>
        <v>海鮮炒飯</v>
      </c>
      <c r="G5978" s="12" t="str">
        <f aca="false">INDEX(品項主檔!$C$2:$C$11,MATCH($E5978,品項主檔!$A$2:$A$11,0))</f>
        <v>主食</v>
      </c>
      <c r="H5978" s="17" t="n">
        <f aca="false">SUMIFS(品項年度售價!$D$2:$D$31,品項年度售價!$A$2:$A$31,$B5978,品項年度售價!$B$2:$B$31,$E5978)</f>
        <v>265</v>
      </c>
      <c r="I5978" s="4" t="n">
        <v>353</v>
      </c>
      <c r="J5978" s="14" t="n">
        <f aca="false">H5978*I5978</f>
        <v>93545</v>
      </c>
    </row>
    <row r="5979" customFormat="false" ht="15" hidden="false" customHeight="false" outlineLevel="0" collapsed="false">
      <c r="A5979" s="6" t="str">
        <f aca="false">TEXT(B5979,"0")&amp;"-"&amp;TEXT(C5979,"00")</f>
        <v>2026-07</v>
      </c>
      <c r="B5979" s="4" t="n">
        <v>2026</v>
      </c>
      <c r="C5979" s="4" t="n">
        <v>7</v>
      </c>
      <c r="D5979" s="9" t="s">
        <v>315</v>
      </c>
      <c r="E5979" s="9" t="s">
        <v>364</v>
      </c>
      <c r="F5979" s="12" t="str">
        <f aca="false">INDEX(品項主檔!$B$2:$B$11,MATCH($E5979,品項主檔!$A$2:$A$11,0))</f>
        <v>酸辣湯</v>
      </c>
      <c r="G5979" s="12" t="str">
        <f aca="false">INDEX(品項主檔!$C$2:$C$11,MATCH($E5979,品項主檔!$A$2:$A$11,0))</f>
        <v>湯品</v>
      </c>
      <c r="H5979" s="17" t="n">
        <f aca="false">SUMIFS(品項年度售價!$D$2:$D$31,品項年度售價!$A$2:$A$31,$B5979,品項年度售價!$B$2:$B$31,$E5979)</f>
        <v>65</v>
      </c>
      <c r="I5979" s="4" t="n">
        <v>1531</v>
      </c>
      <c r="J5979" s="14" t="n">
        <f aca="false">H5979*I5979</f>
        <v>99515</v>
      </c>
    </row>
    <row r="5980" customFormat="false" ht="15" hidden="false" customHeight="false" outlineLevel="0" collapsed="false">
      <c r="A5980" s="6" t="str">
        <f aca="false">TEXT(B5980,"0")&amp;"-"&amp;TEXT(C5980,"00")</f>
        <v>2026-07</v>
      </c>
      <c r="B5980" s="4" t="n">
        <v>2026</v>
      </c>
      <c r="C5980" s="4" t="n">
        <v>7</v>
      </c>
      <c r="D5980" s="9" t="s">
        <v>315</v>
      </c>
      <c r="E5980" s="9" t="s">
        <v>367</v>
      </c>
      <c r="F5980" s="12" t="str">
        <f aca="false">INDEX(品項主檔!$B$2:$B$11,MATCH($E5980,品項主檔!$A$2:$A$11,0))</f>
        <v>招牌滷味拼盤</v>
      </c>
      <c r="G5980" s="12" t="str">
        <f aca="false">INDEX(品項主檔!$C$2:$C$11,MATCH($E5980,品項主檔!$A$2:$A$11,0))</f>
        <v>小菜</v>
      </c>
      <c r="H5980" s="17" t="n">
        <f aca="false">SUMIFS(品項年度售價!$D$2:$D$31,品項年度售價!$A$2:$A$31,$B5980,品項年度售價!$B$2:$B$31,$E5980)</f>
        <v>130</v>
      </c>
      <c r="I5980" s="4" t="n">
        <v>1393</v>
      </c>
      <c r="J5980" s="14" t="n">
        <f aca="false">H5980*I5980</f>
        <v>181090</v>
      </c>
    </row>
    <row r="5981" customFormat="false" ht="15" hidden="false" customHeight="false" outlineLevel="0" collapsed="false">
      <c r="A5981" s="6" t="str">
        <f aca="false">TEXT(B5981,"0")&amp;"-"&amp;TEXT(C5981,"00")</f>
        <v>2026-07</v>
      </c>
      <c r="B5981" s="4" t="n">
        <v>2026</v>
      </c>
      <c r="C5981" s="4" t="n">
        <v>7</v>
      </c>
      <c r="D5981" s="9" t="s">
        <v>315</v>
      </c>
      <c r="E5981" s="9" t="s">
        <v>370</v>
      </c>
      <c r="F5981" s="12" t="str">
        <f aca="false">INDEX(品項主檔!$B$2:$B$11,MATCH($E5981,品項主檔!$A$2:$A$11,0))</f>
        <v>古早味紅茶</v>
      </c>
      <c r="G5981" s="12" t="str">
        <f aca="false">INDEX(品項主檔!$C$2:$C$11,MATCH($E5981,品項主檔!$A$2:$A$11,0))</f>
        <v>飲品</v>
      </c>
      <c r="H5981" s="17" t="n">
        <f aca="false">SUMIFS(品項年度售價!$D$2:$D$31,品項年度售價!$A$2:$A$31,$B5981,品項年度售價!$B$2:$B$31,$E5981)</f>
        <v>45</v>
      </c>
      <c r="I5981" s="4" t="n">
        <v>4508</v>
      </c>
      <c r="J5981" s="14" t="n">
        <f aca="false">H5981*I5981</f>
        <v>202860</v>
      </c>
    </row>
    <row r="5982" customFormat="false" ht="15" hidden="false" customHeight="false" outlineLevel="0" collapsed="false">
      <c r="A5982" s="6" t="str">
        <f aca="false">TEXT(B5982,"0")&amp;"-"&amp;TEXT(C5982,"00")</f>
        <v>2026-08</v>
      </c>
      <c r="B5982" s="4" t="n">
        <v>2026</v>
      </c>
      <c r="C5982" s="4" t="n">
        <v>8</v>
      </c>
      <c r="D5982" s="9" t="s">
        <v>294</v>
      </c>
      <c r="E5982" s="9" t="s">
        <v>349</v>
      </c>
      <c r="F5982" s="12" t="str">
        <f aca="false">INDEX(品項主檔!$B$2:$B$11,MATCH($E5982,品項主檔!$A$2:$A$11,0))</f>
        <v>招牌牛肉麵</v>
      </c>
      <c r="G5982" s="12" t="str">
        <f aca="false">INDEX(品項主檔!$C$2:$C$11,MATCH($E5982,品項主檔!$A$2:$A$11,0))</f>
        <v>主食</v>
      </c>
      <c r="H5982" s="17" t="n">
        <f aca="false">SUMIFS(品項年度售價!$D$2:$D$31,品項年度售價!$A$2:$A$31,$B5982,品項年度售價!$B$2:$B$31,$E5982)</f>
        <v>305</v>
      </c>
      <c r="I5982" s="4" t="n">
        <v>640</v>
      </c>
      <c r="J5982" s="14" t="n">
        <f aca="false">H5982*I5982</f>
        <v>195200</v>
      </c>
    </row>
    <row r="5983" customFormat="false" ht="15" hidden="false" customHeight="false" outlineLevel="0" collapsed="false">
      <c r="A5983" s="6" t="str">
        <f aca="false">TEXT(B5983,"0")&amp;"-"&amp;TEXT(C5983,"00")</f>
        <v>2026-08</v>
      </c>
      <c r="B5983" s="4" t="n">
        <v>2026</v>
      </c>
      <c r="C5983" s="4" t="n">
        <v>8</v>
      </c>
      <c r="D5983" s="9" t="s">
        <v>294</v>
      </c>
      <c r="E5983" s="9" t="s">
        <v>352</v>
      </c>
      <c r="F5983" s="12" t="str">
        <f aca="false">INDEX(品項主檔!$B$2:$B$11,MATCH($E5983,品項主檔!$A$2:$A$11,0))</f>
        <v>三杯雞定食</v>
      </c>
      <c r="G5983" s="12" t="str">
        <f aca="false">INDEX(品項主檔!$C$2:$C$11,MATCH($E5983,品項主檔!$A$2:$A$11,0))</f>
        <v>主食</v>
      </c>
      <c r="H5983" s="17" t="n">
        <f aca="false">SUMIFS(品項年度售價!$D$2:$D$31,品項年度售價!$A$2:$A$31,$B5983,品項年度售價!$B$2:$B$31,$E5983)</f>
        <v>275</v>
      </c>
      <c r="I5983" s="4" t="n">
        <v>762</v>
      </c>
      <c r="J5983" s="14" t="n">
        <f aca="false">H5983*I5983</f>
        <v>209550</v>
      </c>
    </row>
    <row r="5984" customFormat="false" ht="15" hidden="false" customHeight="false" outlineLevel="0" collapsed="false">
      <c r="A5984" s="6" t="str">
        <f aca="false">TEXT(B5984,"0")&amp;"-"&amp;TEXT(C5984,"00")</f>
        <v>2026-08</v>
      </c>
      <c r="B5984" s="4" t="n">
        <v>2026</v>
      </c>
      <c r="C5984" s="4" t="n">
        <v>8</v>
      </c>
      <c r="D5984" s="9" t="s">
        <v>294</v>
      </c>
      <c r="E5984" s="9" t="s">
        <v>354</v>
      </c>
      <c r="F5984" s="12" t="str">
        <f aca="false">INDEX(品項主檔!$B$2:$B$11,MATCH($E5984,品項主檔!$A$2:$A$11,0))</f>
        <v>蔥油雞腿飯</v>
      </c>
      <c r="G5984" s="12" t="str">
        <f aca="false">INDEX(品項主檔!$C$2:$C$11,MATCH($E5984,品項主檔!$A$2:$A$11,0))</f>
        <v>主食</v>
      </c>
      <c r="H5984" s="17" t="n">
        <f aca="false">SUMIFS(品項年度售價!$D$2:$D$31,品項年度售價!$A$2:$A$31,$B5984,品項年度售價!$B$2:$B$31,$E5984)</f>
        <v>240</v>
      </c>
      <c r="I5984" s="4" t="n">
        <v>762</v>
      </c>
      <c r="J5984" s="14" t="n">
        <f aca="false">H5984*I5984</f>
        <v>182880</v>
      </c>
    </row>
    <row r="5985" customFormat="false" ht="15" hidden="false" customHeight="false" outlineLevel="0" collapsed="false">
      <c r="A5985" s="6" t="str">
        <f aca="false">TEXT(B5985,"0")&amp;"-"&amp;TEXT(C5985,"00")</f>
        <v>2026-08</v>
      </c>
      <c r="B5985" s="4" t="n">
        <v>2026</v>
      </c>
      <c r="C5985" s="4" t="n">
        <v>8</v>
      </c>
      <c r="D5985" s="9" t="s">
        <v>294</v>
      </c>
      <c r="E5985" s="9" t="s">
        <v>356</v>
      </c>
      <c r="F5985" s="12" t="str">
        <f aca="false">INDEX(品項主檔!$B$2:$B$11,MATCH($E5985,品項主檔!$A$2:$A$11,0))</f>
        <v>黑胡椒豬排飯</v>
      </c>
      <c r="G5985" s="12" t="str">
        <f aca="false">INDEX(品項主檔!$C$2:$C$11,MATCH($E5985,品項主檔!$A$2:$A$11,0))</f>
        <v>主食</v>
      </c>
      <c r="H5985" s="17" t="n">
        <f aca="false">SUMIFS(品項年度售價!$D$2:$D$31,品項年度售價!$A$2:$A$31,$B5985,品項年度售價!$B$2:$B$31,$E5985)</f>
        <v>255</v>
      </c>
      <c r="I5985" s="4" t="n">
        <v>763</v>
      </c>
      <c r="J5985" s="14" t="n">
        <f aca="false">H5985*I5985</f>
        <v>194565</v>
      </c>
    </row>
    <row r="5986" customFormat="false" ht="15" hidden="false" customHeight="false" outlineLevel="0" collapsed="false">
      <c r="A5986" s="6" t="str">
        <f aca="false">TEXT(B5986,"0")&amp;"-"&amp;TEXT(C5986,"00")</f>
        <v>2026-08</v>
      </c>
      <c r="B5986" s="4" t="n">
        <v>2026</v>
      </c>
      <c r="C5986" s="4" t="n">
        <v>8</v>
      </c>
      <c r="D5986" s="9" t="s">
        <v>294</v>
      </c>
      <c r="E5986" s="9" t="s">
        <v>358</v>
      </c>
      <c r="F5986" s="12" t="str">
        <f aca="false">INDEX(品項主檔!$B$2:$B$11,MATCH($E5986,品項主檔!$A$2:$A$11,0))</f>
        <v>麻油雞湯麵</v>
      </c>
      <c r="G5986" s="12" t="str">
        <f aca="false">INDEX(品項主檔!$C$2:$C$11,MATCH($E5986,品項主檔!$A$2:$A$11,0))</f>
        <v>主食</v>
      </c>
      <c r="H5986" s="17" t="n">
        <f aca="false">SUMIFS(品項年度售價!$D$2:$D$31,品項年度售價!$A$2:$A$31,$B5986,品項年度售價!$B$2:$B$31,$E5986)</f>
        <v>320</v>
      </c>
      <c r="I5986" s="4" t="n">
        <v>305</v>
      </c>
      <c r="J5986" s="14" t="n">
        <f aca="false">H5986*I5986</f>
        <v>97600</v>
      </c>
    </row>
    <row r="5987" customFormat="false" ht="15" hidden="false" customHeight="false" outlineLevel="0" collapsed="false">
      <c r="A5987" s="6" t="str">
        <f aca="false">TEXT(B5987,"0")&amp;"-"&amp;TEXT(C5987,"00")</f>
        <v>2026-08</v>
      </c>
      <c r="B5987" s="4" t="n">
        <v>2026</v>
      </c>
      <c r="C5987" s="4" t="n">
        <v>8</v>
      </c>
      <c r="D5987" s="9" t="s">
        <v>294</v>
      </c>
      <c r="E5987" s="9" t="s">
        <v>360</v>
      </c>
      <c r="F5987" s="12" t="str">
        <f aca="false">INDEX(品項主檔!$B$2:$B$11,MATCH($E5987,品項主檔!$A$2:$A$11,0))</f>
        <v>塔香涼麵</v>
      </c>
      <c r="G5987" s="12" t="str">
        <f aca="false">INDEX(品項主檔!$C$2:$C$11,MATCH($E5987,品項主檔!$A$2:$A$11,0))</f>
        <v>主食</v>
      </c>
      <c r="H5987" s="17" t="n">
        <f aca="false">SUMIFS(品項年度售價!$D$2:$D$31,品項年度售價!$A$2:$A$31,$B5987,品項年度售價!$B$2:$B$31,$E5987)</f>
        <v>195</v>
      </c>
      <c r="I5987" s="4" t="n">
        <v>878</v>
      </c>
      <c r="J5987" s="14" t="n">
        <f aca="false">H5987*I5987</f>
        <v>171210</v>
      </c>
    </row>
    <row r="5988" customFormat="false" ht="15" hidden="false" customHeight="false" outlineLevel="0" collapsed="false">
      <c r="A5988" s="6" t="str">
        <f aca="false">TEXT(B5988,"0")&amp;"-"&amp;TEXT(C5988,"00")</f>
        <v>2026-08</v>
      </c>
      <c r="B5988" s="4" t="n">
        <v>2026</v>
      </c>
      <c r="C5988" s="4" t="n">
        <v>8</v>
      </c>
      <c r="D5988" s="9" t="s">
        <v>294</v>
      </c>
      <c r="E5988" s="9" t="s">
        <v>362</v>
      </c>
      <c r="F5988" s="12" t="str">
        <f aca="false">INDEX(品項主檔!$B$2:$B$11,MATCH($E5988,品項主檔!$A$2:$A$11,0))</f>
        <v>海鮮炒飯</v>
      </c>
      <c r="G5988" s="12" t="str">
        <f aca="false">INDEX(品項主檔!$C$2:$C$11,MATCH($E5988,品項主檔!$A$2:$A$11,0))</f>
        <v>主食</v>
      </c>
      <c r="H5988" s="17" t="n">
        <f aca="false">SUMIFS(品項年度售價!$D$2:$D$31,品項年度售價!$A$2:$A$31,$B5988,品項年度售價!$B$2:$B$31,$E5988)</f>
        <v>265</v>
      </c>
      <c r="I5988" s="4" t="n">
        <v>643</v>
      </c>
      <c r="J5988" s="14" t="n">
        <f aca="false">H5988*I5988</f>
        <v>170395</v>
      </c>
    </row>
    <row r="5989" customFormat="false" ht="15" hidden="false" customHeight="false" outlineLevel="0" collapsed="false">
      <c r="A5989" s="6" t="str">
        <f aca="false">TEXT(B5989,"0")&amp;"-"&amp;TEXT(C5989,"00")</f>
        <v>2026-08</v>
      </c>
      <c r="B5989" s="4" t="n">
        <v>2026</v>
      </c>
      <c r="C5989" s="4" t="n">
        <v>8</v>
      </c>
      <c r="D5989" s="9" t="s">
        <v>294</v>
      </c>
      <c r="E5989" s="9" t="s">
        <v>364</v>
      </c>
      <c r="F5989" s="12" t="str">
        <f aca="false">INDEX(品項主檔!$B$2:$B$11,MATCH($E5989,品項主檔!$A$2:$A$11,0))</f>
        <v>酸辣湯</v>
      </c>
      <c r="G5989" s="12" t="str">
        <f aca="false">INDEX(品項主檔!$C$2:$C$11,MATCH($E5989,品項主檔!$A$2:$A$11,0))</f>
        <v>湯品</v>
      </c>
      <c r="H5989" s="17" t="n">
        <f aca="false">SUMIFS(品項年度售價!$D$2:$D$31,品項年度售價!$A$2:$A$31,$B5989,品項年度售價!$B$2:$B$31,$E5989)</f>
        <v>65</v>
      </c>
      <c r="I5989" s="4" t="n">
        <v>2795</v>
      </c>
      <c r="J5989" s="14" t="n">
        <f aca="false">H5989*I5989</f>
        <v>181675</v>
      </c>
    </row>
    <row r="5990" customFormat="false" ht="15" hidden="false" customHeight="false" outlineLevel="0" collapsed="false">
      <c r="A5990" s="6" t="str">
        <f aca="false">TEXT(B5990,"0")&amp;"-"&amp;TEXT(C5990,"00")</f>
        <v>2026-08</v>
      </c>
      <c r="B5990" s="4" t="n">
        <v>2026</v>
      </c>
      <c r="C5990" s="4" t="n">
        <v>8</v>
      </c>
      <c r="D5990" s="9" t="s">
        <v>294</v>
      </c>
      <c r="E5990" s="9" t="s">
        <v>367</v>
      </c>
      <c r="F5990" s="12" t="str">
        <f aca="false">INDEX(品項主檔!$B$2:$B$11,MATCH($E5990,品項主檔!$A$2:$A$11,0))</f>
        <v>招牌滷味拼盤</v>
      </c>
      <c r="G5990" s="12" t="str">
        <f aca="false">INDEX(品項主檔!$C$2:$C$11,MATCH($E5990,品項主檔!$A$2:$A$11,0))</f>
        <v>小菜</v>
      </c>
      <c r="H5990" s="17" t="n">
        <f aca="false">SUMIFS(品項年度售價!$D$2:$D$31,品項年度售價!$A$2:$A$31,$B5990,品項年度售價!$B$2:$B$31,$E5990)</f>
        <v>130</v>
      </c>
      <c r="I5990" s="4" t="n">
        <v>2637</v>
      </c>
      <c r="J5990" s="14" t="n">
        <f aca="false">H5990*I5990</f>
        <v>342810</v>
      </c>
    </row>
    <row r="5991" customFormat="false" ht="15" hidden="false" customHeight="false" outlineLevel="0" collapsed="false">
      <c r="A5991" s="6" t="str">
        <f aca="false">TEXT(B5991,"0")&amp;"-"&amp;TEXT(C5991,"00")</f>
        <v>2026-08</v>
      </c>
      <c r="B5991" s="4" t="n">
        <v>2026</v>
      </c>
      <c r="C5991" s="4" t="n">
        <v>8</v>
      </c>
      <c r="D5991" s="9" t="s">
        <v>294</v>
      </c>
      <c r="E5991" s="9" t="s">
        <v>370</v>
      </c>
      <c r="F5991" s="12" t="str">
        <f aca="false">INDEX(品項主檔!$B$2:$B$11,MATCH($E5991,品項主檔!$A$2:$A$11,0))</f>
        <v>古早味紅茶</v>
      </c>
      <c r="G5991" s="12" t="str">
        <f aca="false">INDEX(品項主檔!$C$2:$C$11,MATCH($E5991,品項主檔!$A$2:$A$11,0))</f>
        <v>飲品</v>
      </c>
      <c r="H5991" s="17" t="n">
        <f aca="false">SUMIFS(品項年度售價!$D$2:$D$31,品項年度售價!$A$2:$A$31,$B5991,品項年度售價!$B$2:$B$31,$E5991)</f>
        <v>45</v>
      </c>
      <c r="I5991" s="4" t="n">
        <v>8133</v>
      </c>
      <c r="J5991" s="14" t="n">
        <f aca="false">H5991*I5991</f>
        <v>365985</v>
      </c>
    </row>
    <row r="5992" customFormat="false" ht="15" hidden="false" customHeight="false" outlineLevel="0" collapsed="false">
      <c r="A5992" s="6" t="str">
        <f aca="false">TEXT(B5992,"0")&amp;"-"&amp;TEXT(C5992,"00")</f>
        <v>2026-08</v>
      </c>
      <c r="B5992" s="4" t="n">
        <v>2026</v>
      </c>
      <c r="C5992" s="4" t="n">
        <v>8</v>
      </c>
      <c r="D5992" s="9" t="s">
        <v>297</v>
      </c>
      <c r="E5992" s="9" t="s">
        <v>349</v>
      </c>
      <c r="F5992" s="12" t="str">
        <f aca="false">INDEX(品項主檔!$B$2:$B$11,MATCH($E5992,品項主檔!$A$2:$A$11,0))</f>
        <v>招牌牛肉麵</v>
      </c>
      <c r="G5992" s="12" t="str">
        <f aca="false">INDEX(品項主檔!$C$2:$C$11,MATCH($E5992,品項主檔!$A$2:$A$11,0))</f>
        <v>主食</v>
      </c>
      <c r="H5992" s="17" t="n">
        <f aca="false">SUMIFS(品項年度售價!$D$2:$D$31,品項年度售價!$A$2:$A$31,$B5992,品項年度售價!$B$2:$B$31,$E5992)</f>
        <v>305</v>
      </c>
      <c r="I5992" s="4" t="n">
        <v>389</v>
      </c>
      <c r="J5992" s="14" t="n">
        <f aca="false">H5992*I5992</f>
        <v>118645</v>
      </c>
    </row>
    <row r="5993" customFormat="false" ht="15" hidden="false" customHeight="false" outlineLevel="0" collapsed="false">
      <c r="A5993" s="6" t="str">
        <f aca="false">TEXT(B5993,"0")&amp;"-"&amp;TEXT(C5993,"00")</f>
        <v>2026-08</v>
      </c>
      <c r="B5993" s="4" t="n">
        <v>2026</v>
      </c>
      <c r="C5993" s="4" t="n">
        <v>8</v>
      </c>
      <c r="D5993" s="9" t="s">
        <v>297</v>
      </c>
      <c r="E5993" s="9" t="s">
        <v>352</v>
      </c>
      <c r="F5993" s="12" t="str">
        <f aca="false">INDEX(品項主檔!$B$2:$B$11,MATCH($E5993,品項主檔!$A$2:$A$11,0))</f>
        <v>三杯雞定食</v>
      </c>
      <c r="G5993" s="12" t="str">
        <f aca="false">INDEX(品項主檔!$C$2:$C$11,MATCH($E5993,品項主檔!$A$2:$A$11,0))</f>
        <v>主食</v>
      </c>
      <c r="H5993" s="17" t="n">
        <f aca="false">SUMIFS(品項年度售價!$D$2:$D$31,品項年度售價!$A$2:$A$31,$B5993,品項年度售價!$B$2:$B$31,$E5993)</f>
        <v>275</v>
      </c>
      <c r="I5993" s="4" t="n">
        <v>547</v>
      </c>
      <c r="J5993" s="14" t="n">
        <f aca="false">H5993*I5993</f>
        <v>150425</v>
      </c>
    </row>
    <row r="5994" customFormat="false" ht="15" hidden="false" customHeight="false" outlineLevel="0" collapsed="false">
      <c r="A5994" s="6" t="str">
        <f aca="false">TEXT(B5994,"0")&amp;"-"&amp;TEXT(C5994,"00")</f>
        <v>2026-08</v>
      </c>
      <c r="B5994" s="4" t="n">
        <v>2026</v>
      </c>
      <c r="C5994" s="4" t="n">
        <v>8</v>
      </c>
      <c r="D5994" s="9" t="s">
        <v>297</v>
      </c>
      <c r="E5994" s="9" t="s">
        <v>354</v>
      </c>
      <c r="F5994" s="12" t="str">
        <f aca="false">INDEX(品項主檔!$B$2:$B$11,MATCH($E5994,品項主檔!$A$2:$A$11,0))</f>
        <v>蔥油雞腿飯</v>
      </c>
      <c r="G5994" s="12" t="str">
        <f aca="false">INDEX(品項主檔!$C$2:$C$11,MATCH($E5994,品項主檔!$A$2:$A$11,0))</f>
        <v>主食</v>
      </c>
      <c r="H5994" s="17" t="n">
        <f aca="false">SUMIFS(品項年度售價!$D$2:$D$31,品項年度售價!$A$2:$A$31,$B5994,品項年度售價!$B$2:$B$31,$E5994)</f>
        <v>240</v>
      </c>
      <c r="I5994" s="4" t="n">
        <v>498</v>
      </c>
      <c r="J5994" s="14" t="n">
        <f aca="false">H5994*I5994</f>
        <v>119520</v>
      </c>
    </row>
    <row r="5995" customFormat="false" ht="15" hidden="false" customHeight="false" outlineLevel="0" collapsed="false">
      <c r="A5995" s="6" t="str">
        <f aca="false">TEXT(B5995,"0")&amp;"-"&amp;TEXT(C5995,"00")</f>
        <v>2026-08</v>
      </c>
      <c r="B5995" s="4" t="n">
        <v>2026</v>
      </c>
      <c r="C5995" s="4" t="n">
        <v>8</v>
      </c>
      <c r="D5995" s="9" t="s">
        <v>297</v>
      </c>
      <c r="E5995" s="9" t="s">
        <v>356</v>
      </c>
      <c r="F5995" s="12" t="str">
        <f aca="false">INDEX(品項主檔!$B$2:$B$11,MATCH($E5995,品項主檔!$A$2:$A$11,0))</f>
        <v>黑胡椒豬排飯</v>
      </c>
      <c r="G5995" s="12" t="str">
        <f aca="false">INDEX(品項主檔!$C$2:$C$11,MATCH($E5995,品項主檔!$A$2:$A$11,0))</f>
        <v>主食</v>
      </c>
      <c r="H5995" s="17" t="n">
        <f aca="false">SUMIFS(品項年度售價!$D$2:$D$31,品項年度售價!$A$2:$A$31,$B5995,品項年度售價!$B$2:$B$31,$E5995)</f>
        <v>255</v>
      </c>
      <c r="I5995" s="4" t="n">
        <v>408</v>
      </c>
      <c r="J5995" s="14" t="n">
        <f aca="false">H5995*I5995</f>
        <v>104040</v>
      </c>
    </row>
    <row r="5996" customFormat="false" ht="15" hidden="false" customHeight="false" outlineLevel="0" collapsed="false">
      <c r="A5996" s="6" t="str">
        <f aca="false">TEXT(B5996,"0")&amp;"-"&amp;TEXT(C5996,"00")</f>
        <v>2026-08</v>
      </c>
      <c r="B5996" s="4" t="n">
        <v>2026</v>
      </c>
      <c r="C5996" s="4" t="n">
        <v>8</v>
      </c>
      <c r="D5996" s="9" t="s">
        <v>297</v>
      </c>
      <c r="E5996" s="9" t="s">
        <v>358</v>
      </c>
      <c r="F5996" s="12" t="str">
        <f aca="false">INDEX(品項主檔!$B$2:$B$11,MATCH($E5996,品項主檔!$A$2:$A$11,0))</f>
        <v>麻油雞湯麵</v>
      </c>
      <c r="G5996" s="12" t="str">
        <f aca="false">INDEX(品項主檔!$C$2:$C$11,MATCH($E5996,品項主檔!$A$2:$A$11,0))</f>
        <v>主食</v>
      </c>
      <c r="H5996" s="17" t="n">
        <f aca="false">SUMIFS(品項年度售價!$D$2:$D$31,品項年度售價!$A$2:$A$31,$B5996,品項年度售價!$B$2:$B$31,$E5996)</f>
        <v>320</v>
      </c>
      <c r="I5996" s="4" t="n">
        <v>254</v>
      </c>
      <c r="J5996" s="14" t="n">
        <f aca="false">H5996*I5996</f>
        <v>81280</v>
      </c>
    </row>
    <row r="5997" customFormat="false" ht="15" hidden="false" customHeight="false" outlineLevel="0" collapsed="false">
      <c r="A5997" s="6" t="str">
        <f aca="false">TEXT(B5997,"0")&amp;"-"&amp;TEXT(C5997,"00")</f>
        <v>2026-08</v>
      </c>
      <c r="B5997" s="4" t="n">
        <v>2026</v>
      </c>
      <c r="C5997" s="4" t="n">
        <v>8</v>
      </c>
      <c r="D5997" s="9" t="s">
        <v>297</v>
      </c>
      <c r="E5997" s="9" t="s">
        <v>360</v>
      </c>
      <c r="F5997" s="12" t="str">
        <f aca="false">INDEX(品項主檔!$B$2:$B$11,MATCH($E5997,品項主檔!$A$2:$A$11,0))</f>
        <v>塔香涼麵</v>
      </c>
      <c r="G5997" s="12" t="str">
        <f aca="false">INDEX(品項主檔!$C$2:$C$11,MATCH($E5997,品項主檔!$A$2:$A$11,0))</f>
        <v>主食</v>
      </c>
      <c r="H5997" s="17" t="n">
        <f aca="false">SUMIFS(品項年度售價!$D$2:$D$31,品項年度售價!$A$2:$A$31,$B5997,品項年度售價!$B$2:$B$31,$E5997)</f>
        <v>195</v>
      </c>
      <c r="I5997" s="4" t="n">
        <v>599</v>
      </c>
      <c r="J5997" s="14" t="n">
        <f aca="false">H5997*I5997</f>
        <v>116805</v>
      </c>
    </row>
    <row r="5998" customFormat="false" ht="15" hidden="false" customHeight="false" outlineLevel="0" collapsed="false">
      <c r="A5998" s="6" t="str">
        <f aca="false">TEXT(B5998,"0")&amp;"-"&amp;TEXT(C5998,"00")</f>
        <v>2026-08</v>
      </c>
      <c r="B5998" s="4" t="n">
        <v>2026</v>
      </c>
      <c r="C5998" s="4" t="n">
        <v>8</v>
      </c>
      <c r="D5998" s="9" t="s">
        <v>297</v>
      </c>
      <c r="E5998" s="9" t="s">
        <v>362</v>
      </c>
      <c r="F5998" s="12" t="str">
        <f aca="false">INDEX(品項主檔!$B$2:$B$11,MATCH($E5998,品項主檔!$A$2:$A$11,0))</f>
        <v>海鮮炒飯</v>
      </c>
      <c r="G5998" s="12" t="str">
        <f aca="false">INDEX(品項主檔!$C$2:$C$11,MATCH($E5998,品項主檔!$A$2:$A$11,0))</f>
        <v>主食</v>
      </c>
      <c r="H5998" s="17" t="n">
        <f aca="false">SUMIFS(品項年度售價!$D$2:$D$31,品項年度售價!$A$2:$A$31,$B5998,品項年度售價!$B$2:$B$31,$E5998)</f>
        <v>265</v>
      </c>
      <c r="I5998" s="4" t="n">
        <v>398</v>
      </c>
      <c r="J5998" s="14" t="n">
        <f aca="false">H5998*I5998</f>
        <v>105470</v>
      </c>
    </row>
    <row r="5999" customFormat="false" ht="15" hidden="false" customHeight="false" outlineLevel="0" collapsed="false">
      <c r="A5999" s="6" t="str">
        <f aca="false">TEXT(B5999,"0")&amp;"-"&amp;TEXT(C5999,"00")</f>
        <v>2026-08</v>
      </c>
      <c r="B5999" s="4" t="n">
        <v>2026</v>
      </c>
      <c r="C5999" s="4" t="n">
        <v>8</v>
      </c>
      <c r="D5999" s="9" t="s">
        <v>297</v>
      </c>
      <c r="E5999" s="9" t="s">
        <v>364</v>
      </c>
      <c r="F5999" s="12" t="str">
        <f aca="false">INDEX(品項主檔!$B$2:$B$11,MATCH($E5999,品項主檔!$A$2:$A$11,0))</f>
        <v>酸辣湯</v>
      </c>
      <c r="G5999" s="12" t="str">
        <f aca="false">INDEX(品項主檔!$C$2:$C$11,MATCH($E5999,品項主檔!$A$2:$A$11,0))</f>
        <v>湯品</v>
      </c>
      <c r="H5999" s="17" t="n">
        <f aca="false">SUMIFS(品項年度售價!$D$2:$D$31,品項年度售價!$A$2:$A$31,$B5999,品項年度售價!$B$2:$B$31,$E5999)</f>
        <v>65</v>
      </c>
      <c r="I5999" s="4" t="n">
        <v>1861</v>
      </c>
      <c r="J5999" s="14" t="n">
        <f aca="false">H5999*I5999</f>
        <v>120965</v>
      </c>
    </row>
    <row r="6000" customFormat="false" ht="15" hidden="false" customHeight="false" outlineLevel="0" collapsed="false">
      <c r="A6000" s="6" t="str">
        <f aca="false">TEXT(B6000,"0")&amp;"-"&amp;TEXT(C6000,"00")</f>
        <v>2026-08</v>
      </c>
      <c r="B6000" s="4" t="n">
        <v>2026</v>
      </c>
      <c r="C6000" s="4" t="n">
        <v>8</v>
      </c>
      <c r="D6000" s="9" t="s">
        <v>297</v>
      </c>
      <c r="E6000" s="9" t="s">
        <v>367</v>
      </c>
      <c r="F6000" s="12" t="str">
        <f aca="false">INDEX(品項主檔!$B$2:$B$11,MATCH($E6000,品項主檔!$A$2:$A$11,0))</f>
        <v>招牌滷味拼盤</v>
      </c>
      <c r="G6000" s="12" t="str">
        <f aca="false">INDEX(品項主檔!$C$2:$C$11,MATCH($E6000,品項主檔!$A$2:$A$11,0))</f>
        <v>小菜</v>
      </c>
      <c r="H6000" s="17" t="n">
        <f aca="false">SUMIFS(品項年度售價!$D$2:$D$31,品項年度售價!$A$2:$A$31,$B6000,品項年度售價!$B$2:$B$31,$E6000)</f>
        <v>130</v>
      </c>
      <c r="I6000" s="4" t="n">
        <v>1775</v>
      </c>
      <c r="J6000" s="14" t="n">
        <f aca="false">H6000*I6000</f>
        <v>230750</v>
      </c>
    </row>
    <row r="6001" customFormat="false" ht="15" hidden="false" customHeight="false" outlineLevel="0" collapsed="false">
      <c r="A6001" s="6" t="str">
        <f aca="false">TEXT(B6001,"0")&amp;"-"&amp;TEXT(C6001,"00")</f>
        <v>2026-08</v>
      </c>
      <c r="B6001" s="4" t="n">
        <v>2026</v>
      </c>
      <c r="C6001" s="4" t="n">
        <v>8</v>
      </c>
      <c r="D6001" s="9" t="s">
        <v>297</v>
      </c>
      <c r="E6001" s="9" t="s">
        <v>370</v>
      </c>
      <c r="F6001" s="12" t="str">
        <f aca="false">INDEX(品項主檔!$B$2:$B$11,MATCH($E6001,品項主檔!$A$2:$A$11,0))</f>
        <v>古早味紅茶</v>
      </c>
      <c r="G6001" s="12" t="str">
        <f aca="false">INDEX(品項主檔!$C$2:$C$11,MATCH($E6001,品項主檔!$A$2:$A$11,0))</f>
        <v>飲品</v>
      </c>
      <c r="H6001" s="17" t="n">
        <f aca="false">SUMIFS(品項年度售價!$D$2:$D$31,品項年度售價!$A$2:$A$31,$B6001,品項年度售價!$B$2:$B$31,$E6001)</f>
        <v>45</v>
      </c>
      <c r="I6001" s="4" t="n">
        <v>6687</v>
      </c>
      <c r="J6001" s="14" t="n">
        <f aca="false">H6001*I6001</f>
        <v>300915</v>
      </c>
    </row>
    <row r="6002" customFormat="false" ht="15" hidden="false" customHeight="false" outlineLevel="0" collapsed="false">
      <c r="A6002" s="6" t="str">
        <f aca="false">TEXT(B6002,"0")&amp;"-"&amp;TEXT(C6002,"00")</f>
        <v>2026-08</v>
      </c>
      <c r="B6002" s="4" t="n">
        <v>2026</v>
      </c>
      <c r="C6002" s="4" t="n">
        <v>8</v>
      </c>
      <c r="D6002" s="9" t="s">
        <v>335</v>
      </c>
      <c r="E6002" s="9" t="s">
        <v>349</v>
      </c>
      <c r="F6002" s="12" t="str">
        <f aca="false">INDEX(品項主檔!$B$2:$B$11,MATCH($E6002,品項主檔!$A$2:$A$11,0))</f>
        <v>招牌牛肉麵</v>
      </c>
      <c r="G6002" s="12" t="str">
        <f aca="false">INDEX(品項主檔!$C$2:$C$11,MATCH($E6002,品項主檔!$A$2:$A$11,0))</f>
        <v>主食</v>
      </c>
      <c r="H6002" s="17" t="n">
        <f aca="false">SUMIFS(品項年度售價!$D$2:$D$31,品項年度售價!$A$2:$A$31,$B6002,品項年度售價!$B$2:$B$31,$E6002)</f>
        <v>305</v>
      </c>
      <c r="I6002" s="4" t="n">
        <v>341</v>
      </c>
      <c r="J6002" s="14" t="n">
        <f aca="false">H6002*I6002</f>
        <v>104005</v>
      </c>
    </row>
    <row r="6003" customFormat="false" ht="15" hidden="false" customHeight="false" outlineLevel="0" collapsed="false">
      <c r="A6003" s="6" t="str">
        <f aca="false">TEXT(B6003,"0")&amp;"-"&amp;TEXT(C6003,"00")</f>
        <v>2026-08</v>
      </c>
      <c r="B6003" s="4" t="n">
        <v>2026</v>
      </c>
      <c r="C6003" s="4" t="n">
        <v>8</v>
      </c>
      <c r="D6003" s="9" t="s">
        <v>335</v>
      </c>
      <c r="E6003" s="9" t="s">
        <v>352</v>
      </c>
      <c r="F6003" s="12" t="str">
        <f aca="false">INDEX(品項主檔!$B$2:$B$11,MATCH($E6003,品項主檔!$A$2:$A$11,0))</f>
        <v>三杯雞定食</v>
      </c>
      <c r="G6003" s="12" t="str">
        <f aca="false">INDEX(品項主檔!$C$2:$C$11,MATCH($E6003,品項主檔!$A$2:$A$11,0))</f>
        <v>主食</v>
      </c>
      <c r="H6003" s="17" t="n">
        <f aca="false">SUMIFS(品項年度售價!$D$2:$D$31,品項年度售價!$A$2:$A$31,$B6003,品項年度售價!$B$2:$B$31,$E6003)</f>
        <v>275</v>
      </c>
      <c r="I6003" s="4" t="n">
        <v>348</v>
      </c>
      <c r="J6003" s="14" t="n">
        <f aca="false">H6003*I6003</f>
        <v>95700</v>
      </c>
    </row>
    <row r="6004" customFormat="false" ht="15" hidden="false" customHeight="false" outlineLevel="0" collapsed="false">
      <c r="A6004" s="6" t="str">
        <f aca="false">TEXT(B6004,"0")&amp;"-"&amp;TEXT(C6004,"00")</f>
        <v>2026-08</v>
      </c>
      <c r="B6004" s="4" t="n">
        <v>2026</v>
      </c>
      <c r="C6004" s="4" t="n">
        <v>8</v>
      </c>
      <c r="D6004" s="9" t="s">
        <v>335</v>
      </c>
      <c r="E6004" s="9" t="s">
        <v>354</v>
      </c>
      <c r="F6004" s="12" t="str">
        <f aca="false">INDEX(品項主檔!$B$2:$B$11,MATCH($E6004,品項主檔!$A$2:$A$11,0))</f>
        <v>蔥油雞腿飯</v>
      </c>
      <c r="G6004" s="12" t="str">
        <f aca="false">INDEX(品項主檔!$C$2:$C$11,MATCH($E6004,品項主檔!$A$2:$A$11,0))</f>
        <v>主食</v>
      </c>
      <c r="H6004" s="17" t="n">
        <f aca="false">SUMIFS(品項年度售價!$D$2:$D$31,品項年度售價!$A$2:$A$31,$B6004,品項年度售價!$B$2:$B$31,$E6004)</f>
        <v>240</v>
      </c>
      <c r="I6004" s="4" t="n">
        <v>250</v>
      </c>
      <c r="J6004" s="14" t="n">
        <f aca="false">H6004*I6004</f>
        <v>60000</v>
      </c>
    </row>
    <row r="6005" customFormat="false" ht="15" hidden="false" customHeight="false" outlineLevel="0" collapsed="false">
      <c r="A6005" s="6" t="str">
        <f aca="false">TEXT(B6005,"0")&amp;"-"&amp;TEXT(C6005,"00")</f>
        <v>2026-08</v>
      </c>
      <c r="B6005" s="4" t="n">
        <v>2026</v>
      </c>
      <c r="C6005" s="4" t="n">
        <v>8</v>
      </c>
      <c r="D6005" s="9" t="s">
        <v>335</v>
      </c>
      <c r="E6005" s="9" t="s">
        <v>356</v>
      </c>
      <c r="F6005" s="12" t="str">
        <f aca="false">INDEX(品項主檔!$B$2:$B$11,MATCH($E6005,品項主檔!$A$2:$A$11,0))</f>
        <v>黑胡椒豬排飯</v>
      </c>
      <c r="G6005" s="12" t="str">
        <f aca="false">INDEX(品項主檔!$C$2:$C$11,MATCH($E6005,品項主檔!$A$2:$A$11,0))</f>
        <v>主食</v>
      </c>
      <c r="H6005" s="17" t="n">
        <f aca="false">SUMIFS(品項年度售價!$D$2:$D$31,品項年度售價!$A$2:$A$31,$B6005,品項年度售價!$B$2:$B$31,$E6005)</f>
        <v>255</v>
      </c>
      <c r="I6005" s="4" t="n">
        <v>320</v>
      </c>
      <c r="J6005" s="14" t="n">
        <f aca="false">H6005*I6005</f>
        <v>81600</v>
      </c>
    </row>
    <row r="6006" customFormat="false" ht="15" hidden="false" customHeight="false" outlineLevel="0" collapsed="false">
      <c r="A6006" s="6" t="str">
        <f aca="false">TEXT(B6006,"0")&amp;"-"&amp;TEXT(C6006,"00")</f>
        <v>2026-08</v>
      </c>
      <c r="B6006" s="4" t="n">
        <v>2026</v>
      </c>
      <c r="C6006" s="4" t="n">
        <v>8</v>
      </c>
      <c r="D6006" s="9" t="s">
        <v>335</v>
      </c>
      <c r="E6006" s="9" t="s">
        <v>358</v>
      </c>
      <c r="F6006" s="12" t="str">
        <f aca="false">INDEX(品項主檔!$B$2:$B$11,MATCH($E6006,品項主檔!$A$2:$A$11,0))</f>
        <v>麻油雞湯麵</v>
      </c>
      <c r="G6006" s="12" t="str">
        <f aca="false">INDEX(品項主檔!$C$2:$C$11,MATCH($E6006,品項主檔!$A$2:$A$11,0))</f>
        <v>主食</v>
      </c>
      <c r="H6006" s="17" t="n">
        <f aca="false">SUMIFS(品項年度售價!$D$2:$D$31,品項年度售價!$A$2:$A$31,$B6006,品項年度售價!$B$2:$B$31,$E6006)</f>
        <v>320</v>
      </c>
      <c r="I6006" s="4" t="n">
        <v>143</v>
      </c>
      <c r="J6006" s="14" t="n">
        <f aca="false">H6006*I6006</f>
        <v>45760</v>
      </c>
    </row>
    <row r="6007" customFormat="false" ht="15" hidden="false" customHeight="false" outlineLevel="0" collapsed="false">
      <c r="A6007" s="6" t="str">
        <f aca="false">TEXT(B6007,"0")&amp;"-"&amp;TEXT(C6007,"00")</f>
        <v>2026-08</v>
      </c>
      <c r="B6007" s="4" t="n">
        <v>2026</v>
      </c>
      <c r="C6007" s="4" t="n">
        <v>8</v>
      </c>
      <c r="D6007" s="9" t="s">
        <v>335</v>
      </c>
      <c r="E6007" s="9" t="s">
        <v>360</v>
      </c>
      <c r="F6007" s="12" t="str">
        <f aca="false">INDEX(品項主檔!$B$2:$B$11,MATCH($E6007,品項主檔!$A$2:$A$11,0))</f>
        <v>塔香涼麵</v>
      </c>
      <c r="G6007" s="12" t="str">
        <f aca="false">INDEX(品項主檔!$C$2:$C$11,MATCH($E6007,品項主檔!$A$2:$A$11,0))</f>
        <v>主食</v>
      </c>
      <c r="H6007" s="17" t="n">
        <f aca="false">SUMIFS(品項年度售價!$D$2:$D$31,品項年度售價!$A$2:$A$31,$B6007,品項年度售價!$B$2:$B$31,$E6007)</f>
        <v>195</v>
      </c>
      <c r="I6007" s="4" t="n">
        <v>546</v>
      </c>
      <c r="J6007" s="14" t="n">
        <f aca="false">H6007*I6007</f>
        <v>106470</v>
      </c>
    </row>
    <row r="6008" customFormat="false" ht="15" hidden="false" customHeight="false" outlineLevel="0" collapsed="false">
      <c r="A6008" s="6" t="str">
        <f aca="false">TEXT(B6008,"0")&amp;"-"&amp;TEXT(C6008,"00")</f>
        <v>2026-08</v>
      </c>
      <c r="B6008" s="4" t="n">
        <v>2026</v>
      </c>
      <c r="C6008" s="4" t="n">
        <v>8</v>
      </c>
      <c r="D6008" s="9" t="s">
        <v>335</v>
      </c>
      <c r="E6008" s="9" t="s">
        <v>362</v>
      </c>
      <c r="F6008" s="12" t="str">
        <f aca="false">INDEX(品項主檔!$B$2:$B$11,MATCH($E6008,品項主檔!$A$2:$A$11,0))</f>
        <v>海鮮炒飯</v>
      </c>
      <c r="G6008" s="12" t="str">
        <f aca="false">INDEX(品項主檔!$C$2:$C$11,MATCH($E6008,品項主檔!$A$2:$A$11,0))</f>
        <v>主食</v>
      </c>
      <c r="H6008" s="17" t="n">
        <f aca="false">SUMIFS(品項年度售價!$D$2:$D$31,品項年度售價!$A$2:$A$31,$B6008,品項年度售價!$B$2:$B$31,$E6008)</f>
        <v>265</v>
      </c>
      <c r="I6008" s="4" t="n">
        <v>378</v>
      </c>
      <c r="J6008" s="14" t="n">
        <f aca="false">H6008*I6008</f>
        <v>100170</v>
      </c>
    </row>
    <row r="6009" customFormat="false" ht="15" hidden="false" customHeight="false" outlineLevel="0" collapsed="false">
      <c r="A6009" s="6" t="str">
        <f aca="false">TEXT(B6009,"0")&amp;"-"&amp;TEXT(C6009,"00")</f>
        <v>2026-08</v>
      </c>
      <c r="B6009" s="4" t="n">
        <v>2026</v>
      </c>
      <c r="C6009" s="4" t="n">
        <v>8</v>
      </c>
      <c r="D6009" s="9" t="s">
        <v>335</v>
      </c>
      <c r="E6009" s="9" t="s">
        <v>364</v>
      </c>
      <c r="F6009" s="12" t="str">
        <f aca="false">INDEX(品項主檔!$B$2:$B$11,MATCH($E6009,品項主檔!$A$2:$A$11,0))</f>
        <v>酸辣湯</v>
      </c>
      <c r="G6009" s="12" t="str">
        <f aca="false">INDEX(品項主檔!$C$2:$C$11,MATCH($E6009,品項主檔!$A$2:$A$11,0))</f>
        <v>湯品</v>
      </c>
      <c r="H6009" s="17" t="n">
        <f aca="false">SUMIFS(品項年度售價!$D$2:$D$31,品項年度售價!$A$2:$A$31,$B6009,品項年度售價!$B$2:$B$31,$E6009)</f>
        <v>65</v>
      </c>
      <c r="I6009" s="4" t="n">
        <v>1274</v>
      </c>
      <c r="J6009" s="14" t="n">
        <f aca="false">H6009*I6009</f>
        <v>82810</v>
      </c>
    </row>
    <row r="6010" customFormat="false" ht="15" hidden="false" customHeight="false" outlineLevel="0" collapsed="false">
      <c r="A6010" s="6" t="str">
        <f aca="false">TEXT(B6010,"0")&amp;"-"&amp;TEXT(C6010,"00")</f>
        <v>2026-08</v>
      </c>
      <c r="B6010" s="4" t="n">
        <v>2026</v>
      </c>
      <c r="C6010" s="4" t="n">
        <v>8</v>
      </c>
      <c r="D6010" s="9" t="s">
        <v>335</v>
      </c>
      <c r="E6010" s="9" t="s">
        <v>367</v>
      </c>
      <c r="F6010" s="12" t="str">
        <f aca="false">INDEX(品項主檔!$B$2:$B$11,MATCH($E6010,品項主檔!$A$2:$A$11,0))</f>
        <v>招牌滷味拼盤</v>
      </c>
      <c r="G6010" s="12" t="str">
        <f aca="false">INDEX(品項主檔!$C$2:$C$11,MATCH($E6010,品項主檔!$A$2:$A$11,0))</f>
        <v>小菜</v>
      </c>
      <c r="H6010" s="17" t="n">
        <f aca="false">SUMIFS(品項年度售價!$D$2:$D$31,品項年度售價!$A$2:$A$31,$B6010,品項年度售價!$B$2:$B$31,$E6010)</f>
        <v>130</v>
      </c>
      <c r="I6010" s="4" t="n">
        <v>997</v>
      </c>
      <c r="J6010" s="14" t="n">
        <f aca="false">H6010*I6010</f>
        <v>129610</v>
      </c>
    </row>
    <row r="6011" customFormat="false" ht="15" hidden="false" customHeight="false" outlineLevel="0" collapsed="false">
      <c r="A6011" s="6" t="str">
        <f aca="false">TEXT(B6011,"0")&amp;"-"&amp;TEXT(C6011,"00")</f>
        <v>2026-08</v>
      </c>
      <c r="B6011" s="4" t="n">
        <v>2026</v>
      </c>
      <c r="C6011" s="4" t="n">
        <v>8</v>
      </c>
      <c r="D6011" s="9" t="s">
        <v>335</v>
      </c>
      <c r="E6011" s="9" t="s">
        <v>370</v>
      </c>
      <c r="F6011" s="12" t="str">
        <f aca="false">INDEX(品項主檔!$B$2:$B$11,MATCH($E6011,品項主檔!$A$2:$A$11,0))</f>
        <v>古早味紅茶</v>
      </c>
      <c r="G6011" s="12" t="str">
        <f aca="false">INDEX(品項主檔!$C$2:$C$11,MATCH($E6011,品項主檔!$A$2:$A$11,0))</f>
        <v>飲品</v>
      </c>
      <c r="H6011" s="17" t="n">
        <f aca="false">SUMIFS(品項年度售價!$D$2:$D$31,品項年度售價!$A$2:$A$31,$B6011,品項年度售價!$B$2:$B$31,$E6011)</f>
        <v>45</v>
      </c>
      <c r="I6011" s="4" t="n">
        <v>3364</v>
      </c>
      <c r="J6011" s="14" t="n">
        <f aca="false">H6011*I6011</f>
        <v>151380</v>
      </c>
    </row>
    <row r="6012" customFormat="false" ht="15" hidden="false" customHeight="false" outlineLevel="0" collapsed="false">
      <c r="A6012" s="6" t="str">
        <f aca="false">TEXT(B6012,"0")&amp;"-"&amp;TEXT(C6012,"00")</f>
        <v>2026-08</v>
      </c>
      <c r="B6012" s="4" t="n">
        <v>2026</v>
      </c>
      <c r="C6012" s="4" t="n">
        <v>8</v>
      </c>
      <c r="D6012" s="9" t="s">
        <v>325</v>
      </c>
      <c r="E6012" s="9" t="s">
        <v>349</v>
      </c>
      <c r="F6012" s="12" t="str">
        <f aca="false">INDEX(品項主檔!$B$2:$B$11,MATCH($E6012,品項主檔!$A$2:$A$11,0))</f>
        <v>招牌牛肉麵</v>
      </c>
      <c r="G6012" s="12" t="str">
        <f aca="false">INDEX(品項主檔!$C$2:$C$11,MATCH($E6012,品項主檔!$A$2:$A$11,0))</f>
        <v>主食</v>
      </c>
      <c r="H6012" s="17" t="n">
        <f aca="false">SUMIFS(品項年度售價!$D$2:$D$31,品項年度售價!$A$2:$A$31,$B6012,品項年度售價!$B$2:$B$31,$E6012)</f>
        <v>305</v>
      </c>
      <c r="I6012" s="4" t="n">
        <v>599</v>
      </c>
      <c r="J6012" s="14" t="n">
        <f aca="false">H6012*I6012</f>
        <v>182695</v>
      </c>
    </row>
    <row r="6013" customFormat="false" ht="15" hidden="false" customHeight="false" outlineLevel="0" collapsed="false">
      <c r="A6013" s="6" t="str">
        <f aca="false">TEXT(B6013,"0")&amp;"-"&amp;TEXT(C6013,"00")</f>
        <v>2026-08</v>
      </c>
      <c r="B6013" s="4" t="n">
        <v>2026</v>
      </c>
      <c r="C6013" s="4" t="n">
        <v>8</v>
      </c>
      <c r="D6013" s="9" t="s">
        <v>325</v>
      </c>
      <c r="E6013" s="9" t="s">
        <v>352</v>
      </c>
      <c r="F6013" s="12" t="str">
        <f aca="false">INDEX(品項主檔!$B$2:$B$11,MATCH($E6013,品項主檔!$A$2:$A$11,0))</f>
        <v>三杯雞定食</v>
      </c>
      <c r="G6013" s="12" t="str">
        <f aca="false">INDEX(品項主檔!$C$2:$C$11,MATCH($E6013,品項主檔!$A$2:$A$11,0))</f>
        <v>主食</v>
      </c>
      <c r="H6013" s="17" t="n">
        <f aca="false">SUMIFS(品項年度售價!$D$2:$D$31,品項年度售價!$A$2:$A$31,$B6013,品項年度售價!$B$2:$B$31,$E6013)</f>
        <v>275</v>
      </c>
      <c r="I6013" s="4" t="n">
        <v>524</v>
      </c>
      <c r="J6013" s="14" t="n">
        <f aca="false">H6013*I6013</f>
        <v>144100</v>
      </c>
    </row>
    <row r="6014" customFormat="false" ht="15" hidden="false" customHeight="false" outlineLevel="0" collapsed="false">
      <c r="A6014" s="6" t="str">
        <f aca="false">TEXT(B6014,"0")&amp;"-"&amp;TEXT(C6014,"00")</f>
        <v>2026-08</v>
      </c>
      <c r="B6014" s="4" t="n">
        <v>2026</v>
      </c>
      <c r="C6014" s="4" t="n">
        <v>8</v>
      </c>
      <c r="D6014" s="9" t="s">
        <v>325</v>
      </c>
      <c r="E6014" s="9" t="s">
        <v>354</v>
      </c>
      <c r="F6014" s="12" t="str">
        <f aca="false">INDEX(品項主檔!$B$2:$B$11,MATCH($E6014,品項主檔!$A$2:$A$11,0))</f>
        <v>蔥油雞腿飯</v>
      </c>
      <c r="G6014" s="12" t="str">
        <f aca="false">INDEX(品項主檔!$C$2:$C$11,MATCH($E6014,品項主檔!$A$2:$A$11,0))</f>
        <v>主食</v>
      </c>
      <c r="H6014" s="17" t="n">
        <f aca="false">SUMIFS(品項年度售價!$D$2:$D$31,品項年度售價!$A$2:$A$31,$B6014,品項年度售價!$B$2:$B$31,$E6014)</f>
        <v>240</v>
      </c>
      <c r="I6014" s="4" t="n">
        <v>665</v>
      </c>
      <c r="J6014" s="14" t="n">
        <f aca="false">H6014*I6014</f>
        <v>159600</v>
      </c>
    </row>
    <row r="6015" customFormat="false" ht="15" hidden="false" customHeight="false" outlineLevel="0" collapsed="false">
      <c r="A6015" s="6" t="str">
        <f aca="false">TEXT(B6015,"0")&amp;"-"&amp;TEXT(C6015,"00")</f>
        <v>2026-08</v>
      </c>
      <c r="B6015" s="4" t="n">
        <v>2026</v>
      </c>
      <c r="C6015" s="4" t="n">
        <v>8</v>
      </c>
      <c r="D6015" s="9" t="s">
        <v>325</v>
      </c>
      <c r="E6015" s="9" t="s">
        <v>356</v>
      </c>
      <c r="F6015" s="12" t="str">
        <f aca="false">INDEX(品項主檔!$B$2:$B$11,MATCH($E6015,品項主檔!$A$2:$A$11,0))</f>
        <v>黑胡椒豬排飯</v>
      </c>
      <c r="G6015" s="12" t="str">
        <f aca="false">INDEX(品項主檔!$C$2:$C$11,MATCH($E6015,品項主檔!$A$2:$A$11,0))</f>
        <v>主食</v>
      </c>
      <c r="H6015" s="17" t="n">
        <f aca="false">SUMIFS(品項年度售價!$D$2:$D$31,品項年度售價!$A$2:$A$31,$B6015,品項年度售價!$B$2:$B$31,$E6015)</f>
        <v>255</v>
      </c>
      <c r="I6015" s="4" t="n">
        <v>543</v>
      </c>
      <c r="J6015" s="14" t="n">
        <f aca="false">H6015*I6015</f>
        <v>138465</v>
      </c>
    </row>
    <row r="6016" customFormat="false" ht="15" hidden="false" customHeight="false" outlineLevel="0" collapsed="false">
      <c r="A6016" s="6" t="str">
        <f aca="false">TEXT(B6016,"0")&amp;"-"&amp;TEXT(C6016,"00")</f>
        <v>2026-08</v>
      </c>
      <c r="B6016" s="4" t="n">
        <v>2026</v>
      </c>
      <c r="C6016" s="4" t="n">
        <v>8</v>
      </c>
      <c r="D6016" s="9" t="s">
        <v>325</v>
      </c>
      <c r="E6016" s="9" t="s">
        <v>358</v>
      </c>
      <c r="F6016" s="12" t="str">
        <f aca="false">INDEX(品項主檔!$B$2:$B$11,MATCH($E6016,品項主檔!$A$2:$A$11,0))</f>
        <v>麻油雞湯麵</v>
      </c>
      <c r="G6016" s="12" t="str">
        <f aca="false">INDEX(品項主檔!$C$2:$C$11,MATCH($E6016,品項主檔!$A$2:$A$11,0))</f>
        <v>主食</v>
      </c>
      <c r="H6016" s="17" t="n">
        <f aca="false">SUMIFS(品項年度售價!$D$2:$D$31,品項年度售價!$A$2:$A$31,$B6016,品項年度售價!$B$2:$B$31,$E6016)</f>
        <v>320</v>
      </c>
      <c r="I6016" s="4" t="n">
        <v>227</v>
      </c>
      <c r="J6016" s="14" t="n">
        <f aca="false">H6016*I6016</f>
        <v>72640</v>
      </c>
    </row>
    <row r="6017" customFormat="false" ht="15" hidden="false" customHeight="false" outlineLevel="0" collapsed="false">
      <c r="A6017" s="6" t="str">
        <f aca="false">TEXT(B6017,"0")&amp;"-"&amp;TEXT(C6017,"00")</f>
        <v>2026-08</v>
      </c>
      <c r="B6017" s="4" t="n">
        <v>2026</v>
      </c>
      <c r="C6017" s="4" t="n">
        <v>8</v>
      </c>
      <c r="D6017" s="9" t="s">
        <v>325</v>
      </c>
      <c r="E6017" s="9" t="s">
        <v>360</v>
      </c>
      <c r="F6017" s="12" t="str">
        <f aca="false">INDEX(品項主檔!$B$2:$B$11,MATCH($E6017,品項主檔!$A$2:$A$11,0))</f>
        <v>塔香涼麵</v>
      </c>
      <c r="G6017" s="12" t="str">
        <f aca="false">INDEX(品項主檔!$C$2:$C$11,MATCH($E6017,品項主檔!$A$2:$A$11,0))</f>
        <v>主食</v>
      </c>
      <c r="H6017" s="17" t="n">
        <f aca="false">SUMIFS(品項年度售價!$D$2:$D$31,品項年度售價!$A$2:$A$31,$B6017,品項年度售價!$B$2:$B$31,$E6017)</f>
        <v>195</v>
      </c>
      <c r="I6017" s="4" t="n">
        <v>1030</v>
      </c>
      <c r="J6017" s="14" t="n">
        <f aca="false">H6017*I6017</f>
        <v>200850</v>
      </c>
    </row>
    <row r="6018" customFormat="false" ht="15" hidden="false" customHeight="false" outlineLevel="0" collapsed="false">
      <c r="A6018" s="6" t="str">
        <f aca="false">TEXT(B6018,"0")&amp;"-"&amp;TEXT(C6018,"00")</f>
        <v>2026-08</v>
      </c>
      <c r="B6018" s="4" t="n">
        <v>2026</v>
      </c>
      <c r="C6018" s="4" t="n">
        <v>8</v>
      </c>
      <c r="D6018" s="9" t="s">
        <v>325</v>
      </c>
      <c r="E6018" s="9" t="s">
        <v>362</v>
      </c>
      <c r="F6018" s="12" t="str">
        <f aca="false">INDEX(品項主檔!$B$2:$B$11,MATCH($E6018,品項主檔!$A$2:$A$11,0))</f>
        <v>海鮮炒飯</v>
      </c>
      <c r="G6018" s="12" t="str">
        <f aca="false">INDEX(品項主檔!$C$2:$C$11,MATCH($E6018,品項主檔!$A$2:$A$11,0))</f>
        <v>主食</v>
      </c>
      <c r="H6018" s="17" t="n">
        <f aca="false">SUMIFS(品項年度售價!$D$2:$D$31,品項年度售價!$A$2:$A$31,$B6018,品項年度售價!$B$2:$B$31,$E6018)</f>
        <v>265</v>
      </c>
      <c r="I6018" s="4" t="n">
        <v>505</v>
      </c>
      <c r="J6018" s="14" t="n">
        <f aca="false">H6018*I6018</f>
        <v>133825</v>
      </c>
    </row>
    <row r="6019" customFormat="false" ht="15" hidden="false" customHeight="false" outlineLevel="0" collapsed="false">
      <c r="A6019" s="6" t="str">
        <f aca="false">TEXT(B6019,"0")&amp;"-"&amp;TEXT(C6019,"00")</f>
        <v>2026-08</v>
      </c>
      <c r="B6019" s="4" t="n">
        <v>2026</v>
      </c>
      <c r="C6019" s="4" t="n">
        <v>8</v>
      </c>
      <c r="D6019" s="9" t="s">
        <v>325</v>
      </c>
      <c r="E6019" s="9" t="s">
        <v>364</v>
      </c>
      <c r="F6019" s="12" t="str">
        <f aca="false">INDEX(品項主檔!$B$2:$B$11,MATCH($E6019,品項主檔!$A$2:$A$11,0))</f>
        <v>酸辣湯</v>
      </c>
      <c r="G6019" s="12" t="str">
        <f aca="false">INDEX(品項主檔!$C$2:$C$11,MATCH($E6019,品項主檔!$A$2:$A$11,0))</f>
        <v>湯品</v>
      </c>
      <c r="H6019" s="17" t="n">
        <f aca="false">SUMIFS(品項年度售價!$D$2:$D$31,品項年度售價!$A$2:$A$31,$B6019,品項年度售價!$B$2:$B$31,$E6019)</f>
        <v>65</v>
      </c>
      <c r="I6019" s="4" t="n">
        <v>2734</v>
      </c>
      <c r="J6019" s="14" t="n">
        <f aca="false">H6019*I6019</f>
        <v>177710</v>
      </c>
    </row>
    <row r="6020" customFormat="false" ht="15" hidden="false" customHeight="false" outlineLevel="0" collapsed="false">
      <c r="A6020" s="6" t="str">
        <f aca="false">TEXT(B6020,"0")&amp;"-"&amp;TEXT(C6020,"00")</f>
        <v>2026-08</v>
      </c>
      <c r="B6020" s="4" t="n">
        <v>2026</v>
      </c>
      <c r="C6020" s="4" t="n">
        <v>8</v>
      </c>
      <c r="D6020" s="9" t="s">
        <v>325</v>
      </c>
      <c r="E6020" s="9" t="s">
        <v>367</v>
      </c>
      <c r="F6020" s="12" t="str">
        <f aca="false">INDEX(品項主檔!$B$2:$B$11,MATCH($E6020,品項主檔!$A$2:$A$11,0))</f>
        <v>招牌滷味拼盤</v>
      </c>
      <c r="G6020" s="12" t="str">
        <f aca="false">INDEX(品項主檔!$C$2:$C$11,MATCH($E6020,品項主檔!$A$2:$A$11,0))</f>
        <v>小菜</v>
      </c>
      <c r="H6020" s="17" t="n">
        <f aca="false">SUMIFS(品項年度售價!$D$2:$D$31,品項年度售價!$A$2:$A$31,$B6020,品項年度售價!$B$2:$B$31,$E6020)</f>
        <v>130</v>
      </c>
      <c r="I6020" s="4" t="n">
        <v>2604</v>
      </c>
      <c r="J6020" s="14" t="n">
        <f aca="false">H6020*I6020</f>
        <v>338520</v>
      </c>
    </row>
    <row r="6021" customFormat="false" ht="15" hidden="false" customHeight="false" outlineLevel="0" collapsed="false">
      <c r="A6021" s="6" t="str">
        <f aca="false">TEXT(B6021,"0")&amp;"-"&amp;TEXT(C6021,"00")</f>
        <v>2026-08</v>
      </c>
      <c r="B6021" s="4" t="n">
        <v>2026</v>
      </c>
      <c r="C6021" s="4" t="n">
        <v>8</v>
      </c>
      <c r="D6021" s="9" t="s">
        <v>325</v>
      </c>
      <c r="E6021" s="9" t="s">
        <v>370</v>
      </c>
      <c r="F6021" s="12" t="str">
        <f aca="false">INDEX(品項主檔!$B$2:$B$11,MATCH($E6021,品項主檔!$A$2:$A$11,0))</f>
        <v>古早味紅茶</v>
      </c>
      <c r="G6021" s="12" t="str">
        <f aca="false">INDEX(品項主檔!$C$2:$C$11,MATCH($E6021,品項主檔!$A$2:$A$11,0))</f>
        <v>飲品</v>
      </c>
      <c r="H6021" s="17" t="n">
        <f aca="false">SUMIFS(品項年度售價!$D$2:$D$31,品項年度售價!$A$2:$A$31,$B6021,品項年度售價!$B$2:$B$31,$E6021)</f>
        <v>45</v>
      </c>
      <c r="I6021" s="4" t="n">
        <v>6522</v>
      </c>
      <c r="J6021" s="14" t="n">
        <f aca="false">H6021*I6021</f>
        <v>293490</v>
      </c>
    </row>
    <row r="6022" customFormat="false" ht="15" hidden="false" customHeight="false" outlineLevel="0" collapsed="false">
      <c r="A6022" s="6" t="str">
        <f aca="false">TEXT(B6022,"0")&amp;"-"&amp;TEXT(C6022,"00")</f>
        <v>2026-08</v>
      </c>
      <c r="B6022" s="4" t="n">
        <v>2026</v>
      </c>
      <c r="C6022" s="4" t="n">
        <v>8</v>
      </c>
      <c r="D6022" s="9" t="s">
        <v>328</v>
      </c>
      <c r="E6022" s="9" t="s">
        <v>349</v>
      </c>
      <c r="F6022" s="12" t="str">
        <f aca="false">INDEX(品項主檔!$B$2:$B$11,MATCH($E6022,品項主檔!$A$2:$A$11,0))</f>
        <v>招牌牛肉麵</v>
      </c>
      <c r="G6022" s="12" t="str">
        <f aca="false">INDEX(品項主檔!$C$2:$C$11,MATCH($E6022,品項主檔!$A$2:$A$11,0))</f>
        <v>主食</v>
      </c>
      <c r="H6022" s="17" t="n">
        <f aca="false">SUMIFS(品項年度售價!$D$2:$D$31,品項年度售價!$A$2:$A$31,$B6022,品項年度售價!$B$2:$B$31,$E6022)</f>
        <v>305</v>
      </c>
      <c r="I6022" s="4" t="n">
        <v>386</v>
      </c>
      <c r="J6022" s="14" t="n">
        <f aca="false">H6022*I6022</f>
        <v>117730</v>
      </c>
    </row>
    <row r="6023" customFormat="false" ht="15" hidden="false" customHeight="false" outlineLevel="0" collapsed="false">
      <c r="A6023" s="6" t="str">
        <f aca="false">TEXT(B6023,"0")&amp;"-"&amp;TEXT(C6023,"00")</f>
        <v>2026-08</v>
      </c>
      <c r="B6023" s="4" t="n">
        <v>2026</v>
      </c>
      <c r="C6023" s="4" t="n">
        <v>8</v>
      </c>
      <c r="D6023" s="9" t="s">
        <v>328</v>
      </c>
      <c r="E6023" s="9" t="s">
        <v>352</v>
      </c>
      <c r="F6023" s="12" t="str">
        <f aca="false">INDEX(品項主檔!$B$2:$B$11,MATCH($E6023,品項主檔!$A$2:$A$11,0))</f>
        <v>三杯雞定食</v>
      </c>
      <c r="G6023" s="12" t="str">
        <f aca="false">INDEX(品項主檔!$C$2:$C$11,MATCH($E6023,品項主檔!$A$2:$A$11,0))</f>
        <v>主食</v>
      </c>
      <c r="H6023" s="17" t="n">
        <f aca="false">SUMIFS(品項年度售價!$D$2:$D$31,品項年度售價!$A$2:$A$31,$B6023,品項年度售價!$B$2:$B$31,$E6023)</f>
        <v>275</v>
      </c>
      <c r="I6023" s="4" t="n">
        <v>426</v>
      </c>
      <c r="J6023" s="14" t="n">
        <f aca="false">H6023*I6023</f>
        <v>117150</v>
      </c>
    </row>
    <row r="6024" customFormat="false" ht="15" hidden="false" customHeight="false" outlineLevel="0" collapsed="false">
      <c r="A6024" s="6" t="str">
        <f aca="false">TEXT(B6024,"0")&amp;"-"&amp;TEXT(C6024,"00")</f>
        <v>2026-08</v>
      </c>
      <c r="B6024" s="4" t="n">
        <v>2026</v>
      </c>
      <c r="C6024" s="4" t="n">
        <v>8</v>
      </c>
      <c r="D6024" s="9" t="s">
        <v>328</v>
      </c>
      <c r="E6024" s="9" t="s">
        <v>354</v>
      </c>
      <c r="F6024" s="12" t="str">
        <f aca="false">INDEX(品項主檔!$B$2:$B$11,MATCH($E6024,品項主檔!$A$2:$A$11,0))</f>
        <v>蔥油雞腿飯</v>
      </c>
      <c r="G6024" s="12" t="str">
        <f aca="false">INDEX(品項主檔!$C$2:$C$11,MATCH($E6024,品項主檔!$A$2:$A$11,0))</f>
        <v>主食</v>
      </c>
      <c r="H6024" s="17" t="n">
        <f aca="false">SUMIFS(品項年度售價!$D$2:$D$31,品項年度售價!$A$2:$A$31,$B6024,品項年度售價!$B$2:$B$31,$E6024)</f>
        <v>240</v>
      </c>
      <c r="I6024" s="4" t="n">
        <v>468</v>
      </c>
      <c r="J6024" s="14" t="n">
        <f aca="false">H6024*I6024</f>
        <v>112320</v>
      </c>
    </row>
    <row r="6025" customFormat="false" ht="15" hidden="false" customHeight="false" outlineLevel="0" collapsed="false">
      <c r="A6025" s="6" t="str">
        <f aca="false">TEXT(B6025,"0")&amp;"-"&amp;TEXT(C6025,"00")</f>
        <v>2026-08</v>
      </c>
      <c r="B6025" s="4" t="n">
        <v>2026</v>
      </c>
      <c r="C6025" s="4" t="n">
        <v>8</v>
      </c>
      <c r="D6025" s="9" t="s">
        <v>328</v>
      </c>
      <c r="E6025" s="9" t="s">
        <v>356</v>
      </c>
      <c r="F6025" s="12" t="str">
        <f aca="false">INDEX(品項主檔!$B$2:$B$11,MATCH($E6025,品項主檔!$A$2:$A$11,0))</f>
        <v>黑胡椒豬排飯</v>
      </c>
      <c r="G6025" s="12" t="str">
        <f aca="false">INDEX(品項主檔!$C$2:$C$11,MATCH($E6025,品項主檔!$A$2:$A$11,0))</f>
        <v>主食</v>
      </c>
      <c r="H6025" s="17" t="n">
        <f aca="false">SUMIFS(品項年度售價!$D$2:$D$31,品項年度售價!$A$2:$A$31,$B6025,品項年度售價!$B$2:$B$31,$E6025)</f>
        <v>255</v>
      </c>
      <c r="I6025" s="4" t="n">
        <v>441</v>
      </c>
      <c r="J6025" s="14" t="n">
        <f aca="false">H6025*I6025</f>
        <v>112455</v>
      </c>
    </row>
    <row r="6026" customFormat="false" ht="15" hidden="false" customHeight="false" outlineLevel="0" collapsed="false">
      <c r="A6026" s="6" t="str">
        <f aca="false">TEXT(B6026,"0")&amp;"-"&amp;TEXT(C6026,"00")</f>
        <v>2026-08</v>
      </c>
      <c r="B6026" s="4" t="n">
        <v>2026</v>
      </c>
      <c r="C6026" s="4" t="n">
        <v>8</v>
      </c>
      <c r="D6026" s="9" t="s">
        <v>328</v>
      </c>
      <c r="E6026" s="9" t="s">
        <v>358</v>
      </c>
      <c r="F6026" s="12" t="str">
        <f aca="false">INDEX(品項主檔!$B$2:$B$11,MATCH($E6026,品項主檔!$A$2:$A$11,0))</f>
        <v>麻油雞湯麵</v>
      </c>
      <c r="G6026" s="12" t="str">
        <f aca="false">INDEX(品項主檔!$C$2:$C$11,MATCH($E6026,品項主檔!$A$2:$A$11,0))</f>
        <v>主食</v>
      </c>
      <c r="H6026" s="17" t="n">
        <f aca="false">SUMIFS(品項年度售價!$D$2:$D$31,品項年度售價!$A$2:$A$31,$B6026,品項年度售價!$B$2:$B$31,$E6026)</f>
        <v>320</v>
      </c>
      <c r="I6026" s="4" t="n">
        <v>261</v>
      </c>
      <c r="J6026" s="14" t="n">
        <f aca="false">H6026*I6026</f>
        <v>83520</v>
      </c>
    </row>
    <row r="6027" customFormat="false" ht="15" hidden="false" customHeight="false" outlineLevel="0" collapsed="false">
      <c r="A6027" s="6" t="str">
        <f aca="false">TEXT(B6027,"0")&amp;"-"&amp;TEXT(C6027,"00")</f>
        <v>2026-08</v>
      </c>
      <c r="B6027" s="4" t="n">
        <v>2026</v>
      </c>
      <c r="C6027" s="4" t="n">
        <v>8</v>
      </c>
      <c r="D6027" s="9" t="s">
        <v>328</v>
      </c>
      <c r="E6027" s="9" t="s">
        <v>360</v>
      </c>
      <c r="F6027" s="12" t="str">
        <f aca="false">INDEX(品項主檔!$B$2:$B$11,MATCH($E6027,品項主檔!$A$2:$A$11,0))</f>
        <v>塔香涼麵</v>
      </c>
      <c r="G6027" s="12" t="str">
        <f aca="false">INDEX(品項主檔!$C$2:$C$11,MATCH($E6027,品項主檔!$A$2:$A$11,0))</f>
        <v>主食</v>
      </c>
      <c r="H6027" s="17" t="n">
        <f aca="false">SUMIFS(品項年度售價!$D$2:$D$31,品項年度售價!$A$2:$A$31,$B6027,品項年度售價!$B$2:$B$31,$E6027)</f>
        <v>195</v>
      </c>
      <c r="I6027" s="4" t="n">
        <v>726</v>
      </c>
      <c r="J6027" s="14" t="n">
        <f aca="false">H6027*I6027</f>
        <v>141570</v>
      </c>
    </row>
    <row r="6028" customFormat="false" ht="15" hidden="false" customHeight="false" outlineLevel="0" collapsed="false">
      <c r="A6028" s="6" t="str">
        <f aca="false">TEXT(B6028,"0")&amp;"-"&amp;TEXT(C6028,"00")</f>
        <v>2026-08</v>
      </c>
      <c r="B6028" s="4" t="n">
        <v>2026</v>
      </c>
      <c r="C6028" s="4" t="n">
        <v>8</v>
      </c>
      <c r="D6028" s="9" t="s">
        <v>328</v>
      </c>
      <c r="E6028" s="9" t="s">
        <v>362</v>
      </c>
      <c r="F6028" s="12" t="str">
        <f aca="false">INDEX(品項主檔!$B$2:$B$11,MATCH($E6028,品項主檔!$A$2:$A$11,0))</f>
        <v>海鮮炒飯</v>
      </c>
      <c r="G6028" s="12" t="str">
        <f aca="false">INDEX(品項主檔!$C$2:$C$11,MATCH($E6028,品項主檔!$A$2:$A$11,0))</f>
        <v>主食</v>
      </c>
      <c r="H6028" s="17" t="n">
        <f aca="false">SUMIFS(品項年度售價!$D$2:$D$31,品項年度售價!$A$2:$A$31,$B6028,品項年度售價!$B$2:$B$31,$E6028)</f>
        <v>265</v>
      </c>
      <c r="I6028" s="4" t="n">
        <v>590</v>
      </c>
      <c r="J6028" s="14" t="n">
        <f aca="false">H6028*I6028</f>
        <v>156350</v>
      </c>
    </row>
    <row r="6029" customFormat="false" ht="15" hidden="false" customHeight="false" outlineLevel="0" collapsed="false">
      <c r="A6029" s="6" t="str">
        <f aca="false">TEXT(B6029,"0")&amp;"-"&amp;TEXT(C6029,"00")</f>
        <v>2026-08</v>
      </c>
      <c r="B6029" s="4" t="n">
        <v>2026</v>
      </c>
      <c r="C6029" s="4" t="n">
        <v>8</v>
      </c>
      <c r="D6029" s="9" t="s">
        <v>328</v>
      </c>
      <c r="E6029" s="9" t="s">
        <v>364</v>
      </c>
      <c r="F6029" s="12" t="str">
        <f aca="false">INDEX(品項主檔!$B$2:$B$11,MATCH($E6029,品項主檔!$A$2:$A$11,0))</f>
        <v>酸辣湯</v>
      </c>
      <c r="G6029" s="12" t="str">
        <f aca="false">INDEX(品項主檔!$C$2:$C$11,MATCH($E6029,品項主檔!$A$2:$A$11,0))</f>
        <v>湯品</v>
      </c>
      <c r="H6029" s="17" t="n">
        <f aca="false">SUMIFS(品項年度售價!$D$2:$D$31,品項年度售價!$A$2:$A$31,$B6029,品項年度售價!$B$2:$B$31,$E6029)</f>
        <v>65</v>
      </c>
      <c r="I6029" s="4" t="n">
        <v>1852</v>
      </c>
      <c r="J6029" s="14" t="n">
        <f aca="false">H6029*I6029</f>
        <v>120380</v>
      </c>
    </row>
    <row r="6030" customFormat="false" ht="15" hidden="false" customHeight="false" outlineLevel="0" collapsed="false">
      <c r="A6030" s="6" t="str">
        <f aca="false">TEXT(B6030,"0")&amp;"-"&amp;TEXT(C6030,"00")</f>
        <v>2026-08</v>
      </c>
      <c r="B6030" s="4" t="n">
        <v>2026</v>
      </c>
      <c r="C6030" s="4" t="n">
        <v>8</v>
      </c>
      <c r="D6030" s="9" t="s">
        <v>328</v>
      </c>
      <c r="E6030" s="9" t="s">
        <v>367</v>
      </c>
      <c r="F6030" s="12" t="str">
        <f aca="false">INDEX(品項主檔!$B$2:$B$11,MATCH($E6030,品項主檔!$A$2:$A$11,0))</f>
        <v>招牌滷味拼盤</v>
      </c>
      <c r="G6030" s="12" t="str">
        <f aca="false">INDEX(品項主檔!$C$2:$C$11,MATCH($E6030,品項主檔!$A$2:$A$11,0))</f>
        <v>小菜</v>
      </c>
      <c r="H6030" s="17" t="n">
        <f aca="false">SUMIFS(品項年度售價!$D$2:$D$31,品項年度售價!$A$2:$A$31,$B6030,品項年度售價!$B$2:$B$31,$E6030)</f>
        <v>130</v>
      </c>
      <c r="I6030" s="4" t="n">
        <v>2200</v>
      </c>
      <c r="J6030" s="14" t="n">
        <f aca="false">H6030*I6030</f>
        <v>286000</v>
      </c>
    </row>
    <row r="6031" customFormat="false" ht="15" hidden="false" customHeight="false" outlineLevel="0" collapsed="false">
      <c r="A6031" s="6" t="str">
        <f aca="false">TEXT(B6031,"0")&amp;"-"&amp;TEXT(C6031,"00")</f>
        <v>2026-08</v>
      </c>
      <c r="B6031" s="4" t="n">
        <v>2026</v>
      </c>
      <c r="C6031" s="4" t="n">
        <v>8</v>
      </c>
      <c r="D6031" s="9" t="s">
        <v>328</v>
      </c>
      <c r="E6031" s="9" t="s">
        <v>370</v>
      </c>
      <c r="F6031" s="12" t="str">
        <f aca="false">INDEX(品項主檔!$B$2:$B$11,MATCH($E6031,品項主檔!$A$2:$A$11,0))</f>
        <v>古早味紅茶</v>
      </c>
      <c r="G6031" s="12" t="str">
        <f aca="false">INDEX(品項主檔!$C$2:$C$11,MATCH($E6031,品項主檔!$A$2:$A$11,0))</f>
        <v>飲品</v>
      </c>
      <c r="H6031" s="17" t="n">
        <f aca="false">SUMIFS(品項年度售價!$D$2:$D$31,品項年度售價!$A$2:$A$31,$B6031,品項年度售價!$B$2:$B$31,$E6031)</f>
        <v>45</v>
      </c>
      <c r="I6031" s="4" t="n">
        <v>5716</v>
      </c>
      <c r="J6031" s="14" t="n">
        <f aca="false">H6031*I6031</f>
        <v>257220</v>
      </c>
    </row>
    <row r="6032" customFormat="false" ht="15" hidden="false" customHeight="false" outlineLevel="0" collapsed="false">
      <c r="A6032" s="6" t="str">
        <f aca="false">TEXT(B6032,"0")&amp;"-"&amp;TEXT(C6032,"00")</f>
        <v>2026-08</v>
      </c>
      <c r="B6032" s="4" t="n">
        <v>2026</v>
      </c>
      <c r="C6032" s="4" t="n">
        <v>8</v>
      </c>
      <c r="D6032" s="9" t="s">
        <v>330</v>
      </c>
      <c r="E6032" s="9" t="s">
        <v>349</v>
      </c>
      <c r="F6032" s="12" t="str">
        <f aca="false">INDEX(品項主檔!$B$2:$B$11,MATCH($E6032,品項主檔!$A$2:$A$11,0))</f>
        <v>招牌牛肉麵</v>
      </c>
      <c r="G6032" s="12" t="str">
        <f aca="false">INDEX(品項主檔!$C$2:$C$11,MATCH($E6032,品項主檔!$A$2:$A$11,0))</f>
        <v>主食</v>
      </c>
      <c r="H6032" s="17" t="n">
        <f aca="false">SUMIFS(品項年度售價!$D$2:$D$31,品項年度售價!$A$2:$A$31,$B6032,品項年度售價!$B$2:$B$31,$E6032)</f>
        <v>305</v>
      </c>
      <c r="I6032" s="4" t="n">
        <v>271</v>
      </c>
      <c r="J6032" s="14" t="n">
        <f aca="false">H6032*I6032</f>
        <v>82655</v>
      </c>
    </row>
    <row r="6033" customFormat="false" ht="15" hidden="false" customHeight="false" outlineLevel="0" collapsed="false">
      <c r="A6033" s="6" t="str">
        <f aca="false">TEXT(B6033,"0")&amp;"-"&amp;TEXT(C6033,"00")</f>
        <v>2026-08</v>
      </c>
      <c r="B6033" s="4" t="n">
        <v>2026</v>
      </c>
      <c r="C6033" s="4" t="n">
        <v>8</v>
      </c>
      <c r="D6033" s="9" t="s">
        <v>330</v>
      </c>
      <c r="E6033" s="9" t="s">
        <v>352</v>
      </c>
      <c r="F6033" s="12" t="str">
        <f aca="false">INDEX(品項主檔!$B$2:$B$11,MATCH($E6033,品項主檔!$A$2:$A$11,0))</f>
        <v>三杯雞定食</v>
      </c>
      <c r="G6033" s="12" t="str">
        <f aca="false">INDEX(品項主檔!$C$2:$C$11,MATCH($E6033,品項主檔!$A$2:$A$11,0))</f>
        <v>主食</v>
      </c>
      <c r="H6033" s="17" t="n">
        <f aca="false">SUMIFS(品項年度售價!$D$2:$D$31,品項年度售價!$A$2:$A$31,$B6033,品項年度售價!$B$2:$B$31,$E6033)</f>
        <v>275</v>
      </c>
      <c r="I6033" s="4" t="n">
        <v>370</v>
      </c>
      <c r="J6033" s="14" t="n">
        <f aca="false">H6033*I6033</f>
        <v>101750</v>
      </c>
    </row>
    <row r="6034" customFormat="false" ht="15" hidden="false" customHeight="false" outlineLevel="0" collapsed="false">
      <c r="A6034" s="6" t="str">
        <f aca="false">TEXT(B6034,"0")&amp;"-"&amp;TEXT(C6034,"00")</f>
        <v>2026-08</v>
      </c>
      <c r="B6034" s="4" t="n">
        <v>2026</v>
      </c>
      <c r="C6034" s="4" t="n">
        <v>8</v>
      </c>
      <c r="D6034" s="9" t="s">
        <v>330</v>
      </c>
      <c r="E6034" s="9" t="s">
        <v>354</v>
      </c>
      <c r="F6034" s="12" t="str">
        <f aca="false">INDEX(品項主檔!$B$2:$B$11,MATCH($E6034,品項主檔!$A$2:$A$11,0))</f>
        <v>蔥油雞腿飯</v>
      </c>
      <c r="G6034" s="12" t="str">
        <f aca="false">INDEX(品項主檔!$C$2:$C$11,MATCH($E6034,品項主檔!$A$2:$A$11,0))</f>
        <v>主食</v>
      </c>
      <c r="H6034" s="17" t="n">
        <f aca="false">SUMIFS(品項年度售價!$D$2:$D$31,品項年度售價!$A$2:$A$31,$B6034,品項年度售價!$B$2:$B$31,$E6034)</f>
        <v>240</v>
      </c>
      <c r="I6034" s="4" t="n">
        <v>371</v>
      </c>
      <c r="J6034" s="14" t="n">
        <f aca="false">H6034*I6034</f>
        <v>89040</v>
      </c>
    </row>
    <row r="6035" customFormat="false" ht="15" hidden="false" customHeight="false" outlineLevel="0" collapsed="false">
      <c r="A6035" s="6" t="str">
        <f aca="false">TEXT(B6035,"0")&amp;"-"&amp;TEXT(C6035,"00")</f>
        <v>2026-08</v>
      </c>
      <c r="B6035" s="4" t="n">
        <v>2026</v>
      </c>
      <c r="C6035" s="4" t="n">
        <v>8</v>
      </c>
      <c r="D6035" s="9" t="s">
        <v>330</v>
      </c>
      <c r="E6035" s="9" t="s">
        <v>356</v>
      </c>
      <c r="F6035" s="12" t="str">
        <f aca="false">INDEX(品項主檔!$B$2:$B$11,MATCH($E6035,品項主檔!$A$2:$A$11,0))</f>
        <v>黑胡椒豬排飯</v>
      </c>
      <c r="G6035" s="12" t="str">
        <f aca="false">INDEX(品項主檔!$C$2:$C$11,MATCH($E6035,品項主檔!$A$2:$A$11,0))</f>
        <v>主食</v>
      </c>
      <c r="H6035" s="17" t="n">
        <f aca="false">SUMIFS(品項年度售價!$D$2:$D$31,品項年度售價!$A$2:$A$31,$B6035,品項年度售價!$B$2:$B$31,$E6035)</f>
        <v>255</v>
      </c>
      <c r="I6035" s="4" t="n">
        <v>357</v>
      </c>
      <c r="J6035" s="14" t="n">
        <f aca="false">H6035*I6035</f>
        <v>91035</v>
      </c>
    </row>
    <row r="6036" customFormat="false" ht="15" hidden="false" customHeight="false" outlineLevel="0" collapsed="false">
      <c r="A6036" s="6" t="str">
        <f aca="false">TEXT(B6036,"0")&amp;"-"&amp;TEXT(C6036,"00")</f>
        <v>2026-08</v>
      </c>
      <c r="B6036" s="4" t="n">
        <v>2026</v>
      </c>
      <c r="C6036" s="4" t="n">
        <v>8</v>
      </c>
      <c r="D6036" s="9" t="s">
        <v>330</v>
      </c>
      <c r="E6036" s="9" t="s">
        <v>358</v>
      </c>
      <c r="F6036" s="12" t="str">
        <f aca="false">INDEX(品項主檔!$B$2:$B$11,MATCH($E6036,品項主檔!$A$2:$A$11,0))</f>
        <v>麻油雞湯麵</v>
      </c>
      <c r="G6036" s="12" t="str">
        <f aca="false">INDEX(品項主檔!$C$2:$C$11,MATCH($E6036,品項主檔!$A$2:$A$11,0))</f>
        <v>主食</v>
      </c>
      <c r="H6036" s="17" t="n">
        <f aca="false">SUMIFS(品項年度售價!$D$2:$D$31,品項年度售價!$A$2:$A$31,$B6036,品項年度售價!$B$2:$B$31,$E6036)</f>
        <v>320</v>
      </c>
      <c r="I6036" s="4" t="n">
        <v>142</v>
      </c>
      <c r="J6036" s="14" t="n">
        <f aca="false">H6036*I6036</f>
        <v>45440</v>
      </c>
    </row>
    <row r="6037" customFormat="false" ht="15" hidden="false" customHeight="false" outlineLevel="0" collapsed="false">
      <c r="A6037" s="6" t="str">
        <f aca="false">TEXT(B6037,"0")&amp;"-"&amp;TEXT(C6037,"00")</f>
        <v>2026-08</v>
      </c>
      <c r="B6037" s="4" t="n">
        <v>2026</v>
      </c>
      <c r="C6037" s="4" t="n">
        <v>8</v>
      </c>
      <c r="D6037" s="9" t="s">
        <v>330</v>
      </c>
      <c r="E6037" s="9" t="s">
        <v>360</v>
      </c>
      <c r="F6037" s="12" t="str">
        <f aca="false">INDEX(品項主檔!$B$2:$B$11,MATCH($E6037,品項主檔!$A$2:$A$11,0))</f>
        <v>塔香涼麵</v>
      </c>
      <c r="G6037" s="12" t="str">
        <f aca="false">INDEX(品項主檔!$C$2:$C$11,MATCH($E6037,品項主檔!$A$2:$A$11,0))</f>
        <v>主食</v>
      </c>
      <c r="H6037" s="17" t="n">
        <f aca="false">SUMIFS(品項年度售價!$D$2:$D$31,品項年度售價!$A$2:$A$31,$B6037,品項年度售價!$B$2:$B$31,$E6037)</f>
        <v>195</v>
      </c>
      <c r="I6037" s="4" t="n">
        <v>532</v>
      </c>
      <c r="J6037" s="14" t="n">
        <f aca="false">H6037*I6037</f>
        <v>103740</v>
      </c>
    </row>
    <row r="6038" customFormat="false" ht="15" hidden="false" customHeight="false" outlineLevel="0" collapsed="false">
      <c r="A6038" s="6" t="str">
        <f aca="false">TEXT(B6038,"0")&amp;"-"&amp;TEXT(C6038,"00")</f>
        <v>2026-08</v>
      </c>
      <c r="B6038" s="4" t="n">
        <v>2026</v>
      </c>
      <c r="C6038" s="4" t="n">
        <v>8</v>
      </c>
      <c r="D6038" s="9" t="s">
        <v>330</v>
      </c>
      <c r="E6038" s="9" t="s">
        <v>362</v>
      </c>
      <c r="F6038" s="12" t="str">
        <f aca="false">INDEX(品項主檔!$B$2:$B$11,MATCH($E6038,品項主檔!$A$2:$A$11,0))</f>
        <v>海鮮炒飯</v>
      </c>
      <c r="G6038" s="12" t="str">
        <f aca="false">INDEX(品項主檔!$C$2:$C$11,MATCH($E6038,品項主檔!$A$2:$A$11,0))</f>
        <v>主食</v>
      </c>
      <c r="H6038" s="17" t="n">
        <f aca="false">SUMIFS(品項年度售價!$D$2:$D$31,品項年度售價!$A$2:$A$31,$B6038,品項年度售價!$B$2:$B$31,$E6038)</f>
        <v>265</v>
      </c>
      <c r="I6038" s="4" t="n">
        <v>288</v>
      </c>
      <c r="J6038" s="14" t="n">
        <f aca="false">H6038*I6038</f>
        <v>76320</v>
      </c>
    </row>
    <row r="6039" customFormat="false" ht="15" hidden="false" customHeight="false" outlineLevel="0" collapsed="false">
      <c r="A6039" s="6" t="str">
        <f aca="false">TEXT(B6039,"0")&amp;"-"&amp;TEXT(C6039,"00")</f>
        <v>2026-08</v>
      </c>
      <c r="B6039" s="4" t="n">
        <v>2026</v>
      </c>
      <c r="C6039" s="4" t="n">
        <v>8</v>
      </c>
      <c r="D6039" s="9" t="s">
        <v>330</v>
      </c>
      <c r="E6039" s="9" t="s">
        <v>364</v>
      </c>
      <c r="F6039" s="12" t="str">
        <f aca="false">INDEX(品項主檔!$B$2:$B$11,MATCH($E6039,品項主檔!$A$2:$A$11,0))</f>
        <v>酸辣湯</v>
      </c>
      <c r="G6039" s="12" t="str">
        <f aca="false">INDEX(品項主檔!$C$2:$C$11,MATCH($E6039,品項主檔!$A$2:$A$11,0))</f>
        <v>湯品</v>
      </c>
      <c r="H6039" s="17" t="n">
        <f aca="false">SUMIFS(品項年度售價!$D$2:$D$31,品項年度售價!$A$2:$A$31,$B6039,品項年度售價!$B$2:$B$31,$E6039)</f>
        <v>65</v>
      </c>
      <c r="I6039" s="4" t="n">
        <v>1381</v>
      </c>
      <c r="J6039" s="14" t="n">
        <f aca="false">H6039*I6039</f>
        <v>89765</v>
      </c>
    </row>
    <row r="6040" customFormat="false" ht="15" hidden="false" customHeight="false" outlineLevel="0" collapsed="false">
      <c r="A6040" s="6" t="str">
        <f aca="false">TEXT(B6040,"0")&amp;"-"&amp;TEXT(C6040,"00")</f>
        <v>2026-08</v>
      </c>
      <c r="B6040" s="4" t="n">
        <v>2026</v>
      </c>
      <c r="C6040" s="4" t="n">
        <v>8</v>
      </c>
      <c r="D6040" s="9" t="s">
        <v>330</v>
      </c>
      <c r="E6040" s="9" t="s">
        <v>367</v>
      </c>
      <c r="F6040" s="12" t="str">
        <f aca="false">INDEX(品項主檔!$B$2:$B$11,MATCH($E6040,品項主檔!$A$2:$A$11,0))</f>
        <v>招牌滷味拼盤</v>
      </c>
      <c r="G6040" s="12" t="str">
        <f aca="false">INDEX(品項主檔!$C$2:$C$11,MATCH($E6040,品項主檔!$A$2:$A$11,0))</f>
        <v>小菜</v>
      </c>
      <c r="H6040" s="17" t="n">
        <f aca="false">SUMIFS(品項年度售價!$D$2:$D$31,品項年度售價!$A$2:$A$31,$B6040,品項年度售價!$B$2:$B$31,$E6040)</f>
        <v>130</v>
      </c>
      <c r="I6040" s="4" t="n">
        <v>1306</v>
      </c>
      <c r="J6040" s="14" t="n">
        <f aca="false">H6040*I6040</f>
        <v>169780</v>
      </c>
    </row>
    <row r="6041" customFormat="false" ht="15" hidden="false" customHeight="false" outlineLevel="0" collapsed="false">
      <c r="A6041" s="6" t="str">
        <f aca="false">TEXT(B6041,"0")&amp;"-"&amp;TEXT(C6041,"00")</f>
        <v>2026-08</v>
      </c>
      <c r="B6041" s="4" t="n">
        <v>2026</v>
      </c>
      <c r="C6041" s="4" t="n">
        <v>8</v>
      </c>
      <c r="D6041" s="9" t="s">
        <v>330</v>
      </c>
      <c r="E6041" s="9" t="s">
        <v>370</v>
      </c>
      <c r="F6041" s="12" t="str">
        <f aca="false">INDEX(品項主檔!$B$2:$B$11,MATCH($E6041,品項主檔!$A$2:$A$11,0))</f>
        <v>古早味紅茶</v>
      </c>
      <c r="G6041" s="12" t="str">
        <f aca="false">INDEX(品項主檔!$C$2:$C$11,MATCH($E6041,品項主檔!$A$2:$A$11,0))</f>
        <v>飲品</v>
      </c>
      <c r="H6041" s="17" t="n">
        <f aca="false">SUMIFS(品項年度售價!$D$2:$D$31,品項年度售價!$A$2:$A$31,$B6041,品項年度售價!$B$2:$B$31,$E6041)</f>
        <v>45</v>
      </c>
      <c r="I6041" s="4" t="n">
        <v>4148</v>
      </c>
      <c r="J6041" s="14" t="n">
        <f aca="false">H6041*I6041</f>
        <v>186660</v>
      </c>
    </row>
    <row r="6042" customFormat="false" ht="15" hidden="false" customHeight="false" outlineLevel="0" collapsed="false">
      <c r="A6042" s="6" t="str">
        <f aca="false">TEXT(B6042,"0")&amp;"-"&amp;TEXT(C6042,"00")</f>
        <v>2026-08</v>
      </c>
      <c r="B6042" s="4" t="n">
        <v>2026</v>
      </c>
      <c r="C6042" s="4" t="n">
        <v>8</v>
      </c>
      <c r="D6042" s="9" t="s">
        <v>280</v>
      </c>
      <c r="E6042" s="9" t="s">
        <v>349</v>
      </c>
      <c r="F6042" s="12" t="str">
        <f aca="false">INDEX(品項主檔!$B$2:$B$11,MATCH($E6042,品項主檔!$A$2:$A$11,0))</f>
        <v>招牌牛肉麵</v>
      </c>
      <c r="G6042" s="12" t="str">
        <f aca="false">INDEX(品項主檔!$C$2:$C$11,MATCH($E6042,品項主檔!$A$2:$A$11,0))</f>
        <v>主食</v>
      </c>
      <c r="H6042" s="17" t="n">
        <f aca="false">SUMIFS(品項年度售價!$D$2:$D$31,品項年度售價!$A$2:$A$31,$B6042,品項年度售價!$B$2:$B$31,$E6042)</f>
        <v>305</v>
      </c>
      <c r="I6042" s="4" t="n">
        <v>472</v>
      </c>
      <c r="J6042" s="14" t="n">
        <f aca="false">H6042*I6042</f>
        <v>143960</v>
      </c>
    </row>
    <row r="6043" customFormat="false" ht="15" hidden="false" customHeight="false" outlineLevel="0" collapsed="false">
      <c r="A6043" s="6" t="str">
        <f aca="false">TEXT(B6043,"0")&amp;"-"&amp;TEXT(C6043,"00")</f>
        <v>2026-08</v>
      </c>
      <c r="B6043" s="4" t="n">
        <v>2026</v>
      </c>
      <c r="C6043" s="4" t="n">
        <v>8</v>
      </c>
      <c r="D6043" s="9" t="s">
        <v>280</v>
      </c>
      <c r="E6043" s="9" t="s">
        <v>352</v>
      </c>
      <c r="F6043" s="12" t="str">
        <f aca="false">INDEX(品項主檔!$B$2:$B$11,MATCH($E6043,品項主檔!$A$2:$A$11,0))</f>
        <v>三杯雞定食</v>
      </c>
      <c r="G6043" s="12" t="str">
        <f aca="false">INDEX(品項主檔!$C$2:$C$11,MATCH($E6043,品項主檔!$A$2:$A$11,0))</f>
        <v>主食</v>
      </c>
      <c r="H6043" s="17" t="n">
        <f aca="false">SUMIFS(品項年度售價!$D$2:$D$31,品項年度售價!$A$2:$A$31,$B6043,品項年度售價!$B$2:$B$31,$E6043)</f>
        <v>275</v>
      </c>
      <c r="I6043" s="4" t="n">
        <v>628</v>
      </c>
      <c r="J6043" s="14" t="n">
        <f aca="false">H6043*I6043</f>
        <v>172700</v>
      </c>
    </row>
    <row r="6044" customFormat="false" ht="15" hidden="false" customHeight="false" outlineLevel="0" collapsed="false">
      <c r="A6044" s="6" t="str">
        <f aca="false">TEXT(B6044,"0")&amp;"-"&amp;TEXT(C6044,"00")</f>
        <v>2026-08</v>
      </c>
      <c r="B6044" s="4" t="n">
        <v>2026</v>
      </c>
      <c r="C6044" s="4" t="n">
        <v>8</v>
      </c>
      <c r="D6044" s="9" t="s">
        <v>280</v>
      </c>
      <c r="E6044" s="9" t="s">
        <v>354</v>
      </c>
      <c r="F6044" s="12" t="str">
        <f aca="false">INDEX(品項主檔!$B$2:$B$11,MATCH($E6044,品項主檔!$A$2:$A$11,0))</f>
        <v>蔥油雞腿飯</v>
      </c>
      <c r="G6044" s="12" t="str">
        <f aca="false">INDEX(品項主檔!$C$2:$C$11,MATCH($E6044,品項主檔!$A$2:$A$11,0))</f>
        <v>主食</v>
      </c>
      <c r="H6044" s="17" t="n">
        <f aca="false">SUMIFS(品項年度售價!$D$2:$D$31,品項年度售價!$A$2:$A$31,$B6044,品項年度售價!$B$2:$B$31,$E6044)</f>
        <v>240</v>
      </c>
      <c r="I6044" s="4" t="n">
        <v>636</v>
      </c>
      <c r="J6044" s="14" t="n">
        <f aca="false">H6044*I6044</f>
        <v>152640</v>
      </c>
    </row>
    <row r="6045" customFormat="false" ht="15" hidden="false" customHeight="false" outlineLevel="0" collapsed="false">
      <c r="A6045" s="6" t="str">
        <f aca="false">TEXT(B6045,"0")&amp;"-"&amp;TEXT(C6045,"00")</f>
        <v>2026-08</v>
      </c>
      <c r="B6045" s="4" t="n">
        <v>2026</v>
      </c>
      <c r="C6045" s="4" t="n">
        <v>8</v>
      </c>
      <c r="D6045" s="9" t="s">
        <v>280</v>
      </c>
      <c r="E6045" s="9" t="s">
        <v>356</v>
      </c>
      <c r="F6045" s="12" t="str">
        <f aca="false">INDEX(品項主檔!$B$2:$B$11,MATCH($E6045,品項主檔!$A$2:$A$11,0))</f>
        <v>黑胡椒豬排飯</v>
      </c>
      <c r="G6045" s="12" t="str">
        <f aca="false">INDEX(品項主檔!$C$2:$C$11,MATCH($E6045,品項主檔!$A$2:$A$11,0))</f>
        <v>主食</v>
      </c>
      <c r="H6045" s="17" t="n">
        <f aca="false">SUMIFS(品項年度售價!$D$2:$D$31,品項年度售價!$A$2:$A$31,$B6045,品項年度售價!$B$2:$B$31,$E6045)</f>
        <v>255</v>
      </c>
      <c r="I6045" s="4" t="n">
        <v>623</v>
      </c>
      <c r="J6045" s="14" t="n">
        <f aca="false">H6045*I6045</f>
        <v>158865</v>
      </c>
    </row>
    <row r="6046" customFormat="false" ht="15" hidden="false" customHeight="false" outlineLevel="0" collapsed="false">
      <c r="A6046" s="6" t="str">
        <f aca="false">TEXT(B6046,"0")&amp;"-"&amp;TEXT(C6046,"00")</f>
        <v>2026-08</v>
      </c>
      <c r="B6046" s="4" t="n">
        <v>2026</v>
      </c>
      <c r="C6046" s="4" t="n">
        <v>8</v>
      </c>
      <c r="D6046" s="9" t="s">
        <v>280</v>
      </c>
      <c r="E6046" s="9" t="s">
        <v>358</v>
      </c>
      <c r="F6046" s="12" t="str">
        <f aca="false">INDEX(品項主檔!$B$2:$B$11,MATCH($E6046,品項主檔!$A$2:$A$11,0))</f>
        <v>麻油雞湯麵</v>
      </c>
      <c r="G6046" s="12" t="str">
        <f aca="false">INDEX(品項主檔!$C$2:$C$11,MATCH($E6046,品項主檔!$A$2:$A$11,0))</f>
        <v>主食</v>
      </c>
      <c r="H6046" s="17" t="n">
        <f aca="false">SUMIFS(品項年度售價!$D$2:$D$31,品項年度售價!$A$2:$A$31,$B6046,品項年度售價!$B$2:$B$31,$E6046)</f>
        <v>320</v>
      </c>
      <c r="I6046" s="4" t="n">
        <v>333</v>
      </c>
      <c r="J6046" s="14" t="n">
        <f aca="false">H6046*I6046</f>
        <v>106560</v>
      </c>
    </row>
    <row r="6047" customFormat="false" ht="15" hidden="false" customHeight="false" outlineLevel="0" collapsed="false">
      <c r="A6047" s="6" t="str">
        <f aca="false">TEXT(B6047,"0")&amp;"-"&amp;TEXT(C6047,"00")</f>
        <v>2026-08</v>
      </c>
      <c r="B6047" s="4" t="n">
        <v>2026</v>
      </c>
      <c r="C6047" s="4" t="n">
        <v>8</v>
      </c>
      <c r="D6047" s="9" t="s">
        <v>280</v>
      </c>
      <c r="E6047" s="9" t="s">
        <v>360</v>
      </c>
      <c r="F6047" s="12" t="str">
        <f aca="false">INDEX(品項主檔!$B$2:$B$11,MATCH($E6047,品項主檔!$A$2:$A$11,0))</f>
        <v>塔香涼麵</v>
      </c>
      <c r="G6047" s="12" t="str">
        <f aca="false">INDEX(品項主檔!$C$2:$C$11,MATCH($E6047,品項主檔!$A$2:$A$11,0))</f>
        <v>主食</v>
      </c>
      <c r="H6047" s="17" t="n">
        <f aca="false">SUMIFS(品項年度售價!$D$2:$D$31,品項年度售價!$A$2:$A$31,$B6047,品項年度售價!$B$2:$B$31,$E6047)</f>
        <v>195</v>
      </c>
      <c r="I6047" s="4" t="n">
        <v>967</v>
      </c>
      <c r="J6047" s="14" t="n">
        <f aca="false">H6047*I6047</f>
        <v>188565</v>
      </c>
    </row>
    <row r="6048" customFormat="false" ht="15" hidden="false" customHeight="false" outlineLevel="0" collapsed="false">
      <c r="A6048" s="6" t="str">
        <f aca="false">TEXT(B6048,"0")&amp;"-"&amp;TEXT(C6048,"00")</f>
        <v>2026-08</v>
      </c>
      <c r="B6048" s="4" t="n">
        <v>2026</v>
      </c>
      <c r="C6048" s="4" t="n">
        <v>8</v>
      </c>
      <c r="D6048" s="9" t="s">
        <v>280</v>
      </c>
      <c r="E6048" s="9" t="s">
        <v>362</v>
      </c>
      <c r="F6048" s="12" t="str">
        <f aca="false">INDEX(品項主檔!$B$2:$B$11,MATCH($E6048,品項主檔!$A$2:$A$11,0))</f>
        <v>海鮮炒飯</v>
      </c>
      <c r="G6048" s="12" t="str">
        <f aca="false">INDEX(品項主檔!$C$2:$C$11,MATCH($E6048,品項主檔!$A$2:$A$11,0))</f>
        <v>主食</v>
      </c>
      <c r="H6048" s="17" t="n">
        <f aca="false">SUMIFS(品項年度售價!$D$2:$D$31,品項年度售價!$A$2:$A$31,$B6048,品項年度售價!$B$2:$B$31,$E6048)</f>
        <v>265</v>
      </c>
      <c r="I6048" s="4" t="n">
        <v>572</v>
      </c>
      <c r="J6048" s="14" t="n">
        <f aca="false">H6048*I6048</f>
        <v>151580</v>
      </c>
    </row>
    <row r="6049" customFormat="false" ht="15" hidden="false" customHeight="false" outlineLevel="0" collapsed="false">
      <c r="A6049" s="6" t="str">
        <f aca="false">TEXT(B6049,"0")&amp;"-"&amp;TEXT(C6049,"00")</f>
        <v>2026-08</v>
      </c>
      <c r="B6049" s="4" t="n">
        <v>2026</v>
      </c>
      <c r="C6049" s="4" t="n">
        <v>8</v>
      </c>
      <c r="D6049" s="9" t="s">
        <v>280</v>
      </c>
      <c r="E6049" s="9" t="s">
        <v>364</v>
      </c>
      <c r="F6049" s="12" t="str">
        <f aca="false">INDEX(品項主檔!$B$2:$B$11,MATCH($E6049,品項主檔!$A$2:$A$11,0))</f>
        <v>酸辣湯</v>
      </c>
      <c r="G6049" s="12" t="str">
        <f aca="false">INDEX(品項主檔!$C$2:$C$11,MATCH($E6049,品項主檔!$A$2:$A$11,0))</f>
        <v>湯品</v>
      </c>
      <c r="H6049" s="17" t="n">
        <f aca="false">SUMIFS(品項年度售價!$D$2:$D$31,品項年度售價!$A$2:$A$31,$B6049,品項年度售價!$B$2:$B$31,$E6049)</f>
        <v>65</v>
      </c>
      <c r="I6049" s="4" t="n">
        <v>2223</v>
      </c>
      <c r="J6049" s="14" t="n">
        <f aca="false">H6049*I6049</f>
        <v>144495</v>
      </c>
    </row>
    <row r="6050" customFormat="false" ht="15" hidden="false" customHeight="false" outlineLevel="0" collapsed="false">
      <c r="A6050" s="6" t="str">
        <f aca="false">TEXT(B6050,"0")&amp;"-"&amp;TEXT(C6050,"00")</f>
        <v>2026-08</v>
      </c>
      <c r="B6050" s="4" t="n">
        <v>2026</v>
      </c>
      <c r="C6050" s="4" t="n">
        <v>8</v>
      </c>
      <c r="D6050" s="9" t="s">
        <v>280</v>
      </c>
      <c r="E6050" s="9" t="s">
        <v>367</v>
      </c>
      <c r="F6050" s="12" t="str">
        <f aca="false">INDEX(品項主檔!$B$2:$B$11,MATCH($E6050,品項主檔!$A$2:$A$11,0))</f>
        <v>招牌滷味拼盤</v>
      </c>
      <c r="G6050" s="12" t="str">
        <f aca="false">INDEX(品項主檔!$C$2:$C$11,MATCH($E6050,品項主檔!$A$2:$A$11,0))</f>
        <v>小菜</v>
      </c>
      <c r="H6050" s="17" t="n">
        <f aca="false">SUMIFS(品項年度售價!$D$2:$D$31,品項年度售價!$A$2:$A$31,$B6050,品項年度售價!$B$2:$B$31,$E6050)</f>
        <v>130</v>
      </c>
      <c r="I6050" s="4" t="n">
        <v>2292</v>
      </c>
      <c r="J6050" s="14" t="n">
        <f aca="false">H6050*I6050</f>
        <v>297960</v>
      </c>
    </row>
    <row r="6051" customFormat="false" ht="15" hidden="false" customHeight="false" outlineLevel="0" collapsed="false">
      <c r="A6051" s="6" t="str">
        <f aca="false">TEXT(B6051,"0")&amp;"-"&amp;TEXT(C6051,"00")</f>
        <v>2026-08</v>
      </c>
      <c r="B6051" s="4" t="n">
        <v>2026</v>
      </c>
      <c r="C6051" s="4" t="n">
        <v>8</v>
      </c>
      <c r="D6051" s="9" t="s">
        <v>280</v>
      </c>
      <c r="E6051" s="9" t="s">
        <v>370</v>
      </c>
      <c r="F6051" s="12" t="str">
        <f aca="false">INDEX(品項主檔!$B$2:$B$11,MATCH($E6051,品項主檔!$A$2:$A$11,0))</f>
        <v>古早味紅茶</v>
      </c>
      <c r="G6051" s="12" t="str">
        <f aca="false">INDEX(品項主檔!$C$2:$C$11,MATCH($E6051,品項主檔!$A$2:$A$11,0))</f>
        <v>飲品</v>
      </c>
      <c r="H6051" s="17" t="n">
        <f aca="false">SUMIFS(品項年度售價!$D$2:$D$31,品項年度售價!$A$2:$A$31,$B6051,品項年度售價!$B$2:$B$31,$E6051)</f>
        <v>45</v>
      </c>
      <c r="I6051" s="4" t="n">
        <v>8797</v>
      </c>
      <c r="J6051" s="14" t="n">
        <f aca="false">H6051*I6051</f>
        <v>395865</v>
      </c>
    </row>
    <row r="6052" customFormat="false" ht="15" hidden="false" customHeight="false" outlineLevel="0" collapsed="false">
      <c r="A6052" s="6" t="str">
        <f aca="false">TEXT(B6052,"0")&amp;"-"&amp;TEXT(C6052,"00")</f>
        <v>2026-08</v>
      </c>
      <c r="B6052" s="4" t="n">
        <v>2026</v>
      </c>
      <c r="C6052" s="4" t="n">
        <v>8</v>
      </c>
      <c r="D6052" s="9" t="s">
        <v>283</v>
      </c>
      <c r="E6052" s="9" t="s">
        <v>349</v>
      </c>
      <c r="F6052" s="12" t="str">
        <f aca="false">INDEX(品項主檔!$B$2:$B$11,MATCH($E6052,品項主檔!$A$2:$A$11,0))</f>
        <v>招牌牛肉麵</v>
      </c>
      <c r="G6052" s="12" t="str">
        <f aca="false">INDEX(品項主檔!$C$2:$C$11,MATCH($E6052,品項主檔!$A$2:$A$11,0))</f>
        <v>主食</v>
      </c>
      <c r="H6052" s="17" t="n">
        <f aca="false">SUMIFS(品項年度售價!$D$2:$D$31,品項年度售價!$A$2:$A$31,$B6052,品項年度售價!$B$2:$B$31,$E6052)</f>
        <v>305</v>
      </c>
      <c r="I6052" s="4" t="n">
        <v>477</v>
      </c>
      <c r="J6052" s="14" t="n">
        <f aca="false">H6052*I6052</f>
        <v>145485</v>
      </c>
    </row>
    <row r="6053" customFormat="false" ht="15" hidden="false" customHeight="false" outlineLevel="0" collapsed="false">
      <c r="A6053" s="6" t="str">
        <f aca="false">TEXT(B6053,"0")&amp;"-"&amp;TEXT(C6053,"00")</f>
        <v>2026-08</v>
      </c>
      <c r="B6053" s="4" t="n">
        <v>2026</v>
      </c>
      <c r="C6053" s="4" t="n">
        <v>8</v>
      </c>
      <c r="D6053" s="9" t="s">
        <v>283</v>
      </c>
      <c r="E6053" s="9" t="s">
        <v>352</v>
      </c>
      <c r="F6053" s="12" t="str">
        <f aca="false">INDEX(品項主檔!$B$2:$B$11,MATCH($E6053,品項主檔!$A$2:$A$11,0))</f>
        <v>三杯雞定食</v>
      </c>
      <c r="G6053" s="12" t="str">
        <f aca="false">INDEX(品項主檔!$C$2:$C$11,MATCH($E6053,品項主檔!$A$2:$A$11,0))</f>
        <v>主食</v>
      </c>
      <c r="H6053" s="17" t="n">
        <f aca="false">SUMIFS(品項年度售價!$D$2:$D$31,品項年度售價!$A$2:$A$31,$B6053,品項年度售價!$B$2:$B$31,$E6053)</f>
        <v>275</v>
      </c>
      <c r="I6053" s="4" t="n">
        <v>410</v>
      </c>
      <c r="J6053" s="14" t="n">
        <f aca="false">H6053*I6053</f>
        <v>112750</v>
      </c>
    </row>
    <row r="6054" customFormat="false" ht="15" hidden="false" customHeight="false" outlineLevel="0" collapsed="false">
      <c r="A6054" s="6" t="str">
        <f aca="false">TEXT(B6054,"0")&amp;"-"&amp;TEXT(C6054,"00")</f>
        <v>2026-08</v>
      </c>
      <c r="B6054" s="4" t="n">
        <v>2026</v>
      </c>
      <c r="C6054" s="4" t="n">
        <v>8</v>
      </c>
      <c r="D6054" s="9" t="s">
        <v>283</v>
      </c>
      <c r="E6054" s="9" t="s">
        <v>354</v>
      </c>
      <c r="F6054" s="12" t="str">
        <f aca="false">INDEX(品項主檔!$B$2:$B$11,MATCH($E6054,品項主檔!$A$2:$A$11,0))</f>
        <v>蔥油雞腿飯</v>
      </c>
      <c r="G6054" s="12" t="str">
        <f aca="false">INDEX(品項主檔!$C$2:$C$11,MATCH($E6054,品項主檔!$A$2:$A$11,0))</f>
        <v>主食</v>
      </c>
      <c r="H6054" s="17" t="n">
        <f aca="false">SUMIFS(品項年度售價!$D$2:$D$31,品項年度售價!$A$2:$A$31,$B6054,品項年度售價!$B$2:$B$31,$E6054)</f>
        <v>240</v>
      </c>
      <c r="I6054" s="4" t="n">
        <v>510</v>
      </c>
      <c r="J6054" s="14" t="n">
        <f aca="false">H6054*I6054</f>
        <v>122400</v>
      </c>
    </row>
    <row r="6055" customFormat="false" ht="15" hidden="false" customHeight="false" outlineLevel="0" collapsed="false">
      <c r="A6055" s="6" t="str">
        <f aca="false">TEXT(B6055,"0")&amp;"-"&amp;TEXT(C6055,"00")</f>
        <v>2026-08</v>
      </c>
      <c r="B6055" s="4" t="n">
        <v>2026</v>
      </c>
      <c r="C6055" s="4" t="n">
        <v>8</v>
      </c>
      <c r="D6055" s="9" t="s">
        <v>283</v>
      </c>
      <c r="E6055" s="9" t="s">
        <v>356</v>
      </c>
      <c r="F6055" s="12" t="str">
        <f aca="false">INDEX(品項主檔!$B$2:$B$11,MATCH($E6055,品項主檔!$A$2:$A$11,0))</f>
        <v>黑胡椒豬排飯</v>
      </c>
      <c r="G6055" s="12" t="str">
        <f aca="false">INDEX(品項主檔!$C$2:$C$11,MATCH($E6055,品項主檔!$A$2:$A$11,0))</f>
        <v>主食</v>
      </c>
      <c r="H6055" s="17" t="n">
        <f aca="false">SUMIFS(品項年度售價!$D$2:$D$31,品項年度售價!$A$2:$A$31,$B6055,品項年度售價!$B$2:$B$31,$E6055)</f>
        <v>255</v>
      </c>
      <c r="I6055" s="4" t="n">
        <v>568</v>
      </c>
      <c r="J6055" s="14" t="n">
        <f aca="false">H6055*I6055</f>
        <v>144840</v>
      </c>
    </row>
    <row r="6056" customFormat="false" ht="15" hidden="false" customHeight="false" outlineLevel="0" collapsed="false">
      <c r="A6056" s="6" t="str">
        <f aca="false">TEXT(B6056,"0")&amp;"-"&amp;TEXT(C6056,"00")</f>
        <v>2026-08</v>
      </c>
      <c r="B6056" s="4" t="n">
        <v>2026</v>
      </c>
      <c r="C6056" s="4" t="n">
        <v>8</v>
      </c>
      <c r="D6056" s="9" t="s">
        <v>283</v>
      </c>
      <c r="E6056" s="9" t="s">
        <v>358</v>
      </c>
      <c r="F6056" s="12" t="str">
        <f aca="false">INDEX(品項主檔!$B$2:$B$11,MATCH($E6056,品項主檔!$A$2:$A$11,0))</f>
        <v>麻油雞湯麵</v>
      </c>
      <c r="G6056" s="12" t="str">
        <f aca="false">INDEX(品項主檔!$C$2:$C$11,MATCH($E6056,品項主檔!$A$2:$A$11,0))</f>
        <v>主食</v>
      </c>
      <c r="H6056" s="17" t="n">
        <f aca="false">SUMIFS(品項年度售價!$D$2:$D$31,品項年度售價!$A$2:$A$31,$B6056,品項年度售價!$B$2:$B$31,$E6056)</f>
        <v>320</v>
      </c>
      <c r="I6056" s="4" t="n">
        <v>193</v>
      </c>
      <c r="J6056" s="14" t="n">
        <f aca="false">H6056*I6056</f>
        <v>61760</v>
      </c>
    </row>
    <row r="6057" customFormat="false" ht="15" hidden="false" customHeight="false" outlineLevel="0" collapsed="false">
      <c r="A6057" s="6" t="str">
        <f aca="false">TEXT(B6057,"0")&amp;"-"&amp;TEXT(C6057,"00")</f>
        <v>2026-08</v>
      </c>
      <c r="B6057" s="4" t="n">
        <v>2026</v>
      </c>
      <c r="C6057" s="4" t="n">
        <v>8</v>
      </c>
      <c r="D6057" s="9" t="s">
        <v>283</v>
      </c>
      <c r="E6057" s="9" t="s">
        <v>360</v>
      </c>
      <c r="F6057" s="12" t="str">
        <f aca="false">INDEX(品項主檔!$B$2:$B$11,MATCH($E6057,品項主檔!$A$2:$A$11,0))</f>
        <v>塔香涼麵</v>
      </c>
      <c r="G6057" s="12" t="str">
        <f aca="false">INDEX(品項主檔!$C$2:$C$11,MATCH($E6057,品項主檔!$A$2:$A$11,0))</f>
        <v>主食</v>
      </c>
      <c r="H6057" s="17" t="n">
        <f aca="false">SUMIFS(品項年度售價!$D$2:$D$31,品項年度售價!$A$2:$A$31,$B6057,品項年度售價!$B$2:$B$31,$E6057)</f>
        <v>195</v>
      </c>
      <c r="I6057" s="4" t="n">
        <v>708</v>
      </c>
      <c r="J6057" s="14" t="n">
        <f aca="false">H6057*I6057</f>
        <v>138060</v>
      </c>
    </row>
    <row r="6058" customFormat="false" ht="15" hidden="false" customHeight="false" outlineLevel="0" collapsed="false">
      <c r="A6058" s="6" t="str">
        <f aca="false">TEXT(B6058,"0")&amp;"-"&amp;TEXT(C6058,"00")</f>
        <v>2026-08</v>
      </c>
      <c r="B6058" s="4" t="n">
        <v>2026</v>
      </c>
      <c r="C6058" s="4" t="n">
        <v>8</v>
      </c>
      <c r="D6058" s="9" t="s">
        <v>283</v>
      </c>
      <c r="E6058" s="9" t="s">
        <v>362</v>
      </c>
      <c r="F6058" s="12" t="str">
        <f aca="false">INDEX(品項主檔!$B$2:$B$11,MATCH($E6058,品項主檔!$A$2:$A$11,0))</f>
        <v>海鮮炒飯</v>
      </c>
      <c r="G6058" s="12" t="str">
        <f aca="false">INDEX(品項主檔!$C$2:$C$11,MATCH($E6058,品項主檔!$A$2:$A$11,0))</f>
        <v>主食</v>
      </c>
      <c r="H6058" s="17" t="n">
        <f aca="false">SUMIFS(品項年度售價!$D$2:$D$31,品項年度售價!$A$2:$A$31,$B6058,品項年度售價!$B$2:$B$31,$E6058)</f>
        <v>265</v>
      </c>
      <c r="I6058" s="4" t="n">
        <v>409</v>
      </c>
      <c r="J6058" s="14" t="n">
        <f aca="false">H6058*I6058</f>
        <v>108385</v>
      </c>
    </row>
    <row r="6059" customFormat="false" ht="15" hidden="false" customHeight="false" outlineLevel="0" collapsed="false">
      <c r="A6059" s="6" t="str">
        <f aca="false">TEXT(B6059,"0")&amp;"-"&amp;TEXT(C6059,"00")</f>
        <v>2026-08</v>
      </c>
      <c r="B6059" s="4" t="n">
        <v>2026</v>
      </c>
      <c r="C6059" s="4" t="n">
        <v>8</v>
      </c>
      <c r="D6059" s="9" t="s">
        <v>283</v>
      </c>
      <c r="E6059" s="9" t="s">
        <v>364</v>
      </c>
      <c r="F6059" s="12" t="str">
        <f aca="false">INDEX(品項主檔!$B$2:$B$11,MATCH($E6059,品項主檔!$A$2:$A$11,0))</f>
        <v>酸辣湯</v>
      </c>
      <c r="G6059" s="12" t="str">
        <f aca="false">INDEX(品項主檔!$C$2:$C$11,MATCH($E6059,品項主檔!$A$2:$A$11,0))</f>
        <v>湯品</v>
      </c>
      <c r="H6059" s="17" t="n">
        <f aca="false">SUMIFS(品項年度售價!$D$2:$D$31,品項年度售價!$A$2:$A$31,$B6059,品項年度售價!$B$2:$B$31,$E6059)</f>
        <v>65</v>
      </c>
      <c r="I6059" s="4" t="n">
        <v>2226</v>
      </c>
      <c r="J6059" s="14" t="n">
        <f aca="false">H6059*I6059</f>
        <v>144690</v>
      </c>
    </row>
    <row r="6060" customFormat="false" ht="15" hidden="false" customHeight="false" outlineLevel="0" collapsed="false">
      <c r="A6060" s="6" t="str">
        <f aca="false">TEXT(B6060,"0")&amp;"-"&amp;TEXT(C6060,"00")</f>
        <v>2026-08</v>
      </c>
      <c r="B6060" s="4" t="n">
        <v>2026</v>
      </c>
      <c r="C6060" s="4" t="n">
        <v>8</v>
      </c>
      <c r="D6060" s="9" t="s">
        <v>283</v>
      </c>
      <c r="E6060" s="9" t="s">
        <v>367</v>
      </c>
      <c r="F6060" s="12" t="str">
        <f aca="false">INDEX(品項主檔!$B$2:$B$11,MATCH($E6060,品項主檔!$A$2:$A$11,0))</f>
        <v>招牌滷味拼盤</v>
      </c>
      <c r="G6060" s="12" t="str">
        <f aca="false">INDEX(品項主檔!$C$2:$C$11,MATCH($E6060,品項主檔!$A$2:$A$11,0))</f>
        <v>小菜</v>
      </c>
      <c r="H6060" s="17" t="n">
        <f aca="false">SUMIFS(品項年度售價!$D$2:$D$31,品項年度售價!$A$2:$A$31,$B6060,品項年度售價!$B$2:$B$31,$E6060)</f>
        <v>130</v>
      </c>
      <c r="I6060" s="4" t="n">
        <v>1761</v>
      </c>
      <c r="J6060" s="14" t="n">
        <f aca="false">H6060*I6060</f>
        <v>228930</v>
      </c>
    </row>
    <row r="6061" customFormat="false" ht="15" hidden="false" customHeight="false" outlineLevel="0" collapsed="false">
      <c r="A6061" s="6" t="str">
        <f aca="false">TEXT(B6061,"0")&amp;"-"&amp;TEXT(C6061,"00")</f>
        <v>2026-08</v>
      </c>
      <c r="B6061" s="4" t="n">
        <v>2026</v>
      </c>
      <c r="C6061" s="4" t="n">
        <v>8</v>
      </c>
      <c r="D6061" s="9" t="s">
        <v>283</v>
      </c>
      <c r="E6061" s="9" t="s">
        <v>370</v>
      </c>
      <c r="F6061" s="12" t="str">
        <f aca="false">INDEX(品項主檔!$B$2:$B$11,MATCH($E6061,品項主檔!$A$2:$A$11,0))</f>
        <v>古早味紅茶</v>
      </c>
      <c r="G6061" s="12" t="str">
        <f aca="false">INDEX(品項主檔!$C$2:$C$11,MATCH($E6061,品項主檔!$A$2:$A$11,0))</f>
        <v>飲品</v>
      </c>
      <c r="H6061" s="17" t="n">
        <f aca="false">SUMIFS(品項年度售價!$D$2:$D$31,品項年度售價!$A$2:$A$31,$B6061,品項年度售價!$B$2:$B$31,$E6061)</f>
        <v>45</v>
      </c>
      <c r="I6061" s="4" t="n">
        <v>6915</v>
      </c>
      <c r="J6061" s="14" t="n">
        <f aca="false">H6061*I6061</f>
        <v>311175</v>
      </c>
    </row>
    <row r="6062" customFormat="false" ht="15" hidden="false" customHeight="false" outlineLevel="0" collapsed="false">
      <c r="A6062" s="6" t="str">
        <f aca="false">TEXT(B6062,"0")&amp;"-"&amp;TEXT(C6062,"00")</f>
        <v>2026-08</v>
      </c>
      <c r="B6062" s="4" t="n">
        <v>2026</v>
      </c>
      <c r="C6062" s="4" t="n">
        <v>8</v>
      </c>
      <c r="D6062" s="9" t="s">
        <v>332</v>
      </c>
      <c r="E6062" s="9" t="s">
        <v>349</v>
      </c>
      <c r="F6062" s="12" t="str">
        <f aca="false">INDEX(品項主檔!$B$2:$B$11,MATCH($E6062,品項主檔!$A$2:$A$11,0))</f>
        <v>招牌牛肉麵</v>
      </c>
      <c r="G6062" s="12" t="str">
        <f aca="false">INDEX(品項主檔!$C$2:$C$11,MATCH($E6062,品項主檔!$A$2:$A$11,0))</f>
        <v>主食</v>
      </c>
      <c r="H6062" s="17" t="n">
        <f aca="false">SUMIFS(品項年度售價!$D$2:$D$31,品項年度售價!$A$2:$A$31,$B6062,品項年度售價!$B$2:$B$31,$E6062)</f>
        <v>305</v>
      </c>
      <c r="I6062" s="4" t="n">
        <v>385</v>
      </c>
      <c r="J6062" s="14" t="n">
        <f aca="false">H6062*I6062</f>
        <v>117425</v>
      </c>
    </row>
    <row r="6063" customFormat="false" ht="15" hidden="false" customHeight="false" outlineLevel="0" collapsed="false">
      <c r="A6063" s="6" t="str">
        <f aca="false">TEXT(B6063,"0")&amp;"-"&amp;TEXT(C6063,"00")</f>
        <v>2026-08</v>
      </c>
      <c r="B6063" s="4" t="n">
        <v>2026</v>
      </c>
      <c r="C6063" s="4" t="n">
        <v>8</v>
      </c>
      <c r="D6063" s="9" t="s">
        <v>332</v>
      </c>
      <c r="E6063" s="9" t="s">
        <v>352</v>
      </c>
      <c r="F6063" s="12" t="str">
        <f aca="false">INDEX(品項主檔!$B$2:$B$11,MATCH($E6063,品項主檔!$A$2:$A$11,0))</f>
        <v>三杯雞定食</v>
      </c>
      <c r="G6063" s="12" t="str">
        <f aca="false">INDEX(品項主檔!$C$2:$C$11,MATCH($E6063,品項主檔!$A$2:$A$11,0))</f>
        <v>主食</v>
      </c>
      <c r="H6063" s="17" t="n">
        <f aca="false">SUMIFS(品項年度售價!$D$2:$D$31,品項年度售價!$A$2:$A$31,$B6063,品項年度售價!$B$2:$B$31,$E6063)</f>
        <v>275</v>
      </c>
      <c r="I6063" s="4" t="n">
        <v>369</v>
      </c>
      <c r="J6063" s="14" t="n">
        <f aca="false">H6063*I6063</f>
        <v>101475</v>
      </c>
    </row>
    <row r="6064" customFormat="false" ht="15" hidden="false" customHeight="false" outlineLevel="0" collapsed="false">
      <c r="A6064" s="6" t="str">
        <f aca="false">TEXT(B6064,"0")&amp;"-"&amp;TEXT(C6064,"00")</f>
        <v>2026-08</v>
      </c>
      <c r="B6064" s="4" t="n">
        <v>2026</v>
      </c>
      <c r="C6064" s="4" t="n">
        <v>8</v>
      </c>
      <c r="D6064" s="9" t="s">
        <v>332</v>
      </c>
      <c r="E6064" s="9" t="s">
        <v>354</v>
      </c>
      <c r="F6064" s="12" t="str">
        <f aca="false">INDEX(品項主檔!$B$2:$B$11,MATCH($E6064,品項主檔!$A$2:$A$11,0))</f>
        <v>蔥油雞腿飯</v>
      </c>
      <c r="G6064" s="12" t="str">
        <f aca="false">INDEX(品項主檔!$C$2:$C$11,MATCH($E6064,品項主檔!$A$2:$A$11,0))</f>
        <v>主食</v>
      </c>
      <c r="H6064" s="17" t="n">
        <f aca="false">SUMIFS(品項年度售價!$D$2:$D$31,品項年度售價!$A$2:$A$31,$B6064,品項年度售價!$B$2:$B$31,$E6064)</f>
        <v>240</v>
      </c>
      <c r="I6064" s="4" t="n">
        <v>336</v>
      </c>
      <c r="J6064" s="14" t="n">
        <f aca="false">H6064*I6064</f>
        <v>80640</v>
      </c>
    </row>
    <row r="6065" customFormat="false" ht="15" hidden="false" customHeight="false" outlineLevel="0" collapsed="false">
      <c r="A6065" s="6" t="str">
        <f aca="false">TEXT(B6065,"0")&amp;"-"&amp;TEXT(C6065,"00")</f>
        <v>2026-08</v>
      </c>
      <c r="B6065" s="4" t="n">
        <v>2026</v>
      </c>
      <c r="C6065" s="4" t="n">
        <v>8</v>
      </c>
      <c r="D6065" s="9" t="s">
        <v>332</v>
      </c>
      <c r="E6065" s="9" t="s">
        <v>356</v>
      </c>
      <c r="F6065" s="12" t="str">
        <f aca="false">INDEX(品項主檔!$B$2:$B$11,MATCH($E6065,品項主檔!$A$2:$A$11,0))</f>
        <v>黑胡椒豬排飯</v>
      </c>
      <c r="G6065" s="12" t="str">
        <f aca="false">INDEX(品項主檔!$C$2:$C$11,MATCH($E6065,品項主檔!$A$2:$A$11,0))</f>
        <v>主食</v>
      </c>
      <c r="H6065" s="17" t="n">
        <f aca="false">SUMIFS(品項年度售價!$D$2:$D$31,品項年度售價!$A$2:$A$31,$B6065,品項年度售價!$B$2:$B$31,$E6065)</f>
        <v>255</v>
      </c>
      <c r="I6065" s="4" t="n">
        <v>429</v>
      </c>
      <c r="J6065" s="14" t="n">
        <f aca="false">H6065*I6065</f>
        <v>109395</v>
      </c>
    </row>
    <row r="6066" customFormat="false" ht="15" hidden="false" customHeight="false" outlineLevel="0" collapsed="false">
      <c r="A6066" s="6" t="str">
        <f aca="false">TEXT(B6066,"0")&amp;"-"&amp;TEXT(C6066,"00")</f>
        <v>2026-08</v>
      </c>
      <c r="B6066" s="4" t="n">
        <v>2026</v>
      </c>
      <c r="C6066" s="4" t="n">
        <v>8</v>
      </c>
      <c r="D6066" s="9" t="s">
        <v>332</v>
      </c>
      <c r="E6066" s="9" t="s">
        <v>358</v>
      </c>
      <c r="F6066" s="12" t="str">
        <f aca="false">INDEX(品項主檔!$B$2:$B$11,MATCH($E6066,品項主檔!$A$2:$A$11,0))</f>
        <v>麻油雞湯麵</v>
      </c>
      <c r="G6066" s="12" t="str">
        <f aca="false">INDEX(品項主檔!$C$2:$C$11,MATCH($E6066,品項主檔!$A$2:$A$11,0))</f>
        <v>主食</v>
      </c>
      <c r="H6066" s="17" t="n">
        <f aca="false">SUMIFS(品項年度售價!$D$2:$D$31,品項年度售價!$A$2:$A$31,$B6066,品項年度售價!$B$2:$B$31,$E6066)</f>
        <v>320</v>
      </c>
      <c r="I6066" s="4" t="n">
        <v>136</v>
      </c>
      <c r="J6066" s="14" t="n">
        <f aca="false">H6066*I6066</f>
        <v>43520</v>
      </c>
    </row>
    <row r="6067" customFormat="false" ht="15" hidden="false" customHeight="false" outlineLevel="0" collapsed="false">
      <c r="A6067" s="6" t="str">
        <f aca="false">TEXT(B6067,"0")&amp;"-"&amp;TEXT(C6067,"00")</f>
        <v>2026-08</v>
      </c>
      <c r="B6067" s="4" t="n">
        <v>2026</v>
      </c>
      <c r="C6067" s="4" t="n">
        <v>8</v>
      </c>
      <c r="D6067" s="9" t="s">
        <v>332</v>
      </c>
      <c r="E6067" s="9" t="s">
        <v>360</v>
      </c>
      <c r="F6067" s="12" t="str">
        <f aca="false">INDEX(品項主檔!$B$2:$B$11,MATCH($E6067,品項主檔!$A$2:$A$11,0))</f>
        <v>塔香涼麵</v>
      </c>
      <c r="G6067" s="12" t="str">
        <f aca="false">INDEX(品項主檔!$C$2:$C$11,MATCH($E6067,品項主檔!$A$2:$A$11,0))</f>
        <v>主食</v>
      </c>
      <c r="H6067" s="17" t="n">
        <f aca="false">SUMIFS(品項年度售價!$D$2:$D$31,品項年度售價!$A$2:$A$31,$B6067,品項年度售價!$B$2:$B$31,$E6067)</f>
        <v>195</v>
      </c>
      <c r="I6067" s="4" t="n">
        <v>449</v>
      </c>
      <c r="J6067" s="14" t="n">
        <f aca="false">H6067*I6067</f>
        <v>87555</v>
      </c>
    </row>
    <row r="6068" customFormat="false" ht="15" hidden="false" customHeight="false" outlineLevel="0" collapsed="false">
      <c r="A6068" s="6" t="str">
        <f aca="false">TEXT(B6068,"0")&amp;"-"&amp;TEXT(C6068,"00")</f>
        <v>2026-08</v>
      </c>
      <c r="B6068" s="4" t="n">
        <v>2026</v>
      </c>
      <c r="C6068" s="4" t="n">
        <v>8</v>
      </c>
      <c r="D6068" s="9" t="s">
        <v>332</v>
      </c>
      <c r="E6068" s="9" t="s">
        <v>362</v>
      </c>
      <c r="F6068" s="12" t="str">
        <f aca="false">INDEX(品項主檔!$B$2:$B$11,MATCH($E6068,品項主檔!$A$2:$A$11,0))</f>
        <v>海鮮炒飯</v>
      </c>
      <c r="G6068" s="12" t="str">
        <f aca="false">INDEX(品項主檔!$C$2:$C$11,MATCH($E6068,品項主檔!$A$2:$A$11,0))</f>
        <v>主食</v>
      </c>
      <c r="H6068" s="17" t="n">
        <f aca="false">SUMIFS(品項年度售價!$D$2:$D$31,品項年度售價!$A$2:$A$31,$B6068,品項年度售價!$B$2:$B$31,$E6068)</f>
        <v>265</v>
      </c>
      <c r="I6068" s="4" t="n">
        <v>351</v>
      </c>
      <c r="J6068" s="14" t="n">
        <f aca="false">H6068*I6068</f>
        <v>93015</v>
      </c>
    </row>
    <row r="6069" customFormat="false" ht="15" hidden="false" customHeight="false" outlineLevel="0" collapsed="false">
      <c r="A6069" s="6" t="str">
        <f aca="false">TEXT(B6069,"0")&amp;"-"&amp;TEXT(C6069,"00")</f>
        <v>2026-08</v>
      </c>
      <c r="B6069" s="4" t="n">
        <v>2026</v>
      </c>
      <c r="C6069" s="4" t="n">
        <v>8</v>
      </c>
      <c r="D6069" s="9" t="s">
        <v>332</v>
      </c>
      <c r="E6069" s="9" t="s">
        <v>364</v>
      </c>
      <c r="F6069" s="12" t="str">
        <f aca="false">INDEX(品項主檔!$B$2:$B$11,MATCH($E6069,品項主檔!$A$2:$A$11,0))</f>
        <v>酸辣湯</v>
      </c>
      <c r="G6069" s="12" t="str">
        <f aca="false">INDEX(品項主檔!$C$2:$C$11,MATCH($E6069,品項主檔!$A$2:$A$11,0))</f>
        <v>湯品</v>
      </c>
      <c r="H6069" s="17" t="n">
        <f aca="false">SUMIFS(品項年度售價!$D$2:$D$31,品項年度售價!$A$2:$A$31,$B6069,品項年度售價!$B$2:$B$31,$E6069)</f>
        <v>65</v>
      </c>
      <c r="I6069" s="4" t="n">
        <v>1352</v>
      </c>
      <c r="J6069" s="14" t="n">
        <f aca="false">H6069*I6069</f>
        <v>87880</v>
      </c>
    </row>
    <row r="6070" customFormat="false" ht="15" hidden="false" customHeight="false" outlineLevel="0" collapsed="false">
      <c r="A6070" s="6" t="str">
        <f aca="false">TEXT(B6070,"0")&amp;"-"&amp;TEXT(C6070,"00")</f>
        <v>2026-08</v>
      </c>
      <c r="B6070" s="4" t="n">
        <v>2026</v>
      </c>
      <c r="C6070" s="4" t="n">
        <v>8</v>
      </c>
      <c r="D6070" s="9" t="s">
        <v>332</v>
      </c>
      <c r="E6070" s="9" t="s">
        <v>367</v>
      </c>
      <c r="F6070" s="12" t="str">
        <f aca="false">INDEX(品項主檔!$B$2:$B$11,MATCH($E6070,品項主檔!$A$2:$A$11,0))</f>
        <v>招牌滷味拼盤</v>
      </c>
      <c r="G6070" s="12" t="str">
        <f aca="false">INDEX(品項主檔!$C$2:$C$11,MATCH($E6070,品項主檔!$A$2:$A$11,0))</f>
        <v>小菜</v>
      </c>
      <c r="H6070" s="17" t="n">
        <f aca="false">SUMIFS(品項年度售價!$D$2:$D$31,品項年度售價!$A$2:$A$31,$B6070,品項年度售價!$B$2:$B$31,$E6070)</f>
        <v>130</v>
      </c>
      <c r="I6070" s="4" t="n">
        <v>1417</v>
      </c>
      <c r="J6070" s="14" t="n">
        <f aca="false">H6070*I6070</f>
        <v>184210</v>
      </c>
    </row>
    <row r="6071" customFormat="false" ht="15" hidden="false" customHeight="false" outlineLevel="0" collapsed="false">
      <c r="A6071" s="6" t="str">
        <f aca="false">TEXT(B6071,"0")&amp;"-"&amp;TEXT(C6071,"00")</f>
        <v>2026-08</v>
      </c>
      <c r="B6071" s="4" t="n">
        <v>2026</v>
      </c>
      <c r="C6071" s="4" t="n">
        <v>8</v>
      </c>
      <c r="D6071" s="9" t="s">
        <v>332</v>
      </c>
      <c r="E6071" s="9" t="s">
        <v>370</v>
      </c>
      <c r="F6071" s="12" t="str">
        <f aca="false">INDEX(品項主檔!$B$2:$B$11,MATCH($E6071,品項主檔!$A$2:$A$11,0))</f>
        <v>古早味紅茶</v>
      </c>
      <c r="G6071" s="12" t="str">
        <f aca="false">INDEX(品項主檔!$C$2:$C$11,MATCH($E6071,品項主檔!$A$2:$A$11,0))</f>
        <v>飲品</v>
      </c>
      <c r="H6071" s="17" t="n">
        <f aca="false">SUMIFS(品項年度售價!$D$2:$D$31,品項年度售價!$A$2:$A$31,$B6071,品項年度售價!$B$2:$B$31,$E6071)</f>
        <v>45</v>
      </c>
      <c r="I6071" s="4" t="n">
        <v>4272</v>
      </c>
      <c r="J6071" s="14" t="n">
        <f aca="false">H6071*I6071</f>
        <v>192240</v>
      </c>
    </row>
    <row r="6072" customFormat="false" ht="15" hidden="false" customHeight="false" outlineLevel="0" collapsed="false">
      <c r="A6072" s="6" t="str">
        <f aca="false">TEXT(B6072,"0")&amp;"-"&amp;TEXT(C6072,"00")</f>
        <v>2026-08</v>
      </c>
      <c r="B6072" s="4" t="n">
        <v>2026</v>
      </c>
      <c r="C6072" s="4" t="n">
        <v>8</v>
      </c>
      <c r="D6072" s="9" t="s">
        <v>300</v>
      </c>
      <c r="E6072" s="9" t="s">
        <v>349</v>
      </c>
      <c r="F6072" s="12" t="str">
        <f aca="false">INDEX(品項主檔!$B$2:$B$11,MATCH($E6072,品項主檔!$A$2:$A$11,0))</f>
        <v>招牌牛肉麵</v>
      </c>
      <c r="G6072" s="12" t="str">
        <f aca="false">INDEX(品項主檔!$C$2:$C$11,MATCH($E6072,品項主檔!$A$2:$A$11,0))</f>
        <v>主食</v>
      </c>
      <c r="H6072" s="17" t="n">
        <f aca="false">SUMIFS(品項年度售價!$D$2:$D$31,品項年度售價!$A$2:$A$31,$B6072,品項年度售價!$B$2:$B$31,$E6072)</f>
        <v>305</v>
      </c>
      <c r="I6072" s="4" t="n">
        <v>479</v>
      </c>
      <c r="J6072" s="14" t="n">
        <f aca="false">H6072*I6072</f>
        <v>146095</v>
      </c>
    </row>
    <row r="6073" customFormat="false" ht="15" hidden="false" customHeight="false" outlineLevel="0" collapsed="false">
      <c r="A6073" s="6" t="str">
        <f aca="false">TEXT(B6073,"0")&amp;"-"&amp;TEXT(C6073,"00")</f>
        <v>2026-08</v>
      </c>
      <c r="B6073" s="4" t="n">
        <v>2026</v>
      </c>
      <c r="C6073" s="4" t="n">
        <v>8</v>
      </c>
      <c r="D6073" s="9" t="s">
        <v>300</v>
      </c>
      <c r="E6073" s="9" t="s">
        <v>352</v>
      </c>
      <c r="F6073" s="12" t="str">
        <f aca="false">INDEX(品項主檔!$B$2:$B$11,MATCH($E6073,品項主檔!$A$2:$A$11,0))</f>
        <v>三杯雞定食</v>
      </c>
      <c r="G6073" s="12" t="str">
        <f aca="false">INDEX(品項主檔!$C$2:$C$11,MATCH($E6073,品項主檔!$A$2:$A$11,0))</f>
        <v>主食</v>
      </c>
      <c r="H6073" s="17" t="n">
        <f aca="false">SUMIFS(品項年度售價!$D$2:$D$31,品項年度售價!$A$2:$A$31,$B6073,品項年度售價!$B$2:$B$31,$E6073)</f>
        <v>275</v>
      </c>
      <c r="I6073" s="4" t="n">
        <v>639</v>
      </c>
      <c r="J6073" s="14" t="n">
        <f aca="false">H6073*I6073</f>
        <v>175725</v>
      </c>
    </row>
    <row r="6074" customFormat="false" ht="15" hidden="false" customHeight="false" outlineLevel="0" collapsed="false">
      <c r="A6074" s="6" t="str">
        <f aca="false">TEXT(B6074,"0")&amp;"-"&amp;TEXT(C6074,"00")</f>
        <v>2026-08</v>
      </c>
      <c r="B6074" s="4" t="n">
        <v>2026</v>
      </c>
      <c r="C6074" s="4" t="n">
        <v>8</v>
      </c>
      <c r="D6074" s="9" t="s">
        <v>300</v>
      </c>
      <c r="E6074" s="9" t="s">
        <v>354</v>
      </c>
      <c r="F6074" s="12" t="str">
        <f aca="false">INDEX(品項主檔!$B$2:$B$11,MATCH($E6074,品項主檔!$A$2:$A$11,0))</f>
        <v>蔥油雞腿飯</v>
      </c>
      <c r="G6074" s="12" t="str">
        <f aca="false">INDEX(品項主檔!$C$2:$C$11,MATCH($E6074,品項主檔!$A$2:$A$11,0))</f>
        <v>主食</v>
      </c>
      <c r="H6074" s="17" t="n">
        <f aca="false">SUMIFS(品項年度售價!$D$2:$D$31,品項年度售價!$A$2:$A$31,$B6074,品項年度售價!$B$2:$B$31,$E6074)</f>
        <v>240</v>
      </c>
      <c r="I6074" s="4" t="n">
        <v>657</v>
      </c>
      <c r="J6074" s="14" t="n">
        <f aca="false">H6074*I6074</f>
        <v>157680</v>
      </c>
    </row>
    <row r="6075" customFormat="false" ht="15" hidden="false" customHeight="false" outlineLevel="0" collapsed="false">
      <c r="A6075" s="6" t="str">
        <f aca="false">TEXT(B6075,"0")&amp;"-"&amp;TEXT(C6075,"00")</f>
        <v>2026-08</v>
      </c>
      <c r="B6075" s="4" t="n">
        <v>2026</v>
      </c>
      <c r="C6075" s="4" t="n">
        <v>8</v>
      </c>
      <c r="D6075" s="9" t="s">
        <v>300</v>
      </c>
      <c r="E6075" s="9" t="s">
        <v>356</v>
      </c>
      <c r="F6075" s="12" t="str">
        <f aca="false">INDEX(品項主檔!$B$2:$B$11,MATCH($E6075,品項主檔!$A$2:$A$11,0))</f>
        <v>黑胡椒豬排飯</v>
      </c>
      <c r="G6075" s="12" t="str">
        <f aca="false">INDEX(品項主檔!$C$2:$C$11,MATCH($E6075,品項主檔!$A$2:$A$11,0))</f>
        <v>主食</v>
      </c>
      <c r="H6075" s="17" t="n">
        <f aca="false">SUMIFS(品項年度售價!$D$2:$D$31,品項年度售價!$A$2:$A$31,$B6075,品項年度售價!$B$2:$B$31,$E6075)</f>
        <v>255</v>
      </c>
      <c r="I6075" s="4" t="n">
        <v>765</v>
      </c>
      <c r="J6075" s="14" t="n">
        <f aca="false">H6075*I6075</f>
        <v>195075</v>
      </c>
    </row>
    <row r="6076" customFormat="false" ht="15" hidden="false" customHeight="false" outlineLevel="0" collapsed="false">
      <c r="A6076" s="6" t="str">
        <f aca="false">TEXT(B6076,"0")&amp;"-"&amp;TEXT(C6076,"00")</f>
        <v>2026-08</v>
      </c>
      <c r="B6076" s="4" t="n">
        <v>2026</v>
      </c>
      <c r="C6076" s="4" t="n">
        <v>8</v>
      </c>
      <c r="D6076" s="9" t="s">
        <v>300</v>
      </c>
      <c r="E6076" s="9" t="s">
        <v>358</v>
      </c>
      <c r="F6076" s="12" t="str">
        <f aca="false">INDEX(品項主檔!$B$2:$B$11,MATCH($E6076,品項主檔!$A$2:$A$11,0))</f>
        <v>麻油雞湯麵</v>
      </c>
      <c r="G6076" s="12" t="str">
        <f aca="false">INDEX(品項主檔!$C$2:$C$11,MATCH($E6076,品項主檔!$A$2:$A$11,0))</f>
        <v>主食</v>
      </c>
      <c r="H6076" s="17" t="n">
        <f aca="false">SUMIFS(品項年度售價!$D$2:$D$31,品項年度售價!$A$2:$A$31,$B6076,品項年度售價!$B$2:$B$31,$E6076)</f>
        <v>320</v>
      </c>
      <c r="I6076" s="4" t="n">
        <v>249</v>
      </c>
      <c r="J6076" s="14" t="n">
        <f aca="false">H6076*I6076</f>
        <v>79680</v>
      </c>
    </row>
    <row r="6077" customFormat="false" ht="15" hidden="false" customHeight="false" outlineLevel="0" collapsed="false">
      <c r="A6077" s="6" t="str">
        <f aca="false">TEXT(B6077,"0")&amp;"-"&amp;TEXT(C6077,"00")</f>
        <v>2026-08</v>
      </c>
      <c r="B6077" s="4" t="n">
        <v>2026</v>
      </c>
      <c r="C6077" s="4" t="n">
        <v>8</v>
      </c>
      <c r="D6077" s="9" t="s">
        <v>300</v>
      </c>
      <c r="E6077" s="9" t="s">
        <v>360</v>
      </c>
      <c r="F6077" s="12" t="str">
        <f aca="false">INDEX(品項主檔!$B$2:$B$11,MATCH($E6077,品項主檔!$A$2:$A$11,0))</f>
        <v>塔香涼麵</v>
      </c>
      <c r="G6077" s="12" t="str">
        <f aca="false">INDEX(品項主檔!$C$2:$C$11,MATCH($E6077,品項主檔!$A$2:$A$11,0))</f>
        <v>主食</v>
      </c>
      <c r="H6077" s="17" t="n">
        <f aca="false">SUMIFS(品項年度售價!$D$2:$D$31,品項年度售價!$A$2:$A$31,$B6077,品項年度售價!$B$2:$B$31,$E6077)</f>
        <v>195</v>
      </c>
      <c r="I6077" s="4" t="n">
        <v>789</v>
      </c>
      <c r="J6077" s="14" t="n">
        <f aca="false">H6077*I6077</f>
        <v>153855</v>
      </c>
    </row>
    <row r="6078" customFormat="false" ht="15" hidden="false" customHeight="false" outlineLevel="0" collapsed="false">
      <c r="A6078" s="6" t="str">
        <f aca="false">TEXT(B6078,"0")&amp;"-"&amp;TEXT(C6078,"00")</f>
        <v>2026-08</v>
      </c>
      <c r="B6078" s="4" t="n">
        <v>2026</v>
      </c>
      <c r="C6078" s="4" t="n">
        <v>8</v>
      </c>
      <c r="D6078" s="9" t="s">
        <v>300</v>
      </c>
      <c r="E6078" s="9" t="s">
        <v>362</v>
      </c>
      <c r="F6078" s="12" t="str">
        <f aca="false">INDEX(品項主檔!$B$2:$B$11,MATCH($E6078,品項主檔!$A$2:$A$11,0))</f>
        <v>海鮮炒飯</v>
      </c>
      <c r="G6078" s="12" t="str">
        <f aca="false">INDEX(品項主檔!$C$2:$C$11,MATCH($E6078,品項主檔!$A$2:$A$11,0))</f>
        <v>主食</v>
      </c>
      <c r="H6078" s="17" t="n">
        <f aca="false">SUMIFS(品項年度售價!$D$2:$D$31,品項年度售價!$A$2:$A$31,$B6078,品項年度售價!$B$2:$B$31,$E6078)</f>
        <v>265</v>
      </c>
      <c r="I6078" s="4" t="n">
        <v>752</v>
      </c>
      <c r="J6078" s="14" t="n">
        <f aca="false">H6078*I6078</f>
        <v>199280</v>
      </c>
    </row>
    <row r="6079" customFormat="false" ht="15" hidden="false" customHeight="false" outlineLevel="0" collapsed="false">
      <c r="A6079" s="6" t="str">
        <f aca="false">TEXT(B6079,"0")&amp;"-"&amp;TEXT(C6079,"00")</f>
        <v>2026-08</v>
      </c>
      <c r="B6079" s="4" t="n">
        <v>2026</v>
      </c>
      <c r="C6079" s="4" t="n">
        <v>8</v>
      </c>
      <c r="D6079" s="9" t="s">
        <v>300</v>
      </c>
      <c r="E6079" s="9" t="s">
        <v>364</v>
      </c>
      <c r="F6079" s="12" t="str">
        <f aca="false">INDEX(品項主檔!$B$2:$B$11,MATCH($E6079,品項主檔!$A$2:$A$11,0))</f>
        <v>酸辣湯</v>
      </c>
      <c r="G6079" s="12" t="str">
        <f aca="false">INDEX(品項主檔!$C$2:$C$11,MATCH($E6079,品項主檔!$A$2:$A$11,0))</f>
        <v>湯品</v>
      </c>
      <c r="H6079" s="17" t="n">
        <f aca="false">SUMIFS(品項年度售價!$D$2:$D$31,品項年度售價!$A$2:$A$31,$B6079,品項年度售價!$B$2:$B$31,$E6079)</f>
        <v>65</v>
      </c>
      <c r="I6079" s="4" t="n">
        <v>2473</v>
      </c>
      <c r="J6079" s="14" t="n">
        <f aca="false">H6079*I6079</f>
        <v>160745</v>
      </c>
    </row>
    <row r="6080" customFormat="false" ht="15" hidden="false" customHeight="false" outlineLevel="0" collapsed="false">
      <c r="A6080" s="6" t="str">
        <f aca="false">TEXT(B6080,"0")&amp;"-"&amp;TEXT(C6080,"00")</f>
        <v>2026-08</v>
      </c>
      <c r="B6080" s="4" t="n">
        <v>2026</v>
      </c>
      <c r="C6080" s="4" t="n">
        <v>8</v>
      </c>
      <c r="D6080" s="9" t="s">
        <v>300</v>
      </c>
      <c r="E6080" s="9" t="s">
        <v>367</v>
      </c>
      <c r="F6080" s="12" t="str">
        <f aca="false">INDEX(品項主檔!$B$2:$B$11,MATCH($E6080,品項主檔!$A$2:$A$11,0))</f>
        <v>招牌滷味拼盤</v>
      </c>
      <c r="G6080" s="12" t="str">
        <f aca="false">INDEX(品項主檔!$C$2:$C$11,MATCH($E6080,品項主檔!$A$2:$A$11,0))</f>
        <v>小菜</v>
      </c>
      <c r="H6080" s="17" t="n">
        <f aca="false">SUMIFS(品項年度售價!$D$2:$D$31,品項年度售價!$A$2:$A$31,$B6080,品項年度售價!$B$2:$B$31,$E6080)</f>
        <v>130</v>
      </c>
      <c r="I6080" s="4" t="n">
        <v>2630</v>
      </c>
      <c r="J6080" s="14" t="n">
        <f aca="false">H6080*I6080</f>
        <v>341900</v>
      </c>
    </row>
    <row r="6081" customFormat="false" ht="15" hidden="false" customHeight="false" outlineLevel="0" collapsed="false">
      <c r="A6081" s="6" t="str">
        <f aca="false">TEXT(B6081,"0")&amp;"-"&amp;TEXT(C6081,"00")</f>
        <v>2026-08</v>
      </c>
      <c r="B6081" s="4" t="n">
        <v>2026</v>
      </c>
      <c r="C6081" s="4" t="n">
        <v>8</v>
      </c>
      <c r="D6081" s="9" t="s">
        <v>300</v>
      </c>
      <c r="E6081" s="9" t="s">
        <v>370</v>
      </c>
      <c r="F6081" s="12" t="str">
        <f aca="false">INDEX(品項主檔!$B$2:$B$11,MATCH($E6081,品項主檔!$A$2:$A$11,0))</f>
        <v>古早味紅茶</v>
      </c>
      <c r="G6081" s="12" t="str">
        <f aca="false">INDEX(品項主檔!$C$2:$C$11,MATCH($E6081,品項主檔!$A$2:$A$11,0))</f>
        <v>飲品</v>
      </c>
      <c r="H6081" s="17" t="n">
        <f aca="false">SUMIFS(品項年度售價!$D$2:$D$31,品項年度售價!$A$2:$A$31,$B6081,品項年度售價!$B$2:$B$31,$E6081)</f>
        <v>45</v>
      </c>
      <c r="I6081" s="4" t="n">
        <v>7378</v>
      </c>
      <c r="J6081" s="14" t="n">
        <f aca="false">H6081*I6081</f>
        <v>332010</v>
      </c>
    </row>
    <row r="6082" customFormat="false" ht="15" hidden="false" customHeight="false" outlineLevel="0" collapsed="false">
      <c r="A6082" s="6" t="str">
        <f aca="false">TEXT(B6082,"0")&amp;"-"&amp;TEXT(C6082,"00")</f>
        <v>2026-08</v>
      </c>
      <c r="B6082" s="4" t="n">
        <v>2026</v>
      </c>
      <c r="C6082" s="4" t="n">
        <v>8</v>
      </c>
      <c r="D6082" s="9" t="s">
        <v>305</v>
      </c>
      <c r="E6082" s="9" t="s">
        <v>349</v>
      </c>
      <c r="F6082" s="12" t="str">
        <f aca="false">INDEX(品項主檔!$B$2:$B$11,MATCH($E6082,品項主檔!$A$2:$A$11,0))</f>
        <v>招牌牛肉麵</v>
      </c>
      <c r="G6082" s="12" t="str">
        <f aca="false">INDEX(品項主檔!$C$2:$C$11,MATCH($E6082,品項主檔!$A$2:$A$11,0))</f>
        <v>主食</v>
      </c>
      <c r="H6082" s="17" t="n">
        <f aca="false">SUMIFS(品項年度售價!$D$2:$D$31,品項年度售價!$A$2:$A$31,$B6082,品項年度售價!$B$2:$B$31,$E6082)</f>
        <v>305</v>
      </c>
      <c r="I6082" s="4" t="n">
        <v>584</v>
      </c>
      <c r="J6082" s="14" t="n">
        <f aca="false">H6082*I6082</f>
        <v>178120</v>
      </c>
    </row>
    <row r="6083" customFormat="false" ht="15" hidden="false" customHeight="false" outlineLevel="0" collapsed="false">
      <c r="A6083" s="6" t="str">
        <f aca="false">TEXT(B6083,"0")&amp;"-"&amp;TEXT(C6083,"00")</f>
        <v>2026-08</v>
      </c>
      <c r="B6083" s="4" t="n">
        <v>2026</v>
      </c>
      <c r="C6083" s="4" t="n">
        <v>8</v>
      </c>
      <c r="D6083" s="9" t="s">
        <v>305</v>
      </c>
      <c r="E6083" s="9" t="s">
        <v>352</v>
      </c>
      <c r="F6083" s="12" t="str">
        <f aca="false">INDEX(品項主檔!$B$2:$B$11,MATCH($E6083,品項主檔!$A$2:$A$11,0))</f>
        <v>三杯雞定食</v>
      </c>
      <c r="G6083" s="12" t="str">
        <f aca="false">INDEX(品項主檔!$C$2:$C$11,MATCH($E6083,品項主檔!$A$2:$A$11,0))</f>
        <v>主食</v>
      </c>
      <c r="H6083" s="17" t="n">
        <f aca="false">SUMIFS(品項年度售價!$D$2:$D$31,品項年度售價!$A$2:$A$31,$B6083,品項年度售價!$B$2:$B$31,$E6083)</f>
        <v>275</v>
      </c>
      <c r="I6083" s="4" t="n">
        <v>494</v>
      </c>
      <c r="J6083" s="14" t="n">
        <f aca="false">H6083*I6083</f>
        <v>135850</v>
      </c>
    </row>
    <row r="6084" customFormat="false" ht="15" hidden="false" customHeight="false" outlineLevel="0" collapsed="false">
      <c r="A6084" s="6" t="str">
        <f aca="false">TEXT(B6084,"0")&amp;"-"&amp;TEXT(C6084,"00")</f>
        <v>2026-08</v>
      </c>
      <c r="B6084" s="4" t="n">
        <v>2026</v>
      </c>
      <c r="C6084" s="4" t="n">
        <v>8</v>
      </c>
      <c r="D6084" s="9" t="s">
        <v>305</v>
      </c>
      <c r="E6084" s="9" t="s">
        <v>354</v>
      </c>
      <c r="F6084" s="12" t="str">
        <f aca="false">INDEX(品項主檔!$B$2:$B$11,MATCH($E6084,品項主檔!$A$2:$A$11,0))</f>
        <v>蔥油雞腿飯</v>
      </c>
      <c r="G6084" s="12" t="str">
        <f aca="false">INDEX(品項主檔!$C$2:$C$11,MATCH($E6084,品項主檔!$A$2:$A$11,0))</f>
        <v>主食</v>
      </c>
      <c r="H6084" s="17" t="n">
        <f aca="false">SUMIFS(品項年度售價!$D$2:$D$31,品項年度售價!$A$2:$A$31,$B6084,品項年度售價!$B$2:$B$31,$E6084)</f>
        <v>240</v>
      </c>
      <c r="I6084" s="4" t="n">
        <v>609</v>
      </c>
      <c r="J6084" s="14" t="n">
        <f aca="false">H6084*I6084</f>
        <v>146160</v>
      </c>
    </row>
    <row r="6085" customFormat="false" ht="15" hidden="false" customHeight="false" outlineLevel="0" collapsed="false">
      <c r="A6085" s="6" t="str">
        <f aca="false">TEXT(B6085,"0")&amp;"-"&amp;TEXT(C6085,"00")</f>
        <v>2026-08</v>
      </c>
      <c r="B6085" s="4" t="n">
        <v>2026</v>
      </c>
      <c r="C6085" s="4" t="n">
        <v>8</v>
      </c>
      <c r="D6085" s="9" t="s">
        <v>305</v>
      </c>
      <c r="E6085" s="9" t="s">
        <v>356</v>
      </c>
      <c r="F6085" s="12" t="str">
        <f aca="false">INDEX(品項主檔!$B$2:$B$11,MATCH($E6085,品項主檔!$A$2:$A$11,0))</f>
        <v>黑胡椒豬排飯</v>
      </c>
      <c r="G6085" s="12" t="str">
        <f aca="false">INDEX(品項主檔!$C$2:$C$11,MATCH($E6085,品項主檔!$A$2:$A$11,0))</f>
        <v>主食</v>
      </c>
      <c r="H6085" s="17" t="n">
        <f aca="false">SUMIFS(品項年度售價!$D$2:$D$31,品項年度售價!$A$2:$A$31,$B6085,品項年度售價!$B$2:$B$31,$E6085)</f>
        <v>255</v>
      </c>
      <c r="I6085" s="4" t="n">
        <v>495</v>
      </c>
      <c r="J6085" s="14" t="n">
        <f aca="false">H6085*I6085</f>
        <v>126225</v>
      </c>
    </row>
    <row r="6086" customFormat="false" ht="15" hidden="false" customHeight="false" outlineLevel="0" collapsed="false">
      <c r="A6086" s="6" t="str">
        <f aca="false">TEXT(B6086,"0")&amp;"-"&amp;TEXT(C6086,"00")</f>
        <v>2026-08</v>
      </c>
      <c r="B6086" s="4" t="n">
        <v>2026</v>
      </c>
      <c r="C6086" s="4" t="n">
        <v>8</v>
      </c>
      <c r="D6086" s="9" t="s">
        <v>305</v>
      </c>
      <c r="E6086" s="9" t="s">
        <v>358</v>
      </c>
      <c r="F6086" s="12" t="str">
        <f aca="false">INDEX(品項主檔!$B$2:$B$11,MATCH($E6086,品項主檔!$A$2:$A$11,0))</f>
        <v>麻油雞湯麵</v>
      </c>
      <c r="G6086" s="12" t="str">
        <f aca="false">INDEX(品項主檔!$C$2:$C$11,MATCH($E6086,品項主檔!$A$2:$A$11,0))</f>
        <v>主食</v>
      </c>
      <c r="H6086" s="17" t="n">
        <f aca="false">SUMIFS(品項年度售價!$D$2:$D$31,品項年度售價!$A$2:$A$31,$B6086,品項年度售價!$B$2:$B$31,$E6086)</f>
        <v>320</v>
      </c>
      <c r="I6086" s="4" t="n">
        <v>223</v>
      </c>
      <c r="J6086" s="14" t="n">
        <f aca="false">H6086*I6086</f>
        <v>71360</v>
      </c>
    </row>
    <row r="6087" customFormat="false" ht="15" hidden="false" customHeight="false" outlineLevel="0" collapsed="false">
      <c r="A6087" s="6" t="str">
        <f aca="false">TEXT(B6087,"0")&amp;"-"&amp;TEXT(C6087,"00")</f>
        <v>2026-08</v>
      </c>
      <c r="B6087" s="4" t="n">
        <v>2026</v>
      </c>
      <c r="C6087" s="4" t="n">
        <v>8</v>
      </c>
      <c r="D6087" s="9" t="s">
        <v>305</v>
      </c>
      <c r="E6087" s="9" t="s">
        <v>360</v>
      </c>
      <c r="F6087" s="12" t="str">
        <f aca="false">INDEX(品項主檔!$B$2:$B$11,MATCH($E6087,品項主檔!$A$2:$A$11,0))</f>
        <v>塔香涼麵</v>
      </c>
      <c r="G6087" s="12" t="str">
        <f aca="false">INDEX(品項主檔!$C$2:$C$11,MATCH($E6087,品項主檔!$A$2:$A$11,0))</f>
        <v>主食</v>
      </c>
      <c r="H6087" s="17" t="n">
        <f aca="false">SUMIFS(品項年度售價!$D$2:$D$31,品項年度售價!$A$2:$A$31,$B6087,品項年度售價!$B$2:$B$31,$E6087)</f>
        <v>195</v>
      </c>
      <c r="I6087" s="4" t="n">
        <v>1041</v>
      </c>
      <c r="J6087" s="14" t="n">
        <f aca="false">H6087*I6087</f>
        <v>202995</v>
      </c>
    </row>
    <row r="6088" customFormat="false" ht="15" hidden="false" customHeight="false" outlineLevel="0" collapsed="false">
      <c r="A6088" s="6" t="str">
        <f aca="false">TEXT(B6088,"0")&amp;"-"&amp;TEXT(C6088,"00")</f>
        <v>2026-08</v>
      </c>
      <c r="B6088" s="4" t="n">
        <v>2026</v>
      </c>
      <c r="C6088" s="4" t="n">
        <v>8</v>
      </c>
      <c r="D6088" s="9" t="s">
        <v>305</v>
      </c>
      <c r="E6088" s="9" t="s">
        <v>362</v>
      </c>
      <c r="F6088" s="12" t="str">
        <f aca="false">INDEX(品項主檔!$B$2:$B$11,MATCH($E6088,品項主檔!$A$2:$A$11,0))</f>
        <v>海鮮炒飯</v>
      </c>
      <c r="G6088" s="12" t="str">
        <f aca="false">INDEX(品項主檔!$C$2:$C$11,MATCH($E6088,品項主檔!$A$2:$A$11,0))</f>
        <v>主食</v>
      </c>
      <c r="H6088" s="17" t="n">
        <f aca="false">SUMIFS(品項年度售價!$D$2:$D$31,品項年度售價!$A$2:$A$31,$B6088,品項年度售價!$B$2:$B$31,$E6088)</f>
        <v>265</v>
      </c>
      <c r="I6088" s="4" t="n">
        <v>615</v>
      </c>
      <c r="J6088" s="14" t="n">
        <f aca="false">H6088*I6088</f>
        <v>162975</v>
      </c>
    </row>
    <row r="6089" customFormat="false" ht="15" hidden="false" customHeight="false" outlineLevel="0" collapsed="false">
      <c r="A6089" s="6" t="str">
        <f aca="false">TEXT(B6089,"0")&amp;"-"&amp;TEXT(C6089,"00")</f>
        <v>2026-08</v>
      </c>
      <c r="B6089" s="4" t="n">
        <v>2026</v>
      </c>
      <c r="C6089" s="4" t="n">
        <v>8</v>
      </c>
      <c r="D6089" s="9" t="s">
        <v>305</v>
      </c>
      <c r="E6089" s="9" t="s">
        <v>364</v>
      </c>
      <c r="F6089" s="12" t="str">
        <f aca="false">INDEX(品項主檔!$B$2:$B$11,MATCH($E6089,品項主檔!$A$2:$A$11,0))</f>
        <v>酸辣湯</v>
      </c>
      <c r="G6089" s="12" t="str">
        <f aca="false">INDEX(品項主檔!$C$2:$C$11,MATCH($E6089,品項主檔!$A$2:$A$11,0))</f>
        <v>湯品</v>
      </c>
      <c r="H6089" s="17" t="n">
        <f aca="false">SUMIFS(品項年度售價!$D$2:$D$31,品項年度售價!$A$2:$A$31,$B6089,品項年度售價!$B$2:$B$31,$E6089)</f>
        <v>65</v>
      </c>
      <c r="I6089" s="4" t="n">
        <v>2382</v>
      </c>
      <c r="J6089" s="14" t="n">
        <f aca="false">H6089*I6089</f>
        <v>154830</v>
      </c>
    </row>
    <row r="6090" customFormat="false" ht="15" hidden="false" customHeight="false" outlineLevel="0" collapsed="false">
      <c r="A6090" s="6" t="str">
        <f aca="false">TEXT(B6090,"0")&amp;"-"&amp;TEXT(C6090,"00")</f>
        <v>2026-08</v>
      </c>
      <c r="B6090" s="4" t="n">
        <v>2026</v>
      </c>
      <c r="C6090" s="4" t="n">
        <v>8</v>
      </c>
      <c r="D6090" s="9" t="s">
        <v>305</v>
      </c>
      <c r="E6090" s="9" t="s">
        <v>367</v>
      </c>
      <c r="F6090" s="12" t="str">
        <f aca="false">INDEX(品項主檔!$B$2:$B$11,MATCH($E6090,品項主檔!$A$2:$A$11,0))</f>
        <v>招牌滷味拼盤</v>
      </c>
      <c r="G6090" s="12" t="str">
        <f aca="false">INDEX(品項主檔!$C$2:$C$11,MATCH($E6090,品項主檔!$A$2:$A$11,0))</f>
        <v>小菜</v>
      </c>
      <c r="H6090" s="17" t="n">
        <f aca="false">SUMIFS(品項年度售價!$D$2:$D$31,品項年度售價!$A$2:$A$31,$B6090,品項年度售價!$B$2:$B$31,$E6090)</f>
        <v>130</v>
      </c>
      <c r="I6090" s="4" t="n">
        <v>2428</v>
      </c>
      <c r="J6090" s="14" t="n">
        <f aca="false">H6090*I6090</f>
        <v>315640</v>
      </c>
    </row>
    <row r="6091" customFormat="false" ht="15" hidden="false" customHeight="false" outlineLevel="0" collapsed="false">
      <c r="A6091" s="6" t="str">
        <f aca="false">TEXT(B6091,"0")&amp;"-"&amp;TEXT(C6091,"00")</f>
        <v>2026-08</v>
      </c>
      <c r="B6091" s="4" t="n">
        <v>2026</v>
      </c>
      <c r="C6091" s="4" t="n">
        <v>8</v>
      </c>
      <c r="D6091" s="9" t="s">
        <v>305</v>
      </c>
      <c r="E6091" s="9" t="s">
        <v>370</v>
      </c>
      <c r="F6091" s="12" t="str">
        <f aca="false">INDEX(品項主檔!$B$2:$B$11,MATCH($E6091,品項主檔!$A$2:$A$11,0))</f>
        <v>古早味紅茶</v>
      </c>
      <c r="G6091" s="12" t="str">
        <f aca="false">INDEX(品項主檔!$C$2:$C$11,MATCH($E6091,品項主檔!$A$2:$A$11,0))</f>
        <v>飲品</v>
      </c>
      <c r="H6091" s="17" t="n">
        <f aca="false">SUMIFS(品項年度售價!$D$2:$D$31,品項年度售價!$A$2:$A$31,$B6091,品項年度售價!$B$2:$B$31,$E6091)</f>
        <v>45</v>
      </c>
      <c r="I6091" s="4" t="n">
        <v>5955</v>
      </c>
      <c r="J6091" s="14" t="n">
        <f aca="false">H6091*I6091</f>
        <v>267975</v>
      </c>
    </row>
    <row r="6092" customFormat="false" ht="15" hidden="false" customHeight="false" outlineLevel="0" collapsed="false">
      <c r="A6092" s="6" t="str">
        <f aca="false">TEXT(B6092,"0")&amp;"-"&amp;TEXT(C6092,"00")</f>
        <v>2026-08</v>
      </c>
      <c r="B6092" s="4" t="n">
        <v>2026</v>
      </c>
      <c r="C6092" s="4" t="n">
        <v>8</v>
      </c>
      <c r="D6092" s="9" t="s">
        <v>307</v>
      </c>
      <c r="E6092" s="9" t="s">
        <v>349</v>
      </c>
      <c r="F6092" s="12" t="str">
        <f aca="false">INDEX(品項主檔!$B$2:$B$11,MATCH($E6092,品項主檔!$A$2:$A$11,0))</f>
        <v>招牌牛肉麵</v>
      </c>
      <c r="G6092" s="12" t="str">
        <f aca="false">INDEX(品項主檔!$C$2:$C$11,MATCH($E6092,品項主檔!$A$2:$A$11,0))</f>
        <v>主食</v>
      </c>
      <c r="H6092" s="17" t="n">
        <f aca="false">SUMIFS(品項年度售價!$D$2:$D$31,品項年度售價!$A$2:$A$31,$B6092,品項年度售價!$B$2:$B$31,$E6092)</f>
        <v>305</v>
      </c>
      <c r="I6092" s="4" t="n">
        <v>427</v>
      </c>
      <c r="J6092" s="14" t="n">
        <f aca="false">H6092*I6092</f>
        <v>130235</v>
      </c>
    </row>
    <row r="6093" customFormat="false" ht="15" hidden="false" customHeight="false" outlineLevel="0" collapsed="false">
      <c r="A6093" s="6" t="str">
        <f aca="false">TEXT(B6093,"0")&amp;"-"&amp;TEXT(C6093,"00")</f>
        <v>2026-08</v>
      </c>
      <c r="B6093" s="4" t="n">
        <v>2026</v>
      </c>
      <c r="C6093" s="4" t="n">
        <v>8</v>
      </c>
      <c r="D6093" s="9" t="s">
        <v>307</v>
      </c>
      <c r="E6093" s="9" t="s">
        <v>352</v>
      </c>
      <c r="F6093" s="12" t="str">
        <f aca="false">INDEX(品項主檔!$B$2:$B$11,MATCH($E6093,品項主檔!$A$2:$A$11,0))</f>
        <v>三杯雞定食</v>
      </c>
      <c r="G6093" s="12" t="str">
        <f aca="false">INDEX(品項主檔!$C$2:$C$11,MATCH($E6093,品項主檔!$A$2:$A$11,0))</f>
        <v>主食</v>
      </c>
      <c r="H6093" s="17" t="n">
        <f aca="false">SUMIFS(品項年度售價!$D$2:$D$31,品項年度售價!$A$2:$A$31,$B6093,品項年度售價!$B$2:$B$31,$E6093)</f>
        <v>275</v>
      </c>
      <c r="I6093" s="4" t="n">
        <v>466</v>
      </c>
      <c r="J6093" s="14" t="n">
        <f aca="false">H6093*I6093</f>
        <v>128150</v>
      </c>
    </row>
    <row r="6094" customFormat="false" ht="15" hidden="false" customHeight="false" outlineLevel="0" collapsed="false">
      <c r="A6094" s="6" t="str">
        <f aca="false">TEXT(B6094,"0")&amp;"-"&amp;TEXT(C6094,"00")</f>
        <v>2026-08</v>
      </c>
      <c r="B6094" s="4" t="n">
        <v>2026</v>
      </c>
      <c r="C6094" s="4" t="n">
        <v>8</v>
      </c>
      <c r="D6094" s="9" t="s">
        <v>307</v>
      </c>
      <c r="E6094" s="9" t="s">
        <v>354</v>
      </c>
      <c r="F6094" s="12" t="str">
        <f aca="false">INDEX(品項主檔!$B$2:$B$11,MATCH($E6094,品項主檔!$A$2:$A$11,0))</f>
        <v>蔥油雞腿飯</v>
      </c>
      <c r="G6094" s="12" t="str">
        <f aca="false">INDEX(品項主檔!$C$2:$C$11,MATCH($E6094,品項主檔!$A$2:$A$11,0))</f>
        <v>主食</v>
      </c>
      <c r="H6094" s="17" t="n">
        <f aca="false">SUMIFS(品項年度售價!$D$2:$D$31,品項年度售價!$A$2:$A$31,$B6094,品項年度售價!$B$2:$B$31,$E6094)</f>
        <v>240</v>
      </c>
      <c r="I6094" s="4" t="n">
        <v>484</v>
      </c>
      <c r="J6094" s="14" t="n">
        <f aca="false">H6094*I6094</f>
        <v>116160</v>
      </c>
    </row>
    <row r="6095" customFormat="false" ht="15" hidden="false" customHeight="false" outlineLevel="0" collapsed="false">
      <c r="A6095" s="6" t="str">
        <f aca="false">TEXT(B6095,"0")&amp;"-"&amp;TEXT(C6095,"00")</f>
        <v>2026-08</v>
      </c>
      <c r="B6095" s="4" t="n">
        <v>2026</v>
      </c>
      <c r="C6095" s="4" t="n">
        <v>8</v>
      </c>
      <c r="D6095" s="9" t="s">
        <v>307</v>
      </c>
      <c r="E6095" s="9" t="s">
        <v>356</v>
      </c>
      <c r="F6095" s="12" t="str">
        <f aca="false">INDEX(品項主檔!$B$2:$B$11,MATCH($E6095,品項主檔!$A$2:$A$11,0))</f>
        <v>黑胡椒豬排飯</v>
      </c>
      <c r="G6095" s="12" t="str">
        <f aca="false">INDEX(品項主檔!$C$2:$C$11,MATCH($E6095,品項主檔!$A$2:$A$11,0))</f>
        <v>主食</v>
      </c>
      <c r="H6095" s="17" t="n">
        <f aca="false">SUMIFS(品項年度售價!$D$2:$D$31,品項年度售價!$A$2:$A$31,$B6095,品項年度售價!$B$2:$B$31,$E6095)</f>
        <v>255</v>
      </c>
      <c r="I6095" s="4" t="n">
        <v>408</v>
      </c>
      <c r="J6095" s="14" t="n">
        <f aca="false">H6095*I6095</f>
        <v>104040</v>
      </c>
    </row>
    <row r="6096" customFormat="false" ht="15" hidden="false" customHeight="false" outlineLevel="0" collapsed="false">
      <c r="A6096" s="6" t="str">
        <f aca="false">TEXT(B6096,"0")&amp;"-"&amp;TEXT(C6096,"00")</f>
        <v>2026-08</v>
      </c>
      <c r="B6096" s="4" t="n">
        <v>2026</v>
      </c>
      <c r="C6096" s="4" t="n">
        <v>8</v>
      </c>
      <c r="D6096" s="9" t="s">
        <v>307</v>
      </c>
      <c r="E6096" s="9" t="s">
        <v>358</v>
      </c>
      <c r="F6096" s="12" t="str">
        <f aca="false">INDEX(品項主檔!$B$2:$B$11,MATCH($E6096,品項主檔!$A$2:$A$11,0))</f>
        <v>麻油雞湯麵</v>
      </c>
      <c r="G6096" s="12" t="str">
        <f aca="false">INDEX(品項主檔!$C$2:$C$11,MATCH($E6096,品項主檔!$A$2:$A$11,0))</f>
        <v>主食</v>
      </c>
      <c r="H6096" s="17" t="n">
        <f aca="false">SUMIFS(品項年度售價!$D$2:$D$31,品項年度售價!$A$2:$A$31,$B6096,品項年度售價!$B$2:$B$31,$E6096)</f>
        <v>320</v>
      </c>
      <c r="I6096" s="4" t="n">
        <v>226</v>
      </c>
      <c r="J6096" s="14" t="n">
        <f aca="false">H6096*I6096</f>
        <v>72320</v>
      </c>
    </row>
    <row r="6097" customFormat="false" ht="15" hidden="false" customHeight="false" outlineLevel="0" collapsed="false">
      <c r="A6097" s="6" t="str">
        <f aca="false">TEXT(B6097,"0")&amp;"-"&amp;TEXT(C6097,"00")</f>
        <v>2026-08</v>
      </c>
      <c r="B6097" s="4" t="n">
        <v>2026</v>
      </c>
      <c r="C6097" s="4" t="n">
        <v>8</v>
      </c>
      <c r="D6097" s="9" t="s">
        <v>307</v>
      </c>
      <c r="E6097" s="9" t="s">
        <v>360</v>
      </c>
      <c r="F6097" s="12" t="str">
        <f aca="false">INDEX(品項主檔!$B$2:$B$11,MATCH($E6097,品項主檔!$A$2:$A$11,0))</f>
        <v>塔香涼麵</v>
      </c>
      <c r="G6097" s="12" t="str">
        <f aca="false">INDEX(品項主檔!$C$2:$C$11,MATCH($E6097,品項主檔!$A$2:$A$11,0))</f>
        <v>主食</v>
      </c>
      <c r="H6097" s="17" t="n">
        <f aca="false">SUMIFS(品項年度售價!$D$2:$D$31,品項年度售價!$A$2:$A$31,$B6097,品項年度售價!$B$2:$B$31,$E6097)</f>
        <v>195</v>
      </c>
      <c r="I6097" s="4" t="n">
        <v>744</v>
      </c>
      <c r="J6097" s="14" t="n">
        <f aca="false">H6097*I6097</f>
        <v>145080</v>
      </c>
    </row>
    <row r="6098" customFormat="false" ht="15" hidden="false" customHeight="false" outlineLevel="0" collapsed="false">
      <c r="A6098" s="6" t="str">
        <f aca="false">TEXT(B6098,"0")&amp;"-"&amp;TEXT(C6098,"00")</f>
        <v>2026-08</v>
      </c>
      <c r="B6098" s="4" t="n">
        <v>2026</v>
      </c>
      <c r="C6098" s="4" t="n">
        <v>8</v>
      </c>
      <c r="D6098" s="9" t="s">
        <v>307</v>
      </c>
      <c r="E6098" s="9" t="s">
        <v>362</v>
      </c>
      <c r="F6098" s="12" t="str">
        <f aca="false">INDEX(品項主檔!$B$2:$B$11,MATCH($E6098,品項主檔!$A$2:$A$11,0))</f>
        <v>海鮮炒飯</v>
      </c>
      <c r="G6098" s="12" t="str">
        <f aca="false">INDEX(品項主檔!$C$2:$C$11,MATCH($E6098,品項主檔!$A$2:$A$11,0))</f>
        <v>主食</v>
      </c>
      <c r="H6098" s="17" t="n">
        <f aca="false">SUMIFS(品項年度售價!$D$2:$D$31,品項年度售價!$A$2:$A$31,$B6098,品項年度售價!$B$2:$B$31,$E6098)</f>
        <v>265</v>
      </c>
      <c r="I6098" s="4" t="n">
        <v>497</v>
      </c>
      <c r="J6098" s="14" t="n">
        <f aca="false">H6098*I6098</f>
        <v>131705</v>
      </c>
    </row>
    <row r="6099" customFormat="false" ht="15" hidden="false" customHeight="false" outlineLevel="0" collapsed="false">
      <c r="A6099" s="6" t="str">
        <f aca="false">TEXT(B6099,"0")&amp;"-"&amp;TEXT(C6099,"00")</f>
        <v>2026-08</v>
      </c>
      <c r="B6099" s="4" t="n">
        <v>2026</v>
      </c>
      <c r="C6099" s="4" t="n">
        <v>8</v>
      </c>
      <c r="D6099" s="9" t="s">
        <v>307</v>
      </c>
      <c r="E6099" s="9" t="s">
        <v>364</v>
      </c>
      <c r="F6099" s="12" t="str">
        <f aca="false">INDEX(品項主檔!$B$2:$B$11,MATCH($E6099,品項主檔!$A$2:$A$11,0))</f>
        <v>酸辣湯</v>
      </c>
      <c r="G6099" s="12" t="str">
        <f aca="false">INDEX(品項主檔!$C$2:$C$11,MATCH($E6099,品項主檔!$A$2:$A$11,0))</f>
        <v>湯品</v>
      </c>
      <c r="H6099" s="17" t="n">
        <f aca="false">SUMIFS(品項年度售價!$D$2:$D$31,品項年度售價!$A$2:$A$31,$B6099,品項年度售價!$B$2:$B$31,$E6099)</f>
        <v>65</v>
      </c>
      <c r="I6099" s="4" t="n">
        <v>1915</v>
      </c>
      <c r="J6099" s="14" t="n">
        <f aca="false">H6099*I6099</f>
        <v>124475</v>
      </c>
    </row>
    <row r="6100" customFormat="false" ht="15" hidden="false" customHeight="false" outlineLevel="0" collapsed="false">
      <c r="A6100" s="6" t="str">
        <f aca="false">TEXT(B6100,"0")&amp;"-"&amp;TEXT(C6100,"00")</f>
        <v>2026-08</v>
      </c>
      <c r="B6100" s="4" t="n">
        <v>2026</v>
      </c>
      <c r="C6100" s="4" t="n">
        <v>8</v>
      </c>
      <c r="D6100" s="9" t="s">
        <v>307</v>
      </c>
      <c r="E6100" s="9" t="s">
        <v>367</v>
      </c>
      <c r="F6100" s="12" t="str">
        <f aca="false">INDEX(品項主檔!$B$2:$B$11,MATCH($E6100,品項主檔!$A$2:$A$11,0))</f>
        <v>招牌滷味拼盤</v>
      </c>
      <c r="G6100" s="12" t="str">
        <f aca="false">INDEX(品項主檔!$C$2:$C$11,MATCH($E6100,品項主檔!$A$2:$A$11,0))</f>
        <v>小菜</v>
      </c>
      <c r="H6100" s="17" t="n">
        <f aca="false">SUMIFS(品項年度售價!$D$2:$D$31,品項年度售價!$A$2:$A$31,$B6100,品項年度售價!$B$2:$B$31,$E6100)</f>
        <v>130</v>
      </c>
      <c r="I6100" s="4" t="n">
        <v>1990</v>
      </c>
      <c r="J6100" s="14" t="n">
        <f aca="false">H6100*I6100</f>
        <v>258700</v>
      </c>
    </row>
    <row r="6101" customFormat="false" ht="15" hidden="false" customHeight="false" outlineLevel="0" collapsed="false">
      <c r="A6101" s="6" t="str">
        <f aca="false">TEXT(B6101,"0")&amp;"-"&amp;TEXT(C6101,"00")</f>
        <v>2026-08</v>
      </c>
      <c r="B6101" s="4" t="n">
        <v>2026</v>
      </c>
      <c r="C6101" s="4" t="n">
        <v>8</v>
      </c>
      <c r="D6101" s="9" t="s">
        <v>307</v>
      </c>
      <c r="E6101" s="9" t="s">
        <v>370</v>
      </c>
      <c r="F6101" s="12" t="str">
        <f aca="false">INDEX(品項主檔!$B$2:$B$11,MATCH($E6101,品項主檔!$A$2:$A$11,0))</f>
        <v>古早味紅茶</v>
      </c>
      <c r="G6101" s="12" t="str">
        <f aca="false">INDEX(品項主檔!$C$2:$C$11,MATCH($E6101,品項主檔!$A$2:$A$11,0))</f>
        <v>飲品</v>
      </c>
      <c r="H6101" s="17" t="n">
        <f aca="false">SUMIFS(品項年度售價!$D$2:$D$31,品項年度售價!$A$2:$A$31,$B6101,品項年度售價!$B$2:$B$31,$E6101)</f>
        <v>45</v>
      </c>
      <c r="I6101" s="4" t="n">
        <v>6174</v>
      </c>
      <c r="J6101" s="14" t="n">
        <f aca="false">H6101*I6101</f>
        <v>277830</v>
      </c>
    </row>
    <row r="6102" customFormat="false" ht="15" hidden="false" customHeight="false" outlineLevel="0" collapsed="false">
      <c r="A6102" s="6" t="str">
        <f aca="false">TEXT(B6102,"0")&amp;"-"&amp;TEXT(C6102,"00")</f>
        <v>2026-08</v>
      </c>
      <c r="B6102" s="4" t="n">
        <v>2026</v>
      </c>
      <c r="C6102" s="4" t="n">
        <v>8</v>
      </c>
      <c r="D6102" s="9" t="s">
        <v>310</v>
      </c>
      <c r="E6102" s="9" t="s">
        <v>349</v>
      </c>
      <c r="F6102" s="12" t="str">
        <f aca="false">INDEX(品項主檔!$B$2:$B$11,MATCH($E6102,品項主檔!$A$2:$A$11,0))</f>
        <v>招牌牛肉麵</v>
      </c>
      <c r="G6102" s="12" t="str">
        <f aca="false">INDEX(品項主檔!$C$2:$C$11,MATCH($E6102,品項主檔!$A$2:$A$11,0))</f>
        <v>主食</v>
      </c>
      <c r="H6102" s="17" t="n">
        <f aca="false">SUMIFS(品項年度售價!$D$2:$D$31,品項年度售價!$A$2:$A$31,$B6102,品項年度售價!$B$2:$B$31,$E6102)</f>
        <v>305</v>
      </c>
      <c r="I6102" s="4" t="n">
        <v>330</v>
      </c>
      <c r="J6102" s="14" t="n">
        <f aca="false">H6102*I6102</f>
        <v>100650</v>
      </c>
    </row>
    <row r="6103" customFormat="false" ht="15" hidden="false" customHeight="false" outlineLevel="0" collapsed="false">
      <c r="A6103" s="6" t="str">
        <f aca="false">TEXT(B6103,"0")&amp;"-"&amp;TEXT(C6103,"00")</f>
        <v>2026-08</v>
      </c>
      <c r="B6103" s="4" t="n">
        <v>2026</v>
      </c>
      <c r="C6103" s="4" t="n">
        <v>8</v>
      </c>
      <c r="D6103" s="9" t="s">
        <v>310</v>
      </c>
      <c r="E6103" s="9" t="s">
        <v>352</v>
      </c>
      <c r="F6103" s="12" t="str">
        <f aca="false">INDEX(品項主檔!$B$2:$B$11,MATCH($E6103,品項主檔!$A$2:$A$11,0))</f>
        <v>三杯雞定食</v>
      </c>
      <c r="G6103" s="12" t="str">
        <f aca="false">INDEX(品項主檔!$C$2:$C$11,MATCH($E6103,品項主檔!$A$2:$A$11,0))</f>
        <v>主食</v>
      </c>
      <c r="H6103" s="17" t="n">
        <f aca="false">SUMIFS(品項年度售價!$D$2:$D$31,品項年度售價!$A$2:$A$31,$B6103,品項年度售價!$B$2:$B$31,$E6103)</f>
        <v>275</v>
      </c>
      <c r="I6103" s="4" t="n">
        <v>354</v>
      </c>
      <c r="J6103" s="14" t="n">
        <f aca="false">H6103*I6103</f>
        <v>97350</v>
      </c>
    </row>
    <row r="6104" customFormat="false" ht="15" hidden="false" customHeight="false" outlineLevel="0" collapsed="false">
      <c r="A6104" s="6" t="str">
        <f aca="false">TEXT(B6104,"0")&amp;"-"&amp;TEXT(C6104,"00")</f>
        <v>2026-08</v>
      </c>
      <c r="B6104" s="4" t="n">
        <v>2026</v>
      </c>
      <c r="C6104" s="4" t="n">
        <v>8</v>
      </c>
      <c r="D6104" s="9" t="s">
        <v>310</v>
      </c>
      <c r="E6104" s="9" t="s">
        <v>354</v>
      </c>
      <c r="F6104" s="12" t="str">
        <f aca="false">INDEX(品項主檔!$B$2:$B$11,MATCH($E6104,品項主檔!$A$2:$A$11,0))</f>
        <v>蔥油雞腿飯</v>
      </c>
      <c r="G6104" s="12" t="str">
        <f aca="false">INDEX(品項主檔!$C$2:$C$11,MATCH($E6104,品項主檔!$A$2:$A$11,0))</f>
        <v>主食</v>
      </c>
      <c r="H6104" s="17" t="n">
        <f aca="false">SUMIFS(品項年度售價!$D$2:$D$31,品項年度售價!$A$2:$A$31,$B6104,品項年度售價!$B$2:$B$31,$E6104)</f>
        <v>240</v>
      </c>
      <c r="I6104" s="4" t="n">
        <v>368</v>
      </c>
      <c r="J6104" s="14" t="n">
        <f aca="false">H6104*I6104</f>
        <v>88320</v>
      </c>
    </row>
    <row r="6105" customFormat="false" ht="15" hidden="false" customHeight="false" outlineLevel="0" collapsed="false">
      <c r="A6105" s="6" t="str">
        <f aca="false">TEXT(B6105,"0")&amp;"-"&amp;TEXT(C6105,"00")</f>
        <v>2026-08</v>
      </c>
      <c r="B6105" s="4" t="n">
        <v>2026</v>
      </c>
      <c r="C6105" s="4" t="n">
        <v>8</v>
      </c>
      <c r="D6105" s="9" t="s">
        <v>310</v>
      </c>
      <c r="E6105" s="9" t="s">
        <v>356</v>
      </c>
      <c r="F6105" s="12" t="str">
        <f aca="false">INDEX(品項主檔!$B$2:$B$11,MATCH($E6105,品項主檔!$A$2:$A$11,0))</f>
        <v>黑胡椒豬排飯</v>
      </c>
      <c r="G6105" s="12" t="str">
        <f aca="false">INDEX(品項主檔!$C$2:$C$11,MATCH($E6105,品項主檔!$A$2:$A$11,0))</f>
        <v>主食</v>
      </c>
      <c r="H6105" s="17" t="n">
        <f aca="false">SUMIFS(品項年度售價!$D$2:$D$31,品項年度售價!$A$2:$A$31,$B6105,品項年度售價!$B$2:$B$31,$E6105)</f>
        <v>255</v>
      </c>
      <c r="I6105" s="4" t="n">
        <v>378</v>
      </c>
      <c r="J6105" s="14" t="n">
        <f aca="false">H6105*I6105</f>
        <v>96390</v>
      </c>
    </row>
    <row r="6106" customFormat="false" ht="15" hidden="false" customHeight="false" outlineLevel="0" collapsed="false">
      <c r="A6106" s="6" t="str">
        <f aca="false">TEXT(B6106,"0")&amp;"-"&amp;TEXT(C6106,"00")</f>
        <v>2026-08</v>
      </c>
      <c r="B6106" s="4" t="n">
        <v>2026</v>
      </c>
      <c r="C6106" s="4" t="n">
        <v>8</v>
      </c>
      <c r="D6106" s="9" t="s">
        <v>310</v>
      </c>
      <c r="E6106" s="9" t="s">
        <v>358</v>
      </c>
      <c r="F6106" s="12" t="str">
        <f aca="false">INDEX(品項主檔!$B$2:$B$11,MATCH($E6106,品項主檔!$A$2:$A$11,0))</f>
        <v>麻油雞湯麵</v>
      </c>
      <c r="G6106" s="12" t="str">
        <f aca="false">INDEX(品項主檔!$C$2:$C$11,MATCH($E6106,品項主檔!$A$2:$A$11,0))</f>
        <v>主食</v>
      </c>
      <c r="H6106" s="17" t="n">
        <f aca="false">SUMIFS(品項年度售價!$D$2:$D$31,品項年度售價!$A$2:$A$31,$B6106,品項年度售價!$B$2:$B$31,$E6106)</f>
        <v>320</v>
      </c>
      <c r="I6106" s="4" t="n">
        <v>175</v>
      </c>
      <c r="J6106" s="14" t="n">
        <f aca="false">H6106*I6106</f>
        <v>56000</v>
      </c>
    </row>
    <row r="6107" customFormat="false" ht="15" hidden="false" customHeight="false" outlineLevel="0" collapsed="false">
      <c r="A6107" s="6" t="str">
        <f aca="false">TEXT(B6107,"0")&amp;"-"&amp;TEXT(C6107,"00")</f>
        <v>2026-08</v>
      </c>
      <c r="B6107" s="4" t="n">
        <v>2026</v>
      </c>
      <c r="C6107" s="4" t="n">
        <v>8</v>
      </c>
      <c r="D6107" s="9" t="s">
        <v>310</v>
      </c>
      <c r="E6107" s="9" t="s">
        <v>360</v>
      </c>
      <c r="F6107" s="12" t="str">
        <f aca="false">INDEX(品項主檔!$B$2:$B$11,MATCH($E6107,品項主檔!$A$2:$A$11,0))</f>
        <v>塔香涼麵</v>
      </c>
      <c r="G6107" s="12" t="str">
        <f aca="false">INDEX(品項主檔!$C$2:$C$11,MATCH($E6107,品項主檔!$A$2:$A$11,0))</f>
        <v>主食</v>
      </c>
      <c r="H6107" s="17" t="n">
        <f aca="false">SUMIFS(品項年度售價!$D$2:$D$31,品項年度售價!$A$2:$A$31,$B6107,品項年度售價!$B$2:$B$31,$E6107)</f>
        <v>195</v>
      </c>
      <c r="I6107" s="4" t="n">
        <v>540</v>
      </c>
      <c r="J6107" s="14" t="n">
        <f aca="false">H6107*I6107</f>
        <v>105300</v>
      </c>
    </row>
    <row r="6108" customFormat="false" ht="15" hidden="false" customHeight="false" outlineLevel="0" collapsed="false">
      <c r="A6108" s="6" t="str">
        <f aca="false">TEXT(B6108,"0")&amp;"-"&amp;TEXT(C6108,"00")</f>
        <v>2026-08</v>
      </c>
      <c r="B6108" s="4" t="n">
        <v>2026</v>
      </c>
      <c r="C6108" s="4" t="n">
        <v>8</v>
      </c>
      <c r="D6108" s="9" t="s">
        <v>310</v>
      </c>
      <c r="E6108" s="9" t="s">
        <v>362</v>
      </c>
      <c r="F6108" s="12" t="str">
        <f aca="false">INDEX(品項主檔!$B$2:$B$11,MATCH($E6108,品項主檔!$A$2:$A$11,0))</f>
        <v>海鮮炒飯</v>
      </c>
      <c r="G6108" s="12" t="str">
        <f aca="false">INDEX(品項主檔!$C$2:$C$11,MATCH($E6108,品項主檔!$A$2:$A$11,0))</f>
        <v>主食</v>
      </c>
      <c r="H6108" s="17" t="n">
        <f aca="false">SUMIFS(品項年度售價!$D$2:$D$31,品項年度售價!$A$2:$A$31,$B6108,品項年度售價!$B$2:$B$31,$E6108)</f>
        <v>265</v>
      </c>
      <c r="I6108" s="4" t="n">
        <v>353</v>
      </c>
      <c r="J6108" s="14" t="n">
        <f aca="false">H6108*I6108</f>
        <v>93545</v>
      </c>
    </row>
    <row r="6109" customFormat="false" ht="15" hidden="false" customHeight="false" outlineLevel="0" collapsed="false">
      <c r="A6109" s="6" t="str">
        <f aca="false">TEXT(B6109,"0")&amp;"-"&amp;TEXT(C6109,"00")</f>
        <v>2026-08</v>
      </c>
      <c r="B6109" s="4" t="n">
        <v>2026</v>
      </c>
      <c r="C6109" s="4" t="n">
        <v>8</v>
      </c>
      <c r="D6109" s="9" t="s">
        <v>310</v>
      </c>
      <c r="E6109" s="9" t="s">
        <v>364</v>
      </c>
      <c r="F6109" s="12" t="str">
        <f aca="false">INDEX(品項主檔!$B$2:$B$11,MATCH($E6109,品項主檔!$A$2:$A$11,0))</f>
        <v>酸辣湯</v>
      </c>
      <c r="G6109" s="12" t="str">
        <f aca="false">INDEX(品項主檔!$C$2:$C$11,MATCH($E6109,品項主檔!$A$2:$A$11,0))</f>
        <v>湯品</v>
      </c>
      <c r="H6109" s="17" t="n">
        <f aca="false">SUMIFS(品項年度售價!$D$2:$D$31,品項年度售價!$A$2:$A$31,$B6109,品項年度售價!$B$2:$B$31,$E6109)</f>
        <v>65</v>
      </c>
      <c r="I6109" s="4" t="n">
        <v>1495</v>
      </c>
      <c r="J6109" s="14" t="n">
        <f aca="false">H6109*I6109</f>
        <v>97175</v>
      </c>
    </row>
    <row r="6110" customFormat="false" ht="15" hidden="false" customHeight="false" outlineLevel="0" collapsed="false">
      <c r="A6110" s="6" t="str">
        <f aca="false">TEXT(B6110,"0")&amp;"-"&amp;TEXT(C6110,"00")</f>
        <v>2026-08</v>
      </c>
      <c r="B6110" s="4" t="n">
        <v>2026</v>
      </c>
      <c r="C6110" s="4" t="n">
        <v>8</v>
      </c>
      <c r="D6110" s="9" t="s">
        <v>310</v>
      </c>
      <c r="E6110" s="9" t="s">
        <v>367</v>
      </c>
      <c r="F6110" s="12" t="str">
        <f aca="false">INDEX(品項主檔!$B$2:$B$11,MATCH($E6110,品項主檔!$A$2:$A$11,0))</f>
        <v>招牌滷味拼盤</v>
      </c>
      <c r="G6110" s="12" t="str">
        <f aca="false">INDEX(品項主檔!$C$2:$C$11,MATCH($E6110,品項主檔!$A$2:$A$11,0))</f>
        <v>小菜</v>
      </c>
      <c r="H6110" s="17" t="n">
        <f aca="false">SUMIFS(品項年度售價!$D$2:$D$31,品項年度售價!$A$2:$A$31,$B6110,品項年度售價!$B$2:$B$31,$E6110)</f>
        <v>130</v>
      </c>
      <c r="I6110" s="4" t="n">
        <v>1250</v>
      </c>
      <c r="J6110" s="14" t="n">
        <f aca="false">H6110*I6110</f>
        <v>162500</v>
      </c>
    </row>
    <row r="6111" customFormat="false" ht="15" hidden="false" customHeight="false" outlineLevel="0" collapsed="false">
      <c r="A6111" s="6" t="str">
        <f aca="false">TEXT(B6111,"0")&amp;"-"&amp;TEXT(C6111,"00")</f>
        <v>2026-08</v>
      </c>
      <c r="B6111" s="4" t="n">
        <v>2026</v>
      </c>
      <c r="C6111" s="4" t="n">
        <v>8</v>
      </c>
      <c r="D6111" s="9" t="s">
        <v>310</v>
      </c>
      <c r="E6111" s="9" t="s">
        <v>370</v>
      </c>
      <c r="F6111" s="12" t="str">
        <f aca="false">INDEX(品項主檔!$B$2:$B$11,MATCH($E6111,品項主檔!$A$2:$A$11,0))</f>
        <v>古早味紅茶</v>
      </c>
      <c r="G6111" s="12" t="str">
        <f aca="false">INDEX(品項主檔!$C$2:$C$11,MATCH($E6111,品項主檔!$A$2:$A$11,0))</f>
        <v>飲品</v>
      </c>
      <c r="H6111" s="17" t="n">
        <f aca="false">SUMIFS(品項年度售價!$D$2:$D$31,品項年度售價!$A$2:$A$31,$B6111,品項年度售價!$B$2:$B$31,$E6111)</f>
        <v>45</v>
      </c>
      <c r="I6111" s="4" t="n">
        <v>3442</v>
      </c>
      <c r="J6111" s="14" t="n">
        <f aca="false">H6111*I6111</f>
        <v>154890</v>
      </c>
    </row>
    <row r="6112" customFormat="false" ht="15" hidden="false" customHeight="false" outlineLevel="0" collapsed="false">
      <c r="A6112" s="6" t="str">
        <f aca="false">TEXT(B6112,"0")&amp;"-"&amp;TEXT(C6112,"00")</f>
        <v>2026-08</v>
      </c>
      <c r="B6112" s="4" t="n">
        <v>2026</v>
      </c>
      <c r="C6112" s="4" t="n">
        <v>8</v>
      </c>
      <c r="D6112" s="9" t="s">
        <v>318</v>
      </c>
      <c r="E6112" s="9" t="s">
        <v>349</v>
      </c>
      <c r="F6112" s="12" t="str">
        <f aca="false">INDEX(品項主檔!$B$2:$B$11,MATCH($E6112,品項主檔!$A$2:$A$11,0))</f>
        <v>招牌牛肉麵</v>
      </c>
      <c r="G6112" s="12" t="str">
        <f aca="false">INDEX(品項主檔!$C$2:$C$11,MATCH($E6112,品項主檔!$A$2:$A$11,0))</f>
        <v>主食</v>
      </c>
      <c r="H6112" s="17" t="n">
        <f aca="false">SUMIFS(品項年度售價!$D$2:$D$31,品項年度售價!$A$2:$A$31,$B6112,品項年度售價!$B$2:$B$31,$E6112)</f>
        <v>305</v>
      </c>
      <c r="I6112" s="4" t="n">
        <v>451</v>
      </c>
      <c r="J6112" s="14" t="n">
        <f aca="false">H6112*I6112</f>
        <v>137555</v>
      </c>
    </row>
    <row r="6113" customFormat="false" ht="15" hidden="false" customHeight="false" outlineLevel="0" collapsed="false">
      <c r="A6113" s="6" t="str">
        <f aca="false">TEXT(B6113,"0")&amp;"-"&amp;TEXT(C6113,"00")</f>
        <v>2026-08</v>
      </c>
      <c r="B6113" s="4" t="n">
        <v>2026</v>
      </c>
      <c r="C6113" s="4" t="n">
        <v>8</v>
      </c>
      <c r="D6113" s="9" t="s">
        <v>318</v>
      </c>
      <c r="E6113" s="9" t="s">
        <v>352</v>
      </c>
      <c r="F6113" s="12" t="str">
        <f aca="false">INDEX(品項主檔!$B$2:$B$11,MATCH($E6113,品項主檔!$A$2:$A$11,0))</f>
        <v>三杯雞定食</v>
      </c>
      <c r="G6113" s="12" t="str">
        <f aca="false">INDEX(品項主檔!$C$2:$C$11,MATCH($E6113,品項主檔!$A$2:$A$11,0))</f>
        <v>主食</v>
      </c>
      <c r="H6113" s="17" t="n">
        <f aca="false">SUMIFS(品項年度售價!$D$2:$D$31,品項年度售價!$A$2:$A$31,$B6113,品項年度售價!$B$2:$B$31,$E6113)</f>
        <v>275</v>
      </c>
      <c r="I6113" s="4" t="n">
        <v>392</v>
      </c>
      <c r="J6113" s="14" t="n">
        <f aca="false">H6113*I6113</f>
        <v>107800</v>
      </c>
    </row>
    <row r="6114" customFormat="false" ht="15" hidden="false" customHeight="false" outlineLevel="0" collapsed="false">
      <c r="A6114" s="6" t="str">
        <f aca="false">TEXT(B6114,"0")&amp;"-"&amp;TEXT(C6114,"00")</f>
        <v>2026-08</v>
      </c>
      <c r="B6114" s="4" t="n">
        <v>2026</v>
      </c>
      <c r="C6114" s="4" t="n">
        <v>8</v>
      </c>
      <c r="D6114" s="9" t="s">
        <v>318</v>
      </c>
      <c r="E6114" s="9" t="s">
        <v>354</v>
      </c>
      <c r="F6114" s="12" t="str">
        <f aca="false">INDEX(品項主檔!$B$2:$B$11,MATCH($E6114,品項主檔!$A$2:$A$11,0))</f>
        <v>蔥油雞腿飯</v>
      </c>
      <c r="G6114" s="12" t="str">
        <f aca="false">INDEX(品項主檔!$C$2:$C$11,MATCH($E6114,品項主檔!$A$2:$A$11,0))</f>
        <v>主食</v>
      </c>
      <c r="H6114" s="17" t="n">
        <f aca="false">SUMIFS(品項年度售價!$D$2:$D$31,品項年度售價!$A$2:$A$31,$B6114,品項年度售價!$B$2:$B$31,$E6114)</f>
        <v>240</v>
      </c>
      <c r="I6114" s="4" t="n">
        <v>382</v>
      </c>
      <c r="J6114" s="14" t="n">
        <f aca="false">H6114*I6114</f>
        <v>91680</v>
      </c>
    </row>
    <row r="6115" customFormat="false" ht="15" hidden="false" customHeight="false" outlineLevel="0" collapsed="false">
      <c r="A6115" s="6" t="str">
        <f aca="false">TEXT(B6115,"0")&amp;"-"&amp;TEXT(C6115,"00")</f>
        <v>2026-08</v>
      </c>
      <c r="B6115" s="4" t="n">
        <v>2026</v>
      </c>
      <c r="C6115" s="4" t="n">
        <v>8</v>
      </c>
      <c r="D6115" s="9" t="s">
        <v>318</v>
      </c>
      <c r="E6115" s="9" t="s">
        <v>356</v>
      </c>
      <c r="F6115" s="12" t="str">
        <f aca="false">INDEX(品項主檔!$B$2:$B$11,MATCH($E6115,品項主檔!$A$2:$A$11,0))</f>
        <v>黑胡椒豬排飯</v>
      </c>
      <c r="G6115" s="12" t="str">
        <f aca="false">INDEX(品項主檔!$C$2:$C$11,MATCH($E6115,品項主檔!$A$2:$A$11,0))</f>
        <v>主食</v>
      </c>
      <c r="H6115" s="17" t="n">
        <f aca="false">SUMIFS(品項年度售價!$D$2:$D$31,品項年度售價!$A$2:$A$31,$B6115,品項年度售價!$B$2:$B$31,$E6115)</f>
        <v>255</v>
      </c>
      <c r="I6115" s="4" t="n">
        <v>390</v>
      </c>
      <c r="J6115" s="14" t="n">
        <f aca="false">H6115*I6115</f>
        <v>99450</v>
      </c>
    </row>
    <row r="6116" customFormat="false" ht="15" hidden="false" customHeight="false" outlineLevel="0" collapsed="false">
      <c r="A6116" s="6" t="str">
        <f aca="false">TEXT(B6116,"0")&amp;"-"&amp;TEXT(C6116,"00")</f>
        <v>2026-08</v>
      </c>
      <c r="B6116" s="4" t="n">
        <v>2026</v>
      </c>
      <c r="C6116" s="4" t="n">
        <v>8</v>
      </c>
      <c r="D6116" s="9" t="s">
        <v>318</v>
      </c>
      <c r="E6116" s="9" t="s">
        <v>358</v>
      </c>
      <c r="F6116" s="12" t="str">
        <f aca="false">INDEX(品項主檔!$B$2:$B$11,MATCH($E6116,品項主檔!$A$2:$A$11,0))</f>
        <v>麻油雞湯麵</v>
      </c>
      <c r="G6116" s="12" t="str">
        <f aca="false">INDEX(品項主檔!$C$2:$C$11,MATCH($E6116,品項主檔!$A$2:$A$11,0))</f>
        <v>主食</v>
      </c>
      <c r="H6116" s="17" t="n">
        <f aca="false">SUMIFS(品項年度售價!$D$2:$D$31,品項年度售價!$A$2:$A$31,$B6116,品項年度售價!$B$2:$B$31,$E6116)</f>
        <v>320</v>
      </c>
      <c r="I6116" s="4" t="n">
        <v>168</v>
      </c>
      <c r="J6116" s="14" t="n">
        <f aca="false">H6116*I6116</f>
        <v>53760</v>
      </c>
    </row>
    <row r="6117" customFormat="false" ht="15" hidden="false" customHeight="false" outlineLevel="0" collapsed="false">
      <c r="A6117" s="6" t="str">
        <f aca="false">TEXT(B6117,"0")&amp;"-"&amp;TEXT(C6117,"00")</f>
        <v>2026-08</v>
      </c>
      <c r="B6117" s="4" t="n">
        <v>2026</v>
      </c>
      <c r="C6117" s="4" t="n">
        <v>8</v>
      </c>
      <c r="D6117" s="9" t="s">
        <v>318</v>
      </c>
      <c r="E6117" s="9" t="s">
        <v>360</v>
      </c>
      <c r="F6117" s="12" t="str">
        <f aca="false">INDEX(品項主檔!$B$2:$B$11,MATCH($E6117,品項主檔!$A$2:$A$11,0))</f>
        <v>塔香涼麵</v>
      </c>
      <c r="G6117" s="12" t="str">
        <f aca="false">INDEX(品項主檔!$C$2:$C$11,MATCH($E6117,品項主檔!$A$2:$A$11,0))</f>
        <v>主食</v>
      </c>
      <c r="H6117" s="17" t="n">
        <f aca="false">SUMIFS(品項年度售價!$D$2:$D$31,品項年度售價!$A$2:$A$31,$B6117,品項年度售價!$B$2:$B$31,$E6117)</f>
        <v>195</v>
      </c>
      <c r="I6117" s="4" t="n">
        <v>568</v>
      </c>
      <c r="J6117" s="14" t="n">
        <f aca="false">H6117*I6117</f>
        <v>110760</v>
      </c>
    </row>
    <row r="6118" customFormat="false" ht="15" hidden="false" customHeight="false" outlineLevel="0" collapsed="false">
      <c r="A6118" s="6" t="str">
        <f aca="false">TEXT(B6118,"0")&amp;"-"&amp;TEXT(C6118,"00")</f>
        <v>2026-08</v>
      </c>
      <c r="B6118" s="4" t="n">
        <v>2026</v>
      </c>
      <c r="C6118" s="4" t="n">
        <v>8</v>
      </c>
      <c r="D6118" s="9" t="s">
        <v>318</v>
      </c>
      <c r="E6118" s="9" t="s">
        <v>362</v>
      </c>
      <c r="F6118" s="12" t="str">
        <f aca="false">INDEX(品項主檔!$B$2:$B$11,MATCH($E6118,品項主檔!$A$2:$A$11,0))</f>
        <v>海鮮炒飯</v>
      </c>
      <c r="G6118" s="12" t="str">
        <f aca="false">INDEX(品項主檔!$C$2:$C$11,MATCH($E6118,品項主檔!$A$2:$A$11,0))</f>
        <v>主食</v>
      </c>
      <c r="H6118" s="17" t="n">
        <f aca="false">SUMIFS(品項年度售價!$D$2:$D$31,品項年度售價!$A$2:$A$31,$B6118,品項年度售價!$B$2:$B$31,$E6118)</f>
        <v>265</v>
      </c>
      <c r="I6118" s="4" t="n">
        <v>423</v>
      </c>
      <c r="J6118" s="14" t="n">
        <f aca="false">H6118*I6118</f>
        <v>112095</v>
      </c>
    </row>
    <row r="6119" customFormat="false" ht="15" hidden="false" customHeight="false" outlineLevel="0" collapsed="false">
      <c r="A6119" s="6" t="str">
        <f aca="false">TEXT(B6119,"0")&amp;"-"&amp;TEXT(C6119,"00")</f>
        <v>2026-08</v>
      </c>
      <c r="B6119" s="4" t="n">
        <v>2026</v>
      </c>
      <c r="C6119" s="4" t="n">
        <v>8</v>
      </c>
      <c r="D6119" s="9" t="s">
        <v>318</v>
      </c>
      <c r="E6119" s="9" t="s">
        <v>364</v>
      </c>
      <c r="F6119" s="12" t="str">
        <f aca="false">INDEX(品項主檔!$B$2:$B$11,MATCH($E6119,品項主檔!$A$2:$A$11,0))</f>
        <v>酸辣湯</v>
      </c>
      <c r="G6119" s="12" t="str">
        <f aca="false">INDEX(品項主檔!$C$2:$C$11,MATCH($E6119,品項主檔!$A$2:$A$11,0))</f>
        <v>湯品</v>
      </c>
      <c r="H6119" s="17" t="n">
        <f aca="false">SUMIFS(品項年度售價!$D$2:$D$31,品項年度售價!$A$2:$A$31,$B6119,品項年度售價!$B$2:$B$31,$E6119)</f>
        <v>65</v>
      </c>
      <c r="I6119" s="4" t="n">
        <v>1867</v>
      </c>
      <c r="J6119" s="14" t="n">
        <f aca="false">H6119*I6119</f>
        <v>121355</v>
      </c>
    </row>
    <row r="6120" customFormat="false" ht="15" hidden="false" customHeight="false" outlineLevel="0" collapsed="false">
      <c r="A6120" s="6" t="str">
        <f aca="false">TEXT(B6120,"0")&amp;"-"&amp;TEXT(C6120,"00")</f>
        <v>2026-08</v>
      </c>
      <c r="B6120" s="4" t="n">
        <v>2026</v>
      </c>
      <c r="C6120" s="4" t="n">
        <v>8</v>
      </c>
      <c r="D6120" s="9" t="s">
        <v>318</v>
      </c>
      <c r="E6120" s="9" t="s">
        <v>367</v>
      </c>
      <c r="F6120" s="12" t="str">
        <f aca="false">INDEX(品項主檔!$B$2:$B$11,MATCH($E6120,品項主檔!$A$2:$A$11,0))</f>
        <v>招牌滷味拼盤</v>
      </c>
      <c r="G6120" s="12" t="str">
        <f aca="false">INDEX(品項主檔!$C$2:$C$11,MATCH($E6120,品項主檔!$A$2:$A$11,0))</f>
        <v>小菜</v>
      </c>
      <c r="H6120" s="17" t="n">
        <f aca="false">SUMIFS(品項年度售價!$D$2:$D$31,品項年度售價!$A$2:$A$31,$B6120,品項年度售價!$B$2:$B$31,$E6120)</f>
        <v>130</v>
      </c>
      <c r="I6120" s="4" t="n">
        <v>1314</v>
      </c>
      <c r="J6120" s="14" t="n">
        <f aca="false">H6120*I6120</f>
        <v>170820</v>
      </c>
    </row>
    <row r="6121" customFormat="false" ht="15" hidden="false" customHeight="false" outlineLevel="0" collapsed="false">
      <c r="A6121" s="6" t="str">
        <f aca="false">TEXT(B6121,"0")&amp;"-"&amp;TEXT(C6121,"00")</f>
        <v>2026-08</v>
      </c>
      <c r="B6121" s="4" t="n">
        <v>2026</v>
      </c>
      <c r="C6121" s="4" t="n">
        <v>8</v>
      </c>
      <c r="D6121" s="9" t="s">
        <v>318</v>
      </c>
      <c r="E6121" s="9" t="s">
        <v>370</v>
      </c>
      <c r="F6121" s="12" t="str">
        <f aca="false">INDEX(品項主檔!$B$2:$B$11,MATCH($E6121,品項主檔!$A$2:$A$11,0))</f>
        <v>古早味紅茶</v>
      </c>
      <c r="G6121" s="12" t="str">
        <f aca="false">INDEX(品項主檔!$C$2:$C$11,MATCH($E6121,品項主檔!$A$2:$A$11,0))</f>
        <v>飲品</v>
      </c>
      <c r="H6121" s="17" t="n">
        <f aca="false">SUMIFS(品項年度售價!$D$2:$D$31,品項年度售價!$A$2:$A$31,$B6121,品項年度售價!$B$2:$B$31,$E6121)</f>
        <v>45</v>
      </c>
      <c r="I6121" s="4" t="n">
        <v>4351</v>
      </c>
      <c r="J6121" s="14" t="n">
        <f aca="false">H6121*I6121</f>
        <v>195795</v>
      </c>
    </row>
    <row r="6122" customFormat="false" ht="15" hidden="false" customHeight="false" outlineLevel="0" collapsed="false">
      <c r="A6122" s="6" t="str">
        <f aca="false">TEXT(B6122,"0")&amp;"-"&amp;TEXT(C6122,"00")</f>
        <v>2026-08</v>
      </c>
      <c r="B6122" s="4" t="n">
        <v>2026</v>
      </c>
      <c r="C6122" s="4" t="n">
        <v>8</v>
      </c>
      <c r="D6122" s="9" t="s">
        <v>323</v>
      </c>
      <c r="E6122" s="9" t="s">
        <v>349</v>
      </c>
      <c r="F6122" s="12" t="str">
        <f aca="false">INDEX(品項主檔!$B$2:$B$11,MATCH($E6122,品項主檔!$A$2:$A$11,0))</f>
        <v>招牌牛肉麵</v>
      </c>
      <c r="G6122" s="12" t="str">
        <f aca="false">INDEX(品項主檔!$C$2:$C$11,MATCH($E6122,品項主檔!$A$2:$A$11,0))</f>
        <v>主食</v>
      </c>
      <c r="H6122" s="17" t="n">
        <f aca="false">SUMIFS(品項年度售價!$D$2:$D$31,品項年度售價!$A$2:$A$31,$B6122,品項年度售價!$B$2:$B$31,$E6122)</f>
        <v>305</v>
      </c>
      <c r="I6122" s="4" t="n">
        <v>329</v>
      </c>
      <c r="J6122" s="14" t="n">
        <f aca="false">H6122*I6122</f>
        <v>100345</v>
      </c>
    </row>
    <row r="6123" customFormat="false" ht="15" hidden="false" customHeight="false" outlineLevel="0" collapsed="false">
      <c r="A6123" s="6" t="str">
        <f aca="false">TEXT(B6123,"0")&amp;"-"&amp;TEXT(C6123,"00")</f>
        <v>2026-08</v>
      </c>
      <c r="B6123" s="4" t="n">
        <v>2026</v>
      </c>
      <c r="C6123" s="4" t="n">
        <v>8</v>
      </c>
      <c r="D6123" s="9" t="s">
        <v>323</v>
      </c>
      <c r="E6123" s="9" t="s">
        <v>352</v>
      </c>
      <c r="F6123" s="12" t="str">
        <f aca="false">INDEX(品項主檔!$B$2:$B$11,MATCH($E6123,品項主檔!$A$2:$A$11,0))</f>
        <v>三杯雞定食</v>
      </c>
      <c r="G6123" s="12" t="str">
        <f aca="false">INDEX(品項主檔!$C$2:$C$11,MATCH($E6123,品項主檔!$A$2:$A$11,0))</f>
        <v>主食</v>
      </c>
      <c r="H6123" s="17" t="n">
        <f aca="false">SUMIFS(品項年度售價!$D$2:$D$31,品項年度售價!$A$2:$A$31,$B6123,品項年度售價!$B$2:$B$31,$E6123)</f>
        <v>275</v>
      </c>
      <c r="I6123" s="4" t="n">
        <v>399</v>
      </c>
      <c r="J6123" s="14" t="n">
        <f aca="false">H6123*I6123</f>
        <v>109725</v>
      </c>
    </row>
    <row r="6124" customFormat="false" ht="15" hidden="false" customHeight="false" outlineLevel="0" collapsed="false">
      <c r="A6124" s="6" t="str">
        <f aca="false">TEXT(B6124,"0")&amp;"-"&amp;TEXT(C6124,"00")</f>
        <v>2026-08</v>
      </c>
      <c r="B6124" s="4" t="n">
        <v>2026</v>
      </c>
      <c r="C6124" s="4" t="n">
        <v>8</v>
      </c>
      <c r="D6124" s="9" t="s">
        <v>323</v>
      </c>
      <c r="E6124" s="9" t="s">
        <v>354</v>
      </c>
      <c r="F6124" s="12" t="str">
        <f aca="false">INDEX(品項主檔!$B$2:$B$11,MATCH($E6124,品項主檔!$A$2:$A$11,0))</f>
        <v>蔥油雞腿飯</v>
      </c>
      <c r="G6124" s="12" t="str">
        <f aca="false">INDEX(品項主檔!$C$2:$C$11,MATCH($E6124,品項主檔!$A$2:$A$11,0))</f>
        <v>主食</v>
      </c>
      <c r="H6124" s="17" t="n">
        <f aca="false">SUMIFS(品項年度售價!$D$2:$D$31,品項年度售價!$A$2:$A$31,$B6124,品項年度售價!$B$2:$B$31,$E6124)</f>
        <v>240</v>
      </c>
      <c r="I6124" s="4" t="n">
        <v>378</v>
      </c>
      <c r="J6124" s="14" t="n">
        <f aca="false">H6124*I6124</f>
        <v>90720</v>
      </c>
    </row>
    <row r="6125" customFormat="false" ht="15" hidden="false" customHeight="false" outlineLevel="0" collapsed="false">
      <c r="A6125" s="6" t="str">
        <f aca="false">TEXT(B6125,"0")&amp;"-"&amp;TEXT(C6125,"00")</f>
        <v>2026-08</v>
      </c>
      <c r="B6125" s="4" t="n">
        <v>2026</v>
      </c>
      <c r="C6125" s="4" t="n">
        <v>8</v>
      </c>
      <c r="D6125" s="9" t="s">
        <v>323</v>
      </c>
      <c r="E6125" s="9" t="s">
        <v>356</v>
      </c>
      <c r="F6125" s="12" t="str">
        <f aca="false">INDEX(品項主檔!$B$2:$B$11,MATCH($E6125,品項主檔!$A$2:$A$11,0))</f>
        <v>黑胡椒豬排飯</v>
      </c>
      <c r="G6125" s="12" t="str">
        <f aca="false">INDEX(品項主檔!$C$2:$C$11,MATCH($E6125,品項主檔!$A$2:$A$11,0))</f>
        <v>主食</v>
      </c>
      <c r="H6125" s="17" t="n">
        <f aca="false">SUMIFS(品項年度售價!$D$2:$D$31,品項年度售價!$A$2:$A$31,$B6125,品項年度售價!$B$2:$B$31,$E6125)</f>
        <v>255</v>
      </c>
      <c r="I6125" s="4" t="n">
        <v>322</v>
      </c>
      <c r="J6125" s="14" t="n">
        <f aca="false">H6125*I6125</f>
        <v>82110</v>
      </c>
    </row>
    <row r="6126" customFormat="false" ht="15" hidden="false" customHeight="false" outlineLevel="0" collapsed="false">
      <c r="A6126" s="6" t="str">
        <f aca="false">TEXT(B6126,"0")&amp;"-"&amp;TEXT(C6126,"00")</f>
        <v>2026-08</v>
      </c>
      <c r="B6126" s="4" t="n">
        <v>2026</v>
      </c>
      <c r="C6126" s="4" t="n">
        <v>8</v>
      </c>
      <c r="D6126" s="9" t="s">
        <v>323</v>
      </c>
      <c r="E6126" s="9" t="s">
        <v>358</v>
      </c>
      <c r="F6126" s="12" t="str">
        <f aca="false">INDEX(品項主檔!$B$2:$B$11,MATCH($E6126,品項主檔!$A$2:$A$11,0))</f>
        <v>麻油雞湯麵</v>
      </c>
      <c r="G6126" s="12" t="str">
        <f aca="false">INDEX(品項主檔!$C$2:$C$11,MATCH($E6126,品項主檔!$A$2:$A$11,0))</f>
        <v>主食</v>
      </c>
      <c r="H6126" s="17" t="n">
        <f aca="false">SUMIFS(品項年度售價!$D$2:$D$31,品項年度售價!$A$2:$A$31,$B6126,品項年度售價!$B$2:$B$31,$E6126)</f>
        <v>320</v>
      </c>
      <c r="I6126" s="4" t="n">
        <v>197</v>
      </c>
      <c r="J6126" s="14" t="n">
        <f aca="false">H6126*I6126</f>
        <v>63040</v>
      </c>
    </row>
    <row r="6127" customFormat="false" ht="15" hidden="false" customHeight="false" outlineLevel="0" collapsed="false">
      <c r="A6127" s="6" t="str">
        <f aca="false">TEXT(B6127,"0")&amp;"-"&amp;TEXT(C6127,"00")</f>
        <v>2026-08</v>
      </c>
      <c r="B6127" s="4" t="n">
        <v>2026</v>
      </c>
      <c r="C6127" s="4" t="n">
        <v>8</v>
      </c>
      <c r="D6127" s="9" t="s">
        <v>323</v>
      </c>
      <c r="E6127" s="9" t="s">
        <v>360</v>
      </c>
      <c r="F6127" s="12" t="str">
        <f aca="false">INDEX(品項主檔!$B$2:$B$11,MATCH($E6127,品項主檔!$A$2:$A$11,0))</f>
        <v>塔香涼麵</v>
      </c>
      <c r="G6127" s="12" t="str">
        <f aca="false">INDEX(品項主檔!$C$2:$C$11,MATCH($E6127,品項主檔!$A$2:$A$11,0))</f>
        <v>主食</v>
      </c>
      <c r="H6127" s="17" t="n">
        <f aca="false">SUMIFS(品項年度售價!$D$2:$D$31,品項年度售價!$A$2:$A$31,$B6127,品項年度售價!$B$2:$B$31,$E6127)</f>
        <v>195</v>
      </c>
      <c r="I6127" s="4" t="n">
        <v>616</v>
      </c>
      <c r="J6127" s="14" t="n">
        <f aca="false">H6127*I6127</f>
        <v>120120</v>
      </c>
    </row>
    <row r="6128" customFormat="false" ht="15" hidden="false" customHeight="false" outlineLevel="0" collapsed="false">
      <c r="A6128" s="6" t="str">
        <f aca="false">TEXT(B6128,"0")&amp;"-"&amp;TEXT(C6128,"00")</f>
        <v>2026-08</v>
      </c>
      <c r="B6128" s="4" t="n">
        <v>2026</v>
      </c>
      <c r="C6128" s="4" t="n">
        <v>8</v>
      </c>
      <c r="D6128" s="9" t="s">
        <v>323</v>
      </c>
      <c r="E6128" s="9" t="s">
        <v>362</v>
      </c>
      <c r="F6128" s="12" t="str">
        <f aca="false">INDEX(品項主檔!$B$2:$B$11,MATCH($E6128,品項主檔!$A$2:$A$11,0))</f>
        <v>海鮮炒飯</v>
      </c>
      <c r="G6128" s="12" t="str">
        <f aca="false">INDEX(品項主檔!$C$2:$C$11,MATCH($E6128,品項主檔!$A$2:$A$11,0))</f>
        <v>主食</v>
      </c>
      <c r="H6128" s="17" t="n">
        <f aca="false">SUMIFS(品項年度售價!$D$2:$D$31,品項年度售價!$A$2:$A$31,$B6128,品項年度售價!$B$2:$B$31,$E6128)</f>
        <v>265</v>
      </c>
      <c r="I6128" s="4" t="n">
        <v>349</v>
      </c>
      <c r="J6128" s="14" t="n">
        <f aca="false">H6128*I6128</f>
        <v>92485</v>
      </c>
    </row>
    <row r="6129" customFormat="false" ht="15" hidden="false" customHeight="false" outlineLevel="0" collapsed="false">
      <c r="A6129" s="6" t="str">
        <f aca="false">TEXT(B6129,"0")&amp;"-"&amp;TEXT(C6129,"00")</f>
        <v>2026-08</v>
      </c>
      <c r="B6129" s="4" t="n">
        <v>2026</v>
      </c>
      <c r="C6129" s="4" t="n">
        <v>8</v>
      </c>
      <c r="D6129" s="9" t="s">
        <v>323</v>
      </c>
      <c r="E6129" s="9" t="s">
        <v>364</v>
      </c>
      <c r="F6129" s="12" t="str">
        <f aca="false">INDEX(品項主檔!$B$2:$B$11,MATCH($E6129,品項主檔!$A$2:$A$11,0))</f>
        <v>酸辣湯</v>
      </c>
      <c r="G6129" s="12" t="str">
        <f aca="false">INDEX(品項主檔!$C$2:$C$11,MATCH($E6129,品項主檔!$A$2:$A$11,0))</f>
        <v>湯品</v>
      </c>
      <c r="H6129" s="17" t="n">
        <f aca="false">SUMIFS(品項年度售價!$D$2:$D$31,品項年度售價!$A$2:$A$31,$B6129,品項年度售價!$B$2:$B$31,$E6129)</f>
        <v>65</v>
      </c>
      <c r="I6129" s="4" t="n">
        <v>1673</v>
      </c>
      <c r="J6129" s="14" t="n">
        <f aca="false">H6129*I6129</f>
        <v>108745</v>
      </c>
    </row>
    <row r="6130" customFormat="false" ht="15" hidden="false" customHeight="false" outlineLevel="0" collapsed="false">
      <c r="A6130" s="6" t="str">
        <f aca="false">TEXT(B6130,"0")&amp;"-"&amp;TEXT(C6130,"00")</f>
        <v>2026-08</v>
      </c>
      <c r="B6130" s="4" t="n">
        <v>2026</v>
      </c>
      <c r="C6130" s="4" t="n">
        <v>8</v>
      </c>
      <c r="D6130" s="9" t="s">
        <v>323</v>
      </c>
      <c r="E6130" s="9" t="s">
        <v>367</v>
      </c>
      <c r="F6130" s="12" t="str">
        <f aca="false">INDEX(品項主檔!$B$2:$B$11,MATCH($E6130,品項主檔!$A$2:$A$11,0))</f>
        <v>招牌滷味拼盤</v>
      </c>
      <c r="G6130" s="12" t="str">
        <f aca="false">INDEX(品項主檔!$C$2:$C$11,MATCH($E6130,品項主檔!$A$2:$A$11,0))</f>
        <v>小菜</v>
      </c>
      <c r="H6130" s="17" t="n">
        <f aca="false">SUMIFS(品項年度售價!$D$2:$D$31,品項年度售價!$A$2:$A$31,$B6130,品項年度售價!$B$2:$B$31,$E6130)</f>
        <v>130</v>
      </c>
      <c r="I6130" s="4" t="n">
        <v>1500</v>
      </c>
      <c r="J6130" s="14" t="n">
        <f aca="false">H6130*I6130</f>
        <v>195000</v>
      </c>
    </row>
    <row r="6131" customFormat="false" ht="15" hidden="false" customHeight="false" outlineLevel="0" collapsed="false">
      <c r="A6131" s="6" t="str">
        <f aca="false">TEXT(B6131,"0")&amp;"-"&amp;TEXT(C6131,"00")</f>
        <v>2026-08</v>
      </c>
      <c r="B6131" s="4" t="n">
        <v>2026</v>
      </c>
      <c r="C6131" s="4" t="n">
        <v>8</v>
      </c>
      <c r="D6131" s="9" t="s">
        <v>323</v>
      </c>
      <c r="E6131" s="9" t="s">
        <v>370</v>
      </c>
      <c r="F6131" s="12" t="str">
        <f aca="false">INDEX(品項主檔!$B$2:$B$11,MATCH($E6131,品項主檔!$A$2:$A$11,0))</f>
        <v>古早味紅茶</v>
      </c>
      <c r="G6131" s="12" t="str">
        <f aca="false">INDEX(品項主檔!$C$2:$C$11,MATCH($E6131,品項主檔!$A$2:$A$11,0))</f>
        <v>飲品</v>
      </c>
      <c r="H6131" s="17" t="n">
        <f aca="false">SUMIFS(品項年度售價!$D$2:$D$31,品項年度售價!$A$2:$A$31,$B6131,品項年度售價!$B$2:$B$31,$E6131)</f>
        <v>45</v>
      </c>
      <c r="I6131" s="4" t="n">
        <v>5065</v>
      </c>
      <c r="J6131" s="14" t="n">
        <f aca="false">H6131*I6131</f>
        <v>227925</v>
      </c>
    </row>
    <row r="6132" customFormat="false" ht="15" hidden="false" customHeight="false" outlineLevel="0" collapsed="false">
      <c r="A6132" s="6" t="str">
        <f aca="false">TEXT(B6132,"0")&amp;"-"&amp;TEXT(C6132,"00")</f>
        <v>2026-08</v>
      </c>
      <c r="B6132" s="4" t="n">
        <v>2026</v>
      </c>
      <c r="C6132" s="4" t="n">
        <v>8</v>
      </c>
      <c r="D6132" s="9" t="s">
        <v>262</v>
      </c>
      <c r="E6132" s="9" t="s">
        <v>349</v>
      </c>
      <c r="F6132" s="12" t="str">
        <f aca="false">INDEX(品項主檔!$B$2:$B$11,MATCH($E6132,品項主檔!$A$2:$A$11,0))</f>
        <v>招牌牛肉麵</v>
      </c>
      <c r="G6132" s="12" t="str">
        <f aca="false">INDEX(品項主檔!$C$2:$C$11,MATCH($E6132,品項主檔!$A$2:$A$11,0))</f>
        <v>主食</v>
      </c>
      <c r="H6132" s="17" t="n">
        <f aca="false">SUMIFS(品項年度售價!$D$2:$D$31,品項年度售價!$A$2:$A$31,$B6132,品項年度售價!$B$2:$B$31,$E6132)</f>
        <v>305</v>
      </c>
      <c r="I6132" s="4" t="n">
        <v>870</v>
      </c>
      <c r="J6132" s="14" t="n">
        <f aca="false">H6132*I6132</f>
        <v>265350</v>
      </c>
    </row>
    <row r="6133" customFormat="false" ht="15" hidden="false" customHeight="false" outlineLevel="0" collapsed="false">
      <c r="A6133" s="6" t="str">
        <f aca="false">TEXT(B6133,"0")&amp;"-"&amp;TEXT(C6133,"00")</f>
        <v>2026-08</v>
      </c>
      <c r="B6133" s="4" t="n">
        <v>2026</v>
      </c>
      <c r="C6133" s="4" t="n">
        <v>8</v>
      </c>
      <c r="D6133" s="9" t="s">
        <v>262</v>
      </c>
      <c r="E6133" s="9" t="s">
        <v>352</v>
      </c>
      <c r="F6133" s="12" t="str">
        <f aca="false">INDEX(品項主檔!$B$2:$B$11,MATCH($E6133,品項主檔!$A$2:$A$11,0))</f>
        <v>三杯雞定食</v>
      </c>
      <c r="G6133" s="12" t="str">
        <f aca="false">INDEX(品項主檔!$C$2:$C$11,MATCH($E6133,品項主檔!$A$2:$A$11,0))</f>
        <v>主食</v>
      </c>
      <c r="H6133" s="17" t="n">
        <f aca="false">SUMIFS(品項年度售價!$D$2:$D$31,品項年度售價!$A$2:$A$31,$B6133,品項年度售價!$B$2:$B$31,$E6133)</f>
        <v>275</v>
      </c>
      <c r="I6133" s="4" t="n">
        <v>779</v>
      </c>
      <c r="J6133" s="14" t="n">
        <f aca="false">H6133*I6133</f>
        <v>214225</v>
      </c>
    </row>
    <row r="6134" customFormat="false" ht="15" hidden="false" customHeight="false" outlineLevel="0" collapsed="false">
      <c r="A6134" s="6" t="str">
        <f aca="false">TEXT(B6134,"0")&amp;"-"&amp;TEXT(C6134,"00")</f>
        <v>2026-08</v>
      </c>
      <c r="B6134" s="4" t="n">
        <v>2026</v>
      </c>
      <c r="C6134" s="4" t="n">
        <v>8</v>
      </c>
      <c r="D6134" s="9" t="s">
        <v>262</v>
      </c>
      <c r="E6134" s="9" t="s">
        <v>354</v>
      </c>
      <c r="F6134" s="12" t="str">
        <f aca="false">INDEX(品項主檔!$B$2:$B$11,MATCH($E6134,品項主檔!$A$2:$A$11,0))</f>
        <v>蔥油雞腿飯</v>
      </c>
      <c r="G6134" s="12" t="str">
        <f aca="false">INDEX(品項主檔!$C$2:$C$11,MATCH($E6134,品項主檔!$A$2:$A$11,0))</f>
        <v>主食</v>
      </c>
      <c r="H6134" s="17" t="n">
        <f aca="false">SUMIFS(品項年度售價!$D$2:$D$31,品項年度售價!$A$2:$A$31,$B6134,品項年度售價!$B$2:$B$31,$E6134)</f>
        <v>240</v>
      </c>
      <c r="I6134" s="4" t="n">
        <v>700</v>
      </c>
      <c r="J6134" s="14" t="n">
        <f aca="false">H6134*I6134</f>
        <v>168000</v>
      </c>
    </row>
    <row r="6135" customFormat="false" ht="15" hidden="false" customHeight="false" outlineLevel="0" collapsed="false">
      <c r="A6135" s="6" t="str">
        <f aca="false">TEXT(B6135,"0")&amp;"-"&amp;TEXT(C6135,"00")</f>
        <v>2026-08</v>
      </c>
      <c r="B6135" s="4" t="n">
        <v>2026</v>
      </c>
      <c r="C6135" s="4" t="n">
        <v>8</v>
      </c>
      <c r="D6135" s="9" t="s">
        <v>262</v>
      </c>
      <c r="E6135" s="9" t="s">
        <v>356</v>
      </c>
      <c r="F6135" s="12" t="str">
        <f aca="false">INDEX(品項主檔!$B$2:$B$11,MATCH($E6135,品項主檔!$A$2:$A$11,0))</f>
        <v>黑胡椒豬排飯</v>
      </c>
      <c r="G6135" s="12" t="str">
        <f aca="false">INDEX(品項主檔!$C$2:$C$11,MATCH($E6135,品項主檔!$A$2:$A$11,0))</f>
        <v>主食</v>
      </c>
      <c r="H6135" s="17" t="n">
        <f aca="false">SUMIFS(品項年度售價!$D$2:$D$31,品項年度售價!$A$2:$A$31,$B6135,品項年度售價!$B$2:$B$31,$E6135)</f>
        <v>255</v>
      </c>
      <c r="I6135" s="4" t="n">
        <v>920</v>
      </c>
      <c r="J6135" s="14" t="n">
        <f aca="false">H6135*I6135</f>
        <v>234600</v>
      </c>
    </row>
    <row r="6136" customFormat="false" ht="15" hidden="false" customHeight="false" outlineLevel="0" collapsed="false">
      <c r="A6136" s="6" t="str">
        <f aca="false">TEXT(B6136,"0")&amp;"-"&amp;TEXT(C6136,"00")</f>
        <v>2026-08</v>
      </c>
      <c r="B6136" s="4" t="n">
        <v>2026</v>
      </c>
      <c r="C6136" s="4" t="n">
        <v>8</v>
      </c>
      <c r="D6136" s="9" t="s">
        <v>262</v>
      </c>
      <c r="E6136" s="9" t="s">
        <v>358</v>
      </c>
      <c r="F6136" s="12" t="str">
        <f aca="false">INDEX(品項主檔!$B$2:$B$11,MATCH($E6136,品項主檔!$A$2:$A$11,0))</f>
        <v>麻油雞湯麵</v>
      </c>
      <c r="G6136" s="12" t="str">
        <f aca="false">INDEX(品項主檔!$C$2:$C$11,MATCH($E6136,品項主檔!$A$2:$A$11,0))</f>
        <v>主食</v>
      </c>
      <c r="H6136" s="17" t="n">
        <f aca="false">SUMIFS(品項年度售價!$D$2:$D$31,品項年度售價!$A$2:$A$31,$B6136,品項年度售價!$B$2:$B$31,$E6136)</f>
        <v>320</v>
      </c>
      <c r="I6136" s="4" t="n">
        <v>356</v>
      </c>
      <c r="J6136" s="14" t="n">
        <f aca="false">H6136*I6136</f>
        <v>113920</v>
      </c>
    </row>
    <row r="6137" customFormat="false" ht="15" hidden="false" customHeight="false" outlineLevel="0" collapsed="false">
      <c r="A6137" s="6" t="str">
        <f aca="false">TEXT(B6137,"0")&amp;"-"&amp;TEXT(C6137,"00")</f>
        <v>2026-08</v>
      </c>
      <c r="B6137" s="4" t="n">
        <v>2026</v>
      </c>
      <c r="C6137" s="4" t="n">
        <v>8</v>
      </c>
      <c r="D6137" s="9" t="s">
        <v>262</v>
      </c>
      <c r="E6137" s="9" t="s">
        <v>360</v>
      </c>
      <c r="F6137" s="12" t="str">
        <f aca="false">INDEX(品項主檔!$B$2:$B$11,MATCH($E6137,品項主檔!$A$2:$A$11,0))</f>
        <v>塔香涼麵</v>
      </c>
      <c r="G6137" s="12" t="str">
        <f aca="false">INDEX(品項主檔!$C$2:$C$11,MATCH($E6137,品項主檔!$A$2:$A$11,0))</f>
        <v>主食</v>
      </c>
      <c r="H6137" s="17" t="n">
        <f aca="false">SUMIFS(品項年度售價!$D$2:$D$31,品項年度售價!$A$2:$A$31,$B6137,品項年度售價!$B$2:$B$31,$E6137)</f>
        <v>195</v>
      </c>
      <c r="I6137" s="4" t="n">
        <v>1296</v>
      </c>
      <c r="J6137" s="14" t="n">
        <f aca="false">H6137*I6137</f>
        <v>252720</v>
      </c>
    </row>
    <row r="6138" customFormat="false" ht="15" hidden="false" customHeight="false" outlineLevel="0" collapsed="false">
      <c r="A6138" s="6" t="str">
        <f aca="false">TEXT(B6138,"0")&amp;"-"&amp;TEXT(C6138,"00")</f>
        <v>2026-08</v>
      </c>
      <c r="B6138" s="4" t="n">
        <v>2026</v>
      </c>
      <c r="C6138" s="4" t="n">
        <v>8</v>
      </c>
      <c r="D6138" s="9" t="s">
        <v>262</v>
      </c>
      <c r="E6138" s="9" t="s">
        <v>362</v>
      </c>
      <c r="F6138" s="12" t="str">
        <f aca="false">INDEX(品項主檔!$B$2:$B$11,MATCH($E6138,品項主檔!$A$2:$A$11,0))</f>
        <v>海鮮炒飯</v>
      </c>
      <c r="G6138" s="12" t="str">
        <f aca="false">INDEX(品項主檔!$C$2:$C$11,MATCH($E6138,品項主檔!$A$2:$A$11,0))</f>
        <v>主食</v>
      </c>
      <c r="H6138" s="17" t="n">
        <f aca="false">SUMIFS(品項年度售價!$D$2:$D$31,品項年度售價!$A$2:$A$31,$B6138,品項年度售價!$B$2:$B$31,$E6138)</f>
        <v>265</v>
      </c>
      <c r="I6138" s="4" t="n">
        <v>870</v>
      </c>
      <c r="J6138" s="14" t="n">
        <f aca="false">H6138*I6138</f>
        <v>230550</v>
      </c>
    </row>
    <row r="6139" customFormat="false" ht="15" hidden="false" customHeight="false" outlineLevel="0" collapsed="false">
      <c r="A6139" s="6" t="str">
        <f aca="false">TEXT(B6139,"0")&amp;"-"&amp;TEXT(C6139,"00")</f>
        <v>2026-08</v>
      </c>
      <c r="B6139" s="4" t="n">
        <v>2026</v>
      </c>
      <c r="C6139" s="4" t="n">
        <v>8</v>
      </c>
      <c r="D6139" s="9" t="s">
        <v>262</v>
      </c>
      <c r="E6139" s="9" t="s">
        <v>364</v>
      </c>
      <c r="F6139" s="12" t="str">
        <f aca="false">INDEX(品項主檔!$B$2:$B$11,MATCH($E6139,品項主檔!$A$2:$A$11,0))</f>
        <v>酸辣湯</v>
      </c>
      <c r="G6139" s="12" t="str">
        <f aca="false">INDEX(品項主檔!$C$2:$C$11,MATCH($E6139,品項主檔!$A$2:$A$11,0))</f>
        <v>湯品</v>
      </c>
      <c r="H6139" s="17" t="n">
        <f aca="false">SUMIFS(品項年度售價!$D$2:$D$31,品項年度售價!$A$2:$A$31,$B6139,品項年度售價!$B$2:$B$31,$E6139)</f>
        <v>65</v>
      </c>
      <c r="I6139" s="4" t="n">
        <v>2539</v>
      </c>
      <c r="J6139" s="14" t="n">
        <f aca="false">H6139*I6139</f>
        <v>165035</v>
      </c>
    </row>
    <row r="6140" customFormat="false" ht="15" hidden="false" customHeight="false" outlineLevel="0" collapsed="false">
      <c r="A6140" s="6" t="str">
        <f aca="false">TEXT(B6140,"0")&amp;"-"&amp;TEXT(C6140,"00")</f>
        <v>2026-08</v>
      </c>
      <c r="B6140" s="4" t="n">
        <v>2026</v>
      </c>
      <c r="C6140" s="4" t="n">
        <v>8</v>
      </c>
      <c r="D6140" s="9" t="s">
        <v>262</v>
      </c>
      <c r="E6140" s="9" t="s">
        <v>367</v>
      </c>
      <c r="F6140" s="12" t="str">
        <f aca="false">INDEX(品項主檔!$B$2:$B$11,MATCH($E6140,品項主檔!$A$2:$A$11,0))</f>
        <v>招牌滷味拼盤</v>
      </c>
      <c r="G6140" s="12" t="str">
        <f aca="false">INDEX(品項主檔!$C$2:$C$11,MATCH($E6140,品項主檔!$A$2:$A$11,0))</f>
        <v>小菜</v>
      </c>
      <c r="H6140" s="17" t="n">
        <f aca="false">SUMIFS(品項年度售價!$D$2:$D$31,品項年度售價!$A$2:$A$31,$B6140,品項年度售價!$B$2:$B$31,$E6140)</f>
        <v>130</v>
      </c>
      <c r="I6140" s="4" t="n">
        <v>2569</v>
      </c>
      <c r="J6140" s="14" t="n">
        <f aca="false">H6140*I6140</f>
        <v>333970</v>
      </c>
    </row>
    <row r="6141" customFormat="false" ht="15" hidden="false" customHeight="false" outlineLevel="0" collapsed="false">
      <c r="A6141" s="6" t="str">
        <f aca="false">TEXT(B6141,"0")&amp;"-"&amp;TEXT(C6141,"00")</f>
        <v>2026-08</v>
      </c>
      <c r="B6141" s="4" t="n">
        <v>2026</v>
      </c>
      <c r="C6141" s="4" t="n">
        <v>8</v>
      </c>
      <c r="D6141" s="9" t="s">
        <v>262</v>
      </c>
      <c r="E6141" s="9" t="s">
        <v>370</v>
      </c>
      <c r="F6141" s="12" t="str">
        <f aca="false">INDEX(品項主檔!$B$2:$B$11,MATCH($E6141,品項主檔!$A$2:$A$11,0))</f>
        <v>古早味紅茶</v>
      </c>
      <c r="G6141" s="12" t="str">
        <f aca="false">INDEX(品項主檔!$C$2:$C$11,MATCH($E6141,品項主檔!$A$2:$A$11,0))</f>
        <v>飲品</v>
      </c>
      <c r="H6141" s="17" t="n">
        <f aca="false">SUMIFS(品項年度售價!$D$2:$D$31,品項年度售價!$A$2:$A$31,$B6141,品項年度售價!$B$2:$B$31,$E6141)</f>
        <v>45</v>
      </c>
      <c r="I6141" s="4" t="n">
        <v>11682</v>
      </c>
      <c r="J6141" s="14" t="n">
        <f aca="false">H6141*I6141</f>
        <v>525690</v>
      </c>
    </row>
    <row r="6142" customFormat="false" ht="15" hidden="false" customHeight="false" outlineLevel="0" collapsed="false">
      <c r="A6142" s="6" t="str">
        <f aca="false">TEXT(B6142,"0")&amp;"-"&amp;TEXT(C6142,"00")</f>
        <v>2026-08</v>
      </c>
      <c r="B6142" s="4" t="n">
        <v>2026</v>
      </c>
      <c r="C6142" s="4" t="n">
        <v>8</v>
      </c>
      <c r="D6142" s="9" t="s">
        <v>269</v>
      </c>
      <c r="E6142" s="9" t="s">
        <v>349</v>
      </c>
      <c r="F6142" s="12" t="str">
        <f aca="false">INDEX(品項主檔!$B$2:$B$11,MATCH($E6142,品項主檔!$A$2:$A$11,0))</f>
        <v>招牌牛肉麵</v>
      </c>
      <c r="G6142" s="12" t="str">
        <f aca="false">INDEX(品項主檔!$C$2:$C$11,MATCH($E6142,品項主檔!$A$2:$A$11,0))</f>
        <v>主食</v>
      </c>
      <c r="H6142" s="17" t="n">
        <f aca="false">SUMIFS(品項年度售價!$D$2:$D$31,品項年度售價!$A$2:$A$31,$B6142,品項年度售價!$B$2:$B$31,$E6142)</f>
        <v>305</v>
      </c>
      <c r="I6142" s="4" t="n">
        <v>495</v>
      </c>
      <c r="J6142" s="14" t="n">
        <f aca="false">H6142*I6142</f>
        <v>150975</v>
      </c>
    </row>
    <row r="6143" customFormat="false" ht="15" hidden="false" customHeight="false" outlineLevel="0" collapsed="false">
      <c r="A6143" s="6" t="str">
        <f aca="false">TEXT(B6143,"0")&amp;"-"&amp;TEXT(C6143,"00")</f>
        <v>2026-08</v>
      </c>
      <c r="B6143" s="4" t="n">
        <v>2026</v>
      </c>
      <c r="C6143" s="4" t="n">
        <v>8</v>
      </c>
      <c r="D6143" s="9" t="s">
        <v>269</v>
      </c>
      <c r="E6143" s="9" t="s">
        <v>352</v>
      </c>
      <c r="F6143" s="12" t="str">
        <f aca="false">INDEX(品項主檔!$B$2:$B$11,MATCH($E6143,品項主檔!$A$2:$A$11,0))</f>
        <v>三杯雞定食</v>
      </c>
      <c r="G6143" s="12" t="str">
        <f aca="false">INDEX(品項主檔!$C$2:$C$11,MATCH($E6143,品項主檔!$A$2:$A$11,0))</f>
        <v>主食</v>
      </c>
      <c r="H6143" s="17" t="n">
        <f aca="false">SUMIFS(品項年度售價!$D$2:$D$31,品項年度售價!$A$2:$A$31,$B6143,品項年度售價!$B$2:$B$31,$E6143)</f>
        <v>275</v>
      </c>
      <c r="I6143" s="4" t="n">
        <v>594</v>
      </c>
      <c r="J6143" s="14" t="n">
        <f aca="false">H6143*I6143</f>
        <v>163350</v>
      </c>
    </row>
    <row r="6144" customFormat="false" ht="15" hidden="false" customHeight="false" outlineLevel="0" collapsed="false">
      <c r="A6144" s="6" t="str">
        <f aca="false">TEXT(B6144,"0")&amp;"-"&amp;TEXT(C6144,"00")</f>
        <v>2026-08</v>
      </c>
      <c r="B6144" s="4" t="n">
        <v>2026</v>
      </c>
      <c r="C6144" s="4" t="n">
        <v>8</v>
      </c>
      <c r="D6144" s="9" t="s">
        <v>269</v>
      </c>
      <c r="E6144" s="9" t="s">
        <v>354</v>
      </c>
      <c r="F6144" s="12" t="str">
        <f aca="false">INDEX(品項主檔!$B$2:$B$11,MATCH($E6144,品項主檔!$A$2:$A$11,0))</f>
        <v>蔥油雞腿飯</v>
      </c>
      <c r="G6144" s="12" t="str">
        <f aca="false">INDEX(品項主檔!$C$2:$C$11,MATCH($E6144,品項主檔!$A$2:$A$11,0))</f>
        <v>主食</v>
      </c>
      <c r="H6144" s="17" t="n">
        <f aca="false">SUMIFS(品項年度售價!$D$2:$D$31,品項年度售價!$A$2:$A$31,$B6144,品項年度售價!$B$2:$B$31,$E6144)</f>
        <v>240</v>
      </c>
      <c r="I6144" s="4" t="n">
        <v>546</v>
      </c>
      <c r="J6144" s="14" t="n">
        <f aca="false">H6144*I6144</f>
        <v>131040</v>
      </c>
    </row>
    <row r="6145" customFormat="false" ht="15" hidden="false" customHeight="false" outlineLevel="0" collapsed="false">
      <c r="A6145" s="6" t="str">
        <f aca="false">TEXT(B6145,"0")&amp;"-"&amp;TEXT(C6145,"00")</f>
        <v>2026-08</v>
      </c>
      <c r="B6145" s="4" t="n">
        <v>2026</v>
      </c>
      <c r="C6145" s="4" t="n">
        <v>8</v>
      </c>
      <c r="D6145" s="9" t="s">
        <v>269</v>
      </c>
      <c r="E6145" s="9" t="s">
        <v>356</v>
      </c>
      <c r="F6145" s="12" t="str">
        <f aca="false">INDEX(品項主檔!$B$2:$B$11,MATCH($E6145,品項主檔!$A$2:$A$11,0))</f>
        <v>黑胡椒豬排飯</v>
      </c>
      <c r="G6145" s="12" t="str">
        <f aca="false">INDEX(品項主檔!$C$2:$C$11,MATCH($E6145,品項主檔!$A$2:$A$11,0))</f>
        <v>主食</v>
      </c>
      <c r="H6145" s="17" t="n">
        <f aca="false">SUMIFS(品項年度售價!$D$2:$D$31,品項年度售價!$A$2:$A$31,$B6145,品項年度售價!$B$2:$B$31,$E6145)</f>
        <v>255</v>
      </c>
      <c r="I6145" s="4" t="n">
        <v>617</v>
      </c>
      <c r="J6145" s="14" t="n">
        <f aca="false">H6145*I6145</f>
        <v>157335</v>
      </c>
    </row>
    <row r="6146" customFormat="false" ht="15" hidden="false" customHeight="false" outlineLevel="0" collapsed="false">
      <c r="A6146" s="6" t="str">
        <f aca="false">TEXT(B6146,"0")&amp;"-"&amp;TEXT(C6146,"00")</f>
        <v>2026-08</v>
      </c>
      <c r="B6146" s="4" t="n">
        <v>2026</v>
      </c>
      <c r="C6146" s="4" t="n">
        <v>8</v>
      </c>
      <c r="D6146" s="9" t="s">
        <v>269</v>
      </c>
      <c r="E6146" s="9" t="s">
        <v>358</v>
      </c>
      <c r="F6146" s="12" t="str">
        <f aca="false">INDEX(品項主檔!$B$2:$B$11,MATCH($E6146,品項主檔!$A$2:$A$11,0))</f>
        <v>麻油雞湯麵</v>
      </c>
      <c r="G6146" s="12" t="str">
        <f aca="false">INDEX(品項主檔!$C$2:$C$11,MATCH($E6146,品項主檔!$A$2:$A$11,0))</f>
        <v>主食</v>
      </c>
      <c r="H6146" s="17" t="n">
        <f aca="false">SUMIFS(品項年度售價!$D$2:$D$31,品項年度售價!$A$2:$A$31,$B6146,品項年度售價!$B$2:$B$31,$E6146)</f>
        <v>320</v>
      </c>
      <c r="I6146" s="4" t="n">
        <v>214</v>
      </c>
      <c r="J6146" s="14" t="n">
        <f aca="false">H6146*I6146</f>
        <v>68480</v>
      </c>
    </row>
    <row r="6147" customFormat="false" ht="15" hidden="false" customHeight="false" outlineLevel="0" collapsed="false">
      <c r="A6147" s="6" t="str">
        <f aca="false">TEXT(B6147,"0")&amp;"-"&amp;TEXT(C6147,"00")</f>
        <v>2026-08</v>
      </c>
      <c r="B6147" s="4" t="n">
        <v>2026</v>
      </c>
      <c r="C6147" s="4" t="n">
        <v>8</v>
      </c>
      <c r="D6147" s="9" t="s">
        <v>269</v>
      </c>
      <c r="E6147" s="9" t="s">
        <v>360</v>
      </c>
      <c r="F6147" s="12" t="str">
        <f aca="false">INDEX(品項主檔!$B$2:$B$11,MATCH($E6147,品項主檔!$A$2:$A$11,0))</f>
        <v>塔香涼麵</v>
      </c>
      <c r="G6147" s="12" t="str">
        <f aca="false">INDEX(品項主檔!$C$2:$C$11,MATCH($E6147,品項主檔!$A$2:$A$11,0))</f>
        <v>主食</v>
      </c>
      <c r="H6147" s="17" t="n">
        <f aca="false">SUMIFS(品項年度售價!$D$2:$D$31,品項年度售價!$A$2:$A$31,$B6147,品項年度售價!$B$2:$B$31,$E6147)</f>
        <v>195</v>
      </c>
      <c r="I6147" s="4" t="n">
        <v>795</v>
      </c>
      <c r="J6147" s="14" t="n">
        <f aca="false">H6147*I6147</f>
        <v>155025</v>
      </c>
    </row>
    <row r="6148" customFormat="false" ht="15" hidden="false" customHeight="false" outlineLevel="0" collapsed="false">
      <c r="A6148" s="6" t="str">
        <f aca="false">TEXT(B6148,"0")&amp;"-"&amp;TEXT(C6148,"00")</f>
        <v>2026-08</v>
      </c>
      <c r="B6148" s="4" t="n">
        <v>2026</v>
      </c>
      <c r="C6148" s="4" t="n">
        <v>8</v>
      </c>
      <c r="D6148" s="9" t="s">
        <v>269</v>
      </c>
      <c r="E6148" s="9" t="s">
        <v>362</v>
      </c>
      <c r="F6148" s="12" t="str">
        <f aca="false">INDEX(品項主檔!$B$2:$B$11,MATCH($E6148,品項主檔!$A$2:$A$11,0))</f>
        <v>海鮮炒飯</v>
      </c>
      <c r="G6148" s="12" t="str">
        <f aca="false">INDEX(品項主檔!$C$2:$C$11,MATCH($E6148,品項主檔!$A$2:$A$11,0))</f>
        <v>主食</v>
      </c>
      <c r="H6148" s="17" t="n">
        <f aca="false">SUMIFS(品項年度售價!$D$2:$D$31,品項年度售價!$A$2:$A$31,$B6148,品項年度售價!$B$2:$B$31,$E6148)</f>
        <v>265</v>
      </c>
      <c r="I6148" s="4" t="n">
        <v>514</v>
      </c>
      <c r="J6148" s="14" t="n">
        <f aca="false">H6148*I6148</f>
        <v>136210</v>
      </c>
    </row>
    <row r="6149" customFormat="false" ht="15" hidden="false" customHeight="false" outlineLevel="0" collapsed="false">
      <c r="A6149" s="6" t="str">
        <f aca="false">TEXT(B6149,"0")&amp;"-"&amp;TEXT(C6149,"00")</f>
        <v>2026-08</v>
      </c>
      <c r="B6149" s="4" t="n">
        <v>2026</v>
      </c>
      <c r="C6149" s="4" t="n">
        <v>8</v>
      </c>
      <c r="D6149" s="9" t="s">
        <v>269</v>
      </c>
      <c r="E6149" s="9" t="s">
        <v>364</v>
      </c>
      <c r="F6149" s="12" t="str">
        <f aca="false">INDEX(品項主檔!$B$2:$B$11,MATCH($E6149,品項主檔!$A$2:$A$11,0))</f>
        <v>酸辣湯</v>
      </c>
      <c r="G6149" s="12" t="str">
        <f aca="false">INDEX(品項主檔!$C$2:$C$11,MATCH($E6149,品項主檔!$A$2:$A$11,0))</f>
        <v>湯品</v>
      </c>
      <c r="H6149" s="17" t="n">
        <f aca="false">SUMIFS(品項年度售價!$D$2:$D$31,品項年度售價!$A$2:$A$31,$B6149,品項年度售價!$B$2:$B$31,$E6149)</f>
        <v>65</v>
      </c>
      <c r="I6149" s="4" t="n">
        <v>2293</v>
      </c>
      <c r="J6149" s="14" t="n">
        <f aca="false">H6149*I6149</f>
        <v>149045</v>
      </c>
    </row>
    <row r="6150" customFormat="false" ht="15" hidden="false" customHeight="false" outlineLevel="0" collapsed="false">
      <c r="A6150" s="6" t="str">
        <f aca="false">TEXT(B6150,"0")&amp;"-"&amp;TEXT(C6150,"00")</f>
        <v>2026-08</v>
      </c>
      <c r="B6150" s="4" t="n">
        <v>2026</v>
      </c>
      <c r="C6150" s="4" t="n">
        <v>8</v>
      </c>
      <c r="D6150" s="9" t="s">
        <v>269</v>
      </c>
      <c r="E6150" s="9" t="s">
        <v>367</v>
      </c>
      <c r="F6150" s="12" t="str">
        <f aca="false">INDEX(品項主檔!$B$2:$B$11,MATCH($E6150,品項主檔!$A$2:$A$11,0))</f>
        <v>招牌滷味拼盤</v>
      </c>
      <c r="G6150" s="12" t="str">
        <f aca="false">INDEX(品項主檔!$C$2:$C$11,MATCH($E6150,品項主檔!$A$2:$A$11,0))</f>
        <v>小菜</v>
      </c>
      <c r="H6150" s="17" t="n">
        <f aca="false">SUMIFS(品項年度售價!$D$2:$D$31,品項年度售價!$A$2:$A$31,$B6150,品項年度售價!$B$2:$B$31,$E6150)</f>
        <v>130</v>
      </c>
      <c r="I6150" s="4" t="n">
        <v>2269</v>
      </c>
      <c r="J6150" s="14" t="n">
        <f aca="false">H6150*I6150</f>
        <v>294970</v>
      </c>
    </row>
    <row r="6151" customFormat="false" ht="15" hidden="false" customHeight="false" outlineLevel="0" collapsed="false">
      <c r="A6151" s="6" t="str">
        <f aca="false">TEXT(B6151,"0")&amp;"-"&amp;TEXT(C6151,"00")</f>
        <v>2026-08</v>
      </c>
      <c r="B6151" s="4" t="n">
        <v>2026</v>
      </c>
      <c r="C6151" s="4" t="n">
        <v>8</v>
      </c>
      <c r="D6151" s="9" t="s">
        <v>269</v>
      </c>
      <c r="E6151" s="9" t="s">
        <v>370</v>
      </c>
      <c r="F6151" s="12" t="str">
        <f aca="false">INDEX(品項主檔!$B$2:$B$11,MATCH($E6151,品項主檔!$A$2:$A$11,0))</f>
        <v>古早味紅茶</v>
      </c>
      <c r="G6151" s="12" t="str">
        <f aca="false">INDEX(品項主檔!$C$2:$C$11,MATCH($E6151,品項主檔!$A$2:$A$11,0))</f>
        <v>飲品</v>
      </c>
      <c r="H6151" s="17" t="n">
        <f aca="false">SUMIFS(品項年度售價!$D$2:$D$31,品項年度售價!$A$2:$A$31,$B6151,品項年度售價!$B$2:$B$31,$E6151)</f>
        <v>45</v>
      </c>
      <c r="I6151" s="4" t="n">
        <v>5493</v>
      </c>
      <c r="J6151" s="14" t="n">
        <f aca="false">H6151*I6151</f>
        <v>247185</v>
      </c>
    </row>
    <row r="6152" customFormat="false" ht="15" hidden="false" customHeight="false" outlineLevel="0" collapsed="false">
      <c r="A6152" s="6" t="str">
        <f aca="false">TEXT(B6152,"0")&amp;"-"&amp;TEXT(C6152,"00")</f>
        <v>2026-08</v>
      </c>
      <c r="B6152" s="4" t="n">
        <v>2026</v>
      </c>
      <c r="C6152" s="4" t="n">
        <v>8</v>
      </c>
      <c r="D6152" s="9" t="s">
        <v>273</v>
      </c>
      <c r="E6152" s="9" t="s">
        <v>349</v>
      </c>
      <c r="F6152" s="12" t="str">
        <f aca="false">INDEX(品項主檔!$B$2:$B$11,MATCH($E6152,品項主檔!$A$2:$A$11,0))</f>
        <v>招牌牛肉麵</v>
      </c>
      <c r="G6152" s="12" t="str">
        <f aca="false">INDEX(品項主檔!$C$2:$C$11,MATCH($E6152,品項主檔!$A$2:$A$11,0))</f>
        <v>主食</v>
      </c>
      <c r="H6152" s="17" t="n">
        <f aca="false">SUMIFS(品項年度售價!$D$2:$D$31,品項年度售價!$A$2:$A$31,$B6152,品項年度售價!$B$2:$B$31,$E6152)</f>
        <v>305</v>
      </c>
      <c r="I6152" s="4" t="n">
        <v>279</v>
      </c>
      <c r="J6152" s="14" t="n">
        <f aca="false">H6152*I6152</f>
        <v>85095</v>
      </c>
    </row>
    <row r="6153" customFormat="false" ht="15" hidden="false" customHeight="false" outlineLevel="0" collapsed="false">
      <c r="A6153" s="6" t="str">
        <f aca="false">TEXT(B6153,"0")&amp;"-"&amp;TEXT(C6153,"00")</f>
        <v>2026-08</v>
      </c>
      <c r="B6153" s="4" t="n">
        <v>2026</v>
      </c>
      <c r="C6153" s="4" t="n">
        <v>8</v>
      </c>
      <c r="D6153" s="9" t="s">
        <v>273</v>
      </c>
      <c r="E6153" s="9" t="s">
        <v>352</v>
      </c>
      <c r="F6153" s="12" t="str">
        <f aca="false">INDEX(品項主檔!$B$2:$B$11,MATCH($E6153,品項主檔!$A$2:$A$11,0))</f>
        <v>三杯雞定食</v>
      </c>
      <c r="G6153" s="12" t="str">
        <f aca="false">INDEX(品項主檔!$C$2:$C$11,MATCH($E6153,品項主檔!$A$2:$A$11,0))</f>
        <v>主食</v>
      </c>
      <c r="H6153" s="17" t="n">
        <f aca="false">SUMIFS(品項年度售價!$D$2:$D$31,品項年度售價!$A$2:$A$31,$B6153,品項年度售價!$B$2:$B$31,$E6153)</f>
        <v>275</v>
      </c>
      <c r="I6153" s="4" t="n">
        <v>425</v>
      </c>
      <c r="J6153" s="14" t="n">
        <f aca="false">H6153*I6153</f>
        <v>116875</v>
      </c>
    </row>
    <row r="6154" customFormat="false" ht="15" hidden="false" customHeight="false" outlineLevel="0" collapsed="false">
      <c r="A6154" s="6" t="str">
        <f aca="false">TEXT(B6154,"0")&amp;"-"&amp;TEXT(C6154,"00")</f>
        <v>2026-08</v>
      </c>
      <c r="B6154" s="4" t="n">
        <v>2026</v>
      </c>
      <c r="C6154" s="4" t="n">
        <v>8</v>
      </c>
      <c r="D6154" s="9" t="s">
        <v>273</v>
      </c>
      <c r="E6154" s="9" t="s">
        <v>354</v>
      </c>
      <c r="F6154" s="12" t="str">
        <f aca="false">INDEX(品項主檔!$B$2:$B$11,MATCH($E6154,品項主檔!$A$2:$A$11,0))</f>
        <v>蔥油雞腿飯</v>
      </c>
      <c r="G6154" s="12" t="str">
        <f aca="false">INDEX(品項主檔!$C$2:$C$11,MATCH($E6154,品項主檔!$A$2:$A$11,0))</f>
        <v>主食</v>
      </c>
      <c r="H6154" s="17" t="n">
        <f aca="false">SUMIFS(品項年度售價!$D$2:$D$31,品項年度售價!$A$2:$A$31,$B6154,品項年度售價!$B$2:$B$31,$E6154)</f>
        <v>240</v>
      </c>
      <c r="I6154" s="4" t="n">
        <v>310</v>
      </c>
      <c r="J6154" s="14" t="n">
        <f aca="false">H6154*I6154</f>
        <v>74400</v>
      </c>
    </row>
    <row r="6155" customFormat="false" ht="15" hidden="false" customHeight="false" outlineLevel="0" collapsed="false">
      <c r="A6155" s="6" t="str">
        <f aca="false">TEXT(B6155,"0")&amp;"-"&amp;TEXT(C6155,"00")</f>
        <v>2026-08</v>
      </c>
      <c r="B6155" s="4" t="n">
        <v>2026</v>
      </c>
      <c r="C6155" s="4" t="n">
        <v>8</v>
      </c>
      <c r="D6155" s="9" t="s">
        <v>273</v>
      </c>
      <c r="E6155" s="9" t="s">
        <v>356</v>
      </c>
      <c r="F6155" s="12" t="str">
        <f aca="false">INDEX(品項主檔!$B$2:$B$11,MATCH($E6155,品項主檔!$A$2:$A$11,0))</f>
        <v>黑胡椒豬排飯</v>
      </c>
      <c r="G6155" s="12" t="str">
        <f aca="false">INDEX(品項主檔!$C$2:$C$11,MATCH($E6155,品項主檔!$A$2:$A$11,0))</f>
        <v>主食</v>
      </c>
      <c r="H6155" s="17" t="n">
        <f aca="false">SUMIFS(品項年度售價!$D$2:$D$31,品項年度售價!$A$2:$A$31,$B6155,品項年度售價!$B$2:$B$31,$E6155)</f>
        <v>255</v>
      </c>
      <c r="I6155" s="4" t="n">
        <v>437</v>
      </c>
      <c r="J6155" s="14" t="n">
        <f aca="false">H6155*I6155</f>
        <v>111435</v>
      </c>
    </row>
    <row r="6156" customFormat="false" ht="15" hidden="false" customHeight="false" outlineLevel="0" collapsed="false">
      <c r="A6156" s="6" t="str">
        <f aca="false">TEXT(B6156,"0")&amp;"-"&amp;TEXT(C6156,"00")</f>
        <v>2026-08</v>
      </c>
      <c r="B6156" s="4" t="n">
        <v>2026</v>
      </c>
      <c r="C6156" s="4" t="n">
        <v>8</v>
      </c>
      <c r="D6156" s="9" t="s">
        <v>273</v>
      </c>
      <c r="E6156" s="9" t="s">
        <v>358</v>
      </c>
      <c r="F6156" s="12" t="str">
        <f aca="false">INDEX(品項主檔!$B$2:$B$11,MATCH($E6156,品項主檔!$A$2:$A$11,0))</f>
        <v>麻油雞湯麵</v>
      </c>
      <c r="G6156" s="12" t="str">
        <f aca="false">INDEX(品項主檔!$C$2:$C$11,MATCH($E6156,品項主檔!$A$2:$A$11,0))</f>
        <v>主食</v>
      </c>
      <c r="H6156" s="17" t="n">
        <f aca="false">SUMIFS(品項年度售價!$D$2:$D$31,品項年度售價!$A$2:$A$31,$B6156,品項年度售價!$B$2:$B$31,$E6156)</f>
        <v>320</v>
      </c>
      <c r="I6156" s="4" t="n">
        <v>140</v>
      </c>
      <c r="J6156" s="14" t="n">
        <f aca="false">H6156*I6156</f>
        <v>44800</v>
      </c>
    </row>
    <row r="6157" customFormat="false" ht="15" hidden="false" customHeight="false" outlineLevel="0" collapsed="false">
      <c r="A6157" s="6" t="str">
        <f aca="false">TEXT(B6157,"0")&amp;"-"&amp;TEXT(C6157,"00")</f>
        <v>2026-08</v>
      </c>
      <c r="B6157" s="4" t="n">
        <v>2026</v>
      </c>
      <c r="C6157" s="4" t="n">
        <v>8</v>
      </c>
      <c r="D6157" s="9" t="s">
        <v>273</v>
      </c>
      <c r="E6157" s="9" t="s">
        <v>360</v>
      </c>
      <c r="F6157" s="12" t="str">
        <f aca="false">INDEX(品項主檔!$B$2:$B$11,MATCH($E6157,品項主檔!$A$2:$A$11,0))</f>
        <v>塔香涼麵</v>
      </c>
      <c r="G6157" s="12" t="str">
        <f aca="false">INDEX(品項主檔!$C$2:$C$11,MATCH($E6157,品項主檔!$A$2:$A$11,0))</f>
        <v>主食</v>
      </c>
      <c r="H6157" s="17" t="n">
        <f aca="false">SUMIFS(品項年度售價!$D$2:$D$31,品項年度售價!$A$2:$A$31,$B6157,品項年度售價!$B$2:$B$31,$E6157)</f>
        <v>195</v>
      </c>
      <c r="I6157" s="4" t="n">
        <v>565</v>
      </c>
      <c r="J6157" s="14" t="n">
        <f aca="false">H6157*I6157</f>
        <v>110175</v>
      </c>
    </row>
    <row r="6158" customFormat="false" ht="15" hidden="false" customHeight="false" outlineLevel="0" collapsed="false">
      <c r="A6158" s="6" t="str">
        <f aca="false">TEXT(B6158,"0")&amp;"-"&amp;TEXT(C6158,"00")</f>
        <v>2026-08</v>
      </c>
      <c r="B6158" s="4" t="n">
        <v>2026</v>
      </c>
      <c r="C6158" s="4" t="n">
        <v>8</v>
      </c>
      <c r="D6158" s="9" t="s">
        <v>273</v>
      </c>
      <c r="E6158" s="9" t="s">
        <v>362</v>
      </c>
      <c r="F6158" s="12" t="str">
        <f aca="false">INDEX(品項主檔!$B$2:$B$11,MATCH($E6158,品項主檔!$A$2:$A$11,0))</f>
        <v>海鮮炒飯</v>
      </c>
      <c r="G6158" s="12" t="str">
        <f aca="false">INDEX(品項主檔!$C$2:$C$11,MATCH($E6158,品項主檔!$A$2:$A$11,0))</f>
        <v>主食</v>
      </c>
      <c r="H6158" s="17" t="n">
        <f aca="false">SUMIFS(品項年度售價!$D$2:$D$31,品項年度售價!$A$2:$A$31,$B6158,品項年度售價!$B$2:$B$31,$E6158)</f>
        <v>265</v>
      </c>
      <c r="I6158" s="4" t="n">
        <v>326</v>
      </c>
      <c r="J6158" s="14" t="n">
        <f aca="false">H6158*I6158</f>
        <v>86390</v>
      </c>
    </row>
    <row r="6159" customFormat="false" ht="15" hidden="false" customHeight="false" outlineLevel="0" collapsed="false">
      <c r="A6159" s="6" t="str">
        <f aca="false">TEXT(B6159,"0")&amp;"-"&amp;TEXT(C6159,"00")</f>
        <v>2026-08</v>
      </c>
      <c r="B6159" s="4" t="n">
        <v>2026</v>
      </c>
      <c r="C6159" s="4" t="n">
        <v>8</v>
      </c>
      <c r="D6159" s="9" t="s">
        <v>273</v>
      </c>
      <c r="E6159" s="9" t="s">
        <v>364</v>
      </c>
      <c r="F6159" s="12" t="str">
        <f aca="false">INDEX(品項主檔!$B$2:$B$11,MATCH($E6159,品項主檔!$A$2:$A$11,0))</f>
        <v>酸辣湯</v>
      </c>
      <c r="G6159" s="12" t="str">
        <f aca="false">INDEX(品項主檔!$C$2:$C$11,MATCH($E6159,品項主檔!$A$2:$A$11,0))</f>
        <v>湯品</v>
      </c>
      <c r="H6159" s="17" t="n">
        <f aca="false">SUMIFS(品項年度售價!$D$2:$D$31,品項年度售價!$A$2:$A$31,$B6159,品項年度售價!$B$2:$B$31,$E6159)</f>
        <v>65</v>
      </c>
      <c r="I6159" s="4" t="n">
        <v>1828</v>
      </c>
      <c r="J6159" s="14" t="n">
        <f aca="false">H6159*I6159</f>
        <v>118820</v>
      </c>
    </row>
    <row r="6160" customFormat="false" ht="15" hidden="false" customHeight="false" outlineLevel="0" collapsed="false">
      <c r="A6160" s="6" t="str">
        <f aca="false">TEXT(B6160,"0")&amp;"-"&amp;TEXT(C6160,"00")</f>
        <v>2026-08</v>
      </c>
      <c r="B6160" s="4" t="n">
        <v>2026</v>
      </c>
      <c r="C6160" s="4" t="n">
        <v>8</v>
      </c>
      <c r="D6160" s="9" t="s">
        <v>273</v>
      </c>
      <c r="E6160" s="9" t="s">
        <v>367</v>
      </c>
      <c r="F6160" s="12" t="str">
        <f aca="false">INDEX(品項主檔!$B$2:$B$11,MATCH($E6160,品項主檔!$A$2:$A$11,0))</f>
        <v>招牌滷味拼盤</v>
      </c>
      <c r="G6160" s="12" t="str">
        <f aca="false">INDEX(品項主檔!$C$2:$C$11,MATCH($E6160,品項主檔!$A$2:$A$11,0))</f>
        <v>小菜</v>
      </c>
      <c r="H6160" s="17" t="n">
        <f aca="false">SUMIFS(品項年度售價!$D$2:$D$31,品項年度售價!$A$2:$A$31,$B6160,品項年度售價!$B$2:$B$31,$E6160)</f>
        <v>130</v>
      </c>
      <c r="I6160" s="4" t="n">
        <v>1195</v>
      </c>
      <c r="J6160" s="14" t="n">
        <f aca="false">H6160*I6160</f>
        <v>155350</v>
      </c>
    </row>
    <row r="6161" customFormat="false" ht="15" hidden="false" customHeight="false" outlineLevel="0" collapsed="false">
      <c r="A6161" s="6" t="str">
        <f aca="false">TEXT(B6161,"0")&amp;"-"&amp;TEXT(C6161,"00")</f>
        <v>2026-08</v>
      </c>
      <c r="B6161" s="4" t="n">
        <v>2026</v>
      </c>
      <c r="C6161" s="4" t="n">
        <v>8</v>
      </c>
      <c r="D6161" s="9" t="s">
        <v>273</v>
      </c>
      <c r="E6161" s="9" t="s">
        <v>370</v>
      </c>
      <c r="F6161" s="12" t="str">
        <f aca="false">INDEX(品項主檔!$B$2:$B$11,MATCH($E6161,品項主檔!$A$2:$A$11,0))</f>
        <v>古早味紅茶</v>
      </c>
      <c r="G6161" s="12" t="str">
        <f aca="false">INDEX(品項主檔!$C$2:$C$11,MATCH($E6161,品項主檔!$A$2:$A$11,0))</f>
        <v>飲品</v>
      </c>
      <c r="H6161" s="17" t="n">
        <f aca="false">SUMIFS(品項年度售價!$D$2:$D$31,品項年度售價!$A$2:$A$31,$B6161,品項年度售價!$B$2:$B$31,$E6161)</f>
        <v>45</v>
      </c>
      <c r="I6161" s="4" t="n">
        <v>3955</v>
      </c>
      <c r="J6161" s="14" t="n">
        <f aca="false">H6161*I6161</f>
        <v>177975</v>
      </c>
    </row>
    <row r="6162" customFormat="false" ht="15" hidden="false" customHeight="false" outlineLevel="0" collapsed="false">
      <c r="A6162" s="6" t="str">
        <f aca="false">TEXT(B6162,"0")&amp;"-"&amp;TEXT(C6162,"00")</f>
        <v>2026-08</v>
      </c>
      <c r="B6162" s="4" t="n">
        <v>2026</v>
      </c>
      <c r="C6162" s="4" t="n">
        <v>8</v>
      </c>
      <c r="D6162" s="9" t="s">
        <v>277</v>
      </c>
      <c r="E6162" s="9" t="s">
        <v>349</v>
      </c>
      <c r="F6162" s="12" t="str">
        <f aca="false">INDEX(品項主檔!$B$2:$B$11,MATCH($E6162,品項主檔!$A$2:$A$11,0))</f>
        <v>招牌牛肉麵</v>
      </c>
      <c r="G6162" s="12" t="str">
        <f aca="false">INDEX(品項主檔!$C$2:$C$11,MATCH($E6162,品項主檔!$A$2:$A$11,0))</f>
        <v>主食</v>
      </c>
      <c r="H6162" s="17" t="n">
        <f aca="false">SUMIFS(品項年度售價!$D$2:$D$31,品項年度售價!$A$2:$A$31,$B6162,品項年度售價!$B$2:$B$31,$E6162)</f>
        <v>305</v>
      </c>
      <c r="I6162" s="4" t="n">
        <v>297</v>
      </c>
      <c r="J6162" s="14" t="n">
        <f aca="false">H6162*I6162</f>
        <v>90585</v>
      </c>
    </row>
    <row r="6163" customFormat="false" ht="15" hidden="false" customHeight="false" outlineLevel="0" collapsed="false">
      <c r="A6163" s="6" t="str">
        <f aca="false">TEXT(B6163,"0")&amp;"-"&amp;TEXT(C6163,"00")</f>
        <v>2026-08</v>
      </c>
      <c r="B6163" s="4" t="n">
        <v>2026</v>
      </c>
      <c r="C6163" s="4" t="n">
        <v>8</v>
      </c>
      <c r="D6163" s="9" t="s">
        <v>277</v>
      </c>
      <c r="E6163" s="9" t="s">
        <v>352</v>
      </c>
      <c r="F6163" s="12" t="str">
        <f aca="false">INDEX(品項主檔!$B$2:$B$11,MATCH($E6163,品項主檔!$A$2:$A$11,0))</f>
        <v>三杯雞定食</v>
      </c>
      <c r="G6163" s="12" t="str">
        <f aca="false">INDEX(品項主檔!$C$2:$C$11,MATCH($E6163,品項主檔!$A$2:$A$11,0))</f>
        <v>主食</v>
      </c>
      <c r="H6163" s="17" t="n">
        <f aca="false">SUMIFS(品項年度售價!$D$2:$D$31,品項年度售價!$A$2:$A$31,$B6163,品項年度售價!$B$2:$B$31,$E6163)</f>
        <v>275</v>
      </c>
      <c r="I6163" s="4" t="n">
        <v>268</v>
      </c>
      <c r="J6163" s="14" t="n">
        <f aca="false">H6163*I6163</f>
        <v>73700</v>
      </c>
    </row>
    <row r="6164" customFormat="false" ht="15" hidden="false" customHeight="false" outlineLevel="0" collapsed="false">
      <c r="A6164" s="6" t="str">
        <f aca="false">TEXT(B6164,"0")&amp;"-"&amp;TEXT(C6164,"00")</f>
        <v>2026-08</v>
      </c>
      <c r="B6164" s="4" t="n">
        <v>2026</v>
      </c>
      <c r="C6164" s="4" t="n">
        <v>8</v>
      </c>
      <c r="D6164" s="9" t="s">
        <v>277</v>
      </c>
      <c r="E6164" s="9" t="s">
        <v>354</v>
      </c>
      <c r="F6164" s="12" t="str">
        <f aca="false">INDEX(品項主檔!$B$2:$B$11,MATCH($E6164,品項主檔!$A$2:$A$11,0))</f>
        <v>蔥油雞腿飯</v>
      </c>
      <c r="G6164" s="12" t="str">
        <f aca="false">INDEX(品項主檔!$C$2:$C$11,MATCH($E6164,品項主檔!$A$2:$A$11,0))</f>
        <v>主食</v>
      </c>
      <c r="H6164" s="17" t="n">
        <f aca="false">SUMIFS(品項年度售價!$D$2:$D$31,品項年度售價!$A$2:$A$31,$B6164,品項年度售價!$B$2:$B$31,$E6164)</f>
        <v>240</v>
      </c>
      <c r="I6164" s="4" t="n">
        <v>294</v>
      </c>
      <c r="J6164" s="14" t="n">
        <f aca="false">H6164*I6164</f>
        <v>70560</v>
      </c>
    </row>
    <row r="6165" customFormat="false" ht="15" hidden="false" customHeight="false" outlineLevel="0" collapsed="false">
      <c r="A6165" s="6" t="str">
        <f aca="false">TEXT(B6165,"0")&amp;"-"&amp;TEXT(C6165,"00")</f>
        <v>2026-08</v>
      </c>
      <c r="B6165" s="4" t="n">
        <v>2026</v>
      </c>
      <c r="C6165" s="4" t="n">
        <v>8</v>
      </c>
      <c r="D6165" s="9" t="s">
        <v>277</v>
      </c>
      <c r="E6165" s="9" t="s">
        <v>356</v>
      </c>
      <c r="F6165" s="12" t="str">
        <f aca="false">INDEX(品項主檔!$B$2:$B$11,MATCH($E6165,品項主檔!$A$2:$A$11,0))</f>
        <v>黑胡椒豬排飯</v>
      </c>
      <c r="G6165" s="12" t="str">
        <f aca="false">INDEX(品項主檔!$C$2:$C$11,MATCH($E6165,品項主檔!$A$2:$A$11,0))</f>
        <v>主食</v>
      </c>
      <c r="H6165" s="17" t="n">
        <f aca="false">SUMIFS(品項年度售價!$D$2:$D$31,品項年度售價!$A$2:$A$31,$B6165,品項年度售價!$B$2:$B$31,$E6165)</f>
        <v>255</v>
      </c>
      <c r="I6165" s="4" t="n">
        <v>307</v>
      </c>
      <c r="J6165" s="14" t="n">
        <f aca="false">H6165*I6165</f>
        <v>78285</v>
      </c>
    </row>
    <row r="6166" customFormat="false" ht="15" hidden="false" customHeight="false" outlineLevel="0" collapsed="false">
      <c r="A6166" s="6" t="str">
        <f aca="false">TEXT(B6166,"0")&amp;"-"&amp;TEXT(C6166,"00")</f>
        <v>2026-08</v>
      </c>
      <c r="B6166" s="4" t="n">
        <v>2026</v>
      </c>
      <c r="C6166" s="4" t="n">
        <v>8</v>
      </c>
      <c r="D6166" s="9" t="s">
        <v>277</v>
      </c>
      <c r="E6166" s="9" t="s">
        <v>358</v>
      </c>
      <c r="F6166" s="12" t="str">
        <f aca="false">INDEX(品項主檔!$B$2:$B$11,MATCH($E6166,品項主檔!$A$2:$A$11,0))</f>
        <v>麻油雞湯麵</v>
      </c>
      <c r="G6166" s="12" t="str">
        <f aca="false">INDEX(品項主檔!$C$2:$C$11,MATCH($E6166,品項主檔!$A$2:$A$11,0))</f>
        <v>主食</v>
      </c>
      <c r="H6166" s="17" t="n">
        <f aca="false">SUMIFS(品項年度售價!$D$2:$D$31,品項年度售價!$A$2:$A$31,$B6166,品項年度售價!$B$2:$B$31,$E6166)</f>
        <v>320</v>
      </c>
      <c r="I6166" s="4" t="n">
        <v>139</v>
      </c>
      <c r="J6166" s="14" t="n">
        <f aca="false">H6166*I6166</f>
        <v>44480</v>
      </c>
    </row>
    <row r="6167" customFormat="false" ht="15" hidden="false" customHeight="false" outlineLevel="0" collapsed="false">
      <c r="A6167" s="6" t="str">
        <f aca="false">TEXT(B6167,"0")&amp;"-"&amp;TEXT(C6167,"00")</f>
        <v>2026-08</v>
      </c>
      <c r="B6167" s="4" t="n">
        <v>2026</v>
      </c>
      <c r="C6167" s="4" t="n">
        <v>8</v>
      </c>
      <c r="D6167" s="9" t="s">
        <v>277</v>
      </c>
      <c r="E6167" s="9" t="s">
        <v>360</v>
      </c>
      <c r="F6167" s="12" t="str">
        <f aca="false">INDEX(品項主檔!$B$2:$B$11,MATCH($E6167,品項主檔!$A$2:$A$11,0))</f>
        <v>塔香涼麵</v>
      </c>
      <c r="G6167" s="12" t="str">
        <f aca="false">INDEX(品項主檔!$C$2:$C$11,MATCH($E6167,品項主檔!$A$2:$A$11,0))</f>
        <v>主食</v>
      </c>
      <c r="H6167" s="17" t="n">
        <f aca="false">SUMIFS(品項年度售價!$D$2:$D$31,品項年度售價!$A$2:$A$31,$B6167,品項年度售價!$B$2:$B$31,$E6167)</f>
        <v>195</v>
      </c>
      <c r="I6167" s="4" t="n">
        <v>574</v>
      </c>
      <c r="J6167" s="14" t="n">
        <f aca="false">H6167*I6167</f>
        <v>111930</v>
      </c>
    </row>
    <row r="6168" customFormat="false" ht="15" hidden="false" customHeight="false" outlineLevel="0" collapsed="false">
      <c r="A6168" s="6" t="str">
        <f aca="false">TEXT(B6168,"0")&amp;"-"&amp;TEXT(C6168,"00")</f>
        <v>2026-08</v>
      </c>
      <c r="B6168" s="4" t="n">
        <v>2026</v>
      </c>
      <c r="C6168" s="4" t="n">
        <v>8</v>
      </c>
      <c r="D6168" s="9" t="s">
        <v>277</v>
      </c>
      <c r="E6168" s="9" t="s">
        <v>362</v>
      </c>
      <c r="F6168" s="12" t="str">
        <f aca="false">INDEX(品項主檔!$B$2:$B$11,MATCH($E6168,品項主檔!$A$2:$A$11,0))</f>
        <v>海鮮炒飯</v>
      </c>
      <c r="G6168" s="12" t="str">
        <f aca="false">INDEX(品項主檔!$C$2:$C$11,MATCH($E6168,品項主檔!$A$2:$A$11,0))</f>
        <v>主食</v>
      </c>
      <c r="H6168" s="17" t="n">
        <f aca="false">SUMIFS(品項年度售價!$D$2:$D$31,品項年度售價!$A$2:$A$31,$B6168,品項年度售價!$B$2:$B$31,$E6168)</f>
        <v>265</v>
      </c>
      <c r="I6168" s="4" t="n">
        <v>389</v>
      </c>
      <c r="J6168" s="14" t="n">
        <f aca="false">H6168*I6168</f>
        <v>103085</v>
      </c>
    </row>
    <row r="6169" customFormat="false" ht="15" hidden="false" customHeight="false" outlineLevel="0" collapsed="false">
      <c r="A6169" s="6" t="str">
        <f aca="false">TEXT(B6169,"0")&amp;"-"&amp;TEXT(C6169,"00")</f>
        <v>2026-08</v>
      </c>
      <c r="B6169" s="4" t="n">
        <v>2026</v>
      </c>
      <c r="C6169" s="4" t="n">
        <v>8</v>
      </c>
      <c r="D6169" s="9" t="s">
        <v>277</v>
      </c>
      <c r="E6169" s="9" t="s">
        <v>364</v>
      </c>
      <c r="F6169" s="12" t="str">
        <f aca="false">INDEX(品項主檔!$B$2:$B$11,MATCH($E6169,品項主檔!$A$2:$A$11,0))</f>
        <v>酸辣湯</v>
      </c>
      <c r="G6169" s="12" t="str">
        <f aca="false">INDEX(品項主檔!$C$2:$C$11,MATCH($E6169,品項主檔!$A$2:$A$11,0))</f>
        <v>湯品</v>
      </c>
      <c r="H6169" s="17" t="n">
        <f aca="false">SUMIFS(品項年度售價!$D$2:$D$31,品項年度售價!$A$2:$A$31,$B6169,品項年度售價!$B$2:$B$31,$E6169)</f>
        <v>65</v>
      </c>
      <c r="I6169" s="4" t="n">
        <v>1404</v>
      </c>
      <c r="J6169" s="14" t="n">
        <f aca="false">H6169*I6169</f>
        <v>91260</v>
      </c>
    </row>
    <row r="6170" customFormat="false" ht="15" hidden="false" customHeight="false" outlineLevel="0" collapsed="false">
      <c r="A6170" s="6" t="str">
        <f aca="false">TEXT(B6170,"0")&amp;"-"&amp;TEXT(C6170,"00")</f>
        <v>2026-08</v>
      </c>
      <c r="B6170" s="4" t="n">
        <v>2026</v>
      </c>
      <c r="C6170" s="4" t="n">
        <v>8</v>
      </c>
      <c r="D6170" s="9" t="s">
        <v>277</v>
      </c>
      <c r="E6170" s="9" t="s">
        <v>367</v>
      </c>
      <c r="F6170" s="12" t="str">
        <f aca="false">INDEX(品項主檔!$B$2:$B$11,MATCH($E6170,品項主檔!$A$2:$A$11,0))</f>
        <v>招牌滷味拼盤</v>
      </c>
      <c r="G6170" s="12" t="str">
        <f aca="false">INDEX(品項主檔!$C$2:$C$11,MATCH($E6170,品項主檔!$A$2:$A$11,0))</f>
        <v>小菜</v>
      </c>
      <c r="H6170" s="17" t="n">
        <f aca="false">SUMIFS(品項年度售價!$D$2:$D$31,品項年度售價!$A$2:$A$31,$B6170,品項年度售價!$B$2:$B$31,$E6170)</f>
        <v>130</v>
      </c>
      <c r="I6170" s="4" t="n">
        <v>1140</v>
      </c>
      <c r="J6170" s="14" t="n">
        <f aca="false">H6170*I6170</f>
        <v>148200</v>
      </c>
    </row>
    <row r="6171" customFormat="false" ht="15" hidden="false" customHeight="false" outlineLevel="0" collapsed="false">
      <c r="A6171" s="6" t="str">
        <f aca="false">TEXT(B6171,"0")&amp;"-"&amp;TEXT(C6171,"00")</f>
        <v>2026-08</v>
      </c>
      <c r="B6171" s="4" t="n">
        <v>2026</v>
      </c>
      <c r="C6171" s="4" t="n">
        <v>8</v>
      </c>
      <c r="D6171" s="9" t="s">
        <v>277</v>
      </c>
      <c r="E6171" s="9" t="s">
        <v>370</v>
      </c>
      <c r="F6171" s="12" t="str">
        <f aca="false">INDEX(品項主檔!$B$2:$B$11,MATCH($E6171,品項主檔!$A$2:$A$11,0))</f>
        <v>古早味紅茶</v>
      </c>
      <c r="G6171" s="12" t="str">
        <f aca="false">INDEX(品項主檔!$C$2:$C$11,MATCH($E6171,品項主檔!$A$2:$A$11,0))</f>
        <v>飲品</v>
      </c>
      <c r="H6171" s="17" t="n">
        <f aca="false">SUMIFS(品項年度售價!$D$2:$D$31,品項年度售價!$A$2:$A$31,$B6171,品項年度售價!$B$2:$B$31,$E6171)</f>
        <v>45</v>
      </c>
      <c r="I6171" s="4" t="n">
        <v>4323</v>
      </c>
      <c r="J6171" s="14" t="n">
        <f aca="false">H6171*I6171</f>
        <v>194535</v>
      </c>
    </row>
    <row r="6172" customFormat="false" ht="15" hidden="false" customHeight="false" outlineLevel="0" collapsed="false">
      <c r="A6172" s="6" t="str">
        <f aca="false">TEXT(B6172,"0")&amp;"-"&amp;TEXT(C6172,"00")</f>
        <v>2026-08</v>
      </c>
      <c r="B6172" s="4" t="n">
        <v>2026</v>
      </c>
      <c r="C6172" s="4" t="n">
        <v>8</v>
      </c>
      <c r="D6172" s="9" t="s">
        <v>288</v>
      </c>
      <c r="E6172" s="9" t="s">
        <v>349</v>
      </c>
      <c r="F6172" s="12" t="str">
        <f aca="false">INDEX(品項主檔!$B$2:$B$11,MATCH($E6172,品項主檔!$A$2:$A$11,0))</f>
        <v>招牌牛肉麵</v>
      </c>
      <c r="G6172" s="12" t="str">
        <f aca="false">INDEX(品項主檔!$C$2:$C$11,MATCH($E6172,品項主檔!$A$2:$A$11,0))</f>
        <v>主食</v>
      </c>
      <c r="H6172" s="17" t="n">
        <f aca="false">SUMIFS(品項年度售價!$D$2:$D$31,品項年度售價!$A$2:$A$31,$B6172,品項年度售價!$B$2:$B$31,$E6172)</f>
        <v>305</v>
      </c>
      <c r="I6172" s="4" t="n">
        <v>464</v>
      </c>
      <c r="J6172" s="14" t="n">
        <f aca="false">H6172*I6172</f>
        <v>141520</v>
      </c>
    </row>
    <row r="6173" customFormat="false" ht="15" hidden="false" customHeight="false" outlineLevel="0" collapsed="false">
      <c r="A6173" s="6" t="str">
        <f aca="false">TEXT(B6173,"0")&amp;"-"&amp;TEXT(C6173,"00")</f>
        <v>2026-08</v>
      </c>
      <c r="B6173" s="4" t="n">
        <v>2026</v>
      </c>
      <c r="C6173" s="4" t="n">
        <v>8</v>
      </c>
      <c r="D6173" s="9" t="s">
        <v>288</v>
      </c>
      <c r="E6173" s="9" t="s">
        <v>352</v>
      </c>
      <c r="F6173" s="12" t="str">
        <f aca="false">INDEX(品項主檔!$B$2:$B$11,MATCH($E6173,品項主檔!$A$2:$A$11,0))</f>
        <v>三杯雞定食</v>
      </c>
      <c r="G6173" s="12" t="str">
        <f aca="false">INDEX(品項主檔!$C$2:$C$11,MATCH($E6173,品項主檔!$A$2:$A$11,0))</f>
        <v>主食</v>
      </c>
      <c r="H6173" s="17" t="n">
        <f aca="false">SUMIFS(品項年度售價!$D$2:$D$31,品項年度售價!$A$2:$A$31,$B6173,品項年度售價!$B$2:$B$31,$E6173)</f>
        <v>275</v>
      </c>
      <c r="I6173" s="4" t="n">
        <v>542</v>
      </c>
      <c r="J6173" s="14" t="n">
        <f aca="false">H6173*I6173</f>
        <v>149050</v>
      </c>
    </row>
    <row r="6174" customFormat="false" ht="15" hidden="false" customHeight="false" outlineLevel="0" collapsed="false">
      <c r="A6174" s="6" t="str">
        <f aca="false">TEXT(B6174,"0")&amp;"-"&amp;TEXT(C6174,"00")</f>
        <v>2026-08</v>
      </c>
      <c r="B6174" s="4" t="n">
        <v>2026</v>
      </c>
      <c r="C6174" s="4" t="n">
        <v>8</v>
      </c>
      <c r="D6174" s="9" t="s">
        <v>288</v>
      </c>
      <c r="E6174" s="9" t="s">
        <v>354</v>
      </c>
      <c r="F6174" s="12" t="str">
        <f aca="false">INDEX(品項主檔!$B$2:$B$11,MATCH($E6174,品項主檔!$A$2:$A$11,0))</f>
        <v>蔥油雞腿飯</v>
      </c>
      <c r="G6174" s="12" t="str">
        <f aca="false">INDEX(品項主檔!$C$2:$C$11,MATCH($E6174,品項主檔!$A$2:$A$11,0))</f>
        <v>主食</v>
      </c>
      <c r="H6174" s="17" t="n">
        <f aca="false">SUMIFS(品項年度售價!$D$2:$D$31,品項年度售價!$A$2:$A$31,$B6174,品項年度售價!$B$2:$B$31,$E6174)</f>
        <v>240</v>
      </c>
      <c r="I6174" s="4" t="n">
        <v>384</v>
      </c>
      <c r="J6174" s="14" t="n">
        <f aca="false">H6174*I6174</f>
        <v>92160</v>
      </c>
    </row>
    <row r="6175" customFormat="false" ht="15" hidden="false" customHeight="false" outlineLevel="0" collapsed="false">
      <c r="A6175" s="6" t="str">
        <f aca="false">TEXT(B6175,"0")&amp;"-"&amp;TEXT(C6175,"00")</f>
        <v>2026-08</v>
      </c>
      <c r="B6175" s="4" t="n">
        <v>2026</v>
      </c>
      <c r="C6175" s="4" t="n">
        <v>8</v>
      </c>
      <c r="D6175" s="9" t="s">
        <v>288</v>
      </c>
      <c r="E6175" s="9" t="s">
        <v>356</v>
      </c>
      <c r="F6175" s="12" t="str">
        <f aca="false">INDEX(品項主檔!$B$2:$B$11,MATCH($E6175,品項主檔!$A$2:$A$11,0))</f>
        <v>黑胡椒豬排飯</v>
      </c>
      <c r="G6175" s="12" t="str">
        <f aca="false">INDEX(品項主檔!$C$2:$C$11,MATCH($E6175,品項主檔!$A$2:$A$11,0))</f>
        <v>主食</v>
      </c>
      <c r="H6175" s="17" t="n">
        <f aca="false">SUMIFS(品項年度售價!$D$2:$D$31,品項年度售價!$A$2:$A$31,$B6175,品項年度售價!$B$2:$B$31,$E6175)</f>
        <v>255</v>
      </c>
      <c r="I6175" s="4" t="n">
        <v>443</v>
      </c>
      <c r="J6175" s="14" t="n">
        <f aca="false">H6175*I6175</f>
        <v>112965</v>
      </c>
    </row>
    <row r="6176" customFormat="false" ht="15" hidden="false" customHeight="false" outlineLevel="0" collapsed="false">
      <c r="A6176" s="6" t="str">
        <f aca="false">TEXT(B6176,"0")&amp;"-"&amp;TEXT(C6176,"00")</f>
        <v>2026-08</v>
      </c>
      <c r="B6176" s="4" t="n">
        <v>2026</v>
      </c>
      <c r="C6176" s="4" t="n">
        <v>8</v>
      </c>
      <c r="D6176" s="9" t="s">
        <v>288</v>
      </c>
      <c r="E6176" s="9" t="s">
        <v>358</v>
      </c>
      <c r="F6176" s="12" t="str">
        <f aca="false">INDEX(品項主檔!$B$2:$B$11,MATCH($E6176,品項主檔!$A$2:$A$11,0))</f>
        <v>麻油雞湯麵</v>
      </c>
      <c r="G6176" s="12" t="str">
        <f aca="false">INDEX(品項主檔!$C$2:$C$11,MATCH($E6176,品項主檔!$A$2:$A$11,0))</f>
        <v>主食</v>
      </c>
      <c r="H6176" s="17" t="n">
        <f aca="false">SUMIFS(品項年度售價!$D$2:$D$31,品項年度售價!$A$2:$A$31,$B6176,品項年度售價!$B$2:$B$31,$E6176)</f>
        <v>320</v>
      </c>
      <c r="I6176" s="4" t="n">
        <v>243</v>
      </c>
      <c r="J6176" s="14" t="n">
        <f aca="false">H6176*I6176</f>
        <v>77760</v>
      </c>
    </row>
    <row r="6177" customFormat="false" ht="15" hidden="false" customHeight="false" outlineLevel="0" collapsed="false">
      <c r="A6177" s="6" t="str">
        <f aca="false">TEXT(B6177,"0")&amp;"-"&amp;TEXT(C6177,"00")</f>
        <v>2026-08</v>
      </c>
      <c r="B6177" s="4" t="n">
        <v>2026</v>
      </c>
      <c r="C6177" s="4" t="n">
        <v>8</v>
      </c>
      <c r="D6177" s="9" t="s">
        <v>288</v>
      </c>
      <c r="E6177" s="9" t="s">
        <v>360</v>
      </c>
      <c r="F6177" s="12" t="str">
        <f aca="false">INDEX(品項主檔!$B$2:$B$11,MATCH($E6177,品項主檔!$A$2:$A$11,0))</f>
        <v>塔香涼麵</v>
      </c>
      <c r="G6177" s="12" t="str">
        <f aca="false">INDEX(品項主檔!$C$2:$C$11,MATCH($E6177,品項主檔!$A$2:$A$11,0))</f>
        <v>主食</v>
      </c>
      <c r="H6177" s="17" t="n">
        <f aca="false">SUMIFS(品項年度售價!$D$2:$D$31,品項年度售價!$A$2:$A$31,$B6177,品項年度售價!$B$2:$B$31,$E6177)</f>
        <v>195</v>
      </c>
      <c r="I6177" s="4" t="n">
        <v>868</v>
      </c>
      <c r="J6177" s="14" t="n">
        <f aca="false">H6177*I6177</f>
        <v>169260</v>
      </c>
    </row>
    <row r="6178" customFormat="false" ht="15" hidden="false" customHeight="false" outlineLevel="0" collapsed="false">
      <c r="A6178" s="6" t="str">
        <f aca="false">TEXT(B6178,"0")&amp;"-"&amp;TEXT(C6178,"00")</f>
        <v>2026-08</v>
      </c>
      <c r="B6178" s="4" t="n">
        <v>2026</v>
      </c>
      <c r="C6178" s="4" t="n">
        <v>8</v>
      </c>
      <c r="D6178" s="9" t="s">
        <v>288</v>
      </c>
      <c r="E6178" s="9" t="s">
        <v>362</v>
      </c>
      <c r="F6178" s="12" t="str">
        <f aca="false">INDEX(品項主檔!$B$2:$B$11,MATCH($E6178,品項主檔!$A$2:$A$11,0))</f>
        <v>海鮮炒飯</v>
      </c>
      <c r="G6178" s="12" t="str">
        <f aca="false">INDEX(品項主檔!$C$2:$C$11,MATCH($E6178,品項主檔!$A$2:$A$11,0))</f>
        <v>主食</v>
      </c>
      <c r="H6178" s="17" t="n">
        <f aca="false">SUMIFS(品項年度售價!$D$2:$D$31,品項年度售價!$A$2:$A$31,$B6178,品項年度售價!$B$2:$B$31,$E6178)</f>
        <v>265</v>
      </c>
      <c r="I6178" s="4" t="n">
        <v>542</v>
      </c>
      <c r="J6178" s="14" t="n">
        <f aca="false">H6178*I6178</f>
        <v>143630</v>
      </c>
    </row>
    <row r="6179" customFormat="false" ht="15" hidden="false" customHeight="false" outlineLevel="0" collapsed="false">
      <c r="A6179" s="6" t="str">
        <f aca="false">TEXT(B6179,"0")&amp;"-"&amp;TEXT(C6179,"00")</f>
        <v>2026-08</v>
      </c>
      <c r="B6179" s="4" t="n">
        <v>2026</v>
      </c>
      <c r="C6179" s="4" t="n">
        <v>8</v>
      </c>
      <c r="D6179" s="9" t="s">
        <v>288</v>
      </c>
      <c r="E6179" s="9" t="s">
        <v>364</v>
      </c>
      <c r="F6179" s="12" t="str">
        <f aca="false">INDEX(品項主檔!$B$2:$B$11,MATCH($E6179,品項主檔!$A$2:$A$11,0))</f>
        <v>酸辣湯</v>
      </c>
      <c r="G6179" s="12" t="str">
        <f aca="false">INDEX(品項主檔!$C$2:$C$11,MATCH($E6179,品項主檔!$A$2:$A$11,0))</f>
        <v>湯品</v>
      </c>
      <c r="H6179" s="17" t="n">
        <f aca="false">SUMIFS(品項年度售價!$D$2:$D$31,品項年度售價!$A$2:$A$31,$B6179,品項年度售價!$B$2:$B$31,$E6179)</f>
        <v>65</v>
      </c>
      <c r="I6179" s="4" t="n">
        <v>1554</v>
      </c>
      <c r="J6179" s="14" t="n">
        <f aca="false">H6179*I6179</f>
        <v>101010</v>
      </c>
    </row>
    <row r="6180" customFormat="false" ht="15" hidden="false" customHeight="false" outlineLevel="0" collapsed="false">
      <c r="A6180" s="6" t="str">
        <f aca="false">TEXT(B6180,"0")&amp;"-"&amp;TEXT(C6180,"00")</f>
        <v>2026-08</v>
      </c>
      <c r="B6180" s="4" t="n">
        <v>2026</v>
      </c>
      <c r="C6180" s="4" t="n">
        <v>8</v>
      </c>
      <c r="D6180" s="9" t="s">
        <v>288</v>
      </c>
      <c r="E6180" s="9" t="s">
        <v>367</v>
      </c>
      <c r="F6180" s="12" t="str">
        <f aca="false">INDEX(品項主檔!$B$2:$B$11,MATCH($E6180,品項主檔!$A$2:$A$11,0))</f>
        <v>招牌滷味拼盤</v>
      </c>
      <c r="G6180" s="12" t="str">
        <f aca="false">INDEX(品項主檔!$C$2:$C$11,MATCH($E6180,品項主檔!$A$2:$A$11,0))</f>
        <v>小菜</v>
      </c>
      <c r="H6180" s="17" t="n">
        <f aca="false">SUMIFS(品項年度售價!$D$2:$D$31,品項年度售價!$A$2:$A$31,$B6180,品項年度售價!$B$2:$B$31,$E6180)</f>
        <v>130</v>
      </c>
      <c r="I6180" s="4" t="n">
        <v>1812</v>
      </c>
      <c r="J6180" s="14" t="n">
        <f aca="false">H6180*I6180</f>
        <v>235560</v>
      </c>
    </row>
    <row r="6181" customFormat="false" ht="15" hidden="false" customHeight="false" outlineLevel="0" collapsed="false">
      <c r="A6181" s="6" t="str">
        <f aca="false">TEXT(B6181,"0")&amp;"-"&amp;TEXT(C6181,"00")</f>
        <v>2026-08</v>
      </c>
      <c r="B6181" s="4" t="n">
        <v>2026</v>
      </c>
      <c r="C6181" s="4" t="n">
        <v>8</v>
      </c>
      <c r="D6181" s="9" t="s">
        <v>288</v>
      </c>
      <c r="E6181" s="9" t="s">
        <v>370</v>
      </c>
      <c r="F6181" s="12" t="str">
        <f aca="false">INDEX(品項主檔!$B$2:$B$11,MATCH($E6181,品項主檔!$A$2:$A$11,0))</f>
        <v>古早味紅茶</v>
      </c>
      <c r="G6181" s="12" t="str">
        <f aca="false">INDEX(品項主檔!$C$2:$C$11,MATCH($E6181,品項主檔!$A$2:$A$11,0))</f>
        <v>飲品</v>
      </c>
      <c r="H6181" s="17" t="n">
        <f aca="false">SUMIFS(品項年度售價!$D$2:$D$31,品項年度售價!$A$2:$A$31,$B6181,品項年度售價!$B$2:$B$31,$E6181)</f>
        <v>45</v>
      </c>
      <c r="I6181" s="4" t="n">
        <v>5089</v>
      </c>
      <c r="J6181" s="14" t="n">
        <f aca="false">H6181*I6181</f>
        <v>229005</v>
      </c>
    </row>
    <row r="6182" customFormat="false" ht="15" hidden="false" customHeight="false" outlineLevel="0" collapsed="false">
      <c r="A6182" s="6" t="str">
        <f aca="false">TEXT(B6182,"0")&amp;"-"&amp;TEXT(C6182,"00")</f>
        <v>2026-08</v>
      </c>
      <c r="B6182" s="4" t="n">
        <v>2026</v>
      </c>
      <c r="C6182" s="4" t="n">
        <v>8</v>
      </c>
      <c r="D6182" s="9" t="s">
        <v>292</v>
      </c>
      <c r="E6182" s="9" t="s">
        <v>349</v>
      </c>
      <c r="F6182" s="12" t="str">
        <f aca="false">INDEX(品項主檔!$B$2:$B$11,MATCH($E6182,品項主檔!$A$2:$A$11,0))</f>
        <v>招牌牛肉麵</v>
      </c>
      <c r="G6182" s="12" t="str">
        <f aca="false">INDEX(品項主檔!$C$2:$C$11,MATCH($E6182,品項主檔!$A$2:$A$11,0))</f>
        <v>主食</v>
      </c>
      <c r="H6182" s="17" t="n">
        <f aca="false">SUMIFS(品項年度售價!$D$2:$D$31,品項年度售價!$A$2:$A$31,$B6182,品項年度售價!$B$2:$B$31,$E6182)</f>
        <v>305</v>
      </c>
      <c r="I6182" s="4" t="n">
        <v>425</v>
      </c>
      <c r="J6182" s="14" t="n">
        <f aca="false">H6182*I6182</f>
        <v>129625</v>
      </c>
    </row>
    <row r="6183" customFormat="false" ht="15" hidden="false" customHeight="false" outlineLevel="0" collapsed="false">
      <c r="A6183" s="6" t="str">
        <f aca="false">TEXT(B6183,"0")&amp;"-"&amp;TEXT(C6183,"00")</f>
        <v>2026-08</v>
      </c>
      <c r="B6183" s="4" t="n">
        <v>2026</v>
      </c>
      <c r="C6183" s="4" t="n">
        <v>8</v>
      </c>
      <c r="D6183" s="9" t="s">
        <v>292</v>
      </c>
      <c r="E6183" s="9" t="s">
        <v>352</v>
      </c>
      <c r="F6183" s="12" t="str">
        <f aca="false">INDEX(品項主檔!$B$2:$B$11,MATCH($E6183,品項主檔!$A$2:$A$11,0))</f>
        <v>三杯雞定食</v>
      </c>
      <c r="G6183" s="12" t="str">
        <f aca="false">INDEX(品項主檔!$C$2:$C$11,MATCH($E6183,品項主檔!$A$2:$A$11,0))</f>
        <v>主食</v>
      </c>
      <c r="H6183" s="17" t="n">
        <f aca="false">SUMIFS(品項年度售價!$D$2:$D$31,品項年度售價!$A$2:$A$31,$B6183,品項年度售價!$B$2:$B$31,$E6183)</f>
        <v>275</v>
      </c>
      <c r="I6183" s="4" t="n">
        <v>548</v>
      </c>
      <c r="J6183" s="14" t="n">
        <f aca="false">H6183*I6183</f>
        <v>150700</v>
      </c>
    </row>
    <row r="6184" customFormat="false" ht="15" hidden="false" customHeight="false" outlineLevel="0" collapsed="false">
      <c r="A6184" s="6" t="str">
        <f aca="false">TEXT(B6184,"0")&amp;"-"&amp;TEXT(C6184,"00")</f>
        <v>2026-08</v>
      </c>
      <c r="B6184" s="4" t="n">
        <v>2026</v>
      </c>
      <c r="C6184" s="4" t="n">
        <v>8</v>
      </c>
      <c r="D6184" s="9" t="s">
        <v>292</v>
      </c>
      <c r="E6184" s="9" t="s">
        <v>354</v>
      </c>
      <c r="F6184" s="12" t="str">
        <f aca="false">INDEX(品項主檔!$B$2:$B$11,MATCH($E6184,品項主檔!$A$2:$A$11,0))</f>
        <v>蔥油雞腿飯</v>
      </c>
      <c r="G6184" s="12" t="str">
        <f aca="false">INDEX(品項主檔!$C$2:$C$11,MATCH($E6184,品項主檔!$A$2:$A$11,0))</f>
        <v>主食</v>
      </c>
      <c r="H6184" s="17" t="n">
        <f aca="false">SUMIFS(品項年度售價!$D$2:$D$31,品項年度售價!$A$2:$A$31,$B6184,品項年度售價!$B$2:$B$31,$E6184)</f>
        <v>240</v>
      </c>
      <c r="I6184" s="4" t="n">
        <v>396</v>
      </c>
      <c r="J6184" s="14" t="n">
        <f aca="false">H6184*I6184</f>
        <v>95040</v>
      </c>
    </row>
    <row r="6185" customFormat="false" ht="15" hidden="false" customHeight="false" outlineLevel="0" collapsed="false">
      <c r="A6185" s="6" t="str">
        <f aca="false">TEXT(B6185,"0")&amp;"-"&amp;TEXT(C6185,"00")</f>
        <v>2026-08</v>
      </c>
      <c r="B6185" s="4" t="n">
        <v>2026</v>
      </c>
      <c r="C6185" s="4" t="n">
        <v>8</v>
      </c>
      <c r="D6185" s="9" t="s">
        <v>292</v>
      </c>
      <c r="E6185" s="9" t="s">
        <v>356</v>
      </c>
      <c r="F6185" s="12" t="str">
        <f aca="false">INDEX(品項主檔!$B$2:$B$11,MATCH($E6185,品項主檔!$A$2:$A$11,0))</f>
        <v>黑胡椒豬排飯</v>
      </c>
      <c r="G6185" s="12" t="str">
        <f aca="false">INDEX(品項主檔!$C$2:$C$11,MATCH($E6185,品項主檔!$A$2:$A$11,0))</f>
        <v>主食</v>
      </c>
      <c r="H6185" s="17" t="n">
        <f aca="false">SUMIFS(品項年度售價!$D$2:$D$31,品項年度售價!$A$2:$A$31,$B6185,品項年度售價!$B$2:$B$31,$E6185)</f>
        <v>255</v>
      </c>
      <c r="I6185" s="4" t="n">
        <v>423</v>
      </c>
      <c r="J6185" s="14" t="n">
        <f aca="false">H6185*I6185</f>
        <v>107865</v>
      </c>
    </row>
    <row r="6186" customFormat="false" ht="15" hidden="false" customHeight="false" outlineLevel="0" collapsed="false">
      <c r="A6186" s="6" t="str">
        <f aca="false">TEXT(B6186,"0")&amp;"-"&amp;TEXT(C6186,"00")</f>
        <v>2026-08</v>
      </c>
      <c r="B6186" s="4" t="n">
        <v>2026</v>
      </c>
      <c r="C6186" s="4" t="n">
        <v>8</v>
      </c>
      <c r="D6186" s="9" t="s">
        <v>292</v>
      </c>
      <c r="E6186" s="9" t="s">
        <v>358</v>
      </c>
      <c r="F6186" s="12" t="str">
        <f aca="false">INDEX(品項主檔!$B$2:$B$11,MATCH($E6186,品項主檔!$A$2:$A$11,0))</f>
        <v>麻油雞湯麵</v>
      </c>
      <c r="G6186" s="12" t="str">
        <f aca="false">INDEX(品項主檔!$C$2:$C$11,MATCH($E6186,品項主檔!$A$2:$A$11,0))</f>
        <v>主食</v>
      </c>
      <c r="H6186" s="17" t="n">
        <f aca="false">SUMIFS(品項年度售價!$D$2:$D$31,品項年度售價!$A$2:$A$31,$B6186,品項年度售價!$B$2:$B$31,$E6186)</f>
        <v>320</v>
      </c>
      <c r="I6186" s="4" t="n">
        <v>222</v>
      </c>
      <c r="J6186" s="14" t="n">
        <f aca="false">H6186*I6186</f>
        <v>71040</v>
      </c>
    </row>
    <row r="6187" customFormat="false" ht="15" hidden="false" customHeight="false" outlineLevel="0" collapsed="false">
      <c r="A6187" s="6" t="str">
        <f aca="false">TEXT(B6187,"0")&amp;"-"&amp;TEXT(C6187,"00")</f>
        <v>2026-08</v>
      </c>
      <c r="B6187" s="4" t="n">
        <v>2026</v>
      </c>
      <c r="C6187" s="4" t="n">
        <v>8</v>
      </c>
      <c r="D6187" s="9" t="s">
        <v>292</v>
      </c>
      <c r="E6187" s="9" t="s">
        <v>360</v>
      </c>
      <c r="F6187" s="12" t="str">
        <f aca="false">INDEX(品項主檔!$B$2:$B$11,MATCH($E6187,品項主檔!$A$2:$A$11,0))</f>
        <v>塔香涼麵</v>
      </c>
      <c r="G6187" s="12" t="str">
        <f aca="false">INDEX(品項主檔!$C$2:$C$11,MATCH($E6187,品項主檔!$A$2:$A$11,0))</f>
        <v>主食</v>
      </c>
      <c r="H6187" s="17" t="n">
        <f aca="false">SUMIFS(品項年度售價!$D$2:$D$31,品項年度售價!$A$2:$A$31,$B6187,品項年度售價!$B$2:$B$31,$E6187)</f>
        <v>195</v>
      </c>
      <c r="I6187" s="4" t="n">
        <v>587</v>
      </c>
      <c r="J6187" s="14" t="n">
        <f aca="false">H6187*I6187</f>
        <v>114465</v>
      </c>
    </row>
    <row r="6188" customFormat="false" ht="15" hidden="false" customHeight="false" outlineLevel="0" collapsed="false">
      <c r="A6188" s="6" t="str">
        <f aca="false">TEXT(B6188,"0")&amp;"-"&amp;TEXT(C6188,"00")</f>
        <v>2026-08</v>
      </c>
      <c r="B6188" s="4" t="n">
        <v>2026</v>
      </c>
      <c r="C6188" s="4" t="n">
        <v>8</v>
      </c>
      <c r="D6188" s="9" t="s">
        <v>292</v>
      </c>
      <c r="E6188" s="9" t="s">
        <v>362</v>
      </c>
      <c r="F6188" s="12" t="str">
        <f aca="false">INDEX(品項主檔!$B$2:$B$11,MATCH($E6188,品項主檔!$A$2:$A$11,0))</f>
        <v>海鮮炒飯</v>
      </c>
      <c r="G6188" s="12" t="str">
        <f aca="false">INDEX(品項主檔!$C$2:$C$11,MATCH($E6188,品項主檔!$A$2:$A$11,0))</f>
        <v>主食</v>
      </c>
      <c r="H6188" s="17" t="n">
        <f aca="false">SUMIFS(品項年度售價!$D$2:$D$31,品項年度售價!$A$2:$A$31,$B6188,品項年度售價!$B$2:$B$31,$E6188)</f>
        <v>265</v>
      </c>
      <c r="I6188" s="4" t="n">
        <v>481</v>
      </c>
      <c r="J6188" s="14" t="n">
        <f aca="false">H6188*I6188</f>
        <v>127465</v>
      </c>
    </row>
    <row r="6189" customFormat="false" ht="15" hidden="false" customHeight="false" outlineLevel="0" collapsed="false">
      <c r="A6189" s="6" t="str">
        <f aca="false">TEXT(B6189,"0")&amp;"-"&amp;TEXT(C6189,"00")</f>
        <v>2026-08</v>
      </c>
      <c r="B6189" s="4" t="n">
        <v>2026</v>
      </c>
      <c r="C6189" s="4" t="n">
        <v>8</v>
      </c>
      <c r="D6189" s="9" t="s">
        <v>292</v>
      </c>
      <c r="E6189" s="9" t="s">
        <v>364</v>
      </c>
      <c r="F6189" s="12" t="str">
        <f aca="false">INDEX(品項主檔!$B$2:$B$11,MATCH($E6189,品項主檔!$A$2:$A$11,0))</f>
        <v>酸辣湯</v>
      </c>
      <c r="G6189" s="12" t="str">
        <f aca="false">INDEX(品項主檔!$C$2:$C$11,MATCH($E6189,品項主檔!$A$2:$A$11,0))</f>
        <v>湯品</v>
      </c>
      <c r="H6189" s="17" t="n">
        <f aca="false">SUMIFS(品項年度售價!$D$2:$D$31,品項年度售價!$A$2:$A$31,$B6189,品項年度售價!$B$2:$B$31,$E6189)</f>
        <v>65</v>
      </c>
      <c r="I6189" s="4" t="n">
        <v>1676</v>
      </c>
      <c r="J6189" s="14" t="n">
        <f aca="false">H6189*I6189</f>
        <v>108940</v>
      </c>
    </row>
    <row r="6190" customFormat="false" ht="15" hidden="false" customHeight="false" outlineLevel="0" collapsed="false">
      <c r="A6190" s="6" t="str">
        <f aca="false">TEXT(B6190,"0")&amp;"-"&amp;TEXT(C6190,"00")</f>
        <v>2026-08</v>
      </c>
      <c r="B6190" s="4" t="n">
        <v>2026</v>
      </c>
      <c r="C6190" s="4" t="n">
        <v>8</v>
      </c>
      <c r="D6190" s="9" t="s">
        <v>292</v>
      </c>
      <c r="E6190" s="9" t="s">
        <v>367</v>
      </c>
      <c r="F6190" s="12" t="str">
        <f aca="false">INDEX(品項主檔!$B$2:$B$11,MATCH($E6190,品項主檔!$A$2:$A$11,0))</f>
        <v>招牌滷味拼盤</v>
      </c>
      <c r="G6190" s="12" t="str">
        <f aca="false">INDEX(品項主檔!$C$2:$C$11,MATCH($E6190,品項主檔!$A$2:$A$11,0))</f>
        <v>小菜</v>
      </c>
      <c r="H6190" s="17" t="n">
        <f aca="false">SUMIFS(品項年度售價!$D$2:$D$31,品項年度售價!$A$2:$A$31,$B6190,品項年度售價!$B$2:$B$31,$E6190)</f>
        <v>130</v>
      </c>
      <c r="I6190" s="4" t="n">
        <v>1716</v>
      </c>
      <c r="J6190" s="14" t="n">
        <f aca="false">H6190*I6190</f>
        <v>223080</v>
      </c>
    </row>
    <row r="6191" customFormat="false" ht="15" hidden="false" customHeight="false" outlineLevel="0" collapsed="false">
      <c r="A6191" s="6" t="str">
        <f aca="false">TEXT(B6191,"0")&amp;"-"&amp;TEXT(C6191,"00")</f>
        <v>2026-08</v>
      </c>
      <c r="B6191" s="4" t="n">
        <v>2026</v>
      </c>
      <c r="C6191" s="4" t="n">
        <v>8</v>
      </c>
      <c r="D6191" s="9" t="s">
        <v>292</v>
      </c>
      <c r="E6191" s="9" t="s">
        <v>370</v>
      </c>
      <c r="F6191" s="12" t="str">
        <f aca="false">INDEX(品項主檔!$B$2:$B$11,MATCH($E6191,品項主檔!$A$2:$A$11,0))</f>
        <v>古早味紅茶</v>
      </c>
      <c r="G6191" s="12" t="str">
        <f aca="false">INDEX(品項主檔!$C$2:$C$11,MATCH($E6191,品項主檔!$A$2:$A$11,0))</f>
        <v>飲品</v>
      </c>
      <c r="H6191" s="17" t="n">
        <f aca="false">SUMIFS(品項年度售價!$D$2:$D$31,品項年度售價!$A$2:$A$31,$B6191,品項年度售價!$B$2:$B$31,$E6191)</f>
        <v>45</v>
      </c>
      <c r="I6191" s="4" t="n">
        <v>5106</v>
      </c>
      <c r="J6191" s="14" t="n">
        <f aca="false">H6191*I6191</f>
        <v>229770</v>
      </c>
    </row>
    <row r="6192" customFormat="false" ht="15" hidden="false" customHeight="false" outlineLevel="0" collapsed="false">
      <c r="A6192" s="6" t="str">
        <f aca="false">TEXT(B6192,"0")&amp;"-"&amp;TEXT(C6192,"00")</f>
        <v>2026-08</v>
      </c>
      <c r="B6192" s="4" t="n">
        <v>2026</v>
      </c>
      <c r="C6192" s="4" t="n">
        <v>8</v>
      </c>
      <c r="D6192" s="9" t="s">
        <v>315</v>
      </c>
      <c r="E6192" s="9" t="s">
        <v>349</v>
      </c>
      <c r="F6192" s="12" t="str">
        <f aca="false">INDEX(品項主檔!$B$2:$B$11,MATCH($E6192,品項主檔!$A$2:$A$11,0))</f>
        <v>招牌牛肉麵</v>
      </c>
      <c r="G6192" s="12" t="str">
        <f aca="false">INDEX(品項主檔!$C$2:$C$11,MATCH($E6192,品項主檔!$A$2:$A$11,0))</f>
        <v>主食</v>
      </c>
      <c r="H6192" s="17" t="n">
        <f aca="false">SUMIFS(品項年度售價!$D$2:$D$31,品項年度售價!$A$2:$A$31,$B6192,品項年度售價!$B$2:$B$31,$E6192)</f>
        <v>305</v>
      </c>
      <c r="I6192" s="4" t="n">
        <v>389</v>
      </c>
      <c r="J6192" s="14" t="n">
        <f aca="false">H6192*I6192</f>
        <v>118645</v>
      </c>
    </row>
    <row r="6193" customFormat="false" ht="15" hidden="false" customHeight="false" outlineLevel="0" collapsed="false">
      <c r="A6193" s="6" t="str">
        <f aca="false">TEXT(B6193,"0")&amp;"-"&amp;TEXT(C6193,"00")</f>
        <v>2026-08</v>
      </c>
      <c r="B6193" s="4" t="n">
        <v>2026</v>
      </c>
      <c r="C6193" s="4" t="n">
        <v>8</v>
      </c>
      <c r="D6193" s="9" t="s">
        <v>315</v>
      </c>
      <c r="E6193" s="9" t="s">
        <v>352</v>
      </c>
      <c r="F6193" s="12" t="str">
        <f aca="false">INDEX(品項主檔!$B$2:$B$11,MATCH($E6193,品項主檔!$A$2:$A$11,0))</f>
        <v>三杯雞定食</v>
      </c>
      <c r="G6193" s="12" t="str">
        <f aca="false">INDEX(品項主檔!$C$2:$C$11,MATCH($E6193,品項主檔!$A$2:$A$11,0))</f>
        <v>主食</v>
      </c>
      <c r="H6193" s="17" t="n">
        <f aca="false">SUMIFS(品項年度售價!$D$2:$D$31,品項年度售價!$A$2:$A$31,$B6193,品項年度售價!$B$2:$B$31,$E6193)</f>
        <v>275</v>
      </c>
      <c r="I6193" s="4" t="n">
        <v>437</v>
      </c>
      <c r="J6193" s="14" t="n">
        <f aca="false">H6193*I6193</f>
        <v>120175</v>
      </c>
    </row>
    <row r="6194" customFormat="false" ht="15" hidden="false" customHeight="false" outlineLevel="0" collapsed="false">
      <c r="A6194" s="6" t="str">
        <f aca="false">TEXT(B6194,"0")&amp;"-"&amp;TEXT(C6194,"00")</f>
        <v>2026-08</v>
      </c>
      <c r="B6194" s="4" t="n">
        <v>2026</v>
      </c>
      <c r="C6194" s="4" t="n">
        <v>8</v>
      </c>
      <c r="D6194" s="9" t="s">
        <v>315</v>
      </c>
      <c r="E6194" s="9" t="s">
        <v>354</v>
      </c>
      <c r="F6194" s="12" t="str">
        <f aca="false">INDEX(品項主檔!$B$2:$B$11,MATCH($E6194,品項主檔!$A$2:$A$11,0))</f>
        <v>蔥油雞腿飯</v>
      </c>
      <c r="G6194" s="12" t="str">
        <f aca="false">INDEX(品項主檔!$C$2:$C$11,MATCH($E6194,品項主檔!$A$2:$A$11,0))</f>
        <v>主食</v>
      </c>
      <c r="H6194" s="17" t="n">
        <f aca="false">SUMIFS(品項年度售價!$D$2:$D$31,品項年度售價!$A$2:$A$31,$B6194,品項年度售價!$B$2:$B$31,$E6194)</f>
        <v>240</v>
      </c>
      <c r="I6194" s="4" t="n">
        <v>343</v>
      </c>
      <c r="J6194" s="14" t="n">
        <f aca="false">H6194*I6194</f>
        <v>82320</v>
      </c>
    </row>
    <row r="6195" customFormat="false" ht="15" hidden="false" customHeight="false" outlineLevel="0" collapsed="false">
      <c r="A6195" s="6" t="str">
        <f aca="false">TEXT(B6195,"0")&amp;"-"&amp;TEXT(C6195,"00")</f>
        <v>2026-08</v>
      </c>
      <c r="B6195" s="4" t="n">
        <v>2026</v>
      </c>
      <c r="C6195" s="4" t="n">
        <v>8</v>
      </c>
      <c r="D6195" s="9" t="s">
        <v>315</v>
      </c>
      <c r="E6195" s="9" t="s">
        <v>356</v>
      </c>
      <c r="F6195" s="12" t="str">
        <f aca="false">INDEX(品項主檔!$B$2:$B$11,MATCH($E6195,品項主檔!$A$2:$A$11,0))</f>
        <v>黑胡椒豬排飯</v>
      </c>
      <c r="G6195" s="12" t="str">
        <f aca="false">INDEX(品項主檔!$C$2:$C$11,MATCH($E6195,品項主檔!$A$2:$A$11,0))</f>
        <v>主食</v>
      </c>
      <c r="H6195" s="17" t="n">
        <f aca="false">SUMIFS(品項年度售價!$D$2:$D$31,品項年度售價!$A$2:$A$31,$B6195,品項年度售價!$B$2:$B$31,$E6195)</f>
        <v>255</v>
      </c>
      <c r="I6195" s="4" t="n">
        <v>380</v>
      </c>
      <c r="J6195" s="14" t="n">
        <f aca="false">H6195*I6195</f>
        <v>96900</v>
      </c>
    </row>
    <row r="6196" customFormat="false" ht="15" hidden="false" customHeight="false" outlineLevel="0" collapsed="false">
      <c r="A6196" s="6" t="str">
        <f aca="false">TEXT(B6196,"0")&amp;"-"&amp;TEXT(C6196,"00")</f>
        <v>2026-08</v>
      </c>
      <c r="B6196" s="4" t="n">
        <v>2026</v>
      </c>
      <c r="C6196" s="4" t="n">
        <v>8</v>
      </c>
      <c r="D6196" s="9" t="s">
        <v>315</v>
      </c>
      <c r="E6196" s="9" t="s">
        <v>358</v>
      </c>
      <c r="F6196" s="12" t="str">
        <f aca="false">INDEX(品項主檔!$B$2:$B$11,MATCH($E6196,品項主檔!$A$2:$A$11,0))</f>
        <v>麻油雞湯麵</v>
      </c>
      <c r="G6196" s="12" t="str">
        <f aca="false">INDEX(品項主檔!$C$2:$C$11,MATCH($E6196,品項主檔!$A$2:$A$11,0))</f>
        <v>主食</v>
      </c>
      <c r="H6196" s="17" t="n">
        <f aca="false">SUMIFS(品項年度售價!$D$2:$D$31,品項年度售價!$A$2:$A$31,$B6196,品項年度售價!$B$2:$B$31,$E6196)</f>
        <v>320</v>
      </c>
      <c r="I6196" s="4" t="n">
        <v>147</v>
      </c>
      <c r="J6196" s="14" t="n">
        <f aca="false">H6196*I6196</f>
        <v>47040</v>
      </c>
    </row>
    <row r="6197" customFormat="false" ht="15" hidden="false" customHeight="false" outlineLevel="0" collapsed="false">
      <c r="A6197" s="6" t="str">
        <f aca="false">TEXT(B6197,"0")&amp;"-"&amp;TEXT(C6197,"00")</f>
        <v>2026-08</v>
      </c>
      <c r="B6197" s="4" t="n">
        <v>2026</v>
      </c>
      <c r="C6197" s="4" t="n">
        <v>8</v>
      </c>
      <c r="D6197" s="9" t="s">
        <v>315</v>
      </c>
      <c r="E6197" s="9" t="s">
        <v>360</v>
      </c>
      <c r="F6197" s="12" t="str">
        <f aca="false">INDEX(品項主檔!$B$2:$B$11,MATCH($E6197,品項主檔!$A$2:$A$11,0))</f>
        <v>塔香涼麵</v>
      </c>
      <c r="G6197" s="12" t="str">
        <f aca="false">INDEX(品項主檔!$C$2:$C$11,MATCH($E6197,品項主檔!$A$2:$A$11,0))</f>
        <v>主食</v>
      </c>
      <c r="H6197" s="17" t="n">
        <f aca="false">SUMIFS(品項年度售價!$D$2:$D$31,品項年度售價!$A$2:$A$31,$B6197,品項年度售價!$B$2:$B$31,$E6197)</f>
        <v>195</v>
      </c>
      <c r="I6197" s="4" t="n">
        <v>478</v>
      </c>
      <c r="J6197" s="14" t="n">
        <f aca="false">H6197*I6197</f>
        <v>93210</v>
      </c>
    </row>
    <row r="6198" customFormat="false" ht="15" hidden="false" customHeight="false" outlineLevel="0" collapsed="false">
      <c r="A6198" s="6" t="str">
        <f aca="false">TEXT(B6198,"0")&amp;"-"&amp;TEXT(C6198,"00")</f>
        <v>2026-08</v>
      </c>
      <c r="B6198" s="4" t="n">
        <v>2026</v>
      </c>
      <c r="C6198" s="4" t="n">
        <v>8</v>
      </c>
      <c r="D6198" s="9" t="s">
        <v>315</v>
      </c>
      <c r="E6198" s="9" t="s">
        <v>362</v>
      </c>
      <c r="F6198" s="12" t="str">
        <f aca="false">INDEX(品項主檔!$B$2:$B$11,MATCH($E6198,品項主檔!$A$2:$A$11,0))</f>
        <v>海鮮炒飯</v>
      </c>
      <c r="G6198" s="12" t="str">
        <f aca="false">INDEX(品項主檔!$C$2:$C$11,MATCH($E6198,品項主檔!$A$2:$A$11,0))</f>
        <v>主食</v>
      </c>
      <c r="H6198" s="17" t="n">
        <f aca="false">SUMIFS(品項年度售價!$D$2:$D$31,品項年度售價!$A$2:$A$31,$B6198,品項年度售價!$B$2:$B$31,$E6198)</f>
        <v>265</v>
      </c>
      <c r="I6198" s="4" t="n">
        <v>370</v>
      </c>
      <c r="J6198" s="14" t="n">
        <f aca="false">H6198*I6198</f>
        <v>98050</v>
      </c>
    </row>
    <row r="6199" customFormat="false" ht="15" hidden="false" customHeight="false" outlineLevel="0" collapsed="false">
      <c r="A6199" s="6" t="str">
        <f aca="false">TEXT(B6199,"0")&amp;"-"&amp;TEXT(C6199,"00")</f>
        <v>2026-08</v>
      </c>
      <c r="B6199" s="4" t="n">
        <v>2026</v>
      </c>
      <c r="C6199" s="4" t="n">
        <v>8</v>
      </c>
      <c r="D6199" s="9" t="s">
        <v>315</v>
      </c>
      <c r="E6199" s="9" t="s">
        <v>364</v>
      </c>
      <c r="F6199" s="12" t="str">
        <f aca="false">INDEX(品項主檔!$B$2:$B$11,MATCH($E6199,品項主檔!$A$2:$A$11,0))</f>
        <v>酸辣湯</v>
      </c>
      <c r="G6199" s="12" t="str">
        <f aca="false">INDEX(品項主檔!$C$2:$C$11,MATCH($E6199,品項主檔!$A$2:$A$11,0))</f>
        <v>湯品</v>
      </c>
      <c r="H6199" s="17" t="n">
        <f aca="false">SUMIFS(品項年度售價!$D$2:$D$31,品項年度售價!$A$2:$A$31,$B6199,品項年度售價!$B$2:$B$31,$E6199)</f>
        <v>65</v>
      </c>
      <c r="I6199" s="4" t="n">
        <v>1433</v>
      </c>
      <c r="J6199" s="14" t="n">
        <f aca="false">H6199*I6199</f>
        <v>93145</v>
      </c>
    </row>
    <row r="6200" customFormat="false" ht="15" hidden="false" customHeight="false" outlineLevel="0" collapsed="false">
      <c r="A6200" s="6" t="str">
        <f aca="false">TEXT(B6200,"0")&amp;"-"&amp;TEXT(C6200,"00")</f>
        <v>2026-08</v>
      </c>
      <c r="B6200" s="4" t="n">
        <v>2026</v>
      </c>
      <c r="C6200" s="4" t="n">
        <v>8</v>
      </c>
      <c r="D6200" s="9" t="s">
        <v>315</v>
      </c>
      <c r="E6200" s="9" t="s">
        <v>367</v>
      </c>
      <c r="F6200" s="12" t="str">
        <f aca="false">INDEX(品項主檔!$B$2:$B$11,MATCH($E6200,品項主檔!$A$2:$A$11,0))</f>
        <v>招牌滷味拼盤</v>
      </c>
      <c r="G6200" s="12" t="str">
        <f aca="false">INDEX(品項主檔!$C$2:$C$11,MATCH($E6200,品項主檔!$A$2:$A$11,0))</f>
        <v>小菜</v>
      </c>
      <c r="H6200" s="17" t="n">
        <f aca="false">SUMIFS(品項年度售價!$D$2:$D$31,品項年度售價!$A$2:$A$31,$B6200,品項年度售價!$B$2:$B$31,$E6200)</f>
        <v>130</v>
      </c>
      <c r="I6200" s="4" t="n">
        <v>1372</v>
      </c>
      <c r="J6200" s="14" t="n">
        <f aca="false">H6200*I6200</f>
        <v>178360</v>
      </c>
    </row>
    <row r="6201" customFormat="false" ht="15" hidden="false" customHeight="false" outlineLevel="0" collapsed="false">
      <c r="A6201" s="6" t="str">
        <f aca="false">TEXT(B6201,"0")&amp;"-"&amp;TEXT(C6201,"00")</f>
        <v>2026-08</v>
      </c>
      <c r="B6201" s="4" t="n">
        <v>2026</v>
      </c>
      <c r="C6201" s="4" t="n">
        <v>8</v>
      </c>
      <c r="D6201" s="9" t="s">
        <v>315</v>
      </c>
      <c r="E6201" s="9" t="s">
        <v>370</v>
      </c>
      <c r="F6201" s="12" t="str">
        <f aca="false">INDEX(品項主檔!$B$2:$B$11,MATCH($E6201,品項主檔!$A$2:$A$11,0))</f>
        <v>古早味紅茶</v>
      </c>
      <c r="G6201" s="12" t="str">
        <f aca="false">INDEX(品項主檔!$C$2:$C$11,MATCH($E6201,品項主檔!$A$2:$A$11,0))</f>
        <v>飲品</v>
      </c>
      <c r="H6201" s="17" t="n">
        <f aca="false">SUMIFS(品項年度售價!$D$2:$D$31,品項年度售價!$A$2:$A$31,$B6201,品項年度售價!$B$2:$B$31,$E6201)</f>
        <v>45</v>
      </c>
      <c r="I6201" s="4" t="n">
        <v>5383</v>
      </c>
      <c r="J6201" s="14" t="n">
        <f aca="false">H6201*I6201</f>
        <v>242235</v>
      </c>
    </row>
    <row r="6202" customFormat="false" ht="15" hidden="false" customHeight="false" outlineLevel="0" collapsed="false">
      <c r="A6202" s="6" t="str">
        <f aca="false">TEXT(B6202,"0")&amp;"-"&amp;TEXT(C6202,"00")</f>
        <v>2026-09</v>
      </c>
      <c r="B6202" s="4" t="n">
        <v>2026</v>
      </c>
      <c r="C6202" s="4" t="n">
        <v>9</v>
      </c>
      <c r="D6202" s="9" t="s">
        <v>294</v>
      </c>
      <c r="E6202" s="9" t="s">
        <v>349</v>
      </c>
      <c r="F6202" s="12" t="str">
        <f aca="false">INDEX(品項主檔!$B$2:$B$11,MATCH($E6202,品項主檔!$A$2:$A$11,0))</f>
        <v>招牌牛肉麵</v>
      </c>
      <c r="G6202" s="12" t="str">
        <f aca="false">INDEX(品項主檔!$C$2:$C$11,MATCH($E6202,品項主檔!$A$2:$A$11,0))</f>
        <v>主食</v>
      </c>
      <c r="H6202" s="17" t="n">
        <f aca="false">SUMIFS(品項年度售價!$D$2:$D$31,品項年度售價!$A$2:$A$31,$B6202,品項年度售價!$B$2:$B$31,$E6202)</f>
        <v>305</v>
      </c>
      <c r="I6202" s="4" t="n">
        <v>666</v>
      </c>
      <c r="J6202" s="14" t="n">
        <f aca="false">H6202*I6202</f>
        <v>203130</v>
      </c>
    </row>
    <row r="6203" customFormat="false" ht="15" hidden="false" customHeight="false" outlineLevel="0" collapsed="false">
      <c r="A6203" s="6" t="str">
        <f aca="false">TEXT(B6203,"0")&amp;"-"&amp;TEXT(C6203,"00")</f>
        <v>2026-09</v>
      </c>
      <c r="B6203" s="4" t="n">
        <v>2026</v>
      </c>
      <c r="C6203" s="4" t="n">
        <v>9</v>
      </c>
      <c r="D6203" s="9" t="s">
        <v>294</v>
      </c>
      <c r="E6203" s="9" t="s">
        <v>352</v>
      </c>
      <c r="F6203" s="12" t="str">
        <f aca="false">INDEX(品項主檔!$B$2:$B$11,MATCH($E6203,品項主檔!$A$2:$A$11,0))</f>
        <v>三杯雞定食</v>
      </c>
      <c r="G6203" s="12" t="str">
        <f aca="false">INDEX(品項主檔!$C$2:$C$11,MATCH($E6203,品項主檔!$A$2:$A$11,0))</f>
        <v>主食</v>
      </c>
      <c r="H6203" s="17" t="n">
        <f aca="false">SUMIFS(品項年度售價!$D$2:$D$31,品項年度售價!$A$2:$A$31,$B6203,品項年度售價!$B$2:$B$31,$E6203)</f>
        <v>275</v>
      </c>
      <c r="I6203" s="4" t="n">
        <v>550</v>
      </c>
      <c r="J6203" s="14" t="n">
        <f aca="false">H6203*I6203</f>
        <v>151250</v>
      </c>
    </row>
    <row r="6204" customFormat="false" ht="15" hidden="false" customHeight="false" outlineLevel="0" collapsed="false">
      <c r="A6204" s="6" t="str">
        <f aca="false">TEXT(B6204,"0")&amp;"-"&amp;TEXT(C6204,"00")</f>
        <v>2026-09</v>
      </c>
      <c r="B6204" s="4" t="n">
        <v>2026</v>
      </c>
      <c r="C6204" s="4" t="n">
        <v>9</v>
      </c>
      <c r="D6204" s="9" t="s">
        <v>294</v>
      </c>
      <c r="E6204" s="9" t="s">
        <v>354</v>
      </c>
      <c r="F6204" s="12" t="str">
        <f aca="false">INDEX(品項主檔!$B$2:$B$11,MATCH($E6204,品項主檔!$A$2:$A$11,0))</f>
        <v>蔥油雞腿飯</v>
      </c>
      <c r="G6204" s="12" t="str">
        <f aca="false">INDEX(品項主檔!$C$2:$C$11,MATCH($E6204,品項主檔!$A$2:$A$11,0))</f>
        <v>主食</v>
      </c>
      <c r="H6204" s="17" t="n">
        <f aca="false">SUMIFS(品項年度售價!$D$2:$D$31,品項年度售價!$A$2:$A$31,$B6204,品項年度售價!$B$2:$B$31,$E6204)</f>
        <v>240</v>
      </c>
      <c r="I6204" s="4" t="n">
        <v>670</v>
      </c>
      <c r="J6204" s="14" t="n">
        <f aca="false">H6204*I6204</f>
        <v>160800</v>
      </c>
    </row>
    <row r="6205" customFormat="false" ht="15" hidden="false" customHeight="false" outlineLevel="0" collapsed="false">
      <c r="A6205" s="6" t="str">
        <f aca="false">TEXT(B6205,"0")&amp;"-"&amp;TEXT(C6205,"00")</f>
        <v>2026-09</v>
      </c>
      <c r="B6205" s="4" t="n">
        <v>2026</v>
      </c>
      <c r="C6205" s="4" t="n">
        <v>9</v>
      </c>
      <c r="D6205" s="9" t="s">
        <v>294</v>
      </c>
      <c r="E6205" s="9" t="s">
        <v>356</v>
      </c>
      <c r="F6205" s="12" t="str">
        <f aca="false">INDEX(品項主檔!$B$2:$B$11,MATCH($E6205,品項主檔!$A$2:$A$11,0))</f>
        <v>黑胡椒豬排飯</v>
      </c>
      <c r="G6205" s="12" t="str">
        <f aca="false">INDEX(品項主檔!$C$2:$C$11,MATCH($E6205,品項主檔!$A$2:$A$11,0))</f>
        <v>主食</v>
      </c>
      <c r="H6205" s="17" t="n">
        <f aca="false">SUMIFS(品項年度售價!$D$2:$D$31,品項年度售價!$A$2:$A$31,$B6205,品項年度售價!$B$2:$B$31,$E6205)</f>
        <v>255</v>
      </c>
      <c r="I6205" s="4" t="n">
        <v>551</v>
      </c>
      <c r="J6205" s="14" t="n">
        <f aca="false">H6205*I6205</f>
        <v>140505</v>
      </c>
    </row>
    <row r="6206" customFormat="false" ht="15" hidden="false" customHeight="false" outlineLevel="0" collapsed="false">
      <c r="A6206" s="6" t="str">
        <f aca="false">TEXT(B6206,"0")&amp;"-"&amp;TEXT(C6206,"00")</f>
        <v>2026-09</v>
      </c>
      <c r="B6206" s="4" t="n">
        <v>2026</v>
      </c>
      <c r="C6206" s="4" t="n">
        <v>9</v>
      </c>
      <c r="D6206" s="9" t="s">
        <v>294</v>
      </c>
      <c r="E6206" s="9" t="s">
        <v>358</v>
      </c>
      <c r="F6206" s="12" t="str">
        <f aca="false">INDEX(品項主檔!$B$2:$B$11,MATCH($E6206,品項主檔!$A$2:$A$11,0))</f>
        <v>麻油雞湯麵</v>
      </c>
      <c r="G6206" s="12" t="str">
        <f aca="false">INDEX(品項主檔!$C$2:$C$11,MATCH($E6206,品項主檔!$A$2:$A$11,0))</f>
        <v>主食</v>
      </c>
      <c r="H6206" s="17" t="n">
        <f aca="false">SUMIFS(品項年度售價!$D$2:$D$31,品項年度售價!$A$2:$A$31,$B6206,品項年度售價!$B$2:$B$31,$E6206)</f>
        <v>320</v>
      </c>
      <c r="I6206" s="4" t="n">
        <v>415</v>
      </c>
      <c r="J6206" s="14" t="n">
        <f aca="false">H6206*I6206</f>
        <v>132800</v>
      </c>
    </row>
    <row r="6207" customFormat="false" ht="15" hidden="false" customHeight="false" outlineLevel="0" collapsed="false">
      <c r="A6207" s="6" t="str">
        <f aca="false">TEXT(B6207,"0")&amp;"-"&amp;TEXT(C6207,"00")</f>
        <v>2026-09</v>
      </c>
      <c r="B6207" s="4" t="n">
        <v>2026</v>
      </c>
      <c r="C6207" s="4" t="n">
        <v>9</v>
      </c>
      <c r="D6207" s="9" t="s">
        <v>294</v>
      </c>
      <c r="E6207" s="9" t="s">
        <v>360</v>
      </c>
      <c r="F6207" s="12" t="str">
        <f aca="false">INDEX(品項主檔!$B$2:$B$11,MATCH($E6207,品項主檔!$A$2:$A$11,0))</f>
        <v>塔香涼麵</v>
      </c>
      <c r="G6207" s="12" t="str">
        <f aca="false">INDEX(品項主檔!$C$2:$C$11,MATCH($E6207,品項主檔!$A$2:$A$11,0))</f>
        <v>主食</v>
      </c>
      <c r="H6207" s="17" t="n">
        <f aca="false">SUMIFS(品項年度售價!$D$2:$D$31,品項年度售價!$A$2:$A$31,$B6207,品項年度售價!$B$2:$B$31,$E6207)</f>
        <v>195</v>
      </c>
      <c r="I6207" s="4" t="n">
        <v>578</v>
      </c>
      <c r="J6207" s="14" t="n">
        <f aca="false">H6207*I6207</f>
        <v>112710</v>
      </c>
    </row>
    <row r="6208" customFormat="false" ht="15" hidden="false" customHeight="false" outlineLevel="0" collapsed="false">
      <c r="A6208" s="6" t="str">
        <f aca="false">TEXT(B6208,"0")&amp;"-"&amp;TEXT(C6208,"00")</f>
        <v>2026-09</v>
      </c>
      <c r="B6208" s="4" t="n">
        <v>2026</v>
      </c>
      <c r="C6208" s="4" t="n">
        <v>9</v>
      </c>
      <c r="D6208" s="9" t="s">
        <v>294</v>
      </c>
      <c r="E6208" s="9" t="s">
        <v>362</v>
      </c>
      <c r="F6208" s="12" t="str">
        <f aca="false">INDEX(品項主檔!$B$2:$B$11,MATCH($E6208,品項主檔!$A$2:$A$11,0))</f>
        <v>海鮮炒飯</v>
      </c>
      <c r="G6208" s="12" t="str">
        <f aca="false">INDEX(品項主檔!$C$2:$C$11,MATCH($E6208,品項主檔!$A$2:$A$11,0))</f>
        <v>主食</v>
      </c>
      <c r="H6208" s="17" t="n">
        <f aca="false">SUMIFS(品項年度售價!$D$2:$D$31,品項年度售價!$A$2:$A$31,$B6208,品項年度售價!$B$2:$B$31,$E6208)</f>
        <v>265</v>
      </c>
      <c r="I6208" s="4" t="n">
        <v>489</v>
      </c>
      <c r="J6208" s="14" t="n">
        <f aca="false">H6208*I6208</f>
        <v>129585</v>
      </c>
    </row>
    <row r="6209" customFormat="false" ht="15" hidden="false" customHeight="false" outlineLevel="0" collapsed="false">
      <c r="A6209" s="6" t="str">
        <f aca="false">TEXT(B6209,"0")&amp;"-"&amp;TEXT(C6209,"00")</f>
        <v>2026-09</v>
      </c>
      <c r="B6209" s="4" t="n">
        <v>2026</v>
      </c>
      <c r="C6209" s="4" t="n">
        <v>9</v>
      </c>
      <c r="D6209" s="9" t="s">
        <v>294</v>
      </c>
      <c r="E6209" s="9" t="s">
        <v>364</v>
      </c>
      <c r="F6209" s="12" t="str">
        <f aca="false">INDEX(品項主檔!$B$2:$B$11,MATCH($E6209,品項主檔!$A$2:$A$11,0))</f>
        <v>酸辣湯</v>
      </c>
      <c r="G6209" s="12" t="str">
        <f aca="false">INDEX(品項主檔!$C$2:$C$11,MATCH($E6209,品項主檔!$A$2:$A$11,0))</f>
        <v>湯品</v>
      </c>
      <c r="H6209" s="17" t="n">
        <f aca="false">SUMIFS(品項年度售價!$D$2:$D$31,品項年度售價!$A$2:$A$31,$B6209,品項年度售價!$B$2:$B$31,$E6209)</f>
        <v>65</v>
      </c>
      <c r="I6209" s="4" t="n">
        <v>2431</v>
      </c>
      <c r="J6209" s="14" t="n">
        <f aca="false">H6209*I6209</f>
        <v>158015</v>
      </c>
    </row>
    <row r="6210" customFormat="false" ht="15" hidden="false" customHeight="false" outlineLevel="0" collapsed="false">
      <c r="A6210" s="6" t="str">
        <f aca="false">TEXT(B6210,"0")&amp;"-"&amp;TEXT(C6210,"00")</f>
        <v>2026-09</v>
      </c>
      <c r="B6210" s="4" t="n">
        <v>2026</v>
      </c>
      <c r="C6210" s="4" t="n">
        <v>9</v>
      </c>
      <c r="D6210" s="9" t="s">
        <v>294</v>
      </c>
      <c r="E6210" s="9" t="s">
        <v>367</v>
      </c>
      <c r="F6210" s="12" t="str">
        <f aca="false">INDEX(品項主檔!$B$2:$B$11,MATCH($E6210,品項主檔!$A$2:$A$11,0))</f>
        <v>招牌滷味拼盤</v>
      </c>
      <c r="G6210" s="12" t="str">
        <f aca="false">INDEX(品項主檔!$C$2:$C$11,MATCH($E6210,品項主檔!$A$2:$A$11,0))</f>
        <v>小菜</v>
      </c>
      <c r="H6210" s="17" t="n">
        <f aca="false">SUMIFS(品項年度售價!$D$2:$D$31,品項年度售價!$A$2:$A$31,$B6210,品項年度售價!$B$2:$B$31,$E6210)</f>
        <v>130</v>
      </c>
      <c r="I6210" s="4" t="n">
        <v>2389</v>
      </c>
      <c r="J6210" s="14" t="n">
        <f aca="false">H6210*I6210</f>
        <v>310570</v>
      </c>
    </row>
    <row r="6211" customFormat="false" ht="15" hidden="false" customHeight="false" outlineLevel="0" collapsed="false">
      <c r="A6211" s="6" t="str">
        <f aca="false">TEXT(B6211,"0")&amp;"-"&amp;TEXT(C6211,"00")</f>
        <v>2026-09</v>
      </c>
      <c r="B6211" s="4" t="n">
        <v>2026</v>
      </c>
      <c r="C6211" s="4" t="n">
        <v>9</v>
      </c>
      <c r="D6211" s="9" t="s">
        <v>294</v>
      </c>
      <c r="E6211" s="9" t="s">
        <v>370</v>
      </c>
      <c r="F6211" s="12" t="str">
        <f aca="false">INDEX(品項主檔!$B$2:$B$11,MATCH($E6211,品項主檔!$A$2:$A$11,0))</f>
        <v>古早味紅茶</v>
      </c>
      <c r="G6211" s="12" t="str">
        <f aca="false">INDEX(品項主檔!$C$2:$C$11,MATCH($E6211,品項主檔!$A$2:$A$11,0))</f>
        <v>飲品</v>
      </c>
      <c r="H6211" s="17" t="n">
        <f aca="false">SUMIFS(品項年度售價!$D$2:$D$31,品項年度售價!$A$2:$A$31,$B6211,品項年度售價!$B$2:$B$31,$E6211)</f>
        <v>45</v>
      </c>
      <c r="I6211" s="4" t="n">
        <v>7013</v>
      </c>
      <c r="J6211" s="14" t="n">
        <f aca="false">H6211*I6211</f>
        <v>315585</v>
      </c>
    </row>
    <row r="6212" customFormat="false" ht="15" hidden="false" customHeight="false" outlineLevel="0" collapsed="false">
      <c r="A6212" s="6" t="str">
        <f aca="false">TEXT(B6212,"0")&amp;"-"&amp;TEXT(C6212,"00")</f>
        <v>2026-09</v>
      </c>
      <c r="B6212" s="4" t="n">
        <v>2026</v>
      </c>
      <c r="C6212" s="4" t="n">
        <v>9</v>
      </c>
      <c r="D6212" s="9" t="s">
        <v>297</v>
      </c>
      <c r="E6212" s="9" t="s">
        <v>349</v>
      </c>
      <c r="F6212" s="12" t="str">
        <f aca="false">INDEX(品項主檔!$B$2:$B$11,MATCH($E6212,品項主檔!$A$2:$A$11,0))</f>
        <v>招牌牛肉麵</v>
      </c>
      <c r="G6212" s="12" t="str">
        <f aca="false">INDEX(品項主檔!$C$2:$C$11,MATCH($E6212,品項主檔!$A$2:$A$11,0))</f>
        <v>主食</v>
      </c>
      <c r="H6212" s="17" t="n">
        <f aca="false">SUMIFS(品項年度售價!$D$2:$D$31,品項年度售價!$A$2:$A$31,$B6212,品項年度售價!$B$2:$B$31,$E6212)</f>
        <v>305</v>
      </c>
      <c r="I6212" s="4" t="n">
        <v>377</v>
      </c>
      <c r="J6212" s="14" t="n">
        <f aca="false">H6212*I6212</f>
        <v>114985</v>
      </c>
    </row>
    <row r="6213" customFormat="false" ht="15" hidden="false" customHeight="false" outlineLevel="0" collapsed="false">
      <c r="A6213" s="6" t="str">
        <f aca="false">TEXT(B6213,"0")&amp;"-"&amp;TEXT(C6213,"00")</f>
        <v>2026-09</v>
      </c>
      <c r="B6213" s="4" t="n">
        <v>2026</v>
      </c>
      <c r="C6213" s="4" t="n">
        <v>9</v>
      </c>
      <c r="D6213" s="9" t="s">
        <v>297</v>
      </c>
      <c r="E6213" s="9" t="s">
        <v>352</v>
      </c>
      <c r="F6213" s="12" t="str">
        <f aca="false">INDEX(品項主檔!$B$2:$B$11,MATCH($E6213,品項主檔!$A$2:$A$11,0))</f>
        <v>三杯雞定食</v>
      </c>
      <c r="G6213" s="12" t="str">
        <f aca="false">INDEX(品項主檔!$C$2:$C$11,MATCH($E6213,品項主檔!$A$2:$A$11,0))</f>
        <v>主食</v>
      </c>
      <c r="H6213" s="17" t="n">
        <f aca="false">SUMIFS(品項年度售價!$D$2:$D$31,品項年度售價!$A$2:$A$31,$B6213,品項年度售價!$B$2:$B$31,$E6213)</f>
        <v>275</v>
      </c>
      <c r="I6213" s="4" t="n">
        <v>503</v>
      </c>
      <c r="J6213" s="14" t="n">
        <f aca="false">H6213*I6213</f>
        <v>138325</v>
      </c>
    </row>
    <row r="6214" customFormat="false" ht="15" hidden="false" customHeight="false" outlineLevel="0" collapsed="false">
      <c r="A6214" s="6" t="str">
        <f aca="false">TEXT(B6214,"0")&amp;"-"&amp;TEXT(C6214,"00")</f>
        <v>2026-09</v>
      </c>
      <c r="B6214" s="4" t="n">
        <v>2026</v>
      </c>
      <c r="C6214" s="4" t="n">
        <v>9</v>
      </c>
      <c r="D6214" s="9" t="s">
        <v>297</v>
      </c>
      <c r="E6214" s="9" t="s">
        <v>354</v>
      </c>
      <c r="F6214" s="12" t="str">
        <f aca="false">INDEX(品項主檔!$B$2:$B$11,MATCH($E6214,品項主檔!$A$2:$A$11,0))</f>
        <v>蔥油雞腿飯</v>
      </c>
      <c r="G6214" s="12" t="str">
        <f aca="false">INDEX(品項主檔!$C$2:$C$11,MATCH($E6214,品項主檔!$A$2:$A$11,0))</f>
        <v>主食</v>
      </c>
      <c r="H6214" s="17" t="n">
        <f aca="false">SUMIFS(品項年度售價!$D$2:$D$31,品項年度售價!$A$2:$A$31,$B6214,品項年度售價!$B$2:$B$31,$E6214)</f>
        <v>240</v>
      </c>
      <c r="I6214" s="4" t="n">
        <v>415</v>
      </c>
      <c r="J6214" s="14" t="n">
        <f aca="false">H6214*I6214</f>
        <v>99600</v>
      </c>
    </row>
    <row r="6215" customFormat="false" ht="15" hidden="false" customHeight="false" outlineLevel="0" collapsed="false">
      <c r="A6215" s="6" t="str">
        <f aca="false">TEXT(B6215,"0")&amp;"-"&amp;TEXT(C6215,"00")</f>
        <v>2026-09</v>
      </c>
      <c r="B6215" s="4" t="n">
        <v>2026</v>
      </c>
      <c r="C6215" s="4" t="n">
        <v>9</v>
      </c>
      <c r="D6215" s="9" t="s">
        <v>297</v>
      </c>
      <c r="E6215" s="9" t="s">
        <v>356</v>
      </c>
      <c r="F6215" s="12" t="str">
        <f aca="false">INDEX(品項主檔!$B$2:$B$11,MATCH($E6215,品項主檔!$A$2:$A$11,0))</f>
        <v>黑胡椒豬排飯</v>
      </c>
      <c r="G6215" s="12" t="str">
        <f aca="false">INDEX(品項主檔!$C$2:$C$11,MATCH($E6215,品項主檔!$A$2:$A$11,0))</f>
        <v>主食</v>
      </c>
      <c r="H6215" s="17" t="n">
        <f aca="false">SUMIFS(品項年度售價!$D$2:$D$31,品項年度售價!$A$2:$A$31,$B6215,品項年度售價!$B$2:$B$31,$E6215)</f>
        <v>255</v>
      </c>
      <c r="I6215" s="4" t="n">
        <v>372</v>
      </c>
      <c r="J6215" s="14" t="n">
        <f aca="false">H6215*I6215</f>
        <v>94860</v>
      </c>
    </row>
    <row r="6216" customFormat="false" ht="15" hidden="false" customHeight="false" outlineLevel="0" collapsed="false">
      <c r="A6216" s="6" t="str">
        <f aca="false">TEXT(B6216,"0")&amp;"-"&amp;TEXT(C6216,"00")</f>
        <v>2026-09</v>
      </c>
      <c r="B6216" s="4" t="n">
        <v>2026</v>
      </c>
      <c r="C6216" s="4" t="n">
        <v>9</v>
      </c>
      <c r="D6216" s="9" t="s">
        <v>297</v>
      </c>
      <c r="E6216" s="9" t="s">
        <v>358</v>
      </c>
      <c r="F6216" s="12" t="str">
        <f aca="false">INDEX(品項主檔!$B$2:$B$11,MATCH($E6216,品項主檔!$A$2:$A$11,0))</f>
        <v>麻油雞湯麵</v>
      </c>
      <c r="G6216" s="12" t="str">
        <f aca="false">INDEX(品項主檔!$C$2:$C$11,MATCH($E6216,品項主檔!$A$2:$A$11,0))</f>
        <v>主食</v>
      </c>
      <c r="H6216" s="17" t="n">
        <f aca="false">SUMIFS(品項年度售價!$D$2:$D$31,品項年度售價!$A$2:$A$31,$B6216,品項年度售價!$B$2:$B$31,$E6216)</f>
        <v>320</v>
      </c>
      <c r="I6216" s="4" t="n">
        <v>352</v>
      </c>
      <c r="J6216" s="14" t="n">
        <f aca="false">H6216*I6216</f>
        <v>112640</v>
      </c>
    </row>
    <row r="6217" customFormat="false" ht="15" hidden="false" customHeight="false" outlineLevel="0" collapsed="false">
      <c r="A6217" s="6" t="str">
        <f aca="false">TEXT(B6217,"0")&amp;"-"&amp;TEXT(C6217,"00")</f>
        <v>2026-09</v>
      </c>
      <c r="B6217" s="4" t="n">
        <v>2026</v>
      </c>
      <c r="C6217" s="4" t="n">
        <v>9</v>
      </c>
      <c r="D6217" s="9" t="s">
        <v>297</v>
      </c>
      <c r="E6217" s="9" t="s">
        <v>360</v>
      </c>
      <c r="F6217" s="12" t="str">
        <f aca="false">INDEX(品項主檔!$B$2:$B$11,MATCH($E6217,品項主檔!$A$2:$A$11,0))</f>
        <v>塔香涼麵</v>
      </c>
      <c r="G6217" s="12" t="str">
        <f aca="false">INDEX(品項主檔!$C$2:$C$11,MATCH($E6217,品項主檔!$A$2:$A$11,0))</f>
        <v>主食</v>
      </c>
      <c r="H6217" s="17" t="n">
        <f aca="false">SUMIFS(品項年度售價!$D$2:$D$31,品項年度售價!$A$2:$A$31,$B6217,品項年度售價!$B$2:$B$31,$E6217)</f>
        <v>195</v>
      </c>
      <c r="I6217" s="4" t="n">
        <v>603</v>
      </c>
      <c r="J6217" s="14" t="n">
        <f aca="false">H6217*I6217</f>
        <v>117585</v>
      </c>
    </row>
    <row r="6218" customFormat="false" ht="15" hidden="false" customHeight="false" outlineLevel="0" collapsed="false">
      <c r="A6218" s="6" t="str">
        <f aca="false">TEXT(B6218,"0")&amp;"-"&amp;TEXT(C6218,"00")</f>
        <v>2026-09</v>
      </c>
      <c r="B6218" s="4" t="n">
        <v>2026</v>
      </c>
      <c r="C6218" s="4" t="n">
        <v>9</v>
      </c>
      <c r="D6218" s="9" t="s">
        <v>297</v>
      </c>
      <c r="E6218" s="9" t="s">
        <v>362</v>
      </c>
      <c r="F6218" s="12" t="str">
        <f aca="false">INDEX(品項主檔!$B$2:$B$11,MATCH($E6218,品項主檔!$A$2:$A$11,0))</f>
        <v>海鮮炒飯</v>
      </c>
      <c r="G6218" s="12" t="str">
        <f aca="false">INDEX(品項主檔!$C$2:$C$11,MATCH($E6218,品項主檔!$A$2:$A$11,0))</f>
        <v>主食</v>
      </c>
      <c r="H6218" s="17" t="n">
        <f aca="false">SUMIFS(品項年度售價!$D$2:$D$31,品項年度售價!$A$2:$A$31,$B6218,品項年度售價!$B$2:$B$31,$E6218)</f>
        <v>265</v>
      </c>
      <c r="I6218" s="4" t="n">
        <v>394</v>
      </c>
      <c r="J6218" s="14" t="n">
        <f aca="false">H6218*I6218</f>
        <v>104410</v>
      </c>
    </row>
    <row r="6219" customFormat="false" ht="15" hidden="false" customHeight="false" outlineLevel="0" collapsed="false">
      <c r="A6219" s="6" t="str">
        <f aca="false">TEXT(B6219,"0")&amp;"-"&amp;TEXT(C6219,"00")</f>
        <v>2026-09</v>
      </c>
      <c r="B6219" s="4" t="n">
        <v>2026</v>
      </c>
      <c r="C6219" s="4" t="n">
        <v>9</v>
      </c>
      <c r="D6219" s="9" t="s">
        <v>297</v>
      </c>
      <c r="E6219" s="9" t="s">
        <v>364</v>
      </c>
      <c r="F6219" s="12" t="str">
        <f aca="false">INDEX(品項主檔!$B$2:$B$11,MATCH($E6219,品項主檔!$A$2:$A$11,0))</f>
        <v>酸辣湯</v>
      </c>
      <c r="G6219" s="12" t="str">
        <f aca="false">INDEX(品項主檔!$C$2:$C$11,MATCH($E6219,品項主檔!$A$2:$A$11,0))</f>
        <v>湯品</v>
      </c>
      <c r="H6219" s="17" t="n">
        <f aca="false">SUMIFS(品項年度售價!$D$2:$D$31,品項年度售價!$A$2:$A$31,$B6219,品項年度售價!$B$2:$B$31,$E6219)</f>
        <v>65</v>
      </c>
      <c r="I6219" s="4" t="n">
        <v>2283</v>
      </c>
      <c r="J6219" s="14" t="n">
        <f aca="false">H6219*I6219</f>
        <v>148395</v>
      </c>
    </row>
    <row r="6220" customFormat="false" ht="15" hidden="false" customHeight="false" outlineLevel="0" collapsed="false">
      <c r="A6220" s="6" t="str">
        <f aca="false">TEXT(B6220,"0")&amp;"-"&amp;TEXT(C6220,"00")</f>
        <v>2026-09</v>
      </c>
      <c r="B6220" s="4" t="n">
        <v>2026</v>
      </c>
      <c r="C6220" s="4" t="n">
        <v>9</v>
      </c>
      <c r="D6220" s="9" t="s">
        <v>297</v>
      </c>
      <c r="E6220" s="9" t="s">
        <v>367</v>
      </c>
      <c r="F6220" s="12" t="str">
        <f aca="false">INDEX(品項主檔!$B$2:$B$11,MATCH($E6220,品項主檔!$A$2:$A$11,0))</f>
        <v>招牌滷味拼盤</v>
      </c>
      <c r="G6220" s="12" t="str">
        <f aca="false">INDEX(品項主檔!$C$2:$C$11,MATCH($E6220,品項主檔!$A$2:$A$11,0))</f>
        <v>小菜</v>
      </c>
      <c r="H6220" s="17" t="n">
        <f aca="false">SUMIFS(品項年度售價!$D$2:$D$31,品項年度售價!$A$2:$A$31,$B6220,品項年度售價!$B$2:$B$31,$E6220)</f>
        <v>130</v>
      </c>
      <c r="I6220" s="4" t="n">
        <v>1569</v>
      </c>
      <c r="J6220" s="14" t="n">
        <f aca="false">H6220*I6220</f>
        <v>203970</v>
      </c>
    </row>
    <row r="6221" customFormat="false" ht="15" hidden="false" customHeight="false" outlineLevel="0" collapsed="false">
      <c r="A6221" s="6" t="str">
        <f aca="false">TEXT(B6221,"0")&amp;"-"&amp;TEXT(C6221,"00")</f>
        <v>2026-09</v>
      </c>
      <c r="B6221" s="4" t="n">
        <v>2026</v>
      </c>
      <c r="C6221" s="4" t="n">
        <v>9</v>
      </c>
      <c r="D6221" s="9" t="s">
        <v>297</v>
      </c>
      <c r="E6221" s="9" t="s">
        <v>370</v>
      </c>
      <c r="F6221" s="12" t="str">
        <f aca="false">INDEX(品項主檔!$B$2:$B$11,MATCH($E6221,品項主檔!$A$2:$A$11,0))</f>
        <v>古早味紅茶</v>
      </c>
      <c r="G6221" s="12" t="str">
        <f aca="false">INDEX(品項主檔!$C$2:$C$11,MATCH($E6221,品項主檔!$A$2:$A$11,0))</f>
        <v>飲品</v>
      </c>
      <c r="H6221" s="17" t="n">
        <f aca="false">SUMIFS(品項年度售價!$D$2:$D$31,品項年度售價!$A$2:$A$31,$B6221,品項年度售價!$B$2:$B$31,$E6221)</f>
        <v>45</v>
      </c>
      <c r="I6221" s="4" t="n">
        <v>4345</v>
      </c>
      <c r="J6221" s="14" t="n">
        <f aca="false">H6221*I6221</f>
        <v>195525</v>
      </c>
    </row>
    <row r="6222" customFormat="false" ht="15" hidden="false" customHeight="false" outlineLevel="0" collapsed="false">
      <c r="A6222" s="6" t="str">
        <f aca="false">TEXT(B6222,"0")&amp;"-"&amp;TEXT(C6222,"00")</f>
        <v>2026-09</v>
      </c>
      <c r="B6222" s="4" t="n">
        <v>2026</v>
      </c>
      <c r="C6222" s="4" t="n">
        <v>9</v>
      </c>
      <c r="D6222" s="9" t="s">
        <v>335</v>
      </c>
      <c r="E6222" s="9" t="s">
        <v>349</v>
      </c>
      <c r="F6222" s="12" t="str">
        <f aca="false">INDEX(品項主檔!$B$2:$B$11,MATCH($E6222,品項主檔!$A$2:$A$11,0))</f>
        <v>招牌牛肉麵</v>
      </c>
      <c r="G6222" s="12" t="str">
        <f aca="false">INDEX(品項主檔!$C$2:$C$11,MATCH($E6222,品項主檔!$A$2:$A$11,0))</f>
        <v>主食</v>
      </c>
      <c r="H6222" s="17" t="n">
        <f aca="false">SUMIFS(品項年度售價!$D$2:$D$31,品項年度售價!$A$2:$A$31,$B6222,品項年度售價!$B$2:$B$31,$E6222)</f>
        <v>305</v>
      </c>
      <c r="I6222" s="4" t="n">
        <v>332</v>
      </c>
      <c r="J6222" s="14" t="n">
        <f aca="false">H6222*I6222</f>
        <v>101260</v>
      </c>
    </row>
    <row r="6223" customFormat="false" ht="15" hidden="false" customHeight="false" outlineLevel="0" collapsed="false">
      <c r="A6223" s="6" t="str">
        <f aca="false">TEXT(B6223,"0")&amp;"-"&amp;TEXT(C6223,"00")</f>
        <v>2026-09</v>
      </c>
      <c r="B6223" s="4" t="n">
        <v>2026</v>
      </c>
      <c r="C6223" s="4" t="n">
        <v>9</v>
      </c>
      <c r="D6223" s="9" t="s">
        <v>335</v>
      </c>
      <c r="E6223" s="9" t="s">
        <v>352</v>
      </c>
      <c r="F6223" s="12" t="str">
        <f aca="false">INDEX(品項主檔!$B$2:$B$11,MATCH($E6223,品項主檔!$A$2:$A$11,0))</f>
        <v>三杯雞定食</v>
      </c>
      <c r="G6223" s="12" t="str">
        <f aca="false">INDEX(品項主檔!$C$2:$C$11,MATCH($E6223,品項主檔!$A$2:$A$11,0))</f>
        <v>主食</v>
      </c>
      <c r="H6223" s="17" t="n">
        <f aca="false">SUMIFS(品項年度售價!$D$2:$D$31,品項年度售價!$A$2:$A$31,$B6223,品項年度售價!$B$2:$B$31,$E6223)</f>
        <v>275</v>
      </c>
      <c r="I6223" s="4" t="n">
        <v>292</v>
      </c>
      <c r="J6223" s="14" t="n">
        <f aca="false">H6223*I6223</f>
        <v>80300</v>
      </c>
    </row>
    <row r="6224" customFormat="false" ht="15" hidden="false" customHeight="false" outlineLevel="0" collapsed="false">
      <c r="A6224" s="6" t="str">
        <f aca="false">TEXT(B6224,"0")&amp;"-"&amp;TEXT(C6224,"00")</f>
        <v>2026-09</v>
      </c>
      <c r="B6224" s="4" t="n">
        <v>2026</v>
      </c>
      <c r="C6224" s="4" t="n">
        <v>9</v>
      </c>
      <c r="D6224" s="9" t="s">
        <v>335</v>
      </c>
      <c r="E6224" s="9" t="s">
        <v>354</v>
      </c>
      <c r="F6224" s="12" t="str">
        <f aca="false">INDEX(品項主檔!$B$2:$B$11,MATCH($E6224,品項主檔!$A$2:$A$11,0))</f>
        <v>蔥油雞腿飯</v>
      </c>
      <c r="G6224" s="12" t="str">
        <f aca="false">INDEX(品項主檔!$C$2:$C$11,MATCH($E6224,品項主檔!$A$2:$A$11,0))</f>
        <v>主食</v>
      </c>
      <c r="H6224" s="17" t="n">
        <f aca="false">SUMIFS(品項年度售價!$D$2:$D$31,品項年度售價!$A$2:$A$31,$B6224,品項年度售價!$B$2:$B$31,$E6224)</f>
        <v>240</v>
      </c>
      <c r="I6224" s="4" t="n">
        <v>297</v>
      </c>
      <c r="J6224" s="14" t="n">
        <f aca="false">H6224*I6224</f>
        <v>71280</v>
      </c>
    </row>
    <row r="6225" customFormat="false" ht="15" hidden="false" customHeight="false" outlineLevel="0" collapsed="false">
      <c r="A6225" s="6" t="str">
        <f aca="false">TEXT(B6225,"0")&amp;"-"&amp;TEXT(C6225,"00")</f>
        <v>2026-09</v>
      </c>
      <c r="B6225" s="4" t="n">
        <v>2026</v>
      </c>
      <c r="C6225" s="4" t="n">
        <v>9</v>
      </c>
      <c r="D6225" s="9" t="s">
        <v>335</v>
      </c>
      <c r="E6225" s="9" t="s">
        <v>356</v>
      </c>
      <c r="F6225" s="12" t="str">
        <f aca="false">INDEX(品項主檔!$B$2:$B$11,MATCH($E6225,品項主檔!$A$2:$A$11,0))</f>
        <v>黑胡椒豬排飯</v>
      </c>
      <c r="G6225" s="12" t="str">
        <f aca="false">INDEX(品項主檔!$C$2:$C$11,MATCH($E6225,品項主檔!$A$2:$A$11,0))</f>
        <v>主食</v>
      </c>
      <c r="H6225" s="17" t="n">
        <f aca="false">SUMIFS(品項年度售價!$D$2:$D$31,品項年度售價!$A$2:$A$31,$B6225,品項年度售價!$B$2:$B$31,$E6225)</f>
        <v>255</v>
      </c>
      <c r="I6225" s="4" t="n">
        <v>273</v>
      </c>
      <c r="J6225" s="14" t="n">
        <f aca="false">H6225*I6225</f>
        <v>69615</v>
      </c>
    </row>
    <row r="6226" customFormat="false" ht="15" hidden="false" customHeight="false" outlineLevel="0" collapsed="false">
      <c r="A6226" s="6" t="str">
        <f aca="false">TEXT(B6226,"0")&amp;"-"&amp;TEXT(C6226,"00")</f>
        <v>2026-09</v>
      </c>
      <c r="B6226" s="4" t="n">
        <v>2026</v>
      </c>
      <c r="C6226" s="4" t="n">
        <v>9</v>
      </c>
      <c r="D6226" s="9" t="s">
        <v>335</v>
      </c>
      <c r="E6226" s="9" t="s">
        <v>358</v>
      </c>
      <c r="F6226" s="12" t="str">
        <f aca="false">INDEX(品項主檔!$B$2:$B$11,MATCH($E6226,品項主檔!$A$2:$A$11,0))</f>
        <v>麻油雞湯麵</v>
      </c>
      <c r="G6226" s="12" t="str">
        <f aca="false">INDEX(品項主檔!$C$2:$C$11,MATCH($E6226,品項主檔!$A$2:$A$11,0))</f>
        <v>主食</v>
      </c>
      <c r="H6226" s="17" t="n">
        <f aca="false">SUMIFS(品項年度售價!$D$2:$D$31,品項年度售價!$A$2:$A$31,$B6226,品項年度售價!$B$2:$B$31,$E6226)</f>
        <v>320</v>
      </c>
      <c r="I6226" s="4" t="n">
        <v>254</v>
      </c>
      <c r="J6226" s="14" t="n">
        <f aca="false">H6226*I6226</f>
        <v>81280</v>
      </c>
    </row>
    <row r="6227" customFormat="false" ht="15" hidden="false" customHeight="false" outlineLevel="0" collapsed="false">
      <c r="A6227" s="6" t="str">
        <f aca="false">TEXT(B6227,"0")&amp;"-"&amp;TEXT(C6227,"00")</f>
        <v>2026-09</v>
      </c>
      <c r="B6227" s="4" t="n">
        <v>2026</v>
      </c>
      <c r="C6227" s="4" t="n">
        <v>9</v>
      </c>
      <c r="D6227" s="9" t="s">
        <v>335</v>
      </c>
      <c r="E6227" s="9" t="s">
        <v>360</v>
      </c>
      <c r="F6227" s="12" t="str">
        <f aca="false">INDEX(品項主檔!$B$2:$B$11,MATCH($E6227,品項主檔!$A$2:$A$11,0))</f>
        <v>塔香涼麵</v>
      </c>
      <c r="G6227" s="12" t="str">
        <f aca="false">INDEX(品項主檔!$C$2:$C$11,MATCH($E6227,品項主檔!$A$2:$A$11,0))</f>
        <v>主食</v>
      </c>
      <c r="H6227" s="17" t="n">
        <f aca="false">SUMIFS(品項年度售價!$D$2:$D$31,品項年度售價!$A$2:$A$31,$B6227,品項年度售價!$B$2:$B$31,$E6227)</f>
        <v>195</v>
      </c>
      <c r="I6227" s="4" t="n">
        <v>376</v>
      </c>
      <c r="J6227" s="14" t="n">
        <f aca="false">H6227*I6227</f>
        <v>73320</v>
      </c>
    </row>
    <row r="6228" customFormat="false" ht="15" hidden="false" customHeight="false" outlineLevel="0" collapsed="false">
      <c r="A6228" s="6" t="str">
        <f aca="false">TEXT(B6228,"0")&amp;"-"&amp;TEXT(C6228,"00")</f>
        <v>2026-09</v>
      </c>
      <c r="B6228" s="4" t="n">
        <v>2026</v>
      </c>
      <c r="C6228" s="4" t="n">
        <v>9</v>
      </c>
      <c r="D6228" s="9" t="s">
        <v>335</v>
      </c>
      <c r="E6228" s="9" t="s">
        <v>362</v>
      </c>
      <c r="F6228" s="12" t="str">
        <f aca="false">INDEX(品項主檔!$B$2:$B$11,MATCH($E6228,品項主檔!$A$2:$A$11,0))</f>
        <v>海鮮炒飯</v>
      </c>
      <c r="G6228" s="12" t="str">
        <f aca="false">INDEX(品項主檔!$C$2:$C$11,MATCH($E6228,品項主檔!$A$2:$A$11,0))</f>
        <v>主食</v>
      </c>
      <c r="H6228" s="17" t="n">
        <f aca="false">SUMIFS(品項年度售價!$D$2:$D$31,品項年度售價!$A$2:$A$31,$B6228,品項年度售價!$B$2:$B$31,$E6228)</f>
        <v>265</v>
      </c>
      <c r="I6228" s="4" t="n">
        <v>286</v>
      </c>
      <c r="J6228" s="14" t="n">
        <f aca="false">H6228*I6228</f>
        <v>75790</v>
      </c>
    </row>
    <row r="6229" customFormat="false" ht="15" hidden="false" customHeight="false" outlineLevel="0" collapsed="false">
      <c r="A6229" s="6" t="str">
        <f aca="false">TEXT(B6229,"0")&amp;"-"&amp;TEXT(C6229,"00")</f>
        <v>2026-09</v>
      </c>
      <c r="B6229" s="4" t="n">
        <v>2026</v>
      </c>
      <c r="C6229" s="4" t="n">
        <v>9</v>
      </c>
      <c r="D6229" s="9" t="s">
        <v>335</v>
      </c>
      <c r="E6229" s="9" t="s">
        <v>364</v>
      </c>
      <c r="F6229" s="12" t="str">
        <f aca="false">INDEX(品項主檔!$B$2:$B$11,MATCH($E6229,品項主檔!$A$2:$A$11,0))</f>
        <v>酸辣湯</v>
      </c>
      <c r="G6229" s="12" t="str">
        <f aca="false">INDEX(品項主檔!$C$2:$C$11,MATCH($E6229,品項主檔!$A$2:$A$11,0))</f>
        <v>湯品</v>
      </c>
      <c r="H6229" s="17" t="n">
        <f aca="false">SUMIFS(品項年度售價!$D$2:$D$31,品項年度售價!$A$2:$A$31,$B6229,品項年度售價!$B$2:$B$31,$E6229)</f>
        <v>65</v>
      </c>
      <c r="I6229" s="4" t="n">
        <v>1533</v>
      </c>
      <c r="J6229" s="14" t="n">
        <f aca="false">H6229*I6229</f>
        <v>99645</v>
      </c>
    </row>
    <row r="6230" customFormat="false" ht="15" hidden="false" customHeight="false" outlineLevel="0" collapsed="false">
      <c r="A6230" s="6" t="str">
        <f aca="false">TEXT(B6230,"0")&amp;"-"&amp;TEXT(C6230,"00")</f>
        <v>2026-09</v>
      </c>
      <c r="B6230" s="4" t="n">
        <v>2026</v>
      </c>
      <c r="C6230" s="4" t="n">
        <v>9</v>
      </c>
      <c r="D6230" s="9" t="s">
        <v>335</v>
      </c>
      <c r="E6230" s="9" t="s">
        <v>367</v>
      </c>
      <c r="F6230" s="12" t="str">
        <f aca="false">INDEX(品項主檔!$B$2:$B$11,MATCH($E6230,品項主檔!$A$2:$A$11,0))</f>
        <v>招牌滷味拼盤</v>
      </c>
      <c r="G6230" s="12" t="str">
        <f aca="false">INDEX(品項主檔!$C$2:$C$11,MATCH($E6230,品項主檔!$A$2:$A$11,0))</f>
        <v>小菜</v>
      </c>
      <c r="H6230" s="17" t="n">
        <f aca="false">SUMIFS(品項年度售價!$D$2:$D$31,品項年度售價!$A$2:$A$31,$B6230,品項年度售價!$B$2:$B$31,$E6230)</f>
        <v>130</v>
      </c>
      <c r="I6230" s="4" t="n">
        <v>1119</v>
      </c>
      <c r="J6230" s="14" t="n">
        <f aca="false">H6230*I6230</f>
        <v>145470</v>
      </c>
    </row>
    <row r="6231" customFormat="false" ht="15" hidden="false" customHeight="false" outlineLevel="0" collapsed="false">
      <c r="A6231" s="6" t="str">
        <f aca="false">TEXT(B6231,"0")&amp;"-"&amp;TEXT(C6231,"00")</f>
        <v>2026-09</v>
      </c>
      <c r="B6231" s="4" t="n">
        <v>2026</v>
      </c>
      <c r="C6231" s="4" t="n">
        <v>9</v>
      </c>
      <c r="D6231" s="9" t="s">
        <v>335</v>
      </c>
      <c r="E6231" s="9" t="s">
        <v>370</v>
      </c>
      <c r="F6231" s="12" t="str">
        <f aca="false">INDEX(品項主檔!$B$2:$B$11,MATCH($E6231,品項主檔!$A$2:$A$11,0))</f>
        <v>古早味紅茶</v>
      </c>
      <c r="G6231" s="12" t="str">
        <f aca="false">INDEX(品項主檔!$C$2:$C$11,MATCH($E6231,品項主檔!$A$2:$A$11,0))</f>
        <v>飲品</v>
      </c>
      <c r="H6231" s="17" t="n">
        <f aca="false">SUMIFS(品項年度售價!$D$2:$D$31,品項年度售價!$A$2:$A$31,$B6231,品項年度售價!$B$2:$B$31,$E6231)</f>
        <v>45</v>
      </c>
      <c r="I6231" s="4" t="n">
        <v>3569</v>
      </c>
      <c r="J6231" s="14" t="n">
        <f aca="false">H6231*I6231</f>
        <v>160605</v>
      </c>
    </row>
    <row r="6232" customFormat="false" ht="15" hidden="false" customHeight="false" outlineLevel="0" collapsed="false">
      <c r="A6232" s="6" t="str">
        <f aca="false">TEXT(B6232,"0")&amp;"-"&amp;TEXT(C6232,"00")</f>
        <v>2026-09</v>
      </c>
      <c r="B6232" s="4" t="n">
        <v>2026</v>
      </c>
      <c r="C6232" s="4" t="n">
        <v>9</v>
      </c>
      <c r="D6232" s="9" t="s">
        <v>325</v>
      </c>
      <c r="E6232" s="9" t="s">
        <v>349</v>
      </c>
      <c r="F6232" s="12" t="str">
        <f aca="false">INDEX(品項主檔!$B$2:$B$11,MATCH($E6232,品項主檔!$A$2:$A$11,0))</f>
        <v>招牌牛肉麵</v>
      </c>
      <c r="G6232" s="12" t="str">
        <f aca="false">INDEX(品項主檔!$C$2:$C$11,MATCH($E6232,品項主檔!$A$2:$A$11,0))</f>
        <v>主食</v>
      </c>
      <c r="H6232" s="17" t="n">
        <f aca="false">SUMIFS(品項年度售價!$D$2:$D$31,品項年度售價!$A$2:$A$31,$B6232,品項年度售價!$B$2:$B$31,$E6232)</f>
        <v>305</v>
      </c>
      <c r="I6232" s="4" t="n">
        <v>506</v>
      </c>
      <c r="J6232" s="14" t="n">
        <f aca="false">H6232*I6232</f>
        <v>154330</v>
      </c>
    </row>
    <row r="6233" customFormat="false" ht="15" hidden="false" customHeight="false" outlineLevel="0" collapsed="false">
      <c r="A6233" s="6" t="str">
        <f aca="false">TEXT(B6233,"0")&amp;"-"&amp;TEXT(C6233,"00")</f>
        <v>2026-09</v>
      </c>
      <c r="B6233" s="4" t="n">
        <v>2026</v>
      </c>
      <c r="C6233" s="4" t="n">
        <v>9</v>
      </c>
      <c r="D6233" s="9" t="s">
        <v>325</v>
      </c>
      <c r="E6233" s="9" t="s">
        <v>352</v>
      </c>
      <c r="F6233" s="12" t="str">
        <f aca="false">INDEX(品項主檔!$B$2:$B$11,MATCH($E6233,品項主檔!$A$2:$A$11,0))</f>
        <v>三杯雞定食</v>
      </c>
      <c r="G6233" s="12" t="str">
        <f aca="false">INDEX(品項主檔!$C$2:$C$11,MATCH($E6233,品項主檔!$A$2:$A$11,0))</f>
        <v>主食</v>
      </c>
      <c r="H6233" s="17" t="n">
        <f aca="false">SUMIFS(品項年度售價!$D$2:$D$31,品項年度售價!$A$2:$A$31,$B6233,品項年度售價!$B$2:$B$31,$E6233)</f>
        <v>275</v>
      </c>
      <c r="I6233" s="4" t="n">
        <v>425</v>
      </c>
      <c r="J6233" s="14" t="n">
        <f aca="false">H6233*I6233</f>
        <v>116875</v>
      </c>
    </row>
    <row r="6234" customFormat="false" ht="15" hidden="false" customHeight="false" outlineLevel="0" collapsed="false">
      <c r="A6234" s="6" t="str">
        <f aca="false">TEXT(B6234,"0")&amp;"-"&amp;TEXT(C6234,"00")</f>
        <v>2026-09</v>
      </c>
      <c r="B6234" s="4" t="n">
        <v>2026</v>
      </c>
      <c r="C6234" s="4" t="n">
        <v>9</v>
      </c>
      <c r="D6234" s="9" t="s">
        <v>325</v>
      </c>
      <c r="E6234" s="9" t="s">
        <v>354</v>
      </c>
      <c r="F6234" s="12" t="str">
        <f aca="false">INDEX(品項主檔!$B$2:$B$11,MATCH($E6234,品項主檔!$A$2:$A$11,0))</f>
        <v>蔥油雞腿飯</v>
      </c>
      <c r="G6234" s="12" t="str">
        <f aca="false">INDEX(品項主檔!$C$2:$C$11,MATCH($E6234,品項主檔!$A$2:$A$11,0))</f>
        <v>主食</v>
      </c>
      <c r="H6234" s="17" t="n">
        <f aca="false">SUMIFS(品項年度售價!$D$2:$D$31,品項年度售價!$A$2:$A$31,$B6234,品項年度售價!$B$2:$B$31,$E6234)</f>
        <v>240</v>
      </c>
      <c r="I6234" s="4" t="n">
        <v>395</v>
      </c>
      <c r="J6234" s="14" t="n">
        <f aca="false">H6234*I6234</f>
        <v>94800</v>
      </c>
    </row>
    <row r="6235" customFormat="false" ht="15" hidden="false" customHeight="false" outlineLevel="0" collapsed="false">
      <c r="A6235" s="6" t="str">
        <f aca="false">TEXT(B6235,"0")&amp;"-"&amp;TEXT(C6235,"00")</f>
        <v>2026-09</v>
      </c>
      <c r="B6235" s="4" t="n">
        <v>2026</v>
      </c>
      <c r="C6235" s="4" t="n">
        <v>9</v>
      </c>
      <c r="D6235" s="9" t="s">
        <v>325</v>
      </c>
      <c r="E6235" s="9" t="s">
        <v>356</v>
      </c>
      <c r="F6235" s="12" t="str">
        <f aca="false">INDEX(品項主檔!$B$2:$B$11,MATCH($E6235,品項主檔!$A$2:$A$11,0))</f>
        <v>黑胡椒豬排飯</v>
      </c>
      <c r="G6235" s="12" t="str">
        <f aca="false">INDEX(品項主檔!$C$2:$C$11,MATCH($E6235,品項主檔!$A$2:$A$11,0))</f>
        <v>主食</v>
      </c>
      <c r="H6235" s="17" t="n">
        <f aca="false">SUMIFS(品項年度售價!$D$2:$D$31,品項年度售價!$A$2:$A$31,$B6235,品項年度售價!$B$2:$B$31,$E6235)</f>
        <v>255</v>
      </c>
      <c r="I6235" s="4" t="n">
        <v>491</v>
      </c>
      <c r="J6235" s="14" t="n">
        <f aca="false">H6235*I6235</f>
        <v>125205</v>
      </c>
    </row>
    <row r="6236" customFormat="false" ht="15" hidden="false" customHeight="false" outlineLevel="0" collapsed="false">
      <c r="A6236" s="6" t="str">
        <f aca="false">TEXT(B6236,"0")&amp;"-"&amp;TEXT(C6236,"00")</f>
        <v>2026-09</v>
      </c>
      <c r="B6236" s="4" t="n">
        <v>2026</v>
      </c>
      <c r="C6236" s="4" t="n">
        <v>9</v>
      </c>
      <c r="D6236" s="9" t="s">
        <v>325</v>
      </c>
      <c r="E6236" s="9" t="s">
        <v>358</v>
      </c>
      <c r="F6236" s="12" t="str">
        <f aca="false">INDEX(品項主檔!$B$2:$B$11,MATCH($E6236,品項主檔!$A$2:$A$11,0))</f>
        <v>麻油雞湯麵</v>
      </c>
      <c r="G6236" s="12" t="str">
        <f aca="false">INDEX(品項主檔!$C$2:$C$11,MATCH($E6236,品項主檔!$A$2:$A$11,0))</f>
        <v>主食</v>
      </c>
      <c r="H6236" s="17" t="n">
        <f aca="false">SUMIFS(品項年度售價!$D$2:$D$31,品項年度售價!$A$2:$A$31,$B6236,品項年度售價!$B$2:$B$31,$E6236)</f>
        <v>320</v>
      </c>
      <c r="I6236" s="4" t="n">
        <v>404</v>
      </c>
      <c r="J6236" s="14" t="n">
        <f aca="false">H6236*I6236</f>
        <v>129280</v>
      </c>
    </row>
    <row r="6237" customFormat="false" ht="15" hidden="false" customHeight="false" outlineLevel="0" collapsed="false">
      <c r="A6237" s="6" t="str">
        <f aca="false">TEXT(B6237,"0")&amp;"-"&amp;TEXT(C6237,"00")</f>
        <v>2026-09</v>
      </c>
      <c r="B6237" s="4" t="n">
        <v>2026</v>
      </c>
      <c r="C6237" s="4" t="n">
        <v>9</v>
      </c>
      <c r="D6237" s="9" t="s">
        <v>325</v>
      </c>
      <c r="E6237" s="9" t="s">
        <v>360</v>
      </c>
      <c r="F6237" s="12" t="str">
        <f aca="false">INDEX(品項主檔!$B$2:$B$11,MATCH($E6237,品項主檔!$A$2:$A$11,0))</f>
        <v>塔香涼麵</v>
      </c>
      <c r="G6237" s="12" t="str">
        <f aca="false">INDEX(品項主檔!$C$2:$C$11,MATCH($E6237,品項主檔!$A$2:$A$11,0))</f>
        <v>主食</v>
      </c>
      <c r="H6237" s="17" t="n">
        <f aca="false">SUMIFS(品項年度售價!$D$2:$D$31,品項年度售價!$A$2:$A$31,$B6237,品項年度售價!$B$2:$B$31,$E6237)</f>
        <v>195</v>
      </c>
      <c r="I6237" s="4" t="n">
        <v>669</v>
      </c>
      <c r="J6237" s="14" t="n">
        <f aca="false">H6237*I6237</f>
        <v>130455</v>
      </c>
    </row>
    <row r="6238" customFormat="false" ht="15" hidden="false" customHeight="false" outlineLevel="0" collapsed="false">
      <c r="A6238" s="6" t="str">
        <f aca="false">TEXT(B6238,"0")&amp;"-"&amp;TEXT(C6238,"00")</f>
        <v>2026-09</v>
      </c>
      <c r="B6238" s="4" t="n">
        <v>2026</v>
      </c>
      <c r="C6238" s="4" t="n">
        <v>9</v>
      </c>
      <c r="D6238" s="9" t="s">
        <v>325</v>
      </c>
      <c r="E6238" s="9" t="s">
        <v>362</v>
      </c>
      <c r="F6238" s="12" t="str">
        <f aca="false">INDEX(品項主檔!$B$2:$B$11,MATCH($E6238,品項主檔!$A$2:$A$11,0))</f>
        <v>海鮮炒飯</v>
      </c>
      <c r="G6238" s="12" t="str">
        <f aca="false">INDEX(品項主檔!$C$2:$C$11,MATCH($E6238,品項主檔!$A$2:$A$11,0))</f>
        <v>主食</v>
      </c>
      <c r="H6238" s="17" t="n">
        <f aca="false">SUMIFS(品項年度售價!$D$2:$D$31,品項年度售價!$A$2:$A$31,$B6238,品項年度售價!$B$2:$B$31,$E6238)</f>
        <v>265</v>
      </c>
      <c r="I6238" s="4" t="n">
        <v>549</v>
      </c>
      <c r="J6238" s="14" t="n">
        <f aca="false">H6238*I6238</f>
        <v>145485</v>
      </c>
    </row>
    <row r="6239" customFormat="false" ht="15" hidden="false" customHeight="false" outlineLevel="0" collapsed="false">
      <c r="A6239" s="6" t="str">
        <f aca="false">TEXT(B6239,"0")&amp;"-"&amp;TEXT(C6239,"00")</f>
        <v>2026-09</v>
      </c>
      <c r="B6239" s="4" t="n">
        <v>2026</v>
      </c>
      <c r="C6239" s="4" t="n">
        <v>9</v>
      </c>
      <c r="D6239" s="9" t="s">
        <v>325</v>
      </c>
      <c r="E6239" s="9" t="s">
        <v>364</v>
      </c>
      <c r="F6239" s="12" t="str">
        <f aca="false">INDEX(品項主檔!$B$2:$B$11,MATCH($E6239,品項主檔!$A$2:$A$11,0))</f>
        <v>酸辣湯</v>
      </c>
      <c r="G6239" s="12" t="str">
        <f aca="false">INDEX(品項主檔!$C$2:$C$11,MATCH($E6239,品項主檔!$A$2:$A$11,0))</f>
        <v>湯品</v>
      </c>
      <c r="H6239" s="17" t="n">
        <f aca="false">SUMIFS(品項年度售價!$D$2:$D$31,品項年度售價!$A$2:$A$31,$B6239,品項年度售價!$B$2:$B$31,$E6239)</f>
        <v>65</v>
      </c>
      <c r="I6239" s="4" t="n">
        <v>2120</v>
      </c>
      <c r="J6239" s="14" t="n">
        <f aca="false">H6239*I6239</f>
        <v>137800</v>
      </c>
    </row>
    <row r="6240" customFormat="false" ht="15" hidden="false" customHeight="false" outlineLevel="0" collapsed="false">
      <c r="A6240" s="6" t="str">
        <f aca="false">TEXT(B6240,"0")&amp;"-"&amp;TEXT(C6240,"00")</f>
        <v>2026-09</v>
      </c>
      <c r="B6240" s="4" t="n">
        <v>2026</v>
      </c>
      <c r="C6240" s="4" t="n">
        <v>9</v>
      </c>
      <c r="D6240" s="9" t="s">
        <v>325</v>
      </c>
      <c r="E6240" s="9" t="s">
        <v>367</v>
      </c>
      <c r="F6240" s="12" t="str">
        <f aca="false">INDEX(品項主檔!$B$2:$B$11,MATCH($E6240,品項主檔!$A$2:$A$11,0))</f>
        <v>招牌滷味拼盤</v>
      </c>
      <c r="G6240" s="12" t="str">
        <f aca="false">INDEX(品項主檔!$C$2:$C$11,MATCH($E6240,品項主檔!$A$2:$A$11,0))</f>
        <v>小菜</v>
      </c>
      <c r="H6240" s="17" t="n">
        <f aca="false">SUMIFS(品項年度售價!$D$2:$D$31,品項年度售價!$A$2:$A$31,$B6240,品項年度售價!$B$2:$B$31,$E6240)</f>
        <v>130</v>
      </c>
      <c r="I6240" s="4" t="n">
        <v>2102</v>
      </c>
      <c r="J6240" s="14" t="n">
        <f aca="false">H6240*I6240</f>
        <v>273260</v>
      </c>
    </row>
    <row r="6241" customFormat="false" ht="15" hidden="false" customHeight="false" outlineLevel="0" collapsed="false">
      <c r="A6241" s="6" t="str">
        <f aca="false">TEXT(B6241,"0")&amp;"-"&amp;TEXT(C6241,"00")</f>
        <v>2026-09</v>
      </c>
      <c r="B6241" s="4" t="n">
        <v>2026</v>
      </c>
      <c r="C6241" s="4" t="n">
        <v>9</v>
      </c>
      <c r="D6241" s="9" t="s">
        <v>325</v>
      </c>
      <c r="E6241" s="9" t="s">
        <v>370</v>
      </c>
      <c r="F6241" s="12" t="str">
        <f aca="false">INDEX(品項主檔!$B$2:$B$11,MATCH($E6241,品項主檔!$A$2:$A$11,0))</f>
        <v>古早味紅茶</v>
      </c>
      <c r="G6241" s="12" t="str">
        <f aca="false">INDEX(品項主檔!$C$2:$C$11,MATCH($E6241,品項主檔!$A$2:$A$11,0))</f>
        <v>飲品</v>
      </c>
      <c r="H6241" s="17" t="n">
        <f aca="false">SUMIFS(品項年度售價!$D$2:$D$31,品項年度售價!$A$2:$A$31,$B6241,品項年度售價!$B$2:$B$31,$E6241)</f>
        <v>45</v>
      </c>
      <c r="I6241" s="4" t="n">
        <v>5306</v>
      </c>
      <c r="J6241" s="14" t="n">
        <f aca="false">H6241*I6241</f>
        <v>238770</v>
      </c>
    </row>
    <row r="6242" customFormat="false" ht="15" hidden="false" customHeight="false" outlineLevel="0" collapsed="false">
      <c r="A6242" s="6" t="str">
        <f aca="false">TEXT(B6242,"0")&amp;"-"&amp;TEXT(C6242,"00")</f>
        <v>2026-09</v>
      </c>
      <c r="B6242" s="4" t="n">
        <v>2026</v>
      </c>
      <c r="C6242" s="4" t="n">
        <v>9</v>
      </c>
      <c r="D6242" s="9" t="s">
        <v>328</v>
      </c>
      <c r="E6242" s="9" t="s">
        <v>349</v>
      </c>
      <c r="F6242" s="12" t="str">
        <f aca="false">INDEX(品項主檔!$B$2:$B$11,MATCH($E6242,品項主檔!$A$2:$A$11,0))</f>
        <v>招牌牛肉麵</v>
      </c>
      <c r="G6242" s="12" t="str">
        <f aca="false">INDEX(品項主檔!$C$2:$C$11,MATCH($E6242,品項主檔!$A$2:$A$11,0))</f>
        <v>主食</v>
      </c>
      <c r="H6242" s="17" t="n">
        <f aca="false">SUMIFS(品項年度售價!$D$2:$D$31,品項年度售價!$A$2:$A$31,$B6242,品項年度售價!$B$2:$B$31,$E6242)</f>
        <v>305</v>
      </c>
      <c r="I6242" s="4" t="n">
        <v>376</v>
      </c>
      <c r="J6242" s="14" t="n">
        <f aca="false">H6242*I6242</f>
        <v>114680</v>
      </c>
    </row>
    <row r="6243" customFormat="false" ht="15" hidden="false" customHeight="false" outlineLevel="0" collapsed="false">
      <c r="A6243" s="6" t="str">
        <f aca="false">TEXT(B6243,"0")&amp;"-"&amp;TEXT(C6243,"00")</f>
        <v>2026-09</v>
      </c>
      <c r="B6243" s="4" t="n">
        <v>2026</v>
      </c>
      <c r="C6243" s="4" t="n">
        <v>9</v>
      </c>
      <c r="D6243" s="9" t="s">
        <v>328</v>
      </c>
      <c r="E6243" s="9" t="s">
        <v>352</v>
      </c>
      <c r="F6243" s="12" t="str">
        <f aca="false">INDEX(品項主檔!$B$2:$B$11,MATCH($E6243,品項主檔!$A$2:$A$11,0))</f>
        <v>三杯雞定食</v>
      </c>
      <c r="G6243" s="12" t="str">
        <f aca="false">INDEX(品項主檔!$C$2:$C$11,MATCH($E6243,品項主檔!$A$2:$A$11,0))</f>
        <v>主食</v>
      </c>
      <c r="H6243" s="17" t="n">
        <f aca="false">SUMIFS(品項年度售價!$D$2:$D$31,品項年度售價!$A$2:$A$31,$B6243,品項年度售價!$B$2:$B$31,$E6243)</f>
        <v>275</v>
      </c>
      <c r="I6243" s="4" t="n">
        <v>399</v>
      </c>
      <c r="J6243" s="14" t="n">
        <f aca="false">H6243*I6243</f>
        <v>109725</v>
      </c>
    </row>
    <row r="6244" customFormat="false" ht="15" hidden="false" customHeight="false" outlineLevel="0" collapsed="false">
      <c r="A6244" s="6" t="str">
        <f aca="false">TEXT(B6244,"0")&amp;"-"&amp;TEXT(C6244,"00")</f>
        <v>2026-09</v>
      </c>
      <c r="B6244" s="4" t="n">
        <v>2026</v>
      </c>
      <c r="C6244" s="4" t="n">
        <v>9</v>
      </c>
      <c r="D6244" s="9" t="s">
        <v>328</v>
      </c>
      <c r="E6244" s="9" t="s">
        <v>354</v>
      </c>
      <c r="F6244" s="12" t="str">
        <f aca="false">INDEX(品項主檔!$B$2:$B$11,MATCH($E6244,品項主檔!$A$2:$A$11,0))</f>
        <v>蔥油雞腿飯</v>
      </c>
      <c r="G6244" s="12" t="str">
        <f aca="false">INDEX(品項主檔!$C$2:$C$11,MATCH($E6244,品項主檔!$A$2:$A$11,0))</f>
        <v>主食</v>
      </c>
      <c r="H6244" s="17" t="n">
        <f aca="false">SUMIFS(品項年度售價!$D$2:$D$31,品項年度售價!$A$2:$A$31,$B6244,品項年度售價!$B$2:$B$31,$E6244)</f>
        <v>240</v>
      </c>
      <c r="I6244" s="4" t="n">
        <v>378</v>
      </c>
      <c r="J6244" s="14" t="n">
        <f aca="false">H6244*I6244</f>
        <v>90720</v>
      </c>
    </row>
    <row r="6245" customFormat="false" ht="15" hidden="false" customHeight="false" outlineLevel="0" collapsed="false">
      <c r="A6245" s="6" t="str">
        <f aca="false">TEXT(B6245,"0")&amp;"-"&amp;TEXT(C6245,"00")</f>
        <v>2026-09</v>
      </c>
      <c r="B6245" s="4" t="n">
        <v>2026</v>
      </c>
      <c r="C6245" s="4" t="n">
        <v>9</v>
      </c>
      <c r="D6245" s="9" t="s">
        <v>328</v>
      </c>
      <c r="E6245" s="9" t="s">
        <v>356</v>
      </c>
      <c r="F6245" s="12" t="str">
        <f aca="false">INDEX(品項主檔!$B$2:$B$11,MATCH($E6245,品項主檔!$A$2:$A$11,0))</f>
        <v>黑胡椒豬排飯</v>
      </c>
      <c r="G6245" s="12" t="str">
        <f aca="false">INDEX(品項主檔!$C$2:$C$11,MATCH($E6245,品項主檔!$A$2:$A$11,0))</f>
        <v>主食</v>
      </c>
      <c r="H6245" s="17" t="n">
        <f aca="false">SUMIFS(品項年度售價!$D$2:$D$31,品項年度售價!$A$2:$A$31,$B6245,品項年度售價!$B$2:$B$31,$E6245)</f>
        <v>255</v>
      </c>
      <c r="I6245" s="4" t="n">
        <v>420</v>
      </c>
      <c r="J6245" s="14" t="n">
        <f aca="false">H6245*I6245</f>
        <v>107100</v>
      </c>
    </row>
    <row r="6246" customFormat="false" ht="15" hidden="false" customHeight="false" outlineLevel="0" collapsed="false">
      <c r="A6246" s="6" t="str">
        <f aca="false">TEXT(B6246,"0")&amp;"-"&amp;TEXT(C6246,"00")</f>
        <v>2026-09</v>
      </c>
      <c r="B6246" s="4" t="n">
        <v>2026</v>
      </c>
      <c r="C6246" s="4" t="n">
        <v>9</v>
      </c>
      <c r="D6246" s="9" t="s">
        <v>328</v>
      </c>
      <c r="E6246" s="9" t="s">
        <v>358</v>
      </c>
      <c r="F6246" s="12" t="str">
        <f aca="false">INDEX(品項主檔!$B$2:$B$11,MATCH($E6246,品項主檔!$A$2:$A$11,0))</f>
        <v>麻油雞湯麵</v>
      </c>
      <c r="G6246" s="12" t="str">
        <f aca="false">INDEX(品項主檔!$C$2:$C$11,MATCH($E6246,品項主檔!$A$2:$A$11,0))</f>
        <v>主食</v>
      </c>
      <c r="H6246" s="17" t="n">
        <f aca="false">SUMIFS(品項年度售價!$D$2:$D$31,品項年度售價!$A$2:$A$31,$B6246,品項年度售價!$B$2:$B$31,$E6246)</f>
        <v>320</v>
      </c>
      <c r="I6246" s="4" t="n">
        <v>330</v>
      </c>
      <c r="J6246" s="14" t="n">
        <f aca="false">H6246*I6246</f>
        <v>105600</v>
      </c>
    </row>
    <row r="6247" customFormat="false" ht="15" hidden="false" customHeight="false" outlineLevel="0" collapsed="false">
      <c r="A6247" s="6" t="str">
        <f aca="false">TEXT(B6247,"0")&amp;"-"&amp;TEXT(C6247,"00")</f>
        <v>2026-09</v>
      </c>
      <c r="B6247" s="4" t="n">
        <v>2026</v>
      </c>
      <c r="C6247" s="4" t="n">
        <v>9</v>
      </c>
      <c r="D6247" s="9" t="s">
        <v>328</v>
      </c>
      <c r="E6247" s="9" t="s">
        <v>360</v>
      </c>
      <c r="F6247" s="12" t="str">
        <f aca="false">INDEX(品項主檔!$B$2:$B$11,MATCH($E6247,品項主檔!$A$2:$A$11,0))</f>
        <v>塔香涼麵</v>
      </c>
      <c r="G6247" s="12" t="str">
        <f aca="false">INDEX(品項主檔!$C$2:$C$11,MATCH($E6247,品項主檔!$A$2:$A$11,0))</f>
        <v>主食</v>
      </c>
      <c r="H6247" s="17" t="n">
        <f aca="false">SUMIFS(品項年度售價!$D$2:$D$31,品項年度售價!$A$2:$A$31,$B6247,品項年度售價!$B$2:$B$31,$E6247)</f>
        <v>195</v>
      </c>
      <c r="I6247" s="4" t="n">
        <v>575</v>
      </c>
      <c r="J6247" s="14" t="n">
        <f aca="false">H6247*I6247</f>
        <v>112125</v>
      </c>
    </row>
    <row r="6248" customFormat="false" ht="15" hidden="false" customHeight="false" outlineLevel="0" collapsed="false">
      <c r="A6248" s="6" t="str">
        <f aca="false">TEXT(B6248,"0")&amp;"-"&amp;TEXT(C6248,"00")</f>
        <v>2026-09</v>
      </c>
      <c r="B6248" s="4" t="n">
        <v>2026</v>
      </c>
      <c r="C6248" s="4" t="n">
        <v>9</v>
      </c>
      <c r="D6248" s="9" t="s">
        <v>328</v>
      </c>
      <c r="E6248" s="9" t="s">
        <v>362</v>
      </c>
      <c r="F6248" s="12" t="str">
        <f aca="false">INDEX(品項主檔!$B$2:$B$11,MATCH($E6248,品項主檔!$A$2:$A$11,0))</f>
        <v>海鮮炒飯</v>
      </c>
      <c r="G6248" s="12" t="str">
        <f aca="false">INDEX(品項主檔!$C$2:$C$11,MATCH($E6248,品項主檔!$A$2:$A$11,0))</f>
        <v>主食</v>
      </c>
      <c r="H6248" s="17" t="n">
        <f aca="false">SUMIFS(品項年度售價!$D$2:$D$31,品項年度售價!$A$2:$A$31,$B6248,品項年度售價!$B$2:$B$31,$E6248)</f>
        <v>265</v>
      </c>
      <c r="I6248" s="4" t="n">
        <v>443</v>
      </c>
      <c r="J6248" s="14" t="n">
        <f aca="false">H6248*I6248</f>
        <v>117395</v>
      </c>
    </row>
    <row r="6249" customFormat="false" ht="15" hidden="false" customHeight="false" outlineLevel="0" collapsed="false">
      <c r="A6249" s="6" t="str">
        <f aca="false">TEXT(B6249,"0")&amp;"-"&amp;TEXT(C6249,"00")</f>
        <v>2026-09</v>
      </c>
      <c r="B6249" s="4" t="n">
        <v>2026</v>
      </c>
      <c r="C6249" s="4" t="n">
        <v>9</v>
      </c>
      <c r="D6249" s="9" t="s">
        <v>328</v>
      </c>
      <c r="E6249" s="9" t="s">
        <v>364</v>
      </c>
      <c r="F6249" s="12" t="str">
        <f aca="false">INDEX(品項主檔!$B$2:$B$11,MATCH($E6249,品項主檔!$A$2:$A$11,0))</f>
        <v>酸辣湯</v>
      </c>
      <c r="G6249" s="12" t="str">
        <f aca="false">INDEX(品項主檔!$C$2:$C$11,MATCH($E6249,品項主檔!$A$2:$A$11,0))</f>
        <v>湯品</v>
      </c>
      <c r="H6249" s="17" t="n">
        <f aca="false">SUMIFS(品項年度售價!$D$2:$D$31,品項年度售價!$A$2:$A$31,$B6249,品項年度售價!$B$2:$B$31,$E6249)</f>
        <v>65</v>
      </c>
      <c r="I6249" s="4" t="n">
        <v>1968</v>
      </c>
      <c r="J6249" s="14" t="n">
        <f aca="false">H6249*I6249</f>
        <v>127920</v>
      </c>
    </row>
    <row r="6250" customFormat="false" ht="15" hidden="false" customHeight="false" outlineLevel="0" collapsed="false">
      <c r="A6250" s="6" t="str">
        <f aca="false">TEXT(B6250,"0")&amp;"-"&amp;TEXT(C6250,"00")</f>
        <v>2026-09</v>
      </c>
      <c r="B6250" s="4" t="n">
        <v>2026</v>
      </c>
      <c r="C6250" s="4" t="n">
        <v>9</v>
      </c>
      <c r="D6250" s="9" t="s">
        <v>328</v>
      </c>
      <c r="E6250" s="9" t="s">
        <v>367</v>
      </c>
      <c r="F6250" s="12" t="str">
        <f aca="false">INDEX(品項主檔!$B$2:$B$11,MATCH($E6250,品項主檔!$A$2:$A$11,0))</f>
        <v>招牌滷味拼盤</v>
      </c>
      <c r="G6250" s="12" t="str">
        <f aca="false">INDEX(品項主檔!$C$2:$C$11,MATCH($E6250,品項主檔!$A$2:$A$11,0))</f>
        <v>小菜</v>
      </c>
      <c r="H6250" s="17" t="n">
        <f aca="false">SUMIFS(品項年度售價!$D$2:$D$31,品項年度售價!$A$2:$A$31,$B6250,品項年度售價!$B$2:$B$31,$E6250)</f>
        <v>130</v>
      </c>
      <c r="I6250" s="4" t="n">
        <v>1676</v>
      </c>
      <c r="J6250" s="14" t="n">
        <f aca="false">H6250*I6250</f>
        <v>217880</v>
      </c>
    </row>
    <row r="6251" customFormat="false" ht="15" hidden="false" customHeight="false" outlineLevel="0" collapsed="false">
      <c r="A6251" s="6" t="str">
        <f aca="false">TEXT(B6251,"0")&amp;"-"&amp;TEXT(C6251,"00")</f>
        <v>2026-09</v>
      </c>
      <c r="B6251" s="4" t="n">
        <v>2026</v>
      </c>
      <c r="C6251" s="4" t="n">
        <v>9</v>
      </c>
      <c r="D6251" s="9" t="s">
        <v>328</v>
      </c>
      <c r="E6251" s="9" t="s">
        <v>370</v>
      </c>
      <c r="F6251" s="12" t="str">
        <f aca="false">INDEX(品項主檔!$B$2:$B$11,MATCH($E6251,品項主檔!$A$2:$A$11,0))</f>
        <v>古早味紅茶</v>
      </c>
      <c r="G6251" s="12" t="str">
        <f aca="false">INDEX(品項主檔!$C$2:$C$11,MATCH($E6251,品項主檔!$A$2:$A$11,0))</f>
        <v>飲品</v>
      </c>
      <c r="H6251" s="17" t="n">
        <f aca="false">SUMIFS(品項年度售價!$D$2:$D$31,品項年度售價!$A$2:$A$31,$B6251,品項年度售價!$B$2:$B$31,$E6251)</f>
        <v>45</v>
      </c>
      <c r="I6251" s="4" t="n">
        <v>4340</v>
      </c>
      <c r="J6251" s="14" t="n">
        <f aca="false">H6251*I6251</f>
        <v>195300</v>
      </c>
    </row>
    <row r="6252" customFormat="false" ht="15" hidden="false" customHeight="false" outlineLevel="0" collapsed="false">
      <c r="A6252" s="6" t="str">
        <f aca="false">TEXT(B6252,"0")&amp;"-"&amp;TEXT(C6252,"00")</f>
        <v>2026-09</v>
      </c>
      <c r="B6252" s="4" t="n">
        <v>2026</v>
      </c>
      <c r="C6252" s="4" t="n">
        <v>9</v>
      </c>
      <c r="D6252" s="9" t="s">
        <v>330</v>
      </c>
      <c r="E6252" s="9" t="s">
        <v>349</v>
      </c>
      <c r="F6252" s="12" t="str">
        <f aca="false">INDEX(品項主檔!$B$2:$B$11,MATCH($E6252,品項主檔!$A$2:$A$11,0))</f>
        <v>招牌牛肉麵</v>
      </c>
      <c r="G6252" s="12" t="str">
        <f aca="false">INDEX(品項主檔!$C$2:$C$11,MATCH($E6252,品項主檔!$A$2:$A$11,0))</f>
        <v>主食</v>
      </c>
      <c r="H6252" s="17" t="n">
        <f aca="false">SUMIFS(品項年度售價!$D$2:$D$31,品項年度售價!$A$2:$A$31,$B6252,品項年度售價!$B$2:$B$31,$E6252)</f>
        <v>305</v>
      </c>
      <c r="I6252" s="4" t="n">
        <v>302</v>
      </c>
      <c r="J6252" s="14" t="n">
        <f aca="false">H6252*I6252</f>
        <v>92110</v>
      </c>
    </row>
    <row r="6253" customFormat="false" ht="15" hidden="false" customHeight="false" outlineLevel="0" collapsed="false">
      <c r="A6253" s="6" t="str">
        <f aca="false">TEXT(B6253,"0")&amp;"-"&amp;TEXT(C6253,"00")</f>
        <v>2026-09</v>
      </c>
      <c r="B6253" s="4" t="n">
        <v>2026</v>
      </c>
      <c r="C6253" s="4" t="n">
        <v>9</v>
      </c>
      <c r="D6253" s="9" t="s">
        <v>330</v>
      </c>
      <c r="E6253" s="9" t="s">
        <v>352</v>
      </c>
      <c r="F6253" s="12" t="str">
        <f aca="false">INDEX(品項主檔!$B$2:$B$11,MATCH($E6253,品項主檔!$A$2:$A$11,0))</f>
        <v>三杯雞定食</v>
      </c>
      <c r="G6253" s="12" t="str">
        <f aca="false">INDEX(品項主檔!$C$2:$C$11,MATCH($E6253,品項主檔!$A$2:$A$11,0))</f>
        <v>主食</v>
      </c>
      <c r="H6253" s="17" t="n">
        <f aca="false">SUMIFS(品項年度售價!$D$2:$D$31,品項年度售價!$A$2:$A$31,$B6253,品項年度售價!$B$2:$B$31,$E6253)</f>
        <v>275</v>
      </c>
      <c r="I6253" s="4" t="n">
        <v>239</v>
      </c>
      <c r="J6253" s="14" t="n">
        <f aca="false">H6253*I6253</f>
        <v>65725</v>
      </c>
    </row>
    <row r="6254" customFormat="false" ht="15" hidden="false" customHeight="false" outlineLevel="0" collapsed="false">
      <c r="A6254" s="6" t="str">
        <f aca="false">TEXT(B6254,"0")&amp;"-"&amp;TEXT(C6254,"00")</f>
        <v>2026-09</v>
      </c>
      <c r="B6254" s="4" t="n">
        <v>2026</v>
      </c>
      <c r="C6254" s="4" t="n">
        <v>9</v>
      </c>
      <c r="D6254" s="9" t="s">
        <v>330</v>
      </c>
      <c r="E6254" s="9" t="s">
        <v>354</v>
      </c>
      <c r="F6254" s="12" t="str">
        <f aca="false">INDEX(品項主檔!$B$2:$B$11,MATCH($E6254,品項主檔!$A$2:$A$11,0))</f>
        <v>蔥油雞腿飯</v>
      </c>
      <c r="G6254" s="12" t="str">
        <f aca="false">INDEX(品項主檔!$C$2:$C$11,MATCH($E6254,品項主檔!$A$2:$A$11,0))</f>
        <v>主食</v>
      </c>
      <c r="H6254" s="17" t="n">
        <f aca="false">SUMIFS(品項年度售價!$D$2:$D$31,品項年度售價!$A$2:$A$31,$B6254,品項年度售價!$B$2:$B$31,$E6254)</f>
        <v>240</v>
      </c>
      <c r="I6254" s="4" t="n">
        <v>242</v>
      </c>
      <c r="J6254" s="14" t="n">
        <f aca="false">H6254*I6254</f>
        <v>58080</v>
      </c>
    </row>
    <row r="6255" customFormat="false" ht="15" hidden="false" customHeight="false" outlineLevel="0" collapsed="false">
      <c r="A6255" s="6" t="str">
        <f aca="false">TEXT(B6255,"0")&amp;"-"&amp;TEXT(C6255,"00")</f>
        <v>2026-09</v>
      </c>
      <c r="B6255" s="4" t="n">
        <v>2026</v>
      </c>
      <c r="C6255" s="4" t="n">
        <v>9</v>
      </c>
      <c r="D6255" s="9" t="s">
        <v>330</v>
      </c>
      <c r="E6255" s="9" t="s">
        <v>356</v>
      </c>
      <c r="F6255" s="12" t="str">
        <f aca="false">INDEX(品項主檔!$B$2:$B$11,MATCH($E6255,品項主檔!$A$2:$A$11,0))</f>
        <v>黑胡椒豬排飯</v>
      </c>
      <c r="G6255" s="12" t="str">
        <f aca="false">INDEX(品項主檔!$C$2:$C$11,MATCH($E6255,品項主檔!$A$2:$A$11,0))</f>
        <v>主食</v>
      </c>
      <c r="H6255" s="17" t="n">
        <f aca="false">SUMIFS(品項年度售價!$D$2:$D$31,品項年度售價!$A$2:$A$31,$B6255,品項年度售價!$B$2:$B$31,$E6255)</f>
        <v>255</v>
      </c>
      <c r="I6255" s="4" t="n">
        <v>249</v>
      </c>
      <c r="J6255" s="14" t="n">
        <f aca="false">H6255*I6255</f>
        <v>63495</v>
      </c>
    </row>
    <row r="6256" customFormat="false" ht="15" hidden="false" customHeight="false" outlineLevel="0" collapsed="false">
      <c r="A6256" s="6" t="str">
        <f aca="false">TEXT(B6256,"0")&amp;"-"&amp;TEXT(C6256,"00")</f>
        <v>2026-09</v>
      </c>
      <c r="B6256" s="4" t="n">
        <v>2026</v>
      </c>
      <c r="C6256" s="4" t="n">
        <v>9</v>
      </c>
      <c r="D6256" s="9" t="s">
        <v>330</v>
      </c>
      <c r="E6256" s="9" t="s">
        <v>358</v>
      </c>
      <c r="F6256" s="12" t="str">
        <f aca="false">INDEX(品項主檔!$B$2:$B$11,MATCH($E6256,品項主檔!$A$2:$A$11,0))</f>
        <v>麻油雞湯麵</v>
      </c>
      <c r="G6256" s="12" t="str">
        <f aca="false">INDEX(品項主檔!$C$2:$C$11,MATCH($E6256,品項主檔!$A$2:$A$11,0))</f>
        <v>主食</v>
      </c>
      <c r="H6256" s="17" t="n">
        <f aca="false">SUMIFS(品項年度售價!$D$2:$D$31,品項年度售價!$A$2:$A$31,$B6256,品項年度售價!$B$2:$B$31,$E6256)</f>
        <v>320</v>
      </c>
      <c r="I6256" s="4" t="n">
        <v>232</v>
      </c>
      <c r="J6256" s="14" t="n">
        <f aca="false">H6256*I6256</f>
        <v>74240</v>
      </c>
    </row>
    <row r="6257" customFormat="false" ht="15" hidden="false" customHeight="false" outlineLevel="0" collapsed="false">
      <c r="A6257" s="6" t="str">
        <f aca="false">TEXT(B6257,"0")&amp;"-"&amp;TEXT(C6257,"00")</f>
        <v>2026-09</v>
      </c>
      <c r="B6257" s="4" t="n">
        <v>2026</v>
      </c>
      <c r="C6257" s="4" t="n">
        <v>9</v>
      </c>
      <c r="D6257" s="9" t="s">
        <v>330</v>
      </c>
      <c r="E6257" s="9" t="s">
        <v>360</v>
      </c>
      <c r="F6257" s="12" t="str">
        <f aca="false">INDEX(品項主檔!$B$2:$B$11,MATCH($E6257,品項主檔!$A$2:$A$11,0))</f>
        <v>塔香涼麵</v>
      </c>
      <c r="G6257" s="12" t="str">
        <f aca="false">INDEX(品項主檔!$C$2:$C$11,MATCH($E6257,品項主檔!$A$2:$A$11,0))</f>
        <v>主食</v>
      </c>
      <c r="H6257" s="17" t="n">
        <f aca="false">SUMIFS(品項年度售價!$D$2:$D$31,品項年度售價!$A$2:$A$31,$B6257,品項年度售價!$B$2:$B$31,$E6257)</f>
        <v>195</v>
      </c>
      <c r="I6257" s="4" t="n">
        <v>335</v>
      </c>
      <c r="J6257" s="14" t="n">
        <f aca="false">H6257*I6257</f>
        <v>65325</v>
      </c>
    </row>
    <row r="6258" customFormat="false" ht="15" hidden="false" customHeight="false" outlineLevel="0" collapsed="false">
      <c r="A6258" s="6" t="str">
        <f aca="false">TEXT(B6258,"0")&amp;"-"&amp;TEXT(C6258,"00")</f>
        <v>2026-09</v>
      </c>
      <c r="B6258" s="4" t="n">
        <v>2026</v>
      </c>
      <c r="C6258" s="4" t="n">
        <v>9</v>
      </c>
      <c r="D6258" s="9" t="s">
        <v>330</v>
      </c>
      <c r="E6258" s="9" t="s">
        <v>362</v>
      </c>
      <c r="F6258" s="12" t="str">
        <f aca="false">INDEX(品項主檔!$B$2:$B$11,MATCH($E6258,品項主檔!$A$2:$A$11,0))</f>
        <v>海鮮炒飯</v>
      </c>
      <c r="G6258" s="12" t="str">
        <f aca="false">INDEX(品項主檔!$C$2:$C$11,MATCH($E6258,品項主檔!$A$2:$A$11,0))</f>
        <v>主食</v>
      </c>
      <c r="H6258" s="17" t="n">
        <f aca="false">SUMIFS(品項年度售價!$D$2:$D$31,品項年度售價!$A$2:$A$31,$B6258,品項年度售價!$B$2:$B$31,$E6258)</f>
        <v>265</v>
      </c>
      <c r="I6258" s="4" t="n">
        <v>349</v>
      </c>
      <c r="J6258" s="14" t="n">
        <f aca="false">H6258*I6258</f>
        <v>92485</v>
      </c>
    </row>
    <row r="6259" customFormat="false" ht="15" hidden="false" customHeight="false" outlineLevel="0" collapsed="false">
      <c r="A6259" s="6" t="str">
        <f aca="false">TEXT(B6259,"0")&amp;"-"&amp;TEXT(C6259,"00")</f>
        <v>2026-09</v>
      </c>
      <c r="B6259" s="4" t="n">
        <v>2026</v>
      </c>
      <c r="C6259" s="4" t="n">
        <v>9</v>
      </c>
      <c r="D6259" s="9" t="s">
        <v>330</v>
      </c>
      <c r="E6259" s="9" t="s">
        <v>364</v>
      </c>
      <c r="F6259" s="12" t="str">
        <f aca="false">INDEX(品項主檔!$B$2:$B$11,MATCH($E6259,品項主檔!$A$2:$A$11,0))</f>
        <v>酸辣湯</v>
      </c>
      <c r="G6259" s="12" t="str">
        <f aca="false">INDEX(品項主檔!$C$2:$C$11,MATCH($E6259,品項主檔!$A$2:$A$11,0))</f>
        <v>湯品</v>
      </c>
      <c r="H6259" s="17" t="n">
        <f aca="false">SUMIFS(品項年度售價!$D$2:$D$31,品項年度售價!$A$2:$A$31,$B6259,品項年度售價!$B$2:$B$31,$E6259)</f>
        <v>65</v>
      </c>
      <c r="I6259" s="4" t="n">
        <v>1632</v>
      </c>
      <c r="J6259" s="14" t="n">
        <f aca="false">H6259*I6259</f>
        <v>106080</v>
      </c>
    </row>
    <row r="6260" customFormat="false" ht="15" hidden="false" customHeight="false" outlineLevel="0" collapsed="false">
      <c r="A6260" s="6" t="str">
        <f aca="false">TEXT(B6260,"0")&amp;"-"&amp;TEXT(C6260,"00")</f>
        <v>2026-09</v>
      </c>
      <c r="B6260" s="4" t="n">
        <v>2026</v>
      </c>
      <c r="C6260" s="4" t="n">
        <v>9</v>
      </c>
      <c r="D6260" s="9" t="s">
        <v>330</v>
      </c>
      <c r="E6260" s="9" t="s">
        <v>367</v>
      </c>
      <c r="F6260" s="12" t="str">
        <f aca="false">INDEX(品項主檔!$B$2:$B$11,MATCH($E6260,品項主檔!$A$2:$A$11,0))</f>
        <v>招牌滷味拼盤</v>
      </c>
      <c r="G6260" s="12" t="str">
        <f aca="false">INDEX(品項主檔!$C$2:$C$11,MATCH($E6260,品項主檔!$A$2:$A$11,0))</f>
        <v>小菜</v>
      </c>
      <c r="H6260" s="17" t="n">
        <f aca="false">SUMIFS(品項年度售價!$D$2:$D$31,品項年度售價!$A$2:$A$31,$B6260,品項年度售價!$B$2:$B$31,$E6260)</f>
        <v>130</v>
      </c>
      <c r="I6260" s="4" t="n">
        <v>1286</v>
      </c>
      <c r="J6260" s="14" t="n">
        <f aca="false">H6260*I6260</f>
        <v>167180</v>
      </c>
    </row>
    <row r="6261" customFormat="false" ht="15" hidden="false" customHeight="false" outlineLevel="0" collapsed="false">
      <c r="A6261" s="6" t="str">
        <f aca="false">TEXT(B6261,"0")&amp;"-"&amp;TEXT(C6261,"00")</f>
        <v>2026-09</v>
      </c>
      <c r="B6261" s="4" t="n">
        <v>2026</v>
      </c>
      <c r="C6261" s="4" t="n">
        <v>9</v>
      </c>
      <c r="D6261" s="9" t="s">
        <v>330</v>
      </c>
      <c r="E6261" s="9" t="s">
        <v>370</v>
      </c>
      <c r="F6261" s="12" t="str">
        <f aca="false">INDEX(品項主檔!$B$2:$B$11,MATCH($E6261,品項主檔!$A$2:$A$11,0))</f>
        <v>古早味紅茶</v>
      </c>
      <c r="G6261" s="12" t="str">
        <f aca="false">INDEX(品項主檔!$C$2:$C$11,MATCH($E6261,品項主檔!$A$2:$A$11,0))</f>
        <v>飲品</v>
      </c>
      <c r="H6261" s="17" t="n">
        <f aca="false">SUMIFS(品項年度售價!$D$2:$D$31,品項年度售價!$A$2:$A$31,$B6261,品項年度售價!$B$2:$B$31,$E6261)</f>
        <v>45</v>
      </c>
      <c r="I6261" s="4" t="n">
        <v>2777</v>
      </c>
      <c r="J6261" s="14" t="n">
        <f aca="false">H6261*I6261</f>
        <v>124965</v>
      </c>
    </row>
    <row r="6262" customFormat="false" ht="15" hidden="false" customHeight="false" outlineLevel="0" collapsed="false">
      <c r="A6262" s="6" t="str">
        <f aca="false">TEXT(B6262,"0")&amp;"-"&amp;TEXT(C6262,"00")</f>
        <v>2026-09</v>
      </c>
      <c r="B6262" s="4" t="n">
        <v>2026</v>
      </c>
      <c r="C6262" s="4" t="n">
        <v>9</v>
      </c>
      <c r="D6262" s="9" t="s">
        <v>280</v>
      </c>
      <c r="E6262" s="9" t="s">
        <v>349</v>
      </c>
      <c r="F6262" s="12" t="str">
        <f aca="false">INDEX(品項主檔!$B$2:$B$11,MATCH($E6262,品項主檔!$A$2:$A$11,0))</f>
        <v>招牌牛肉麵</v>
      </c>
      <c r="G6262" s="12" t="str">
        <f aca="false">INDEX(品項主檔!$C$2:$C$11,MATCH($E6262,品項主檔!$A$2:$A$11,0))</f>
        <v>主食</v>
      </c>
      <c r="H6262" s="17" t="n">
        <f aca="false">SUMIFS(品項年度售價!$D$2:$D$31,品項年度售價!$A$2:$A$31,$B6262,品項年度售價!$B$2:$B$31,$E6262)</f>
        <v>305</v>
      </c>
      <c r="I6262" s="4" t="n">
        <v>546</v>
      </c>
      <c r="J6262" s="14" t="n">
        <f aca="false">H6262*I6262</f>
        <v>166530</v>
      </c>
    </row>
    <row r="6263" customFormat="false" ht="15" hidden="false" customHeight="false" outlineLevel="0" collapsed="false">
      <c r="A6263" s="6" t="str">
        <f aca="false">TEXT(B6263,"0")&amp;"-"&amp;TEXT(C6263,"00")</f>
        <v>2026-09</v>
      </c>
      <c r="B6263" s="4" t="n">
        <v>2026</v>
      </c>
      <c r="C6263" s="4" t="n">
        <v>9</v>
      </c>
      <c r="D6263" s="9" t="s">
        <v>280</v>
      </c>
      <c r="E6263" s="9" t="s">
        <v>352</v>
      </c>
      <c r="F6263" s="12" t="str">
        <f aca="false">INDEX(品項主檔!$B$2:$B$11,MATCH($E6263,品項主檔!$A$2:$A$11,0))</f>
        <v>三杯雞定食</v>
      </c>
      <c r="G6263" s="12" t="str">
        <f aca="false">INDEX(品項主檔!$C$2:$C$11,MATCH($E6263,品項主檔!$A$2:$A$11,0))</f>
        <v>主食</v>
      </c>
      <c r="H6263" s="17" t="n">
        <f aca="false">SUMIFS(品項年度售價!$D$2:$D$31,品項年度售價!$A$2:$A$31,$B6263,品項年度售價!$B$2:$B$31,$E6263)</f>
        <v>275</v>
      </c>
      <c r="I6263" s="4" t="n">
        <v>614</v>
      </c>
      <c r="J6263" s="14" t="n">
        <f aca="false">H6263*I6263</f>
        <v>168850</v>
      </c>
    </row>
    <row r="6264" customFormat="false" ht="15" hidden="false" customHeight="false" outlineLevel="0" collapsed="false">
      <c r="A6264" s="6" t="str">
        <f aca="false">TEXT(B6264,"0")&amp;"-"&amp;TEXT(C6264,"00")</f>
        <v>2026-09</v>
      </c>
      <c r="B6264" s="4" t="n">
        <v>2026</v>
      </c>
      <c r="C6264" s="4" t="n">
        <v>9</v>
      </c>
      <c r="D6264" s="9" t="s">
        <v>280</v>
      </c>
      <c r="E6264" s="9" t="s">
        <v>354</v>
      </c>
      <c r="F6264" s="12" t="str">
        <f aca="false">INDEX(品項主檔!$B$2:$B$11,MATCH($E6264,品項主檔!$A$2:$A$11,0))</f>
        <v>蔥油雞腿飯</v>
      </c>
      <c r="G6264" s="12" t="str">
        <f aca="false">INDEX(品項主檔!$C$2:$C$11,MATCH($E6264,品項主檔!$A$2:$A$11,0))</f>
        <v>主食</v>
      </c>
      <c r="H6264" s="17" t="n">
        <f aca="false">SUMIFS(品項年度售價!$D$2:$D$31,品項年度售價!$A$2:$A$31,$B6264,品項年度售價!$B$2:$B$31,$E6264)</f>
        <v>240</v>
      </c>
      <c r="I6264" s="4" t="n">
        <v>595</v>
      </c>
      <c r="J6264" s="14" t="n">
        <f aca="false">H6264*I6264</f>
        <v>142800</v>
      </c>
    </row>
    <row r="6265" customFormat="false" ht="15" hidden="false" customHeight="false" outlineLevel="0" collapsed="false">
      <c r="A6265" s="6" t="str">
        <f aca="false">TEXT(B6265,"0")&amp;"-"&amp;TEXT(C6265,"00")</f>
        <v>2026-09</v>
      </c>
      <c r="B6265" s="4" t="n">
        <v>2026</v>
      </c>
      <c r="C6265" s="4" t="n">
        <v>9</v>
      </c>
      <c r="D6265" s="9" t="s">
        <v>280</v>
      </c>
      <c r="E6265" s="9" t="s">
        <v>356</v>
      </c>
      <c r="F6265" s="12" t="str">
        <f aca="false">INDEX(品項主檔!$B$2:$B$11,MATCH($E6265,品項主檔!$A$2:$A$11,0))</f>
        <v>黑胡椒豬排飯</v>
      </c>
      <c r="G6265" s="12" t="str">
        <f aca="false">INDEX(品項主檔!$C$2:$C$11,MATCH($E6265,品項主檔!$A$2:$A$11,0))</f>
        <v>主食</v>
      </c>
      <c r="H6265" s="17" t="n">
        <f aca="false">SUMIFS(品項年度售價!$D$2:$D$31,品項年度售價!$A$2:$A$31,$B6265,品項年度售價!$B$2:$B$31,$E6265)</f>
        <v>255</v>
      </c>
      <c r="I6265" s="4" t="n">
        <v>606</v>
      </c>
      <c r="J6265" s="14" t="n">
        <f aca="false">H6265*I6265</f>
        <v>154530</v>
      </c>
    </row>
    <row r="6266" customFormat="false" ht="15" hidden="false" customHeight="false" outlineLevel="0" collapsed="false">
      <c r="A6266" s="6" t="str">
        <f aca="false">TEXT(B6266,"0")&amp;"-"&amp;TEXT(C6266,"00")</f>
        <v>2026-09</v>
      </c>
      <c r="B6266" s="4" t="n">
        <v>2026</v>
      </c>
      <c r="C6266" s="4" t="n">
        <v>9</v>
      </c>
      <c r="D6266" s="9" t="s">
        <v>280</v>
      </c>
      <c r="E6266" s="9" t="s">
        <v>358</v>
      </c>
      <c r="F6266" s="12" t="str">
        <f aca="false">INDEX(品項主檔!$B$2:$B$11,MATCH($E6266,品項主檔!$A$2:$A$11,0))</f>
        <v>麻油雞湯麵</v>
      </c>
      <c r="G6266" s="12" t="str">
        <f aca="false">INDEX(品項主檔!$C$2:$C$11,MATCH($E6266,品項主檔!$A$2:$A$11,0))</f>
        <v>主食</v>
      </c>
      <c r="H6266" s="17" t="n">
        <f aca="false">SUMIFS(品項年度售價!$D$2:$D$31,品項年度售價!$A$2:$A$31,$B6266,品項年度售價!$B$2:$B$31,$E6266)</f>
        <v>320</v>
      </c>
      <c r="I6266" s="4" t="n">
        <v>370</v>
      </c>
      <c r="J6266" s="14" t="n">
        <f aca="false">H6266*I6266</f>
        <v>118400</v>
      </c>
    </row>
    <row r="6267" customFormat="false" ht="15" hidden="false" customHeight="false" outlineLevel="0" collapsed="false">
      <c r="A6267" s="6" t="str">
        <f aca="false">TEXT(B6267,"0")&amp;"-"&amp;TEXT(C6267,"00")</f>
        <v>2026-09</v>
      </c>
      <c r="B6267" s="4" t="n">
        <v>2026</v>
      </c>
      <c r="C6267" s="4" t="n">
        <v>9</v>
      </c>
      <c r="D6267" s="9" t="s">
        <v>280</v>
      </c>
      <c r="E6267" s="9" t="s">
        <v>360</v>
      </c>
      <c r="F6267" s="12" t="str">
        <f aca="false">INDEX(品項主檔!$B$2:$B$11,MATCH($E6267,品項主檔!$A$2:$A$11,0))</f>
        <v>塔香涼麵</v>
      </c>
      <c r="G6267" s="12" t="str">
        <f aca="false">INDEX(品項主檔!$C$2:$C$11,MATCH($E6267,品項主檔!$A$2:$A$11,0))</f>
        <v>主食</v>
      </c>
      <c r="H6267" s="17" t="n">
        <f aca="false">SUMIFS(品項年度售價!$D$2:$D$31,品項年度售價!$A$2:$A$31,$B6267,品項年度售價!$B$2:$B$31,$E6267)</f>
        <v>195</v>
      </c>
      <c r="I6267" s="4" t="n">
        <v>776</v>
      </c>
      <c r="J6267" s="14" t="n">
        <f aca="false">H6267*I6267</f>
        <v>151320</v>
      </c>
    </row>
    <row r="6268" customFormat="false" ht="15" hidden="false" customHeight="false" outlineLevel="0" collapsed="false">
      <c r="A6268" s="6" t="str">
        <f aca="false">TEXT(B6268,"0")&amp;"-"&amp;TEXT(C6268,"00")</f>
        <v>2026-09</v>
      </c>
      <c r="B6268" s="4" t="n">
        <v>2026</v>
      </c>
      <c r="C6268" s="4" t="n">
        <v>9</v>
      </c>
      <c r="D6268" s="9" t="s">
        <v>280</v>
      </c>
      <c r="E6268" s="9" t="s">
        <v>362</v>
      </c>
      <c r="F6268" s="12" t="str">
        <f aca="false">INDEX(品項主檔!$B$2:$B$11,MATCH($E6268,品項主檔!$A$2:$A$11,0))</f>
        <v>海鮮炒飯</v>
      </c>
      <c r="G6268" s="12" t="str">
        <f aca="false">INDEX(品項主檔!$C$2:$C$11,MATCH($E6268,品項主檔!$A$2:$A$11,0))</f>
        <v>主食</v>
      </c>
      <c r="H6268" s="17" t="n">
        <f aca="false">SUMIFS(品項年度售價!$D$2:$D$31,品項年度售價!$A$2:$A$31,$B6268,品項年度售價!$B$2:$B$31,$E6268)</f>
        <v>265</v>
      </c>
      <c r="I6268" s="4" t="n">
        <v>586</v>
      </c>
      <c r="J6268" s="14" t="n">
        <f aca="false">H6268*I6268</f>
        <v>155290</v>
      </c>
    </row>
    <row r="6269" customFormat="false" ht="15" hidden="false" customHeight="false" outlineLevel="0" collapsed="false">
      <c r="A6269" s="6" t="str">
        <f aca="false">TEXT(B6269,"0")&amp;"-"&amp;TEXT(C6269,"00")</f>
        <v>2026-09</v>
      </c>
      <c r="B6269" s="4" t="n">
        <v>2026</v>
      </c>
      <c r="C6269" s="4" t="n">
        <v>9</v>
      </c>
      <c r="D6269" s="9" t="s">
        <v>280</v>
      </c>
      <c r="E6269" s="9" t="s">
        <v>364</v>
      </c>
      <c r="F6269" s="12" t="str">
        <f aca="false">INDEX(品項主檔!$B$2:$B$11,MATCH($E6269,品項主檔!$A$2:$A$11,0))</f>
        <v>酸辣湯</v>
      </c>
      <c r="G6269" s="12" t="str">
        <f aca="false">INDEX(品項主檔!$C$2:$C$11,MATCH($E6269,品項主檔!$A$2:$A$11,0))</f>
        <v>湯品</v>
      </c>
      <c r="H6269" s="17" t="n">
        <f aca="false">SUMIFS(品項年度售價!$D$2:$D$31,品項年度售價!$A$2:$A$31,$B6269,品項年度售價!$B$2:$B$31,$E6269)</f>
        <v>65</v>
      </c>
      <c r="I6269" s="4" t="n">
        <v>2577</v>
      </c>
      <c r="J6269" s="14" t="n">
        <f aca="false">H6269*I6269</f>
        <v>167505</v>
      </c>
    </row>
    <row r="6270" customFormat="false" ht="15" hidden="false" customHeight="false" outlineLevel="0" collapsed="false">
      <c r="A6270" s="6" t="str">
        <f aca="false">TEXT(B6270,"0")&amp;"-"&amp;TEXT(C6270,"00")</f>
        <v>2026-09</v>
      </c>
      <c r="B6270" s="4" t="n">
        <v>2026</v>
      </c>
      <c r="C6270" s="4" t="n">
        <v>9</v>
      </c>
      <c r="D6270" s="9" t="s">
        <v>280</v>
      </c>
      <c r="E6270" s="9" t="s">
        <v>367</v>
      </c>
      <c r="F6270" s="12" t="str">
        <f aca="false">INDEX(品項主檔!$B$2:$B$11,MATCH($E6270,品項主檔!$A$2:$A$11,0))</f>
        <v>招牌滷味拼盤</v>
      </c>
      <c r="G6270" s="12" t="str">
        <f aca="false">INDEX(品項主檔!$C$2:$C$11,MATCH($E6270,品項主檔!$A$2:$A$11,0))</f>
        <v>小菜</v>
      </c>
      <c r="H6270" s="17" t="n">
        <f aca="false">SUMIFS(品項年度售價!$D$2:$D$31,品項年度售價!$A$2:$A$31,$B6270,品項年度售價!$B$2:$B$31,$E6270)</f>
        <v>130</v>
      </c>
      <c r="I6270" s="4" t="n">
        <v>1844</v>
      </c>
      <c r="J6270" s="14" t="n">
        <f aca="false">H6270*I6270</f>
        <v>239720</v>
      </c>
    </row>
    <row r="6271" customFormat="false" ht="15" hidden="false" customHeight="false" outlineLevel="0" collapsed="false">
      <c r="A6271" s="6" t="str">
        <f aca="false">TEXT(B6271,"0")&amp;"-"&amp;TEXT(C6271,"00")</f>
        <v>2026-09</v>
      </c>
      <c r="B6271" s="4" t="n">
        <v>2026</v>
      </c>
      <c r="C6271" s="4" t="n">
        <v>9</v>
      </c>
      <c r="D6271" s="9" t="s">
        <v>280</v>
      </c>
      <c r="E6271" s="9" t="s">
        <v>370</v>
      </c>
      <c r="F6271" s="12" t="str">
        <f aca="false">INDEX(品項主檔!$B$2:$B$11,MATCH($E6271,品項主檔!$A$2:$A$11,0))</f>
        <v>古早味紅茶</v>
      </c>
      <c r="G6271" s="12" t="str">
        <f aca="false">INDEX(品項主檔!$C$2:$C$11,MATCH($E6271,品項主檔!$A$2:$A$11,0))</f>
        <v>飲品</v>
      </c>
      <c r="H6271" s="17" t="n">
        <f aca="false">SUMIFS(品項年度售價!$D$2:$D$31,品項年度售價!$A$2:$A$31,$B6271,品項年度售價!$B$2:$B$31,$E6271)</f>
        <v>45</v>
      </c>
      <c r="I6271" s="4" t="n">
        <v>7117</v>
      </c>
      <c r="J6271" s="14" t="n">
        <f aca="false">H6271*I6271</f>
        <v>320265</v>
      </c>
    </row>
    <row r="6272" customFormat="false" ht="15" hidden="false" customHeight="false" outlineLevel="0" collapsed="false">
      <c r="A6272" s="6" t="str">
        <f aca="false">TEXT(B6272,"0")&amp;"-"&amp;TEXT(C6272,"00")</f>
        <v>2026-09</v>
      </c>
      <c r="B6272" s="4" t="n">
        <v>2026</v>
      </c>
      <c r="C6272" s="4" t="n">
        <v>9</v>
      </c>
      <c r="D6272" s="9" t="s">
        <v>283</v>
      </c>
      <c r="E6272" s="9" t="s">
        <v>349</v>
      </c>
      <c r="F6272" s="12" t="str">
        <f aca="false">INDEX(品項主檔!$B$2:$B$11,MATCH($E6272,品項主檔!$A$2:$A$11,0))</f>
        <v>招牌牛肉麵</v>
      </c>
      <c r="G6272" s="12" t="str">
        <f aca="false">INDEX(品項主檔!$C$2:$C$11,MATCH($E6272,品項主檔!$A$2:$A$11,0))</f>
        <v>主食</v>
      </c>
      <c r="H6272" s="17" t="n">
        <f aca="false">SUMIFS(品項年度售價!$D$2:$D$31,品項年度售價!$A$2:$A$31,$B6272,品項年度售價!$B$2:$B$31,$E6272)</f>
        <v>305</v>
      </c>
      <c r="I6272" s="4" t="n">
        <v>368</v>
      </c>
      <c r="J6272" s="14" t="n">
        <f aca="false">H6272*I6272</f>
        <v>112240</v>
      </c>
    </row>
    <row r="6273" customFormat="false" ht="15" hidden="false" customHeight="false" outlineLevel="0" collapsed="false">
      <c r="A6273" s="6" t="str">
        <f aca="false">TEXT(B6273,"0")&amp;"-"&amp;TEXT(C6273,"00")</f>
        <v>2026-09</v>
      </c>
      <c r="B6273" s="4" t="n">
        <v>2026</v>
      </c>
      <c r="C6273" s="4" t="n">
        <v>9</v>
      </c>
      <c r="D6273" s="9" t="s">
        <v>283</v>
      </c>
      <c r="E6273" s="9" t="s">
        <v>352</v>
      </c>
      <c r="F6273" s="12" t="str">
        <f aca="false">INDEX(品項主檔!$B$2:$B$11,MATCH($E6273,品項主檔!$A$2:$A$11,0))</f>
        <v>三杯雞定食</v>
      </c>
      <c r="G6273" s="12" t="str">
        <f aca="false">INDEX(品項主檔!$C$2:$C$11,MATCH($E6273,品項主檔!$A$2:$A$11,0))</f>
        <v>主食</v>
      </c>
      <c r="H6273" s="17" t="n">
        <f aca="false">SUMIFS(品項年度售價!$D$2:$D$31,品項年度售價!$A$2:$A$31,$B6273,品項年度售價!$B$2:$B$31,$E6273)</f>
        <v>275</v>
      </c>
      <c r="I6273" s="4" t="n">
        <v>451</v>
      </c>
      <c r="J6273" s="14" t="n">
        <f aca="false">H6273*I6273</f>
        <v>124025</v>
      </c>
    </row>
    <row r="6274" customFormat="false" ht="15" hidden="false" customHeight="false" outlineLevel="0" collapsed="false">
      <c r="A6274" s="6" t="str">
        <f aca="false">TEXT(B6274,"0")&amp;"-"&amp;TEXT(C6274,"00")</f>
        <v>2026-09</v>
      </c>
      <c r="B6274" s="4" t="n">
        <v>2026</v>
      </c>
      <c r="C6274" s="4" t="n">
        <v>9</v>
      </c>
      <c r="D6274" s="9" t="s">
        <v>283</v>
      </c>
      <c r="E6274" s="9" t="s">
        <v>354</v>
      </c>
      <c r="F6274" s="12" t="str">
        <f aca="false">INDEX(品項主檔!$B$2:$B$11,MATCH($E6274,品項主檔!$A$2:$A$11,0))</f>
        <v>蔥油雞腿飯</v>
      </c>
      <c r="G6274" s="12" t="str">
        <f aca="false">INDEX(品項主檔!$C$2:$C$11,MATCH($E6274,品項主檔!$A$2:$A$11,0))</f>
        <v>主食</v>
      </c>
      <c r="H6274" s="17" t="n">
        <f aca="false">SUMIFS(品項年度售價!$D$2:$D$31,品項年度售價!$A$2:$A$31,$B6274,品項年度售價!$B$2:$B$31,$E6274)</f>
        <v>240</v>
      </c>
      <c r="I6274" s="4" t="n">
        <v>355</v>
      </c>
      <c r="J6274" s="14" t="n">
        <f aca="false">H6274*I6274</f>
        <v>85200</v>
      </c>
    </row>
    <row r="6275" customFormat="false" ht="15" hidden="false" customHeight="false" outlineLevel="0" collapsed="false">
      <c r="A6275" s="6" t="str">
        <f aca="false">TEXT(B6275,"0")&amp;"-"&amp;TEXT(C6275,"00")</f>
        <v>2026-09</v>
      </c>
      <c r="B6275" s="4" t="n">
        <v>2026</v>
      </c>
      <c r="C6275" s="4" t="n">
        <v>9</v>
      </c>
      <c r="D6275" s="9" t="s">
        <v>283</v>
      </c>
      <c r="E6275" s="9" t="s">
        <v>356</v>
      </c>
      <c r="F6275" s="12" t="str">
        <f aca="false">INDEX(品項主檔!$B$2:$B$11,MATCH($E6275,品項主檔!$A$2:$A$11,0))</f>
        <v>黑胡椒豬排飯</v>
      </c>
      <c r="G6275" s="12" t="str">
        <f aca="false">INDEX(品項主檔!$C$2:$C$11,MATCH($E6275,品項主檔!$A$2:$A$11,0))</f>
        <v>主食</v>
      </c>
      <c r="H6275" s="17" t="n">
        <f aca="false">SUMIFS(品項年度售價!$D$2:$D$31,品項年度售價!$A$2:$A$31,$B6275,品項年度售價!$B$2:$B$31,$E6275)</f>
        <v>255</v>
      </c>
      <c r="I6275" s="4" t="n">
        <v>384</v>
      </c>
      <c r="J6275" s="14" t="n">
        <f aca="false">H6275*I6275</f>
        <v>97920</v>
      </c>
    </row>
    <row r="6276" customFormat="false" ht="15" hidden="false" customHeight="false" outlineLevel="0" collapsed="false">
      <c r="A6276" s="6" t="str">
        <f aca="false">TEXT(B6276,"0")&amp;"-"&amp;TEXT(C6276,"00")</f>
        <v>2026-09</v>
      </c>
      <c r="B6276" s="4" t="n">
        <v>2026</v>
      </c>
      <c r="C6276" s="4" t="n">
        <v>9</v>
      </c>
      <c r="D6276" s="9" t="s">
        <v>283</v>
      </c>
      <c r="E6276" s="9" t="s">
        <v>358</v>
      </c>
      <c r="F6276" s="12" t="str">
        <f aca="false">INDEX(品項主檔!$B$2:$B$11,MATCH($E6276,品項主檔!$A$2:$A$11,0))</f>
        <v>麻油雞湯麵</v>
      </c>
      <c r="G6276" s="12" t="str">
        <f aca="false">INDEX(品項主檔!$C$2:$C$11,MATCH($E6276,品項主檔!$A$2:$A$11,0))</f>
        <v>主食</v>
      </c>
      <c r="H6276" s="17" t="n">
        <f aca="false">SUMIFS(品項年度售價!$D$2:$D$31,品項年度售價!$A$2:$A$31,$B6276,品項年度售價!$B$2:$B$31,$E6276)</f>
        <v>320</v>
      </c>
      <c r="I6276" s="4" t="n">
        <v>337</v>
      </c>
      <c r="J6276" s="14" t="n">
        <f aca="false">H6276*I6276</f>
        <v>107840</v>
      </c>
    </row>
    <row r="6277" customFormat="false" ht="15" hidden="false" customHeight="false" outlineLevel="0" collapsed="false">
      <c r="A6277" s="6" t="str">
        <f aca="false">TEXT(B6277,"0")&amp;"-"&amp;TEXT(C6277,"00")</f>
        <v>2026-09</v>
      </c>
      <c r="B6277" s="4" t="n">
        <v>2026</v>
      </c>
      <c r="C6277" s="4" t="n">
        <v>9</v>
      </c>
      <c r="D6277" s="9" t="s">
        <v>283</v>
      </c>
      <c r="E6277" s="9" t="s">
        <v>360</v>
      </c>
      <c r="F6277" s="12" t="str">
        <f aca="false">INDEX(品項主檔!$B$2:$B$11,MATCH($E6277,品項主檔!$A$2:$A$11,0))</f>
        <v>塔香涼麵</v>
      </c>
      <c r="G6277" s="12" t="str">
        <f aca="false">INDEX(品項主檔!$C$2:$C$11,MATCH($E6277,品項主檔!$A$2:$A$11,0))</f>
        <v>主食</v>
      </c>
      <c r="H6277" s="17" t="n">
        <f aca="false">SUMIFS(品項年度售價!$D$2:$D$31,品項年度售價!$A$2:$A$31,$B6277,品項年度售價!$B$2:$B$31,$E6277)</f>
        <v>195</v>
      </c>
      <c r="I6277" s="4" t="n">
        <v>558</v>
      </c>
      <c r="J6277" s="14" t="n">
        <f aca="false">H6277*I6277</f>
        <v>108810</v>
      </c>
    </row>
    <row r="6278" customFormat="false" ht="15" hidden="false" customHeight="false" outlineLevel="0" collapsed="false">
      <c r="A6278" s="6" t="str">
        <f aca="false">TEXT(B6278,"0")&amp;"-"&amp;TEXT(C6278,"00")</f>
        <v>2026-09</v>
      </c>
      <c r="B6278" s="4" t="n">
        <v>2026</v>
      </c>
      <c r="C6278" s="4" t="n">
        <v>9</v>
      </c>
      <c r="D6278" s="9" t="s">
        <v>283</v>
      </c>
      <c r="E6278" s="9" t="s">
        <v>362</v>
      </c>
      <c r="F6278" s="12" t="str">
        <f aca="false">INDEX(品項主檔!$B$2:$B$11,MATCH($E6278,品項主檔!$A$2:$A$11,0))</f>
        <v>海鮮炒飯</v>
      </c>
      <c r="G6278" s="12" t="str">
        <f aca="false">INDEX(品項主檔!$C$2:$C$11,MATCH($E6278,品項主檔!$A$2:$A$11,0))</f>
        <v>主食</v>
      </c>
      <c r="H6278" s="17" t="n">
        <f aca="false">SUMIFS(品項年度售價!$D$2:$D$31,品項年度售價!$A$2:$A$31,$B6278,品項年度售價!$B$2:$B$31,$E6278)</f>
        <v>265</v>
      </c>
      <c r="I6278" s="4" t="n">
        <v>519</v>
      </c>
      <c r="J6278" s="14" t="n">
        <f aca="false">H6278*I6278</f>
        <v>137535</v>
      </c>
    </row>
    <row r="6279" customFormat="false" ht="15" hidden="false" customHeight="false" outlineLevel="0" collapsed="false">
      <c r="A6279" s="6" t="str">
        <f aca="false">TEXT(B6279,"0")&amp;"-"&amp;TEXT(C6279,"00")</f>
        <v>2026-09</v>
      </c>
      <c r="B6279" s="4" t="n">
        <v>2026</v>
      </c>
      <c r="C6279" s="4" t="n">
        <v>9</v>
      </c>
      <c r="D6279" s="9" t="s">
        <v>283</v>
      </c>
      <c r="E6279" s="9" t="s">
        <v>364</v>
      </c>
      <c r="F6279" s="12" t="str">
        <f aca="false">INDEX(品項主檔!$B$2:$B$11,MATCH($E6279,品項主檔!$A$2:$A$11,0))</f>
        <v>酸辣湯</v>
      </c>
      <c r="G6279" s="12" t="str">
        <f aca="false">INDEX(品項主檔!$C$2:$C$11,MATCH($E6279,品項主檔!$A$2:$A$11,0))</f>
        <v>湯品</v>
      </c>
      <c r="H6279" s="17" t="n">
        <f aca="false">SUMIFS(品項年度售價!$D$2:$D$31,品項年度售價!$A$2:$A$31,$B6279,品項年度售價!$B$2:$B$31,$E6279)</f>
        <v>65</v>
      </c>
      <c r="I6279" s="4" t="n">
        <v>1696</v>
      </c>
      <c r="J6279" s="14" t="n">
        <f aca="false">H6279*I6279</f>
        <v>110240</v>
      </c>
    </row>
    <row r="6280" customFormat="false" ht="15" hidden="false" customHeight="false" outlineLevel="0" collapsed="false">
      <c r="A6280" s="6" t="str">
        <f aca="false">TEXT(B6280,"0")&amp;"-"&amp;TEXT(C6280,"00")</f>
        <v>2026-09</v>
      </c>
      <c r="B6280" s="4" t="n">
        <v>2026</v>
      </c>
      <c r="C6280" s="4" t="n">
        <v>9</v>
      </c>
      <c r="D6280" s="9" t="s">
        <v>283</v>
      </c>
      <c r="E6280" s="9" t="s">
        <v>367</v>
      </c>
      <c r="F6280" s="12" t="str">
        <f aca="false">INDEX(品項主檔!$B$2:$B$11,MATCH($E6280,品項主檔!$A$2:$A$11,0))</f>
        <v>招牌滷味拼盤</v>
      </c>
      <c r="G6280" s="12" t="str">
        <f aca="false">INDEX(品項主檔!$C$2:$C$11,MATCH($E6280,品項主檔!$A$2:$A$11,0))</f>
        <v>小菜</v>
      </c>
      <c r="H6280" s="17" t="n">
        <f aca="false">SUMIFS(品項年度售價!$D$2:$D$31,品項年度售價!$A$2:$A$31,$B6280,品項年度售價!$B$2:$B$31,$E6280)</f>
        <v>130</v>
      </c>
      <c r="I6280" s="4" t="n">
        <v>1846</v>
      </c>
      <c r="J6280" s="14" t="n">
        <f aca="false">H6280*I6280</f>
        <v>239980</v>
      </c>
    </row>
    <row r="6281" customFormat="false" ht="15" hidden="false" customHeight="false" outlineLevel="0" collapsed="false">
      <c r="A6281" s="6" t="str">
        <f aca="false">TEXT(B6281,"0")&amp;"-"&amp;TEXT(C6281,"00")</f>
        <v>2026-09</v>
      </c>
      <c r="B6281" s="4" t="n">
        <v>2026</v>
      </c>
      <c r="C6281" s="4" t="n">
        <v>9</v>
      </c>
      <c r="D6281" s="9" t="s">
        <v>283</v>
      </c>
      <c r="E6281" s="9" t="s">
        <v>370</v>
      </c>
      <c r="F6281" s="12" t="str">
        <f aca="false">INDEX(品項主檔!$B$2:$B$11,MATCH($E6281,品項主檔!$A$2:$A$11,0))</f>
        <v>古早味紅茶</v>
      </c>
      <c r="G6281" s="12" t="str">
        <f aca="false">INDEX(品項主檔!$C$2:$C$11,MATCH($E6281,品項主檔!$A$2:$A$11,0))</f>
        <v>飲品</v>
      </c>
      <c r="H6281" s="17" t="n">
        <f aca="false">SUMIFS(品項年度售價!$D$2:$D$31,品項年度售價!$A$2:$A$31,$B6281,品項年度售價!$B$2:$B$31,$E6281)</f>
        <v>45</v>
      </c>
      <c r="I6281" s="4" t="n">
        <v>5436</v>
      </c>
      <c r="J6281" s="14" t="n">
        <f aca="false">H6281*I6281</f>
        <v>244620</v>
      </c>
    </row>
    <row r="6282" customFormat="false" ht="15" hidden="false" customHeight="false" outlineLevel="0" collapsed="false">
      <c r="A6282" s="6" t="str">
        <f aca="false">TEXT(B6282,"0")&amp;"-"&amp;TEXT(C6282,"00")</f>
        <v>2026-09</v>
      </c>
      <c r="B6282" s="4" t="n">
        <v>2026</v>
      </c>
      <c r="C6282" s="4" t="n">
        <v>9</v>
      </c>
      <c r="D6282" s="9" t="s">
        <v>332</v>
      </c>
      <c r="E6282" s="9" t="s">
        <v>349</v>
      </c>
      <c r="F6282" s="12" t="str">
        <f aca="false">INDEX(品項主檔!$B$2:$B$11,MATCH($E6282,品項主檔!$A$2:$A$11,0))</f>
        <v>招牌牛肉麵</v>
      </c>
      <c r="G6282" s="12" t="str">
        <f aca="false">INDEX(品項主檔!$C$2:$C$11,MATCH($E6282,品項主檔!$A$2:$A$11,0))</f>
        <v>主食</v>
      </c>
      <c r="H6282" s="17" t="n">
        <f aca="false">SUMIFS(品項年度售價!$D$2:$D$31,品項年度售價!$A$2:$A$31,$B6282,品項年度售價!$B$2:$B$31,$E6282)</f>
        <v>305</v>
      </c>
      <c r="I6282" s="4" t="n">
        <v>247</v>
      </c>
      <c r="J6282" s="14" t="n">
        <f aca="false">H6282*I6282</f>
        <v>75335</v>
      </c>
    </row>
    <row r="6283" customFormat="false" ht="15" hidden="false" customHeight="false" outlineLevel="0" collapsed="false">
      <c r="A6283" s="6" t="str">
        <f aca="false">TEXT(B6283,"0")&amp;"-"&amp;TEXT(C6283,"00")</f>
        <v>2026-09</v>
      </c>
      <c r="B6283" s="4" t="n">
        <v>2026</v>
      </c>
      <c r="C6283" s="4" t="n">
        <v>9</v>
      </c>
      <c r="D6283" s="9" t="s">
        <v>332</v>
      </c>
      <c r="E6283" s="9" t="s">
        <v>352</v>
      </c>
      <c r="F6283" s="12" t="str">
        <f aca="false">INDEX(品項主檔!$B$2:$B$11,MATCH($E6283,品項主檔!$A$2:$A$11,0))</f>
        <v>三杯雞定食</v>
      </c>
      <c r="G6283" s="12" t="str">
        <f aca="false">INDEX(品項主檔!$C$2:$C$11,MATCH($E6283,品項主檔!$A$2:$A$11,0))</f>
        <v>主食</v>
      </c>
      <c r="H6283" s="17" t="n">
        <f aca="false">SUMIFS(品項年度售價!$D$2:$D$31,品項年度售價!$A$2:$A$31,$B6283,品項年度售價!$B$2:$B$31,$E6283)</f>
        <v>275</v>
      </c>
      <c r="I6283" s="4" t="n">
        <v>344</v>
      </c>
      <c r="J6283" s="14" t="n">
        <f aca="false">H6283*I6283</f>
        <v>94600</v>
      </c>
    </row>
    <row r="6284" customFormat="false" ht="15" hidden="false" customHeight="false" outlineLevel="0" collapsed="false">
      <c r="A6284" s="6" t="str">
        <f aca="false">TEXT(B6284,"0")&amp;"-"&amp;TEXT(C6284,"00")</f>
        <v>2026-09</v>
      </c>
      <c r="B6284" s="4" t="n">
        <v>2026</v>
      </c>
      <c r="C6284" s="4" t="n">
        <v>9</v>
      </c>
      <c r="D6284" s="9" t="s">
        <v>332</v>
      </c>
      <c r="E6284" s="9" t="s">
        <v>354</v>
      </c>
      <c r="F6284" s="12" t="str">
        <f aca="false">INDEX(品項主檔!$B$2:$B$11,MATCH($E6284,品項主檔!$A$2:$A$11,0))</f>
        <v>蔥油雞腿飯</v>
      </c>
      <c r="G6284" s="12" t="str">
        <f aca="false">INDEX(品項主檔!$C$2:$C$11,MATCH($E6284,品項主檔!$A$2:$A$11,0))</f>
        <v>主食</v>
      </c>
      <c r="H6284" s="17" t="n">
        <f aca="false">SUMIFS(品項年度售價!$D$2:$D$31,品項年度售價!$A$2:$A$31,$B6284,品項年度售價!$B$2:$B$31,$E6284)</f>
        <v>240</v>
      </c>
      <c r="I6284" s="4" t="n">
        <v>317</v>
      </c>
      <c r="J6284" s="14" t="n">
        <f aca="false">H6284*I6284</f>
        <v>76080</v>
      </c>
    </row>
    <row r="6285" customFormat="false" ht="15" hidden="false" customHeight="false" outlineLevel="0" collapsed="false">
      <c r="A6285" s="6" t="str">
        <f aca="false">TEXT(B6285,"0")&amp;"-"&amp;TEXT(C6285,"00")</f>
        <v>2026-09</v>
      </c>
      <c r="B6285" s="4" t="n">
        <v>2026</v>
      </c>
      <c r="C6285" s="4" t="n">
        <v>9</v>
      </c>
      <c r="D6285" s="9" t="s">
        <v>332</v>
      </c>
      <c r="E6285" s="9" t="s">
        <v>356</v>
      </c>
      <c r="F6285" s="12" t="str">
        <f aca="false">INDEX(品項主檔!$B$2:$B$11,MATCH($E6285,品項主檔!$A$2:$A$11,0))</f>
        <v>黑胡椒豬排飯</v>
      </c>
      <c r="G6285" s="12" t="str">
        <f aca="false">INDEX(品項主檔!$C$2:$C$11,MATCH($E6285,品項主檔!$A$2:$A$11,0))</f>
        <v>主食</v>
      </c>
      <c r="H6285" s="17" t="n">
        <f aca="false">SUMIFS(品項年度售價!$D$2:$D$31,品項年度售價!$A$2:$A$31,$B6285,品項年度售價!$B$2:$B$31,$E6285)</f>
        <v>255</v>
      </c>
      <c r="I6285" s="4" t="n">
        <v>263</v>
      </c>
      <c r="J6285" s="14" t="n">
        <f aca="false">H6285*I6285</f>
        <v>67065</v>
      </c>
    </row>
    <row r="6286" customFormat="false" ht="15" hidden="false" customHeight="false" outlineLevel="0" collapsed="false">
      <c r="A6286" s="6" t="str">
        <f aca="false">TEXT(B6286,"0")&amp;"-"&amp;TEXT(C6286,"00")</f>
        <v>2026-09</v>
      </c>
      <c r="B6286" s="4" t="n">
        <v>2026</v>
      </c>
      <c r="C6286" s="4" t="n">
        <v>9</v>
      </c>
      <c r="D6286" s="9" t="s">
        <v>332</v>
      </c>
      <c r="E6286" s="9" t="s">
        <v>358</v>
      </c>
      <c r="F6286" s="12" t="str">
        <f aca="false">INDEX(品項主檔!$B$2:$B$11,MATCH($E6286,品項主檔!$A$2:$A$11,0))</f>
        <v>麻油雞湯麵</v>
      </c>
      <c r="G6286" s="12" t="str">
        <f aca="false">INDEX(品項主檔!$C$2:$C$11,MATCH($E6286,品項主檔!$A$2:$A$11,0))</f>
        <v>主食</v>
      </c>
      <c r="H6286" s="17" t="n">
        <f aca="false">SUMIFS(品項年度售價!$D$2:$D$31,品項年度售價!$A$2:$A$31,$B6286,品項年度售價!$B$2:$B$31,$E6286)</f>
        <v>320</v>
      </c>
      <c r="I6286" s="4" t="n">
        <v>178</v>
      </c>
      <c r="J6286" s="14" t="n">
        <f aca="false">H6286*I6286</f>
        <v>56960</v>
      </c>
    </row>
    <row r="6287" customFormat="false" ht="15" hidden="false" customHeight="false" outlineLevel="0" collapsed="false">
      <c r="A6287" s="6" t="str">
        <f aca="false">TEXT(B6287,"0")&amp;"-"&amp;TEXT(C6287,"00")</f>
        <v>2026-09</v>
      </c>
      <c r="B6287" s="4" t="n">
        <v>2026</v>
      </c>
      <c r="C6287" s="4" t="n">
        <v>9</v>
      </c>
      <c r="D6287" s="9" t="s">
        <v>332</v>
      </c>
      <c r="E6287" s="9" t="s">
        <v>360</v>
      </c>
      <c r="F6287" s="12" t="str">
        <f aca="false">INDEX(品項主檔!$B$2:$B$11,MATCH($E6287,品項主檔!$A$2:$A$11,0))</f>
        <v>塔香涼麵</v>
      </c>
      <c r="G6287" s="12" t="str">
        <f aca="false">INDEX(品項主檔!$C$2:$C$11,MATCH($E6287,品項主檔!$A$2:$A$11,0))</f>
        <v>主食</v>
      </c>
      <c r="H6287" s="17" t="n">
        <f aca="false">SUMIFS(品項年度售價!$D$2:$D$31,品項年度售價!$A$2:$A$31,$B6287,品項年度售價!$B$2:$B$31,$E6287)</f>
        <v>195</v>
      </c>
      <c r="I6287" s="4" t="n">
        <v>372</v>
      </c>
      <c r="J6287" s="14" t="n">
        <f aca="false">H6287*I6287</f>
        <v>72540</v>
      </c>
    </row>
    <row r="6288" customFormat="false" ht="15" hidden="false" customHeight="false" outlineLevel="0" collapsed="false">
      <c r="A6288" s="6" t="str">
        <f aca="false">TEXT(B6288,"0")&amp;"-"&amp;TEXT(C6288,"00")</f>
        <v>2026-09</v>
      </c>
      <c r="B6288" s="4" t="n">
        <v>2026</v>
      </c>
      <c r="C6288" s="4" t="n">
        <v>9</v>
      </c>
      <c r="D6288" s="9" t="s">
        <v>332</v>
      </c>
      <c r="E6288" s="9" t="s">
        <v>362</v>
      </c>
      <c r="F6288" s="12" t="str">
        <f aca="false">INDEX(品項主檔!$B$2:$B$11,MATCH($E6288,品項主檔!$A$2:$A$11,0))</f>
        <v>海鮮炒飯</v>
      </c>
      <c r="G6288" s="12" t="str">
        <f aca="false">INDEX(品項主檔!$C$2:$C$11,MATCH($E6288,品項主檔!$A$2:$A$11,0))</f>
        <v>主食</v>
      </c>
      <c r="H6288" s="17" t="n">
        <f aca="false">SUMIFS(品項年度售價!$D$2:$D$31,品項年度售價!$A$2:$A$31,$B6288,品項年度售價!$B$2:$B$31,$E6288)</f>
        <v>265</v>
      </c>
      <c r="I6288" s="4" t="n">
        <v>342</v>
      </c>
      <c r="J6288" s="14" t="n">
        <f aca="false">H6288*I6288</f>
        <v>90630</v>
      </c>
    </row>
    <row r="6289" customFormat="false" ht="15" hidden="false" customHeight="false" outlineLevel="0" collapsed="false">
      <c r="A6289" s="6" t="str">
        <f aca="false">TEXT(B6289,"0")&amp;"-"&amp;TEXT(C6289,"00")</f>
        <v>2026-09</v>
      </c>
      <c r="B6289" s="4" t="n">
        <v>2026</v>
      </c>
      <c r="C6289" s="4" t="n">
        <v>9</v>
      </c>
      <c r="D6289" s="9" t="s">
        <v>332</v>
      </c>
      <c r="E6289" s="9" t="s">
        <v>364</v>
      </c>
      <c r="F6289" s="12" t="str">
        <f aca="false">INDEX(品項主檔!$B$2:$B$11,MATCH($E6289,品項主檔!$A$2:$A$11,0))</f>
        <v>酸辣湯</v>
      </c>
      <c r="G6289" s="12" t="str">
        <f aca="false">INDEX(品項主檔!$C$2:$C$11,MATCH($E6289,品項主檔!$A$2:$A$11,0))</f>
        <v>湯品</v>
      </c>
      <c r="H6289" s="17" t="n">
        <f aca="false">SUMIFS(品項年度售價!$D$2:$D$31,品項年度售價!$A$2:$A$31,$B6289,品項年度售價!$B$2:$B$31,$E6289)</f>
        <v>65</v>
      </c>
      <c r="I6289" s="4" t="n">
        <v>1174</v>
      </c>
      <c r="J6289" s="14" t="n">
        <f aca="false">H6289*I6289</f>
        <v>76310</v>
      </c>
    </row>
    <row r="6290" customFormat="false" ht="15" hidden="false" customHeight="false" outlineLevel="0" collapsed="false">
      <c r="A6290" s="6" t="str">
        <f aca="false">TEXT(B6290,"0")&amp;"-"&amp;TEXT(C6290,"00")</f>
        <v>2026-09</v>
      </c>
      <c r="B6290" s="4" t="n">
        <v>2026</v>
      </c>
      <c r="C6290" s="4" t="n">
        <v>9</v>
      </c>
      <c r="D6290" s="9" t="s">
        <v>332</v>
      </c>
      <c r="E6290" s="9" t="s">
        <v>367</v>
      </c>
      <c r="F6290" s="12" t="str">
        <f aca="false">INDEX(品項主檔!$B$2:$B$11,MATCH($E6290,品項主檔!$A$2:$A$11,0))</f>
        <v>招牌滷味拼盤</v>
      </c>
      <c r="G6290" s="12" t="str">
        <f aca="false">INDEX(品項主檔!$C$2:$C$11,MATCH($E6290,品項主檔!$A$2:$A$11,0))</f>
        <v>小菜</v>
      </c>
      <c r="H6290" s="17" t="n">
        <f aca="false">SUMIFS(品項年度售價!$D$2:$D$31,品項年度售價!$A$2:$A$31,$B6290,品項年度售價!$B$2:$B$31,$E6290)</f>
        <v>130</v>
      </c>
      <c r="I6290" s="4" t="n">
        <v>1036</v>
      </c>
      <c r="J6290" s="14" t="n">
        <f aca="false">H6290*I6290</f>
        <v>134680</v>
      </c>
    </row>
    <row r="6291" customFormat="false" ht="15" hidden="false" customHeight="false" outlineLevel="0" collapsed="false">
      <c r="A6291" s="6" t="str">
        <f aca="false">TEXT(B6291,"0")&amp;"-"&amp;TEXT(C6291,"00")</f>
        <v>2026-09</v>
      </c>
      <c r="B6291" s="4" t="n">
        <v>2026</v>
      </c>
      <c r="C6291" s="4" t="n">
        <v>9</v>
      </c>
      <c r="D6291" s="9" t="s">
        <v>332</v>
      </c>
      <c r="E6291" s="9" t="s">
        <v>370</v>
      </c>
      <c r="F6291" s="12" t="str">
        <f aca="false">INDEX(品項主檔!$B$2:$B$11,MATCH($E6291,品項主檔!$A$2:$A$11,0))</f>
        <v>古早味紅茶</v>
      </c>
      <c r="G6291" s="12" t="str">
        <f aca="false">INDEX(品項主檔!$C$2:$C$11,MATCH($E6291,品項主檔!$A$2:$A$11,0))</f>
        <v>飲品</v>
      </c>
      <c r="H6291" s="17" t="n">
        <f aca="false">SUMIFS(品項年度售價!$D$2:$D$31,品項年度售價!$A$2:$A$31,$B6291,品項年度售價!$B$2:$B$31,$E6291)</f>
        <v>45</v>
      </c>
      <c r="I6291" s="4" t="n">
        <v>2510</v>
      </c>
      <c r="J6291" s="14" t="n">
        <f aca="false">H6291*I6291</f>
        <v>112950</v>
      </c>
    </row>
    <row r="6292" customFormat="false" ht="15" hidden="false" customHeight="false" outlineLevel="0" collapsed="false">
      <c r="A6292" s="6" t="str">
        <f aca="false">TEXT(B6292,"0")&amp;"-"&amp;TEXT(C6292,"00")</f>
        <v>2026-09</v>
      </c>
      <c r="B6292" s="4" t="n">
        <v>2026</v>
      </c>
      <c r="C6292" s="4" t="n">
        <v>9</v>
      </c>
      <c r="D6292" s="9" t="s">
        <v>300</v>
      </c>
      <c r="E6292" s="9" t="s">
        <v>349</v>
      </c>
      <c r="F6292" s="12" t="str">
        <f aca="false">INDEX(品項主檔!$B$2:$B$11,MATCH($E6292,品項主檔!$A$2:$A$11,0))</f>
        <v>招牌牛肉麵</v>
      </c>
      <c r="G6292" s="12" t="str">
        <f aca="false">INDEX(品項主檔!$C$2:$C$11,MATCH($E6292,品項主檔!$A$2:$A$11,0))</f>
        <v>主食</v>
      </c>
      <c r="H6292" s="17" t="n">
        <f aca="false">SUMIFS(品項年度售價!$D$2:$D$31,品項年度售價!$A$2:$A$31,$B6292,品項年度售價!$B$2:$B$31,$E6292)</f>
        <v>305</v>
      </c>
      <c r="I6292" s="4" t="n">
        <v>512</v>
      </c>
      <c r="J6292" s="14" t="n">
        <f aca="false">H6292*I6292</f>
        <v>156160</v>
      </c>
    </row>
    <row r="6293" customFormat="false" ht="15" hidden="false" customHeight="false" outlineLevel="0" collapsed="false">
      <c r="A6293" s="6" t="str">
        <f aca="false">TEXT(B6293,"0")&amp;"-"&amp;TEXT(C6293,"00")</f>
        <v>2026-09</v>
      </c>
      <c r="B6293" s="4" t="n">
        <v>2026</v>
      </c>
      <c r="C6293" s="4" t="n">
        <v>9</v>
      </c>
      <c r="D6293" s="9" t="s">
        <v>300</v>
      </c>
      <c r="E6293" s="9" t="s">
        <v>352</v>
      </c>
      <c r="F6293" s="12" t="str">
        <f aca="false">INDEX(品項主檔!$B$2:$B$11,MATCH($E6293,品項主檔!$A$2:$A$11,0))</f>
        <v>三杯雞定食</v>
      </c>
      <c r="G6293" s="12" t="str">
        <f aca="false">INDEX(品項主檔!$C$2:$C$11,MATCH($E6293,品項主檔!$A$2:$A$11,0))</f>
        <v>主食</v>
      </c>
      <c r="H6293" s="17" t="n">
        <f aca="false">SUMIFS(品項年度售價!$D$2:$D$31,品項年度售價!$A$2:$A$31,$B6293,品項年度售價!$B$2:$B$31,$E6293)</f>
        <v>275</v>
      </c>
      <c r="I6293" s="4" t="n">
        <v>616</v>
      </c>
      <c r="J6293" s="14" t="n">
        <f aca="false">H6293*I6293</f>
        <v>169400</v>
      </c>
    </row>
    <row r="6294" customFormat="false" ht="15" hidden="false" customHeight="false" outlineLevel="0" collapsed="false">
      <c r="A6294" s="6" t="str">
        <f aca="false">TEXT(B6294,"0")&amp;"-"&amp;TEXT(C6294,"00")</f>
        <v>2026-09</v>
      </c>
      <c r="B6294" s="4" t="n">
        <v>2026</v>
      </c>
      <c r="C6294" s="4" t="n">
        <v>9</v>
      </c>
      <c r="D6294" s="9" t="s">
        <v>300</v>
      </c>
      <c r="E6294" s="9" t="s">
        <v>354</v>
      </c>
      <c r="F6294" s="12" t="str">
        <f aca="false">INDEX(品項主檔!$B$2:$B$11,MATCH($E6294,品項主檔!$A$2:$A$11,0))</f>
        <v>蔥油雞腿飯</v>
      </c>
      <c r="G6294" s="12" t="str">
        <f aca="false">INDEX(品項主檔!$C$2:$C$11,MATCH($E6294,品項主檔!$A$2:$A$11,0))</f>
        <v>主食</v>
      </c>
      <c r="H6294" s="17" t="n">
        <f aca="false">SUMIFS(品項年度售價!$D$2:$D$31,品項年度售價!$A$2:$A$31,$B6294,品項年度售價!$B$2:$B$31,$E6294)</f>
        <v>240</v>
      </c>
      <c r="I6294" s="4" t="n">
        <v>604</v>
      </c>
      <c r="J6294" s="14" t="n">
        <f aca="false">H6294*I6294</f>
        <v>144960</v>
      </c>
    </row>
    <row r="6295" customFormat="false" ht="15" hidden="false" customHeight="false" outlineLevel="0" collapsed="false">
      <c r="A6295" s="6" t="str">
        <f aca="false">TEXT(B6295,"0")&amp;"-"&amp;TEXT(C6295,"00")</f>
        <v>2026-09</v>
      </c>
      <c r="B6295" s="4" t="n">
        <v>2026</v>
      </c>
      <c r="C6295" s="4" t="n">
        <v>9</v>
      </c>
      <c r="D6295" s="9" t="s">
        <v>300</v>
      </c>
      <c r="E6295" s="9" t="s">
        <v>356</v>
      </c>
      <c r="F6295" s="12" t="str">
        <f aca="false">INDEX(品項主檔!$B$2:$B$11,MATCH($E6295,品項主檔!$A$2:$A$11,0))</f>
        <v>黑胡椒豬排飯</v>
      </c>
      <c r="G6295" s="12" t="str">
        <f aca="false">INDEX(品項主檔!$C$2:$C$11,MATCH($E6295,品項主檔!$A$2:$A$11,0))</f>
        <v>主食</v>
      </c>
      <c r="H6295" s="17" t="n">
        <f aca="false">SUMIFS(品項年度售價!$D$2:$D$31,品項年度售價!$A$2:$A$31,$B6295,品項年度售價!$B$2:$B$31,$E6295)</f>
        <v>255</v>
      </c>
      <c r="I6295" s="4" t="n">
        <v>668</v>
      </c>
      <c r="J6295" s="14" t="n">
        <f aca="false">H6295*I6295</f>
        <v>170340</v>
      </c>
    </row>
    <row r="6296" customFormat="false" ht="15" hidden="false" customHeight="false" outlineLevel="0" collapsed="false">
      <c r="A6296" s="6" t="str">
        <f aca="false">TEXT(B6296,"0")&amp;"-"&amp;TEXT(C6296,"00")</f>
        <v>2026-09</v>
      </c>
      <c r="B6296" s="4" t="n">
        <v>2026</v>
      </c>
      <c r="C6296" s="4" t="n">
        <v>9</v>
      </c>
      <c r="D6296" s="9" t="s">
        <v>300</v>
      </c>
      <c r="E6296" s="9" t="s">
        <v>358</v>
      </c>
      <c r="F6296" s="12" t="str">
        <f aca="false">INDEX(品項主檔!$B$2:$B$11,MATCH($E6296,品項主檔!$A$2:$A$11,0))</f>
        <v>麻油雞湯麵</v>
      </c>
      <c r="G6296" s="12" t="str">
        <f aca="false">INDEX(品項主檔!$C$2:$C$11,MATCH($E6296,品項主檔!$A$2:$A$11,0))</f>
        <v>主食</v>
      </c>
      <c r="H6296" s="17" t="n">
        <f aca="false">SUMIFS(品項年度售價!$D$2:$D$31,品項年度售價!$A$2:$A$31,$B6296,品項年度售價!$B$2:$B$31,$E6296)</f>
        <v>320</v>
      </c>
      <c r="I6296" s="4" t="n">
        <v>430</v>
      </c>
      <c r="J6296" s="14" t="n">
        <f aca="false">H6296*I6296</f>
        <v>137600</v>
      </c>
    </row>
    <row r="6297" customFormat="false" ht="15" hidden="false" customHeight="false" outlineLevel="0" collapsed="false">
      <c r="A6297" s="6" t="str">
        <f aca="false">TEXT(B6297,"0")&amp;"-"&amp;TEXT(C6297,"00")</f>
        <v>2026-09</v>
      </c>
      <c r="B6297" s="4" t="n">
        <v>2026</v>
      </c>
      <c r="C6297" s="4" t="n">
        <v>9</v>
      </c>
      <c r="D6297" s="9" t="s">
        <v>300</v>
      </c>
      <c r="E6297" s="9" t="s">
        <v>360</v>
      </c>
      <c r="F6297" s="12" t="str">
        <f aca="false">INDEX(品項主檔!$B$2:$B$11,MATCH($E6297,品項主檔!$A$2:$A$11,0))</f>
        <v>塔香涼麵</v>
      </c>
      <c r="G6297" s="12" t="str">
        <f aca="false">INDEX(品項主檔!$C$2:$C$11,MATCH($E6297,品項主檔!$A$2:$A$11,0))</f>
        <v>主食</v>
      </c>
      <c r="H6297" s="17" t="n">
        <f aca="false">SUMIFS(品項年度售價!$D$2:$D$31,品項年度售價!$A$2:$A$31,$B6297,品項年度售價!$B$2:$B$31,$E6297)</f>
        <v>195</v>
      </c>
      <c r="I6297" s="4" t="n">
        <v>762</v>
      </c>
      <c r="J6297" s="14" t="n">
        <f aca="false">H6297*I6297</f>
        <v>148590</v>
      </c>
    </row>
    <row r="6298" customFormat="false" ht="15" hidden="false" customHeight="false" outlineLevel="0" collapsed="false">
      <c r="A6298" s="6" t="str">
        <f aca="false">TEXT(B6298,"0")&amp;"-"&amp;TEXT(C6298,"00")</f>
        <v>2026-09</v>
      </c>
      <c r="B6298" s="4" t="n">
        <v>2026</v>
      </c>
      <c r="C6298" s="4" t="n">
        <v>9</v>
      </c>
      <c r="D6298" s="9" t="s">
        <v>300</v>
      </c>
      <c r="E6298" s="9" t="s">
        <v>362</v>
      </c>
      <c r="F6298" s="12" t="str">
        <f aca="false">INDEX(品項主檔!$B$2:$B$11,MATCH($E6298,品項主檔!$A$2:$A$11,0))</f>
        <v>海鮮炒飯</v>
      </c>
      <c r="G6298" s="12" t="str">
        <f aca="false">INDEX(品項主檔!$C$2:$C$11,MATCH($E6298,品項主檔!$A$2:$A$11,0))</f>
        <v>主食</v>
      </c>
      <c r="H6298" s="17" t="n">
        <f aca="false">SUMIFS(品項年度售價!$D$2:$D$31,品項年度售價!$A$2:$A$31,$B6298,品項年度售價!$B$2:$B$31,$E6298)</f>
        <v>265</v>
      </c>
      <c r="I6298" s="4" t="n">
        <v>637</v>
      </c>
      <c r="J6298" s="14" t="n">
        <f aca="false">H6298*I6298</f>
        <v>168805</v>
      </c>
    </row>
    <row r="6299" customFormat="false" ht="15" hidden="false" customHeight="false" outlineLevel="0" collapsed="false">
      <c r="A6299" s="6" t="str">
        <f aca="false">TEXT(B6299,"0")&amp;"-"&amp;TEXT(C6299,"00")</f>
        <v>2026-09</v>
      </c>
      <c r="B6299" s="4" t="n">
        <v>2026</v>
      </c>
      <c r="C6299" s="4" t="n">
        <v>9</v>
      </c>
      <c r="D6299" s="9" t="s">
        <v>300</v>
      </c>
      <c r="E6299" s="9" t="s">
        <v>364</v>
      </c>
      <c r="F6299" s="12" t="str">
        <f aca="false">INDEX(品項主檔!$B$2:$B$11,MATCH($E6299,品項主檔!$A$2:$A$11,0))</f>
        <v>酸辣湯</v>
      </c>
      <c r="G6299" s="12" t="str">
        <f aca="false">INDEX(品項主檔!$C$2:$C$11,MATCH($E6299,品項主檔!$A$2:$A$11,0))</f>
        <v>湯品</v>
      </c>
      <c r="H6299" s="17" t="n">
        <f aca="false">SUMIFS(品項年度售價!$D$2:$D$31,品項年度售價!$A$2:$A$31,$B6299,品項年度售價!$B$2:$B$31,$E6299)</f>
        <v>65</v>
      </c>
      <c r="I6299" s="4" t="n">
        <v>2177</v>
      </c>
      <c r="J6299" s="14" t="n">
        <f aca="false">H6299*I6299</f>
        <v>141505</v>
      </c>
    </row>
    <row r="6300" customFormat="false" ht="15" hidden="false" customHeight="false" outlineLevel="0" collapsed="false">
      <c r="A6300" s="6" t="str">
        <f aca="false">TEXT(B6300,"0")&amp;"-"&amp;TEXT(C6300,"00")</f>
        <v>2026-09</v>
      </c>
      <c r="B6300" s="4" t="n">
        <v>2026</v>
      </c>
      <c r="C6300" s="4" t="n">
        <v>9</v>
      </c>
      <c r="D6300" s="9" t="s">
        <v>300</v>
      </c>
      <c r="E6300" s="9" t="s">
        <v>367</v>
      </c>
      <c r="F6300" s="12" t="str">
        <f aca="false">INDEX(品項主檔!$B$2:$B$11,MATCH($E6300,品項主檔!$A$2:$A$11,0))</f>
        <v>招牌滷味拼盤</v>
      </c>
      <c r="G6300" s="12" t="str">
        <f aca="false">INDEX(品項主檔!$C$2:$C$11,MATCH($E6300,品項主檔!$A$2:$A$11,0))</f>
        <v>小菜</v>
      </c>
      <c r="H6300" s="17" t="n">
        <f aca="false">SUMIFS(品項年度售價!$D$2:$D$31,品項年度售價!$A$2:$A$31,$B6300,品項年度售價!$B$2:$B$31,$E6300)</f>
        <v>130</v>
      </c>
      <c r="I6300" s="4" t="n">
        <v>1978</v>
      </c>
      <c r="J6300" s="14" t="n">
        <f aca="false">H6300*I6300</f>
        <v>257140</v>
      </c>
    </row>
    <row r="6301" customFormat="false" ht="15" hidden="false" customHeight="false" outlineLevel="0" collapsed="false">
      <c r="A6301" s="6" t="str">
        <f aca="false">TEXT(B6301,"0")&amp;"-"&amp;TEXT(C6301,"00")</f>
        <v>2026-09</v>
      </c>
      <c r="B6301" s="4" t="n">
        <v>2026</v>
      </c>
      <c r="C6301" s="4" t="n">
        <v>9</v>
      </c>
      <c r="D6301" s="9" t="s">
        <v>300</v>
      </c>
      <c r="E6301" s="9" t="s">
        <v>370</v>
      </c>
      <c r="F6301" s="12" t="str">
        <f aca="false">INDEX(品項主檔!$B$2:$B$11,MATCH($E6301,品項主檔!$A$2:$A$11,0))</f>
        <v>古早味紅茶</v>
      </c>
      <c r="G6301" s="12" t="str">
        <f aca="false">INDEX(品項主檔!$C$2:$C$11,MATCH($E6301,品項主檔!$A$2:$A$11,0))</f>
        <v>飲品</v>
      </c>
      <c r="H6301" s="17" t="n">
        <f aca="false">SUMIFS(品項年度售價!$D$2:$D$31,品項年度售價!$A$2:$A$31,$B6301,品項年度售價!$B$2:$B$31,$E6301)</f>
        <v>45</v>
      </c>
      <c r="I6301" s="4" t="n">
        <v>5414</v>
      </c>
      <c r="J6301" s="14" t="n">
        <f aca="false">H6301*I6301</f>
        <v>243630</v>
      </c>
    </row>
    <row r="6302" customFormat="false" ht="15" hidden="false" customHeight="false" outlineLevel="0" collapsed="false">
      <c r="A6302" s="6" t="str">
        <f aca="false">TEXT(B6302,"0")&amp;"-"&amp;TEXT(C6302,"00")</f>
        <v>2026-09</v>
      </c>
      <c r="B6302" s="4" t="n">
        <v>2026</v>
      </c>
      <c r="C6302" s="4" t="n">
        <v>9</v>
      </c>
      <c r="D6302" s="9" t="s">
        <v>305</v>
      </c>
      <c r="E6302" s="9" t="s">
        <v>349</v>
      </c>
      <c r="F6302" s="12" t="str">
        <f aca="false">INDEX(品項主檔!$B$2:$B$11,MATCH($E6302,品項主檔!$A$2:$A$11,0))</f>
        <v>招牌牛肉麵</v>
      </c>
      <c r="G6302" s="12" t="str">
        <f aca="false">INDEX(品項主檔!$C$2:$C$11,MATCH($E6302,品項主檔!$A$2:$A$11,0))</f>
        <v>主食</v>
      </c>
      <c r="H6302" s="17" t="n">
        <f aca="false">SUMIFS(品項年度售價!$D$2:$D$31,品項年度售價!$A$2:$A$31,$B6302,品項年度售價!$B$2:$B$31,$E6302)</f>
        <v>305</v>
      </c>
      <c r="I6302" s="4" t="n">
        <v>438</v>
      </c>
      <c r="J6302" s="14" t="n">
        <f aca="false">H6302*I6302</f>
        <v>133590</v>
      </c>
    </row>
    <row r="6303" customFormat="false" ht="15" hidden="false" customHeight="false" outlineLevel="0" collapsed="false">
      <c r="A6303" s="6" t="str">
        <f aca="false">TEXT(B6303,"0")&amp;"-"&amp;TEXT(C6303,"00")</f>
        <v>2026-09</v>
      </c>
      <c r="B6303" s="4" t="n">
        <v>2026</v>
      </c>
      <c r="C6303" s="4" t="n">
        <v>9</v>
      </c>
      <c r="D6303" s="9" t="s">
        <v>305</v>
      </c>
      <c r="E6303" s="9" t="s">
        <v>352</v>
      </c>
      <c r="F6303" s="12" t="str">
        <f aca="false">INDEX(品項主檔!$B$2:$B$11,MATCH($E6303,品項主檔!$A$2:$A$11,0))</f>
        <v>三杯雞定食</v>
      </c>
      <c r="G6303" s="12" t="str">
        <f aca="false">INDEX(品項主檔!$C$2:$C$11,MATCH($E6303,品項主檔!$A$2:$A$11,0))</f>
        <v>主食</v>
      </c>
      <c r="H6303" s="17" t="n">
        <f aca="false">SUMIFS(品項年度售價!$D$2:$D$31,品項年度售價!$A$2:$A$31,$B6303,品項年度售價!$B$2:$B$31,$E6303)</f>
        <v>275</v>
      </c>
      <c r="I6303" s="4" t="n">
        <v>553</v>
      </c>
      <c r="J6303" s="14" t="n">
        <f aca="false">H6303*I6303</f>
        <v>152075</v>
      </c>
    </row>
    <row r="6304" customFormat="false" ht="15" hidden="false" customHeight="false" outlineLevel="0" collapsed="false">
      <c r="A6304" s="6" t="str">
        <f aca="false">TEXT(B6304,"0")&amp;"-"&amp;TEXT(C6304,"00")</f>
        <v>2026-09</v>
      </c>
      <c r="B6304" s="4" t="n">
        <v>2026</v>
      </c>
      <c r="C6304" s="4" t="n">
        <v>9</v>
      </c>
      <c r="D6304" s="9" t="s">
        <v>305</v>
      </c>
      <c r="E6304" s="9" t="s">
        <v>354</v>
      </c>
      <c r="F6304" s="12" t="str">
        <f aca="false">INDEX(品項主檔!$B$2:$B$11,MATCH($E6304,品項主檔!$A$2:$A$11,0))</f>
        <v>蔥油雞腿飯</v>
      </c>
      <c r="G6304" s="12" t="str">
        <f aca="false">INDEX(品項主檔!$C$2:$C$11,MATCH($E6304,品項主檔!$A$2:$A$11,0))</f>
        <v>主食</v>
      </c>
      <c r="H6304" s="17" t="n">
        <f aca="false">SUMIFS(品項年度售價!$D$2:$D$31,品項年度售價!$A$2:$A$31,$B6304,品項年度售價!$B$2:$B$31,$E6304)</f>
        <v>240</v>
      </c>
      <c r="I6304" s="4" t="n">
        <v>532</v>
      </c>
      <c r="J6304" s="14" t="n">
        <f aca="false">H6304*I6304</f>
        <v>127680</v>
      </c>
    </row>
    <row r="6305" customFormat="false" ht="15" hidden="false" customHeight="false" outlineLevel="0" collapsed="false">
      <c r="A6305" s="6" t="str">
        <f aca="false">TEXT(B6305,"0")&amp;"-"&amp;TEXT(C6305,"00")</f>
        <v>2026-09</v>
      </c>
      <c r="B6305" s="4" t="n">
        <v>2026</v>
      </c>
      <c r="C6305" s="4" t="n">
        <v>9</v>
      </c>
      <c r="D6305" s="9" t="s">
        <v>305</v>
      </c>
      <c r="E6305" s="9" t="s">
        <v>356</v>
      </c>
      <c r="F6305" s="12" t="str">
        <f aca="false">INDEX(品項主檔!$B$2:$B$11,MATCH($E6305,品項主檔!$A$2:$A$11,0))</f>
        <v>黑胡椒豬排飯</v>
      </c>
      <c r="G6305" s="12" t="str">
        <f aca="false">INDEX(品項主檔!$C$2:$C$11,MATCH($E6305,品項主檔!$A$2:$A$11,0))</f>
        <v>主食</v>
      </c>
      <c r="H6305" s="17" t="n">
        <f aca="false">SUMIFS(品項年度售價!$D$2:$D$31,品項年度售價!$A$2:$A$31,$B6305,品項年度售價!$B$2:$B$31,$E6305)</f>
        <v>255</v>
      </c>
      <c r="I6305" s="4" t="n">
        <v>465</v>
      </c>
      <c r="J6305" s="14" t="n">
        <f aca="false">H6305*I6305</f>
        <v>118575</v>
      </c>
    </row>
    <row r="6306" customFormat="false" ht="15" hidden="false" customHeight="false" outlineLevel="0" collapsed="false">
      <c r="A6306" s="6" t="str">
        <f aca="false">TEXT(B6306,"0")&amp;"-"&amp;TEXT(C6306,"00")</f>
        <v>2026-09</v>
      </c>
      <c r="B6306" s="4" t="n">
        <v>2026</v>
      </c>
      <c r="C6306" s="4" t="n">
        <v>9</v>
      </c>
      <c r="D6306" s="9" t="s">
        <v>305</v>
      </c>
      <c r="E6306" s="9" t="s">
        <v>358</v>
      </c>
      <c r="F6306" s="12" t="str">
        <f aca="false">INDEX(品項主檔!$B$2:$B$11,MATCH($E6306,品項主檔!$A$2:$A$11,0))</f>
        <v>麻油雞湯麵</v>
      </c>
      <c r="G6306" s="12" t="str">
        <f aca="false">INDEX(品項主檔!$C$2:$C$11,MATCH($E6306,品項主檔!$A$2:$A$11,0))</f>
        <v>主食</v>
      </c>
      <c r="H6306" s="17" t="n">
        <f aca="false">SUMIFS(品項年度售價!$D$2:$D$31,品項年度售價!$A$2:$A$31,$B6306,品項年度售價!$B$2:$B$31,$E6306)</f>
        <v>320</v>
      </c>
      <c r="I6306" s="4" t="n">
        <v>344</v>
      </c>
      <c r="J6306" s="14" t="n">
        <f aca="false">H6306*I6306</f>
        <v>110080</v>
      </c>
    </row>
    <row r="6307" customFormat="false" ht="15" hidden="false" customHeight="false" outlineLevel="0" collapsed="false">
      <c r="A6307" s="6" t="str">
        <f aca="false">TEXT(B6307,"0")&amp;"-"&amp;TEXT(C6307,"00")</f>
        <v>2026-09</v>
      </c>
      <c r="B6307" s="4" t="n">
        <v>2026</v>
      </c>
      <c r="C6307" s="4" t="n">
        <v>9</v>
      </c>
      <c r="D6307" s="9" t="s">
        <v>305</v>
      </c>
      <c r="E6307" s="9" t="s">
        <v>360</v>
      </c>
      <c r="F6307" s="12" t="str">
        <f aca="false">INDEX(品項主檔!$B$2:$B$11,MATCH($E6307,品項主檔!$A$2:$A$11,0))</f>
        <v>塔香涼麵</v>
      </c>
      <c r="G6307" s="12" t="str">
        <f aca="false">INDEX(品項主檔!$C$2:$C$11,MATCH($E6307,品項主檔!$A$2:$A$11,0))</f>
        <v>主食</v>
      </c>
      <c r="H6307" s="17" t="n">
        <f aca="false">SUMIFS(品項年度售價!$D$2:$D$31,品項年度售價!$A$2:$A$31,$B6307,品項年度售價!$B$2:$B$31,$E6307)</f>
        <v>195</v>
      </c>
      <c r="I6307" s="4" t="n">
        <v>651</v>
      </c>
      <c r="J6307" s="14" t="n">
        <f aca="false">H6307*I6307</f>
        <v>126945</v>
      </c>
    </row>
    <row r="6308" customFormat="false" ht="15" hidden="false" customHeight="false" outlineLevel="0" collapsed="false">
      <c r="A6308" s="6" t="str">
        <f aca="false">TEXT(B6308,"0")&amp;"-"&amp;TEXT(C6308,"00")</f>
        <v>2026-09</v>
      </c>
      <c r="B6308" s="4" t="n">
        <v>2026</v>
      </c>
      <c r="C6308" s="4" t="n">
        <v>9</v>
      </c>
      <c r="D6308" s="9" t="s">
        <v>305</v>
      </c>
      <c r="E6308" s="9" t="s">
        <v>362</v>
      </c>
      <c r="F6308" s="12" t="str">
        <f aca="false">INDEX(品項主檔!$B$2:$B$11,MATCH($E6308,品項主檔!$A$2:$A$11,0))</f>
        <v>海鮮炒飯</v>
      </c>
      <c r="G6308" s="12" t="str">
        <f aca="false">INDEX(品項主檔!$C$2:$C$11,MATCH($E6308,品項主檔!$A$2:$A$11,0))</f>
        <v>主食</v>
      </c>
      <c r="H6308" s="17" t="n">
        <f aca="false">SUMIFS(品項年度售價!$D$2:$D$31,品項年度售價!$A$2:$A$31,$B6308,品項年度售價!$B$2:$B$31,$E6308)</f>
        <v>265</v>
      </c>
      <c r="I6308" s="4" t="n">
        <v>465</v>
      </c>
      <c r="J6308" s="14" t="n">
        <f aca="false">H6308*I6308</f>
        <v>123225</v>
      </c>
    </row>
    <row r="6309" customFormat="false" ht="15" hidden="false" customHeight="false" outlineLevel="0" collapsed="false">
      <c r="A6309" s="6" t="str">
        <f aca="false">TEXT(B6309,"0")&amp;"-"&amp;TEXT(C6309,"00")</f>
        <v>2026-09</v>
      </c>
      <c r="B6309" s="4" t="n">
        <v>2026</v>
      </c>
      <c r="C6309" s="4" t="n">
        <v>9</v>
      </c>
      <c r="D6309" s="9" t="s">
        <v>305</v>
      </c>
      <c r="E6309" s="9" t="s">
        <v>364</v>
      </c>
      <c r="F6309" s="12" t="str">
        <f aca="false">INDEX(品項主檔!$B$2:$B$11,MATCH($E6309,品項主檔!$A$2:$A$11,0))</f>
        <v>酸辣湯</v>
      </c>
      <c r="G6309" s="12" t="str">
        <f aca="false">INDEX(品項主檔!$C$2:$C$11,MATCH($E6309,品項主檔!$A$2:$A$11,0))</f>
        <v>湯品</v>
      </c>
      <c r="H6309" s="17" t="n">
        <f aca="false">SUMIFS(品項年度售價!$D$2:$D$31,品項年度售價!$A$2:$A$31,$B6309,品項年度售價!$B$2:$B$31,$E6309)</f>
        <v>65</v>
      </c>
      <c r="I6309" s="4" t="n">
        <v>2870</v>
      </c>
      <c r="J6309" s="14" t="n">
        <f aca="false">H6309*I6309</f>
        <v>186550</v>
      </c>
    </row>
    <row r="6310" customFormat="false" ht="15" hidden="false" customHeight="false" outlineLevel="0" collapsed="false">
      <c r="A6310" s="6" t="str">
        <f aca="false">TEXT(B6310,"0")&amp;"-"&amp;TEXT(C6310,"00")</f>
        <v>2026-09</v>
      </c>
      <c r="B6310" s="4" t="n">
        <v>2026</v>
      </c>
      <c r="C6310" s="4" t="n">
        <v>9</v>
      </c>
      <c r="D6310" s="9" t="s">
        <v>305</v>
      </c>
      <c r="E6310" s="9" t="s">
        <v>367</v>
      </c>
      <c r="F6310" s="12" t="str">
        <f aca="false">INDEX(品項主檔!$B$2:$B$11,MATCH($E6310,品項主檔!$A$2:$A$11,0))</f>
        <v>招牌滷味拼盤</v>
      </c>
      <c r="G6310" s="12" t="str">
        <f aca="false">INDEX(品項主檔!$C$2:$C$11,MATCH($E6310,品項主檔!$A$2:$A$11,0))</f>
        <v>小菜</v>
      </c>
      <c r="H6310" s="17" t="n">
        <f aca="false">SUMIFS(品項年度售價!$D$2:$D$31,品項年度售價!$A$2:$A$31,$B6310,品項年度售價!$B$2:$B$31,$E6310)</f>
        <v>130</v>
      </c>
      <c r="I6310" s="4" t="n">
        <v>1848</v>
      </c>
      <c r="J6310" s="14" t="n">
        <f aca="false">H6310*I6310</f>
        <v>240240</v>
      </c>
    </row>
    <row r="6311" customFormat="false" ht="15" hidden="false" customHeight="false" outlineLevel="0" collapsed="false">
      <c r="A6311" s="6" t="str">
        <f aca="false">TEXT(B6311,"0")&amp;"-"&amp;TEXT(C6311,"00")</f>
        <v>2026-09</v>
      </c>
      <c r="B6311" s="4" t="n">
        <v>2026</v>
      </c>
      <c r="C6311" s="4" t="n">
        <v>9</v>
      </c>
      <c r="D6311" s="9" t="s">
        <v>305</v>
      </c>
      <c r="E6311" s="9" t="s">
        <v>370</v>
      </c>
      <c r="F6311" s="12" t="str">
        <f aca="false">INDEX(品項主檔!$B$2:$B$11,MATCH($E6311,品項主檔!$A$2:$A$11,0))</f>
        <v>古早味紅茶</v>
      </c>
      <c r="G6311" s="12" t="str">
        <f aca="false">INDEX(品項主檔!$C$2:$C$11,MATCH($E6311,品項主檔!$A$2:$A$11,0))</f>
        <v>飲品</v>
      </c>
      <c r="H6311" s="17" t="n">
        <f aca="false">SUMIFS(品項年度售價!$D$2:$D$31,品項年度售價!$A$2:$A$31,$B6311,品項年度售價!$B$2:$B$31,$E6311)</f>
        <v>45</v>
      </c>
      <c r="I6311" s="4" t="n">
        <v>4753</v>
      </c>
      <c r="J6311" s="14" t="n">
        <f aca="false">H6311*I6311</f>
        <v>213885</v>
      </c>
    </row>
    <row r="6312" customFormat="false" ht="15" hidden="false" customHeight="false" outlineLevel="0" collapsed="false">
      <c r="A6312" s="6" t="str">
        <f aca="false">TEXT(B6312,"0")&amp;"-"&amp;TEXT(C6312,"00")</f>
        <v>2026-09</v>
      </c>
      <c r="B6312" s="4" t="n">
        <v>2026</v>
      </c>
      <c r="C6312" s="4" t="n">
        <v>9</v>
      </c>
      <c r="D6312" s="9" t="s">
        <v>307</v>
      </c>
      <c r="E6312" s="9" t="s">
        <v>349</v>
      </c>
      <c r="F6312" s="12" t="str">
        <f aca="false">INDEX(品項主檔!$B$2:$B$11,MATCH($E6312,品項主檔!$A$2:$A$11,0))</f>
        <v>招牌牛肉麵</v>
      </c>
      <c r="G6312" s="12" t="str">
        <f aca="false">INDEX(品項主檔!$C$2:$C$11,MATCH($E6312,品項主檔!$A$2:$A$11,0))</f>
        <v>主食</v>
      </c>
      <c r="H6312" s="17" t="n">
        <f aca="false">SUMIFS(品項年度售價!$D$2:$D$31,品項年度售價!$A$2:$A$31,$B6312,品項年度售價!$B$2:$B$31,$E6312)</f>
        <v>305</v>
      </c>
      <c r="I6312" s="4" t="n">
        <v>381</v>
      </c>
      <c r="J6312" s="14" t="n">
        <f aca="false">H6312*I6312</f>
        <v>116205</v>
      </c>
    </row>
    <row r="6313" customFormat="false" ht="15" hidden="false" customHeight="false" outlineLevel="0" collapsed="false">
      <c r="A6313" s="6" t="str">
        <f aca="false">TEXT(B6313,"0")&amp;"-"&amp;TEXT(C6313,"00")</f>
        <v>2026-09</v>
      </c>
      <c r="B6313" s="4" t="n">
        <v>2026</v>
      </c>
      <c r="C6313" s="4" t="n">
        <v>9</v>
      </c>
      <c r="D6313" s="9" t="s">
        <v>307</v>
      </c>
      <c r="E6313" s="9" t="s">
        <v>352</v>
      </c>
      <c r="F6313" s="12" t="str">
        <f aca="false">INDEX(品項主檔!$B$2:$B$11,MATCH($E6313,品項主檔!$A$2:$A$11,0))</f>
        <v>三杯雞定食</v>
      </c>
      <c r="G6313" s="12" t="str">
        <f aca="false">INDEX(品項主檔!$C$2:$C$11,MATCH($E6313,品項主檔!$A$2:$A$11,0))</f>
        <v>主食</v>
      </c>
      <c r="H6313" s="17" t="n">
        <f aca="false">SUMIFS(品項年度售價!$D$2:$D$31,品項年度售價!$A$2:$A$31,$B6313,品項年度售價!$B$2:$B$31,$E6313)</f>
        <v>275</v>
      </c>
      <c r="I6313" s="4" t="n">
        <v>362</v>
      </c>
      <c r="J6313" s="14" t="n">
        <f aca="false">H6313*I6313</f>
        <v>99550</v>
      </c>
    </row>
    <row r="6314" customFormat="false" ht="15" hidden="false" customHeight="false" outlineLevel="0" collapsed="false">
      <c r="A6314" s="6" t="str">
        <f aca="false">TEXT(B6314,"0")&amp;"-"&amp;TEXT(C6314,"00")</f>
        <v>2026-09</v>
      </c>
      <c r="B6314" s="4" t="n">
        <v>2026</v>
      </c>
      <c r="C6314" s="4" t="n">
        <v>9</v>
      </c>
      <c r="D6314" s="9" t="s">
        <v>307</v>
      </c>
      <c r="E6314" s="9" t="s">
        <v>354</v>
      </c>
      <c r="F6314" s="12" t="str">
        <f aca="false">INDEX(品項主檔!$B$2:$B$11,MATCH($E6314,品項主檔!$A$2:$A$11,0))</f>
        <v>蔥油雞腿飯</v>
      </c>
      <c r="G6314" s="12" t="str">
        <f aca="false">INDEX(品項主檔!$C$2:$C$11,MATCH($E6314,品項主檔!$A$2:$A$11,0))</f>
        <v>主食</v>
      </c>
      <c r="H6314" s="17" t="n">
        <f aca="false">SUMIFS(品項年度售價!$D$2:$D$31,品項年度售價!$A$2:$A$31,$B6314,品項年度售價!$B$2:$B$31,$E6314)</f>
        <v>240</v>
      </c>
      <c r="I6314" s="4" t="n">
        <v>328</v>
      </c>
      <c r="J6314" s="14" t="n">
        <f aca="false">H6314*I6314</f>
        <v>78720</v>
      </c>
    </row>
    <row r="6315" customFormat="false" ht="15" hidden="false" customHeight="false" outlineLevel="0" collapsed="false">
      <c r="A6315" s="6" t="str">
        <f aca="false">TEXT(B6315,"0")&amp;"-"&amp;TEXT(C6315,"00")</f>
        <v>2026-09</v>
      </c>
      <c r="B6315" s="4" t="n">
        <v>2026</v>
      </c>
      <c r="C6315" s="4" t="n">
        <v>9</v>
      </c>
      <c r="D6315" s="9" t="s">
        <v>307</v>
      </c>
      <c r="E6315" s="9" t="s">
        <v>356</v>
      </c>
      <c r="F6315" s="12" t="str">
        <f aca="false">INDEX(品項主檔!$B$2:$B$11,MATCH($E6315,品項主檔!$A$2:$A$11,0))</f>
        <v>黑胡椒豬排飯</v>
      </c>
      <c r="G6315" s="12" t="str">
        <f aca="false">INDEX(品項主檔!$C$2:$C$11,MATCH($E6315,品項主檔!$A$2:$A$11,0))</f>
        <v>主食</v>
      </c>
      <c r="H6315" s="17" t="n">
        <f aca="false">SUMIFS(品項年度售價!$D$2:$D$31,品項年度售價!$A$2:$A$31,$B6315,品項年度售價!$B$2:$B$31,$E6315)</f>
        <v>255</v>
      </c>
      <c r="I6315" s="4" t="n">
        <v>343</v>
      </c>
      <c r="J6315" s="14" t="n">
        <f aca="false">H6315*I6315</f>
        <v>87465</v>
      </c>
    </row>
    <row r="6316" customFormat="false" ht="15" hidden="false" customHeight="false" outlineLevel="0" collapsed="false">
      <c r="A6316" s="6" t="str">
        <f aca="false">TEXT(B6316,"0")&amp;"-"&amp;TEXT(C6316,"00")</f>
        <v>2026-09</v>
      </c>
      <c r="B6316" s="4" t="n">
        <v>2026</v>
      </c>
      <c r="C6316" s="4" t="n">
        <v>9</v>
      </c>
      <c r="D6316" s="9" t="s">
        <v>307</v>
      </c>
      <c r="E6316" s="9" t="s">
        <v>358</v>
      </c>
      <c r="F6316" s="12" t="str">
        <f aca="false">INDEX(品項主檔!$B$2:$B$11,MATCH($E6316,品項主檔!$A$2:$A$11,0))</f>
        <v>麻油雞湯麵</v>
      </c>
      <c r="G6316" s="12" t="str">
        <f aca="false">INDEX(品項主檔!$C$2:$C$11,MATCH($E6316,品項主檔!$A$2:$A$11,0))</f>
        <v>主食</v>
      </c>
      <c r="H6316" s="17" t="n">
        <f aca="false">SUMIFS(品項年度售價!$D$2:$D$31,品項年度售價!$A$2:$A$31,$B6316,品項年度售價!$B$2:$B$31,$E6316)</f>
        <v>320</v>
      </c>
      <c r="I6316" s="4" t="n">
        <v>251</v>
      </c>
      <c r="J6316" s="14" t="n">
        <f aca="false">H6316*I6316</f>
        <v>80320</v>
      </c>
    </row>
    <row r="6317" customFormat="false" ht="15" hidden="false" customHeight="false" outlineLevel="0" collapsed="false">
      <c r="A6317" s="6" t="str">
        <f aca="false">TEXT(B6317,"0")&amp;"-"&amp;TEXT(C6317,"00")</f>
        <v>2026-09</v>
      </c>
      <c r="B6317" s="4" t="n">
        <v>2026</v>
      </c>
      <c r="C6317" s="4" t="n">
        <v>9</v>
      </c>
      <c r="D6317" s="9" t="s">
        <v>307</v>
      </c>
      <c r="E6317" s="9" t="s">
        <v>360</v>
      </c>
      <c r="F6317" s="12" t="str">
        <f aca="false">INDEX(品項主檔!$B$2:$B$11,MATCH($E6317,品項主檔!$A$2:$A$11,0))</f>
        <v>塔香涼麵</v>
      </c>
      <c r="G6317" s="12" t="str">
        <f aca="false">INDEX(品項主檔!$C$2:$C$11,MATCH($E6317,品項主檔!$A$2:$A$11,0))</f>
        <v>主食</v>
      </c>
      <c r="H6317" s="17" t="n">
        <f aca="false">SUMIFS(品項年度售價!$D$2:$D$31,品項年度售價!$A$2:$A$31,$B6317,品項年度售價!$B$2:$B$31,$E6317)</f>
        <v>195</v>
      </c>
      <c r="I6317" s="4" t="n">
        <v>492</v>
      </c>
      <c r="J6317" s="14" t="n">
        <f aca="false">H6317*I6317</f>
        <v>95940</v>
      </c>
    </row>
    <row r="6318" customFormat="false" ht="15" hidden="false" customHeight="false" outlineLevel="0" collapsed="false">
      <c r="A6318" s="6" t="str">
        <f aca="false">TEXT(B6318,"0")&amp;"-"&amp;TEXT(C6318,"00")</f>
        <v>2026-09</v>
      </c>
      <c r="B6318" s="4" t="n">
        <v>2026</v>
      </c>
      <c r="C6318" s="4" t="n">
        <v>9</v>
      </c>
      <c r="D6318" s="9" t="s">
        <v>307</v>
      </c>
      <c r="E6318" s="9" t="s">
        <v>362</v>
      </c>
      <c r="F6318" s="12" t="str">
        <f aca="false">INDEX(品項主檔!$B$2:$B$11,MATCH($E6318,品項主檔!$A$2:$A$11,0))</f>
        <v>海鮮炒飯</v>
      </c>
      <c r="G6318" s="12" t="str">
        <f aca="false">INDEX(品項主檔!$C$2:$C$11,MATCH($E6318,品項主檔!$A$2:$A$11,0))</f>
        <v>主食</v>
      </c>
      <c r="H6318" s="17" t="n">
        <f aca="false">SUMIFS(品項年度售價!$D$2:$D$31,品項年度售價!$A$2:$A$31,$B6318,品項年度售價!$B$2:$B$31,$E6318)</f>
        <v>265</v>
      </c>
      <c r="I6318" s="4" t="n">
        <v>334</v>
      </c>
      <c r="J6318" s="14" t="n">
        <f aca="false">H6318*I6318</f>
        <v>88510</v>
      </c>
    </row>
    <row r="6319" customFormat="false" ht="15" hidden="false" customHeight="false" outlineLevel="0" collapsed="false">
      <c r="A6319" s="6" t="str">
        <f aca="false">TEXT(B6319,"0")&amp;"-"&amp;TEXT(C6319,"00")</f>
        <v>2026-09</v>
      </c>
      <c r="B6319" s="4" t="n">
        <v>2026</v>
      </c>
      <c r="C6319" s="4" t="n">
        <v>9</v>
      </c>
      <c r="D6319" s="9" t="s">
        <v>307</v>
      </c>
      <c r="E6319" s="9" t="s">
        <v>364</v>
      </c>
      <c r="F6319" s="12" t="str">
        <f aca="false">INDEX(品項主檔!$B$2:$B$11,MATCH($E6319,品項主檔!$A$2:$A$11,0))</f>
        <v>酸辣湯</v>
      </c>
      <c r="G6319" s="12" t="str">
        <f aca="false">INDEX(品項主檔!$C$2:$C$11,MATCH($E6319,品項主檔!$A$2:$A$11,0))</f>
        <v>湯品</v>
      </c>
      <c r="H6319" s="17" t="n">
        <f aca="false">SUMIFS(品項年度售價!$D$2:$D$31,品項年度售價!$A$2:$A$31,$B6319,品項年度售價!$B$2:$B$31,$E6319)</f>
        <v>65</v>
      </c>
      <c r="I6319" s="4" t="n">
        <v>2196</v>
      </c>
      <c r="J6319" s="14" t="n">
        <f aca="false">H6319*I6319</f>
        <v>142740</v>
      </c>
    </row>
    <row r="6320" customFormat="false" ht="15" hidden="false" customHeight="false" outlineLevel="0" collapsed="false">
      <c r="A6320" s="6" t="str">
        <f aca="false">TEXT(B6320,"0")&amp;"-"&amp;TEXT(C6320,"00")</f>
        <v>2026-09</v>
      </c>
      <c r="B6320" s="4" t="n">
        <v>2026</v>
      </c>
      <c r="C6320" s="4" t="n">
        <v>9</v>
      </c>
      <c r="D6320" s="9" t="s">
        <v>307</v>
      </c>
      <c r="E6320" s="9" t="s">
        <v>367</v>
      </c>
      <c r="F6320" s="12" t="str">
        <f aca="false">INDEX(品項主檔!$B$2:$B$11,MATCH($E6320,品項主檔!$A$2:$A$11,0))</f>
        <v>招牌滷味拼盤</v>
      </c>
      <c r="G6320" s="12" t="str">
        <f aca="false">INDEX(品項主檔!$C$2:$C$11,MATCH($E6320,品項主檔!$A$2:$A$11,0))</f>
        <v>小菜</v>
      </c>
      <c r="H6320" s="17" t="n">
        <f aca="false">SUMIFS(品項年度售價!$D$2:$D$31,品項年度售價!$A$2:$A$31,$B6320,品項年度售價!$B$2:$B$31,$E6320)</f>
        <v>130</v>
      </c>
      <c r="I6320" s="4" t="n">
        <v>1524</v>
      </c>
      <c r="J6320" s="14" t="n">
        <f aca="false">H6320*I6320</f>
        <v>198120</v>
      </c>
    </row>
    <row r="6321" customFormat="false" ht="15" hidden="false" customHeight="false" outlineLevel="0" collapsed="false">
      <c r="A6321" s="6" t="str">
        <f aca="false">TEXT(B6321,"0")&amp;"-"&amp;TEXT(C6321,"00")</f>
        <v>2026-09</v>
      </c>
      <c r="B6321" s="4" t="n">
        <v>2026</v>
      </c>
      <c r="C6321" s="4" t="n">
        <v>9</v>
      </c>
      <c r="D6321" s="9" t="s">
        <v>307</v>
      </c>
      <c r="E6321" s="9" t="s">
        <v>370</v>
      </c>
      <c r="F6321" s="12" t="str">
        <f aca="false">INDEX(品項主檔!$B$2:$B$11,MATCH($E6321,品項主檔!$A$2:$A$11,0))</f>
        <v>古早味紅茶</v>
      </c>
      <c r="G6321" s="12" t="str">
        <f aca="false">INDEX(品項主檔!$C$2:$C$11,MATCH($E6321,品項主檔!$A$2:$A$11,0))</f>
        <v>飲品</v>
      </c>
      <c r="H6321" s="17" t="n">
        <f aca="false">SUMIFS(品項年度售價!$D$2:$D$31,品項年度售價!$A$2:$A$31,$B6321,品項年度售價!$B$2:$B$31,$E6321)</f>
        <v>45</v>
      </c>
      <c r="I6321" s="4" t="n">
        <v>3882</v>
      </c>
      <c r="J6321" s="14" t="n">
        <f aca="false">H6321*I6321</f>
        <v>174690</v>
      </c>
    </row>
    <row r="6322" customFormat="false" ht="15" hidden="false" customHeight="false" outlineLevel="0" collapsed="false">
      <c r="A6322" s="6" t="str">
        <f aca="false">TEXT(B6322,"0")&amp;"-"&amp;TEXT(C6322,"00")</f>
        <v>2026-09</v>
      </c>
      <c r="B6322" s="4" t="n">
        <v>2026</v>
      </c>
      <c r="C6322" s="4" t="n">
        <v>9</v>
      </c>
      <c r="D6322" s="9" t="s">
        <v>310</v>
      </c>
      <c r="E6322" s="9" t="s">
        <v>349</v>
      </c>
      <c r="F6322" s="12" t="str">
        <f aca="false">INDEX(品項主檔!$B$2:$B$11,MATCH($E6322,品項主檔!$A$2:$A$11,0))</f>
        <v>招牌牛肉麵</v>
      </c>
      <c r="G6322" s="12" t="str">
        <f aca="false">INDEX(品項主檔!$C$2:$C$11,MATCH($E6322,品項主檔!$A$2:$A$11,0))</f>
        <v>主食</v>
      </c>
      <c r="H6322" s="17" t="n">
        <f aca="false">SUMIFS(品項年度售價!$D$2:$D$31,品項年度售價!$A$2:$A$31,$B6322,品項年度售價!$B$2:$B$31,$E6322)</f>
        <v>305</v>
      </c>
      <c r="I6322" s="4" t="n">
        <v>226</v>
      </c>
      <c r="J6322" s="14" t="n">
        <f aca="false">H6322*I6322</f>
        <v>68930</v>
      </c>
    </row>
    <row r="6323" customFormat="false" ht="15" hidden="false" customHeight="false" outlineLevel="0" collapsed="false">
      <c r="A6323" s="6" t="str">
        <f aca="false">TEXT(B6323,"0")&amp;"-"&amp;TEXT(C6323,"00")</f>
        <v>2026-09</v>
      </c>
      <c r="B6323" s="4" t="n">
        <v>2026</v>
      </c>
      <c r="C6323" s="4" t="n">
        <v>9</v>
      </c>
      <c r="D6323" s="9" t="s">
        <v>310</v>
      </c>
      <c r="E6323" s="9" t="s">
        <v>352</v>
      </c>
      <c r="F6323" s="12" t="str">
        <f aca="false">INDEX(品項主檔!$B$2:$B$11,MATCH($E6323,品項主檔!$A$2:$A$11,0))</f>
        <v>三杯雞定食</v>
      </c>
      <c r="G6323" s="12" t="str">
        <f aca="false">INDEX(品項主檔!$C$2:$C$11,MATCH($E6323,品項主檔!$A$2:$A$11,0))</f>
        <v>主食</v>
      </c>
      <c r="H6323" s="17" t="n">
        <f aca="false">SUMIFS(品項年度售價!$D$2:$D$31,品項年度售價!$A$2:$A$31,$B6323,品項年度售價!$B$2:$B$31,$E6323)</f>
        <v>275</v>
      </c>
      <c r="I6323" s="4" t="n">
        <v>276</v>
      </c>
      <c r="J6323" s="14" t="n">
        <f aca="false">H6323*I6323</f>
        <v>75900</v>
      </c>
    </row>
    <row r="6324" customFormat="false" ht="15" hidden="false" customHeight="false" outlineLevel="0" collapsed="false">
      <c r="A6324" s="6" t="str">
        <f aca="false">TEXT(B6324,"0")&amp;"-"&amp;TEXT(C6324,"00")</f>
        <v>2026-09</v>
      </c>
      <c r="B6324" s="4" t="n">
        <v>2026</v>
      </c>
      <c r="C6324" s="4" t="n">
        <v>9</v>
      </c>
      <c r="D6324" s="9" t="s">
        <v>310</v>
      </c>
      <c r="E6324" s="9" t="s">
        <v>354</v>
      </c>
      <c r="F6324" s="12" t="str">
        <f aca="false">INDEX(品項主檔!$B$2:$B$11,MATCH($E6324,品項主檔!$A$2:$A$11,0))</f>
        <v>蔥油雞腿飯</v>
      </c>
      <c r="G6324" s="12" t="str">
        <f aca="false">INDEX(品項主檔!$C$2:$C$11,MATCH($E6324,品項主檔!$A$2:$A$11,0))</f>
        <v>主食</v>
      </c>
      <c r="H6324" s="17" t="n">
        <f aca="false">SUMIFS(品項年度售價!$D$2:$D$31,品項年度售價!$A$2:$A$31,$B6324,品項年度售價!$B$2:$B$31,$E6324)</f>
        <v>240</v>
      </c>
      <c r="I6324" s="4" t="n">
        <v>282</v>
      </c>
      <c r="J6324" s="14" t="n">
        <f aca="false">H6324*I6324</f>
        <v>67680</v>
      </c>
    </row>
    <row r="6325" customFormat="false" ht="15" hidden="false" customHeight="false" outlineLevel="0" collapsed="false">
      <c r="A6325" s="6" t="str">
        <f aca="false">TEXT(B6325,"0")&amp;"-"&amp;TEXT(C6325,"00")</f>
        <v>2026-09</v>
      </c>
      <c r="B6325" s="4" t="n">
        <v>2026</v>
      </c>
      <c r="C6325" s="4" t="n">
        <v>9</v>
      </c>
      <c r="D6325" s="9" t="s">
        <v>310</v>
      </c>
      <c r="E6325" s="9" t="s">
        <v>356</v>
      </c>
      <c r="F6325" s="12" t="str">
        <f aca="false">INDEX(品項主檔!$B$2:$B$11,MATCH($E6325,品項主檔!$A$2:$A$11,0))</f>
        <v>黑胡椒豬排飯</v>
      </c>
      <c r="G6325" s="12" t="str">
        <f aca="false">INDEX(品項主檔!$C$2:$C$11,MATCH($E6325,品項主檔!$A$2:$A$11,0))</f>
        <v>主食</v>
      </c>
      <c r="H6325" s="17" t="n">
        <f aca="false">SUMIFS(品項年度售價!$D$2:$D$31,品項年度售價!$A$2:$A$31,$B6325,品項年度售價!$B$2:$B$31,$E6325)</f>
        <v>255</v>
      </c>
      <c r="I6325" s="4" t="n">
        <v>251</v>
      </c>
      <c r="J6325" s="14" t="n">
        <f aca="false">H6325*I6325</f>
        <v>64005</v>
      </c>
    </row>
    <row r="6326" customFormat="false" ht="15" hidden="false" customHeight="false" outlineLevel="0" collapsed="false">
      <c r="A6326" s="6" t="str">
        <f aca="false">TEXT(B6326,"0")&amp;"-"&amp;TEXT(C6326,"00")</f>
        <v>2026-09</v>
      </c>
      <c r="B6326" s="4" t="n">
        <v>2026</v>
      </c>
      <c r="C6326" s="4" t="n">
        <v>9</v>
      </c>
      <c r="D6326" s="9" t="s">
        <v>310</v>
      </c>
      <c r="E6326" s="9" t="s">
        <v>358</v>
      </c>
      <c r="F6326" s="12" t="str">
        <f aca="false">INDEX(品項主檔!$B$2:$B$11,MATCH($E6326,品項主檔!$A$2:$A$11,0))</f>
        <v>麻油雞湯麵</v>
      </c>
      <c r="G6326" s="12" t="str">
        <f aca="false">INDEX(品項主檔!$C$2:$C$11,MATCH($E6326,品項主檔!$A$2:$A$11,0))</f>
        <v>主食</v>
      </c>
      <c r="H6326" s="17" t="n">
        <f aca="false">SUMIFS(品項年度售價!$D$2:$D$31,品項年度售價!$A$2:$A$31,$B6326,品項年度售價!$B$2:$B$31,$E6326)</f>
        <v>320</v>
      </c>
      <c r="I6326" s="4" t="n">
        <v>186</v>
      </c>
      <c r="J6326" s="14" t="n">
        <f aca="false">H6326*I6326</f>
        <v>59520</v>
      </c>
    </row>
    <row r="6327" customFormat="false" ht="15" hidden="false" customHeight="false" outlineLevel="0" collapsed="false">
      <c r="A6327" s="6" t="str">
        <f aca="false">TEXT(B6327,"0")&amp;"-"&amp;TEXT(C6327,"00")</f>
        <v>2026-09</v>
      </c>
      <c r="B6327" s="4" t="n">
        <v>2026</v>
      </c>
      <c r="C6327" s="4" t="n">
        <v>9</v>
      </c>
      <c r="D6327" s="9" t="s">
        <v>310</v>
      </c>
      <c r="E6327" s="9" t="s">
        <v>360</v>
      </c>
      <c r="F6327" s="12" t="str">
        <f aca="false">INDEX(品項主檔!$B$2:$B$11,MATCH($E6327,品項主檔!$A$2:$A$11,0))</f>
        <v>塔香涼麵</v>
      </c>
      <c r="G6327" s="12" t="str">
        <f aca="false">INDEX(品項主檔!$C$2:$C$11,MATCH($E6327,品項主檔!$A$2:$A$11,0))</f>
        <v>主食</v>
      </c>
      <c r="H6327" s="17" t="n">
        <f aca="false">SUMIFS(品項年度售價!$D$2:$D$31,品項年度售價!$A$2:$A$31,$B6327,品項年度售價!$B$2:$B$31,$E6327)</f>
        <v>195</v>
      </c>
      <c r="I6327" s="4" t="n">
        <v>263</v>
      </c>
      <c r="J6327" s="14" t="n">
        <f aca="false">H6327*I6327</f>
        <v>51285</v>
      </c>
    </row>
    <row r="6328" customFormat="false" ht="15" hidden="false" customHeight="false" outlineLevel="0" collapsed="false">
      <c r="A6328" s="6" t="str">
        <f aca="false">TEXT(B6328,"0")&amp;"-"&amp;TEXT(C6328,"00")</f>
        <v>2026-09</v>
      </c>
      <c r="B6328" s="4" t="n">
        <v>2026</v>
      </c>
      <c r="C6328" s="4" t="n">
        <v>9</v>
      </c>
      <c r="D6328" s="9" t="s">
        <v>310</v>
      </c>
      <c r="E6328" s="9" t="s">
        <v>362</v>
      </c>
      <c r="F6328" s="12" t="str">
        <f aca="false">INDEX(品項主檔!$B$2:$B$11,MATCH($E6328,品項主檔!$A$2:$A$11,0))</f>
        <v>海鮮炒飯</v>
      </c>
      <c r="G6328" s="12" t="str">
        <f aca="false">INDEX(品項主檔!$C$2:$C$11,MATCH($E6328,品項主檔!$A$2:$A$11,0))</f>
        <v>主食</v>
      </c>
      <c r="H6328" s="17" t="n">
        <f aca="false">SUMIFS(品項年度售價!$D$2:$D$31,品項年度售價!$A$2:$A$31,$B6328,品項年度售價!$B$2:$B$31,$E6328)</f>
        <v>265</v>
      </c>
      <c r="I6328" s="4" t="n">
        <v>245</v>
      </c>
      <c r="J6328" s="14" t="n">
        <f aca="false">H6328*I6328</f>
        <v>64925</v>
      </c>
    </row>
    <row r="6329" customFormat="false" ht="15" hidden="false" customHeight="false" outlineLevel="0" collapsed="false">
      <c r="A6329" s="6" t="str">
        <f aca="false">TEXT(B6329,"0")&amp;"-"&amp;TEXT(C6329,"00")</f>
        <v>2026-09</v>
      </c>
      <c r="B6329" s="4" t="n">
        <v>2026</v>
      </c>
      <c r="C6329" s="4" t="n">
        <v>9</v>
      </c>
      <c r="D6329" s="9" t="s">
        <v>310</v>
      </c>
      <c r="E6329" s="9" t="s">
        <v>364</v>
      </c>
      <c r="F6329" s="12" t="str">
        <f aca="false">INDEX(品項主檔!$B$2:$B$11,MATCH($E6329,品項主檔!$A$2:$A$11,0))</f>
        <v>酸辣湯</v>
      </c>
      <c r="G6329" s="12" t="str">
        <f aca="false">INDEX(品項主檔!$C$2:$C$11,MATCH($E6329,品項主檔!$A$2:$A$11,0))</f>
        <v>湯品</v>
      </c>
      <c r="H6329" s="17" t="n">
        <f aca="false">SUMIFS(品項年度售價!$D$2:$D$31,品項年度售價!$A$2:$A$31,$B6329,品項年度售價!$B$2:$B$31,$E6329)</f>
        <v>65</v>
      </c>
      <c r="I6329" s="4" t="n">
        <v>1253</v>
      </c>
      <c r="J6329" s="14" t="n">
        <f aca="false">H6329*I6329</f>
        <v>81445</v>
      </c>
    </row>
    <row r="6330" customFormat="false" ht="15" hidden="false" customHeight="false" outlineLevel="0" collapsed="false">
      <c r="A6330" s="6" t="str">
        <f aca="false">TEXT(B6330,"0")&amp;"-"&amp;TEXT(C6330,"00")</f>
        <v>2026-09</v>
      </c>
      <c r="B6330" s="4" t="n">
        <v>2026</v>
      </c>
      <c r="C6330" s="4" t="n">
        <v>9</v>
      </c>
      <c r="D6330" s="9" t="s">
        <v>310</v>
      </c>
      <c r="E6330" s="9" t="s">
        <v>367</v>
      </c>
      <c r="F6330" s="12" t="str">
        <f aca="false">INDEX(品項主檔!$B$2:$B$11,MATCH($E6330,品項主檔!$A$2:$A$11,0))</f>
        <v>招牌滷味拼盤</v>
      </c>
      <c r="G6330" s="12" t="str">
        <f aca="false">INDEX(品項主檔!$C$2:$C$11,MATCH($E6330,品項主檔!$A$2:$A$11,0))</f>
        <v>小菜</v>
      </c>
      <c r="H6330" s="17" t="n">
        <f aca="false">SUMIFS(品項年度售價!$D$2:$D$31,品項年度售價!$A$2:$A$31,$B6330,品項年度售價!$B$2:$B$31,$E6330)</f>
        <v>130</v>
      </c>
      <c r="I6330" s="4" t="n">
        <v>778</v>
      </c>
      <c r="J6330" s="14" t="n">
        <f aca="false">H6330*I6330</f>
        <v>101140</v>
      </c>
    </row>
    <row r="6331" customFormat="false" ht="15" hidden="false" customHeight="false" outlineLevel="0" collapsed="false">
      <c r="A6331" s="6" t="str">
        <f aca="false">TEXT(B6331,"0")&amp;"-"&amp;TEXT(C6331,"00")</f>
        <v>2026-09</v>
      </c>
      <c r="B6331" s="4" t="n">
        <v>2026</v>
      </c>
      <c r="C6331" s="4" t="n">
        <v>9</v>
      </c>
      <c r="D6331" s="9" t="s">
        <v>310</v>
      </c>
      <c r="E6331" s="9" t="s">
        <v>370</v>
      </c>
      <c r="F6331" s="12" t="str">
        <f aca="false">INDEX(品項主檔!$B$2:$B$11,MATCH($E6331,品項主檔!$A$2:$A$11,0))</f>
        <v>古早味紅茶</v>
      </c>
      <c r="G6331" s="12" t="str">
        <f aca="false">INDEX(品項主檔!$C$2:$C$11,MATCH($E6331,品項主檔!$A$2:$A$11,0))</f>
        <v>飲品</v>
      </c>
      <c r="H6331" s="17" t="n">
        <f aca="false">SUMIFS(品項年度售價!$D$2:$D$31,品項年度售價!$A$2:$A$31,$B6331,品項年度售價!$B$2:$B$31,$E6331)</f>
        <v>45</v>
      </c>
      <c r="I6331" s="4" t="n">
        <v>2134</v>
      </c>
      <c r="J6331" s="14" t="n">
        <f aca="false">H6331*I6331</f>
        <v>96030</v>
      </c>
    </row>
    <row r="6332" customFormat="false" ht="15" hidden="false" customHeight="false" outlineLevel="0" collapsed="false">
      <c r="A6332" s="6" t="str">
        <f aca="false">TEXT(B6332,"0")&amp;"-"&amp;TEXT(C6332,"00")</f>
        <v>2026-09</v>
      </c>
      <c r="B6332" s="4" t="n">
        <v>2026</v>
      </c>
      <c r="C6332" s="4" t="n">
        <v>9</v>
      </c>
      <c r="D6332" s="9" t="s">
        <v>318</v>
      </c>
      <c r="E6332" s="9" t="s">
        <v>349</v>
      </c>
      <c r="F6332" s="12" t="str">
        <f aca="false">INDEX(品項主檔!$B$2:$B$11,MATCH($E6332,品項主檔!$A$2:$A$11,0))</f>
        <v>招牌牛肉麵</v>
      </c>
      <c r="G6332" s="12" t="str">
        <f aca="false">INDEX(品項主檔!$C$2:$C$11,MATCH($E6332,品項主檔!$A$2:$A$11,0))</f>
        <v>主食</v>
      </c>
      <c r="H6332" s="17" t="n">
        <f aca="false">SUMIFS(品項年度售價!$D$2:$D$31,品項年度售價!$A$2:$A$31,$B6332,品項年度售價!$B$2:$B$31,$E6332)</f>
        <v>305</v>
      </c>
      <c r="I6332" s="4" t="n">
        <v>473</v>
      </c>
      <c r="J6332" s="14" t="n">
        <f aca="false">H6332*I6332</f>
        <v>144265</v>
      </c>
    </row>
    <row r="6333" customFormat="false" ht="15" hidden="false" customHeight="false" outlineLevel="0" collapsed="false">
      <c r="A6333" s="6" t="str">
        <f aca="false">TEXT(B6333,"0")&amp;"-"&amp;TEXT(C6333,"00")</f>
        <v>2026-09</v>
      </c>
      <c r="B6333" s="4" t="n">
        <v>2026</v>
      </c>
      <c r="C6333" s="4" t="n">
        <v>9</v>
      </c>
      <c r="D6333" s="9" t="s">
        <v>318</v>
      </c>
      <c r="E6333" s="9" t="s">
        <v>352</v>
      </c>
      <c r="F6333" s="12" t="str">
        <f aca="false">INDEX(品項主檔!$B$2:$B$11,MATCH($E6333,品項主檔!$A$2:$A$11,0))</f>
        <v>三杯雞定食</v>
      </c>
      <c r="G6333" s="12" t="str">
        <f aca="false">INDEX(品項主檔!$C$2:$C$11,MATCH($E6333,品項主檔!$A$2:$A$11,0))</f>
        <v>主食</v>
      </c>
      <c r="H6333" s="17" t="n">
        <f aca="false">SUMIFS(品項年度售價!$D$2:$D$31,品項年度售價!$A$2:$A$31,$B6333,品項年度售價!$B$2:$B$31,$E6333)</f>
        <v>275</v>
      </c>
      <c r="I6333" s="4" t="n">
        <v>485</v>
      </c>
      <c r="J6333" s="14" t="n">
        <f aca="false">H6333*I6333</f>
        <v>133375</v>
      </c>
    </row>
    <row r="6334" customFormat="false" ht="15" hidden="false" customHeight="false" outlineLevel="0" collapsed="false">
      <c r="A6334" s="6" t="str">
        <f aca="false">TEXT(B6334,"0")&amp;"-"&amp;TEXT(C6334,"00")</f>
        <v>2026-09</v>
      </c>
      <c r="B6334" s="4" t="n">
        <v>2026</v>
      </c>
      <c r="C6334" s="4" t="n">
        <v>9</v>
      </c>
      <c r="D6334" s="9" t="s">
        <v>318</v>
      </c>
      <c r="E6334" s="9" t="s">
        <v>354</v>
      </c>
      <c r="F6334" s="12" t="str">
        <f aca="false">INDEX(品項主檔!$B$2:$B$11,MATCH($E6334,品項主檔!$A$2:$A$11,0))</f>
        <v>蔥油雞腿飯</v>
      </c>
      <c r="G6334" s="12" t="str">
        <f aca="false">INDEX(品項主檔!$C$2:$C$11,MATCH($E6334,品項主檔!$A$2:$A$11,0))</f>
        <v>主食</v>
      </c>
      <c r="H6334" s="17" t="n">
        <f aca="false">SUMIFS(品項年度售價!$D$2:$D$31,品項年度售價!$A$2:$A$31,$B6334,品項年度售價!$B$2:$B$31,$E6334)</f>
        <v>240</v>
      </c>
      <c r="I6334" s="4" t="n">
        <v>482</v>
      </c>
      <c r="J6334" s="14" t="n">
        <f aca="false">H6334*I6334</f>
        <v>115680</v>
      </c>
    </row>
    <row r="6335" customFormat="false" ht="15" hidden="false" customHeight="false" outlineLevel="0" collapsed="false">
      <c r="A6335" s="6" t="str">
        <f aca="false">TEXT(B6335,"0")&amp;"-"&amp;TEXT(C6335,"00")</f>
        <v>2026-09</v>
      </c>
      <c r="B6335" s="4" t="n">
        <v>2026</v>
      </c>
      <c r="C6335" s="4" t="n">
        <v>9</v>
      </c>
      <c r="D6335" s="9" t="s">
        <v>318</v>
      </c>
      <c r="E6335" s="9" t="s">
        <v>356</v>
      </c>
      <c r="F6335" s="12" t="str">
        <f aca="false">INDEX(品項主檔!$B$2:$B$11,MATCH($E6335,品項主檔!$A$2:$A$11,0))</f>
        <v>黑胡椒豬排飯</v>
      </c>
      <c r="G6335" s="12" t="str">
        <f aca="false">INDEX(品項主檔!$C$2:$C$11,MATCH($E6335,品項主檔!$A$2:$A$11,0))</f>
        <v>主食</v>
      </c>
      <c r="H6335" s="17" t="n">
        <f aca="false">SUMIFS(品項年度售價!$D$2:$D$31,品項年度售價!$A$2:$A$31,$B6335,品項年度售價!$B$2:$B$31,$E6335)</f>
        <v>255</v>
      </c>
      <c r="I6335" s="4" t="n">
        <v>429</v>
      </c>
      <c r="J6335" s="14" t="n">
        <f aca="false">H6335*I6335</f>
        <v>109395</v>
      </c>
    </row>
    <row r="6336" customFormat="false" ht="15" hidden="false" customHeight="false" outlineLevel="0" collapsed="false">
      <c r="A6336" s="6" t="str">
        <f aca="false">TEXT(B6336,"0")&amp;"-"&amp;TEXT(C6336,"00")</f>
        <v>2026-09</v>
      </c>
      <c r="B6336" s="4" t="n">
        <v>2026</v>
      </c>
      <c r="C6336" s="4" t="n">
        <v>9</v>
      </c>
      <c r="D6336" s="9" t="s">
        <v>318</v>
      </c>
      <c r="E6336" s="9" t="s">
        <v>358</v>
      </c>
      <c r="F6336" s="12" t="str">
        <f aca="false">INDEX(品項主檔!$B$2:$B$11,MATCH($E6336,品項主檔!$A$2:$A$11,0))</f>
        <v>麻油雞湯麵</v>
      </c>
      <c r="G6336" s="12" t="str">
        <f aca="false">INDEX(品項主檔!$C$2:$C$11,MATCH($E6336,品項主檔!$A$2:$A$11,0))</f>
        <v>主食</v>
      </c>
      <c r="H6336" s="17" t="n">
        <f aca="false">SUMIFS(品項年度售價!$D$2:$D$31,品項年度售價!$A$2:$A$31,$B6336,品項年度售價!$B$2:$B$31,$E6336)</f>
        <v>320</v>
      </c>
      <c r="I6336" s="4" t="n">
        <v>336</v>
      </c>
      <c r="J6336" s="14" t="n">
        <f aca="false">H6336*I6336</f>
        <v>107520</v>
      </c>
    </row>
    <row r="6337" customFormat="false" ht="15" hidden="false" customHeight="false" outlineLevel="0" collapsed="false">
      <c r="A6337" s="6" t="str">
        <f aca="false">TEXT(B6337,"0")&amp;"-"&amp;TEXT(C6337,"00")</f>
        <v>2026-09</v>
      </c>
      <c r="B6337" s="4" t="n">
        <v>2026</v>
      </c>
      <c r="C6337" s="4" t="n">
        <v>9</v>
      </c>
      <c r="D6337" s="9" t="s">
        <v>318</v>
      </c>
      <c r="E6337" s="9" t="s">
        <v>360</v>
      </c>
      <c r="F6337" s="12" t="str">
        <f aca="false">INDEX(品項主檔!$B$2:$B$11,MATCH($E6337,品項主檔!$A$2:$A$11,0))</f>
        <v>塔香涼麵</v>
      </c>
      <c r="G6337" s="12" t="str">
        <f aca="false">INDEX(品項主檔!$C$2:$C$11,MATCH($E6337,品項主檔!$A$2:$A$11,0))</f>
        <v>主食</v>
      </c>
      <c r="H6337" s="17" t="n">
        <f aca="false">SUMIFS(品項年度售價!$D$2:$D$31,品項年度售價!$A$2:$A$31,$B6337,品項年度售價!$B$2:$B$31,$E6337)</f>
        <v>195</v>
      </c>
      <c r="I6337" s="4" t="n">
        <v>489</v>
      </c>
      <c r="J6337" s="14" t="n">
        <f aca="false">H6337*I6337</f>
        <v>95355</v>
      </c>
    </row>
    <row r="6338" customFormat="false" ht="15" hidden="false" customHeight="false" outlineLevel="0" collapsed="false">
      <c r="A6338" s="6" t="str">
        <f aca="false">TEXT(B6338,"0")&amp;"-"&amp;TEXT(C6338,"00")</f>
        <v>2026-09</v>
      </c>
      <c r="B6338" s="4" t="n">
        <v>2026</v>
      </c>
      <c r="C6338" s="4" t="n">
        <v>9</v>
      </c>
      <c r="D6338" s="9" t="s">
        <v>318</v>
      </c>
      <c r="E6338" s="9" t="s">
        <v>362</v>
      </c>
      <c r="F6338" s="12" t="str">
        <f aca="false">INDEX(品項主檔!$B$2:$B$11,MATCH($E6338,品項主檔!$A$2:$A$11,0))</f>
        <v>海鮮炒飯</v>
      </c>
      <c r="G6338" s="12" t="str">
        <f aca="false">INDEX(品項主檔!$C$2:$C$11,MATCH($E6338,品項主檔!$A$2:$A$11,0))</f>
        <v>主食</v>
      </c>
      <c r="H6338" s="17" t="n">
        <f aca="false">SUMIFS(品項年度售價!$D$2:$D$31,品項年度售價!$A$2:$A$31,$B6338,品項年度售價!$B$2:$B$31,$E6338)</f>
        <v>265</v>
      </c>
      <c r="I6338" s="4" t="n">
        <v>346</v>
      </c>
      <c r="J6338" s="14" t="n">
        <f aca="false">H6338*I6338</f>
        <v>91690</v>
      </c>
    </row>
    <row r="6339" customFormat="false" ht="15" hidden="false" customHeight="false" outlineLevel="0" collapsed="false">
      <c r="A6339" s="6" t="str">
        <f aca="false">TEXT(B6339,"0")&amp;"-"&amp;TEXT(C6339,"00")</f>
        <v>2026-09</v>
      </c>
      <c r="B6339" s="4" t="n">
        <v>2026</v>
      </c>
      <c r="C6339" s="4" t="n">
        <v>9</v>
      </c>
      <c r="D6339" s="9" t="s">
        <v>318</v>
      </c>
      <c r="E6339" s="9" t="s">
        <v>364</v>
      </c>
      <c r="F6339" s="12" t="str">
        <f aca="false">INDEX(品項主檔!$B$2:$B$11,MATCH($E6339,品項主檔!$A$2:$A$11,0))</f>
        <v>酸辣湯</v>
      </c>
      <c r="G6339" s="12" t="str">
        <f aca="false">INDEX(品項主檔!$C$2:$C$11,MATCH($E6339,品項主檔!$A$2:$A$11,0))</f>
        <v>湯品</v>
      </c>
      <c r="H6339" s="17" t="n">
        <f aca="false">SUMIFS(品項年度售價!$D$2:$D$31,品項年度售價!$A$2:$A$31,$B6339,品項年度售價!$B$2:$B$31,$E6339)</f>
        <v>65</v>
      </c>
      <c r="I6339" s="4" t="n">
        <v>1744</v>
      </c>
      <c r="J6339" s="14" t="n">
        <f aca="false">H6339*I6339</f>
        <v>113360</v>
      </c>
    </row>
    <row r="6340" customFormat="false" ht="15" hidden="false" customHeight="false" outlineLevel="0" collapsed="false">
      <c r="A6340" s="6" t="str">
        <f aca="false">TEXT(B6340,"0")&amp;"-"&amp;TEXT(C6340,"00")</f>
        <v>2026-09</v>
      </c>
      <c r="B6340" s="4" t="n">
        <v>2026</v>
      </c>
      <c r="C6340" s="4" t="n">
        <v>9</v>
      </c>
      <c r="D6340" s="9" t="s">
        <v>318</v>
      </c>
      <c r="E6340" s="9" t="s">
        <v>367</v>
      </c>
      <c r="F6340" s="12" t="str">
        <f aca="false">INDEX(品項主檔!$B$2:$B$11,MATCH($E6340,品項主檔!$A$2:$A$11,0))</f>
        <v>招牌滷味拼盤</v>
      </c>
      <c r="G6340" s="12" t="str">
        <f aca="false">INDEX(品項主檔!$C$2:$C$11,MATCH($E6340,品項主檔!$A$2:$A$11,0))</f>
        <v>小菜</v>
      </c>
      <c r="H6340" s="17" t="n">
        <f aca="false">SUMIFS(品項年度售價!$D$2:$D$31,品項年度售價!$A$2:$A$31,$B6340,品項年度售價!$B$2:$B$31,$E6340)</f>
        <v>130</v>
      </c>
      <c r="I6340" s="4" t="n">
        <v>1744</v>
      </c>
      <c r="J6340" s="14" t="n">
        <f aca="false">H6340*I6340</f>
        <v>226720</v>
      </c>
    </row>
    <row r="6341" customFormat="false" ht="15" hidden="false" customHeight="false" outlineLevel="0" collapsed="false">
      <c r="A6341" s="6" t="str">
        <f aca="false">TEXT(B6341,"0")&amp;"-"&amp;TEXT(C6341,"00")</f>
        <v>2026-09</v>
      </c>
      <c r="B6341" s="4" t="n">
        <v>2026</v>
      </c>
      <c r="C6341" s="4" t="n">
        <v>9</v>
      </c>
      <c r="D6341" s="9" t="s">
        <v>318</v>
      </c>
      <c r="E6341" s="9" t="s">
        <v>370</v>
      </c>
      <c r="F6341" s="12" t="str">
        <f aca="false">INDEX(品項主檔!$B$2:$B$11,MATCH($E6341,品項主檔!$A$2:$A$11,0))</f>
        <v>古早味紅茶</v>
      </c>
      <c r="G6341" s="12" t="str">
        <f aca="false">INDEX(品項主檔!$C$2:$C$11,MATCH($E6341,品項主檔!$A$2:$A$11,0))</f>
        <v>飲品</v>
      </c>
      <c r="H6341" s="17" t="n">
        <f aca="false">SUMIFS(品項年度售價!$D$2:$D$31,品項年度售價!$A$2:$A$31,$B6341,品項年度售價!$B$2:$B$31,$E6341)</f>
        <v>45</v>
      </c>
      <c r="I6341" s="4" t="n">
        <v>4314</v>
      </c>
      <c r="J6341" s="14" t="n">
        <f aca="false">H6341*I6341</f>
        <v>194130</v>
      </c>
    </row>
    <row r="6342" customFormat="false" ht="15" hidden="false" customHeight="false" outlineLevel="0" collapsed="false">
      <c r="A6342" s="6" t="str">
        <f aca="false">TEXT(B6342,"0")&amp;"-"&amp;TEXT(C6342,"00")</f>
        <v>2026-09</v>
      </c>
      <c r="B6342" s="4" t="n">
        <v>2026</v>
      </c>
      <c r="C6342" s="4" t="n">
        <v>9</v>
      </c>
      <c r="D6342" s="9" t="s">
        <v>323</v>
      </c>
      <c r="E6342" s="9" t="s">
        <v>349</v>
      </c>
      <c r="F6342" s="12" t="str">
        <f aca="false">INDEX(品項主檔!$B$2:$B$11,MATCH($E6342,品項主檔!$A$2:$A$11,0))</f>
        <v>招牌牛肉麵</v>
      </c>
      <c r="G6342" s="12" t="str">
        <f aca="false">INDEX(品項主檔!$C$2:$C$11,MATCH($E6342,品項主檔!$A$2:$A$11,0))</f>
        <v>主食</v>
      </c>
      <c r="H6342" s="17" t="n">
        <f aca="false">SUMIFS(品項年度售價!$D$2:$D$31,品項年度售價!$A$2:$A$31,$B6342,品項年度售價!$B$2:$B$31,$E6342)</f>
        <v>305</v>
      </c>
      <c r="I6342" s="4" t="n">
        <v>344</v>
      </c>
      <c r="J6342" s="14" t="n">
        <f aca="false">H6342*I6342</f>
        <v>104920</v>
      </c>
    </row>
    <row r="6343" customFormat="false" ht="15" hidden="false" customHeight="false" outlineLevel="0" collapsed="false">
      <c r="A6343" s="6" t="str">
        <f aca="false">TEXT(B6343,"0")&amp;"-"&amp;TEXT(C6343,"00")</f>
        <v>2026-09</v>
      </c>
      <c r="B6343" s="4" t="n">
        <v>2026</v>
      </c>
      <c r="C6343" s="4" t="n">
        <v>9</v>
      </c>
      <c r="D6343" s="9" t="s">
        <v>323</v>
      </c>
      <c r="E6343" s="9" t="s">
        <v>352</v>
      </c>
      <c r="F6343" s="12" t="str">
        <f aca="false">INDEX(品項主檔!$B$2:$B$11,MATCH($E6343,品項主檔!$A$2:$A$11,0))</f>
        <v>三杯雞定食</v>
      </c>
      <c r="G6343" s="12" t="str">
        <f aca="false">INDEX(品項主檔!$C$2:$C$11,MATCH($E6343,品項主檔!$A$2:$A$11,0))</f>
        <v>主食</v>
      </c>
      <c r="H6343" s="17" t="n">
        <f aca="false">SUMIFS(品項年度售價!$D$2:$D$31,品項年度售價!$A$2:$A$31,$B6343,品項年度售價!$B$2:$B$31,$E6343)</f>
        <v>275</v>
      </c>
      <c r="I6343" s="4" t="n">
        <v>371</v>
      </c>
      <c r="J6343" s="14" t="n">
        <f aca="false">H6343*I6343</f>
        <v>102025</v>
      </c>
    </row>
    <row r="6344" customFormat="false" ht="15" hidden="false" customHeight="false" outlineLevel="0" collapsed="false">
      <c r="A6344" s="6" t="str">
        <f aca="false">TEXT(B6344,"0")&amp;"-"&amp;TEXT(C6344,"00")</f>
        <v>2026-09</v>
      </c>
      <c r="B6344" s="4" t="n">
        <v>2026</v>
      </c>
      <c r="C6344" s="4" t="n">
        <v>9</v>
      </c>
      <c r="D6344" s="9" t="s">
        <v>323</v>
      </c>
      <c r="E6344" s="9" t="s">
        <v>354</v>
      </c>
      <c r="F6344" s="12" t="str">
        <f aca="false">INDEX(品項主檔!$B$2:$B$11,MATCH($E6344,品項主檔!$A$2:$A$11,0))</f>
        <v>蔥油雞腿飯</v>
      </c>
      <c r="G6344" s="12" t="str">
        <f aca="false">INDEX(品項主檔!$C$2:$C$11,MATCH($E6344,品項主檔!$A$2:$A$11,0))</f>
        <v>主食</v>
      </c>
      <c r="H6344" s="17" t="n">
        <f aca="false">SUMIFS(品項年度售價!$D$2:$D$31,品項年度售價!$A$2:$A$31,$B6344,品項年度售價!$B$2:$B$31,$E6344)</f>
        <v>240</v>
      </c>
      <c r="I6344" s="4" t="n">
        <v>382</v>
      </c>
      <c r="J6344" s="14" t="n">
        <f aca="false">H6344*I6344</f>
        <v>91680</v>
      </c>
    </row>
    <row r="6345" customFormat="false" ht="15" hidden="false" customHeight="false" outlineLevel="0" collapsed="false">
      <c r="A6345" s="6" t="str">
        <f aca="false">TEXT(B6345,"0")&amp;"-"&amp;TEXT(C6345,"00")</f>
        <v>2026-09</v>
      </c>
      <c r="B6345" s="4" t="n">
        <v>2026</v>
      </c>
      <c r="C6345" s="4" t="n">
        <v>9</v>
      </c>
      <c r="D6345" s="9" t="s">
        <v>323</v>
      </c>
      <c r="E6345" s="9" t="s">
        <v>356</v>
      </c>
      <c r="F6345" s="12" t="str">
        <f aca="false">INDEX(品項主檔!$B$2:$B$11,MATCH($E6345,品項主檔!$A$2:$A$11,0))</f>
        <v>黑胡椒豬排飯</v>
      </c>
      <c r="G6345" s="12" t="str">
        <f aca="false">INDEX(品項主檔!$C$2:$C$11,MATCH($E6345,品項主檔!$A$2:$A$11,0))</f>
        <v>主食</v>
      </c>
      <c r="H6345" s="17" t="n">
        <f aca="false">SUMIFS(品項年度售價!$D$2:$D$31,品項年度售價!$A$2:$A$31,$B6345,品項年度售價!$B$2:$B$31,$E6345)</f>
        <v>255</v>
      </c>
      <c r="I6345" s="4" t="n">
        <v>392</v>
      </c>
      <c r="J6345" s="14" t="n">
        <f aca="false">H6345*I6345</f>
        <v>99960</v>
      </c>
    </row>
    <row r="6346" customFormat="false" ht="15" hidden="false" customHeight="false" outlineLevel="0" collapsed="false">
      <c r="A6346" s="6" t="str">
        <f aca="false">TEXT(B6346,"0")&amp;"-"&amp;TEXT(C6346,"00")</f>
        <v>2026-09</v>
      </c>
      <c r="B6346" s="4" t="n">
        <v>2026</v>
      </c>
      <c r="C6346" s="4" t="n">
        <v>9</v>
      </c>
      <c r="D6346" s="9" t="s">
        <v>323</v>
      </c>
      <c r="E6346" s="9" t="s">
        <v>358</v>
      </c>
      <c r="F6346" s="12" t="str">
        <f aca="false">INDEX(品項主檔!$B$2:$B$11,MATCH($E6346,品項主檔!$A$2:$A$11,0))</f>
        <v>麻油雞湯麵</v>
      </c>
      <c r="G6346" s="12" t="str">
        <f aca="false">INDEX(品項主檔!$C$2:$C$11,MATCH($E6346,品項主檔!$A$2:$A$11,0))</f>
        <v>主食</v>
      </c>
      <c r="H6346" s="17" t="n">
        <f aca="false">SUMIFS(品項年度售價!$D$2:$D$31,品項年度售價!$A$2:$A$31,$B6346,品項年度售價!$B$2:$B$31,$E6346)</f>
        <v>320</v>
      </c>
      <c r="I6346" s="4" t="n">
        <v>190</v>
      </c>
      <c r="J6346" s="14" t="n">
        <f aca="false">H6346*I6346</f>
        <v>60800</v>
      </c>
    </row>
    <row r="6347" customFormat="false" ht="15" hidden="false" customHeight="false" outlineLevel="0" collapsed="false">
      <c r="A6347" s="6" t="str">
        <f aca="false">TEXT(B6347,"0")&amp;"-"&amp;TEXT(C6347,"00")</f>
        <v>2026-09</v>
      </c>
      <c r="B6347" s="4" t="n">
        <v>2026</v>
      </c>
      <c r="C6347" s="4" t="n">
        <v>9</v>
      </c>
      <c r="D6347" s="9" t="s">
        <v>323</v>
      </c>
      <c r="E6347" s="9" t="s">
        <v>360</v>
      </c>
      <c r="F6347" s="12" t="str">
        <f aca="false">INDEX(品項主檔!$B$2:$B$11,MATCH($E6347,品項主檔!$A$2:$A$11,0))</f>
        <v>塔香涼麵</v>
      </c>
      <c r="G6347" s="12" t="str">
        <f aca="false">INDEX(品項主檔!$C$2:$C$11,MATCH($E6347,品項主檔!$A$2:$A$11,0))</f>
        <v>主食</v>
      </c>
      <c r="H6347" s="17" t="n">
        <f aca="false">SUMIFS(品項年度售價!$D$2:$D$31,品項年度售價!$A$2:$A$31,$B6347,品項年度售價!$B$2:$B$31,$E6347)</f>
        <v>195</v>
      </c>
      <c r="I6347" s="4" t="n">
        <v>366</v>
      </c>
      <c r="J6347" s="14" t="n">
        <f aca="false">H6347*I6347</f>
        <v>71370</v>
      </c>
    </row>
    <row r="6348" customFormat="false" ht="15" hidden="false" customHeight="false" outlineLevel="0" collapsed="false">
      <c r="A6348" s="6" t="str">
        <f aca="false">TEXT(B6348,"0")&amp;"-"&amp;TEXT(C6348,"00")</f>
        <v>2026-09</v>
      </c>
      <c r="B6348" s="4" t="n">
        <v>2026</v>
      </c>
      <c r="C6348" s="4" t="n">
        <v>9</v>
      </c>
      <c r="D6348" s="9" t="s">
        <v>323</v>
      </c>
      <c r="E6348" s="9" t="s">
        <v>362</v>
      </c>
      <c r="F6348" s="12" t="str">
        <f aca="false">INDEX(品項主檔!$B$2:$B$11,MATCH($E6348,品項主檔!$A$2:$A$11,0))</f>
        <v>海鮮炒飯</v>
      </c>
      <c r="G6348" s="12" t="str">
        <f aca="false">INDEX(品項主檔!$C$2:$C$11,MATCH($E6348,品項主檔!$A$2:$A$11,0))</f>
        <v>主食</v>
      </c>
      <c r="H6348" s="17" t="n">
        <f aca="false">SUMIFS(品項年度售價!$D$2:$D$31,品項年度售價!$A$2:$A$31,$B6348,品項年度售價!$B$2:$B$31,$E6348)</f>
        <v>265</v>
      </c>
      <c r="I6348" s="4" t="n">
        <v>381</v>
      </c>
      <c r="J6348" s="14" t="n">
        <f aca="false">H6348*I6348</f>
        <v>100965</v>
      </c>
    </row>
    <row r="6349" customFormat="false" ht="15" hidden="false" customHeight="false" outlineLevel="0" collapsed="false">
      <c r="A6349" s="6" t="str">
        <f aca="false">TEXT(B6349,"0")&amp;"-"&amp;TEXT(C6349,"00")</f>
        <v>2026-09</v>
      </c>
      <c r="B6349" s="4" t="n">
        <v>2026</v>
      </c>
      <c r="C6349" s="4" t="n">
        <v>9</v>
      </c>
      <c r="D6349" s="9" t="s">
        <v>323</v>
      </c>
      <c r="E6349" s="9" t="s">
        <v>364</v>
      </c>
      <c r="F6349" s="12" t="str">
        <f aca="false">INDEX(品項主檔!$B$2:$B$11,MATCH($E6349,品項主檔!$A$2:$A$11,0))</f>
        <v>酸辣湯</v>
      </c>
      <c r="G6349" s="12" t="str">
        <f aca="false">INDEX(品項主檔!$C$2:$C$11,MATCH($E6349,品項主檔!$A$2:$A$11,0))</f>
        <v>湯品</v>
      </c>
      <c r="H6349" s="17" t="n">
        <f aca="false">SUMIFS(品項年度售價!$D$2:$D$31,品項年度售價!$A$2:$A$31,$B6349,品項年度售價!$B$2:$B$31,$E6349)</f>
        <v>65</v>
      </c>
      <c r="I6349" s="4" t="n">
        <v>1182</v>
      </c>
      <c r="J6349" s="14" t="n">
        <f aca="false">H6349*I6349</f>
        <v>76830</v>
      </c>
    </row>
    <row r="6350" customFormat="false" ht="15" hidden="false" customHeight="false" outlineLevel="0" collapsed="false">
      <c r="A6350" s="6" t="str">
        <f aca="false">TEXT(B6350,"0")&amp;"-"&amp;TEXT(C6350,"00")</f>
        <v>2026-09</v>
      </c>
      <c r="B6350" s="4" t="n">
        <v>2026</v>
      </c>
      <c r="C6350" s="4" t="n">
        <v>9</v>
      </c>
      <c r="D6350" s="9" t="s">
        <v>323</v>
      </c>
      <c r="E6350" s="9" t="s">
        <v>367</v>
      </c>
      <c r="F6350" s="12" t="str">
        <f aca="false">INDEX(品項主檔!$B$2:$B$11,MATCH($E6350,品項主檔!$A$2:$A$11,0))</f>
        <v>招牌滷味拼盤</v>
      </c>
      <c r="G6350" s="12" t="str">
        <f aca="false">INDEX(品項主檔!$C$2:$C$11,MATCH($E6350,品項主檔!$A$2:$A$11,0))</f>
        <v>小菜</v>
      </c>
      <c r="H6350" s="17" t="n">
        <f aca="false">SUMIFS(品項年度售價!$D$2:$D$31,品項年度售價!$A$2:$A$31,$B6350,品項年度售價!$B$2:$B$31,$E6350)</f>
        <v>130</v>
      </c>
      <c r="I6350" s="4" t="n">
        <v>1216</v>
      </c>
      <c r="J6350" s="14" t="n">
        <f aca="false">H6350*I6350</f>
        <v>158080</v>
      </c>
    </row>
    <row r="6351" customFormat="false" ht="15" hidden="false" customHeight="false" outlineLevel="0" collapsed="false">
      <c r="A6351" s="6" t="str">
        <f aca="false">TEXT(B6351,"0")&amp;"-"&amp;TEXT(C6351,"00")</f>
        <v>2026-09</v>
      </c>
      <c r="B6351" s="4" t="n">
        <v>2026</v>
      </c>
      <c r="C6351" s="4" t="n">
        <v>9</v>
      </c>
      <c r="D6351" s="9" t="s">
        <v>323</v>
      </c>
      <c r="E6351" s="9" t="s">
        <v>370</v>
      </c>
      <c r="F6351" s="12" t="str">
        <f aca="false">INDEX(品項主檔!$B$2:$B$11,MATCH($E6351,品項主檔!$A$2:$A$11,0))</f>
        <v>古早味紅茶</v>
      </c>
      <c r="G6351" s="12" t="str">
        <f aca="false">INDEX(品項主檔!$C$2:$C$11,MATCH($E6351,品項主檔!$A$2:$A$11,0))</f>
        <v>飲品</v>
      </c>
      <c r="H6351" s="17" t="n">
        <f aca="false">SUMIFS(品項年度售價!$D$2:$D$31,品項年度售價!$A$2:$A$31,$B6351,品項年度售價!$B$2:$B$31,$E6351)</f>
        <v>45</v>
      </c>
      <c r="I6351" s="4" t="n">
        <v>3662</v>
      </c>
      <c r="J6351" s="14" t="n">
        <f aca="false">H6351*I6351</f>
        <v>164790</v>
      </c>
    </row>
    <row r="6352" customFormat="false" ht="15" hidden="false" customHeight="false" outlineLevel="0" collapsed="false">
      <c r="A6352" s="6" t="str">
        <f aca="false">TEXT(B6352,"0")&amp;"-"&amp;TEXT(C6352,"00")</f>
        <v>2026-09</v>
      </c>
      <c r="B6352" s="4" t="n">
        <v>2026</v>
      </c>
      <c r="C6352" s="4" t="n">
        <v>9</v>
      </c>
      <c r="D6352" s="9" t="s">
        <v>262</v>
      </c>
      <c r="E6352" s="9" t="s">
        <v>349</v>
      </c>
      <c r="F6352" s="12" t="str">
        <f aca="false">INDEX(品項主檔!$B$2:$B$11,MATCH($E6352,品項主檔!$A$2:$A$11,0))</f>
        <v>招牌牛肉麵</v>
      </c>
      <c r="G6352" s="12" t="str">
        <f aca="false">INDEX(品項主檔!$C$2:$C$11,MATCH($E6352,品項主檔!$A$2:$A$11,0))</f>
        <v>主食</v>
      </c>
      <c r="H6352" s="17" t="n">
        <f aca="false">SUMIFS(品項年度售價!$D$2:$D$31,品項年度售價!$A$2:$A$31,$B6352,品項年度售價!$B$2:$B$31,$E6352)</f>
        <v>305</v>
      </c>
      <c r="I6352" s="4" t="n">
        <v>618</v>
      </c>
      <c r="J6352" s="14" t="n">
        <f aca="false">H6352*I6352</f>
        <v>188490</v>
      </c>
    </row>
    <row r="6353" customFormat="false" ht="15" hidden="false" customHeight="false" outlineLevel="0" collapsed="false">
      <c r="A6353" s="6" t="str">
        <f aca="false">TEXT(B6353,"0")&amp;"-"&amp;TEXT(C6353,"00")</f>
        <v>2026-09</v>
      </c>
      <c r="B6353" s="4" t="n">
        <v>2026</v>
      </c>
      <c r="C6353" s="4" t="n">
        <v>9</v>
      </c>
      <c r="D6353" s="9" t="s">
        <v>262</v>
      </c>
      <c r="E6353" s="9" t="s">
        <v>352</v>
      </c>
      <c r="F6353" s="12" t="str">
        <f aca="false">INDEX(品項主檔!$B$2:$B$11,MATCH($E6353,品項主檔!$A$2:$A$11,0))</f>
        <v>三杯雞定食</v>
      </c>
      <c r="G6353" s="12" t="str">
        <f aca="false">INDEX(品項主檔!$C$2:$C$11,MATCH($E6353,品項主檔!$A$2:$A$11,0))</f>
        <v>主食</v>
      </c>
      <c r="H6353" s="17" t="n">
        <f aca="false">SUMIFS(品項年度售價!$D$2:$D$31,品項年度售價!$A$2:$A$31,$B6353,品項年度售價!$B$2:$B$31,$E6353)</f>
        <v>275</v>
      </c>
      <c r="I6353" s="4" t="n">
        <v>806</v>
      </c>
      <c r="J6353" s="14" t="n">
        <f aca="false">H6353*I6353</f>
        <v>221650</v>
      </c>
    </row>
    <row r="6354" customFormat="false" ht="15" hidden="false" customHeight="false" outlineLevel="0" collapsed="false">
      <c r="A6354" s="6" t="str">
        <f aca="false">TEXT(B6354,"0")&amp;"-"&amp;TEXT(C6354,"00")</f>
        <v>2026-09</v>
      </c>
      <c r="B6354" s="4" t="n">
        <v>2026</v>
      </c>
      <c r="C6354" s="4" t="n">
        <v>9</v>
      </c>
      <c r="D6354" s="9" t="s">
        <v>262</v>
      </c>
      <c r="E6354" s="9" t="s">
        <v>354</v>
      </c>
      <c r="F6354" s="12" t="str">
        <f aca="false">INDEX(品項主檔!$B$2:$B$11,MATCH($E6354,品項主檔!$A$2:$A$11,0))</f>
        <v>蔥油雞腿飯</v>
      </c>
      <c r="G6354" s="12" t="str">
        <f aca="false">INDEX(品項主檔!$C$2:$C$11,MATCH($E6354,品項主檔!$A$2:$A$11,0))</f>
        <v>主食</v>
      </c>
      <c r="H6354" s="17" t="n">
        <f aca="false">SUMIFS(品項年度售價!$D$2:$D$31,品項年度售價!$A$2:$A$31,$B6354,品項年度售價!$B$2:$B$31,$E6354)</f>
        <v>240</v>
      </c>
      <c r="I6354" s="4" t="n">
        <v>751</v>
      </c>
      <c r="J6354" s="14" t="n">
        <f aca="false">H6354*I6354</f>
        <v>180240</v>
      </c>
    </row>
    <row r="6355" customFormat="false" ht="15" hidden="false" customHeight="false" outlineLevel="0" collapsed="false">
      <c r="A6355" s="6" t="str">
        <f aca="false">TEXT(B6355,"0")&amp;"-"&amp;TEXT(C6355,"00")</f>
        <v>2026-09</v>
      </c>
      <c r="B6355" s="4" t="n">
        <v>2026</v>
      </c>
      <c r="C6355" s="4" t="n">
        <v>9</v>
      </c>
      <c r="D6355" s="9" t="s">
        <v>262</v>
      </c>
      <c r="E6355" s="9" t="s">
        <v>356</v>
      </c>
      <c r="F6355" s="12" t="str">
        <f aca="false">INDEX(品項主檔!$B$2:$B$11,MATCH($E6355,品項主檔!$A$2:$A$11,0))</f>
        <v>黑胡椒豬排飯</v>
      </c>
      <c r="G6355" s="12" t="str">
        <f aca="false">INDEX(品項主檔!$C$2:$C$11,MATCH($E6355,品項主檔!$A$2:$A$11,0))</f>
        <v>主食</v>
      </c>
      <c r="H6355" s="17" t="n">
        <f aca="false">SUMIFS(品項年度售價!$D$2:$D$31,品項年度售價!$A$2:$A$31,$B6355,品項年度售價!$B$2:$B$31,$E6355)</f>
        <v>255</v>
      </c>
      <c r="I6355" s="4" t="n">
        <v>622</v>
      </c>
      <c r="J6355" s="14" t="n">
        <f aca="false">H6355*I6355</f>
        <v>158610</v>
      </c>
    </row>
    <row r="6356" customFormat="false" ht="15" hidden="false" customHeight="false" outlineLevel="0" collapsed="false">
      <c r="A6356" s="6" t="str">
        <f aca="false">TEXT(B6356,"0")&amp;"-"&amp;TEXT(C6356,"00")</f>
        <v>2026-09</v>
      </c>
      <c r="B6356" s="4" t="n">
        <v>2026</v>
      </c>
      <c r="C6356" s="4" t="n">
        <v>9</v>
      </c>
      <c r="D6356" s="9" t="s">
        <v>262</v>
      </c>
      <c r="E6356" s="9" t="s">
        <v>358</v>
      </c>
      <c r="F6356" s="12" t="str">
        <f aca="false">INDEX(品項主檔!$B$2:$B$11,MATCH($E6356,品項主檔!$A$2:$A$11,0))</f>
        <v>麻油雞湯麵</v>
      </c>
      <c r="G6356" s="12" t="str">
        <f aca="false">INDEX(品項主檔!$C$2:$C$11,MATCH($E6356,品項主檔!$A$2:$A$11,0))</f>
        <v>主食</v>
      </c>
      <c r="H6356" s="17" t="n">
        <f aca="false">SUMIFS(品項年度售價!$D$2:$D$31,品項年度售價!$A$2:$A$31,$B6356,品項年度售價!$B$2:$B$31,$E6356)</f>
        <v>320</v>
      </c>
      <c r="I6356" s="4" t="n">
        <v>424</v>
      </c>
      <c r="J6356" s="14" t="n">
        <f aca="false">H6356*I6356</f>
        <v>135680</v>
      </c>
    </row>
    <row r="6357" customFormat="false" ht="15" hidden="false" customHeight="false" outlineLevel="0" collapsed="false">
      <c r="A6357" s="6" t="str">
        <f aca="false">TEXT(B6357,"0")&amp;"-"&amp;TEXT(C6357,"00")</f>
        <v>2026-09</v>
      </c>
      <c r="B6357" s="4" t="n">
        <v>2026</v>
      </c>
      <c r="C6357" s="4" t="n">
        <v>9</v>
      </c>
      <c r="D6357" s="9" t="s">
        <v>262</v>
      </c>
      <c r="E6357" s="9" t="s">
        <v>360</v>
      </c>
      <c r="F6357" s="12" t="str">
        <f aca="false">INDEX(品項主檔!$B$2:$B$11,MATCH($E6357,品項主檔!$A$2:$A$11,0))</f>
        <v>塔香涼麵</v>
      </c>
      <c r="G6357" s="12" t="str">
        <f aca="false">INDEX(品項主檔!$C$2:$C$11,MATCH($E6357,品項主檔!$A$2:$A$11,0))</f>
        <v>主食</v>
      </c>
      <c r="H6357" s="17" t="n">
        <f aca="false">SUMIFS(品項年度售價!$D$2:$D$31,品項年度售價!$A$2:$A$31,$B6357,品項年度售價!$B$2:$B$31,$E6357)</f>
        <v>195</v>
      </c>
      <c r="I6357" s="4" t="n">
        <v>815</v>
      </c>
      <c r="J6357" s="14" t="n">
        <f aca="false">H6357*I6357</f>
        <v>158925</v>
      </c>
    </row>
    <row r="6358" customFormat="false" ht="15" hidden="false" customHeight="false" outlineLevel="0" collapsed="false">
      <c r="A6358" s="6" t="str">
        <f aca="false">TEXT(B6358,"0")&amp;"-"&amp;TEXT(C6358,"00")</f>
        <v>2026-09</v>
      </c>
      <c r="B6358" s="4" t="n">
        <v>2026</v>
      </c>
      <c r="C6358" s="4" t="n">
        <v>9</v>
      </c>
      <c r="D6358" s="9" t="s">
        <v>262</v>
      </c>
      <c r="E6358" s="9" t="s">
        <v>362</v>
      </c>
      <c r="F6358" s="12" t="str">
        <f aca="false">INDEX(品項主檔!$B$2:$B$11,MATCH($E6358,品項主檔!$A$2:$A$11,0))</f>
        <v>海鮮炒飯</v>
      </c>
      <c r="G6358" s="12" t="str">
        <f aca="false">INDEX(品項主檔!$C$2:$C$11,MATCH($E6358,品項主檔!$A$2:$A$11,0))</f>
        <v>主食</v>
      </c>
      <c r="H6358" s="17" t="n">
        <f aca="false">SUMIFS(品項年度售價!$D$2:$D$31,品項年度售價!$A$2:$A$31,$B6358,品項年度售價!$B$2:$B$31,$E6358)</f>
        <v>265</v>
      </c>
      <c r="I6358" s="4" t="n">
        <v>664</v>
      </c>
      <c r="J6358" s="14" t="n">
        <f aca="false">H6358*I6358</f>
        <v>175960</v>
      </c>
    </row>
    <row r="6359" customFormat="false" ht="15" hidden="false" customHeight="false" outlineLevel="0" collapsed="false">
      <c r="A6359" s="6" t="str">
        <f aca="false">TEXT(B6359,"0")&amp;"-"&amp;TEXT(C6359,"00")</f>
        <v>2026-09</v>
      </c>
      <c r="B6359" s="4" t="n">
        <v>2026</v>
      </c>
      <c r="C6359" s="4" t="n">
        <v>9</v>
      </c>
      <c r="D6359" s="9" t="s">
        <v>262</v>
      </c>
      <c r="E6359" s="9" t="s">
        <v>364</v>
      </c>
      <c r="F6359" s="12" t="str">
        <f aca="false">INDEX(品項主檔!$B$2:$B$11,MATCH($E6359,品項主檔!$A$2:$A$11,0))</f>
        <v>酸辣湯</v>
      </c>
      <c r="G6359" s="12" t="str">
        <f aca="false">INDEX(品項主檔!$C$2:$C$11,MATCH($E6359,品項主檔!$A$2:$A$11,0))</f>
        <v>湯品</v>
      </c>
      <c r="H6359" s="17" t="n">
        <f aca="false">SUMIFS(品項年度售價!$D$2:$D$31,品項年度售價!$A$2:$A$31,$B6359,品項年度售價!$B$2:$B$31,$E6359)</f>
        <v>65</v>
      </c>
      <c r="I6359" s="4" t="n">
        <v>3097</v>
      </c>
      <c r="J6359" s="14" t="n">
        <f aca="false">H6359*I6359</f>
        <v>201305</v>
      </c>
    </row>
    <row r="6360" customFormat="false" ht="15" hidden="false" customHeight="false" outlineLevel="0" collapsed="false">
      <c r="A6360" s="6" t="str">
        <f aca="false">TEXT(B6360,"0")&amp;"-"&amp;TEXT(C6360,"00")</f>
        <v>2026-09</v>
      </c>
      <c r="B6360" s="4" t="n">
        <v>2026</v>
      </c>
      <c r="C6360" s="4" t="n">
        <v>9</v>
      </c>
      <c r="D6360" s="9" t="s">
        <v>262</v>
      </c>
      <c r="E6360" s="9" t="s">
        <v>367</v>
      </c>
      <c r="F6360" s="12" t="str">
        <f aca="false">INDEX(品項主檔!$B$2:$B$11,MATCH($E6360,品項主檔!$A$2:$A$11,0))</f>
        <v>招牌滷味拼盤</v>
      </c>
      <c r="G6360" s="12" t="str">
        <f aca="false">INDEX(品項主檔!$C$2:$C$11,MATCH($E6360,品項主檔!$A$2:$A$11,0))</f>
        <v>小菜</v>
      </c>
      <c r="H6360" s="17" t="n">
        <f aca="false">SUMIFS(品項年度售價!$D$2:$D$31,品項年度售價!$A$2:$A$31,$B6360,品項年度售價!$B$2:$B$31,$E6360)</f>
        <v>130</v>
      </c>
      <c r="I6360" s="4" t="n">
        <v>2797</v>
      </c>
      <c r="J6360" s="14" t="n">
        <f aca="false">H6360*I6360</f>
        <v>363610</v>
      </c>
    </row>
    <row r="6361" customFormat="false" ht="15" hidden="false" customHeight="false" outlineLevel="0" collapsed="false">
      <c r="A6361" s="6" t="str">
        <f aca="false">TEXT(B6361,"0")&amp;"-"&amp;TEXT(C6361,"00")</f>
        <v>2026-09</v>
      </c>
      <c r="B6361" s="4" t="n">
        <v>2026</v>
      </c>
      <c r="C6361" s="4" t="n">
        <v>9</v>
      </c>
      <c r="D6361" s="9" t="s">
        <v>262</v>
      </c>
      <c r="E6361" s="9" t="s">
        <v>370</v>
      </c>
      <c r="F6361" s="12" t="str">
        <f aca="false">INDEX(品項主檔!$B$2:$B$11,MATCH($E6361,品項主檔!$A$2:$A$11,0))</f>
        <v>古早味紅茶</v>
      </c>
      <c r="G6361" s="12" t="str">
        <f aca="false">INDEX(品項主檔!$C$2:$C$11,MATCH($E6361,品項主檔!$A$2:$A$11,0))</f>
        <v>飲品</v>
      </c>
      <c r="H6361" s="17" t="n">
        <f aca="false">SUMIFS(品項年度售價!$D$2:$D$31,品項年度售價!$A$2:$A$31,$B6361,品項年度售價!$B$2:$B$31,$E6361)</f>
        <v>45</v>
      </c>
      <c r="I6361" s="4" t="n">
        <v>7278</v>
      </c>
      <c r="J6361" s="14" t="n">
        <f aca="false">H6361*I6361</f>
        <v>327510</v>
      </c>
    </row>
    <row r="6362" customFormat="false" ht="15" hidden="false" customHeight="false" outlineLevel="0" collapsed="false">
      <c r="A6362" s="6" t="str">
        <f aca="false">TEXT(B6362,"0")&amp;"-"&amp;TEXT(C6362,"00")</f>
        <v>2026-09</v>
      </c>
      <c r="B6362" s="4" t="n">
        <v>2026</v>
      </c>
      <c r="C6362" s="4" t="n">
        <v>9</v>
      </c>
      <c r="D6362" s="9" t="s">
        <v>269</v>
      </c>
      <c r="E6362" s="9" t="s">
        <v>349</v>
      </c>
      <c r="F6362" s="12" t="str">
        <f aca="false">INDEX(品項主檔!$B$2:$B$11,MATCH($E6362,品項主檔!$A$2:$A$11,0))</f>
        <v>招牌牛肉麵</v>
      </c>
      <c r="G6362" s="12" t="str">
        <f aca="false">INDEX(品項主檔!$C$2:$C$11,MATCH($E6362,品項主檔!$A$2:$A$11,0))</f>
        <v>主食</v>
      </c>
      <c r="H6362" s="17" t="n">
        <f aca="false">SUMIFS(品項年度售價!$D$2:$D$31,品項年度售價!$A$2:$A$31,$B6362,品項年度售價!$B$2:$B$31,$E6362)</f>
        <v>305</v>
      </c>
      <c r="I6362" s="4" t="n">
        <v>382</v>
      </c>
      <c r="J6362" s="14" t="n">
        <f aca="false">H6362*I6362</f>
        <v>116510</v>
      </c>
    </row>
    <row r="6363" customFormat="false" ht="15" hidden="false" customHeight="false" outlineLevel="0" collapsed="false">
      <c r="A6363" s="6" t="str">
        <f aca="false">TEXT(B6363,"0")&amp;"-"&amp;TEXT(C6363,"00")</f>
        <v>2026-09</v>
      </c>
      <c r="B6363" s="4" t="n">
        <v>2026</v>
      </c>
      <c r="C6363" s="4" t="n">
        <v>9</v>
      </c>
      <c r="D6363" s="9" t="s">
        <v>269</v>
      </c>
      <c r="E6363" s="9" t="s">
        <v>352</v>
      </c>
      <c r="F6363" s="12" t="str">
        <f aca="false">INDEX(品項主檔!$B$2:$B$11,MATCH($E6363,品項主檔!$A$2:$A$11,0))</f>
        <v>三杯雞定食</v>
      </c>
      <c r="G6363" s="12" t="str">
        <f aca="false">INDEX(品項主檔!$C$2:$C$11,MATCH($E6363,品項主檔!$A$2:$A$11,0))</f>
        <v>主食</v>
      </c>
      <c r="H6363" s="17" t="n">
        <f aca="false">SUMIFS(品項年度售價!$D$2:$D$31,品項年度售價!$A$2:$A$31,$B6363,品項年度售價!$B$2:$B$31,$E6363)</f>
        <v>275</v>
      </c>
      <c r="I6363" s="4" t="n">
        <v>413</v>
      </c>
      <c r="J6363" s="14" t="n">
        <f aca="false">H6363*I6363</f>
        <v>113575</v>
      </c>
    </row>
    <row r="6364" customFormat="false" ht="15" hidden="false" customHeight="false" outlineLevel="0" collapsed="false">
      <c r="A6364" s="6" t="str">
        <f aca="false">TEXT(B6364,"0")&amp;"-"&amp;TEXT(C6364,"00")</f>
        <v>2026-09</v>
      </c>
      <c r="B6364" s="4" t="n">
        <v>2026</v>
      </c>
      <c r="C6364" s="4" t="n">
        <v>9</v>
      </c>
      <c r="D6364" s="9" t="s">
        <v>269</v>
      </c>
      <c r="E6364" s="9" t="s">
        <v>354</v>
      </c>
      <c r="F6364" s="12" t="str">
        <f aca="false">INDEX(品項主檔!$B$2:$B$11,MATCH($E6364,品項主檔!$A$2:$A$11,0))</f>
        <v>蔥油雞腿飯</v>
      </c>
      <c r="G6364" s="12" t="str">
        <f aca="false">INDEX(品項主檔!$C$2:$C$11,MATCH($E6364,品項主檔!$A$2:$A$11,0))</f>
        <v>主食</v>
      </c>
      <c r="H6364" s="17" t="n">
        <f aca="false">SUMIFS(品項年度售價!$D$2:$D$31,品項年度售價!$A$2:$A$31,$B6364,品項年度售價!$B$2:$B$31,$E6364)</f>
        <v>240</v>
      </c>
      <c r="I6364" s="4" t="n">
        <v>363</v>
      </c>
      <c r="J6364" s="14" t="n">
        <f aca="false">H6364*I6364</f>
        <v>87120</v>
      </c>
    </row>
    <row r="6365" customFormat="false" ht="15" hidden="false" customHeight="false" outlineLevel="0" collapsed="false">
      <c r="A6365" s="6" t="str">
        <f aca="false">TEXT(B6365,"0")&amp;"-"&amp;TEXT(C6365,"00")</f>
        <v>2026-09</v>
      </c>
      <c r="B6365" s="4" t="n">
        <v>2026</v>
      </c>
      <c r="C6365" s="4" t="n">
        <v>9</v>
      </c>
      <c r="D6365" s="9" t="s">
        <v>269</v>
      </c>
      <c r="E6365" s="9" t="s">
        <v>356</v>
      </c>
      <c r="F6365" s="12" t="str">
        <f aca="false">INDEX(品項主檔!$B$2:$B$11,MATCH($E6365,品項主檔!$A$2:$A$11,0))</f>
        <v>黑胡椒豬排飯</v>
      </c>
      <c r="G6365" s="12" t="str">
        <f aca="false">INDEX(品項主檔!$C$2:$C$11,MATCH($E6365,品項主檔!$A$2:$A$11,0))</f>
        <v>主食</v>
      </c>
      <c r="H6365" s="17" t="n">
        <f aca="false">SUMIFS(品項年度售價!$D$2:$D$31,品項年度售價!$A$2:$A$31,$B6365,品項年度售價!$B$2:$B$31,$E6365)</f>
        <v>255</v>
      </c>
      <c r="I6365" s="4" t="n">
        <v>495</v>
      </c>
      <c r="J6365" s="14" t="n">
        <f aca="false">H6365*I6365</f>
        <v>126225</v>
      </c>
    </row>
    <row r="6366" customFormat="false" ht="15" hidden="false" customHeight="false" outlineLevel="0" collapsed="false">
      <c r="A6366" s="6" t="str">
        <f aca="false">TEXT(B6366,"0")&amp;"-"&amp;TEXT(C6366,"00")</f>
        <v>2026-09</v>
      </c>
      <c r="B6366" s="4" t="n">
        <v>2026</v>
      </c>
      <c r="C6366" s="4" t="n">
        <v>9</v>
      </c>
      <c r="D6366" s="9" t="s">
        <v>269</v>
      </c>
      <c r="E6366" s="9" t="s">
        <v>358</v>
      </c>
      <c r="F6366" s="12" t="str">
        <f aca="false">INDEX(品項主檔!$B$2:$B$11,MATCH($E6366,品項主檔!$A$2:$A$11,0))</f>
        <v>麻油雞湯麵</v>
      </c>
      <c r="G6366" s="12" t="str">
        <f aca="false">INDEX(品項主檔!$C$2:$C$11,MATCH($E6366,品項主檔!$A$2:$A$11,0))</f>
        <v>主食</v>
      </c>
      <c r="H6366" s="17" t="n">
        <f aca="false">SUMIFS(品項年度售價!$D$2:$D$31,品項年度售價!$A$2:$A$31,$B6366,品項年度售價!$B$2:$B$31,$E6366)</f>
        <v>320</v>
      </c>
      <c r="I6366" s="4" t="n">
        <v>355</v>
      </c>
      <c r="J6366" s="14" t="n">
        <f aca="false">H6366*I6366</f>
        <v>113600</v>
      </c>
    </row>
    <row r="6367" customFormat="false" ht="15" hidden="false" customHeight="false" outlineLevel="0" collapsed="false">
      <c r="A6367" s="6" t="str">
        <f aca="false">TEXT(B6367,"0")&amp;"-"&amp;TEXT(C6367,"00")</f>
        <v>2026-09</v>
      </c>
      <c r="B6367" s="4" t="n">
        <v>2026</v>
      </c>
      <c r="C6367" s="4" t="n">
        <v>9</v>
      </c>
      <c r="D6367" s="9" t="s">
        <v>269</v>
      </c>
      <c r="E6367" s="9" t="s">
        <v>360</v>
      </c>
      <c r="F6367" s="12" t="str">
        <f aca="false">INDEX(品項主檔!$B$2:$B$11,MATCH($E6367,品項主檔!$A$2:$A$11,0))</f>
        <v>塔香涼麵</v>
      </c>
      <c r="G6367" s="12" t="str">
        <f aca="false">INDEX(品項主檔!$C$2:$C$11,MATCH($E6367,品項主檔!$A$2:$A$11,0))</f>
        <v>主食</v>
      </c>
      <c r="H6367" s="17" t="n">
        <f aca="false">SUMIFS(品項年度售價!$D$2:$D$31,品項年度售價!$A$2:$A$31,$B6367,品項年度售價!$B$2:$B$31,$E6367)</f>
        <v>195</v>
      </c>
      <c r="I6367" s="4" t="n">
        <v>517</v>
      </c>
      <c r="J6367" s="14" t="n">
        <f aca="false">H6367*I6367</f>
        <v>100815</v>
      </c>
    </row>
    <row r="6368" customFormat="false" ht="15" hidden="false" customHeight="false" outlineLevel="0" collapsed="false">
      <c r="A6368" s="6" t="str">
        <f aca="false">TEXT(B6368,"0")&amp;"-"&amp;TEXT(C6368,"00")</f>
        <v>2026-09</v>
      </c>
      <c r="B6368" s="4" t="n">
        <v>2026</v>
      </c>
      <c r="C6368" s="4" t="n">
        <v>9</v>
      </c>
      <c r="D6368" s="9" t="s">
        <v>269</v>
      </c>
      <c r="E6368" s="9" t="s">
        <v>362</v>
      </c>
      <c r="F6368" s="12" t="str">
        <f aca="false">INDEX(品項主檔!$B$2:$B$11,MATCH($E6368,品項主檔!$A$2:$A$11,0))</f>
        <v>海鮮炒飯</v>
      </c>
      <c r="G6368" s="12" t="str">
        <f aca="false">INDEX(品項主檔!$C$2:$C$11,MATCH($E6368,品項主檔!$A$2:$A$11,0))</f>
        <v>主食</v>
      </c>
      <c r="H6368" s="17" t="n">
        <f aca="false">SUMIFS(品項年度售價!$D$2:$D$31,品項年度售價!$A$2:$A$31,$B6368,品項年度售價!$B$2:$B$31,$E6368)</f>
        <v>265</v>
      </c>
      <c r="I6368" s="4" t="n">
        <v>468</v>
      </c>
      <c r="J6368" s="14" t="n">
        <f aca="false">H6368*I6368</f>
        <v>124020</v>
      </c>
    </row>
    <row r="6369" customFormat="false" ht="15" hidden="false" customHeight="false" outlineLevel="0" collapsed="false">
      <c r="A6369" s="6" t="str">
        <f aca="false">TEXT(B6369,"0")&amp;"-"&amp;TEXT(C6369,"00")</f>
        <v>2026-09</v>
      </c>
      <c r="B6369" s="4" t="n">
        <v>2026</v>
      </c>
      <c r="C6369" s="4" t="n">
        <v>9</v>
      </c>
      <c r="D6369" s="9" t="s">
        <v>269</v>
      </c>
      <c r="E6369" s="9" t="s">
        <v>364</v>
      </c>
      <c r="F6369" s="12" t="str">
        <f aca="false">INDEX(品項主檔!$B$2:$B$11,MATCH($E6369,品項主檔!$A$2:$A$11,0))</f>
        <v>酸辣湯</v>
      </c>
      <c r="G6369" s="12" t="str">
        <f aca="false">INDEX(品項主檔!$C$2:$C$11,MATCH($E6369,品項主檔!$A$2:$A$11,0))</f>
        <v>湯品</v>
      </c>
      <c r="H6369" s="17" t="n">
        <f aca="false">SUMIFS(品項年度售價!$D$2:$D$31,品項年度售價!$A$2:$A$31,$B6369,品項年度售價!$B$2:$B$31,$E6369)</f>
        <v>65</v>
      </c>
      <c r="I6369" s="4" t="n">
        <v>2487</v>
      </c>
      <c r="J6369" s="14" t="n">
        <f aca="false">H6369*I6369</f>
        <v>161655</v>
      </c>
    </row>
    <row r="6370" customFormat="false" ht="15" hidden="false" customHeight="false" outlineLevel="0" collapsed="false">
      <c r="A6370" s="6" t="str">
        <f aca="false">TEXT(B6370,"0")&amp;"-"&amp;TEXT(C6370,"00")</f>
        <v>2026-09</v>
      </c>
      <c r="B6370" s="4" t="n">
        <v>2026</v>
      </c>
      <c r="C6370" s="4" t="n">
        <v>9</v>
      </c>
      <c r="D6370" s="9" t="s">
        <v>269</v>
      </c>
      <c r="E6370" s="9" t="s">
        <v>367</v>
      </c>
      <c r="F6370" s="12" t="str">
        <f aca="false">INDEX(品項主檔!$B$2:$B$11,MATCH($E6370,品項主檔!$A$2:$A$11,0))</f>
        <v>招牌滷味拼盤</v>
      </c>
      <c r="G6370" s="12" t="str">
        <f aca="false">INDEX(品項主檔!$C$2:$C$11,MATCH($E6370,品項主檔!$A$2:$A$11,0))</f>
        <v>小菜</v>
      </c>
      <c r="H6370" s="17" t="n">
        <f aca="false">SUMIFS(品項年度售價!$D$2:$D$31,品項年度售價!$A$2:$A$31,$B6370,品項年度售價!$B$2:$B$31,$E6370)</f>
        <v>130</v>
      </c>
      <c r="I6370" s="4" t="n">
        <v>1579</v>
      </c>
      <c r="J6370" s="14" t="n">
        <f aca="false">H6370*I6370</f>
        <v>205270</v>
      </c>
    </row>
    <row r="6371" customFormat="false" ht="15" hidden="false" customHeight="false" outlineLevel="0" collapsed="false">
      <c r="A6371" s="6" t="str">
        <f aca="false">TEXT(B6371,"0")&amp;"-"&amp;TEXT(C6371,"00")</f>
        <v>2026-09</v>
      </c>
      <c r="B6371" s="4" t="n">
        <v>2026</v>
      </c>
      <c r="C6371" s="4" t="n">
        <v>9</v>
      </c>
      <c r="D6371" s="9" t="s">
        <v>269</v>
      </c>
      <c r="E6371" s="9" t="s">
        <v>370</v>
      </c>
      <c r="F6371" s="12" t="str">
        <f aca="false">INDEX(品項主檔!$B$2:$B$11,MATCH($E6371,品項主檔!$A$2:$A$11,0))</f>
        <v>古早味紅茶</v>
      </c>
      <c r="G6371" s="12" t="str">
        <f aca="false">INDEX(品項主檔!$C$2:$C$11,MATCH($E6371,品項主檔!$A$2:$A$11,0))</f>
        <v>飲品</v>
      </c>
      <c r="H6371" s="17" t="n">
        <f aca="false">SUMIFS(品項年度售價!$D$2:$D$31,品項年度售價!$A$2:$A$31,$B6371,品項年度售價!$B$2:$B$31,$E6371)</f>
        <v>45</v>
      </c>
      <c r="I6371" s="4" t="n">
        <v>4401</v>
      </c>
      <c r="J6371" s="14" t="n">
        <f aca="false">H6371*I6371</f>
        <v>198045</v>
      </c>
    </row>
    <row r="6372" customFormat="false" ht="15" hidden="false" customHeight="false" outlineLevel="0" collapsed="false">
      <c r="A6372" s="6" t="str">
        <f aca="false">TEXT(B6372,"0")&amp;"-"&amp;TEXT(C6372,"00")</f>
        <v>2026-09</v>
      </c>
      <c r="B6372" s="4" t="n">
        <v>2026</v>
      </c>
      <c r="C6372" s="4" t="n">
        <v>9</v>
      </c>
      <c r="D6372" s="9" t="s">
        <v>273</v>
      </c>
      <c r="E6372" s="9" t="s">
        <v>349</v>
      </c>
      <c r="F6372" s="12" t="str">
        <f aca="false">INDEX(品項主檔!$B$2:$B$11,MATCH($E6372,品項主檔!$A$2:$A$11,0))</f>
        <v>招牌牛肉麵</v>
      </c>
      <c r="G6372" s="12" t="str">
        <f aca="false">INDEX(品項主檔!$C$2:$C$11,MATCH($E6372,品項主檔!$A$2:$A$11,0))</f>
        <v>主食</v>
      </c>
      <c r="H6372" s="17" t="n">
        <f aca="false">SUMIFS(品項年度售價!$D$2:$D$31,品項年度售價!$A$2:$A$31,$B6372,品項年度售價!$B$2:$B$31,$E6372)</f>
        <v>305</v>
      </c>
      <c r="I6372" s="4" t="n">
        <v>348</v>
      </c>
      <c r="J6372" s="14" t="n">
        <f aca="false">H6372*I6372</f>
        <v>106140</v>
      </c>
    </row>
    <row r="6373" customFormat="false" ht="15" hidden="false" customHeight="false" outlineLevel="0" collapsed="false">
      <c r="A6373" s="6" t="str">
        <f aca="false">TEXT(B6373,"0")&amp;"-"&amp;TEXT(C6373,"00")</f>
        <v>2026-09</v>
      </c>
      <c r="B6373" s="4" t="n">
        <v>2026</v>
      </c>
      <c r="C6373" s="4" t="n">
        <v>9</v>
      </c>
      <c r="D6373" s="9" t="s">
        <v>273</v>
      </c>
      <c r="E6373" s="9" t="s">
        <v>352</v>
      </c>
      <c r="F6373" s="12" t="str">
        <f aca="false">INDEX(品項主檔!$B$2:$B$11,MATCH($E6373,品項主檔!$A$2:$A$11,0))</f>
        <v>三杯雞定食</v>
      </c>
      <c r="G6373" s="12" t="str">
        <f aca="false">INDEX(品項主檔!$C$2:$C$11,MATCH($E6373,品項主檔!$A$2:$A$11,0))</f>
        <v>主食</v>
      </c>
      <c r="H6373" s="17" t="n">
        <f aca="false">SUMIFS(品項年度售價!$D$2:$D$31,品項年度售價!$A$2:$A$31,$B6373,品項年度售價!$B$2:$B$31,$E6373)</f>
        <v>275</v>
      </c>
      <c r="I6373" s="4" t="n">
        <v>390</v>
      </c>
      <c r="J6373" s="14" t="n">
        <f aca="false">H6373*I6373</f>
        <v>107250</v>
      </c>
    </row>
    <row r="6374" customFormat="false" ht="15" hidden="false" customHeight="false" outlineLevel="0" collapsed="false">
      <c r="A6374" s="6" t="str">
        <f aca="false">TEXT(B6374,"0")&amp;"-"&amp;TEXT(C6374,"00")</f>
        <v>2026-09</v>
      </c>
      <c r="B6374" s="4" t="n">
        <v>2026</v>
      </c>
      <c r="C6374" s="4" t="n">
        <v>9</v>
      </c>
      <c r="D6374" s="9" t="s">
        <v>273</v>
      </c>
      <c r="E6374" s="9" t="s">
        <v>354</v>
      </c>
      <c r="F6374" s="12" t="str">
        <f aca="false">INDEX(品項主檔!$B$2:$B$11,MATCH($E6374,品項主檔!$A$2:$A$11,0))</f>
        <v>蔥油雞腿飯</v>
      </c>
      <c r="G6374" s="12" t="str">
        <f aca="false">INDEX(品項主檔!$C$2:$C$11,MATCH($E6374,品項主檔!$A$2:$A$11,0))</f>
        <v>主食</v>
      </c>
      <c r="H6374" s="17" t="n">
        <f aca="false">SUMIFS(品項年度售價!$D$2:$D$31,品項年度售價!$A$2:$A$31,$B6374,品項年度售價!$B$2:$B$31,$E6374)</f>
        <v>240</v>
      </c>
      <c r="I6374" s="4" t="n">
        <v>367</v>
      </c>
      <c r="J6374" s="14" t="n">
        <f aca="false">H6374*I6374</f>
        <v>88080</v>
      </c>
    </row>
    <row r="6375" customFormat="false" ht="15" hidden="false" customHeight="false" outlineLevel="0" collapsed="false">
      <c r="A6375" s="6" t="str">
        <f aca="false">TEXT(B6375,"0")&amp;"-"&amp;TEXT(C6375,"00")</f>
        <v>2026-09</v>
      </c>
      <c r="B6375" s="4" t="n">
        <v>2026</v>
      </c>
      <c r="C6375" s="4" t="n">
        <v>9</v>
      </c>
      <c r="D6375" s="9" t="s">
        <v>273</v>
      </c>
      <c r="E6375" s="9" t="s">
        <v>356</v>
      </c>
      <c r="F6375" s="12" t="str">
        <f aca="false">INDEX(品項主檔!$B$2:$B$11,MATCH($E6375,品項主檔!$A$2:$A$11,0))</f>
        <v>黑胡椒豬排飯</v>
      </c>
      <c r="G6375" s="12" t="str">
        <f aca="false">INDEX(品項主檔!$C$2:$C$11,MATCH($E6375,品項主檔!$A$2:$A$11,0))</f>
        <v>主食</v>
      </c>
      <c r="H6375" s="17" t="n">
        <f aca="false">SUMIFS(品項年度售價!$D$2:$D$31,品項年度售價!$A$2:$A$31,$B6375,品項年度售價!$B$2:$B$31,$E6375)</f>
        <v>255</v>
      </c>
      <c r="I6375" s="4" t="n">
        <v>287</v>
      </c>
      <c r="J6375" s="14" t="n">
        <f aca="false">H6375*I6375</f>
        <v>73185</v>
      </c>
    </row>
    <row r="6376" customFormat="false" ht="15" hidden="false" customHeight="false" outlineLevel="0" collapsed="false">
      <c r="A6376" s="6" t="str">
        <f aca="false">TEXT(B6376,"0")&amp;"-"&amp;TEXT(C6376,"00")</f>
        <v>2026-09</v>
      </c>
      <c r="B6376" s="4" t="n">
        <v>2026</v>
      </c>
      <c r="C6376" s="4" t="n">
        <v>9</v>
      </c>
      <c r="D6376" s="9" t="s">
        <v>273</v>
      </c>
      <c r="E6376" s="9" t="s">
        <v>358</v>
      </c>
      <c r="F6376" s="12" t="str">
        <f aca="false">INDEX(品項主檔!$B$2:$B$11,MATCH($E6376,品項主檔!$A$2:$A$11,0))</f>
        <v>麻油雞湯麵</v>
      </c>
      <c r="G6376" s="12" t="str">
        <f aca="false">INDEX(品項主檔!$C$2:$C$11,MATCH($E6376,品項主檔!$A$2:$A$11,0))</f>
        <v>主食</v>
      </c>
      <c r="H6376" s="17" t="n">
        <f aca="false">SUMIFS(品項年度售價!$D$2:$D$31,品項年度售價!$A$2:$A$31,$B6376,品項年度售價!$B$2:$B$31,$E6376)</f>
        <v>320</v>
      </c>
      <c r="I6376" s="4" t="n">
        <v>297</v>
      </c>
      <c r="J6376" s="14" t="n">
        <f aca="false">H6376*I6376</f>
        <v>95040</v>
      </c>
    </row>
    <row r="6377" customFormat="false" ht="15" hidden="false" customHeight="false" outlineLevel="0" collapsed="false">
      <c r="A6377" s="6" t="str">
        <f aca="false">TEXT(B6377,"0")&amp;"-"&amp;TEXT(C6377,"00")</f>
        <v>2026-09</v>
      </c>
      <c r="B6377" s="4" t="n">
        <v>2026</v>
      </c>
      <c r="C6377" s="4" t="n">
        <v>9</v>
      </c>
      <c r="D6377" s="9" t="s">
        <v>273</v>
      </c>
      <c r="E6377" s="9" t="s">
        <v>360</v>
      </c>
      <c r="F6377" s="12" t="str">
        <f aca="false">INDEX(品項主檔!$B$2:$B$11,MATCH($E6377,品項主檔!$A$2:$A$11,0))</f>
        <v>塔香涼麵</v>
      </c>
      <c r="G6377" s="12" t="str">
        <f aca="false">INDEX(品項主檔!$C$2:$C$11,MATCH($E6377,品項主檔!$A$2:$A$11,0))</f>
        <v>主食</v>
      </c>
      <c r="H6377" s="17" t="n">
        <f aca="false">SUMIFS(品項年度售價!$D$2:$D$31,品項年度售價!$A$2:$A$31,$B6377,品項年度售價!$B$2:$B$31,$E6377)</f>
        <v>195</v>
      </c>
      <c r="I6377" s="4" t="n">
        <v>455</v>
      </c>
      <c r="J6377" s="14" t="n">
        <f aca="false">H6377*I6377</f>
        <v>88725</v>
      </c>
    </row>
    <row r="6378" customFormat="false" ht="15" hidden="false" customHeight="false" outlineLevel="0" collapsed="false">
      <c r="A6378" s="6" t="str">
        <f aca="false">TEXT(B6378,"0")&amp;"-"&amp;TEXT(C6378,"00")</f>
        <v>2026-09</v>
      </c>
      <c r="B6378" s="4" t="n">
        <v>2026</v>
      </c>
      <c r="C6378" s="4" t="n">
        <v>9</v>
      </c>
      <c r="D6378" s="9" t="s">
        <v>273</v>
      </c>
      <c r="E6378" s="9" t="s">
        <v>362</v>
      </c>
      <c r="F6378" s="12" t="str">
        <f aca="false">INDEX(品項主檔!$B$2:$B$11,MATCH($E6378,品項主檔!$A$2:$A$11,0))</f>
        <v>海鮮炒飯</v>
      </c>
      <c r="G6378" s="12" t="str">
        <f aca="false">INDEX(品項主檔!$C$2:$C$11,MATCH($E6378,品項主檔!$A$2:$A$11,0))</f>
        <v>主食</v>
      </c>
      <c r="H6378" s="17" t="n">
        <f aca="false">SUMIFS(品項年度售價!$D$2:$D$31,品項年度售價!$A$2:$A$31,$B6378,品項年度售價!$B$2:$B$31,$E6378)</f>
        <v>265</v>
      </c>
      <c r="I6378" s="4" t="n">
        <v>320</v>
      </c>
      <c r="J6378" s="14" t="n">
        <f aca="false">H6378*I6378</f>
        <v>84800</v>
      </c>
    </row>
    <row r="6379" customFormat="false" ht="15" hidden="false" customHeight="false" outlineLevel="0" collapsed="false">
      <c r="A6379" s="6" t="str">
        <f aca="false">TEXT(B6379,"0")&amp;"-"&amp;TEXT(C6379,"00")</f>
        <v>2026-09</v>
      </c>
      <c r="B6379" s="4" t="n">
        <v>2026</v>
      </c>
      <c r="C6379" s="4" t="n">
        <v>9</v>
      </c>
      <c r="D6379" s="9" t="s">
        <v>273</v>
      </c>
      <c r="E6379" s="9" t="s">
        <v>364</v>
      </c>
      <c r="F6379" s="12" t="str">
        <f aca="false">INDEX(品項主檔!$B$2:$B$11,MATCH($E6379,品項主檔!$A$2:$A$11,0))</f>
        <v>酸辣湯</v>
      </c>
      <c r="G6379" s="12" t="str">
        <f aca="false">INDEX(品項主檔!$C$2:$C$11,MATCH($E6379,品項主檔!$A$2:$A$11,0))</f>
        <v>湯品</v>
      </c>
      <c r="H6379" s="17" t="n">
        <f aca="false">SUMIFS(品項年度售價!$D$2:$D$31,品項年度售價!$A$2:$A$31,$B6379,品項年度售價!$B$2:$B$31,$E6379)</f>
        <v>65</v>
      </c>
      <c r="I6379" s="4" t="n">
        <v>1423</v>
      </c>
      <c r="J6379" s="14" t="n">
        <f aca="false">H6379*I6379</f>
        <v>92495</v>
      </c>
    </row>
    <row r="6380" customFormat="false" ht="15" hidden="false" customHeight="false" outlineLevel="0" collapsed="false">
      <c r="A6380" s="6" t="str">
        <f aca="false">TEXT(B6380,"0")&amp;"-"&amp;TEXT(C6380,"00")</f>
        <v>2026-09</v>
      </c>
      <c r="B6380" s="4" t="n">
        <v>2026</v>
      </c>
      <c r="C6380" s="4" t="n">
        <v>9</v>
      </c>
      <c r="D6380" s="9" t="s">
        <v>273</v>
      </c>
      <c r="E6380" s="9" t="s">
        <v>367</v>
      </c>
      <c r="F6380" s="12" t="str">
        <f aca="false">INDEX(品項主檔!$B$2:$B$11,MATCH($E6380,品項主檔!$A$2:$A$11,0))</f>
        <v>招牌滷味拼盤</v>
      </c>
      <c r="G6380" s="12" t="str">
        <f aca="false">INDEX(品項主檔!$C$2:$C$11,MATCH($E6380,品項主檔!$A$2:$A$11,0))</f>
        <v>小菜</v>
      </c>
      <c r="H6380" s="17" t="n">
        <f aca="false">SUMIFS(品項年度售價!$D$2:$D$31,品項年度售價!$A$2:$A$31,$B6380,品項年度售價!$B$2:$B$31,$E6380)</f>
        <v>130</v>
      </c>
      <c r="I6380" s="4" t="n">
        <v>1406</v>
      </c>
      <c r="J6380" s="14" t="n">
        <f aca="false">H6380*I6380</f>
        <v>182780</v>
      </c>
    </row>
    <row r="6381" customFormat="false" ht="15" hidden="false" customHeight="false" outlineLevel="0" collapsed="false">
      <c r="A6381" s="6" t="str">
        <f aca="false">TEXT(B6381,"0")&amp;"-"&amp;TEXT(C6381,"00")</f>
        <v>2026-09</v>
      </c>
      <c r="B6381" s="4" t="n">
        <v>2026</v>
      </c>
      <c r="C6381" s="4" t="n">
        <v>9</v>
      </c>
      <c r="D6381" s="9" t="s">
        <v>273</v>
      </c>
      <c r="E6381" s="9" t="s">
        <v>370</v>
      </c>
      <c r="F6381" s="12" t="str">
        <f aca="false">INDEX(品項主檔!$B$2:$B$11,MATCH($E6381,品項主檔!$A$2:$A$11,0))</f>
        <v>古早味紅茶</v>
      </c>
      <c r="G6381" s="12" t="str">
        <f aca="false">INDEX(品項主檔!$C$2:$C$11,MATCH($E6381,品項主檔!$A$2:$A$11,0))</f>
        <v>飲品</v>
      </c>
      <c r="H6381" s="17" t="n">
        <f aca="false">SUMIFS(品項年度售價!$D$2:$D$31,品項年度售價!$A$2:$A$31,$B6381,品項年度售價!$B$2:$B$31,$E6381)</f>
        <v>45</v>
      </c>
      <c r="I6381" s="4" t="n">
        <v>3554</v>
      </c>
      <c r="J6381" s="14" t="n">
        <f aca="false">H6381*I6381</f>
        <v>159930</v>
      </c>
    </row>
    <row r="6382" customFormat="false" ht="15" hidden="false" customHeight="false" outlineLevel="0" collapsed="false">
      <c r="A6382" s="6" t="str">
        <f aca="false">TEXT(B6382,"0")&amp;"-"&amp;TEXT(C6382,"00")</f>
        <v>2026-09</v>
      </c>
      <c r="B6382" s="4" t="n">
        <v>2026</v>
      </c>
      <c r="C6382" s="4" t="n">
        <v>9</v>
      </c>
      <c r="D6382" s="9" t="s">
        <v>277</v>
      </c>
      <c r="E6382" s="9" t="s">
        <v>349</v>
      </c>
      <c r="F6382" s="12" t="str">
        <f aca="false">INDEX(品項主檔!$B$2:$B$11,MATCH($E6382,品項主檔!$A$2:$A$11,0))</f>
        <v>招牌牛肉麵</v>
      </c>
      <c r="G6382" s="12" t="str">
        <f aca="false">INDEX(品項主檔!$C$2:$C$11,MATCH($E6382,品項主檔!$A$2:$A$11,0))</f>
        <v>主食</v>
      </c>
      <c r="H6382" s="17" t="n">
        <f aca="false">SUMIFS(品項年度售價!$D$2:$D$31,品項年度售價!$A$2:$A$31,$B6382,品項年度售價!$B$2:$B$31,$E6382)</f>
        <v>305</v>
      </c>
      <c r="I6382" s="4" t="n">
        <v>305</v>
      </c>
      <c r="J6382" s="14" t="n">
        <f aca="false">H6382*I6382</f>
        <v>93025</v>
      </c>
    </row>
    <row r="6383" customFormat="false" ht="15" hidden="false" customHeight="false" outlineLevel="0" collapsed="false">
      <c r="A6383" s="6" t="str">
        <f aca="false">TEXT(B6383,"0")&amp;"-"&amp;TEXT(C6383,"00")</f>
        <v>2026-09</v>
      </c>
      <c r="B6383" s="4" t="n">
        <v>2026</v>
      </c>
      <c r="C6383" s="4" t="n">
        <v>9</v>
      </c>
      <c r="D6383" s="9" t="s">
        <v>277</v>
      </c>
      <c r="E6383" s="9" t="s">
        <v>352</v>
      </c>
      <c r="F6383" s="12" t="str">
        <f aca="false">INDEX(品項主檔!$B$2:$B$11,MATCH($E6383,品項主檔!$A$2:$A$11,0))</f>
        <v>三杯雞定食</v>
      </c>
      <c r="G6383" s="12" t="str">
        <f aca="false">INDEX(品項主檔!$C$2:$C$11,MATCH($E6383,品項主檔!$A$2:$A$11,0))</f>
        <v>主食</v>
      </c>
      <c r="H6383" s="17" t="n">
        <f aca="false">SUMIFS(品項年度售價!$D$2:$D$31,品項年度售價!$A$2:$A$31,$B6383,品項年度售價!$B$2:$B$31,$E6383)</f>
        <v>275</v>
      </c>
      <c r="I6383" s="4" t="n">
        <v>311</v>
      </c>
      <c r="J6383" s="14" t="n">
        <f aca="false">H6383*I6383</f>
        <v>85525</v>
      </c>
    </row>
    <row r="6384" customFormat="false" ht="15" hidden="false" customHeight="false" outlineLevel="0" collapsed="false">
      <c r="A6384" s="6" t="str">
        <f aca="false">TEXT(B6384,"0")&amp;"-"&amp;TEXT(C6384,"00")</f>
        <v>2026-09</v>
      </c>
      <c r="B6384" s="4" t="n">
        <v>2026</v>
      </c>
      <c r="C6384" s="4" t="n">
        <v>9</v>
      </c>
      <c r="D6384" s="9" t="s">
        <v>277</v>
      </c>
      <c r="E6384" s="9" t="s">
        <v>354</v>
      </c>
      <c r="F6384" s="12" t="str">
        <f aca="false">INDEX(品項主檔!$B$2:$B$11,MATCH($E6384,品項主檔!$A$2:$A$11,0))</f>
        <v>蔥油雞腿飯</v>
      </c>
      <c r="G6384" s="12" t="str">
        <f aca="false">INDEX(品項主檔!$C$2:$C$11,MATCH($E6384,品項主檔!$A$2:$A$11,0))</f>
        <v>主食</v>
      </c>
      <c r="H6384" s="17" t="n">
        <f aca="false">SUMIFS(品項年度售價!$D$2:$D$31,品項年度售價!$A$2:$A$31,$B6384,品項年度售價!$B$2:$B$31,$E6384)</f>
        <v>240</v>
      </c>
      <c r="I6384" s="4" t="n">
        <v>316</v>
      </c>
      <c r="J6384" s="14" t="n">
        <f aca="false">H6384*I6384</f>
        <v>75840</v>
      </c>
    </row>
    <row r="6385" customFormat="false" ht="15" hidden="false" customHeight="false" outlineLevel="0" collapsed="false">
      <c r="A6385" s="6" t="str">
        <f aca="false">TEXT(B6385,"0")&amp;"-"&amp;TEXT(C6385,"00")</f>
        <v>2026-09</v>
      </c>
      <c r="B6385" s="4" t="n">
        <v>2026</v>
      </c>
      <c r="C6385" s="4" t="n">
        <v>9</v>
      </c>
      <c r="D6385" s="9" t="s">
        <v>277</v>
      </c>
      <c r="E6385" s="9" t="s">
        <v>356</v>
      </c>
      <c r="F6385" s="12" t="str">
        <f aca="false">INDEX(品項主檔!$B$2:$B$11,MATCH($E6385,品項主檔!$A$2:$A$11,0))</f>
        <v>黑胡椒豬排飯</v>
      </c>
      <c r="G6385" s="12" t="str">
        <f aca="false">INDEX(品項主檔!$C$2:$C$11,MATCH($E6385,品項主檔!$A$2:$A$11,0))</f>
        <v>主食</v>
      </c>
      <c r="H6385" s="17" t="n">
        <f aca="false">SUMIFS(品項年度售價!$D$2:$D$31,品項年度售價!$A$2:$A$31,$B6385,品項年度售價!$B$2:$B$31,$E6385)</f>
        <v>255</v>
      </c>
      <c r="I6385" s="4" t="n">
        <v>226</v>
      </c>
      <c r="J6385" s="14" t="n">
        <f aca="false">H6385*I6385</f>
        <v>57630</v>
      </c>
    </row>
    <row r="6386" customFormat="false" ht="15" hidden="false" customHeight="false" outlineLevel="0" collapsed="false">
      <c r="A6386" s="6" t="str">
        <f aca="false">TEXT(B6386,"0")&amp;"-"&amp;TEXT(C6386,"00")</f>
        <v>2026-09</v>
      </c>
      <c r="B6386" s="4" t="n">
        <v>2026</v>
      </c>
      <c r="C6386" s="4" t="n">
        <v>9</v>
      </c>
      <c r="D6386" s="9" t="s">
        <v>277</v>
      </c>
      <c r="E6386" s="9" t="s">
        <v>358</v>
      </c>
      <c r="F6386" s="12" t="str">
        <f aca="false">INDEX(品項主檔!$B$2:$B$11,MATCH($E6386,品項主檔!$A$2:$A$11,0))</f>
        <v>麻油雞湯麵</v>
      </c>
      <c r="G6386" s="12" t="str">
        <f aca="false">INDEX(品項主檔!$C$2:$C$11,MATCH($E6386,品項主檔!$A$2:$A$11,0))</f>
        <v>主食</v>
      </c>
      <c r="H6386" s="17" t="n">
        <f aca="false">SUMIFS(品項年度售價!$D$2:$D$31,品項年度售價!$A$2:$A$31,$B6386,品項年度售價!$B$2:$B$31,$E6386)</f>
        <v>320</v>
      </c>
      <c r="I6386" s="4" t="n">
        <v>210</v>
      </c>
      <c r="J6386" s="14" t="n">
        <f aca="false">H6386*I6386</f>
        <v>67200</v>
      </c>
    </row>
    <row r="6387" customFormat="false" ht="15" hidden="false" customHeight="false" outlineLevel="0" collapsed="false">
      <c r="A6387" s="6" t="str">
        <f aca="false">TEXT(B6387,"0")&amp;"-"&amp;TEXT(C6387,"00")</f>
        <v>2026-09</v>
      </c>
      <c r="B6387" s="4" t="n">
        <v>2026</v>
      </c>
      <c r="C6387" s="4" t="n">
        <v>9</v>
      </c>
      <c r="D6387" s="9" t="s">
        <v>277</v>
      </c>
      <c r="E6387" s="9" t="s">
        <v>360</v>
      </c>
      <c r="F6387" s="12" t="str">
        <f aca="false">INDEX(品項主檔!$B$2:$B$11,MATCH($E6387,品項主檔!$A$2:$A$11,0))</f>
        <v>塔香涼麵</v>
      </c>
      <c r="G6387" s="12" t="str">
        <f aca="false">INDEX(品項主檔!$C$2:$C$11,MATCH($E6387,品項主檔!$A$2:$A$11,0))</f>
        <v>主食</v>
      </c>
      <c r="H6387" s="17" t="n">
        <f aca="false">SUMIFS(品項年度售價!$D$2:$D$31,品項年度售價!$A$2:$A$31,$B6387,品項年度售價!$B$2:$B$31,$E6387)</f>
        <v>195</v>
      </c>
      <c r="I6387" s="4" t="n">
        <v>323</v>
      </c>
      <c r="J6387" s="14" t="n">
        <f aca="false">H6387*I6387</f>
        <v>62985</v>
      </c>
    </row>
    <row r="6388" customFormat="false" ht="15" hidden="false" customHeight="false" outlineLevel="0" collapsed="false">
      <c r="A6388" s="6" t="str">
        <f aca="false">TEXT(B6388,"0")&amp;"-"&amp;TEXT(C6388,"00")</f>
        <v>2026-09</v>
      </c>
      <c r="B6388" s="4" t="n">
        <v>2026</v>
      </c>
      <c r="C6388" s="4" t="n">
        <v>9</v>
      </c>
      <c r="D6388" s="9" t="s">
        <v>277</v>
      </c>
      <c r="E6388" s="9" t="s">
        <v>362</v>
      </c>
      <c r="F6388" s="12" t="str">
        <f aca="false">INDEX(品項主檔!$B$2:$B$11,MATCH($E6388,品項主檔!$A$2:$A$11,0))</f>
        <v>海鮮炒飯</v>
      </c>
      <c r="G6388" s="12" t="str">
        <f aca="false">INDEX(品項主檔!$C$2:$C$11,MATCH($E6388,品項主檔!$A$2:$A$11,0))</f>
        <v>主食</v>
      </c>
      <c r="H6388" s="17" t="n">
        <f aca="false">SUMIFS(品項年度售價!$D$2:$D$31,品項年度售價!$A$2:$A$31,$B6388,品項年度售價!$B$2:$B$31,$E6388)</f>
        <v>265</v>
      </c>
      <c r="I6388" s="4" t="n">
        <v>265</v>
      </c>
      <c r="J6388" s="14" t="n">
        <f aca="false">H6388*I6388</f>
        <v>70225</v>
      </c>
    </row>
    <row r="6389" customFormat="false" ht="15" hidden="false" customHeight="false" outlineLevel="0" collapsed="false">
      <c r="A6389" s="6" t="str">
        <f aca="false">TEXT(B6389,"0")&amp;"-"&amp;TEXT(C6389,"00")</f>
        <v>2026-09</v>
      </c>
      <c r="B6389" s="4" t="n">
        <v>2026</v>
      </c>
      <c r="C6389" s="4" t="n">
        <v>9</v>
      </c>
      <c r="D6389" s="9" t="s">
        <v>277</v>
      </c>
      <c r="E6389" s="9" t="s">
        <v>364</v>
      </c>
      <c r="F6389" s="12" t="str">
        <f aca="false">INDEX(品項主檔!$B$2:$B$11,MATCH($E6389,品項主檔!$A$2:$A$11,0))</f>
        <v>酸辣湯</v>
      </c>
      <c r="G6389" s="12" t="str">
        <f aca="false">INDEX(品項主檔!$C$2:$C$11,MATCH($E6389,品項主檔!$A$2:$A$11,0))</f>
        <v>湯品</v>
      </c>
      <c r="H6389" s="17" t="n">
        <f aca="false">SUMIFS(品項年度售價!$D$2:$D$31,品項年度售價!$A$2:$A$31,$B6389,品項年度售價!$B$2:$B$31,$E6389)</f>
        <v>65</v>
      </c>
      <c r="I6389" s="4" t="n">
        <v>1460</v>
      </c>
      <c r="J6389" s="14" t="n">
        <f aca="false">H6389*I6389</f>
        <v>94900</v>
      </c>
    </row>
    <row r="6390" customFormat="false" ht="15" hidden="false" customHeight="false" outlineLevel="0" collapsed="false">
      <c r="A6390" s="6" t="str">
        <f aca="false">TEXT(B6390,"0")&amp;"-"&amp;TEXT(C6390,"00")</f>
        <v>2026-09</v>
      </c>
      <c r="B6390" s="4" t="n">
        <v>2026</v>
      </c>
      <c r="C6390" s="4" t="n">
        <v>9</v>
      </c>
      <c r="D6390" s="9" t="s">
        <v>277</v>
      </c>
      <c r="E6390" s="9" t="s">
        <v>367</v>
      </c>
      <c r="F6390" s="12" t="str">
        <f aca="false">INDEX(品項主檔!$B$2:$B$11,MATCH($E6390,品項主檔!$A$2:$A$11,0))</f>
        <v>招牌滷味拼盤</v>
      </c>
      <c r="G6390" s="12" t="str">
        <f aca="false">INDEX(品項主檔!$C$2:$C$11,MATCH($E6390,品項主檔!$A$2:$A$11,0))</f>
        <v>小菜</v>
      </c>
      <c r="H6390" s="17" t="n">
        <f aca="false">SUMIFS(品項年度售價!$D$2:$D$31,品項年度售價!$A$2:$A$31,$B6390,品項年度售價!$B$2:$B$31,$E6390)</f>
        <v>130</v>
      </c>
      <c r="I6390" s="4" t="n">
        <v>971</v>
      </c>
      <c r="J6390" s="14" t="n">
        <f aca="false">H6390*I6390</f>
        <v>126230</v>
      </c>
    </row>
    <row r="6391" customFormat="false" ht="15" hidden="false" customHeight="false" outlineLevel="0" collapsed="false">
      <c r="A6391" s="6" t="str">
        <f aca="false">TEXT(B6391,"0")&amp;"-"&amp;TEXT(C6391,"00")</f>
        <v>2026-09</v>
      </c>
      <c r="B6391" s="4" t="n">
        <v>2026</v>
      </c>
      <c r="C6391" s="4" t="n">
        <v>9</v>
      </c>
      <c r="D6391" s="9" t="s">
        <v>277</v>
      </c>
      <c r="E6391" s="9" t="s">
        <v>370</v>
      </c>
      <c r="F6391" s="12" t="str">
        <f aca="false">INDEX(品項主檔!$B$2:$B$11,MATCH($E6391,品項主檔!$A$2:$A$11,0))</f>
        <v>古早味紅茶</v>
      </c>
      <c r="G6391" s="12" t="str">
        <f aca="false">INDEX(品項主檔!$C$2:$C$11,MATCH($E6391,品項主檔!$A$2:$A$11,0))</f>
        <v>飲品</v>
      </c>
      <c r="H6391" s="17" t="n">
        <f aca="false">SUMIFS(品項年度售價!$D$2:$D$31,品項年度售價!$A$2:$A$31,$B6391,品項年度售價!$B$2:$B$31,$E6391)</f>
        <v>45</v>
      </c>
      <c r="I6391" s="4" t="n">
        <v>2825</v>
      </c>
      <c r="J6391" s="14" t="n">
        <f aca="false">H6391*I6391</f>
        <v>127125</v>
      </c>
    </row>
    <row r="6392" customFormat="false" ht="15" hidden="false" customHeight="false" outlineLevel="0" collapsed="false">
      <c r="A6392" s="6" t="str">
        <f aca="false">TEXT(B6392,"0")&amp;"-"&amp;TEXT(C6392,"00")</f>
        <v>2026-09</v>
      </c>
      <c r="B6392" s="4" t="n">
        <v>2026</v>
      </c>
      <c r="C6392" s="4" t="n">
        <v>9</v>
      </c>
      <c r="D6392" s="9" t="s">
        <v>288</v>
      </c>
      <c r="E6392" s="9" t="s">
        <v>349</v>
      </c>
      <c r="F6392" s="12" t="str">
        <f aca="false">INDEX(品項主檔!$B$2:$B$11,MATCH($E6392,品項主檔!$A$2:$A$11,0))</f>
        <v>招牌牛肉麵</v>
      </c>
      <c r="G6392" s="12" t="str">
        <f aca="false">INDEX(品項主檔!$C$2:$C$11,MATCH($E6392,品項主檔!$A$2:$A$11,0))</f>
        <v>主食</v>
      </c>
      <c r="H6392" s="17" t="n">
        <f aca="false">SUMIFS(品項年度售價!$D$2:$D$31,品項年度售價!$A$2:$A$31,$B6392,品項年度售價!$B$2:$B$31,$E6392)</f>
        <v>305</v>
      </c>
      <c r="I6392" s="4" t="n">
        <v>320</v>
      </c>
      <c r="J6392" s="14" t="n">
        <f aca="false">H6392*I6392</f>
        <v>97600</v>
      </c>
    </row>
    <row r="6393" customFormat="false" ht="15" hidden="false" customHeight="false" outlineLevel="0" collapsed="false">
      <c r="A6393" s="6" t="str">
        <f aca="false">TEXT(B6393,"0")&amp;"-"&amp;TEXT(C6393,"00")</f>
        <v>2026-09</v>
      </c>
      <c r="B6393" s="4" t="n">
        <v>2026</v>
      </c>
      <c r="C6393" s="4" t="n">
        <v>9</v>
      </c>
      <c r="D6393" s="9" t="s">
        <v>288</v>
      </c>
      <c r="E6393" s="9" t="s">
        <v>352</v>
      </c>
      <c r="F6393" s="12" t="str">
        <f aca="false">INDEX(品項主檔!$B$2:$B$11,MATCH($E6393,品項主檔!$A$2:$A$11,0))</f>
        <v>三杯雞定食</v>
      </c>
      <c r="G6393" s="12" t="str">
        <f aca="false">INDEX(品項主檔!$C$2:$C$11,MATCH($E6393,品項主檔!$A$2:$A$11,0))</f>
        <v>主食</v>
      </c>
      <c r="H6393" s="17" t="n">
        <f aca="false">SUMIFS(品項年度售價!$D$2:$D$31,品項年度售價!$A$2:$A$31,$B6393,品項年度售價!$B$2:$B$31,$E6393)</f>
        <v>275</v>
      </c>
      <c r="I6393" s="4" t="n">
        <v>307</v>
      </c>
      <c r="J6393" s="14" t="n">
        <f aca="false">H6393*I6393</f>
        <v>84425</v>
      </c>
    </row>
    <row r="6394" customFormat="false" ht="15" hidden="false" customHeight="false" outlineLevel="0" collapsed="false">
      <c r="A6394" s="6" t="str">
        <f aca="false">TEXT(B6394,"0")&amp;"-"&amp;TEXT(C6394,"00")</f>
        <v>2026-09</v>
      </c>
      <c r="B6394" s="4" t="n">
        <v>2026</v>
      </c>
      <c r="C6394" s="4" t="n">
        <v>9</v>
      </c>
      <c r="D6394" s="9" t="s">
        <v>288</v>
      </c>
      <c r="E6394" s="9" t="s">
        <v>354</v>
      </c>
      <c r="F6394" s="12" t="str">
        <f aca="false">INDEX(品項主檔!$B$2:$B$11,MATCH($E6394,品項主檔!$A$2:$A$11,0))</f>
        <v>蔥油雞腿飯</v>
      </c>
      <c r="G6394" s="12" t="str">
        <f aca="false">INDEX(品項主檔!$C$2:$C$11,MATCH($E6394,品項主檔!$A$2:$A$11,0))</f>
        <v>主食</v>
      </c>
      <c r="H6394" s="17" t="n">
        <f aca="false">SUMIFS(品項年度售價!$D$2:$D$31,品項年度售價!$A$2:$A$31,$B6394,品項年度售價!$B$2:$B$31,$E6394)</f>
        <v>240</v>
      </c>
      <c r="I6394" s="4" t="n">
        <v>332</v>
      </c>
      <c r="J6394" s="14" t="n">
        <f aca="false">H6394*I6394</f>
        <v>79680</v>
      </c>
    </row>
    <row r="6395" customFormat="false" ht="15" hidden="false" customHeight="false" outlineLevel="0" collapsed="false">
      <c r="A6395" s="6" t="str">
        <f aca="false">TEXT(B6395,"0")&amp;"-"&amp;TEXT(C6395,"00")</f>
        <v>2026-09</v>
      </c>
      <c r="B6395" s="4" t="n">
        <v>2026</v>
      </c>
      <c r="C6395" s="4" t="n">
        <v>9</v>
      </c>
      <c r="D6395" s="9" t="s">
        <v>288</v>
      </c>
      <c r="E6395" s="9" t="s">
        <v>356</v>
      </c>
      <c r="F6395" s="12" t="str">
        <f aca="false">INDEX(品項主檔!$B$2:$B$11,MATCH($E6395,品項主檔!$A$2:$A$11,0))</f>
        <v>黑胡椒豬排飯</v>
      </c>
      <c r="G6395" s="12" t="str">
        <f aca="false">INDEX(品項主檔!$C$2:$C$11,MATCH($E6395,品項主檔!$A$2:$A$11,0))</f>
        <v>主食</v>
      </c>
      <c r="H6395" s="17" t="n">
        <f aca="false">SUMIFS(品項年度售價!$D$2:$D$31,品項年度售價!$A$2:$A$31,$B6395,品項年度售價!$B$2:$B$31,$E6395)</f>
        <v>255</v>
      </c>
      <c r="I6395" s="4" t="n">
        <v>361</v>
      </c>
      <c r="J6395" s="14" t="n">
        <f aca="false">H6395*I6395</f>
        <v>92055</v>
      </c>
    </row>
    <row r="6396" customFormat="false" ht="15" hidden="false" customHeight="false" outlineLevel="0" collapsed="false">
      <c r="A6396" s="6" t="str">
        <f aca="false">TEXT(B6396,"0")&amp;"-"&amp;TEXT(C6396,"00")</f>
        <v>2026-09</v>
      </c>
      <c r="B6396" s="4" t="n">
        <v>2026</v>
      </c>
      <c r="C6396" s="4" t="n">
        <v>9</v>
      </c>
      <c r="D6396" s="9" t="s">
        <v>288</v>
      </c>
      <c r="E6396" s="9" t="s">
        <v>358</v>
      </c>
      <c r="F6396" s="12" t="str">
        <f aca="false">INDEX(品項主檔!$B$2:$B$11,MATCH($E6396,品項主檔!$A$2:$A$11,0))</f>
        <v>麻油雞湯麵</v>
      </c>
      <c r="G6396" s="12" t="str">
        <f aca="false">INDEX(品項主檔!$C$2:$C$11,MATCH($E6396,品項主檔!$A$2:$A$11,0))</f>
        <v>主食</v>
      </c>
      <c r="H6396" s="17" t="n">
        <f aca="false">SUMIFS(品項年度售價!$D$2:$D$31,品項年度售價!$A$2:$A$31,$B6396,品項年度售價!$B$2:$B$31,$E6396)</f>
        <v>320</v>
      </c>
      <c r="I6396" s="4" t="n">
        <v>235</v>
      </c>
      <c r="J6396" s="14" t="n">
        <f aca="false">H6396*I6396</f>
        <v>75200</v>
      </c>
    </row>
    <row r="6397" customFormat="false" ht="15" hidden="false" customHeight="false" outlineLevel="0" collapsed="false">
      <c r="A6397" s="6" t="str">
        <f aca="false">TEXT(B6397,"0")&amp;"-"&amp;TEXT(C6397,"00")</f>
        <v>2026-09</v>
      </c>
      <c r="B6397" s="4" t="n">
        <v>2026</v>
      </c>
      <c r="C6397" s="4" t="n">
        <v>9</v>
      </c>
      <c r="D6397" s="9" t="s">
        <v>288</v>
      </c>
      <c r="E6397" s="9" t="s">
        <v>360</v>
      </c>
      <c r="F6397" s="12" t="str">
        <f aca="false">INDEX(品項主檔!$B$2:$B$11,MATCH($E6397,品項主檔!$A$2:$A$11,0))</f>
        <v>塔香涼麵</v>
      </c>
      <c r="G6397" s="12" t="str">
        <f aca="false">INDEX(品項主檔!$C$2:$C$11,MATCH($E6397,品項主檔!$A$2:$A$11,0))</f>
        <v>主食</v>
      </c>
      <c r="H6397" s="17" t="n">
        <f aca="false">SUMIFS(品項年度售價!$D$2:$D$31,品項年度售價!$A$2:$A$31,$B6397,品項年度售價!$B$2:$B$31,$E6397)</f>
        <v>195</v>
      </c>
      <c r="I6397" s="4" t="n">
        <v>398</v>
      </c>
      <c r="J6397" s="14" t="n">
        <f aca="false">H6397*I6397</f>
        <v>77610</v>
      </c>
    </row>
    <row r="6398" customFormat="false" ht="15" hidden="false" customHeight="false" outlineLevel="0" collapsed="false">
      <c r="A6398" s="6" t="str">
        <f aca="false">TEXT(B6398,"0")&amp;"-"&amp;TEXT(C6398,"00")</f>
        <v>2026-09</v>
      </c>
      <c r="B6398" s="4" t="n">
        <v>2026</v>
      </c>
      <c r="C6398" s="4" t="n">
        <v>9</v>
      </c>
      <c r="D6398" s="9" t="s">
        <v>288</v>
      </c>
      <c r="E6398" s="9" t="s">
        <v>362</v>
      </c>
      <c r="F6398" s="12" t="str">
        <f aca="false">INDEX(品項主檔!$B$2:$B$11,MATCH($E6398,品項主檔!$A$2:$A$11,0))</f>
        <v>海鮮炒飯</v>
      </c>
      <c r="G6398" s="12" t="str">
        <f aca="false">INDEX(品項主檔!$C$2:$C$11,MATCH($E6398,品項主檔!$A$2:$A$11,0))</f>
        <v>主食</v>
      </c>
      <c r="H6398" s="17" t="n">
        <f aca="false">SUMIFS(品項年度售價!$D$2:$D$31,品項年度售價!$A$2:$A$31,$B6398,品項年度售價!$B$2:$B$31,$E6398)</f>
        <v>265</v>
      </c>
      <c r="I6398" s="4" t="n">
        <v>381</v>
      </c>
      <c r="J6398" s="14" t="n">
        <f aca="false">H6398*I6398</f>
        <v>100965</v>
      </c>
    </row>
    <row r="6399" customFormat="false" ht="15" hidden="false" customHeight="false" outlineLevel="0" collapsed="false">
      <c r="A6399" s="6" t="str">
        <f aca="false">TEXT(B6399,"0")&amp;"-"&amp;TEXT(C6399,"00")</f>
        <v>2026-09</v>
      </c>
      <c r="B6399" s="4" t="n">
        <v>2026</v>
      </c>
      <c r="C6399" s="4" t="n">
        <v>9</v>
      </c>
      <c r="D6399" s="9" t="s">
        <v>288</v>
      </c>
      <c r="E6399" s="9" t="s">
        <v>364</v>
      </c>
      <c r="F6399" s="12" t="str">
        <f aca="false">INDEX(品項主檔!$B$2:$B$11,MATCH($E6399,品項主檔!$A$2:$A$11,0))</f>
        <v>酸辣湯</v>
      </c>
      <c r="G6399" s="12" t="str">
        <f aca="false">INDEX(品項主檔!$C$2:$C$11,MATCH($E6399,品項主檔!$A$2:$A$11,0))</f>
        <v>湯品</v>
      </c>
      <c r="H6399" s="17" t="n">
        <f aca="false">SUMIFS(品項年度售價!$D$2:$D$31,品項年度售價!$A$2:$A$31,$B6399,品項年度售價!$B$2:$B$31,$E6399)</f>
        <v>65</v>
      </c>
      <c r="I6399" s="4" t="n">
        <v>2071</v>
      </c>
      <c r="J6399" s="14" t="n">
        <f aca="false">H6399*I6399</f>
        <v>134615</v>
      </c>
    </row>
    <row r="6400" customFormat="false" ht="15" hidden="false" customHeight="false" outlineLevel="0" collapsed="false">
      <c r="A6400" s="6" t="str">
        <f aca="false">TEXT(B6400,"0")&amp;"-"&amp;TEXT(C6400,"00")</f>
        <v>2026-09</v>
      </c>
      <c r="B6400" s="4" t="n">
        <v>2026</v>
      </c>
      <c r="C6400" s="4" t="n">
        <v>9</v>
      </c>
      <c r="D6400" s="9" t="s">
        <v>288</v>
      </c>
      <c r="E6400" s="9" t="s">
        <v>367</v>
      </c>
      <c r="F6400" s="12" t="str">
        <f aca="false">INDEX(品項主檔!$B$2:$B$11,MATCH($E6400,品項主檔!$A$2:$A$11,0))</f>
        <v>招牌滷味拼盤</v>
      </c>
      <c r="G6400" s="12" t="str">
        <f aca="false">INDEX(品項主檔!$C$2:$C$11,MATCH($E6400,品項主檔!$A$2:$A$11,0))</f>
        <v>小菜</v>
      </c>
      <c r="H6400" s="17" t="n">
        <f aca="false">SUMIFS(品項年度售價!$D$2:$D$31,品項年度售價!$A$2:$A$31,$B6400,品項年度售價!$B$2:$B$31,$E6400)</f>
        <v>130</v>
      </c>
      <c r="I6400" s="4" t="n">
        <v>1435</v>
      </c>
      <c r="J6400" s="14" t="n">
        <f aca="false">H6400*I6400</f>
        <v>186550</v>
      </c>
    </row>
    <row r="6401" customFormat="false" ht="15" hidden="false" customHeight="false" outlineLevel="0" collapsed="false">
      <c r="A6401" s="6" t="str">
        <f aca="false">TEXT(B6401,"0")&amp;"-"&amp;TEXT(C6401,"00")</f>
        <v>2026-09</v>
      </c>
      <c r="B6401" s="4" t="n">
        <v>2026</v>
      </c>
      <c r="C6401" s="4" t="n">
        <v>9</v>
      </c>
      <c r="D6401" s="9" t="s">
        <v>288</v>
      </c>
      <c r="E6401" s="9" t="s">
        <v>370</v>
      </c>
      <c r="F6401" s="12" t="str">
        <f aca="false">INDEX(品項主檔!$B$2:$B$11,MATCH($E6401,品項主檔!$A$2:$A$11,0))</f>
        <v>古早味紅茶</v>
      </c>
      <c r="G6401" s="12" t="str">
        <f aca="false">INDEX(品項主檔!$C$2:$C$11,MATCH($E6401,品項主檔!$A$2:$A$11,0))</f>
        <v>飲品</v>
      </c>
      <c r="H6401" s="17" t="n">
        <f aca="false">SUMIFS(品項年度售價!$D$2:$D$31,品項年度售價!$A$2:$A$31,$B6401,品項年度售價!$B$2:$B$31,$E6401)</f>
        <v>45</v>
      </c>
      <c r="I6401" s="4" t="n">
        <v>4166</v>
      </c>
      <c r="J6401" s="14" t="n">
        <f aca="false">H6401*I6401</f>
        <v>187470</v>
      </c>
    </row>
    <row r="6402" customFormat="false" ht="15" hidden="false" customHeight="false" outlineLevel="0" collapsed="false">
      <c r="A6402" s="6" t="str">
        <f aca="false">TEXT(B6402,"0")&amp;"-"&amp;TEXT(C6402,"00")</f>
        <v>2026-09</v>
      </c>
      <c r="B6402" s="4" t="n">
        <v>2026</v>
      </c>
      <c r="C6402" s="4" t="n">
        <v>9</v>
      </c>
      <c r="D6402" s="9" t="s">
        <v>292</v>
      </c>
      <c r="E6402" s="9" t="s">
        <v>349</v>
      </c>
      <c r="F6402" s="12" t="str">
        <f aca="false">INDEX(品項主檔!$B$2:$B$11,MATCH($E6402,品項主檔!$A$2:$A$11,0))</f>
        <v>招牌牛肉麵</v>
      </c>
      <c r="G6402" s="12" t="str">
        <f aca="false">INDEX(品項主檔!$C$2:$C$11,MATCH($E6402,品項主檔!$A$2:$A$11,0))</f>
        <v>主食</v>
      </c>
      <c r="H6402" s="17" t="n">
        <f aca="false">SUMIFS(品項年度售價!$D$2:$D$31,品項年度售價!$A$2:$A$31,$B6402,品項年度售價!$B$2:$B$31,$E6402)</f>
        <v>305</v>
      </c>
      <c r="I6402" s="4" t="n">
        <v>312</v>
      </c>
      <c r="J6402" s="14" t="n">
        <f aca="false">H6402*I6402</f>
        <v>95160</v>
      </c>
    </row>
    <row r="6403" customFormat="false" ht="15" hidden="false" customHeight="false" outlineLevel="0" collapsed="false">
      <c r="A6403" s="6" t="str">
        <f aca="false">TEXT(B6403,"0")&amp;"-"&amp;TEXT(C6403,"00")</f>
        <v>2026-09</v>
      </c>
      <c r="B6403" s="4" t="n">
        <v>2026</v>
      </c>
      <c r="C6403" s="4" t="n">
        <v>9</v>
      </c>
      <c r="D6403" s="9" t="s">
        <v>292</v>
      </c>
      <c r="E6403" s="9" t="s">
        <v>352</v>
      </c>
      <c r="F6403" s="12" t="str">
        <f aca="false">INDEX(品項主檔!$B$2:$B$11,MATCH($E6403,品項主檔!$A$2:$A$11,0))</f>
        <v>三杯雞定食</v>
      </c>
      <c r="G6403" s="12" t="str">
        <f aca="false">INDEX(品項主檔!$C$2:$C$11,MATCH($E6403,品項主檔!$A$2:$A$11,0))</f>
        <v>主食</v>
      </c>
      <c r="H6403" s="17" t="n">
        <f aca="false">SUMIFS(品項年度售價!$D$2:$D$31,品項年度售價!$A$2:$A$31,$B6403,品項年度售價!$B$2:$B$31,$E6403)</f>
        <v>275</v>
      </c>
      <c r="I6403" s="4" t="n">
        <v>397</v>
      </c>
      <c r="J6403" s="14" t="n">
        <f aca="false">H6403*I6403</f>
        <v>109175</v>
      </c>
    </row>
    <row r="6404" customFormat="false" ht="15" hidden="false" customHeight="false" outlineLevel="0" collapsed="false">
      <c r="A6404" s="6" t="str">
        <f aca="false">TEXT(B6404,"0")&amp;"-"&amp;TEXT(C6404,"00")</f>
        <v>2026-09</v>
      </c>
      <c r="B6404" s="4" t="n">
        <v>2026</v>
      </c>
      <c r="C6404" s="4" t="n">
        <v>9</v>
      </c>
      <c r="D6404" s="9" t="s">
        <v>292</v>
      </c>
      <c r="E6404" s="9" t="s">
        <v>354</v>
      </c>
      <c r="F6404" s="12" t="str">
        <f aca="false">INDEX(品項主檔!$B$2:$B$11,MATCH($E6404,品項主檔!$A$2:$A$11,0))</f>
        <v>蔥油雞腿飯</v>
      </c>
      <c r="G6404" s="12" t="str">
        <f aca="false">INDEX(品項主檔!$C$2:$C$11,MATCH($E6404,品項主檔!$A$2:$A$11,0))</f>
        <v>主食</v>
      </c>
      <c r="H6404" s="17" t="n">
        <f aca="false">SUMIFS(品項年度售價!$D$2:$D$31,品項年度售價!$A$2:$A$31,$B6404,品項年度售價!$B$2:$B$31,$E6404)</f>
        <v>240</v>
      </c>
      <c r="I6404" s="4" t="n">
        <v>412</v>
      </c>
      <c r="J6404" s="14" t="n">
        <f aca="false">H6404*I6404</f>
        <v>98880</v>
      </c>
    </row>
    <row r="6405" customFormat="false" ht="15" hidden="false" customHeight="false" outlineLevel="0" collapsed="false">
      <c r="A6405" s="6" t="str">
        <f aca="false">TEXT(B6405,"0")&amp;"-"&amp;TEXT(C6405,"00")</f>
        <v>2026-09</v>
      </c>
      <c r="B6405" s="4" t="n">
        <v>2026</v>
      </c>
      <c r="C6405" s="4" t="n">
        <v>9</v>
      </c>
      <c r="D6405" s="9" t="s">
        <v>292</v>
      </c>
      <c r="E6405" s="9" t="s">
        <v>356</v>
      </c>
      <c r="F6405" s="12" t="str">
        <f aca="false">INDEX(品項主檔!$B$2:$B$11,MATCH($E6405,品項主檔!$A$2:$A$11,0))</f>
        <v>黑胡椒豬排飯</v>
      </c>
      <c r="G6405" s="12" t="str">
        <f aca="false">INDEX(品項主檔!$C$2:$C$11,MATCH($E6405,品項主檔!$A$2:$A$11,0))</f>
        <v>主食</v>
      </c>
      <c r="H6405" s="17" t="n">
        <f aca="false">SUMIFS(品項年度售價!$D$2:$D$31,品項年度售價!$A$2:$A$31,$B6405,品項年度售價!$B$2:$B$31,$E6405)</f>
        <v>255</v>
      </c>
      <c r="I6405" s="4" t="n">
        <v>404</v>
      </c>
      <c r="J6405" s="14" t="n">
        <f aca="false">H6405*I6405</f>
        <v>103020</v>
      </c>
    </row>
    <row r="6406" customFormat="false" ht="15" hidden="false" customHeight="false" outlineLevel="0" collapsed="false">
      <c r="A6406" s="6" t="str">
        <f aca="false">TEXT(B6406,"0")&amp;"-"&amp;TEXT(C6406,"00")</f>
        <v>2026-09</v>
      </c>
      <c r="B6406" s="4" t="n">
        <v>2026</v>
      </c>
      <c r="C6406" s="4" t="n">
        <v>9</v>
      </c>
      <c r="D6406" s="9" t="s">
        <v>292</v>
      </c>
      <c r="E6406" s="9" t="s">
        <v>358</v>
      </c>
      <c r="F6406" s="12" t="str">
        <f aca="false">INDEX(品項主檔!$B$2:$B$11,MATCH($E6406,品項主檔!$A$2:$A$11,0))</f>
        <v>麻油雞湯麵</v>
      </c>
      <c r="G6406" s="12" t="str">
        <f aca="false">INDEX(品項主檔!$C$2:$C$11,MATCH($E6406,品項主檔!$A$2:$A$11,0))</f>
        <v>主食</v>
      </c>
      <c r="H6406" s="17" t="n">
        <f aca="false">SUMIFS(品項年度售價!$D$2:$D$31,品項年度售價!$A$2:$A$31,$B6406,品項年度售價!$B$2:$B$31,$E6406)</f>
        <v>320</v>
      </c>
      <c r="I6406" s="4" t="n">
        <v>302</v>
      </c>
      <c r="J6406" s="14" t="n">
        <f aca="false">H6406*I6406</f>
        <v>96640</v>
      </c>
    </row>
    <row r="6407" customFormat="false" ht="15" hidden="false" customHeight="false" outlineLevel="0" collapsed="false">
      <c r="A6407" s="6" t="str">
        <f aca="false">TEXT(B6407,"0")&amp;"-"&amp;TEXT(C6407,"00")</f>
        <v>2026-09</v>
      </c>
      <c r="B6407" s="4" t="n">
        <v>2026</v>
      </c>
      <c r="C6407" s="4" t="n">
        <v>9</v>
      </c>
      <c r="D6407" s="9" t="s">
        <v>292</v>
      </c>
      <c r="E6407" s="9" t="s">
        <v>360</v>
      </c>
      <c r="F6407" s="12" t="str">
        <f aca="false">INDEX(品項主檔!$B$2:$B$11,MATCH($E6407,品項主檔!$A$2:$A$11,0))</f>
        <v>塔香涼麵</v>
      </c>
      <c r="G6407" s="12" t="str">
        <f aca="false">INDEX(品項主檔!$C$2:$C$11,MATCH($E6407,品項主檔!$A$2:$A$11,0))</f>
        <v>主食</v>
      </c>
      <c r="H6407" s="17" t="n">
        <f aca="false">SUMIFS(品項年度售價!$D$2:$D$31,品項年度售價!$A$2:$A$31,$B6407,品項年度售價!$B$2:$B$31,$E6407)</f>
        <v>195</v>
      </c>
      <c r="I6407" s="4" t="n">
        <v>550</v>
      </c>
      <c r="J6407" s="14" t="n">
        <f aca="false">H6407*I6407</f>
        <v>107250</v>
      </c>
    </row>
    <row r="6408" customFormat="false" ht="15" hidden="false" customHeight="false" outlineLevel="0" collapsed="false">
      <c r="A6408" s="6" t="str">
        <f aca="false">TEXT(B6408,"0")&amp;"-"&amp;TEXT(C6408,"00")</f>
        <v>2026-09</v>
      </c>
      <c r="B6408" s="4" t="n">
        <v>2026</v>
      </c>
      <c r="C6408" s="4" t="n">
        <v>9</v>
      </c>
      <c r="D6408" s="9" t="s">
        <v>292</v>
      </c>
      <c r="E6408" s="9" t="s">
        <v>362</v>
      </c>
      <c r="F6408" s="12" t="str">
        <f aca="false">INDEX(品項主檔!$B$2:$B$11,MATCH($E6408,品項主檔!$A$2:$A$11,0))</f>
        <v>海鮮炒飯</v>
      </c>
      <c r="G6408" s="12" t="str">
        <f aca="false">INDEX(品項主檔!$C$2:$C$11,MATCH($E6408,品項主檔!$A$2:$A$11,0))</f>
        <v>主食</v>
      </c>
      <c r="H6408" s="17" t="n">
        <f aca="false">SUMIFS(品項年度售價!$D$2:$D$31,品項年度售價!$A$2:$A$31,$B6408,品項年度售價!$B$2:$B$31,$E6408)</f>
        <v>265</v>
      </c>
      <c r="I6408" s="4" t="n">
        <v>347</v>
      </c>
      <c r="J6408" s="14" t="n">
        <f aca="false">H6408*I6408</f>
        <v>91955</v>
      </c>
    </row>
    <row r="6409" customFormat="false" ht="15" hidden="false" customHeight="false" outlineLevel="0" collapsed="false">
      <c r="A6409" s="6" t="str">
        <f aca="false">TEXT(B6409,"0")&amp;"-"&amp;TEXT(C6409,"00")</f>
        <v>2026-09</v>
      </c>
      <c r="B6409" s="4" t="n">
        <v>2026</v>
      </c>
      <c r="C6409" s="4" t="n">
        <v>9</v>
      </c>
      <c r="D6409" s="9" t="s">
        <v>292</v>
      </c>
      <c r="E6409" s="9" t="s">
        <v>364</v>
      </c>
      <c r="F6409" s="12" t="str">
        <f aca="false">INDEX(品項主檔!$B$2:$B$11,MATCH($E6409,品項主檔!$A$2:$A$11,0))</f>
        <v>酸辣湯</v>
      </c>
      <c r="G6409" s="12" t="str">
        <f aca="false">INDEX(品項主檔!$C$2:$C$11,MATCH($E6409,品項主檔!$A$2:$A$11,0))</f>
        <v>湯品</v>
      </c>
      <c r="H6409" s="17" t="n">
        <f aca="false">SUMIFS(品項年度售價!$D$2:$D$31,品項年度售價!$A$2:$A$31,$B6409,品項年度售價!$B$2:$B$31,$E6409)</f>
        <v>65</v>
      </c>
      <c r="I6409" s="4" t="n">
        <v>1495</v>
      </c>
      <c r="J6409" s="14" t="n">
        <f aca="false">H6409*I6409</f>
        <v>97175</v>
      </c>
    </row>
    <row r="6410" customFormat="false" ht="15" hidden="false" customHeight="false" outlineLevel="0" collapsed="false">
      <c r="A6410" s="6" t="str">
        <f aca="false">TEXT(B6410,"0")&amp;"-"&amp;TEXT(C6410,"00")</f>
        <v>2026-09</v>
      </c>
      <c r="B6410" s="4" t="n">
        <v>2026</v>
      </c>
      <c r="C6410" s="4" t="n">
        <v>9</v>
      </c>
      <c r="D6410" s="9" t="s">
        <v>292</v>
      </c>
      <c r="E6410" s="9" t="s">
        <v>367</v>
      </c>
      <c r="F6410" s="12" t="str">
        <f aca="false">INDEX(品項主檔!$B$2:$B$11,MATCH($E6410,品項主檔!$A$2:$A$11,0))</f>
        <v>招牌滷味拼盤</v>
      </c>
      <c r="G6410" s="12" t="str">
        <f aca="false">INDEX(品項主檔!$C$2:$C$11,MATCH($E6410,品項主檔!$A$2:$A$11,0))</f>
        <v>小菜</v>
      </c>
      <c r="H6410" s="17" t="n">
        <f aca="false">SUMIFS(品項年度售價!$D$2:$D$31,品項年度售價!$A$2:$A$31,$B6410,品項年度售價!$B$2:$B$31,$E6410)</f>
        <v>130</v>
      </c>
      <c r="I6410" s="4" t="n">
        <v>1558</v>
      </c>
      <c r="J6410" s="14" t="n">
        <f aca="false">H6410*I6410</f>
        <v>202540</v>
      </c>
    </row>
    <row r="6411" customFormat="false" ht="15" hidden="false" customHeight="false" outlineLevel="0" collapsed="false">
      <c r="A6411" s="6" t="str">
        <f aca="false">TEXT(B6411,"0")&amp;"-"&amp;TEXT(C6411,"00")</f>
        <v>2026-09</v>
      </c>
      <c r="B6411" s="4" t="n">
        <v>2026</v>
      </c>
      <c r="C6411" s="4" t="n">
        <v>9</v>
      </c>
      <c r="D6411" s="9" t="s">
        <v>292</v>
      </c>
      <c r="E6411" s="9" t="s">
        <v>370</v>
      </c>
      <c r="F6411" s="12" t="str">
        <f aca="false">INDEX(品項主檔!$B$2:$B$11,MATCH($E6411,品項主檔!$A$2:$A$11,0))</f>
        <v>古早味紅茶</v>
      </c>
      <c r="G6411" s="12" t="str">
        <f aca="false">INDEX(品項主檔!$C$2:$C$11,MATCH($E6411,品項主檔!$A$2:$A$11,0))</f>
        <v>飲品</v>
      </c>
      <c r="H6411" s="17" t="n">
        <f aca="false">SUMIFS(品項年度售價!$D$2:$D$31,品項年度售價!$A$2:$A$31,$B6411,品項年度售價!$B$2:$B$31,$E6411)</f>
        <v>45</v>
      </c>
      <c r="I6411" s="4" t="n">
        <v>4350</v>
      </c>
      <c r="J6411" s="14" t="n">
        <f aca="false">H6411*I6411</f>
        <v>195750</v>
      </c>
    </row>
    <row r="6412" customFormat="false" ht="15" hidden="false" customHeight="false" outlineLevel="0" collapsed="false">
      <c r="A6412" s="6" t="str">
        <f aca="false">TEXT(B6412,"0")&amp;"-"&amp;TEXT(C6412,"00")</f>
        <v>2026-09</v>
      </c>
      <c r="B6412" s="4" t="n">
        <v>2026</v>
      </c>
      <c r="C6412" s="4" t="n">
        <v>9</v>
      </c>
      <c r="D6412" s="9" t="s">
        <v>315</v>
      </c>
      <c r="E6412" s="9" t="s">
        <v>349</v>
      </c>
      <c r="F6412" s="12" t="str">
        <f aca="false">INDEX(品項主檔!$B$2:$B$11,MATCH($E6412,品項主檔!$A$2:$A$11,0))</f>
        <v>招牌牛肉麵</v>
      </c>
      <c r="G6412" s="12" t="str">
        <f aca="false">INDEX(品項主檔!$C$2:$C$11,MATCH($E6412,品項主檔!$A$2:$A$11,0))</f>
        <v>主食</v>
      </c>
      <c r="H6412" s="17" t="n">
        <f aca="false">SUMIFS(品項年度售價!$D$2:$D$31,品項年度售價!$A$2:$A$31,$B6412,品項年度售價!$B$2:$B$31,$E6412)</f>
        <v>305</v>
      </c>
      <c r="I6412" s="4" t="n">
        <v>368</v>
      </c>
      <c r="J6412" s="14" t="n">
        <f aca="false">H6412*I6412</f>
        <v>112240</v>
      </c>
    </row>
    <row r="6413" customFormat="false" ht="15" hidden="false" customHeight="false" outlineLevel="0" collapsed="false">
      <c r="A6413" s="6" t="str">
        <f aca="false">TEXT(B6413,"0")&amp;"-"&amp;TEXT(C6413,"00")</f>
        <v>2026-09</v>
      </c>
      <c r="B6413" s="4" t="n">
        <v>2026</v>
      </c>
      <c r="C6413" s="4" t="n">
        <v>9</v>
      </c>
      <c r="D6413" s="9" t="s">
        <v>315</v>
      </c>
      <c r="E6413" s="9" t="s">
        <v>352</v>
      </c>
      <c r="F6413" s="12" t="str">
        <f aca="false">INDEX(品項主檔!$B$2:$B$11,MATCH($E6413,品項主檔!$A$2:$A$11,0))</f>
        <v>三杯雞定食</v>
      </c>
      <c r="G6413" s="12" t="str">
        <f aca="false">INDEX(品項主檔!$C$2:$C$11,MATCH($E6413,品項主檔!$A$2:$A$11,0))</f>
        <v>主食</v>
      </c>
      <c r="H6413" s="17" t="n">
        <f aca="false">SUMIFS(品項年度售價!$D$2:$D$31,品項年度售價!$A$2:$A$31,$B6413,品項年度售價!$B$2:$B$31,$E6413)</f>
        <v>275</v>
      </c>
      <c r="I6413" s="4" t="n">
        <v>397</v>
      </c>
      <c r="J6413" s="14" t="n">
        <f aca="false">H6413*I6413</f>
        <v>109175</v>
      </c>
    </row>
    <row r="6414" customFormat="false" ht="15" hidden="false" customHeight="false" outlineLevel="0" collapsed="false">
      <c r="A6414" s="6" t="str">
        <f aca="false">TEXT(B6414,"0")&amp;"-"&amp;TEXT(C6414,"00")</f>
        <v>2026-09</v>
      </c>
      <c r="B6414" s="4" t="n">
        <v>2026</v>
      </c>
      <c r="C6414" s="4" t="n">
        <v>9</v>
      </c>
      <c r="D6414" s="9" t="s">
        <v>315</v>
      </c>
      <c r="E6414" s="9" t="s">
        <v>354</v>
      </c>
      <c r="F6414" s="12" t="str">
        <f aca="false">INDEX(品項主檔!$B$2:$B$11,MATCH($E6414,品項主檔!$A$2:$A$11,0))</f>
        <v>蔥油雞腿飯</v>
      </c>
      <c r="G6414" s="12" t="str">
        <f aca="false">INDEX(品項主檔!$C$2:$C$11,MATCH($E6414,品項主檔!$A$2:$A$11,0))</f>
        <v>主食</v>
      </c>
      <c r="H6414" s="17" t="n">
        <f aca="false">SUMIFS(品項年度售價!$D$2:$D$31,品項年度售價!$A$2:$A$31,$B6414,品項年度售價!$B$2:$B$31,$E6414)</f>
        <v>240</v>
      </c>
      <c r="I6414" s="4" t="n">
        <v>357</v>
      </c>
      <c r="J6414" s="14" t="n">
        <f aca="false">H6414*I6414</f>
        <v>85680</v>
      </c>
    </row>
    <row r="6415" customFormat="false" ht="15" hidden="false" customHeight="false" outlineLevel="0" collapsed="false">
      <c r="A6415" s="6" t="str">
        <f aca="false">TEXT(B6415,"0")&amp;"-"&amp;TEXT(C6415,"00")</f>
        <v>2026-09</v>
      </c>
      <c r="B6415" s="4" t="n">
        <v>2026</v>
      </c>
      <c r="C6415" s="4" t="n">
        <v>9</v>
      </c>
      <c r="D6415" s="9" t="s">
        <v>315</v>
      </c>
      <c r="E6415" s="9" t="s">
        <v>356</v>
      </c>
      <c r="F6415" s="12" t="str">
        <f aca="false">INDEX(品項主檔!$B$2:$B$11,MATCH($E6415,品項主檔!$A$2:$A$11,0))</f>
        <v>黑胡椒豬排飯</v>
      </c>
      <c r="G6415" s="12" t="str">
        <f aca="false">INDEX(品項主檔!$C$2:$C$11,MATCH($E6415,品項主檔!$A$2:$A$11,0))</f>
        <v>主食</v>
      </c>
      <c r="H6415" s="17" t="n">
        <f aca="false">SUMIFS(品項年度售價!$D$2:$D$31,品項年度售價!$A$2:$A$31,$B6415,品項年度售價!$B$2:$B$31,$E6415)</f>
        <v>255</v>
      </c>
      <c r="I6415" s="4" t="n">
        <v>361</v>
      </c>
      <c r="J6415" s="14" t="n">
        <f aca="false">H6415*I6415</f>
        <v>92055</v>
      </c>
    </row>
    <row r="6416" customFormat="false" ht="15" hidden="false" customHeight="false" outlineLevel="0" collapsed="false">
      <c r="A6416" s="6" t="str">
        <f aca="false">TEXT(B6416,"0")&amp;"-"&amp;TEXT(C6416,"00")</f>
        <v>2026-09</v>
      </c>
      <c r="B6416" s="4" t="n">
        <v>2026</v>
      </c>
      <c r="C6416" s="4" t="n">
        <v>9</v>
      </c>
      <c r="D6416" s="9" t="s">
        <v>315</v>
      </c>
      <c r="E6416" s="9" t="s">
        <v>358</v>
      </c>
      <c r="F6416" s="12" t="str">
        <f aca="false">INDEX(品項主檔!$B$2:$B$11,MATCH($E6416,品項主檔!$A$2:$A$11,0))</f>
        <v>麻油雞湯麵</v>
      </c>
      <c r="G6416" s="12" t="str">
        <f aca="false">INDEX(品項主檔!$C$2:$C$11,MATCH($E6416,品項主檔!$A$2:$A$11,0))</f>
        <v>主食</v>
      </c>
      <c r="H6416" s="17" t="n">
        <f aca="false">SUMIFS(品項年度售價!$D$2:$D$31,品項年度售價!$A$2:$A$31,$B6416,品項年度售價!$B$2:$B$31,$E6416)</f>
        <v>320</v>
      </c>
      <c r="I6416" s="4" t="n">
        <v>215</v>
      </c>
      <c r="J6416" s="14" t="n">
        <f aca="false">H6416*I6416</f>
        <v>68800</v>
      </c>
    </row>
    <row r="6417" customFormat="false" ht="15" hidden="false" customHeight="false" outlineLevel="0" collapsed="false">
      <c r="A6417" s="6" t="str">
        <f aca="false">TEXT(B6417,"0")&amp;"-"&amp;TEXT(C6417,"00")</f>
        <v>2026-09</v>
      </c>
      <c r="B6417" s="4" t="n">
        <v>2026</v>
      </c>
      <c r="C6417" s="4" t="n">
        <v>9</v>
      </c>
      <c r="D6417" s="9" t="s">
        <v>315</v>
      </c>
      <c r="E6417" s="9" t="s">
        <v>360</v>
      </c>
      <c r="F6417" s="12" t="str">
        <f aca="false">INDEX(品項主檔!$B$2:$B$11,MATCH($E6417,品項主檔!$A$2:$A$11,0))</f>
        <v>塔香涼麵</v>
      </c>
      <c r="G6417" s="12" t="str">
        <f aca="false">INDEX(品項主檔!$C$2:$C$11,MATCH($E6417,品項主檔!$A$2:$A$11,0))</f>
        <v>主食</v>
      </c>
      <c r="H6417" s="17" t="n">
        <f aca="false">SUMIFS(品項年度售價!$D$2:$D$31,品項年度售價!$A$2:$A$31,$B6417,品項年度售價!$B$2:$B$31,$E6417)</f>
        <v>195</v>
      </c>
      <c r="I6417" s="4" t="n">
        <v>498</v>
      </c>
      <c r="J6417" s="14" t="n">
        <f aca="false">H6417*I6417</f>
        <v>97110</v>
      </c>
    </row>
    <row r="6418" customFormat="false" ht="15" hidden="false" customHeight="false" outlineLevel="0" collapsed="false">
      <c r="A6418" s="6" t="str">
        <f aca="false">TEXT(B6418,"0")&amp;"-"&amp;TEXT(C6418,"00")</f>
        <v>2026-09</v>
      </c>
      <c r="B6418" s="4" t="n">
        <v>2026</v>
      </c>
      <c r="C6418" s="4" t="n">
        <v>9</v>
      </c>
      <c r="D6418" s="9" t="s">
        <v>315</v>
      </c>
      <c r="E6418" s="9" t="s">
        <v>362</v>
      </c>
      <c r="F6418" s="12" t="str">
        <f aca="false">INDEX(品項主檔!$B$2:$B$11,MATCH($E6418,品項主檔!$A$2:$A$11,0))</f>
        <v>海鮮炒飯</v>
      </c>
      <c r="G6418" s="12" t="str">
        <f aca="false">INDEX(品項主檔!$C$2:$C$11,MATCH($E6418,品項主檔!$A$2:$A$11,0))</f>
        <v>主食</v>
      </c>
      <c r="H6418" s="17" t="n">
        <f aca="false">SUMIFS(品項年度售價!$D$2:$D$31,品項年度售價!$A$2:$A$31,$B6418,品項年度售價!$B$2:$B$31,$E6418)</f>
        <v>265</v>
      </c>
      <c r="I6418" s="4" t="n">
        <v>287</v>
      </c>
      <c r="J6418" s="14" t="n">
        <f aca="false">H6418*I6418</f>
        <v>76055</v>
      </c>
    </row>
    <row r="6419" customFormat="false" ht="15" hidden="false" customHeight="false" outlineLevel="0" collapsed="false">
      <c r="A6419" s="6" t="str">
        <f aca="false">TEXT(B6419,"0")&amp;"-"&amp;TEXT(C6419,"00")</f>
        <v>2026-09</v>
      </c>
      <c r="B6419" s="4" t="n">
        <v>2026</v>
      </c>
      <c r="C6419" s="4" t="n">
        <v>9</v>
      </c>
      <c r="D6419" s="9" t="s">
        <v>315</v>
      </c>
      <c r="E6419" s="9" t="s">
        <v>364</v>
      </c>
      <c r="F6419" s="12" t="str">
        <f aca="false">INDEX(品項主檔!$B$2:$B$11,MATCH($E6419,品項主檔!$A$2:$A$11,0))</f>
        <v>酸辣湯</v>
      </c>
      <c r="G6419" s="12" t="str">
        <f aca="false">INDEX(品項主檔!$C$2:$C$11,MATCH($E6419,品項主檔!$A$2:$A$11,0))</f>
        <v>湯品</v>
      </c>
      <c r="H6419" s="17" t="n">
        <f aca="false">SUMIFS(品項年度售價!$D$2:$D$31,品項年度售價!$A$2:$A$31,$B6419,品項年度售價!$B$2:$B$31,$E6419)</f>
        <v>65</v>
      </c>
      <c r="I6419" s="4" t="n">
        <v>1834</v>
      </c>
      <c r="J6419" s="14" t="n">
        <f aca="false">H6419*I6419</f>
        <v>119210</v>
      </c>
    </row>
    <row r="6420" customFormat="false" ht="15" hidden="false" customHeight="false" outlineLevel="0" collapsed="false">
      <c r="A6420" s="6" t="str">
        <f aca="false">TEXT(B6420,"0")&amp;"-"&amp;TEXT(C6420,"00")</f>
        <v>2026-09</v>
      </c>
      <c r="B6420" s="4" t="n">
        <v>2026</v>
      </c>
      <c r="C6420" s="4" t="n">
        <v>9</v>
      </c>
      <c r="D6420" s="9" t="s">
        <v>315</v>
      </c>
      <c r="E6420" s="9" t="s">
        <v>367</v>
      </c>
      <c r="F6420" s="12" t="str">
        <f aca="false">INDEX(品項主檔!$B$2:$B$11,MATCH($E6420,品項主檔!$A$2:$A$11,0))</f>
        <v>招牌滷味拼盤</v>
      </c>
      <c r="G6420" s="12" t="str">
        <f aca="false">INDEX(品項主檔!$C$2:$C$11,MATCH($E6420,品項主檔!$A$2:$A$11,0))</f>
        <v>小菜</v>
      </c>
      <c r="H6420" s="17" t="n">
        <f aca="false">SUMIFS(品項年度售價!$D$2:$D$31,品項年度售價!$A$2:$A$31,$B6420,品項年度售價!$B$2:$B$31,$E6420)</f>
        <v>130</v>
      </c>
      <c r="I6420" s="4" t="n">
        <v>1357</v>
      </c>
      <c r="J6420" s="14" t="n">
        <f aca="false">H6420*I6420</f>
        <v>176410</v>
      </c>
    </row>
    <row r="6421" customFormat="false" ht="15" hidden="false" customHeight="false" outlineLevel="0" collapsed="false">
      <c r="A6421" s="6" t="str">
        <f aca="false">TEXT(B6421,"0")&amp;"-"&amp;TEXT(C6421,"00")</f>
        <v>2026-09</v>
      </c>
      <c r="B6421" s="4" t="n">
        <v>2026</v>
      </c>
      <c r="C6421" s="4" t="n">
        <v>9</v>
      </c>
      <c r="D6421" s="9" t="s">
        <v>315</v>
      </c>
      <c r="E6421" s="9" t="s">
        <v>370</v>
      </c>
      <c r="F6421" s="12" t="str">
        <f aca="false">INDEX(品項主檔!$B$2:$B$11,MATCH($E6421,品項主檔!$A$2:$A$11,0))</f>
        <v>古早味紅茶</v>
      </c>
      <c r="G6421" s="12" t="str">
        <f aca="false">INDEX(品項主檔!$C$2:$C$11,MATCH($E6421,品項主檔!$A$2:$A$11,0))</f>
        <v>飲品</v>
      </c>
      <c r="H6421" s="17" t="n">
        <f aca="false">SUMIFS(品項年度售價!$D$2:$D$31,品項年度售價!$A$2:$A$31,$B6421,品項年度售價!$B$2:$B$31,$E6421)</f>
        <v>45</v>
      </c>
      <c r="I6421" s="4" t="n">
        <v>3641</v>
      </c>
      <c r="J6421" s="14" t="n">
        <f aca="false">H6421*I6421</f>
        <v>163845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7" min="6" style="0" width="11"/>
    <col collapsed="false" customWidth="true" hidden="false" outlineLevel="0" max="10" min="8" style="0" width="14"/>
    <col collapsed="false" customWidth="true" hidden="false" outlineLevel="0" max="13" min="11" style="0" width="12"/>
    <col collapsed="false" customWidth="true" hidden="false" outlineLevel="0" max="14" min="14" style="0" width="13"/>
    <col collapsed="false" customWidth="true" hidden="false" outlineLevel="0" max="16" min="15" style="0" width="12"/>
    <col collapsed="false" customWidth="true" hidden="false" outlineLevel="0" max="17" min="17" style="0" width="16"/>
    <col collapsed="false" customWidth="true" hidden="false" outlineLevel="0" max="18" min="18" style="0" width="15"/>
  </cols>
  <sheetData>
    <row r="1" customFormat="false" ht="31.5" hidden="false" customHeight="true" outlineLevel="0" collapsed="false">
      <c r="A1" s="1" t="s">
        <v>56</v>
      </c>
      <c r="B1" s="1" t="s">
        <v>101</v>
      </c>
      <c r="C1" s="1" t="s">
        <v>103</v>
      </c>
      <c r="D1" s="1" t="s">
        <v>105</v>
      </c>
      <c r="E1" s="1" t="s">
        <v>109</v>
      </c>
      <c r="F1" s="1" t="s">
        <v>235</v>
      </c>
      <c r="G1" s="1" t="s">
        <v>236</v>
      </c>
      <c r="H1" s="1" t="s">
        <v>158</v>
      </c>
      <c r="I1" s="1" t="s">
        <v>200</v>
      </c>
      <c r="J1" s="1" t="s">
        <v>203</v>
      </c>
      <c r="K1" s="1" t="s">
        <v>206</v>
      </c>
      <c r="L1" s="1" t="s">
        <v>165</v>
      </c>
      <c r="M1" s="1" t="s">
        <v>216</v>
      </c>
      <c r="N1" s="1" t="s">
        <v>209</v>
      </c>
      <c r="O1" s="1" t="s">
        <v>219</v>
      </c>
      <c r="P1" s="1" t="s">
        <v>222</v>
      </c>
      <c r="Q1" s="1" t="s">
        <v>238</v>
      </c>
      <c r="R1" s="1" t="s">
        <v>240</v>
      </c>
    </row>
    <row r="2" customFormat="false" ht="15" hidden="false" customHeight="false" outlineLevel="0" collapsed="false">
      <c r="A2" s="4" t="n">
        <v>2024</v>
      </c>
      <c r="B2" s="9" t="s">
        <v>312</v>
      </c>
      <c r="C2" s="12" t="str">
        <f aca="false">INDEX(門市主檔!$B$2:$B$25,MATCH($B2,門市主檔!$A$2:$A$25,0))</f>
        <v>彰化員林店</v>
      </c>
      <c r="D2" s="12" t="str">
        <f aca="false">INDEX(門市主檔!$C$2:$C$25,MATCH($B2,門市主檔!$A$2:$A$25,0))</f>
        <v>中區</v>
      </c>
      <c r="E2" s="12" t="str">
        <f aca="false">INDEX(門市主檔!$E$2:$E$25,MATCH($B2,門市主檔!$A$2:$A$25,0))</f>
        <v>小型店</v>
      </c>
      <c r="F2" s="8" t="n">
        <f aca="false">COUNTIFS(月營運明細!$B$2:$B$643,$A2,月營運明細!$D$2:$D$643,$B2)</f>
        <v>11</v>
      </c>
      <c r="G2" s="8" t="n">
        <f aca="false">SUMIFS(月營運明細!$H$2:$H$643,月營運明細!$B$2:$B$643,$A2,月營運明細!$D$2:$D$643,$B2)</f>
        <v>335</v>
      </c>
      <c r="H2" s="14" t="n">
        <f aca="false">SUMIFS(月營運明細!$J$2:$J$643,月營運明細!$B$2:$B$643,$A2,月營運明細!$D$2:$D$643,$B2)</f>
        <v>13363600</v>
      </c>
      <c r="I2" s="14" t="n">
        <f aca="false">SUMIFS(月營運明細!$R$2:$R$643,月營運明細!$B$2:$B$643,$A2,月營運明細!$D$2:$D$643,$B2)</f>
        <v>11417358</v>
      </c>
      <c r="J2" s="14" t="n">
        <f aca="false">H2-I2</f>
        <v>1946242</v>
      </c>
      <c r="K2" s="15" t="n">
        <f aca="false">IF(H2=0,0,J2/H2)</f>
        <v>0.145637552755246</v>
      </c>
      <c r="L2" s="8" t="n">
        <f aca="false">SUMIFS(月營運明細!$K$2:$K$643,月營運明細!$B$2:$B$643,$A2,月營運明細!$D$2:$D$643,$B2)</f>
        <v>47618</v>
      </c>
      <c r="M2" s="14" t="n">
        <f aca="false">IF(L2=0,0,H2/L2)</f>
        <v>280.641774119031</v>
      </c>
      <c r="N2" s="14" t="n">
        <f aca="false">IF(G2=0,0,H2/G2)</f>
        <v>39891.3432835821</v>
      </c>
      <c r="O2" s="15" t="n">
        <f aca="false">IF(H2=0,0,SUMIFS(月營運明細!$L$2:$L$643,月營運明細!$B$2:$B$643,$A2,月營運明細!$D$2:$D$643,$B2)/H2)</f>
        <v>0.30981172737885</v>
      </c>
      <c r="P2" s="15" t="n">
        <f aca="false">IF(H2=0,0,SUMIFS(月營運明細!$M$2:$M$643,月營運明細!$B$2:$B$643,$A2,月營運明細!$D$2:$D$643,$B2)/H2)</f>
        <v>0.255986410847376</v>
      </c>
      <c r="Q2" s="15" t="n">
        <f aca="false">IF(H2=0,0,SUMIFS(月營運明細!$Q$2:$Q$643,月營運明細!$B$2:$B$643,$A2,月營運明細!$D$2:$D$643,$B2)/H2)</f>
        <v>0.13118905085456</v>
      </c>
      <c r="R2" s="15" t="n">
        <f aca="false">IF(H2=0,0,SUMIFS(通路月營運!$I$2:$I$2509,通路月營運!$B$2:$B$2509,$A2,通路月營運!$D$2:$D$2509,$B2,通路月營運!$H$2:$H$2509,"外送平台")/H2)</f>
        <v>0.397542578347152</v>
      </c>
    </row>
    <row r="3" customFormat="false" ht="15" hidden="false" customHeight="false" outlineLevel="0" collapsed="false">
      <c r="A3" s="4" t="n">
        <v>2024</v>
      </c>
      <c r="B3" s="9" t="s">
        <v>294</v>
      </c>
      <c r="C3" s="12" t="str">
        <f aca="false">INDEX(門市主檔!$B$2:$B$25,MATCH($B3,門市主檔!$A$2:$A$25,0))</f>
        <v>新竹巨城店</v>
      </c>
      <c r="D3" s="12" t="str">
        <f aca="false">INDEX(門市主檔!$C$2:$C$25,MATCH($B3,門市主檔!$A$2:$A$25,0))</f>
        <v>北區</v>
      </c>
      <c r="E3" s="12" t="str">
        <f aca="false">INDEX(門市主檔!$E$2:$E$25,MATCH($B3,門市主檔!$A$2:$A$25,0))</f>
        <v>旗艦店</v>
      </c>
      <c r="F3" s="8" t="n">
        <f aca="false">COUNTIFS(月營運明細!$B$2:$B$643,$A3,月營運明細!$D$2:$D$643,$B3)</f>
        <v>12</v>
      </c>
      <c r="G3" s="8" t="n">
        <f aca="false">SUMIFS(月營運明細!$H$2:$H$643,月營運明細!$B$2:$B$643,$A3,月營運明細!$D$2:$D$643,$B3)</f>
        <v>366</v>
      </c>
      <c r="H3" s="14" t="n">
        <f aca="false">SUMIFS(月營運明細!$J$2:$J$643,月營運明細!$B$2:$B$643,$A3,月營運明細!$D$2:$D$643,$B3)</f>
        <v>30791000</v>
      </c>
      <c r="I3" s="14" t="n">
        <f aca="false">SUMIFS(月營運明細!$R$2:$R$643,月營運明細!$B$2:$B$643,$A3,月營運明細!$D$2:$D$643,$B3)</f>
        <v>29534358</v>
      </c>
      <c r="J3" s="14" t="n">
        <f aca="false">H3-I3</f>
        <v>1256642</v>
      </c>
      <c r="K3" s="15" t="n">
        <f aca="false">IF(H3=0,0,J3/H3)</f>
        <v>0.0408119905167094</v>
      </c>
      <c r="L3" s="8" t="n">
        <f aca="false">SUMIFS(月營運明細!$K$2:$K$643,月營運明細!$B$2:$B$643,$A3,月營運明細!$D$2:$D$643,$B3)</f>
        <v>103500</v>
      </c>
      <c r="M3" s="14" t="n">
        <f aca="false">IF(L3=0,0,H3/L3)</f>
        <v>297.497584541063</v>
      </c>
      <c r="N3" s="14" t="n">
        <f aca="false">IF(G3=0,0,H3/G3)</f>
        <v>84128.4153005465</v>
      </c>
      <c r="O3" s="15" t="n">
        <f aca="false">IF(H3=0,0,SUMIFS(月營運明細!$L$2:$L$643,月營運明細!$B$2:$B$643,$A3,月營運明細!$D$2:$D$643,$B3)/H3)</f>
        <v>0.327225487967263</v>
      </c>
      <c r="P3" s="15" t="n">
        <f aca="false">IF(H3=0,0,SUMIFS(月營運明細!$M$2:$M$643,月營運明細!$B$2:$B$643,$A3,月營運明細!$D$2:$D$643,$B3)/H3)</f>
        <v>0.25733168783086</v>
      </c>
      <c r="Q3" s="15" t="n">
        <f aca="false">IF(H3=0,0,SUMIFS(月營運明細!$Q$2:$Q$643,月營運明細!$B$2:$B$643,$A3,月營運明細!$D$2:$D$643,$B3)/H3)</f>
        <v>0.092197655158975</v>
      </c>
      <c r="R3" s="15" t="n">
        <f aca="false">IF(H3=0,0,SUMIFS(通路月營運!$I$2:$I$2509,通路月營運!$B$2:$B$2509,$A3,通路月營運!$D$2:$D$2509,$B3,通路月營運!$H$2:$H$2509,"外送平台")/H3)</f>
        <v>0.279386833815076</v>
      </c>
    </row>
    <row r="4" customFormat="false" ht="15" hidden="false" customHeight="false" outlineLevel="0" collapsed="false">
      <c r="A4" s="4" t="n">
        <v>2024</v>
      </c>
      <c r="B4" s="9" t="s">
        <v>325</v>
      </c>
      <c r="C4" s="12" t="str">
        <f aca="false">INDEX(門市主檔!$B$2:$B$25,MATCH($B4,門市主檔!$A$2:$A$25,0))</f>
        <v>高雄左營店</v>
      </c>
      <c r="D4" s="12" t="str">
        <f aca="false">INDEX(門市主檔!$C$2:$C$25,MATCH($B4,門市主檔!$A$2:$A$25,0))</f>
        <v>南區</v>
      </c>
      <c r="E4" s="12" t="str">
        <f aca="false">INDEX(門市主檔!$E$2:$E$25,MATCH($B4,門市主檔!$A$2:$A$25,0))</f>
        <v>旗艦店</v>
      </c>
      <c r="F4" s="8" t="n">
        <f aca="false">COUNTIFS(月營運明細!$B$2:$B$643,$A4,月營運明細!$D$2:$D$643,$B4)</f>
        <v>12</v>
      </c>
      <c r="G4" s="8" t="n">
        <f aca="false">SUMIFS(月營運明細!$H$2:$H$643,月營運明細!$B$2:$B$643,$A4,月營運明細!$D$2:$D$643,$B4)</f>
        <v>366</v>
      </c>
      <c r="H4" s="14" t="n">
        <f aca="false">SUMIFS(月營運明細!$J$2:$J$643,月營運明細!$B$2:$B$643,$A4,月營運明細!$D$2:$D$643,$B4)</f>
        <v>26320100</v>
      </c>
      <c r="I4" s="14" t="n">
        <f aca="false">SUMIFS(月營運明細!$R$2:$R$643,月營運明細!$B$2:$B$643,$A4,月營運明細!$D$2:$D$643,$B4)</f>
        <v>25345856</v>
      </c>
      <c r="J4" s="14" t="n">
        <f aca="false">H4-I4</f>
        <v>974244</v>
      </c>
      <c r="K4" s="15" t="n">
        <f aca="false">IF(H4=0,0,J4/H4)</f>
        <v>0.0370152089087807</v>
      </c>
      <c r="L4" s="8" t="n">
        <f aca="false">SUMIFS(月營運明細!$K$2:$K$643,月營運明細!$B$2:$B$643,$A4,月營運明細!$D$2:$D$643,$B4)</f>
        <v>91492</v>
      </c>
      <c r="M4" s="14" t="n">
        <f aca="false">IF(L4=0,0,H4/L4)</f>
        <v>287.676518165523</v>
      </c>
      <c r="N4" s="14" t="n">
        <f aca="false">IF(G4=0,0,H4/G4)</f>
        <v>71912.8415300547</v>
      </c>
      <c r="O4" s="15" t="n">
        <f aca="false">IF(H4=0,0,SUMIFS(月營運明細!$L$2:$L$643,月營運明細!$B$2:$B$643,$A4,月營運明細!$D$2:$D$643,$B4)/H4)</f>
        <v>0.323611992355652</v>
      </c>
      <c r="P4" s="15" t="n">
        <f aca="false">IF(H4=0,0,SUMIFS(月營運明細!$M$2:$M$643,月營運明細!$B$2:$B$643,$A4,月營運明細!$D$2:$D$643,$B4)/H4)</f>
        <v>0.256469390313867</v>
      </c>
      <c r="Q4" s="15" t="n">
        <f aca="false">IF(H4=0,0,SUMIFS(月營運明細!$Q$2:$Q$643,月營運明細!$B$2:$B$643,$A4,月營運明細!$D$2:$D$643,$B4)/H4)</f>
        <v>0.0920686471555959</v>
      </c>
      <c r="R4" s="15" t="n">
        <f aca="false">IF(H4=0,0,SUMIFS(通路月營運!$I$2:$I$2509,通路月營運!$B$2:$B$2509,$A4,通路月營運!$D$2:$D$2509,$B4,通路月營運!$H$2:$H$2509,"外送平台")/H4)</f>
        <v>0.278995900471503</v>
      </c>
    </row>
    <row r="5" customFormat="false" ht="15" hidden="false" customHeight="false" outlineLevel="0" collapsed="false">
      <c r="A5" s="4" t="n">
        <v>2024</v>
      </c>
      <c r="B5" s="9" t="s">
        <v>328</v>
      </c>
      <c r="C5" s="12" t="str">
        <f aca="false">INDEX(門市主檔!$B$2:$B$25,MATCH($B5,門市主檔!$A$2:$A$25,0))</f>
        <v>高雄三多店</v>
      </c>
      <c r="D5" s="12" t="str">
        <f aca="false">INDEX(門市主檔!$C$2:$C$25,MATCH($B5,門市主檔!$A$2:$A$25,0))</f>
        <v>南區</v>
      </c>
      <c r="E5" s="12" t="str">
        <f aca="false">INDEX(門市主檔!$E$2:$E$25,MATCH($B5,門市主檔!$A$2:$A$25,0))</f>
        <v>標準店</v>
      </c>
      <c r="F5" s="8" t="n">
        <f aca="false">COUNTIFS(月營運明細!$B$2:$B$643,$A5,月營運明細!$D$2:$D$643,$B5)</f>
        <v>12</v>
      </c>
      <c r="G5" s="8" t="n">
        <f aca="false">SUMIFS(月營運明細!$H$2:$H$643,月營運明細!$B$2:$B$643,$A5,月營運明細!$D$2:$D$643,$B5)</f>
        <v>362</v>
      </c>
      <c r="H5" s="14" t="n">
        <f aca="false">SUMIFS(月營運明細!$J$2:$J$643,月營運明細!$B$2:$B$643,$A5,月營運明細!$D$2:$D$643,$B5)</f>
        <v>21464500</v>
      </c>
      <c r="I5" s="14" t="n">
        <f aca="false">SUMIFS(月營運明細!$R$2:$R$643,月營運明細!$B$2:$B$643,$A5,月營運明細!$D$2:$D$643,$B5)</f>
        <v>18938838</v>
      </c>
      <c r="J5" s="14" t="n">
        <f aca="false">H5-I5</f>
        <v>2525662</v>
      </c>
      <c r="K5" s="15" t="n">
        <f aca="false">IF(H5=0,0,J5/H5)</f>
        <v>0.117666938433227</v>
      </c>
      <c r="L5" s="8" t="n">
        <f aca="false">SUMIFS(月營運明細!$K$2:$K$643,月營運明細!$B$2:$B$643,$A5,月營運明細!$D$2:$D$643,$B5)</f>
        <v>74452</v>
      </c>
      <c r="M5" s="14" t="n">
        <f aca="false">IF(L5=0,0,H5/L5)</f>
        <v>288.299844194918</v>
      </c>
      <c r="N5" s="14" t="n">
        <f aca="false">IF(G5=0,0,H5/G5)</f>
        <v>59294.1988950276</v>
      </c>
      <c r="O5" s="15" t="n">
        <f aca="false">IF(H5=0,0,SUMIFS(月營運明細!$L$2:$L$643,月營運明細!$B$2:$B$643,$A5,月營運明細!$D$2:$D$643,$B5)/H5)</f>
        <v>0.319802464534464</v>
      </c>
      <c r="P5" s="15" t="n">
        <f aca="false">IF(H5=0,0,SUMIFS(月營運明細!$M$2:$M$643,月營運明細!$B$2:$B$643,$A5,月營運明細!$D$2:$D$643,$B5)/H5)</f>
        <v>0.255808427869273</v>
      </c>
      <c r="Q5" s="15" t="n">
        <f aca="false">IF(H5=0,0,SUMIFS(月營運明細!$Q$2:$Q$643,月營運明細!$B$2:$B$643,$A5,月營運明細!$D$2:$D$643,$B5)/H5)</f>
        <v>0.109904167346083</v>
      </c>
      <c r="R5" s="15" t="n">
        <f aca="false">IF(H5=0,0,SUMIFS(通路月營運!$I$2:$I$2509,通路月營運!$B$2:$B$2509,$A5,通路月營運!$D$2:$D$2509,$B5,通路月營運!$H$2:$H$2509,"外送平台")/H5)</f>
        <v>0.333042931351767</v>
      </c>
    </row>
    <row r="6" customFormat="false" ht="15" hidden="false" customHeight="false" outlineLevel="0" collapsed="false">
      <c r="A6" s="4" t="n">
        <v>2024</v>
      </c>
      <c r="B6" s="9" t="s">
        <v>280</v>
      </c>
      <c r="C6" s="12" t="str">
        <f aca="false">INDEX(門市主檔!$B$2:$B$25,MATCH($B6,門市主檔!$A$2:$A$25,0))</f>
        <v>新北板橋店</v>
      </c>
      <c r="D6" s="12" t="str">
        <f aca="false">INDEX(門市主檔!$C$2:$C$25,MATCH($B6,門市主檔!$A$2:$A$25,0))</f>
        <v>北區</v>
      </c>
      <c r="E6" s="12" t="str">
        <f aca="false">INDEX(門市主檔!$E$2:$E$25,MATCH($B6,門市主檔!$A$2:$A$25,0))</f>
        <v>標準店</v>
      </c>
      <c r="F6" s="8" t="n">
        <f aca="false">COUNTIFS(月營運明細!$B$2:$B$643,$A6,月營運明細!$D$2:$D$643,$B6)</f>
        <v>12</v>
      </c>
      <c r="G6" s="8" t="n">
        <f aca="false">SUMIFS(月營運明細!$H$2:$H$643,月營運明細!$B$2:$B$643,$A6,月營運明細!$D$2:$D$643,$B6)</f>
        <v>366</v>
      </c>
      <c r="H6" s="14" t="n">
        <f aca="false">SUMIFS(月營運明細!$J$2:$J$643,月營運明細!$B$2:$B$643,$A6,月營運明細!$D$2:$D$643,$B6)</f>
        <v>27855000</v>
      </c>
      <c r="I6" s="14" t="n">
        <f aca="false">SUMIFS(月營運明細!$R$2:$R$643,月營運明細!$B$2:$B$643,$A6,月營運明細!$D$2:$D$643,$B6)</f>
        <v>24855719</v>
      </c>
      <c r="J6" s="14" t="n">
        <f aca="false">H6-I6</f>
        <v>2999281</v>
      </c>
      <c r="K6" s="15" t="n">
        <f aca="false">IF(H6=0,0,J6/H6)</f>
        <v>0.107674780111291</v>
      </c>
      <c r="L6" s="8" t="n">
        <f aca="false">SUMIFS(月營運明細!$K$2:$K$643,月營運明細!$B$2:$B$643,$A6,月營運明細!$D$2:$D$643,$B6)</f>
        <v>96837</v>
      </c>
      <c r="M6" s="14" t="n">
        <f aca="false">IF(L6=0,0,H6/L6)</f>
        <v>287.648316242758</v>
      </c>
      <c r="N6" s="14" t="n">
        <f aca="false">IF(G6=0,0,H6/G6)</f>
        <v>76106.5573770492</v>
      </c>
      <c r="O6" s="15" t="n">
        <f aca="false">IF(H6=0,0,SUMIFS(月營運明細!$L$2:$L$643,月營運明細!$B$2:$B$643,$A6,月營運明細!$D$2:$D$643,$B6)/H6)</f>
        <v>0.324153652845091</v>
      </c>
      <c r="P6" s="15" t="n">
        <f aca="false">IF(H6=0,0,SUMIFS(月營運明細!$M$2:$M$643,月營運明細!$B$2:$B$643,$A6,月營運明細!$D$2:$D$643,$B6)/H6)</f>
        <v>0.255196553581045</v>
      </c>
      <c r="Q6" s="15" t="n">
        <f aca="false">IF(H6=0,0,SUMIFS(月營運明細!$Q$2:$Q$643,月營運明細!$B$2:$B$643,$A6,月營運明細!$D$2:$D$643,$B6)/H6)</f>
        <v>0.108451588583737</v>
      </c>
      <c r="R6" s="15" t="n">
        <f aca="false">IF(H6=0,0,SUMIFS(通路月營運!$I$2:$I$2509,通路月營運!$B$2:$B$2509,$A6,通路月營運!$D$2:$D$2509,$B6,通路月營運!$H$2:$H$2509,"外送平台")/H6)</f>
        <v>0.328641177526476</v>
      </c>
    </row>
    <row r="7" customFormat="false" ht="15" hidden="false" customHeight="false" outlineLevel="0" collapsed="false">
      <c r="A7" s="4" t="n">
        <v>2024</v>
      </c>
      <c r="B7" s="9" t="s">
        <v>283</v>
      </c>
      <c r="C7" s="12" t="str">
        <f aca="false">INDEX(門市主檔!$B$2:$B$25,MATCH($B7,門市主檔!$A$2:$A$25,0))</f>
        <v>新北新莊店</v>
      </c>
      <c r="D7" s="12" t="str">
        <f aca="false">INDEX(門市主檔!$C$2:$C$25,MATCH($B7,門市主檔!$A$2:$A$25,0))</f>
        <v>北區</v>
      </c>
      <c r="E7" s="12" t="str">
        <f aca="false">INDEX(門市主檔!$E$2:$E$25,MATCH($B7,門市主檔!$A$2:$A$25,0))</f>
        <v>標準店</v>
      </c>
      <c r="F7" s="8" t="n">
        <f aca="false">COUNTIFS(月營運明細!$B$2:$B$643,$A7,月營運明細!$D$2:$D$643,$B7)</f>
        <v>12</v>
      </c>
      <c r="G7" s="8" t="n">
        <f aca="false">SUMIFS(月營運明細!$H$2:$H$643,月營運明細!$B$2:$B$643,$A7,月營運明細!$D$2:$D$643,$B7)</f>
        <v>366</v>
      </c>
      <c r="H7" s="14" t="n">
        <f aca="false">SUMIFS(月營運明細!$J$2:$J$643,月營運明細!$B$2:$B$643,$A7,月營運明細!$D$2:$D$643,$B7)</f>
        <v>22823300</v>
      </c>
      <c r="I7" s="14" t="n">
        <f aca="false">SUMIFS(月營運明細!$R$2:$R$643,月營運明細!$B$2:$B$643,$A7,月營運明細!$D$2:$D$643,$B7)</f>
        <v>20485949</v>
      </c>
      <c r="J7" s="14" t="n">
        <f aca="false">H7-I7</f>
        <v>2337351</v>
      </c>
      <c r="K7" s="15" t="n">
        <f aca="false">IF(H7=0,0,J7/H7)</f>
        <v>0.102410738149172</v>
      </c>
      <c r="L7" s="8" t="n">
        <f aca="false">SUMIFS(月營運明細!$K$2:$K$643,月營運明細!$B$2:$B$643,$A7,月營運明細!$D$2:$D$643,$B7)</f>
        <v>78509</v>
      </c>
      <c r="M7" s="14" t="n">
        <f aca="false">IF(L7=0,0,H7/L7)</f>
        <v>290.709345425365</v>
      </c>
      <c r="N7" s="14" t="n">
        <f aca="false">IF(G7=0,0,H7/G7)</f>
        <v>62358.7431693989</v>
      </c>
      <c r="O7" s="15" t="n">
        <f aca="false">IF(H7=0,0,SUMIFS(月營運明細!$L$2:$L$643,月營運明細!$B$2:$B$643,$A7,月營運明細!$D$2:$D$643,$B7)/H7)</f>
        <v>0.313420933870212</v>
      </c>
      <c r="P7" s="15" t="n">
        <f aca="false">IF(H7=0,0,SUMIFS(月營運明細!$M$2:$M$643,月營運明細!$B$2:$B$643,$A7,月營運明細!$D$2:$D$643,$B7)/H7)</f>
        <v>0.264694413165493</v>
      </c>
      <c r="Q7" s="15" t="n">
        <f aca="false">IF(H7=0,0,SUMIFS(月營運明細!$Q$2:$Q$643,月營運明細!$B$2:$B$643,$A7,月營運明細!$D$2:$D$643,$B7)/H7)</f>
        <v>0.108229265706537</v>
      </c>
      <c r="R7" s="15" t="n">
        <f aca="false">IF(H7=0,0,SUMIFS(通路月營運!$I$2:$I$2509,通路月營運!$B$2:$B$2509,$A7,通路月營運!$D$2:$D$2509,$B7,通路月營運!$H$2:$H$2509,"外送平台")/H7)</f>
        <v>0.32796747183799</v>
      </c>
    </row>
    <row r="8" customFormat="false" ht="15" hidden="false" customHeight="false" outlineLevel="0" collapsed="false">
      <c r="A8" s="4" t="n">
        <v>2024</v>
      </c>
      <c r="B8" s="9" t="s">
        <v>285</v>
      </c>
      <c r="C8" s="12" t="str">
        <f aca="false">INDEX(門市主檔!$B$2:$B$25,MATCH($B8,門市主檔!$A$2:$A$25,0))</f>
        <v>新北三重店</v>
      </c>
      <c r="D8" s="12" t="str">
        <f aca="false">INDEX(門市主檔!$C$2:$C$25,MATCH($B8,門市主檔!$A$2:$A$25,0))</f>
        <v>北區</v>
      </c>
      <c r="E8" s="12" t="str">
        <f aca="false">INDEX(門市主檔!$E$2:$E$25,MATCH($B8,門市主檔!$A$2:$A$25,0))</f>
        <v>小型店</v>
      </c>
      <c r="F8" s="8" t="n">
        <f aca="false">COUNTIFS(月營運明細!$B$2:$B$643,$A8,月營運明細!$D$2:$D$643,$B8)</f>
        <v>12</v>
      </c>
      <c r="G8" s="8" t="n">
        <f aca="false">SUMIFS(月營運明細!$H$2:$H$643,月營運明細!$B$2:$B$643,$A8,月營運明細!$D$2:$D$643,$B8)</f>
        <v>366</v>
      </c>
      <c r="H8" s="14" t="n">
        <f aca="false">SUMIFS(月營運明細!$J$2:$J$643,月營運明細!$B$2:$B$643,$A8,月營運明細!$D$2:$D$643,$B8)</f>
        <v>16981400</v>
      </c>
      <c r="I8" s="14" t="n">
        <f aca="false">SUMIFS(月營運明細!$R$2:$R$643,月營運明細!$B$2:$B$643,$A8,月營運明細!$D$2:$D$643,$B8)</f>
        <v>14858020</v>
      </c>
      <c r="J8" s="14" t="n">
        <f aca="false">H8-I8</f>
        <v>2123380</v>
      </c>
      <c r="K8" s="15" t="n">
        <f aca="false">IF(H8=0,0,J8/H8)</f>
        <v>0.125041516011636</v>
      </c>
      <c r="L8" s="8" t="n">
        <f aca="false">SUMIFS(月營運明細!$K$2:$K$643,月營運明細!$B$2:$B$643,$A8,月營運明細!$D$2:$D$643,$B8)</f>
        <v>59586</v>
      </c>
      <c r="M8" s="14" t="n">
        <f aca="false">IF(L8=0,0,H8/L8)</f>
        <v>284.989762695935</v>
      </c>
      <c r="N8" s="14" t="n">
        <f aca="false">IF(G8=0,0,H8/G8)</f>
        <v>46397.2677595628</v>
      </c>
      <c r="O8" s="15" t="n">
        <f aca="false">IF(H8=0,0,SUMIFS(月營運明細!$L$2:$L$643,月營運明細!$B$2:$B$643,$A8,月營運明細!$D$2:$D$643,$B8)/H8)</f>
        <v>0.320497721035957</v>
      </c>
      <c r="P8" s="15" t="n">
        <f aca="false">IF(H8=0,0,SUMIFS(月營運明細!$M$2:$M$643,月營運明細!$B$2:$B$643,$A8,月營運明細!$D$2:$D$643,$B8)/H8)</f>
        <v>0.253913104926567</v>
      </c>
      <c r="Q8" s="15" t="n">
        <f aca="false">IF(H8=0,0,SUMIFS(月營運明細!$Q$2:$Q$643,月營運明細!$B$2:$B$643,$A8,月營運明細!$D$2:$D$643,$B8)/H8)</f>
        <v>0.132222313825715</v>
      </c>
      <c r="R8" s="15" t="n">
        <f aca="false">IF(H8=0,0,SUMIFS(通路月營運!$I$2:$I$2509,通路月營運!$B$2:$B$2509,$A8,通路月營運!$D$2:$D$2509,$B8,通路月營運!$H$2:$H$2509,"外送平台")/H8)</f>
        <v>0.400673678259743</v>
      </c>
    </row>
    <row r="9" customFormat="false" ht="15" hidden="false" customHeight="false" outlineLevel="0" collapsed="false">
      <c r="A9" s="4" t="n">
        <v>2024</v>
      </c>
      <c r="B9" s="9" t="s">
        <v>300</v>
      </c>
      <c r="C9" s="12" t="str">
        <f aca="false">INDEX(門市主檔!$B$2:$B$25,MATCH($B9,門市主檔!$A$2:$A$25,0))</f>
        <v>台中逢甲店</v>
      </c>
      <c r="D9" s="12" t="str">
        <f aca="false">INDEX(門市主檔!$C$2:$C$25,MATCH($B9,門市主檔!$A$2:$A$25,0))</f>
        <v>中區</v>
      </c>
      <c r="E9" s="12" t="str">
        <f aca="false">INDEX(門市主檔!$E$2:$E$25,MATCH($B9,門市主檔!$A$2:$A$25,0))</f>
        <v>標準店</v>
      </c>
      <c r="F9" s="8" t="n">
        <f aca="false">COUNTIFS(月營運明細!$B$2:$B$643,$A9,月營運明細!$D$2:$D$643,$B9)</f>
        <v>12</v>
      </c>
      <c r="G9" s="8" t="n">
        <f aca="false">SUMIFS(月營運明細!$H$2:$H$643,月營運明細!$B$2:$B$643,$A9,月營運明細!$D$2:$D$643,$B9)</f>
        <v>366</v>
      </c>
      <c r="H9" s="14" t="n">
        <f aca="false">SUMIFS(月營運明細!$J$2:$J$643,月營運明細!$B$2:$B$643,$A9,月營運明細!$D$2:$D$643,$B9)</f>
        <v>29364100</v>
      </c>
      <c r="I9" s="14" t="n">
        <f aca="false">SUMIFS(月營運明細!$R$2:$R$643,月營運明細!$B$2:$B$643,$A9,月營運明細!$D$2:$D$643,$B9)</f>
        <v>26283667</v>
      </c>
      <c r="J9" s="14" t="n">
        <f aca="false">H9-I9</f>
        <v>3080433</v>
      </c>
      <c r="K9" s="15" t="n">
        <f aca="false">IF(H9=0,0,J9/H9)</f>
        <v>0.104904730606421</v>
      </c>
      <c r="L9" s="8" t="n">
        <f aca="false">SUMIFS(月營運明細!$K$2:$K$643,月營運明細!$B$2:$B$643,$A9,月營運明細!$D$2:$D$643,$B9)</f>
        <v>101571</v>
      </c>
      <c r="M9" s="14" t="n">
        <f aca="false">IF(L9=0,0,H9/L9)</f>
        <v>289.099250770397</v>
      </c>
      <c r="N9" s="14" t="n">
        <f aca="false">IF(G9=0,0,H9/G9)</f>
        <v>80229.781420765</v>
      </c>
      <c r="O9" s="15" t="n">
        <f aca="false">IF(H9=0,0,SUMIFS(月營運明細!$L$2:$L$643,月營運明細!$B$2:$B$643,$A9,月營運明細!$D$2:$D$643,$B9)/H9)</f>
        <v>0.319141400553737</v>
      </c>
      <c r="P9" s="15" t="n">
        <f aca="false">IF(H9=0,0,SUMIFS(月營運明細!$M$2:$M$643,月營運明細!$B$2:$B$643,$A9,月營運明細!$D$2:$D$643,$B9)/H9)</f>
        <v>0.257818220207669</v>
      </c>
      <c r="Q9" s="15" t="n">
        <f aca="false">IF(H9=0,0,SUMIFS(月營運明細!$Q$2:$Q$643,月營運明細!$B$2:$B$643,$A9,月營運明細!$D$2:$D$643,$B9)/H9)</f>
        <v>0.108110481846881</v>
      </c>
      <c r="R9" s="15" t="n">
        <f aca="false">IF(H9=0,0,SUMIFS(通路月營運!$I$2:$I$2509,通路月營運!$B$2:$B$2509,$A9,通路月營運!$D$2:$D$2509,$B9,通路月營運!$H$2:$H$2509,"外送平台")/H9)</f>
        <v>0.327607520748124</v>
      </c>
    </row>
    <row r="10" customFormat="false" ht="15" hidden="false" customHeight="false" outlineLevel="0" collapsed="false">
      <c r="A10" s="4" t="n">
        <v>2024</v>
      </c>
      <c r="B10" s="9" t="s">
        <v>305</v>
      </c>
      <c r="C10" s="12" t="str">
        <f aca="false">INDEX(門市主檔!$B$2:$B$25,MATCH($B10,門市主檔!$A$2:$A$25,0))</f>
        <v>台中七期店</v>
      </c>
      <c r="D10" s="12" t="str">
        <f aca="false">INDEX(門市主檔!$C$2:$C$25,MATCH($B10,門市主檔!$A$2:$A$25,0))</f>
        <v>中區</v>
      </c>
      <c r="E10" s="12" t="str">
        <f aca="false">INDEX(門市主檔!$E$2:$E$25,MATCH($B10,門市主檔!$A$2:$A$25,0))</f>
        <v>旗艦店</v>
      </c>
      <c r="F10" s="8" t="n">
        <f aca="false">COUNTIFS(月營運明細!$B$2:$B$643,$A10,月營運明細!$D$2:$D$643,$B10)</f>
        <v>12</v>
      </c>
      <c r="G10" s="8" t="n">
        <f aca="false">SUMIFS(月營運明細!$H$2:$H$643,月營運明細!$B$2:$B$643,$A10,月營運明細!$D$2:$D$643,$B10)</f>
        <v>366</v>
      </c>
      <c r="H10" s="14" t="n">
        <f aca="false">SUMIFS(月營運明細!$J$2:$J$643,月營運明細!$B$2:$B$643,$A10,月營運明細!$D$2:$D$643,$B10)</f>
        <v>27561200</v>
      </c>
      <c r="I10" s="14" t="n">
        <f aca="false">SUMIFS(月營運明細!$R$2:$R$643,月營運明細!$B$2:$B$643,$A10,月營運明細!$D$2:$D$643,$B10)</f>
        <v>26651737</v>
      </c>
      <c r="J10" s="14" t="n">
        <f aca="false">H10-I10</f>
        <v>909463</v>
      </c>
      <c r="K10" s="15" t="n">
        <f aca="false">IF(H10=0,0,J10/H10)</f>
        <v>0.0329979463884011</v>
      </c>
      <c r="L10" s="8" t="n">
        <f aca="false">SUMIFS(月營運明細!$K$2:$K$643,月營運明細!$B$2:$B$643,$A10,月營運明細!$D$2:$D$643,$B10)</f>
        <v>94453</v>
      </c>
      <c r="M10" s="14" t="n">
        <f aca="false">IF(L10=0,0,H10/L10)</f>
        <v>291.79803711899</v>
      </c>
      <c r="N10" s="14" t="n">
        <f aca="false">IF(G10=0,0,H10/G10)</f>
        <v>75303.825136612</v>
      </c>
      <c r="O10" s="15" t="n">
        <f aca="false">IF(H10=0,0,SUMIFS(月營運明細!$L$2:$L$643,月營運明細!$B$2:$B$643,$A10,月營運明細!$D$2:$D$643,$B10)/H10)</f>
        <v>0.320552080460938</v>
      </c>
      <c r="P10" s="15" t="n">
        <f aca="false">IF(H10=0,0,SUMIFS(月營運明細!$M$2:$M$643,月營運明細!$B$2:$B$643,$A10,月營運明細!$D$2:$D$643,$B10)/H10)</f>
        <v>0.262386978796279</v>
      </c>
      <c r="Q10" s="15" t="n">
        <f aca="false">IF(H10=0,0,SUMIFS(月營運明細!$Q$2:$Q$643,月營運明細!$B$2:$B$643,$A10,月營運明細!$D$2:$D$643,$B10)/H10)</f>
        <v>0.0937381899191617</v>
      </c>
      <c r="R10" s="15" t="n">
        <f aca="false">IF(H10=0,0,SUMIFS(通路月營運!$I$2:$I$2509,通路月營運!$B$2:$B$2509,$A10,通路月營運!$D$2:$D$2509,$B10,通路月營運!$H$2:$H$2509,"外送平台")/H10)</f>
        <v>0.284055120967157</v>
      </c>
    </row>
    <row r="11" customFormat="false" ht="15" hidden="false" customHeight="false" outlineLevel="0" collapsed="false">
      <c r="A11" s="4" t="n">
        <v>2024</v>
      </c>
      <c r="B11" s="9" t="s">
        <v>307</v>
      </c>
      <c r="C11" s="12" t="str">
        <f aca="false">INDEX(門市主檔!$B$2:$B$25,MATCH($B11,門市主檔!$A$2:$A$25,0))</f>
        <v>台中一中店</v>
      </c>
      <c r="D11" s="12" t="str">
        <f aca="false">INDEX(門市主檔!$C$2:$C$25,MATCH($B11,門市主檔!$A$2:$A$25,0))</f>
        <v>中區</v>
      </c>
      <c r="E11" s="12" t="str">
        <f aca="false">INDEX(門市主檔!$E$2:$E$25,MATCH($B11,門市主檔!$A$2:$A$25,0))</f>
        <v>小型店</v>
      </c>
      <c r="F11" s="8" t="n">
        <f aca="false">COUNTIFS(月營運明細!$B$2:$B$643,$A11,月營運明細!$D$2:$D$643,$B11)</f>
        <v>12</v>
      </c>
      <c r="G11" s="8" t="n">
        <f aca="false">SUMIFS(月營運明細!$H$2:$H$643,月營運明細!$B$2:$B$643,$A11,月營運明細!$D$2:$D$643,$B11)</f>
        <v>366</v>
      </c>
      <c r="H11" s="14" t="n">
        <f aca="false">SUMIFS(月營運明細!$J$2:$J$643,月營運明細!$B$2:$B$643,$A11,月營運明細!$D$2:$D$643,$B11)</f>
        <v>18945000</v>
      </c>
      <c r="I11" s="14" t="n">
        <f aca="false">SUMIFS(月營運明細!$R$2:$R$643,月營運明細!$B$2:$B$643,$A11,月營運明細!$D$2:$D$643,$B11)</f>
        <v>16185569</v>
      </c>
      <c r="J11" s="14" t="n">
        <f aca="false">H11-I11</f>
        <v>2759431</v>
      </c>
      <c r="K11" s="15" t="n">
        <f aca="false">IF(H11=0,0,J11/H11)</f>
        <v>0.145654842966482</v>
      </c>
      <c r="L11" s="8" t="n">
        <f aca="false">SUMIFS(月營運明細!$K$2:$K$643,月營運明細!$B$2:$B$643,$A11,月營運明細!$D$2:$D$643,$B11)</f>
        <v>67205</v>
      </c>
      <c r="M11" s="14" t="n">
        <f aca="false">IF(L11=0,0,H11/L11)</f>
        <v>281.89866825385</v>
      </c>
      <c r="N11" s="14" t="n">
        <f aca="false">IF(G11=0,0,H11/G11)</f>
        <v>51762.2950819672</v>
      </c>
      <c r="O11" s="15" t="n">
        <f aca="false">IF(H11=0,0,SUMIFS(月營運明細!$L$2:$L$643,月營運明細!$B$2:$B$643,$A11,月營運明細!$D$2:$D$643,$B11)/H11)</f>
        <v>0.325035629453682</v>
      </c>
      <c r="P11" s="15" t="n">
        <f aca="false">IF(H11=0,0,SUMIFS(月營運明細!$M$2:$M$643,月營運明細!$B$2:$B$643,$A11,月營運明細!$D$2:$D$643,$B11)/H11)</f>
        <v>0.253449458960148</v>
      </c>
      <c r="Q11" s="15" t="n">
        <f aca="false">IF(H11=0,0,SUMIFS(月營運明細!$Q$2:$Q$643,月營運明細!$B$2:$B$643,$A11,月營運明細!$D$2:$D$643,$B11)/H11)</f>
        <v>0.130454948535234</v>
      </c>
      <c r="R11" s="15" t="n">
        <f aca="false">IF(H11=0,0,SUMIFS(通路月營運!$I$2:$I$2509,通路月營運!$B$2:$B$2509,$A11,通路月營運!$D$2:$D$2509,$B11,通路月營運!$H$2:$H$2509,"外送平台")/H11)</f>
        <v>0.395318025864344</v>
      </c>
    </row>
    <row r="12" customFormat="false" ht="15" hidden="false" customHeight="false" outlineLevel="0" collapsed="false">
      <c r="A12" s="4" t="n">
        <v>2024</v>
      </c>
      <c r="B12" s="9" t="s">
        <v>318</v>
      </c>
      <c r="C12" s="12" t="str">
        <f aca="false">INDEX(門市主檔!$B$2:$B$25,MATCH($B12,門市主檔!$A$2:$A$25,0))</f>
        <v>台南中西店</v>
      </c>
      <c r="D12" s="12" t="str">
        <f aca="false">INDEX(門市主檔!$C$2:$C$25,MATCH($B12,門市主檔!$A$2:$A$25,0))</f>
        <v>南區</v>
      </c>
      <c r="E12" s="12" t="str">
        <f aca="false">INDEX(門市主檔!$E$2:$E$25,MATCH($B12,門市主檔!$A$2:$A$25,0))</f>
        <v>標準店</v>
      </c>
      <c r="F12" s="8" t="n">
        <f aca="false">COUNTIFS(月營運明細!$B$2:$B$643,$A12,月營運明細!$D$2:$D$643,$B12)</f>
        <v>12</v>
      </c>
      <c r="G12" s="8" t="n">
        <f aca="false">SUMIFS(月營運明細!$H$2:$H$643,月營運明細!$B$2:$B$643,$A12,月營運明細!$D$2:$D$643,$B12)</f>
        <v>366</v>
      </c>
      <c r="H12" s="14" t="n">
        <f aca="false">SUMIFS(月營運明細!$J$2:$J$643,月營運明細!$B$2:$B$643,$A12,月營運明細!$D$2:$D$643,$B12)</f>
        <v>20267500</v>
      </c>
      <c r="I12" s="14" t="n">
        <f aca="false">SUMIFS(月營運明細!$R$2:$R$643,月營運明細!$B$2:$B$643,$A12,月營運明細!$D$2:$D$643,$B12)</f>
        <v>18118416</v>
      </c>
      <c r="J12" s="14" t="n">
        <f aca="false">H12-I12</f>
        <v>2149084</v>
      </c>
      <c r="K12" s="15" t="n">
        <f aca="false">IF(H12=0,0,J12/H12)</f>
        <v>0.106035968915752</v>
      </c>
      <c r="L12" s="8" t="n">
        <f aca="false">SUMIFS(月營運明細!$K$2:$K$643,月營運明細!$B$2:$B$643,$A12,月營運明細!$D$2:$D$643,$B12)</f>
        <v>71214</v>
      </c>
      <c r="M12" s="14" t="n">
        <f aca="false">IF(L12=0,0,H12/L12)</f>
        <v>284.599938214396</v>
      </c>
      <c r="N12" s="14" t="n">
        <f aca="false">IF(G12=0,0,H12/G12)</f>
        <v>55375.6830601093</v>
      </c>
      <c r="O12" s="15" t="n">
        <f aca="false">IF(H12=0,0,SUMIFS(月營運明細!$L$2:$L$643,月營運明細!$B$2:$B$643,$A12,月營運明細!$D$2:$D$643,$B12)/H12)</f>
        <v>0.321139755766621</v>
      </c>
      <c r="P12" s="15" t="n">
        <f aca="false">IF(H12=0,0,SUMIFS(月營運明細!$M$2:$M$643,月營運明細!$B$2:$B$643,$A12,月營運明細!$D$2:$D$643,$B12)/H12)</f>
        <v>0.258260762304182</v>
      </c>
      <c r="Q12" s="15" t="n">
        <f aca="false">IF(H12=0,0,SUMIFS(月營運明細!$Q$2:$Q$643,月營運明細!$B$2:$B$643,$A12,月營運明細!$D$2:$D$643,$B12)/H12)</f>
        <v>0.106896065128901</v>
      </c>
      <c r="R12" s="15" t="n">
        <f aca="false">IF(H12=0,0,SUMIFS(通路月營運!$I$2:$I$2509,通路月營運!$B$2:$B$2509,$A12,通路月營運!$D$2:$D$2509,$B12,通路月營運!$H$2:$H$2509,"外送平台")/H12)</f>
        <v>0.323927470087579</v>
      </c>
    </row>
    <row r="13" customFormat="false" ht="15" hidden="false" customHeight="false" outlineLevel="0" collapsed="false">
      <c r="A13" s="4" t="n">
        <v>2024</v>
      </c>
      <c r="B13" s="9" t="s">
        <v>323</v>
      </c>
      <c r="C13" s="12" t="str">
        <f aca="false">INDEX(門市主檔!$B$2:$B$25,MATCH($B13,門市主檔!$A$2:$A$25,0))</f>
        <v>台南東寧店</v>
      </c>
      <c r="D13" s="12" t="str">
        <f aca="false">INDEX(門市主檔!$C$2:$C$25,MATCH($B13,門市主檔!$A$2:$A$25,0))</f>
        <v>南區</v>
      </c>
      <c r="E13" s="12" t="str">
        <f aca="false">INDEX(門市主檔!$E$2:$E$25,MATCH($B13,門市主檔!$A$2:$A$25,0))</f>
        <v>小型店</v>
      </c>
      <c r="F13" s="8" t="n">
        <f aca="false">COUNTIFS(月營運明細!$B$2:$B$643,$A13,月營運明細!$D$2:$D$643,$B13)</f>
        <v>12</v>
      </c>
      <c r="G13" s="8" t="n">
        <f aca="false">SUMIFS(月營運明細!$H$2:$H$643,月營運明細!$B$2:$B$643,$A13,月營運明細!$D$2:$D$643,$B13)</f>
        <v>366</v>
      </c>
      <c r="H13" s="14" t="n">
        <f aca="false">SUMIFS(月營運明細!$J$2:$J$643,月營運明細!$B$2:$B$643,$A13,月營運明細!$D$2:$D$643,$B13)</f>
        <v>16593900</v>
      </c>
      <c r="I13" s="14" t="n">
        <f aca="false">SUMIFS(月營運明細!$R$2:$R$643,月營運明細!$B$2:$B$643,$A13,月營運明細!$D$2:$D$643,$B13)</f>
        <v>14247830</v>
      </c>
      <c r="J13" s="14" t="n">
        <f aca="false">H13-I13</f>
        <v>2346070</v>
      </c>
      <c r="K13" s="15" t="n">
        <f aca="false">IF(H13=0,0,J13/H13)</f>
        <v>0.141381471504589</v>
      </c>
      <c r="L13" s="8" t="n">
        <f aca="false">SUMIFS(月營運明細!$K$2:$K$643,月營運明細!$B$2:$B$643,$A13,月營運明細!$D$2:$D$643,$B13)</f>
        <v>58725</v>
      </c>
      <c r="M13" s="14" t="n">
        <f aca="false">IF(L13=0,0,H13/L13)</f>
        <v>282.569604086845</v>
      </c>
      <c r="N13" s="14" t="n">
        <f aca="false">IF(G13=0,0,H13/G13)</f>
        <v>45338.5245901639</v>
      </c>
      <c r="O13" s="15" t="n">
        <f aca="false">IF(H13=0,0,SUMIFS(月營運明細!$L$2:$L$643,月營運明細!$B$2:$B$643,$A13,月營運明細!$D$2:$D$643,$B13)/H13)</f>
        <v>0.325493102887206</v>
      </c>
      <c r="P13" s="15" t="n">
        <f aca="false">IF(H13=0,0,SUMIFS(月營運明細!$M$2:$M$643,月營運明細!$B$2:$B$643,$A13,月營運明細!$D$2:$D$643,$B13)/H13)</f>
        <v>0.256305027751162</v>
      </c>
      <c r="Q13" s="15" t="n">
        <f aca="false">IF(H13=0,0,SUMIFS(月營運明細!$Q$2:$Q$643,月營運明細!$B$2:$B$643,$A13,月營運明細!$D$2:$D$643,$B13)/H13)</f>
        <v>0.131670674163397</v>
      </c>
      <c r="R13" s="15" t="n">
        <f aca="false">IF(H13=0,0,SUMIFS(通路月營運!$I$2:$I$2509,通路月營運!$B$2:$B$2509,$A13,通路月營運!$D$2:$D$2509,$B13,通路月營運!$H$2:$H$2509,"外送平台")/H13)</f>
        <v>0.399002042919386</v>
      </c>
    </row>
    <row r="14" customFormat="false" ht="15" hidden="false" customHeight="false" outlineLevel="0" collapsed="false">
      <c r="A14" s="4" t="n">
        <v>2024</v>
      </c>
      <c r="B14" s="9" t="s">
        <v>262</v>
      </c>
      <c r="C14" s="12" t="str">
        <f aca="false">INDEX(門市主檔!$B$2:$B$25,MATCH($B14,門市主檔!$A$2:$A$25,0))</f>
        <v>台北信義旗艦店</v>
      </c>
      <c r="D14" s="12" t="str">
        <f aca="false">INDEX(門市主檔!$C$2:$C$25,MATCH($B14,門市主檔!$A$2:$A$25,0))</f>
        <v>北區</v>
      </c>
      <c r="E14" s="12" t="str">
        <f aca="false">INDEX(門市主檔!$E$2:$E$25,MATCH($B14,門市主檔!$A$2:$A$25,0))</f>
        <v>旗艦店</v>
      </c>
      <c r="F14" s="8" t="n">
        <f aca="false">COUNTIFS(月營運明細!$B$2:$B$643,$A14,月營運明細!$D$2:$D$643,$B14)</f>
        <v>12</v>
      </c>
      <c r="G14" s="8" t="n">
        <f aca="false">SUMIFS(月營運明細!$H$2:$H$643,月營運明細!$B$2:$B$643,$A14,月營運明細!$D$2:$D$643,$B14)</f>
        <v>366</v>
      </c>
      <c r="H14" s="14" t="n">
        <f aca="false">SUMIFS(月營運明細!$J$2:$J$643,月營運明細!$B$2:$B$643,$A14,月營運明細!$D$2:$D$643,$B14)</f>
        <v>34587300</v>
      </c>
      <c r="I14" s="14" t="n">
        <f aca="false">SUMIFS(月營運明細!$R$2:$R$643,月營運明細!$B$2:$B$643,$A14,月營運明細!$D$2:$D$643,$B14)</f>
        <v>33064866</v>
      </c>
      <c r="J14" s="14" t="n">
        <f aca="false">H14-I14</f>
        <v>1522434</v>
      </c>
      <c r="K14" s="15" t="n">
        <f aca="false">IF(H14=0,0,J14/H14)</f>
        <v>0.0440171392389692</v>
      </c>
      <c r="L14" s="8" t="n">
        <f aca="false">SUMIFS(月營運明細!$K$2:$K$643,月營運明細!$B$2:$B$643,$A14,月營運明細!$D$2:$D$643,$B14)</f>
        <v>119208</v>
      </c>
      <c r="M14" s="14" t="n">
        <f aca="false">IF(L14=0,0,H14/L14)</f>
        <v>290.142440104691</v>
      </c>
      <c r="N14" s="14" t="n">
        <f aca="false">IF(G14=0,0,H14/G14)</f>
        <v>94500.8196721312</v>
      </c>
      <c r="O14" s="15" t="n">
        <f aca="false">IF(H14=0,0,SUMIFS(月營運明細!$L$2:$L$643,月營運明細!$B$2:$B$643,$A14,月營運明細!$D$2:$D$643,$B14)/H14)</f>
        <v>0.323647697276168</v>
      </c>
      <c r="P14" s="15" t="n">
        <f aca="false">IF(H14=0,0,SUMIFS(月營運明細!$M$2:$M$643,月營運明細!$B$2:$B$643,$A14,月營運明細!$D$2:$D$643,$B14)/H14)</f>
        <v>0.256585509710212</v>
      </c>
      <c r="Q14" s="15" t="n">
        <f aca="false">IF(H14=0,0,SUMIFS(月營運明細!$Q$2:$Q$643,月營運明細!$B$2:$B$643,$A14,月營運明細!$D$2:$D$643,$B14)/H14)</f>
        <v>0.0920732754508158</v>
      </c>
      <c r="R14" s="15" t="n">
        <f aca="false">IF(H14=0,0,SUMIFS(通路月營運!$I$2:$I$2509,通路月營運!$B$2:$B$2509,$A14,通路月營運!$D$2:$D$2509,$B14,通路月營運!$H$2:$H$2509,"外送平台")/H14)</f>
        <v>0.279009925608533</v>
      </c>
    </row>
    <row r="15" customFormat="false" ht="15" hidden="false" customHeight="false" outlineLevel="0" collapsed="false">
      <c r="A15" s="4" t="n">
        <v>2024</v>
      </c>
      <c r="B15" s="9" t="s">
        <v>269</v>
      </c>
      <c r="C15" s="12" t="str">
        <f aca="false">INDEX(門市主檔!$B$2:$B$25,MATCH($B15,門市主檔!$A$2:$A$25,0))</f>
        <v>台北中山店</v>
      </c>
      <c r="D15" s="12" t="str">
        <f aca="false">INDEX(門市主檔!$C$2:$C$25,MATCH($B15,門市主檔!$A$2:$A$25,0))</f>
        <v>北區</v>
      </c>
      <c r="E15" s="12" t="str">
        <f aca="false">INDEX(門市主檔!$E$2:$E$25,MATCH($B15,門市主檔!$A$2:$A$25,0))</f>
        <v>標準店</v>
      </c>
      <c r="F15" s="8" t="n">
        <f aca="false">COUNTIFS(月營運明細!$B$2:$B$643,$A15,月營運明細!$D$2:$D$643,$B15)</f>
        <v>12</v>
      </c>
      <c r="G15" s="8" t="n">
        <f aca="false">SUMIFS(月營運明細!$H$2:$H$643,月營運明細!$B$2:$B$643,$A15,月營運明細!$D$2:$D$643,$B15)</f>
        <v>366</v>
      </c>
      <c r="H15" s="14" t="n">
        <f aca="false">SUMIFS(月營運明細!$J$2:$J$643,月營運明細!$B$2:$B$643,$A15,月營運明細!$D$2:$D$643,$B15)</f>
        <v>25613800</v>
      </c>
      <c r="I15" s="14" t="n">
        <f aca="false">SUMIFS(月營運明細!$R$2:$R$643,月營運明細!$B$2:$B$643,$A15,月營運明細!$D$2:$D$643,$B15)</f>
        <v>22981486</v>
      </c>
      <c r="J15" s="14" t="n">
        <f aca="false">H15-I15</f>
        <v>2632314</v>
      </c>
      <c r="K15" s="15" t="n">
        <f aca="false">IF(H15=0,0,J15/H15)</f>
        <v>0.102769366513364</v>
      </c>
      <c r="L15" s="8" t="n">
        <f aca="false">SUMIFS(月營運明細!$K$2:$K$643,月營運明細!$B$2:$B$643,$A15,月營運明細!$D$2:$D$643,$B15)</f>
        <v>87713</v>
      </c>
      <c r="M15" s="14" t="n">
        <f aca="false">IF(L15=0,0,H15/L15)</f>
        <v>292.018286913</v>
      </c>
      <c r="N15" s="14" t="n">
        <f aca="false">IF(G15=0,0,H15/G15)</f>
        <v>69983.0601092896</v>
      </c>
      <c r="O15" s="15" t="n">
        <f aca="false">IF(H15=0,0,SUMIFS(月營運明細!$L$2:$L$643,月營運明細!$B$2:$B$643,$A15,月營運明細!$D$2:$D$643,$B15)/H15)</f>
        <v>0.318625116148326</v>
      </c>
      <c r="P15" s="15" t="n">
        <f aca="false">IF(H15=0,0,SUMIFS(月營運明細!$M$2:$M$643,月營運明細!$B$2:$B$643,$A15,月營運明細!$D$2:$D$643,$B15)/H15)</f>
        <v>0.261195136996463</v>
      </c>
      <c r="Q15" s="15" t="n">
        <f aca="false">IF(H15=0,0,SUMIFS(月營運明細!$Q$2:$Q$643,月營運明細!$B$2:$B$643,$A15,月營運明細!$D$2:$D$643,$B15)/H15)</f>
        <v>0.106602144156666</v>
      </c>
      <c r="R15" s="15" t="n">
        <f aca="false">IF(H15=0,0,SUMIFS(通路月營運!$I$2:$I$2509,通路月營運!$B$2:$B$2509,$A15,通路月營運!$D$2:$D$2509,$B15,通路月營運!$H$2:$H$2509,"外送平台")/H15)</f>
        <v>0.323036800474744</v>
      </c>
    </row>
    <row r="16" customFormat="false" ht="15" hidden="false" customHeight="false" outlineLevel="0" collapsed="false">
      <c r="A16" s="4" t="n">
        <v>2024</v>
      </c>
      <c r="B16" s="9" t="s">
        <v>273</v>
      </c>
      <c r="C16" s="12" t="str">
        <f aca="false">INDEX(門市主檔!$B$2:$B$25,MATCH($B16,門市主檔!$A$2:$A$25,0))</f>
        <v>台北東門店</v>
      </c>
      <c r="D16" s="12" t="str">
        <f aca="false">INDEX(門市主檔!$C$2:$C$25,MATCH($B16,門市主檔!$A$2:$A$25,0))</f>
        <v>北區</v>
      </c>
      <c r="E16" s="12" t="str">
        <f aca="false">INDEX(門市主檔!$E$2:$E$25,MATCH($B16,門市主檔!$A$2:$A$25,0))</f>
        <v>小型店</v>
      </c>
      <c r="F16" s="8" t="n">
        <f aca="false">COUNTIFS(月營運明細!$B$2:$B$643,$A16,月營運明細!$D$2:$D$643,$B16)</f>
        <v>12</v>
      </c>
      <c r="G16" s="8" t="n">
        <f aca="false">SUMIFS(月營運明細!$H$2:$H$643,月營運明細!$B$2:$B$643,$A16,月營運明細!$D$2:$D$643,$B16)</f>
        <v>366</v>
      </c>
      <c r="H16" s="14" t="n">
        <f aca="false">SUMIFS(月營運明細!$J$2:$J$643,月營運明細!$B$2:$B$643,$A16,月營運明細!$D$2:$D$643,$B16)</f>
        <v>17848100</v>
      </c>
      <c r="I16" s="14" t="n">
        <f aca="false">SUMIFS(月營運明細!$R$2:$R$643,月營運明細!$B$2:$B$643,$A16,月營運明細!$D$2:$D$643,$B16)</f>
        <v>15384555</v>
      </c>
      <c r="J16" s="14" t="n">
        <f aca="false">H16-I16</f>
        <v>2463545</v>
      </c>
      <c r="K16" s="15" t="n">
        <f aca="false">IF(H16=0,0,J16/H16)</f>
        <v>0.138028417590668</v>
      </c>
      <c r="L16" s="8" t="n">
        <f aca="false">SUMIFS(月營運明細!$K$2:$K$643,月營運明細!$B$2:$B$643,$A16,月營運明細!$D$2:$D$643,$B16)</f>
        <v>63898</v>
      </c>
      <c r="M16" s="14" t="n">
        <f aca="false">IF(L16=0,0,H16/L16)</f>
        <v>279.321731509593</v>
      </c>
      <c r="N16" s="14" t="n">
        <f aca="false">IF(G16=0,0,H16/G16)</f>
        <v>48765.3005464481</v>
      </c>
      <c r="O16" s="15" t="n">
        <f aca="false">IF(H16=0,0,SUMIFS(月營運明細!$L$2:$L$643,月營運明細!$B$2:$B$643,$A16,月營運明細!$D$2:$D$643,$B16)/H16)</f>
        <v>0.318644561605997</v>
      </c>
      <c r="P16" s="15" t="n">
        <f aca="false">IF(H16=0,0,SUMIFS(月營運明細!$M$2:$M$643,月營運明細!$B$2:$B$643,$A16,月營運明細!$D$2:$D$643,$B16)/H16)</f>
        <v>0.260487110672845</v>
      </c>
      <c r="Q16" s="15" t="n">
        <f aca="false">IF(H16=0,0,SUMIFS(月營運明細!$Q$2:$Q$643,月營運明細!$B$2:$B$643,$A16,月營運明細!$D$2:$D$643,$B16)/H16)</f>
        <v>0.132078764686437</v>
      </c>
      <c r="R16" s="15" t="n">
        <f aca="false">IF(H16=0,0,SUMIFS(通路月營運!$I$2:$I$2509,通路月營運!$B$2:$B$2509,$A16,通路月營運!$D$2:$D$2509,$B16,通路月營運!$H$2:$H$2509,"外送平台")/H16)</f>
        <v>0.400238680867992</v>
      </c>
    </row>
    <row r="17" customFormat="false" ht="15" hidden="false" customHeight="false" outlineLevel="0" collapsed="false">
      <c r="A17" s="4" t="n">
        <v>2024</v>
      </c>
      <c r="B17" s="9" t="s">
        <v>277</v>
      </c>
      <c r="C17" s="12" t="str">
        <f aca="false">INDEX(門市主檔!$B$2:$B$25,MATCH($B17,門市主檔!$A$2:$A$25,0))</f>
        <v>台北松江店</v>
      </c>
      <c r="D17" s="12" t="str">
        <f aca="false">INDEX(門市主檔!$C$2:$C$25,MATCH($B17,門市主檔!$A$2:$A$25,0))</f>
        <v>北區</v>
      </c>
      <c r="E17" s="12" t="str">
        <f aca="false">INDEX(門市主檔!$E$2:$E$25,MATCH($B17,門市主檔!$A$2:$A$25,0))</f>
        <v>外帶專門店</v>
      </c>
      <c r="F17" s="8" t="n">
        <f aca="false">COUNTIFS(月營運明細!$B$2:$B$643,$A17,月營運明細!$D$2:$D$643,$B17)</f>
        <v>12</v>
      </c>
      <c r="G17" s="8" t="n">
        <f aca="false">SUMIFS(月營運明細!$H$2:$H$643,月營運明細!$B$2:$B$643,$A17,月營運明細!$D$2:$D$643,$B17)</f>
        <v>366</v>
      </c>
      <c r="H17" s="14" t="n">
        <f aca="false">SUMIFS(月營運明細!$J$2:$J$643,月營運明細!$B$2:$B$643,$A17,月營運明細!$D$2:$D$643,$B17)</f>
        <v>14149000</v>
      </c>
      <c r="I17" s="14" t="n">
        <f aca="false">SUMIFS(月營運明細!$R$2:$R$643,月營運明細!$B$2:$B$643,$A17,月營運明細!$D$2:$D$643,$B17)</f>
        <v>12621769</v>
      </c>
      <c r="J17" s="14" t="n">
        <f aca="false">H17-I17</f>
        <v>1527231</v>
      </c>
      <c r="K17" s="15" t="n">
        <f aca="false">IF(H17=0,0,J17/H17)</f>
        <v>0.107939147642943</v>
      </c>
      <c r="L17" s="8" t="n">
        <f aca="false">SUMIFS(月營運明細!$K$2:$K$643,月營運明細!$B$2:$B$643,$A17,月營運明細!$D$2:$D$643,$B17)</f>
        <v>52574</v>
      </c>
      <c r="M17" s="14" t="n">
        <f aca="false">IF(L17=0,0,H17/L17)</f>
        <v>269.125423212995</v>
      </c>
      <c r="N17" s="14" t="n">
        <f aca="false">IF(G17=0,0,H17/G17)</f>
        <v>38658.4699453552</v>
      </c>
      <c r="O17" s="15" t="n">
        <f aca="false">IF(H17=0,0,SUMIFS(月營運明細!$L$2:$L$643,月營運明細!$B$2:$B$643,$A17,月營運明細!$D$2:$D$643,$B17)/H17)</f>
        <v>0.312580394374161</v>
      </c>
      <c r="P17" s="15" t="n">
        <f aca="false">IF(H17=0,0,SUMIFS(月營運明細!$M$2:$M$643,月營運明細!$B$2:$B$643,$A17,月營運明細!$D$2:$D$643,$B17)/H17)</f>
        <v>0.257961693405894</v>
      </c>
      <c r="Q17" s="15" t="n">
        <f aca="false">IF(H17=0,0,SUMIFS(月營運明細!$Q$2:$Q$643,月營運明細!$B$2:$B$643,$A17,月營運明細!$D$2:$D$643,$B17)/H17)</f>
        <v>0.191233938794261</v>
      </c>
      <c r="R17" s="15" t="n">
        <f aca="false">IF(H17=0,0,SUMIFS(通路月營運!$I$2:$I$2509,通路月營運!$B$2:$B$2509,$A17,通路月營運!$D$2:$D$2509,$B17,通路月營運!$H$2:$H$2509,"外送平台")/H17)</f>
        <v>0.579496784225034</v>
      </c>
    </row>
    <row r="18" customFormat="false" ht="15" hidden="false" customHeight="false" outlineLevel="0" collapsed="false">
      <c r="A18" s="4" t="n">
        <v>2024</v>
      </c>
      <c r="B18" s="9" t="s">
        <v>288</v>
      </c>
      <c r="C18" s="12" t="str">
        <f aca="false">INDEX(門市主檔!$B$2:$B$25,MATCH($B18,門市主檔!$A$2:$A$25,0))</f>
        <v>桃園中壢店</v>
      </c>
      <c r="D18" s="12" t="str">
        <f aca="false">INDEX(門市主檔!$C$2:$C$25,MATCH($B18,門市主檔!$A$2:$A$25,0))</f>
        <v>北區</v>
      </c>
      <c r="E18" s="12" t="str">
        <f aca="false">INDEX(門市主檔!$E$2:$E$25,MATCH($B18,門市主檔!$A$2:$A$25,0))</f>
        <v>標準店</v>
      </c>
      <c r="F18" s="8" t="n">
        <f aca="false">COUNTIFS(月營運明細!$B$2:$B$643,$A18,月營運明細!$D$2:$D$643,$B18)</f>
        <v>12</v>
      </c>
      <c r="G18" s="8" t="n">
        <f aca="false">SUMIFS(月營運明細!$H$2:$H$643,月營運明細!$B$2:$B$643,$A18,月營運明細!$D$2:$D$643,$B18)</f>
        <v>366</v>
      </c>
      <c r="H18" s="14" t="n">
        <f aca="false">SUMIFS(月營運明細!$J$2:$J$643,月營運明細!$B$2:$B$643,$A18,月營運明細!$D$2:$D$643,$B18)</f>
        <v>21400400</v>
      </c>
      <c r="I18" s="14" t="n">
        <f aca="false">SUMIFS(月營運明細!$R$2:$R$643,月營運明細!$B$2:$B$643,$A18,月營運明細!$D$2:$D$643,$B18)</f>
        <v>18778237</v>
      </c>
      <c r="J18" s="14" t="n">
        <f aca="false">H18-I18</f>
        <v>2622163</v>
      </c>
      <c r="K18" s="15" t="n">
        <f aca="false">IF(H18=0,0,J18/H18)</f>
        <v>0.122528691052504</v>
      </c>
      <c r="L18" s="8" t="n">
        <f aca="false">SUMIFS(月營運明細!$K$2:$K$643,月營運明細!$B$2:$B$643,$A18,月營運明細!$D$2:$D$643,$B18)</f>
        <v>73069</v>
      </c>
      <c r="M18" s="14" t="n">
        <f aca="false">IF(L18=0,0,H18/L18)</f>
        <v>292.879333232972</v>
      </c>
      <c r="N18" s="14" t="n">
        <f aca="false">IF(G18=0,0,H18/G18)</f>
        <v>58471.0382513661</v>
      </c>
      <c r="O18" s="15" t="n">
        <f aca="false">IF(H18=0,0,SUMIFS(月營運明細!$L$2:$L$643,月營運明細!$B$2:$B$643,$A18,月營運明細!$D$2:$D$643,$B18)/H18)</f>
        <v>0.313891329134035</v>
      </c>
      <c r="P18" s="15" t="n">
        <f aca="false">IF(H18=0,0,SUMIFS(月營運明細!$M$2:$M$643,月營運明細!$B$2:$B$643,$A18,月營運明細!$D$2:$D$643,$B18)/H18)</f>
        <v>0.25914468888432</v>
      </c>
      <c r="Q18" s="15" t="n">
        <f aca="false">IF(H18=0,0,SUMIFS(月營運明細!$Q$2:$Q$643,月營運明細!$B$2:$B$643,$A18,月營運明細!$D$2:$D$643,$B18)/H18)</f>
        <v>0.107770742602942</v>
      </c>
      <c r="R18" s="15" t="n">
        <f aca="false">IF(H18=0,0,SUMIFS(通路月營運!$I$2:$I$2509,通路月營運!$B$2:$B$2509,$A18,通路月營運!$D$2:$D$2509,$B18,通路月營運!$H$2:$H$2509,"外送平台")/H18)</f>
        <v>0.326578007887703</v>
      </c>
    </row>
    <row r="19" customFormat="false" ht="15" hidden="false" customHeight="false" outlineLevel="0" collapsed="false">
      <c r="A19" s="4" t="n">
        <v>2024</v>
      </c>
      <c r="B19" s="9" t="s">
        <v>292</v>
      </c>
      <c r="C19" s="12" t="str">
        <f aca="false">INDEX(門市主檔!$B$2:$B$25,MATCH($B19,門市主檔!$A$2:$A$25,0))</f>
        <v>桃園藝文店</v>
      </c>
      <c r="D19" s="12" t="str">
        <f aca="false">INDEX(門市主檔!$C$2:$C$25,MATCH($B19,門市主檔!$A$2:$A$25,0))</f>
        <v>北區</v>
      </c>
      <c r="E19" s="12" t="str">
        <f aca="false">INDEX(門市主檔!$E$2:$E$25,MATCH($B19,門市主檔!$A$2:$A$25,0))</f>
        <v>標準店</v>
      </c>
      <c r="F19" s="8" t="n">
        <f aca="false">COUNTIFS(月營運明細!$B$2:$B$643,$A19,月營運明細!$D$2:$D$643,$B19)</f>
        <v>9</v>
      </c>
      <c r="G19" s="8" t="n">
        <f aca="false">SUMIFS(月營運明細!$H$2:$H$643,月營運明細!$B$2:$B$643,$A19,月營運明細!$D$2:$D$643,$B19)</f>
        <v>264</v>
      </c>
      <c r="H19" s="14" t="n">
        <f aca="false">SUMIFS(月營運明細!$J$2:$J$643,月營運明細!$B$2:$B$643,$A19,月營運明細!$D$2:$D$643,$B19)</f>
        <v>14881200</v>
      </c>
      <c r="I19" s="14" t="n">
        <f aca="false">SUMIFS(月營運明細!$R$2:$R$643,月營運明細!$B$2:$B$643,$A19,月營運明細!$D$2:$D$643,$B19)</f>
        <v>13077186</v>
      </c>
      <c r="J19" s="14" t="n">
        <f aca="false">H19-I19</f>
        <v>1804014</v>
      </c>
      <c r="K19" s="15" t="n">
        <f aca="false">IF(H19=0,0,J19/H19)</f>
        <v>0.12122772357068</v>
      </c>
      <c r="L19" s="8" t="n">
        <f aca="false">SUMIFS(月營運明細!$K$2:$K$643,月營運明細!$B$2:$B$643,$A19,月營運明細!$D$2:$D$643,$B19)</f>
        <v>51875</v>
      </c>
      <c r="M19" s="14" t="n">
        <f aca="false">IF(L19=0,0,H19/L19)</f>
        <v>286.866506024096</v>
      </c>
      <c r="N19" s="14" t="n">
        <f aca="false">IF(G19=0,0,H19/G19)</f>
        <v>56368.1818181818</v>
      </c>
      <c r="O19" s="15" t="n">
        <f aca="false">IF(H19=0,0,SUMIFS(月營運明細!$L$2:$L$643,月營運明細!$B$2:$B$643,$A19,月營運明細!$D$2:$D$643,$B19)/H19)</f>
        <v>0.320431148025697</v>
      </c>
      <c r="P19" s="15" t="n">
        <f aca="false">IF(H19=0,0,SUMIFS(月營運明細!$M$2:$M$643,月營運明細!$B$2:$B$643,$A19,月營運明細!$D$2:$D$643,$B19)/H19)</f>
        <v>0.25956912076983</v>
      </c>
      <c r="Q19" s="15" t="n">
        <f aca="false">IF(H19=0,0,SUMIFS(月營運明細!$Q$2:$Q$643,月營運明細!$B$2:$B$643,$A19,月營運明細!$D$2:$D$643,$B19)/H19)</f>
        <v>0.110306023707766</v>
      </c>
      <c r="R19" s="15" t="n">
        <f aca="false">IF(H19=0,0,SUMIFS(通路月營運!$I$2:$I$2509,通路月營運!$B$2:$B$2509,$A19,通路月營運!$D$2:$D$2509,$B19,通路月營運!$H$2:$H$2509,"外送平台")/H19)</f>
        <v>0.33426067790232</v>
      </c>
    </row>
    <row r="20" customFormat="false" ht="15" hidden="false" customHeight="false" outlineLevel="0" collapsed="false">
      <c r="A20" s="4" t="n">
        <v>2024</v>
      </c>
      <c r="B20" s="9" t="s">
        <v>315</v>
      </c>
      <c r="C20" s="12" t="str">
        <f aca="false">INDEX(門市主檔!$B$2:$B$25,MATCH($B20,門市主檔!$A$2:$A$25,0))</f>
        <v>雲林斗六店</v>
      </c>
      <c r="D20" s="12" t="str">
        <f aca="false">INDEX(門市主檔!$C$2:$C$25,MATCH($B20,門市主檔!$A$2:$A$25,0))</f>
        <v>中區</v>
      </c>
      <c r="E20" s="12" t="str">
        <f aca="false">INDEX(門市主檔!$E$2:$E$25,MATCH($B20,門市主檔!$A$2:$A$25,0))</f>
        <v>標準店</v>
      </c>
      <c r="F20" s="8" t="n">
        <f aca="false">COUNTIFS(月營運明細!$B$2:$B$643,$A20,月營運明細!$D$2:$D$643,$B20)</f>
        <v>4</v>
      </c>
      <c r="G20" s="8" t="n">
        <f aca="false">SUMIFS(月營運明細!$H$2:$H$643,月營運明細!$B$2:$B$643,$A20,月營運明細!$D$2:$D$643,$B20)</f>
        <v>117</v>
      </c>
      <c r="H20" s="14" t="n">
        <f aca="false">SUMIFS(月營運明細!$J$2:$J$643,月營運明細!$B$2:$B$643,$A20,月營運明細!$D$2:$D$643,$B20)</f>
        <v>4885400</v>
      </c>
      <c r="I20" s="14" t="n">
        <f aca="false">SUMIFS(月營運明細!$R$2:$R$643,月營運明細!$B$2:$B$643,$A20,月營運明細!$D$2:$D$643,$B20)</f>
        <v>4444855</v>
      </c>
      <c r="J20" s="14" t="n">
        <f aca="false">H20-I20</f>
        <v>440545</v>
      </c>
      <c r="K20" s="15" t="n">
        <f aca="false">IF(H20=0,0,J20/H20)</f>
        <v>0.0901758300241536</v>
      </c>
      <c r="L20" s="8" t="n">
        <f aca="false">SUMIFS(月營運明細!$K$2:$K$643,月營運明細!$B$2:$B$643,$A20,月營運明細!$D$2:$D$643,$B20)</f>
        <v>17288</v>
      </c>
      <c r="M20" s="14" t="n">
        <f aca="false">IF(L20=0,0,H20/L20)</f>
        <v>282.589079130032</v>
      </c>
      <c r="N20" s="14" t="n">
        <f aca="false">IF(G20=0,0,H20/G20)</f>
        <v>41755.5555555556</v>
      </c>
      <c r="O20" s="15" t="n">
        <f aca="false">IF(H20=0,0,SUMIFS(月營運明細!$L$2:$L$643,月營運明細!$B$2:$B$643,$A20,月營運明細!$D$2:$D$643,$B20)/H20)</f>
        <v>0.316514512629467</v>
      </c>
      <c r="P20" s="15" t="n">
        <f aca="false">IF(H20=0,0,SUMIFS(月營運明細!$M$2:$M$643,月營運明細!$B$2:$B$643,$A20,月營運明細!$D$2:$D$643,$B20)/H20)</f>
        <v>0.264522864043886</v>
      </c>
      <c r="Q20" s="15" t="n">
        <f aca="false">IF(H20=0,0,SUMIFS(月營運明細!$Q$2:$Q$643,月營運明細!$B$2:$B$643,$A20,月營運明細!$D$2:$D$643,$B20)/H20)</f>
        <v>0.108989028533999</v>
      </c>
      <c r="R20" s="15" t="n">
        <f aca="false">IF(H20=0,0,SUMIFS(通路月營運!$I$2:$I$2509,通路月營運!$B$2:$B$2509,$A20,通路月營運!$D$2:$D$2509,$B20,通路月營運!$H$2:$H$2509,"外送平台")/H20)</f>
        <v>0.330269783436361</v>
      </c>
    </row>
    <row r="21" customFormat="false" ht="15" hidden="false" customHeight="false" outlineLevel="0" collapsed="false">
      <c r="A21" s="4" t="n">
        <v>2025</v>
      </c>
      <c r="B21" s="9" t="s">
        <v>294</v>
      </c>
      <c r="C21" s="12" t="str">
        <f aca="false">INDEX(門市主檔!$B$2:$B$25,MATCH($B21,門市主檔!$A$2:$A$25,0))</f>
        <v>新竹巨城店</v>
      </c>
      <c r="D21" s="12" t="str">
        <f aca="false">INDEX(門市主檔!$C$2:$C$25,MATCH($B21,門市主檔!$A$2:$A$25,0))</f>
        <v>北區</v>
      </c>
      <c r="E21" s="12" t="str">
        <f aca="false">INDEX(門市主檔!$E$2:$E$25,MATCH($B21,門市主檔!$A$2:$A$25,0))</f>
        <v>旗艦店</v>
      </c>
      <c r="F21" s="8" t="n">
        <f aca="false">COUNTIFS(月營運明細!$B$2:$B$643,$A21,月營運明細!$D$2:$D$643,$B21)</f>
        <v>12</v>
      </c>
      <c r="G21" s="8" t="n">
        <f aca="false">SUMIFS(月營運明細!$H$2:$H$643,月營運明細!$B$2:$B$643,$A21,月營運明細!$D$2:$D$643,$B21)</f>
        <v>365</v>
      </c>
      <c r="H21" s="14" t="n">
        <f aca="false">SUMIFS(月營運明細!$J$2:$J$643,月營運明細!$B$2:$B$643,$A21,月營運明細!$D$2:$D$643,$B21)</f>
        <v>33677100</v>
      </c>
      <c r="I21" s="14" t="n">
        <f aca="false">SUMIFS(月營運明細!$R$2:$R$643,月營運明細!$B$2:$B$643,$A21,月營運明細!$D$2:$D$643,$B21)</f>
        <v>31692424</v>
      </c>
      <c r="J21" s="14" t="n">
        <f aca="false">H21-I21</f>
        <v>1984676</v>
      </c>
      <c r="K21" s="15" t="n">
        <f aca="false">IF(H21=0,0,J21/H21)</f>
        <v>0.058932509034329</v>
      </c>
      <c r="L21" s="8" t="n">
        <f aca="false">SUMIFS(月營運明細!$K$2:$K$643,月營運明細!$B$2:$B$643,$A21,月營運明細!$D$2:$D$643,$B21)</f>
        <v>114992</v>
      </c>
      <c r="M21" s="14" t="n">
        <f aca="false">IF(L21=0,0,H21/L21)</f>
        <v>292.864721024071</v>
      </c>
      <c r="N21" s="14" t="n">
        <f aca="false">IF(G21=0,0,H21/G21)</f>
        <v>92266.0273972603</v>
      </c>
      <c r="O21" s="15" t="n">
        <f aca="false">IF(H21=0,0,SUMIFS(月營運明細!$L$2:$L$643,月營運明細!$B$2:$B$643,$A21,月營運明細!$D$2:$D$643,$B21)/H21)</f>
        <v>0.315101359677644</v>
      </c>
      <c r="P21" s="15" t="n">
        <f aca="false">IF(H21=0,0,SUMIFS(月營運明細!$M$2:$M$643,月營運明細!$B$2:$B$643,$A21,月營運明細!$D$2:$D$643,$B21)/H21)</f>
        <v>0.260919140899899</v>
      </c>
      <c r="Q21" s="15" t="n">
        <f aca="false">IF(H21=0,0,SUMIFS(月營運明細!$Q$2:$Q$643,月營運明細!$B$2:$B$643,$A21,月營運明細!$D$2:$D$643,$B21)/H21)</f>
        <v>0.0954929017047192</v>
      </c>
      <c r="R21" s="15" t="n">
        <f aca="false">IF(H21=0,0,SUMIFS(通路月營運!$I$2:$I$2509,通路月營運!$B$2:$B$2509,$A21,通路月營運!$D$2:$D$2509,$B21,通路月營運!$H$2:$H$2509,"外送平台")/H21)</f>
        <v>0.280861475602115</v>
      </c>
    </row>
    <row r="22" customFormat="false" ht="15" hidden="false" customHeight="false" outlineLevel="0" collapsed="false">
      <c r="A22" s="4" t="n">
        <v>2025</v>
      </c>
      <c r="B22" s="9" t="s">
        <v>297</v>
      </c>
      <c r="C22" s="12" t="str">
        <f aca="false">INDEX(門市主檔!$B$2:$B$25,MATCH($B22,門市主檔!$A$2:$A$25,0))</f>
        <v>新竹竹北店</v>
      </c>
      <c r="D22" s="12" t="str">
        <f aca="false">INDEX(門市主檔!$C$2:$C$25,MATCH($B22,門市主檔!$A$2:$A$25,0))</f>
        <v>北區</v>
      </c>
      <c r="E22" s="12" t="str">
        <f aca="false">INDEX(門市主檔!$E$2:$E$25,MATCH($B22,門市主檔!$A$2:$A$25,0))</f>
        <v>標準店</v>
      </c>
      <c r="F22" s="8" t="n">
        <f aca="false">COUNTIFS(月營運明細!$B$2:$B$643,$A22,月營運明細!$D$2:$D$643,$B22)</f>
        <v>6</v>
      </c>
      <c r="G22" s="8" t="n">
        <f aca="false">SUMIFS(月營運明細!$H$2:$H$643,月營運明細!$B$2:$B$643,$A22,月營運明細!$D$2:$D$643,$B22)</f>
        <v>181</v>
      </c>
      <c r="H22" s="14" t="n">
        <f aca="false">SUMIFS(月營運明細!$J$2:$J$643,月營運明細!$B$2:$B$643,$A22,月營運明細!$D$2:$D$643,$B22)</f>
        <v>10643800</v>
      </c>
      <c r="I22" s="14" t="n">
        <f aca="false">SUMIFS(月營運明細!$R$2:$R$643,月營運明細!$B$2:$B$643,$A22,月營運明細!$D$2:$D$643,$B22)</f>
        <v>9551336</v>
      </c>
      <c r="J22" s="14" t="n">
        <f aca="false">H22-I22</f>
        <v>1092464</v>
      </c>
      <c r="K22" s="15" t="n">
        <f aca="false">IF(H22=0,0,J22/H22)</f>
        <v>0.102638531351585</v>
      </c>
      <c r="L22" s="8" t="n">
        <f aca="false">SUMIFS(月營運明細!$K$2:$K$643,月營運明細!$B$2:$B$643,$A22,月營運明細!$D$2:$D$643,$B22)</f>
        <v>37480</v>
      </c>
      <c r="M22" s="14" t="n">
        <f aca="false">IF(L22=0,0,H22/L22)</f>
        <v>283.986125933831</v>
      </c>
      <c r="N22" s="14" t="n">
        <f aca="false">IF(G22=0,0,H22/G22)</f>
        <v>58805.5248618785</v>
      </c>
      <c r="O22" s="15" t="n">
        <f aca="false">IF(H22=0,0,SUMIFS(月營運明細!$L$2:$L$643,月營運明細!$B$2:$B$643,$A22,月營運明細!$D$2:$D$643,$B22)/H22)</f>
        <v>0.322967361280746</v>
      </c>
      <c r="P22" s="15" t="n">
        <f aca="false">IF(H22=0,0,SUMIFS(月營運明細!$M$2:$M$643,月營運明細!$B$2:$B$643,$A22,月營運明細!$D$2:$D$643,$B22)/H22)</f>
        <v>0.251686427779552</v>
      </c>
      <c r="Q22" s="15" t="n">
        <f aca="false">IF(H22=0,0,SUMIFS(月營運明細!$Q$2:$Q$643,月營運明細!$B$2:$B$643,$A22,月營運明細!$D$2:$D$643,$B22)/H22)</f>
        <v>0.112773257671132</v>
      </c>
      <c r="R22" s="15" t="n">
        <f aca="false">IF(H22=0,0,SUMIFS(通路月營運!$I$2:$I$2509,通路月營運!$B$2:$B$2509,$A22,通路月營運!$D$2:$D$2509,$B22,通路月營運!$H$2:$H$2509,"外送平台")/H22)</f>
        <v>0.331686051973919</v>
      </c>
    </row>
    <row r="23" customFormat="false" ht="15" hidden="false" customHeight="false" outlineLevel="0" collapsed="false">
      <c r="A23" s="4" t="n">
        <v>2025</v>
      </c>
      <c r="B23" s="9" t="s">
        <v>325</v>
      </c>
      <c r="C23" s="12" t="str">
        <f aca="false">INDEX(門市主檔!$B$2:$B$25,MATCH($B23,門市主檔!$A$2:$A$25,0))</f>
        <v>高雄左營店</v>
      </c>
      <c r="D23" s="12" t="str">
        <f aca="false">INDEX(門市主檔!$C$2:$C$25,MATCH($B23,門市主檔!$A$2:$A$25,0))</f>
        <v>南區</v>
      </c>
      <c r="E23" s="12" t="str">
        <f aca="false">INDEX(門市主檔!$E$2:$E$25,MATCH($B23,門市主檔!$A$2:$A$25,0))</f>
        <v>旗艦店</v>
      </c>
      <c r="F23" s="8" t="n">
        <f aca="false">COUNTIFS(月營運明細!$B$2:$B$643,$A23,月營運明細!$D$2:$D$643,$B23)</f>
        <v>12</v>
      </c>
      <c r="G23" s="8" t="n">
        <f aca="false">SUMIFS(月營運明細!$H$2:$H$643,月營運明細!$B$2:$B$643,$A23,月營運明細!$D$2:$D$643,$B23)</f>
        <v>365</v>
      </c>
      <c r="H23" s="14" t="n">
        <f aca="false">SUMIFS(月營運明細!$J$2:$J$643,月營運明細!$B$2:$B$643,$A23,月營運明細!$D$2:$D$643,$B23)</f>
        <v>29719500</v>
      </c>
      <c r="I23" s="14" t="n">
        <f aca="false">SUMIFS(月營運明細!$R$2:$R$643,月營運明細!$B$2:$B$643,$A23,月營運明細!$D$2:$D$643,$B23)</f>
        <v>28138808</v>
      </c>
      <c r="J23" s="14" t="n">
        <f aca="false">H23-I23</f>
        <v>1580692</v>
      </c>
      <c r="K23" s="15" t="n">
        <f aca="false">IF(H23=0,0,J23/H23)</f>
        <v>0.0531870320833123</v>
      </c>
      <c r="L23" s="8" t="n">
        <f aca="false">SUMIFS(月營運明細!$K$2:$K$643,月營運明細!$B$2:$B$643,$A23,月營運明細!$D$2:$D$643,$B23)</f>
        <v>104469</v>
      </c>
      <c r="M23" s="14" t="n">
        <f aca="false">IF(L23=0,0,H23/L23)</f>
        <v>284.481520833932</v>
      </c>
      <c r="N23" s="14" t="n">
        <f aca="false">IF(G23=0,0,H23/G23)</f>
        <v>81423.2876712329</v>
      </c>
      <c r="O23" s="15" t="n">
        <f aca="false">IF(H23=0,0,SUMIFS(月營運明細!$L$2:$L$643,月營運明細!$B$2:$B$643,$A23,月營運明細!$D$2:$D$643,$B23)/H23)</f>
        <v>0.311317485152846</v>
      </c>
      <c r="P23" s="15" t="n">
        <f aca="false">IF(H23=0,0,SUMIFS(月營運明細!$M$2:$M$643,月營運明細!$B$2:$B$643,$A23,月營運明細!$D$2:$D$643,$B23)/H23)</f>
        <v>0.261871834990494</v>
      </c>
      <c r="Q23" s="15" t="n">
        <f aca="false">IF(H23=0,0,SUMIFS(月營運明細!$Q$2:$Q$643,月營運明細!$B$2:$B$643,$A23,月營運明細!$D$2:$D$643,$B23)/H23)</f>
        <v>0.0955974360268511</v>
      </c>
      <c r="R23" s="15" t="n">
        <f aca="false">IF(H23=0,0,SUMIFS(通路月營運!$I$2:$I$2509,通路月營運!$B$2:$B$2509,$A23,通路月營運!$D$2:$D$2509,$B23,通路月營運!$H$2:$H$2509,"外送平台")/H23)</f>
        <v>0.281168929490738</v>
      </c>
    </row>
    <row r="24" customFormat="false" ht="15" hidden="false" customHeight="false" outlineLevel="0" collapsed="false">
      <c r="A24" s="4" t="n">
        <v>2025</v>
      </c>
      <c r="B24" s="9" t="s">
        <v>328</v>
      </c>
      <c r="C24" s="12" t="str">
        <f aca="false">INDEX(門市主檔!$B$2:$B$25,MATCH($B24,門市主檔!$A$2:$A$25,0))</f>
        <v>高雄三多店</v>
      </c>
      <c r="D24" s="12" t="str">
        <f aca="false">INDEX(門市主檔!$C$2:$C$25,MATCH($B24,門市主檔!$A$2:$A$25,0))</f>
        <v>南區</v>
      </c>
      <c r="E24" s="12" t="str">
        <f aca="false">INDEX(門市主檔!$E$2:$E$25,MATCH($B24,門市主檔!$A$2:$A$25,0))</f>
        <v>標準店</v>
      </c>
      <c r="F24" s="8" t="n">
        <f aca="false">COUNTIFS(月營運明細!$B$2:$B$643,$A24,月營運明細!$D$2:$D$643,$B24)</f>
        <v>12</v>
      </c>
      <c r="G24" s="8" t="n">
        <f aca="false">SUMIFS(月營運明細!$H$2:$H$643,月營運明細!$B$2:$B$643,$A24,月營運明細!$D$2:$D$643,$B24)</f>
        <v>365</v>
      </c>
      <c r="H24" s="14" t="n">
        <f aca="false">SUMIFS(月營運明細!$J$2:$J$643,月營運明細!$B$2:$B$643,$A24,月營運明細!$D$2:$D$643,$B24)</f>
        <v>23950100</v>
      </c>
      <c r="I24" s="14" t="n">
        <f aca="false">SUMIFS(月營運明細!$R$2:$R$643,月營運明細!$B$2:$B$643,$A24,月營運明細!$D$2:$D$643,$B24)</f>
        <v>20997676</v>
      </c>
      <c r="J24" s="14" t="n">
        <f aca="false">H24-I24</f>
        <v>2952424</v>
      </c>
      <c r="K24" s="15" t="n">
        <f aca="false">IF(H24=0,0,J24/H24)</f>
        <v>0.123273973803867</v>
      </c>
      <c r="L24" s="8" t="n">
        <f aca="false">SUMIFS(月營運明細!$K$2:$K$643,月營運明細!$B$2:$B$643,$A24,月營運明細!$D$2:$D$643,$B24)</f>
        <v>82543</v>
      </c>
      <c r="M24" s="14" t="n">
        <f aca="false">IF(L24=0,0,H24/L24)</f>
        <v>290.153011157821</v>
      </c>
      <c r="N24" s="14" t="n">
        <f aca="false">IF(G24=0,0,H24/G24)</f>
        <v>65616.7123287671</v>
      </c>
      <c r="O24" s="15" t="n">
        <f aca="false">IF(H24=0,0,SUMIFS(月營運明細!$L$2:$L$643,月營運明細!$B$2:$B$643,$A24,月營運明細!$D$2:$D$643,$B24)/H24)</f>
        <v>0.318591571642707</v>
      </c>
      <c r="P24" s="15" t="n">
        <f aca="false">IF(H24=0,0,SUMIFS(月營運明細!$M$2:$M$643,月營運明細!$B$2:$B$643,$A24,月營運明細!$D$2:$D$643,$B24)/H24)</f>
        <v>0.253481196320683</v>
      </c>
      <c r="Q24" s="15" t="n">
        <f aca="false">IF(H24=0,0,SUMIFS(月營運明細!$Q$2:$Q$643,月營運明細!$B$2:$B$643,$A24,月營運明細!$D$2:$D$643,$B24)/H24)</f>
        <v>0.110537158508733</v>
      </c>
      <c r="R24" s="15" t="n">
        <f aca="false">IF(H24=0,0,SUMIFS(通路月營運!$I$2:$I$2509,通路月營運!$B$2:$B$2509,$A24,通路月營運!$D$2:$D$2509,$B24,通路月營運!$H$2:$H$2509,"外送平台")/H24)</f>
        <v>0.325109289731567</v>
      </c>
    </row>
    <row r="25" customFormat="false" ht="15" hidden="false" customHeight="false" outlineLevel="0" collapsed="false">
      <c r="A25" s="4" t="n">
        <v>2025</v>
      </c>
      <c r="B25" s="9" t="s">
        <v>280</v>
      </c>
      <c r="C25" s="12" t="str">
        <f aca="false">INDEX(門市主檔!$B$2:$B$25,MATCH($B25,門市主檔!$A$2:$A$25,0))</f>
        <v>新北板橋店</v>
      </c>
      <c r="D25" s="12" t="str">
        <f aca="false">INDEX(門市主檔!$C$2:$C$25,MATCH($B25,門市主檔!$A$2:$A$25,0))</f>
        <v>北區</v>
      </c>
      <c r="E25" s="12" t="str">
        <f aca="false">INDEX(門市主檔!$E$2:$E$25,MATCH($B25,門市主檔!$A$2:$A$25,0))</f>
        <v>標準店</v>
      </c>
      <c r="F25" s="8" t="n">
        <f aca="false">COUNTIFS(月營運明細!$B$2:$B$643,$A25,月營運明細!$D$2:$D$643,$B25)</f>
        <v>12</v>
      </c>
      <c r="G25" s="8" t="n">
        <f aca="false">SUMIFS(月營運明細!$H$2:$H$643,月營運明細!$B$2:$B$643,$A25,月營運明細!$D$2:$D$643,$B25)</f>
        <v>365</v>
      </c>
      <c r="H25" s="14" t="n">
        <f aca="false">SUMIFS(月營運明細!$J$2:$J$643,月營運明細!$B$2:$B$643,$A25,月營運明細!$D$2:$D$643,$B25)</f>
        <v>31037700</v>
      </c>
      <c r="I25" s="14" t="n">
        <f aca="false">SUMIFS(月營運明細!$R$2:$R$643,月營運明細!$B$2:$B$643,$A25,月營運明細!$D$2:$D$643,$B25)</f>
        <v>27321916</v>
      </c>
      <c r="J25" s="14" t="n">
        <f aca="false">H25-I25</f>
        <v>3715784</v>
      </c>
      <c r="K25" s="15" t="n">
        <f aca="false">IF(H25=0,0,J25/H25)</f>
        <v>0.119718406969589</v>
      </c>
      <c r="L25" s="8" t="n">
        <f aca="false">SUMIFS(月營運明細!$K$2:$K$643,月營運明細!$B$2:$B$643,$A25,月營運明細!$D$2:$D$643,$B25)</f>
        <v>108224</v>
      </c>
      <c r="M25" s="14" t="n">
        <f aca="false">IF(L25=0,0,H25/L25)</f>
        <v>286.791284742756</v>
      </c>
      <c r="N25" s="14" t="n">
        <f aca="false">IF(G25=0,0,H25/G25)</f>
        <v>85034.794520548</v>
      </c>
      <c r="O25" s="15" t="n">
        <f aca="false">IF(H25=0,0,SUMIFS(月營運明細!$L$2:$L$643,月營運明細!$B$2:$B$643,$A25,月營運明細!$D$2:$D$643,$B25)/H25)</f>
        <v>0.321061161104077</v>
      </c>
      <c r="P25" s="15" t="n">
        <f aca="false">IF(H25=0,0,SUMIFS(月營運明細!$M$2:$M$643,月營運明細!$B$2:$B$643,$A25,月營運明細!$D$2:$D$643,$B25)/H25)</f>
        <v>0.252444607686781</v>
      </c>
      <c r="Q25" s="15" t="n">
        <f aca="false">IF(H25=0,0,SUMIFS(月營運明細!$Q$2:$Q$643,月營運明細!$B$2:$B$643,$A25,月營運明細!$D$2:$D$643,$B25)/H25)</f>
        <v>0.110337299477732</v>
      </c>
      <c r="R25" s="15" t="n">
        <f aca="false">IF(H25=0,0,SUMIFS(通路月營運!$I$2:$I$2509,通路月營運!$B$2:$B$2509,$A25,通路月營運!$D$2:$D$2509,$B25,通路月營運!$H$2:$H$2509,"外送平台")/H25)</f>
        <v>0.324521469052153</v>
      </c>
    </row>
    <row r="26" customFormat="false" ht="15" hidden="false" customHeight="false" outlineLevel="0" collapsed="false">
      <c r="A26" s="4" t="n">
        <v>2025</v>
      </c>
      <c r="B26" s="9" t="s">
        <v>283</v>
      </c>
      <c r="C26" s="12" t="str">
        <f aca="false">INDEX(門市主檔!$B$2:$B$25,MATCH($B26,門市主檔!$A$2:$A$25,0))</f>
        <v>新北新莊店</v>
      </c>
      <c r="D26" s="12" t="str">
        <f aca="false">INDEX(門市主檔!$C$2:$C$25,MATCH($B26,門市主檔!$A$2:$A$25,0))</f>
        <v>北區</v>
      </c>
      <c r="E26" s="12" t="str">
        <f aca="false">INDEX(門市主檔!$E$2:$E$25,MATCH($B26,門市主檔!$A$2:$A$25,0))</f>
        <v>標準店</v>
      </c>
      <c r="F26" s="8" t="n">
        <f aca="false">COUNTIFS(月營運明細!$B$2:$B$643,$A26,月營運明細!$D$2:$D$643,$B26)</f>
        <v>12</v>
      </c>
      <c r="G26" s="8" t="n">
        <f aca="false">SUMIFS(月營運明細!$H$2:$H$643,月營運明細!$B$2:$B$643,$A26,月營運明細!$D$2:$D$643,$B26)</f>
        <v>365</v>
      </c>
      <c r="H26" s="14" t="n">
        <f aca="false">SUMIFS(月營運明細!$J$2:$J$643,月營運明細!$B$2:$B$643,$A26,月營運明細!$D$2:$D$643,$B26)</f>
        <v>25288100</v>
      </c>
      <c r="I26" s="14" t="n">
        <f aca="false">SUMIFS(月營運明細!$R$2:$R$643,月營運明細!$B$2:$B$643,$A26,月營運明細!$D$2:$D$643,$B26)</f>
        <v>22414678</v>
      </c>
      <c r="J26" s="14" t="n">
        <f aca="false">H26-I26</f>
        <v>2873422</v>
      </c>
      <c r="K26" s="15" t="n">
        <f aca="false">IF(H26=0,0,J26/H26)</f>
        <v>0.113627437411273</v>
      </c>
      <c r="L26" s="8" t="n">
        <f aca="false">SUMIFS(月營運明細!$K$2:$K$643,月營運明細!$B$2:$B$643,$A26,月營運明細!$D$2:$D$643,$B26)</f>
        <v>85957</v>
      </c>
      <c r="M26" s="14" t="n">
        <f aca="false">IF(L26=0,0,H26/L26)</f>
        <v>294.194771804507</v>
      </c>
      <c r="N26" s="14" t="n">
        <f aca="false">IF(G26=0,0,H26/G26)</f>
        <v>69282.4657534247</v>
      </c>
      <c r="O26" s="15" t="n">
        <f aca="false">IF(H26=0,0,SUMIFS(月營運明細!$L$2:$L$643,月營運明細!$B$2:$B$643,$A26,月營運明細!$D$2:$D$643,$B26)/H26)</f>
        <v>0.319229202668449</v>
      </c>
      <c r="P26" s="15" t="n">
        <f aca="false">IF(H26=0,0,SUMIFS(月營運明細!$M$2:$M$643,月營運明細!$B$2:$B$643,$A26,月營運明細!$D$2:$D$643,$B26)/H26)</f>
        <v>0.259280056627426</v>
      </c>
      <c r="Q26" s="15" t="n">
        <f aca="false">IF(H26=0,0,SUMIFS(月營運明細!$Q$2:$Q$643,月營運明細!$B$2:$B$643,$A26,月營運明細!$D$2:$D$643,$B26)/H26)</f>
        <v>0.112154649815526</v>
      </c>
      <c r="R26" s="15" t="n">
        <f aca="false">IF(H26=0,0,SUMIFS(通路月營運!$I$2:$I$2509,通路月營運!$B$2:$B$2509,$A26,通路月營運!$D$2:$D$2509,$B26,通路月營運!$H$2:$H$2509,"外送平台")/H26)</f>
        <v>0.329866617104488</v>
      </c>
    </row>
    <row r="27" customFormat="false" ht="15" hidden="false" customHeight="false" outlineLevel="0" collapsed="false">
      <c r="A27" s="4" t="n">
        <v>2025</v>
      </c>
      <c r="B27" s="9" t="s">
        <v>285</v>
      </c>
      <c r="C27" s="12" t="str">
        <f aca="false">INDEX(門市主檔!$B$2:$B$25,MATCH($B27,門市主檔!$A$2:$A$25,0))</f>
        <v>新北三重店</v>
      </c>
      <c r="D27" s="12" t="str">
        <f aca="false">INDEX(門市主檔!$C$2:$C$25,MATCH($B27,門市主檔!$A$2:$A$25,0))</f>
        <v>北區</v>
      </c>
      <c r="E27" s="12" t="str">
        <f aca="false">INDEX(門市主檔!$E$2:$E$25,MATCH($B27,門市主檔!$A$2:$A$25,0))</f>
        <v>小型店</v>
      </c>
      <c r="F27" s="8" t="n">
        <f aca="false">COUNTIFS(月營運明細!$B$2:$B$643,$A27,月營運明細!$D$2:$D$643,$B27)</f>
        <v>8</v>
      </c>
      <c r="G27" s="8" t="n">
        <f aca="false">SUMIFS(月營運明細!$H$2:$H$643,月營運明細!$B$2:$B$643,$A27,月營運明細!$D$2:$D$643,$B27)</f>
        <v>243</v>
      </c>
      <c r="H27" s="14" t="n">
        <f aca="false">SUMIFS(月營運明細!$J$2:$J$643,月營運明細!$B$2:$B$643,$A27,月營運明細!$D$2:$D$643,$B27)</f>
        <v>12149400</v>
      </c>
      <c r="I27" s="14" t="n">
        <f aca="false">SUMIFS(月營運明細!$R$2:$R$643,月營運明細!$B$2:$B$643,$A27,月營運明細!$D$2:$D$643,$B27)</f>
        <v>10631686</v>
      </c>
      <c r="J27" s="14" t="n">
        <f aca="false">H27-I27</f>
        <v>1517714</v>
      </c>
      <c r="K27" s="15" t="n">
        <f aca="false">IF(H27=0,0,J27/H27)</f>
        <v>0.124920901443693</v>
      </c>
      <c r="L27" s="8" t="n">
        <f aca="false">SUMIFS(月營運明細!$K$2:$K$643,月營運明細!$B$2:$B$643,$A27,月營運明細!$D$2:$D$643,$B27)</f>
        <v>43227</v>
      </c>
      <c r="M27" s="14" t="n">
        <f aca="false">IF(L27=0,0,H27/L27)</f>
        <v>281.060448330904</v>
      </c>
      <c r="N27" s="14" t="n">
        <f aca="false">IF(G27=0,0,H27/G27)</f>
        <v>49997.5308641975</v>
      </c>
      <c r="O27" s="15" t="n">
        <f aca="false">IF(H27=0,0,SUMIFS(月營運明細!$L$2:$L$643,月營運明細!$B$2:$B$643,$A27,月營運明細!$D$2:$D$643,$B27)/H27)</f>
        <v>0.322172288343457</v>
      </c>
      <c r="P27" s="15" t="n">
        <f aca="false">IF(H27=0,0,SUMIFS(月營運明細!$M$2:$M$643,月營運明細!$B$2:$B$643,$A27,月營運明細!$D$2:$D$643,$B27)/H27)</f>
        <v>0.253963158674502</v>
      </c>
      <c r="Q27" s="15" t="n">
        <f aca="false">IF(H27=0,0,SUMIFS(月營運明細!$Q$2:$Q$643,月營運明細!$B$2:$B$643,$A27,月營運明細!$D$2:$D$643,$B27)/H27)</f>
        <v>0.136787495678799</v>
      </c>
      <c r="R27" s="15" t="n">
        <f aca="false">IF(H27=0,0,SUMIFS(通路月營運!$I$2:$I$2509,通路月營運!$B$2:$B$2509,$A27,通路月營運!$D$2:$D$2509,$B27,通路月營運!$H$2:$H$2509,"外送平台")/H27)</f>
        <v>0.402316163761173</v>
      </c>
    </row>
    <row r="28" customFormat="false" ht="15" hidden="false" customHeight="false" outlineLevel="0" collapsed="false">
      <c r="A28" s="4" t="n">
        <v>2025</v>
      </c>
      <c r="B28" s="9" t="s">
        <v>332</v>
      </c>
      <c r="C28" s="12" t="str">
        <f aca="false">INDEX(門市主檔!$B$2:$B$25,MATCH($B28,門市主檔!$A$2:$A$25,0))</f>
        <v>屏東市區店</v>
      </c>
      <c r="D28" s="12" t="str">
        <f aca="false">INDEX(門市主檔!$C$2:$C$25,MATCH($B28,門市主檔!$A$2:$A$25,0))</f>
        <v>南區</v>
      </c>
      <c r="E28" s="12" t="str">
        <f aca="false">INDEX(門市主檔!$E$2:$E$25,MATCH($B28,門市主檔!$A$2:$A$25,0))</f>
        <v>小型店</v>
      </c>
      <c r="F28" s="8" t="n">
        <f aca="false">COUNTIFS(月營運明細!$B$2:$B$643,$A28,月營運明細!$D$2:$D$643,$B28)</f>
        <v>6</v>
      </c>
      <c r="G28" s="8" t="n">
        <f aca="false">SUMIFS(月營運明細!$H$2:$H$643,月營運明細!$B$2:$B$643,$A28,月營運明細!$D$2:$D$643,$B28)</f>
        <v>166</v>
      </c>
      <c r="H28" s="14" t="n">
        <f aca="false">SUMIFS(月營運明細!$J$2:$J$643,月營運明細!$B$2:$B$643,$A28,月營運明細!$D$2:$D$643,$B28)</f>
        <v>6653900</v>
      </c>
      <c r="I28" s="14" t="n">
        <f aca="false">SUMIFS(月營運明細!$R$2:$R$643,月營運明細!$B$2:$B$643,$A28,月營運明細!$D$2:$D$643,$B28)</f>
        <v>5854722</v>
      </c>
      <c r="J28" s="14" t="n">
        <f aca="false">H28-I28</f>
        <v>799178</v>
      </c>
      <c r="K28" s="15" t="n">
        <f aca="false">IF(H28=0,0,J28/H28)</f>
        <v>0.120106704338809</v>
      </c>
      <c r="L28" s="8" t="n">
        <f aca="false">SUMIFS(月營運明細!$K$2:$K$643,月營運明細!$B$2:$B$643,$A28,月營運明細!$D$2:$D$643,$B28)</f>
        <v>24191</v>
      </c>
      <c r="M28" s="14" t="n">
        <f aca="false">IF(L28=0,0,H28/L28)</f>
        <v>275.056839320408</v>
      </c>
      <c r="N28" s="14" t="n">
        <f aca="false">IF(G28=0,0,H28/G28)</f>
        <v>40083.734939759</v>
      </c>
      <c r="O28" s="15" t="n">
        <f aca="false">IF(H28=0,0,SUMIFS(月營運明細!$L$2:$L$643,月營運明細!$B$2:$B$643,$A28,月營運明細!$D$2:$D$643,$B28)/H28)</f>
        <v>0.326515276754986</v>
      </c>
      <c r="P28" s="15" t="n">
        <f aca="false">IF(H28=0,0,SUMIFS(月營運明細!$M$2:$M$643,月營運明細!$B$2:$B$643,$A28,月營運明細!$D$2:$D$643,$B28)/H28)</f>
        <v>0.255098513653647</v>
      </c>
      <c r="Q28" s="15" t="n">
        <f aca="false">IF(H28=0,0,SUMIFS(月營運明細!$Q$2:$Q$643,月營運明細!$B$2:$B$643,$A28,月營運明細!$D$2:$D$643,$B28)/H28)</f>
        <v>0.138388313620583</v>
      </c>
      <c r="R28" s="15" t="n">
        <f aca="false">IF(H28=0,0,SUMIFS(通路月營運!$I$2:$I$2509,通路月營運!$B$2:$B$2509,$A28,通路月營運!$D$2:$D$2509,$B28,通路月營運!$H$2:$H$2509,"外送平台")/H28)</f>
        <v>0.407024451825245</v>
      </c>
    </row>
    <row r="29" customFormat="false" ht="15" hidden="false" customHeight="false" outlineLevel="0" collapsed="false">
      <c r="A29" s="4" t="n">
        <v>2025</v>
      </c>
      <c r="B29" s="9" t="s">
        <v>300</v>
      </c>
      <c r="C29" s="12" t="str">
        <f aca="false">INDEX(門市主檔!$B$2:$B$25,MATCH($B29,門市主檔!$A$2:$A$25,0))</f>
        <v>台中逢甲店</v>
      </c>
      <c r="D29" s="12" t="str">
        <f aca="false">INDEX(門市主檔!$C$2:$C$25,MATCH($B29,門市主檔!$A$2:$A$25,0))</f>
        <v>中區</v>
      </c>
      <c r="E29" s="12" t="str">
        <f aca="false">INDEX(門市主檔!$E$2:$E$25,MATCH($B29,門市主檔!$A$2:$A$25,0))</f>
        <v>標準店</v>
      </c>
      <c r="F29" s="8" t="n">
        <f aca="false">COUNTIFS(月營運明細!$B$2:$B$643,$A29,月營運明細!$D$2:$D$643,$B29)</f>
        <v>12</v>
      </c>
      <c r="G29" s="8" t="n">
        <f aca="false">SUMIFS(月營運明細!$H$2:$H$643,月營運明細!$B$2:$B$643,$A29,月營運明細!$D$2:$D$643,$B29)</f>
        <v>365</v>
      </c>
      <c r="H29" s="14" t="n">
        <f aca="false">SUMIFS(月營運明細!$J$2:$J$643,月營運明細!$B$2:$B$643,$A29,月營運明細!$D$2:$D$643,$B29)</f>
        <v>32360800</v>
      </c>
      <c r="I29" s="14" t="n">
        <f aca="false">SUMIFS(月營運明細!$R$2:$R$643,月營運明細!$B$2:$B$643,$A29,月營運明細!$D$2:$D$643,$B29)</f>
        <v>29054774</v>
      </c>
      <c r="J29" s="14" t="n">
        <f aca="false">H29-I29</f>
        <v>3306026</v>
      </c>
      <c r="K29" s="15" t="n">
        <f aca="false">IF(H29=0,0,J29/H29)</f>
        <v>0.102161442238758</v>
      </c>
      <c r="L29" s="8" t="n">
        <f aca="false">SUMIFS(月營運明細!$K$2:$K$643,月營運明細!$B$2:$B$643,$A29,月營運明細!$D$2:$D$643,$B29)</f>
        <v>112404</v>
      </c>
      <c r="M29" s="14" t="n">
        <f aca="false">IF(L29=0,0,H29/L29)</f>
        <v>287.89722785666</v>
      </c>
      <c r="N29" s="14" t="n">
        <f aca="false">IF(G29=0,0,H29/G29)</f>
        <v>88659.7260273973</v>
      </c>
      <c r="O29" s="15" t="n">
        <f aca="false">IF(H29=0,0,SUMIFS(月營運明細!$L$2:$L$643,月營運明細!$B$2:$B$643,$A29,月營運明細!$D$2:$D$643,$B29)/H29)</f>
        <v>0.318125633482485</v>
      </c>
      <c r="P29" s="15" t="n">
        <f aca="false">IF(H29=0,0,SUMIFS(月營運明細!$M$2:$M$643,月營運明細!$B$2:$B$643,$A29,月營運明細!$D$2:$D$643,$B29)/H29)</f>
        <v>0.260657956540011</v>
      </c>
      <c r="Q29" s="15" t="n">
        <f aca="false">IF(H29=0,0,SUMIFS(月營運明細!$Q$2:$Q$643,月營運明細!$B$2:$B$643,$A29,月營運明細!$D$2:$D$643,$B29)/H29)</f>
        <v>0.112484054782329</v>
      </c>
      <c r="R29" s="15" t="n">
        <f aca="false">IF(H29=0,0,SUMIFS(通路月營運!$I$2:$I$2509,通路月營運!$B$2:$B$2509,$A29,通路月營運!$D$2:$D$2509,$B29,通路月營運!$H$2:$H$2509,"外送平台")/H29)</f>
        <v>0.330835455242145</v>
      </c>
    </row>
    <row r="30" customFormat="false" ht="15" hidden="false" customHeight="false" outlineLevel="0" collapsed="false">
      <c r="A30" s="4" t="n">
        <v>2025</v>
      </c>
      <c r="B30" s="9" t="s">
        <v>305</v>
      </c>
      <c r="C30" s="12" t="str">
        <f aca="false">INDEX(門市主檔!$B$2:$B$25,MATCH($B30,門市主檔!$A$2:$A$25,0))</f>
        <v>台中七期店</v>
      </c>
      <c r="D30" s="12" t="str">
        <f aca="false">INDEX(門市主檔!$C$2:$C$25,MATCH($B30,門市主檔!$A$2:$A$25,0))</f>
        <v>中區</v>
      </c>
      <c r="E30" s="12" t="str">
        <f aca="false">INDEX(門市主檔!$E$2:$E$25,MATCH($B30,門市主檔!$A$2:$A$25,0))</f>
        <v>旗艦店</v>
      </c>
      <c r="F30" s="8" t="n">
        <f aca="false">COUNTIFS(月營運明細!$B$2:$B$643,$A30,月營運明細!$D$2:$D$643,$B30)</f>
        <v>12</v>
      </c>
      <c r="G30" s="8" t="n">
        <f aca="false">SUMIFS(月營運明細!$H$2:$H$643,月營運明細!$B$2:$B$643,$A30,月營運明細!$D$2:$D$643,$B30)</f>
        <v>365</v>
      </c>
      <c r="H30" s="14" t="n">
        <f aca="false">SUMIFS(月營運明細!$J$2:$J$643,月營運明細!$B$2:$B$643,$A30,月營運明細!$D$2:$D$643,$B30)</f>
        <v>31067400</v>
      </c>
      <c r="I30" s="14" t="n">
        <f aca="false">SUMIFS(月營運明細!$R$2:$R$643,月營運明細!$B$2:$B$643,$A30,月營運明細!$D$2:$D$643,$B30)</f>
        <v>28937408</v>
      </c>
      <c r="J30" s="14" t="n">
        <f aca="false">H30-I30</f>
        <v>2129992</v>
      </c>
      <c r="K30" s="15" t="n">
        <f aca="false">IF(H30=0,0,J30/H30)</f>
        <v>0.0685603558714279</v>
      </c>
      <c r="L30" s="8" t="n">
        <f aca="false">SUMIFS(月營運明細!$K$2:$K$643,月營運明細!$B$2:$B$643,$A30,月營運明細!$D$2:$D$643,$B30)</f>
        <v>107863</v>
      </c>
      <c r="M30" s="14" t="n">
        <f aca="false">IF(L30=0,0,H30/L30)</f>
        <v>288.026478032319</v>
      </c>
      <c r="N30" s="14" t="n">
        <f aca="false">IF(G30=0,0,H30/G30)</f>
        <v>85116.1643835616</v>
      </c>
      <c r="O30" s="15" t="n">
        <f aca="false">IF(H30=0,0,SUMIFS(月營運明細!$L$2:$L$643,月營運明細!$B$2:$B$643,$A30,月營運明細!$D$2:$D$643,$B30)/H30)</f>
        <v>0.31623180568699</v>
      </c>
      <c r="P30" s="15" t="n">
        <f aca="false">IF(H30=0,0,SUMIFS(月營運明細!$M$2:$M$643,月營運明細!$B$2:$B$643,$A30,月營運明細!$D$2:$D$643,$B30)/H30)</f>
        <v>0.247368624345777</v>
      </c>
      <c r="Q30" s="15" t="n">
        <f aca="false">IF(H30=0,0,SUMIFS(月營運明細!$Q$2:$Q$643,月營運明細!$B$2:$B$643,$A30,月營運明細!$D$2:$D$643,$B30)/H30)</f>
        <v>0.0953896367253134</v>
      </c>
      <c r="R30" s="15" t="n">
        <f aca="false">IF(H30=0,0,SUMIFS(通路月營運!$I$2:$I$2509,通路月營運!$B$2:$B$2509,$A30,通路月營運!$D$2:$D$2509,$B30,通路月營運!$H$2:$H$2509,"外送平台")/H30)</f>
        <v>0.280557755074451</v>
      </c>
    </row>
    <row r="31" customFormat="false" ht="15" hidden="false" customHeight="false" outlineLevel="0" collapsed="false">
      <c r="A31" s="4" t="n">
        <v>2025</v>
      </c>
      <c r="B31" s="9" t="s">
        <v>307</v>
      </c>
      <c r="C31" s="12" t="str">
        <f aca="false">INDEX(門市主檔!$B$2:$B$25,MATCH($B31,門市主檔!$A$2:$A$25,0))</f>
        <v>台中一中店</v>
      </c>
      <c r="D31" s="12" t="str">
        <f aca="false">INDEX(門市主檔!$C$2:$C$25,MATCH($B31,門市主檔!$A$2:$A$25,0))</f>
        <v>中區</v>
      </c>
      <c r="E31" s="12" t="str">
        <f aca="false">INDEX(門市主檔!$E$2:$E$25,MATCH($B31,門市主檔!$A$2:$A$25,0))</f>
        <v>小型店</v>
      </c>
      <c r="F31" s="8" t="n">
        <f aca="false">COUNTIFS(月營運明細!$B$2:$B$643,$A31,月營運明細!$D$2:$D$643,$B31)</f>
        <v>12</v>
      </c>
      <c r="G31" s="8" t="n">
        <f aca="false">SUMIFS(月營運明細!$H$2:$H$643,月營運明細!$B$2:$B$643,$A31,月營運明細!$D$2:$D$643,$B31)</f>
        <v>365</v>
      </c>
      <c r="H31" s="14" t="n">
        <f aca="false">SUMIFS(月營運明細!$J$2:$J$643,月營運明細!$B$2:$B$643,$A31,月營運明細!$D$2:$D$643,$B31)</f>
        <v>21548300</v>
      </c>
      <c r="I31" s="14" t="n">
        <f aca="false">SUMIFS(月營運明細!$R$2:$R$643,月營運明細!$B$2:$B$643,$A31,月營運明細!$D$2:$D$643,$B31)</f>
        <v>18719286</v>
      </c>
      <c r="J31" s="14" t="n">
        <f aca="false">H31-I31</f>
        <v>2829014</v>
      </c>
      <c r="K31" s="15" t="n">
        <f aca="false">IF(H31=0,0,J31/H31)</f>
        <v>0.131287108495798</v>
      </c>
      <c r="L31" s="8" t="n">
        <f aca="false">SUMIFS(月營運明細!$K$2:$K$643,月營運明細!$B$2:$B$643,$A31,月營運明細!$D$2:$D$643,$B31)</f>
        <v>77289</v>
      </c>
      <c r="M31" s="14" t="n">
        <f aca="false">IF(L31=0,0,H31/L31)</f>
        <v>278.801640595686</v>
      </c>
      <c r="N31" s="14" t="n">
        <f aca="false">IF(G31=0,0,H31/G31)</f>
        <v>59036.4383561644</v>
      </c>
      <c r="O31" s="15" t="n">
        <f aca="false">IF(H31=0,0,SUMIFS(月營運明細!$L$2:$L$643,月營運明細!$B$2:$B$643,$A31,月營運明細!$D$2:$D$643,$B31)/H31)</f>
        <v>0.325264638045693</v>
      </c>
      <c r="P31" s="15" t="n">
        <f aca="false">IF(H31=0,0,SUMIFS(月營運明細!$M$2:$M$643,月營運明細!$B$2:$B$643,$A31,月營運明細!$D$2:$D$643,$B31)/H31)</f>
        <v>0.264401368089362</v>
      </c>
      <c r="Q31" s="15" t="n">
        <f aca="false">IF(H31=0,0,SUMIFS(月營運明細!$Q$2:$Q$643,月營運明細!$B$2:$B$643,$A31,月營運明細!$D$2:$D$643,$B31)/H31)</f>
        <v>0.137397660140243</v>
      </c>
      <c r="R31" s="15" t="n">
        <f aca="false">IF(H31=0,0,SUMIFS(通路月營運!$I$2:$I$2509,通路月營運!$B$2:$B$2509,$A31,通路月營運!$D$2:$D$2509,$B31,通路月營運!$H$2:$H$2509,"外送平台")/H31)</f>
        <v>0.404110765118362</v>
      </c>
    </row>
    <row r="32" customFormat="false" ht="15" hidden="false" customHeight="false" outlineLevel="0" collapsed="false">
      <c r="A32" s="4" t="n">
        <v>2025</v>
      </c>
      <c r="B32" s="9" t="s">
        <v>310</v>
      </c>
      <c r="C32" s="12" t="str">
        <f aca="false">INDEX(門市主檔!$B$2:$B$25,MATCH($B32,門市主檔!$A$2:$A$25,0))</f>
        <v>台中大里店</v>
      </c>
      <c r="D32" s="12" t="str">
        <f aca="false">INDEX(門市主檔!$C$2:$C$25,MATCH($B32,門市主檔!$A$2:$A$25,0))</f>
        <v>中區</v>
      </c>
      <c r="E32" s="12" t="str">
        <f aca="false">INDEX(門市主檔!$E$2:$E$25,MATCH($B32,門市主檔!$A$2:$A$25,0))</f>
        <v>外帶專門店</v>
      </c>
      <c r="F32" s="8" t="n">
        <f aca="false">COUNTIFS(月營運明細!$B$2:$B$643,$A32,月營運明細!$D$2:$D$643,$B32)</f>
        <v>11</v>
      </c>
      <c r="G32" s="8" t="n">
        <f aca="false">SUMIFS(月營運明細!$H$2:$H$643,月營運明細!$B$2:$B$643,$A32,月營運明細!$D$2:$D$643,$B32)</f>
        <v>321</v>
      </c>
      <c r="H32" s="14" t="n">
        <f aca="false">SUMIFS(月營運明細!$J$2:$J$643,月營運明細!$B$2:$B$643,$A32,月營運明細!$D$2:$D$643,$B32)</f>
        <v>12089900</v>
      </c>
      <c r="I32" s="14" t="n">
        <f aca="false">SUMIFS(月營運明細!$R$2:$R$643,月營運明細!$B$2:$B$643,$A32,月營運明細!$D$2:$D$643,$B32)</f>
        <v>11013660</v>
      </c>
      <c r="J32" s="14" t="n">
        <f aca="false">H32-I32</f>
        <v>1076240</v>
      </c>
      <c r="K32" s="15" t="n">
        <f aca="false">IF(H32=0,0,J32/H32)</f>
        <v>0.0890197602957841</v>
      </c>
      <c r="L32" s="8" t="n">
        <f aca="false">SUMIFS(月營運明細!$K$2:$K$643,月營運明細!$B$2:$B$643,$A32,月營運明細!$D$2:$D$643,$B32)</f>
        <v>46160</v>
      </c>
      <c r="M32" s="14" t="n">
        <f aca="false">IF(L32=0,0,H32/L32)</f>
        <v>261.912911611785</v>
      </c>
      <c r="N32" s="14" t="n">
        <f aca="false">IF(G32=0,0,H32/G32)</f>
        <v>37663.2398753894</v>
      </c>
      <c r="O32" s="15" t="n">
        <f aca="false">IF(H32=0,0,SUMIFS(月營運明細!$L$2:$L$643,月營運明細!$B$2:$B$643,$A32,月營運明細!$D$2:$D$643,$B32)/H32)</f>
        <v>0.321665191606217</v>
      </c>
      <c r="P32" s="15" t="n">
        <f aca="false">IF(H32=0,0,SUMIFS(月營運明細!$M$2:$M$643,月營運明細!$B$2:$B$643,$A32,月營運明細!$D$2:$D$643,$B32)/H32)</f>
        <v>0.262458746557044</v>
      </c>
      <c r="Q32" s="15" t="n">
        <f aca="false">IF(H32=0,0,SUMIFS(月營運明細!$Q$2:$Q$643,月營運明細!$B$2:$B$643,$A32,月營運明細!$D$2:$D$643,$B32)/H32)</f>
        <v>0.195564893009868</v>
      </c>
      <c r="R32" s="15" t="n">
        <f aca="false">IF(H32=0,0,SUMIFS(通路月營運!$I$2:$I$2509,通路月營運!$B$2:$B$2509,$A32,通路月營運!$D$2:$D$2509,$B32,通路月營運!$H$2:$H$2509,"外送平台")/H32)</f>
        <v>0.575190861793729</v>
      </c>
    </row>
    <row r="33" customFormat="false" ht="15" hidden="false" customHeight="false" outlineLevel="0" collapsed="false">
      <c r="A33" s="4" t="n">
        <v>2025</v>
      </c>
      <c r="B33" s="9" t="s">
        <v>318</v>
      </c>
      <c r="C33" s="12" t="str">
        <f aca="false">INDEX(門市主檔!$B$2:$B$25,MATCH($B33,門市主檔!$A$2:$A$25,0))</f>
        <v>台南中西店</v>
      </c>
      <c r="D33" s="12" t="str">
        <f aca="false">INDEX(門市主檔!$C$2:$C$25,MATCH($B33,門市主檔!$A$2:$A$25,0))</f>
        <v>南區</v>
      </c>
      <c r="E33" s="12" t="str">
        <f aca="false">INDEX(門市主檔!$E$2:$E$25,MATCH($B33,門市主檔!$A$2:$A$25,0))</f>
        <v>標準店</v>
      </c>
      <c r="F33" s="8" t="n">
        <f aca="false">COUNTIFS(月營運明細!$B$2:$B$643,$A33,月營運明細!$D$2:$D$643,$B33)</f>
        <v>12</v>
      </c>
      <c r="G33" s="8" t="n">
        <f aca="false">SUMIFS(月營運明細!$H$2:$H$643,月營運明細!$B$2:$B$643,$A33,月營運明細!$D$2:$D$643,$B33)</f>
        <v>365</v>
      </c>
      <c r="H33" s="14" t="n">
        <f aca="false">SUMIFS(月營運明細!$J$2:$J$643,月營運明細!$B$2:$B$643,$A33,月營運明細!$D$2:$D$643,$B33)</f>
        <v>22165900</v>
      </c>
      <c r="I33" s="14" t="n">
        <f aca="false">SUMIFS(月營運明細!$R$2:$R$643,月營運明細!$B$2:$B$643,$A33,月營運明細!$D$2:$D$643,$B33)</f>
        <v>19644436</v>
      </c>
      <c r="J33" s="14" t="n">
        <f aca="false">H33-I33</f>
        <v>2521464</v>
      </c>
      <c r="K33" s="15" t="n">
        <f aca="false">IF(H33=0,0,J33/H33)</f>
        <v>0.113754189994541</v>
      </c>
      <c r="L33" s="8" t="n">
        <f aca="false">SUMIFS(月營運明細!$K$2:$K$643,月營運明細!$B$2:$B$643,$A33,月營運明細!$D$2:$D$643,$B33)</f>
        <v>76627</v>
      </c>
      <c r="M33" s="14" t="n">
        <f aca="false">IF(L33=0,0,H33/L33)</f>
        <v>289.270100617276</v>
      </c>
      <c r="N33" s="14" t="n">
        <f aca="false">IF(G33=0,0,H33/G33)</f>
        <v>60728.4931506849</v>
      </c>
      <c r="O33" s="15" t="n">
        <f aca="false">IF(H33=0,0,SUMIFS(月營運明細!$L$2:$L$643,月營運明細!$B$2:$B$643,$A33,月營運明細!$D$2:$D$643,$B33)/H33)</f>
        <v>0.323839771901885</v>
      </c>
      <c r="P33" s="15" t="n">
        <f aca="false">IF(H33=0,0,SUMIFS(月營運明細!$M$2:$M$643,月營運明細!$B$2:$B$643,$A33,月營運明細!$D$2:$D$643,$B33)/H33)</f>
        <v>0.257986366445757</v>
      </c>
      <c r="Q33" s="15" t="n">
        <f aca="false">IF(H33=0,0,SUMIFS(月營運明細!$Q$2:$Q$643,月營運明細!$B$2:$B$643,$A33,月營運明細!$D$2:$D$643,$B33)/H33)</f>
        <v>0.112286710668189</v>
      </c>
      <c r="R33" s="15" t="n">
        <f aca="false">IF(H33=0,0,SUMIFS(通路月營運!$I$2:$I$2509,通路月營運!$B$2:$B$2509,$A33,通路月營運!$D$2:$D$2509,$B33,通路月營運!$H$2:$H$2509,"外送平台")/H33)</f>
        <v>0.330255031377025</v>
      </c>
    </row>
    <row r="34" customFormat="false" ht="15" hidden="false" customHeight="false" outlineLevel="0" collapsed="false">
      <c r="A34" s="4" t="n">
        <v>2025</v>
      </c>
      <c r="B34" s="9" t="s">
        <v>323</v>
      </c>
      <c r="C34" s="12" t="str">
        <f aca="false">INDEX(門市主檔!$B$2:$B$25,MATCH($B34,門市主檔!$A$2:$A$25,0))</f>
        <v>台南東寧店</v>
      </c>
      <c r="D34" s="12" t="str">
        <f aca="false">INDEX(門市主檔!$C$2:$C$25,MATCH($B34,門市主檔!$A$2:$A$25,0))</f>
        <v>南區</v>
      </c>
      <c r="E34" s="12" t="str">
        <f aca="false">INDEX(門市主檔!$E$2:$E$25,MATCH($B34,門市主檔!$A$2:$A$25,0))</f>
        <v>小型店</v>
      </c>
      <c r="F34" s="8" t="n">
        <f aca="false">COUNTIFS(月營運明細!$B$2:$B$643,$A34,月營運明細!$D$2:$D$643,$B34)</f>
        <v>12</v>
      </c>
      <c r="G34" s="8" t="n">
        <f aca="false">SUMIFS(月營運明細!$H$2:$H$643,月營運明細!$B$2:$B$643,$A34,月營運明細!$D$2:$D$643,$B34)</f>
        <v>365</v>
      </c>
      <c r="H34" s="14" t="n">
        <f aca="false">SUMIFS(月營運明細!$J$2:$J$643,月營運明細!$B$2:$B$643,$A34,月營運明細!$D$2:$D$643,$B34)</f>
        <v>17822900</v>
      </c>
      <c r="I34" s="14" t="n">
        <f aca="false">SUMIFS(月營運明細!$R$2:$R$643,月營運明細!$B$2:$B$643,$A34,月營運明細!$D$2:$D$643,$B34)</f>
        <v>15250558</v>
      </c>
      <c r="J34" s="14" t="n">
        <f aca="false">H34-I34</f>
        <v>2572342</v>
      </c>
      <c r="K34" s="15" t="n">
        <f aca="false">IF(H34=0,0,J34/H34)</f>
        <v>0.144327915210207</v>
      </c>
      <c r="L34" s="8" t="n">
        <f aca="false">SUMIFS(月營運明細!$K$2:$K$643,月營運明細!$B$2:$B$643,$A34,月營運明細!$D$2:$D$643,$B34)</f>
        <v>63673</v>
      </c>
      <c r="M34" s="14" t="n">
        <f aca="false">IF(L34=0,0,H34/L34)</f>
        <v>279.912992948345</v>
      </c>
      <c r="N34" s="14" t="n">
        <f aca="false">IF(G34=0,0,H34/G34)</f>
        <v>48829.8630136986</v>
      </c>
      <c r="O34" s="15" t="n">
        <f aca="false">IF(H34=0,0,SUMIFS(月營運明細!$L$2:$L$643,月營運明細!$B$2:$B$643,$A34,月營運明細!$D$2:$D$643,$B34)/H34)</f>
        <v>0.314741147624685</v>
      </c>
      <c r="P34" s="15" t="n">
        <f aca="false">IF(H34=0,0,SUMIFS(月營運明細!$M$2:$M$643,月營運明細!$B$2:$B$643,$A34,月營運明細!$D$2:$D$643,$B34)/H34)</f>
        <v>0.261018128362949</v>
      </c>
      <c r="Q34" s="15" t="n">
        <f aca="false">IF(H34=0,0,SUMIFS(月營運明細!$Q$2:$Q$643,月營運明細!$B$2:$B$643,$A34,月營運明細!$D$2:$D$643,$B34)/H34)</f>
        <v>0.135705076053841</v>
      </c>
      <c r="R34" s="15" t="n">
        <f aca="false">IF(H34=0,0,SUMIFS(通路月營運!$I$2:$I$2509,通路月營運!$B$2:$B$2509,$A34,通路月營運!$D$2:$D$2509,$B34,通路月營運!$H$2:$H$2509,"外送平台")/H34)</f>
        <v>0.399132576628944</v>
      </c>
    </row>
    <row r="35" customFormat="false" ht="15" hidden="false" customHeight="false" outlineLevel="0" collapsed="false">
      <c r="A35" s="4" t="n">
        <v>2025</v>
      </c>
      <c r="B35" s="9" t="s">
        <v>262</v>
      </c>
      <c r="C35" s="12" t="str">
        <f aca="false">INDEX(門市主檔!$B$2:$B$25,MATCH($B35,門市主檔!$A$2:$A$25,0))</f>
        <v>台北信義旗艦店</v>
      </c>
      <c r="D35" s="12" t="str">
        <f aca="false">INDEX(門市主檔!$C$2:$C$25,MATCH($B35,門市主檔!$A$2:$A$25,0))</f>
        <v>北區</v>
      </c>
      <c r="E35" s="12" t="str">
        <f aca="false">INDEX(門市主檔!$E$2:$E$25,MATCH($B35,門市主檔!$A$2:$A$25,0))</f>
        <v>旗艦店</v>
      </c>
      <c r="F35" s="8" t="n">
        <f aca="false">COUNTIFS(月營運明細!$B$2:$B$643,$A35,月營運明細!$D$2:$D$643,$B35)</f>
        <v>12</v>
      </c>
      <c r="G35" s="8" t="n">
        <f aca="false">SUMIFS(月營運明細!$H$2:$H$643,月營運明細!$B$2:$B$643,$A35,月營運明細!$D$2:$D$643,$B35)</f>
        <v>365</v>
      </c>
      <c r="H35" s="14" t="n">
        <f aca="false">SUMIFS(月營運明細!$J$2:$J$643,月營運明細!$B$2:$B$643,$A35,月營運明細!$D$2:$D$643,$B35)</f>
        <v>39644200</v>
      </c>
      <c r="I35" s="14" t="n">
        <f aca="false">SUMIFS(月營運明細!$R$2:$R$643,月營運明細!$B$2:$B$643,$A35,月營運明細!$D$2:$D$643,$B35)</f>
        <v>37120798</v>
      </c>
      <c r="J35" s="14" t="n">
        <f aca="false">H35-I35</f>
        <v>2523402</v>
      </c>
      <c r="K35" s="15" t="n">
        <f aca="false">IF(H35=0,0,J35/H35)</f>
        <v>0.0636512276701258</v>
      </c>
      <c r="L35" s="8" t="n">
        <f aca="false">SUMIFS(月營運明細!$K$2:$K$643,月營運明細!$B$2:$B$643,$A35,月營運明細!$D$2:$D$643,$B35)</f>
        <v>137831</v>
      </c>
      <c r="M35" s="14" t="n">
        <f aca="false">IF(L35=0,0,H35/L35)</f>
        <v>287.629052970667</v>
      </c>
      <c r="N35" s="14" t="n">
        <f aca="false">IF(G35=0,0,H35/G35)</f>
        <v>108614.246575342</v>
      </c>
      <c r="O35" s="15" t="n">
        <f aca="false">IF(H35=0,0,SUMIFS(月營運明細!$L$2:$L$643,月營運明細!$B$2:$B$643,$A35,月營運明細!$D$2:$D$643,$B35)/H35)</f>
        <v>0.326024992306567</v>
      </c>
      <c r="P35" s="15" t="n">
        <f aca="false">IF(H35=0,0,SUMIFS(月營運明細!$M$2:$M$643,月營運明細!$B$2:$B$643,$A35,月營運明細!$D$2:$D$643,$B35)/H35)</f>
        <v>0.258532143415683</v>
      </c>
      <c r="Q35" s="15" t="n">
        <f aca="false">IF(H35=0,0,SUMIFS(月營運明細!$Q$2:$Q$643,月營運明細!$B$2:$B$643,$A35,月營運明細!$D$2:$D$643,$B35)/H35)</f>
        <v>0.0942508109635205</v>
      </c>
      <c r="R35" s="15" t="n">
        <f aca="false">IF(H35=0,0,SUMIFS(通路月營運!$I$2:$I$2509,通路月營運!$B$2:$B$2509,$A35,通路月營運!$D$2:$D$2509,$B35,通路月營運!$H$2:$H$2509,"外送平台")/H35)</f>
        <v>0.277208267539766</v>
      </c>
    </row>
    <row r="36" customFormat="false" ht="15" hidden="false" customHeight="false" outlineLevel="0" collapsed="false">
      <c r="A36" s="4" t="n">
        <v>2025</v>
      </c>
      <c r="B36" s="9" t="s">
        <v>269</v>
      </c>
      <c r="C36" s="12" t="str">
        <f aca="false">INDEX(門市主檔!$B$2:$B$25,MATCH($B36,門市主檔!$A$2:$A$25,0))</f>
        <v>台北中山店</v>
      </c>
      <c r="D36" s="12" t="str">
        <f aca="false">INDEX(門市主檔!$C$2:$C$25,MATCH($B36,門市主檔!$A$2:$A$25,0))</f>
        <v>北區</v>
      </c>
      <c r="E36" s="12" t="str">
        <f aca="false">INDEX(門市主檔!$E$2:$E$25,MATCH($B36,門市主檔!$A$2:$A$25,0))</f>
        <v>標準店</v>
      </c>
      <c r="F36" s="8" t="n">
        <f aca="false">COUNTIFS(月營運明細!$B$2:$B$643,$A36,月營運明細!$D$2:$D$643,$B36)</f>
        <v>12</v>
      </c>
      <c r="G36" s="8" t="n">
        <f aca="false">SUMIFS(月營運明細!$H$2:$H$643,月營運明細!$B$2:$B$643,$A36,月營運明細!$D$2:$D$643,$B36)</f>
        <v>365</v>
      </c>
      <c r="H36" s="14" t="n">
        <f aca="false">SUMIFS(月營運明細!$J$2:$J$643,月營運明細!$B$2:$B$643,$A36,月營運明細!$D$2:$D$643,$B36)</f>
        <v>29456700</v>
      </c>
      <c r="I36" s="14" t="n">
        <f aca="false">SUMIFS(月營運明細!$R$2:$R$643,月營運明細!$B$2:$B$643,$A36,月營運明細!$D$2:$D$643,$B36)</f>
        <v>26077900</v>
      </c>
      <c r="J36" s="14" t="n">
        <f aca="false">H36-I36</f>
        <v>3378800</v>
      </c>
      <c r="K36" s="15" t="n">
        <f aca="false">IF(H36=0,0,J36/H36)</f>
        <v>0.114703955297097</v>
      </c>
      <c r="L36" s="8" t="n">
        <f aca="false">SUMIFS(月營運明細!$K$2:$K$643,月營運明細!$B$2:$B$643,$A36,月營運明細!$D$2:$D$643,$B36)</f>
        <v>103237</v>
      </c>
      <c r="M36" s="14" t="n">
        <f aca="false">IF(L36=0,0,H36/L36)</f>
        <v>285.330840686963</v>
      </c>
      <c r="N36" s="14" t="n">
        <f aca="false">IF(G36=0,0,H36/G36)</f>
        <v>80703.2876712329</v>
      </c>
      <c r="O36" s="15" t="n">
        <f aca="false">IF(H36=0,0,SUMIFS(月營運明細!$L$2:$L$643,月營運明細!$B$2:$B$643,$A36,月營運明細!$D$2:$D$643,$B36)/H36)</f>
        <v>0.3202463276606</v>
      </c>
      <c r="P36" s="15" t="n">
        <f aca="false">IF(H36=0,0,SUMIFS(月營運明細!$M$2:$M$643,月營運明細!$B$2:$B$643,$A36,月營運明細!$D$2:$D$643,$B36)/H36)</f>
        <v>0.254183258817179</v>
      </c>
      <c r="Q36" s="15" t="n">
        <f aca="false">IF(H36=0,0,SUMIFS(月營運明細!$Q$2:$Q$643,月營運明細!$B$2:$B$643,$A36,月營運明細!$D$2:$D$643,$B36)/H36)</f>
        <v>0.11288433531251</v>
      </c>
      <c r="R36" s="15" t="n">
        <f aca="false">IF(H36=0,0,SUMIFS(通路月營運!$I$2:$I$2509,通路月營運!$B$2:$B$2509,$A36,通路月營運!$D$2:$D$2509,$B36,通路月營運!$H$2:$H$2509,"外送平台")/H36)</f>
        <v>0.332012750919146</v>
      </c>
    </row>
    <row r="37" customFormat="false" ht="15" hidden="false" customHeight="false" outlineLevel="0" collapsed="false">
      <c r="A37" s="4" t="n">
        <v>2025</v>
      </c>
      <c r="B37" s="9" t="s">
        <v>273</v>
      </c>
      <c r="C37" s="12" t="str">
        <f aca="false">INDEX(門市主檔!$B$2:$B$25,MATCH($B37,門市主檔!$A$2:$A$25,0))</f>
        <v>台北東門店</v>
      </c>
      <c r="D37" s="12" t="str">
        <f aca="false">INDEX(門市主檔!$C$2:$C$25,MATCH($B37,門市主檔!$A$2:$A$25,0))</f>
        <v>北區</v>
      </c>
      <c r="E37" s="12" t="str">
        <f aca="false">INDEX(門市主檔!$E$2:$E$25,MATCH($B37,門市主檔!$A$2:$A$25,0))</f>
        <v>小型店</v>
      </c>
      <c r="F37" s="8" t="n">
        <f aca="false">COUNTIFS(月營運明細!$B$2:$B$643,$A37,月營運明細!$D$2:$D$643,$B37)</f>
        <v>12</v>
      </c>
      <c r="G37" s="8" t="n">
        <f aca="false">SUMIFS(月營運明細!$H$2:$H$643,月營運明細!$B$2:$B$643,$A37,月營運明細!$D$2:$D$643,$B37)</f>
        <v>365</v>
      </c>
      <c r="H37" s="14" t="n">
        <f aca="false">SUMIFS(月營運明細!$J$2:$J$643,月營運明細!$B$2:$B$643,$A37,月營運明細!$D$2:$D$643,$B37)</f>
        <v>19863200</v>
      </c>
      <c r="I37" s="14" t="n">
        <f aca="false">SUMIFS(月營運明細!$R$2:$R$643,月營運明細!$B$2:$B$643,$A37,月營運明細!$D$2:$D$643,$B37)</f>
        <v>16853032</v>
      </c>
      <c r="J37" s="14" t="n">
        <f aca="false">H37-I37</f>
        <v>3010168</v>
      </c>
      <c r="K37" s="15" t="n">
        <f aca="false">IF(H37=0,0,J37/H37)</f>
        <v>0.151544967578235</v>
      </c>
      <c r="L37" s="8" t="n">
        <f aca="false">SUMIFS(月營運明細!$K$2:$K$643,月營運明細!$B$2:$B$643,$A37,月營運明細!$D$2:$D$643,$B37)</f>
        <v>70743</v>
      </c>
      <c r="M37" s="14" t="n">
        <f aca="false">IF(L37=0,0,H37/L37)</f>
        <v>280.779723788926</v>
      </c>
      <c r="N37" s="14" t="n">
        <f aca="false">IF(G37=0,0,H37/G37)</f>
        <v>54419.7260273973</v>
      </c>
      <c r="O37" s="15" t="n">
        <f aca="false">IF(H37=0,0,SUMIFS(月營運明細!$L$2:$L$643,月營運明細!$B$2:$B$643,$A37,月營運明細!$D$2:$D$643,$B37)/H37)</f>
        <v>0.314274638527528</v>
      </c>
      <c r="P37" s="15" t="n">
        <f aca="false">IF(H37=0,0,SUMIFS(月營運明細!$M$2:$M$643,月營運明細!$B$2:$B$643,$A37,月營運明細!$D$2:$D$643,$B37)/H37)</f>
        <v>0.256947521043941</v>
      </c>
      <c r="Q37" s="15" t="n">
        <f aca="false">IF(H37=0,0,SUMIFS(月營運明細!$Q$2:$Q$643,月營運明細!$B$2:$B$643,$A37,月營運明細!$D$2:$D$643,$B37)/H37)</f>
        <v>0.136077369205365</v>
      </c>
      <c r="R37" s="15" t="n">
        <f aca="false">IF(H37=0,0,SUMIFS(通路月營運!$I$2:$I$2509,通路月營運!$B$2:$B$2509,$A37,通路月營運!$D$2:$D$2509,$B37,通路月營運!$H$2:$H$2509,"外送平台")/H37)</f>
        <v>0.400227556486367</v>
      </c>
    </row>
    <row r="38" customFormat="false" ht="15" hidden="false" customHeight="false" outlineLevel="0" collapsed="false">
      <c r="A38" s="4" t="n">
        <v>2025</v>
      </c>
      <c r="B38" s="9" t="s">
        <v>277</v>
      </c>
      <c r="C38" s="12" t="str">
        <f aca="false">INDEX(門市主檔!$B$2:$B$25,MATCH($B38,門市主檔!$A$2:$A$25,0))</f>
        <v>台北松江店</v>
      </c>
      <c r="D38" s="12" t="str">
        <f aca="false">INDEX(門市主檔!$C$2:$C$25,MATCH($B38,門市主檔!$A$2:$A$25,0))</f>
        <v>北區</v>
      </c>
      <c r="E38" s="12" t="str">
        <f aca="false">INDEX(門市主檔!$E$2:$E$25,MATCH($B38,門市主檔!$A$2:$A$25,0))</f>
        <v>外帶專門店</v>
      </c>
      <c r="F38" s="8" t="n">
        <f aca="false">COUNTIFS(月營運明細!$B$2:$B$643,$A38,月營運明細!$D$2:$D$643,$B38)</f>
        <v>12</v>
      </c>
      <c r="G38" s="8" t="n">
        <f aca="false">SUMIFS(月營運明細!$H$2:$H$643,月營運明細!$B$2:$B$643,$A38,月營運明細!$D$2:$D$643,$B38)</f>
        <v>365</v>
      </c>
      <c r="H38" s="14" t="n">
        <f aca="false">SUMIFS(月營運明細!$J$2:$J$643,月營運明細!$B$2:$B$643,$A38,月營運明細!$D$2:$D$643,$B38)</f>
        <v>15791100</v>
      </c>
      <c r="I38" s="14" t="n">
        <f aca="false">SUMIFS(月營運明細!$R$2:$R$643,月營運明細!$B$2:$B$643,$A38,月營運明細!$D$2:$D$643,$B38)</f>
        <v>14035964</v>
      </c>
      <c r="J38" s="14" t="n">
        <f aca="false">H38-I38</f>
        <v>1755136</v>
      </c>
      <c r="K38" s="15" t="n">
        <f aca="false">IF(H38=0,0,J38/H38)</f>
        <v>0.11114716517532</v>
      </c>
      <c r="L38" s="8" t="n">
        <f aca="false">SUMIFS(月營運明細!$K$2:$K$643,月營運明細!$B$2:$B$643,$A38,月營運明細!$D$2:$D$643,$B38)</f>
        <v>58704</v>
      </c>
      <c r="M38" s="14" t="n">
        <f aca="false">IF(L38=0,0,H38/L38)</f>
        <v>268.995298446443</v>
      </c>
      <c r="N38" s="14" t="n">
        <f aca="false">IF(G38=0,0,H38/G38)</f>
        <v>43263.2876712329</v>
      </c>
      <c r="O38" s="15" t="n">
        <f aca="false">IF(H38=0,0,SUMIFS(月營運明細!$L$2:$L$643,月營運明細!$B$2:$B$643,$A38,月營運明細!$D$2:$D$643,$B38)/H38)</f>
        <v>0.312080855671866</v>
      </c>
      <c r="P38" s="15" t="n">
        <f aca="false">IF(H38=0,0,SUMIFS(月營運明細!$M$2:$M$643,月營運明細!$B$2:$B$643,$A38,月營運明細!$D$2:$D$643,$B38)/H38)</f>
        <v>0.253414898265479</v>
      </c>
      <c r="Q38" s="15" t="n">
        <f aca="false">IF(H38=0,0,SUMIFS(月營運明細!$Q$2:$Q$643,月營運明細!$B$2:$B$643,$A38,月營運明細!$D$2:$D$643,$B38)/H38)</f>
        <v>0.195601573037977</v>
      </c>
      <c r="R38" s="15" t="n">
        <f aca="false">IF(H38=0,0,SUMIFS(通路月營運!$I$2:$I$2509,通路月營運!$B$2:$B$2509,$A38,通路月營運!$D$2:$D$2509,$B38,通路月營運!$H$2:$H$2509,"外送平台")/H38)</f>
        <v>0.575298744229344</v>
      </c>
    </row>
    <row r="39" customFormat="false" ht="15" hidden="false" customHeight="false" outlineLevel="0" collapsed="false">
      <c r="A39" s="4" t="n">
        <v>2025</v>
      </c>
      <c r="B39" s="9" t="s">
        <v>288</v>
      </c>
      <c r="C39" s="12" t="str">
        <f aca="false">INDEX(門市主檔!$B$2:$B$25,MATCH($B39,門市主檔!$A$2:$A$25,0))</f>
        <v>桃園中壢店</v>
      </c>
      <c r="D39" s="12" t="str">
        <f aca="false">INDEX(門市主檔!$C$2:$C$25,MATCH($B39,門市主檔!$A$2:$A$25,0))</f>
        <v>北區</v>
      </c>
      <c r="E39" s="12" t="str">
        <f aca="false">INDEX(門市主檔!$E$2:$E$25,MATCH($B39,門市主檔!$A$2:$A$25,0))</f>
        <v>標準店</v>
      </c>
      <c r="F39" s="8" t="n">
        <f aca="false">COUNTIFS(月營運明細!$B$2:$B$643,$A39,月營運明細!$D$2:$D$643,$B39)</f>
        <v>12</v>
      </c>
      <c r="G39" s="8" t="n">
        <f aca="false">SUMIFS(月營運明細!$H$2:$H$643,月營運明細!$B$2:$B$643,$A39,月營運明細!$D$2:$D$643,$B39)</f>
        <v>365</v>
      </c>
      <c r="H39" s="14" t="n">
        <f aca="false">SUMIFS(月營運明細!$J$2:$J$643,月營運明細!$B$2:$B$643,$A39,月營運明細!$D$2:$D$643,$B39)</f>
        <v>24793700</v>
      </c>
      <c r="I39" s="14" t="n">
        <f aca="false">SUMIFS(月營運明細!$R$2:$R$643,月營運明細!$B$2:$B$643,$A39,月營運明細!$D$2:$D$643,$B39)</f>
        <v>21393496</v>
      </c>
      <c r="J39" s="14" t="n">
        <f aca="false">H39-I39</f>
        <v>3400204</v>
      </c>
      <c r="K39" s="15" t="n">
        <f aca="false">IF(H39=0,0,J39/H39)</f>
        <v>0.137139837942703</v>
      </c>
      <c r="L39" s="8" t="n">
        <f aca="false">SUMIFS(月營運明細!$K$2:$K$643,月營運明細!$B$2:$B$643,$A39,月營運明細!$D$2:$D$643,$B39)</f>
        <v>86780</v>
      </c>
      <c r="M39" s="14" t="n">
        <f aca="false">IF(L39=0,0,H39/L39)</f>
        <v>285.707536298686</v>
      </c>
      <c r="N39" s="14" t="n">
        <f aca="false">IF(G39=0,0,H39/G39)</f>
        <v>67927.9452054795</v>
      </c>
      <c r="O39" s="15" t="n">
        <f aca="false">IF(H39=0,0,SUMIFS(月營運明細!$L$2:$L$643,月營運明細!$B$2:$B$643,$A39,月營運明細!$D$2:$D$643,$B39)/H39)</f>
        <v>0.314930809036166</v>
      </c>
      <c r="P39" s="15" t="n">
        <f aca="false">IF(H39=0,0,SUMIFS(月營運明細!$M$2:$M$643,月營運明細!$B$2:$B$643,$A39,月營運明細!$D$2:$D$643,$B39)/H39)</f>
        <v>0.258964979006764</v>
      </c>
      <c r="Q39" s="15" t="n">
        <f aca="false">IF(H39=0,0,SUMIFS(月營運明細!$Q$2:$Q$643,月營運明細!$B$2:$B$643,$A39,月營運明細!$D$2:$D$643,$B39)/H39)</f>
        <v>0.110451283995531</v>
      </c>
      <c r="R39" s="15" t="n">
        <f aca="false">IF(H39=0,0,SUMIFS(通路月營運!$I$2:$I$2509,通路月營運!$B$2:$B$2509,$A39,通路月營運!$D$2:$D$2509,$B39,通路月營運!$H$2:$H$2509,"外送平台")/H39)</f>
        <v>0.324856717633915</v>
      </c>
    </row>
    <row r="40" customFormat="false" ht="15" hidden="false" customHeight="false" outlineLevel="0" collapsed="false">
      <c r="A40" s="4" t="n">
        <v>2025</v>
      </c>
      <c r="B40" s="9" t="s">
        <v>292</v>
      </c>
      <c r="C40" s="12" t="str">
        <f aca="false">INDEX(門市主檔!$B$2:$B$25,MATCH($B40,門市主檔!$A$2:$A$25,0))</f>
        <v>桃園藝文店</v>
      </c>
      <c r="D40" s="12" t="str">
        <f aca="false">INDEX(門市主檔!$C$2:$C$25,MATCH($B40,門市主檔!$A$2:$A$25,0))</f>
        <v>北區</v>
      </c>
      <c r="E40" s="12" t="str">
        <f aca="false">INDEX(門市主檔!$E$2:$E$25,MATCH($B40,門市主檔!$A$2:$A$25,0))</f>
        <v>標準店</v>
      </c>
      <c r="F40" s="8" t="n">
        <f aca="false">COUNTIFS(月營運明細!$B$2:$B$643,$A40,月營運明細!$D$2:$D$643,$B40)</f>
        <v>12</v>
      </c>
      <c r="G40" s="8" t="n">
        <f aca="false">SUMIFS(月營運明細!$H$2:$H$643,月營運明細!$B$2:$B$643,$A40,月營運明細!$D$2:$D$643,$B40)</f>
        <v>365</v>
      </c>
      <c r="H40" s="14" t="n">
        <f aca="false">SUMIFS(月營運明細!$J$2:$J$643,月營運明細!$B$2:$B$643,$A40,月營運明細!$D$2:$D$643,$B40)</f>
        <v>22636200</v>
      </c>
      <c r="I40" s="14" t="n">
        <f aca="false">SUMIFS(月營運明細!$R$2:$R$643,月營運明細!$B$2:$B$643,$A40,月營運明細!$D$2:$D$643,$B40)</f>
        <v>19571898</v>
      </c>
      <c r="J40" s="14" t="n">
        <f aca="false">H40-I40</f>
        <v>3064302</v>
      </c>
      <c r="K40" s="15" t="n">
        <f aca="false">IF(H40=0,0,J40/H40)</f>
        <v>0.135371749675299</v>
      </c>
      <c r="L40" s="8" t="n">
        <f aca="false">SUMIFS(月營運明細!$K$2:$K$643,月營運明細!$B$2:$B$643,$A40,月營運明細!$D$2:$D$643,$B40)</f>
        <v>78885</v>
      </c>
      <c r="M40" s="14" t="n">
        <f aca="false">IF(L40=0,0,H40/L40)</f>
        <v>286.951891994676</v>
      </c>
      <c r="N40" s="14" t="n">
        <f aca="false">IF(G40=0,0,H40/G40)</f>
        <v>62016.9863013699</v>
      </c>
      <c r="O40" s="15" t="n">
        <f aca="false">IF(H40=0,0,SUMIFS(月營運明細!$L$2:$L$643,月營運明細!$B$2:$B$643,$A40,月營運明細!$D$2:$D$643,$B40)/H40)</f>
        <v>0.323534868926763</v>
      </c>
      <c r="P40" s="15" t="n">
        <f aca="false">IF(H40=0,0,SUMIFS(月營運明細!$M$2:$M$643,月營運明細!$B$2:$B$643,$A40,月營運明細!$D$2:$D$643,$B40)/H40)</f>
        <v>0.255201844832613</v>
      </c>
      <c r="Q40" s="15" t="n">
        <f aca="false">IF(H40=0,0,SUMIFS(月營運明細!$Q$2:$Q$643,月營運明細!$B$2:$B$643,$A40,月營運明細!$D$2:$D$643,$B40)/H40)</f>
        <v>0.110769387087939</v>
      </c>
      <c r="R40" s="15" t="n">
        <f aca="false">IF(H40=0,0,SUMIFS(通路月營運!$I$2:$I$2509,通路月營運!$B$2:$B$2509,$A40,通路月營運!$D$2:$D$2509,$B40,通路月營運!$H$2:$H$2509,"外送平台")/H40)</f>
        <v>0.325792314964526</v>
      </c>
    </row>
    <row r="41" customFormat="false" ht="15" hidden="false" customHeight="false" outlineLevel="0" collapsed="false">
      <c r="A41" s="4" t="n">
        <v>2025</v>
      </c>
      <c r="B41" s="9" t="s">
        <v>315</v>
      </c>
      <c r="C41" s="12" t="str">
        <f aca="false">INDEX(門市主檔!$B$2:$B$25,MATCH($B41,門市主檔!$A$2:$A$25,0))</f>
        <v>雲林斗六店</v>
      </c>
      <c r="D41" s="12" t="str">
        <f aca="false">INDEX(門市主檔!$C$2:$C$25,MATCH($B41,門市主檔!$A$2:$A$25,0))</f>
        <v>中區</v>
      </c>
      <c r="E41" s="12" t="str">
        <f aca="false">INDEX(門市主檔!$E$2:$E$25,MATCH($B41,門市主檔!$A$2:$A$25,0))</f>
        <v>標準店</v>
      </c>
      <c r="F41" s="8" t="n">
        <f aca="false">COUNTIFS(月營運明細!$B$2:$B$643,$A41,月營運明細!$D$2:$D$643,$B41)</f>
        <v>12</v>
      </c>
      <c r="G41" s="8" t="n">
        <f aca="false">SUMIFS(月營運明細!$H$2:$H$643,月營運明細!$B$2:$B$643,$A41,月營運明細!$D$2:$D$643,$B41)</f>
        <v>365</v>
      </c>
      <c r="H41" s="14" t="n">
        <f aca="false">SUMIFS(月營運明細!$J$2:$J$643,月營運明細!$B$2:$B$643,$A41,月營運明細!$D$2:$D$643,$B41)</f>
        <v>19049400</v>
      </c>
      <c r="I41" s="14" t="n">
        <f aca="false">SUMIFS(月營運明細!$R$2:$R$643,月營運明細!$B$2:$B$643,$A41,月營運明細!$D$2:$D$643,$B41)</f>
        <v>16901130</v>
      </c>
      <c r="J41" s="14" t="n">
        <f aca="false">H41-I41</f>
        <v>2148270</v>
      </c>
      <c r="K41" s="15" t="n">
        <f aca="false">IF(H41=0,0,J41/H41)</f>
        <v>0.112773630665533</v>
      </c>
      <c r="L41" s="8" t="n">
        <f aca="false">SUMIFS(月營運明細!$K$2:$K$643,月營運明細!$B$2:$B$643,$A41,月營運明細!$D$2:$D$643,$B41)</f>
        <v>66411</v>
      </c>
      <c r="M41" s="14" t="n">
        <f aca="false">IF(L41=0,0,H41/L41)</f>
        <v>286.841035370646</v>
      </c>
      <c r="N41" s="14" t="n">
        <f aca="false">IF(G41=0,0,H41/G41)</f>
        <v>52190.1369863014</v>
      </c>
      <c r="O41" s="15" t="n">
        <f aca="false">IF(H41=0,0,SUMIFS(月營運明細!$L$2:$L$643,月營運明細!$B$2:$B$643,$A41,月營運明細!$D$2:$D$643,$B41)/H41)</f>
        <v>0.322451100822073</v>
      </c>
      <c r="P41" s="15" t="n">
        <f aca="false">IF(H41=0,0,SUMIFS(月營運明細!$M$2:$M$643,月營運明細!$B$2:$B$643,$A41,月營運明細!$D$2:$D$643,$B41)/H41)</f>
        <v>0.261310067508688</v>
      </c>
      <c r="Q41" s="15" t="n">
        <f aca="false">IF(H41=0,0,SUMIFS(月營運明細!$Q$2:$Q$643,月營運明細!$B$2:$B$643,$A41,月營運明細!$D$2:$D$643,$B41)/H41)</f>
        <v>0.110829212468634</v>
      </c>
      <c r="R41" s="15" t="n">
        <f aca="false">IF(H41=0,0,SUMIFS(通路月營運!$I$2:$I$2509,通路月營運!$B$2:$B$2509,$A41,通路月營運!$D$2:$D$2509,$B41,通路月營運!$H$2:$H$2509,"外送平台")/H41)</f>
        <v>0.325968271966571</v>
      </c>
    </row>
    <row r="42" customFormat="false" ht="15" hidden="false" customHeight="false" outlineLevel="0" collapsed="false">
      <c r="A42" s="4" t="n">
        <v>2026</v>
      </c>
      <c r="B42" s="9" t="s">
        <v>294</v>
      </c>
      <c r="C42" s="12" t="str">
        <f aca="false">INDEX(門市主檔!$B$2:$B$25,MATCH($B42,門市主檔!$A$2:$A$25,0))</f>
        <v>新竹巨城店</v>
      </c>
      <c r="D42" s="12" t="str">
        <f aca="false">INDEX(門市主檔!$C$2:$C$25,MATCH($B42,門市主檔!$A$2:$A$25,0))</f>
        <v>北區</v>
      </c>
      <c r="E42" s="12" t="str">
        <f aca="false">INDEX(門市主檔!$E$2:$E$25,MATCH($B42,門市主檔!$A$2:$A$25,0))</f>
        <v>旗艦店</v>
      </c>
      <c r="F42" s="8" t="n">
        <f aca="false">COUNTIFS(月營運明細!$B$2:$B$643,$A42,月營運明細!$D$2:$D$643,$B42)</f>
        <v>9</v>
      </c>
      <c r="G42" s="8" t="n">
        <f aca="false">SUMIFS(月營運明細!$H$2:$H$643,月營運明細!$B$2:$B$643,$A42,月營運明細!$D$2:$D$643,$B42)</f>
        <v>273</v>
      </c>
      <c r="H42" s="14" t="n">
        <f aca="false">SUMIFS(月營運明細!$J$2:$J$643,月營運明細!$B$2:$B$643,$A42,月營運明細!$D$2:$D$643,$B42)</f>
        <v>25760800</v>
      </c>
      <c r="I42" s="14" t="n">
        <f aca="false">SUMIFS(月營運明細!$R$2:$R$643,月營運明細!$B$2:$B$643,$A42,月營運明細!$D$2:$D$643,$B42)</f>
        <v>24359308.5</v>
      </c>
      <c r="J42" s="14" t="n">
        <f aca="false">H42-I42</f>
        <v>1401491.5</v>
      </c>
      <c r="K42" s="15" t="n">
        <f aca="false">IF(H42=0,0,J42/H42)</f>
        <v>0.0544040363653303</v>
      </c>
      <c r="L42" s="8" t="n">
        <f aca="false">SUMIFS(月營運明細!$K$2:$K$643,月營運明細!$B$2:$B$643,$A42,月營運明細!$D$2:$D$643,$B42)</f>
        <v>86896</v>
      </c>
      <c r="M42" s="14" t="n">
        <f aca="false">IF(L42=0,0,H42/L42)</f>
        <v>296.455533051004</v>
      </c>
      <c r="N42" s="14" t="n">
        <f aca="false">IF(G42=0,0,H42/G42)</f>
        <v>94361.9047619048</v>
      </c>
      <c r="O42" s="15" t="n">
        <f aca="false">IF(H42=0,0,SUMIFS(月營運明細!$L$2:$L$643,月營運明細!$B$2:$B$643,$A42,月營運明細!$D$2:$D$643,$B42)/H42)</f>
        <v>0.318122884382473</v>
      </c>
      <c r="P42" s="15" t="n">
        <f aca="false">IF(H42=0,0,SUMIFS(月營運明細!$M$2:$M$643,月營運明細!$B$2:$B$643,$A42,月營運明細!$D$2:$D$643,$B42)/H42)</f>
        <v>0.254258408123971</v>
      </c>
      <c r="Q42" s="15" t="n">
        <f aca="false">IF(H42=0,0,SUMIFS(月營運明細!$Q$2:$Q$643,月營運明細!$B$2:$B$643,$A42,月營運明細!$D$2:$D$643,$B42)/H42)</f>
        <v>0.0970858241980063</v>
      </c>
      <c r="R42" s="15" t="n">
        <f aca="false">IF(H42=0,0,SUMIFS(通路月營運!$I$2:$I$2509,通路月營運!$B$2:$B$2509,$A42,通路月營運!$D$2:$D$2509,$B42,通路月營運!$H$2:$H$2509,"外送平台")/H42)</f>
        <v>0.281408186081178</v>
      </c>
    </row>
    <row r="43" customFormat="false" ht="15" hidden="false" customHeight="false" outlineLevel="0" collapsed="false">
      <c r="A43" s="4" t="n">
        <v>2026</v>
      </c>
      <c r="B43" s="9" t="s">
        <v>297</v>
      </c>
      <c r="C43" s="12" t="str">
        <f aca="false">INDEX(門市主檔!$B$2:$B$25,MATCH($B43,門市主檔!$A$2:$A$25,0))</f>
        <v>新竹竹北店</v>
      </c>
      <c r="D43" s="12" t="str">
        <f aca="false">INDEX(門市主檔!$C$2:$C$25,MATCH($B43,門市主檔!$A$2:$A$25,0))</f>
        <v>北區</v>
      </c>
      <c r="E43" s="12" t="str">
        <f aca="false">INDEX(門市主檔!$E$2:$E$25,MATCH($B43,門市主檔!$A$2:$A$25,0))</f>
        <v>標準店</v>
      </c>
      <c r="F43" s="8" t="n">
        <f aca="false">COUNTIFS(月營運明細!$B$2:$B$643,$A43,月營運明細!$D$2:$D$643,$B43)</f>
        <v>9</v>
      </c>
      <c r="G43" s="8" t="n">
        <f aca="false">SUMIFS(月營運明細!$H$2:$H$643,月營運明細!$B$2:$B$643,$A43,月營運明細!$D$2:$D$643,$B43)</f>
        <v>273</v>
      </c>
      <c r="H43" s="14" t="n">
        <f aca="false">SUMIFS(月營運明細!$J$2:$J$643,月營運明細!$B$2:$B$643,$A43,月營運明細!$D$2:$D$643,$B43)</f>
        <v>18063200</v>
      </c>
      <c r="I43" s="14" t="n">
        <f aca="false">SUMIFS(月營運明細!$R$2:$R$643,月營運明細!$B$2:$B$643,$A43,月營運明細!$D$2:$D$643,$B43)</f>
        <v>16208085</v>
      </c>
      <c r="J43" s="14" t="n">
        <f aca="false">H43-I43</f>
        <v>1855115</v>
      </c>
      <c r="K43" s="15" t="n">
        <f aca="false">IF(H43=0,0,J43/H43)</f>
        <v>0.102701348598255</v>
      </c>
      <c r="L43" s="8" t="n">
        <f aca="false">SUMIFS(月營運明細!$K$2:$K$643,月營運明細!$B$2:$B$643,$A43,月營運明細!$D$2:$D$643,$B43)</f>
        <v>62532</v>
      </c>
      <c r="M43" s="14" t="n">
        <f aca="false">IF(L43=0,0,H43/L43)</f>
        <v>288.863301989381</v>
      </c>
      <c r="N43" s="14" t="n">
        <f aca="false">IF(G43=0,0,H43/G43)</f>
        <v>66165.5677655678</v>
      </c>
      <c r="O43" s="15" t="n">
        <f aca="false">IF(H43=0,0,SUMIFS(月營運明細!$L$2:$L$643,月營運明細!$B$2:$B$643,$A43,月營運明細!$D$2:$D$643,$B43)/H43)</f>
        <v>0.324300234731388</v>
      </c>
      <c r="P43" s="15" t="n">
        <f aca="false">IF(H43=0,0,SUMIFS(月營運明細!$M$2:$M$643,月營運明細!$B$2:$B$643,$A43,月營運明細!$D$2:$D$643,$B43)/H43)</f>
        <v>0.253520970813588</v>
      </c>
      <c r="Q43" s="15" t="n">
        <f aca="false">IF(H43=0,0,SUMIFS(月營運明細!$Q$2:$Q$643,月營運明細!$B$2:$B$643,$A43,月營運明細!$D$2:$D$643,$B43)/H43)</f>
        <v>0.114463937729749</v>
      </c>
      <c r="R43" s="15" t="n">
        <f aca="false">IF(H43=0,0,SUMIFS(通路月營運!$I$2:$I$2509,通路月營運!$B$2:$B$2509,$A43,通路月營運!$D$2:$D$2509,$B43,通路月營運!$H$2:$H$2509,"外送平台")/H43)</f>
        <v>0.331779529651446</v>
      </c>
    </row>
    <row r="44" customFormat="false" ht="15" hidden="false" customHeight="false" outlineLevel="0" collapsed="false">
      <c r="A44" s="4" t="n">
        <v>2026</v>
      </c>
      <c r="B44" s="9" t="s">
        <v>335</v>
      </c>
      <c r="C44" s="12" t="str">
        <f aca="false">INDEX(門市主檔!$B$2:$B$25,MATCH($B44,門市主檔!$A$2:$A$25,0))</f>
        <v>花蓮中正店</v>
      </c>
      <c r="D44" s="12" t="str">
        <f aca="false">INDEX(門市主檔!$C$2:$C$25,MATCH($B44,門市主檔!$A$2:$A$25,0))</f>
        <v>東區</v>
      </c>
      <c r="E44" s="12" t="str">
        <f aca="false">INDEX(門市主檔!$E$2:$E$25,MATCH($B44,門市主檔!$A$2:$A$25,0))</f>
        <v>標準店</v>
      </c>
      <c r="F44" s="8" t="n">
        <f aca="false">COUNTIFS(月營運明細!$B$2:$B$643,$A44,月營運明細!$D$2:$D$643,$B44)</f>
        <v>4</v>
      </c>
      <c r="G44" s="8" t="n">
        <f aca="false">SUMIFS(月營運明細!$H$2:$H$643,月營運明細!$B$2:$B$643,$A44,月營運明細!$D$2:$D$643,$B44)</f>
        <v>122</v>
      </c>
      <c r="H44" s="14" t="n">
        <f aca="false">SUMIFS(月營運明細!$J$2:$J$643,月營運明細!$B$2:$B$643,$A44,月營運明細!$D$2:$D$643,$B44)</f>
        <v>5132400</v>
      </c>
      <c r="I44" s="14" t="n">
        <f aca="false">SUMIFS(月營運明細!$R$2:$R$643,月營運明細!$B$2:$B$643,$A44,月營運明細!$D$2:$D$643,$B44)</f>
        <v>4624705.5</v>
      </c>
      <c r="J44" s="14" t="n">
        <f aca="false">H44-I44</f>
        <v>507694.5</v>
      </c>
      <c r="K44" s="15" t="n">
        <f aca="false">IF(H44=0,0,J44/H44)</f>
        <v>0.0989195113397241</v>
      </c>
      <c r="L44" s="8" t="n">
        <f aca="false">SUMIFS(月營運明細!$K$2:$K$643,月營運明細!$B$2:$B$643,$A44,月營運明細!$D$2:$D$643,$B44)</f>
        <v>17697</v>
      </c>
      <c r="M44" s="14" t="n">
        <f aca="false">IF(L44=0,0,H44/L44)</f>
        <v>290.01525682319</v>
      </c>
      <c r="N44" s="14" t="n">
        <f aca="false">IF(G44=0,0,H44/G44)</f>
        <v>42068.8524590164</v>
      </c>
      <c r="O44" s="15" t="n">
        <f aca="false">IF(H44=0,0,SUMIFS(月營運明細!$L$2:$L$643,月營運明細!$B$2:$B$643,$A44,月營運明細!$D$2:$D$643,$B44)/H44)</f>
        <v>0.319285324604474</v>
      </c>
      <c r="P44" s="15" t="n">
        <f aca="false">IF(H44=0,0,SUMIFS(月營運明細!$M$2:$M$643,月營運明細!$B$2:$B$643,$A44,月營運明細!$D$2:$D$643,$B44)/H44)</f>
        <v>0.255572441742655</v>
      </c>
      <c r="Q44" s="15" t="n">
        <f aca="false">IF(H44=0,0,SUMIFS(月營運明細!$Q$2:$Q$643,月營運明細!$B$2:$B$643,$A44,月營運明細!$D$2:$D$643,$B44)/H44)</f>
        <v>0.11104074117372</v>
      </c>
      <c r="R44" s="15" t="n">
        <f aca="false">IF(H44=0,0,SUMIFS(通路月營運!$I$2:$I$2509,通路月營運!$B$2:$B$2509,$A44,通路月營運!$D$2:$D$2509,$B44,通路月營運!$H$2:$H$2509,"外送平台")/H44)</f>
        <v>0.321857220793391</v>
      </c>
    </row>
    <row r="45" customFormat="false" ht="15" hidden="false" customHeight="false" outlineLevel="0" collapsed="false">
      <c r="A45" s="4" t="n">
        <v>2026</v>
      </c>
      <c r="B45" s="9" t="s">
        <v>325</v>
      </c>
      <c r="C45" s="12" t="str">
        <f aca="false">INDEX(門市主檔!$B$2:$B$25,MATCH($B45,門市主檔!$A$2:$A$25,0))</f>
        <v>高雄左營店</v>
      </c>
      <c r="D45" s="12" t="str">
        <f aca="false">INDEX(門市主檔!$C$2:$C$25,MATCH($B45,門市主檔!$A$2:$A$25,0))</f>
        <v>南區</v>
      </c>
      <c r="E45" s="12" t="str">
        <f aca="false">INDEX(門市主檔!$E$2:$E$25,MATCH($B45,門市主檔!$A$2:$A$25,0))</f>
        <v>旗艦店</v>
      </c>
      <c r="F45" s="8" t="n">
        <f aca="false">COUNTIFS(月營運明細!$B$2:$B$643,$A45,月營運明細!$D$2:$D$643,$B45)</f>
        <v>9</v>
      </c>
      <c r="G45" s="8" t="n">
        <f aca="false">SUMIFS(月營運明細!$H$2:$H$643,月營運明細!$B$2:$B$643,$A45,月營運明細!$D$2:$D$643,$B45)</f>
        <v>273</v>
      </c>
      <c r="H45" s="14" t="n">
        <f aca="false">SUMIFS(月營運明細!$J$2:$J$643,月營運明細!$B$2:$B$643,$A45,月營運明細!$D$2:$D$643,$B45)</f>
        <v>21894700</v>
      </c>
      <c r="I45" s="14" t="n">
        <f aca="false">SUMIFS(月營運明細!$R$2:$R$643,月營運明細!$B$2:$B$643,$A45,月營運明細!$D$2:$D$643,$B45)</f>
        <v>21170843.5</v>
      </c>
      <c r="J45" s="14" t="n">
        <f aca="false">H45-I45</f>
        <v>723856.5</v>
      </c>
      <c r="K45" s="15" t="n">
        <f aca="false">IF(H45=0,0,J45/H45)</f>
        <v>0.0330608092369386</v>
      </c>
      <c r="L45" s="8" t="n">
        <f aca="false">SUMIFS(月營運明細!$K$2:$K$643,月營運明細!$B$2:$B$643,$A45,月營運明細!$D$2:$D$643,$B45)</f>
        <v>75364</v>
      </c>
      <c r="M45" s="14" t="n">
        <f aca="false">IF(L45=0,0,H45/L45)</f>
        <v>290.519346106895</v>
      </c>
      <c r="N45" s="14" t="n">
        <f aca="false">IF(G45=0,0,H45/G45)</f>
        <v>80200.3663003663</v>
      </c>
      <c r="O45" s="15" t="n">
        <f aca="false">IF(H45=0,0,SUMIFS(月營運明細!$L$2:$L$643,月營運明細!$B$2:$B$643,$A45,月營運明細!$D$2:$D$643,$B45)/H45)</f>
        <v>0.326330116420869</v>
      </c>
      <c r="P45" s="15" t="n">
        <f aca="false">IF(H45=0,0,SUMIFS(月營運明細!$M$2:$M$643,月營運明細!$B$2:$B$643,$A45,月營運明細!$D$2:$D$643,$B45)/H45)</f>
        <v>0.256468460403659</v>
      </c>
      <c r="Q45" s="15" t="n">
        <f aca="false">IF(H45=0,0,SUMIFS(月營運明細!$Q$2:$Q$643,月營運明細!$B$2:$B$643,$A45,月營運明細!$D$2:$D$643,$B45)/H45)</f>
        <v>0.0947372423463213</v>
      </c>
      <c r="R45" s="15" t="n">
        <f aca="false">IF(H45=0,0,SUMIFS(通路月營運!$I$2:$I$2509,通路月營運!$B$2:$B$2509,$A45,通路月營運!$D$2:$D$2509,$B45,通路月營運!$H$2:$H$2509,"外送平台")/H45)</f>
        <v>0.274600702453105</v>
      </c>
    </row>
    <row r="46" customFormat="false" ht="15" hidden="false" customHeight="false" outlineLevel="0" collapsed="false">
      <c r="A46" s="4" t="n">
        <v>2026</v>
      </c>
      <c r="B46" s="9" t="s">
        <v>328</v>
      </c>
      <c r="C46" s="12" t="str">
        <f aca="false">INDEX(門市主檔!$B$2:$B$25,MATCH($B46,門市主檔!$A$2:$A$25,0))</f>
        <v>高雄三多店</v>
      </c>
      <c r="D46" s="12" t="str">
        <f aca="false">INDEX(門市主檔!$C$2:$C$25,MATCH($B46,門市主檔!$A$2:$A$25,0))</f>
        <v>南區</v>
      </c>
      <c r="E46" s="12" t="str">
        <f aca="false">INDEX(門市主檔!$E$2:$E$25,MATCH($B46,門市主檔!$A$2:$A$25,0))</f>
        <v>標準店</v>
      </c>
      <c r="F46" s="8" t="n">
        <f aca="false">COUNTIFS(月營運明細!$B$2:$B$643,$A46,月營運明細!$D$2:$D$643,$B46)</f>
        <v>9</v>
      </c>
      <c r="G46" s="8" t="n">
        <f aca="false">SUMIFS(月營運明細!$H$2:$H$643,月營運明細!$B$2:$B$643,$A46,月營運明細!$D$2:$D$643,$B46)</f>
        <v>273</v>
      </c>
      <c r="H46" s="14" t="n">
        <f aca="false">SUMIFS(月營運明細!$J$2:$J$643,月營運明細!$B$2:$B$643,$A46,月營運明細!$D$2:$D$643,$B46)</f>
        <v>18461300</v>
      </c>
      <c r="I46" s="14" t="n">
        <f aca="false">SUMIFS(月營運明細!$R$2:$R$643,月營運明細!$B$2:$B$643,$A46,月營運明細!$D$2:$D$643,$B46)</f>
        <v>16181115.5</v>
      </c>
      <c r="J46" s="14" t="n">
        <f aca="false">H46-I46</f>
        <v>2280184.5</v>
      </c>
      <c r="K46" s="15" t="n">
        <f aca="false">IF(H46=0,0,J46/H46)</f>
        <v>0.123511589108026</v>
      </c>
      <c r="L46" s="8" t="n">
        <f aca="false">SUMIFS(月營運明細!$K$2:$K$643,月營運明細!$B$2:$B$643,$A46,月營運明細!$D$2:$D$643,$B46)</f>
        <v>62858</v>
      </c>
      <c r="M46" s="14" t="n">
        <f aca="false">IF(L46=0,0,H46/L46)</f>
        <v>293.698495020522</v>
      </c>
      <c r="N46" s="14" t="n">
        <f aca="false">IF(G46=0,0,H46/G46)</f>
        <v>67623.8095238095</v>
      </c>
      <c r="O46" s="15" t="n">
        <f aca="false">IF(H46=0,0,SUMIFS(月營運明細!$L$2:$L$643,月營運明細!$B$2:$B$643,$A46,月營運明細!$D$2:$D$643,$B46)/H46)</f>
        <v>0.318850785155975</v>
      </c>
      <c r="P46" s="15" t="n">
        <f aca="false">IF(H46=0,0,SUMIFS(月營運明細!$M$2:$M$643,月營運明細!$B$2:$B$643,$A46,月營運明細!$D$2:$D$643,$B46)/H46)</f>
        <v>0.253373272738106</v>
      </c>
      <c r="Q46" s="15" t="n">
        <f aca="false">IF(H46=0,0,SUMIFS(月營運明細!$Q$2:$Q$643,月營運明細!$B$2:$B$643,$A46,月營運明細!$D$2:$D$643,$B46)/H46)</f>
        <v>0.114180231077985</v>
      </c>
      <c r="R46" s="15" t="n">
        <f aca="false">IF(H46=0,0,SUMIFS(通路月營運!$I$2:$I$2509,通路月營運!$B$2:$B$2509,$A46,通路月營運!$D$2:$D$2509,$B46,通路月營運!$H$2:$H$2509,"外送平台")/H46)</f>
        <v>0.330957191530391</v>
      </c>
    </row>
    <row r="47" customFormat="false" ht="15" hidden="false" customHeight="false" outlineLevel="0" collapsed="false">
      <c r="A47" s="4" t="n">
        <v>2026</v>
      </c>
      <c r="B47" s="9" t="s">
        <v>330</v>
      </c>
      <c r="C47" s="12" t="str">
        <f aca="false">INDEX(門市主檔!$B$2:$B$25,MATCH($B47,門市主檔!$A$2:$A$25,0))</f>
        <v>高雄鳳山店</v>
      </c>
      <c r="D47" s="12" t="str">
        <f aca="false">INDEX(門市主檔!$C$2:$C$25,MATCH($B47,門市主檔!$A$2:$A$25,0))</f>
        <v>南區</v>
      </c>
      <c r="E47" s="12" t="str">
        <f aca="false">INDEX(門市主檔!$E$2:$E$25,MATCH($B47,門市主檔!$A$2:$A$25,0))</f>
        <v>外帶專門店</v>
      </c>
      <c r="F47" s="8" t="n">
        <f aca="false">COUNTIFS(月營運明細!$B$2:$B$643,$A47,月營運明細!$D$2:$D$643,$B47)</f>
        <v>7</v>
      </c>
      <c r="G47" s="8" t="n">
        <f aca="false">SUMIFS(月營運明細!$H$2:$H$643,月營運明細!$B$2:$B$643,$A47,月營運明細!$D$2:$D$643,$B47)</f>
        <v>206</v>
      </c>
      <c r="H47" s="14" t="n">
        <f aca="false">SUMIFS(月營運明細!$J$2:$J$643,月營運明細!$B$2:$B$643,$A47,月營運明細!$D$2:$D$643,$B47)</f>
        <v>7307500</v>
      </c>
      <c r="I47" s="14" t="n">
        <f aca="false">SUMIFS(月營運明細!$R$2:$R$643,月營運明細!$B$2:$B$643,$A47,月營運明細!$D$2:$D$643,$B47)</f>
        <v>6521951</v>
      </c>
      <c r="J47" s="14" t="n">
        <f aca="false">H47-I47</f>
        <v>785549</v>
      </c>
      <c r="K47" s="15" t="n">
        <f aca="false">IF(H47=0,0,J47/H47)</f>
        <v>0.107499007868628</v>
      </c>
      <c r="L47" s="8" t="n">
        <f aca="false">SUMIFS(月營運明細!$K$2:$K$643,月營運明細!$B$2:$B$643,$A47,月營運明細!$D$2:$D$643,$B47)</f>
        <v>27871</v>
      </c>
      <c r="M47" s="14" t="n">
        <f aca="false">IF(L47=0,0,H47/L47)</f>
        <v>262.190090057766</v>
      </c>
      <c r="N47" s="14" t="n">
        <f aca="false">IF(G47=0,0,H47/G47)</f>
        <v>35473.3009708738</v>
      </c>
      <c r="O47" s="15" t="n">
        <f aca="false">IF(H47=0,0,SUMIFS(月營運明細!$L$2:$L$643,月營運明細!$B$2:$B$643,$A47,月營運明細!$D$2:$D$643,$B47)/H47)</f>
        <v>0.306178583646938</v>
      </c>
      <c r="P47" s="15" t="n">
        <f aca="false">IF(H47=0,0,SUMIFS(月營運明細!$M$2:$M$643,月營運明細!$B$2:$B$643,$A47,月營運明細!$D$2:$D$643,$B47)/H47)</f>
        <v>0.255600410537119</v>
      </c>
      <c r="Q47" s="15" t="n">
        <f aca="false">IF(H47=0,0,SUMIFS(月營運明細!$Q$2:$Q$643,月營運明細!$B$2:$B$643,$A47,月營運明細!$D$2:$D$643,$B47)/H47)</f>
        <v>0.199979609989737</v>
      </c>
      <c r="R47" s="15" t="n">
        <f aca="false">IF(H47=0,0,SUMIFS(通路月營運!$I$2:$I$2509,通路月營運!$B$2:$B$2509,$A47,通路月營運!$D$2:$D$2509,$B47,通路月營運!$H$2:$H$2509,"外送平台")/H47)</f>
        <v>0.579651043448512</v>
      </c>
    </row>
    <row r="48" customFormat="false" ht="15" hidden="false" customHeight="false" outlineLevel="0" collapsed="false">
      <c r="A48" s="4" t="n">
        <v>2026</v>
      </c>
      <c r="B48" s="9" t="s">
        <v>280</v>
      </c>
      <c r="C48" s="12" t="str">
        <f aca="false">INDEX(門市主檔!$B$2:$B$25,MATCH($B48,門市主檔!$A$2:$A$25,0))</f>
        <v>新北板橋店</v>
      </c>
      <c r="D48" s="12" t="str">
        <f aca="false">INDEX(門市主檔!$C$2:$C$25,MATCH($B48,門市主檔!$A$2:$A$25,0))</f>
        <v>北區</v>
      </c>
      <c r="E48" s="12" t="str">
        <f aca="false">INDEX(門市主檔!$E$2:$E$25,MATCH($B48,門市主檔!$A$2:$A$25,0))</f>
        <v>標準店</v>
      </c>
      <c r="F48" s="8" t="n">
        <f aca="false">COUNTIFS(月營運明細!$B$2:$B$643,$A48,月營運明細!$D$2:$D$643,$B48)</f>
        <v>9</v>
      </c>
      <c r="G48" s="8" t="n">
        <f aca="false">SUMIFS(月營運明細!$H$2:$H$643,月營運明細!$B$2:$B$643,$A48,月營運明細!$D$2:$D$643,$B48)</f>
        <v>273</v>
      </c>
      <c r="H48" s="14" t="n">
        <f aca="false">SUMIFS(月營運明細!$J$2:$J$643,月營運明細!$B$2:$B$643,$A48,月營運明細!$D$2:$D$643,$B48)</f>
        <v>23132900</v>
      </c>
      <c r="I48" s="14" t="n">
        <f aca="false">SUMIFS(月營運明細!$R$2:$R$643,月營運明細!$B$2:$B$643,$A48,月營運明細!$D$2:$D$643,$B48)</f>
        <v>20782907</v>
      </c>
      <c r="J48" s="14" t="n">
        <f aca="false">H48-I48</f>
        <v>2349993</v>
      </c>
      <c r="K48" s="15" t="n">
        <f aca="false">IF(H48=0,0,J48/H48)</f>
        <v>0.101586614734858</v>
      </c>
      <c r="L48" s="8" t="n">
        <f aca="false">SUMIFS(月營運明細!$K$2:$K$643,月營運明細!$B$2:$B$643,$A48,月營運明細!$D$2:$D$643,$B48)</f>
        <v>81007</v>
      </c>
      <c r="M48" s="14" t="n">
        <f aca="false">IF(L48=0,0,H48/L48)</f>
        <v>285.566679422766</v>
      </c>
      <c r="N48" s="14" t="n">
        <f aca="false">IF(G48=0,0,H48/G48)</f>
        <v>84735.8974358974</v>
      </c>
      <c r="O48" s="15" t="n">
        <f aca="false">IF(H48=0,0,SUMIFS(月營運明細!$L$2:$L$643,月營運明細!$B$2:$B$643,$A48,月營運明細!$D$2:$D$643,$B48)/H48)</f>
        <v>0.320776902160992</v>
      </c>
      <c r="P48" s="15" t="n">
        <f aca="false">IF(H48=0,0,SUMIFS(月營運明細!$M$2:$M$643,月營運明細!$B$2:$B$643,$A48,月營運明細!$D$2:$D$643,$B48)/H48)</f>
        <v>0.259867980235941</v>
      </c>
      <c r="Q48" s="15" t="n">
        <f aca="false">IF(H48=0,0,SUMIFS(月營運明細!$Q$2:$Q$643,月營運明細!$B$2:$B$643,$A48,月營運明細!$D$2:$D$643,$B48)/H48)</f>
        <v>0.116038499280246</v>
      </c>
      <c r="R48" s="15" t="n">
        <f aca="false">IF(H48=0,0,SUMIFS(通路月營運!$I$2:$I$2509,通路月營運!$B$2:$B$2509,$A48,通路月營運!$D$2:$D$2509,$B48,通路月營運!$H$2:$H$2509,"外送平台")/H48)</f>
        <v>0.336343476174626</v>
      </c>
    </row>
    <row r="49" customFormat="false" ht="15" hidden="false" customHeight="false" outlineLevel="0" collapsed="false">
      <c r="A49" s="4" t="n">
        <v>2026</v>
      </c>
      <c r="B49" s="9" t="s">
        <v>283</v>
      </c>
      <c r="C49" s="12" t="str">
        <f aca="false">INDEX(門市主檔!$B$2:$B$25,MATCH($B49,門市主檔!$A$2:$A$25,0))</f>
        <v>新北新莊店</v>
      </c>
      <c r="D49" s="12" t="str">
        <f aca="false">INDEX(門市主檔!$C$2:$C$25,MATCH($B49,門市主檔!$A$2:$A$25,0))</f>
        <v>北區</v>
      </c>
      <c r="E49" s="12" t="str">
        <f aca="false">INDEX(門市主檔!$E$2:$E$25,MATCH($B49,門市主檔!$A$2:$A$25,0))</f>
        <v>標準店</v>
      </c>
      <c r="F49" s="8" t="n">
        <f aca="false">COUNTIFS(月營運明細!$B$2:$B$643,$A49,月營運明細!$D$2:$D$643,$B49)</f>
        <v>9</v>
      </c>
      <c r="G49" s="8" t="n">
        <f aca="false">SUMIFS(月營運明細!$H$2:$H$643,月營運明細!$B$2:$B$643,$A49,月營運明細!$D$2:$D$643,$B49)</f>
        <v>273</v>
      </c>
      <c r="H49" s="14" t="n">
        <f aca="false">SUMIFS(月營運明細!$J$2:$J$643,月營運明細!$B$2:$B$643,$A49,月營運明細!$D$2:$D$643,$B49)</f>
        <v>20016700</v>
      </c>
      <c r="I49" s="14" t="n">
        <f aca="false">SUMIFS(月營運明細!$R$2:$R$643,月營運明細!$B$2:$B$643,$A49,月營運明細!$D$2:$D$643,$B49)</f>
        <v>17762476</v>
      </c>
      <c r="J49" s="14" t="n">
        <f aca="false">H49-I49</f>
        <v>2254224</v>
      </c>
      <c r="K49" s="15" t="n">
        <f aca="false">IF(H49=0,0,J49/H49)</f>
        <v>0.112617164667503</v>
      </c>
      <c r="L49" s="8" t="n">
        <f aca="false">SUMIFS(月營運明細!$K$2:$K$643,月營運明細!$B$2:$B$643,$A49,月營運明細!$D$2:$D$643,$B49)</f>
        <v>68930</v>
      </c>
      <c r="M49" s="14" t="n">
        <f aca="false">IF(L49=0,0,H49/L49)</f>
        <v>290.391701726389</v>
      </c>
      <c r="N49" s="14" t="n">
        <f aca="false">IF(G49=0,0,H49/G49)</f>
        <v>73321.2454212454</v>
      </c>
      <c r="O49" s="15" t="n">
        <f aca="false">IF(H49=0,0,SUMIFS(月營運明細!$L$2:$L$643,月營運明細!$B$2:$B$643,$A49,月營運明細!$D$2:$D$643,$B49)/H49)</f>
        <v>0.325013613632617</v>
      </c>
      <c r="P49" s="15" t="n">
        <f aca="false">IF(H49=0,0,SUMIFS(月營運明細!$M$2:$M$643,月營運明細!$B$2:$B$643,$A49,月營運明細!$D$2:$D$643,$B49)/H49)</f>
        <v>0.257639870707959</v>
      </c>
      <c r="Q49" s="15" t="n">
        <f aca="false">IF(H49=0,0,SUMIFS(月營運明細!$Q$2:$Q$643,月營運明細!$B$2:$B$643,$A49,月營運明細!$D$2:$D$643,$B49)/H49)</f>
        <v>0.114113515214796</v>
      </c>
      <c r="R49" s="15" t="n">
        <f aca="false">IF(H49=0,0,SUMIFS(通路月營運!$I$2:$I$2509,通路月營運!$B$2:$B$2509,$A49,通路月營運!$D$2:$D$2509,$B49,通路月營運!$H$2:$H$2509,"外送平台")/H49)</f>
        <v>0.330763812216799</v>
      </c>
    </row>
    <row r="50" customFormat="false" ht="15" hidden="false" customHeight="false" outlineLevel="0" collapsed="false">
      <c r="A50" s="4" t="n">
        <v>2026</v>
      </c>
      <c r="B50" s="9" t="s">
        <v>332</v>
      </c>
      <c r="C50" s="12" t="str">
        <f aca="false">INDEX(門市主檔!$B$2:$B$25,MATCH($B50,門市主檔!$A$2:$A$25,0))</f>
        <v>屏東市區店</v>
      </c>
      <c r="D50" s="12" t="str">
        <f aca="false">INDEX(門市主檔!$C$2:$C$25,MATCH($B50,門市主檔!$A$2:$A$25,0))</f>
        <v>南區</v>
      </c>
      <c r="E50" s="12" t="str">
        <f aca="false">INDEX(門市主檔!$E$2:$E$25,MATCH($B50,門市主檔!$A$2:$A$25,0))</f>
        <v>小型店</v>
      </c>
      <c r="F50" s="8" t="n">
        <f aca="false">COUNTIFS(月營運明細!$B$2:$B$643,$A50,月營運明細!$D$2:$D$643,$B50)</f>
        <v>9</v>
      </c>
      <c r="G50" s="8" t="n">
        <f aca="false">SUMIFS(月營運明細!$H$2:$H$643,月營運明細!$B$2:$B$643,$A50,月營運明細!$D$2:$D$643,$B50)</f>
        <v>273</v>
      </c>
      <c r="H50" s="14" t="n">
        <f aca="false">SUMIFS(月營運明細!$J$2:$J$643,月營運明細!$B$2:$B$643,$A50,月營運明細!$D$2:$D$643,$B50)</f>
        <v>12820300</v>
      </c>
      <c r="I50" s="14" t="n">
        <f aca="false">SUMIFS(月營運明細!$R$2:$R$643,月營運明細!$B$2:$B$643,$A50,月營運明細!$D$2:$D$643,$B50)</f>
        <v>10829741.5</v>
      </c>
      <c r="J50" s="14" t="n">
        <f aca="false">H50-I50</f>
        <v>1990558.5</v>
      </c>
      <c r="K50" s="15" t="n">
        <f aca="false">IF(H50=0,0,J50/H50)</f>
        <v>0.155266140417931</v>
      </c>
      <c r="L50" s="8" t="n">
        <f aca="false">SUMIFS(月營運明細!$K$2:$K$643,月營運明細!$B$2:$B$643,$A50,月營運明細!$D$2:$D$643,$B50)</f>
        <v>46117</v>
      </c>
      <c r="M50" s="14" t="n">
        <f aca="false">IF(L50=0,0,H50/L50)</f>
        <v>277.995099421038</v>
      </c>
      <c r="N50" s="14" t="n">
        <f aca="false">IF(G50=0,0,H50/G50)</f>
        <v>46960.8058608059</v>
      </c>
      <c r="O50" s="15" t="n">
        <f aca="false">IF(H50=0,0,SUMIFS(月營運明細!$L$2:$L$643,月營運明細!$B$2:$B$643,$A50,月營運明細!$D$2:$D$643,$B50)/H50)</f>
        <v>0.319282700092822</v>
      </c>
      <c r="P50" s="15" t="n">
        <f aca="false">IF(H50=0,0,SUMIFS(月營運明細!$M$2:$M$643,月營運明細!$B$2:$B$643,$A50,月營運明細!$D$2:$D$643,$B50)/H50)</f>
        <v>0.248301521805262</v>
      </c>
      <c r="Q50" s="15" t="n">
        <f aca="false">IF(H50=0,0,SUMIFS(月營運明細!$Q$2:$Q$643,月營運明細!$B$2:$B$643,$A50,月營運明細!$D$2:$D$643,$B50)/H50)</f>
        <v>0.13672390661685</v>
      </c>
      <c r="R50" s="15" t="n">
        <f aca="false">IF(H50=0,0,SUMIFS(通路月營運!$I$2:$I$2509,通路月營運!$B$2:$B$2509,$A50,通路月營運!$D$2:$D$2509,$B50,通路月營運!$H$2:$H$2509,"外送平台")/H50)</f>
        <v>0.396301178599565</v>
      </c>
    </row>
    <row r="51" customFormat="false" ht="15" hidden="false" customHeight="false" outlineLevel="0" collapsed="false">
      <c r="A51" s="4" t="n">
        <v>2026</v>
      </c>
      <c r="B51" s="9" t="s">
        <v>300</v>
      </c>
      <c r="C51" s="12" t="str">
        <f aca="false">INDEX(門市主檔!$B$2:$B$25,MATCH($B51,門市主檔!$A$2:$A$25,0))</f>
        <v>台中逢甲店</v>
      </c>
      <c r="D51" s="12" t="str">
        <f aca="false">INDEX(門市主檔!$C$2:$C$25,MATCH($B51,門市主檔!$A$2:$A$25,0))</f>
        <v>中區</v>
      </c>
      <c r="E51" s="12" t="str">
        <f aca="false">INDEX(門市主檔!$E$2:$E$25,MATCH($B51,門市主檔!$A$2:$A$25,0))</f>
        <v>標準店</v>
      </c>
      <c r="F51" s="8" t="n">
        <f aca="false">COUNTIFS(月營運明細!$B$2:$B$643,$A51,月營運明細!$D$2:$D$643,$B51)</f>
        <v>9</v>
      </c>
      <c r="G51" s="8" t="n">
        <f aca="false">SUMIFS(月營運明細!$H$2:$H$643,月營運明細!$B$2:$B$643,$A51,月營運明細!$D$2:$D$643,$B51)</f>
        <v>273</v>
      </c>
      <c r="H51" s="14" t="n">
        <f aca="false">SUMIFS(月營運明細!$J$2:$J$643,月營運明細!$B$2:$B$643,$A51,月營運明細!$D$2:$D$643,$B51)</f>
        <v>24104400</v>
      </c>
      <c r="I51" s="14" t="n">
        <f aca="false">SUMIFS(月營運明細!$R$2:$R$643,月營運明細!$B$2:$B$643,$A51,月營運明細!$D$2:$D$643,$B51)</f>
        <v>21810575</v>
      </c>
      <c r="J51" s="14" t="n">
        <f aca="false">H51-I51</f>
        <v>2293825</v>
      </c>
      <c r="K51" s="15" t="n">
        <f aca="false">IF(H51=0,0,J51/H51)</f>
        <v>0.0951620865900002</v>
      </c>
      <c r="L51" s="8" t="n">
        <f aca="false">SUMIFS(月營運明細!$K$2:$K$643,月營運明細!$B$2:$B$643,$A51,月營運明細!$D$2:$D$643,$B51)</f>
        <v>84551</v>
      </c>
      <c r="M51" s="14" t="n">
        <f aca="false">IF(L51=0,0,H51/L51)</f>
        <v>285.087107189743</v>
      </c>
      <c r="N51" s="14" t="n">
        <f aca="false">IF(G51=0,0,H51/G51)</f>
        <v>88294.5054945055</v>
      </c>
      <c r="O51" s="15" t="n">
        <f aca="false">IF(H51=0,0,SUMIFS(月營運明細!$L$2:$L$643,月營運明細!$B$2:$B$643,$A51,月營運明細!$D$2:$D$643,$B51)/H51)</f>
        <v>0.319958181908697</v>
      </c>
      <c r="P51" s="15" t="n">
        <f aca="false">IF(H51=0,0,SUMIFS(月營運明細!$M$2:$M$643,月營運明細!$B$2:$B$643,$A51,月營運明細!$D$2:$D$643,$B51)/H51)</f>
        <v>0.260753223477871</v>
      </c>
      <c r="Q51" s="15" t="n">
        <f aca="false">IF(H51=0,0,SUMIFS(月營運明細!$Q$2:$Q$643,月營運明細!$B$2:$B$643,$A51,月營運明細!$D$2:$D$643,$B51)/H51)</f>
        <v>0.115861626922885</v>
      </c>
      <c r="R51" s="15" t="n">
        <f aca="false">IF(H51=0,0,SUMIFS(通路月營運!$I$2:$I$2509,通路月營運!$B$2:$B$2509,$A51,通路月營運!$D$2:$D$2509,$B51,通路月營運!$H$2:$H$2509,"外送平台")/H51)</f>
        <v>0.33583080267503</v>
      </c>
    </row>
    <row r="52" customFormat="false" ht="15" hidden="false" customHeight="false" outlineLevel="0" collapsed="false">
      <c r="A52" s="4" t="n">
        <v>2026</v>
      </c>
      <c r="B52" s="9" t="s">
        <v>305</v>
      </c>
      <c r="C52" s="12" t="str">
        <f aca="false">INDEX(門市主檔!$B$2:$B$25,MATCH($B52,門市主檔!$A$2:$A$25,0))</f>
        <v>台中七期店</v>
      </c>
      <c r="D52" s="12" t="str">
        <f aca="false">INDEX(門市主檔!$C$2:$C$25,MATCH($B52,門市主檔!$A$2:$A$25,0))</f>
        <v>中區</v>
      </c>
      <c r="E52" s="12" t="str">
        <f aca="false">INDEX(門市主檔!$E$2:$E$25,MATCH($B52,門市主檔!$A$2:$A$25,0))</f>
        <v>旗艦店</v>
      </c>
      <c r="F52" s="8" t="n">
        <f aca="false">COUNTIFS(月營運明細!$B$2:$B$643,$A52,月營運明細!$D$2:$D$643,$B52)</f>
        <v>9</v>
      </c>
      <c r="G52" s="8" t="n">
        <f aca="false">SUMIFS(月營運明細!$H$2:$H$643,月營運明細!$B$2:$B$643,$A52,月營運明細!$D$2:$D$643,$B52)</f>
        <v>273</v>
      </c>
      <c r="H52" s="14" t="n">
        <f aca="false">SUMIFS(月營運明細!$J$2:$J$643,月營運明細!$B$2:$B$643,$A52,月營運明細!$D$2:$D$643,$B52)</f>
        <v>23493300</v>
      </c>
      <c r="I52" s="14" t="n">
        <f aca="false">SUMIFS(月營運明細!$R$2:$R$643,月營運明細!$B$2:$B$643,$A52,月營運明細!$D$2:$D$643,$B52)</f>
        <v>22309137.5</v>
      </c>
      <c r="J52" s="14" t="n">
        <f aca="false">H52-I52</f>
        <v>1184162.5</v>
      </c>
      <c r="K52" s="15" t="n">
        <f aca="false">IF(H52=0,0,J52/H52)</f>
        <v>0.0504042641944725</v>
      </c>
      <c r="L52" s="8" t="n">
        <f aca="false">SUMIFS(月營運明細!$K$2:$K$643,月營運明細!$B$2:$B$643,$A52,月營運明細!$D$2:$D$643,$B52)</f>
        <v>78648</v>
      </c>
      <c r="M52" s="14" t="n">
        <f aca="false">IF(L52=0,0,H52/L52)</f>
        <v>298.714525480623</v>
      </c>
      <c r="N52" s="14" t="n">
        <f aca="false">IF(G52=0,0,H52/G52)</f>
        <v>86056.043956044</v>
      </c>
      <c r="O52" s="15" t="n">
        <f aca="false">IF(H52=0,0,SUMIFS(月營運明細!$L$2:$L$643,月營運明細!$B$2:$B$643,$A52,月營運明細!$D$2:$D$643,$B52)/H52)</f>
        <v>0.3273997267306</v>
      </c>
      <c r="P52" s="15" t="n">
        <f aca="false">IF(H52=0,0,SUMIFS(月營運明細!$M$2:$M$643,月營運明細!$B$2:$B$643,$A52,月營運明細!$D$2:$D$643,$B52)/H52)</f>
        <v>0.249773339633002</v>
      </c>
      <c r="Q52" s="15" t="n">
        <f aca="false">IF(H52=0,0,SUMIFS(月營運明細!$Q$2:$Q$643,月營運明細!$B$2:$B$643,$A52,月營運明細!$D$2:$D$643,$B52)/H52)</f>
        <v>0.0977656395653229</v>
      </c>
      <c r="R52" s="15" t="n">
        <f aca="false">IF(H52=0,0,SUMIFS(通路月營運!$I$2:$I$2509,通路月營運!$B$2:$B$2509,$A52,通路月營運!$D$2:$D$2509,$B52,通路月營運!$H$2:$H$2509,"外送平台")/H52)</f>
        <v>0.283378665406733</v>
      </c>
    </row>
    <row r="53" customFormat="false" ht="15" hidden="false" customHeight="false" outlineLevel="0" collapsed="false">
      <c r="A53" s="4" t="n">
        <v>2026</v>
      </c>
      <c r="B53" s="9" t="s">
        <v>307</v>
      </c>
      <c r="C53" s="12" t="str">
        <f aca="false">INDEX(門市主檔!$B$2:$B$25,MATCH($B53,門市主檔!$A$2:$A$25,0))</f>
        <v>台中一中店</v>
      </c>
      <c r="D53" s="12" t="str">
        <f aca="false">INDEX(門市主檔!$C$2:$C$25,MATCH($B53,門市主檔!$A$2:$A$25,0))</f>
        <v>中區</v>
      </c>
      <c r="E53" s="12" t="str">
        <f aca="false">INDEX(門市主檔!$E$2:$E$25,MATCH($B53,門市主檔!$A$2:$A$25,0))</f>
        <v>小型店</v>
      </c>
      <c r="F53" s="8" t="n">
        <f aca="false">COUNTIFS(月營運明細!$B$2:$B$643,$A53,月營運明細!$D$2:$D$643,$B53)</f>
        <v>9</v>
      </c>
      <c r="G53" s="8" t="n">
        <f aca="false">SUMIFS(月營運明細!$H$2:$H$643,月營運明細!$B$2:$B$643,$A53,月營運明細!$D$2:$D$643,$B53)</f>
        <v>273</v>
      </c>
      <c r="H53" s="14" t="n">
        <f aca="false">SUMIFS(月營運明細!$J$2:$J$643,月營運明細!$B$2:$B$643,$A53,月營運明細!$D$2:$D$643,$B53)</f>
        <v>16692100</v>
      </c>
      <c r="I53" s="14" t="n">
        <f aca="false">SUMIFS(月營運明細!$R$2:$R$643,月營運明細!$B$2:$B$643,$A53,月營運明細!$D$2:$D$643,$B53)</f>
        <v>14475047</v>
      </c>
      <c r="J53" s="14" t="n">
        <f aca="false">H53-I53</f>
        <v>2217053</v>
      </c>
      <c r="K53" s="15" t="n">
        <f aca="false">IF(H53=0,0,J53/H53)</f>
        <v>0.132820495923221</v>
      </c>
      <c r="L53" s="8" t="n">
        <f aca="false">SUMIFS(月營運明細!$K$2:$K$643,月營運明細!$B$2:$B$643,$A53,月營運明細!$D$2:$D$643,$B53)</f>
        <v>59234</v>
      </c>
      <c r="M53" s="14" t="n">
        <f aca="false">IF(L53=0,0,H53/L53)</f>
        <v>281.799304453523</v>
      </c>
      <c r="N53" s="14" t="n">
        <f aca="false">IF(G53=0,0,H53/G53)</f>
        <v>61143.2234432234</v>
      </c>
      <c r="O53" s="15" t="n">
        <f aca="false">IF(H53=0,0,SUMIFS(月營運明細!$L$2:$L$643,月營運明細!$B$2:$B$643,$A53,月營運明細!$D$2:$D$643,$B53)/H53)</f>
        <v>0.324333067738631</v>
      </c>
      <c r="P53" s="15" t="n">
        <f aca="false">IF(H53=0,0,SUMIFS(月營運明細!$M$2:$M$643,月營運明細!$B$2:$B$643,$A53,月營運明細!$D$2:$D$643,$B53)/H53)</f>
        <v>0.263004654896628</v>
      </c>
      <c r="Q53" s="15" t="n">
        <f aca="false">IF(H53=0,0,SUMIFS(月營運明細!$Q$2:$Q$643,月營運明細!$B$2:$B$643,$A53,月營運明細!$D$2:$D$643,$B53)/H53)</f>
        <v>0.138739104127102</v>
      </c>
      <c r="R53" s="15" t="n">
        <f aca="false">IF(H53=0,0,SUMIFS(通路月營運!$I$2:$I$2509,通路月營運!$B$2:$B$2509,$A53,通路月營運!$D$2:$D$2509,$B53,通路月營運!$H$2:$H$2509,"外送平台")/H53)</f>
        <v>0.402142330803194</v>
      </c>
    </row>
    <row r="54" customFormat="false" ht="15" hidden="false" customHeight="false" outlineLevel="0" collapsed="false">
      <c r="A54" s="4" t="n">
        <v>2026</v>
      </c>
      <c r="B54" s="9" t="s">
        <v>310</v>
      </c>
      <c r="C54" s="12" t="str">
        <f aca="false">INDEX(門市主檔!$B$2:$B$25,MATCH($B54,門市主檔!$A$2:$A$25,0))</f>
        <v>台中大里店</v>
      </c>
      <c r="D54" s="12" t="str">
        <f aca="false">INDEX(門市主檔!$C$2:$C$25,MATCH($B54,門市主檔!$A$2:$A$25,0))</f>
        <v>中區</v>
      </c>
      <c r="E54" s="12" t="str">
        <f aca="false">INDEX(門市主檔!$E$2:$E$25,MATCH($B54,門市主檔!$A$2:$A$25,0))</f>
        <v>外帶專門店</v>
      </c>
      <c r="F54" s="8" t="n">
        <f aca="false">COUNTIFS(月營運明細!$B$2:$B$643,$A54,月營運明細!$D$2:$D$643,$B54)</f>
        <v>9</v>
      </c>
      <c r="G54" s="8" t="n">
        <f aca="false">SUMIFS(月營運明細!$H$2:$H$643,月營運明細!$B$2:$B$643,$A54,月營運明細!$D$2:$D$643,$B54)</f>
        <v>273</v>
      </c>
      <c r="H54" s="14" t="n">
        <f aca="false">SUMIFS(月營運明細!$J$2:$J$643,月營運明細!$B$2:$B$643,$A54,月營運明細!$D$2:$D$643,$B54)</f>
        <v>11177900</v>
      </c>
      <c r="I54" s="14" t="n">
        <f aca="false">SUMIFS(月營運明細!$R$2:$R$643,月營運明細!$B$2:$B$643,$A54,月營運明細!$D$2:$D$643,$B54)</f>
        <v>10174565</v>
      </c>
      <c r="J54" s="14" t="n">
        <f aca="false">H54-I54</f>
        <v>1003335</v>
      </c>
      <c r="K54" s="15" t="n">
        <f aca="false">IF(H54=0,0,J54/H54)</f>
        <v>0.0897605990391755</v>
      </c>
      <c r="L54" s="8" t="n">
        <f aca="false">SUMIFS(月營運明細!$K$2:$K$643,月營運明細!$B$2:$B$643,$A54,月營運明細!$D$2:$D$643,$B54)</f>
        <v>41871</v>
      </c>
      <c r="M54" s="14" t="n">
        <f aca="false">IF(L54=0,0,H54/L54)</f>
        <v>266.96042607055</v>
      </c>
      <c r="N54" s="14" t="n">
        <f aca="false">IF(G54=0,0,H54/G54)</f>
        <v>40944.6886446886</v>
      </c>
      <c r="O54" s="15" t="n">
        <f aca="false">IF(H54=0,0,SUMIFS(月營運明細!$L$2:$L$643,月營運明細!$B$2:$B$643,$A54,月營運明細!$D$2:$D$643,$B54)/H54)</f>
        <v>0.32260979253706</v>
      </c>
      <c r="P54" s="15" t="n">
        <f aca="false">IF(H54=0,0,SUMIFS(月營運明細!$M$2:$M$643,月營運明細!$B$2:$B$643,$A54,月營運明細!$D$2:$D$643,$B54)/H54)</f>
        <v>0.260657189633115</v>
      </c>
      <c r="Q54" s="15" t="n">
        <f aca="false">IF(H54=0,0,SUMIFS(月營運明細!$Q$2:$Q$643,月營運明細!$B$2:$B$643,$A54,月營運明細!$D$2:$D$643,$B54)/H54)</f>
        <v>0.199909195823903</v>
      </c>
      <c r="R54" s="15" t="n">
        <f aca="false">IF(H54=0,0,SUMIFS(通路月營運!$I$2:$I$2509,通路月營運!$B$2:$B$2509,$A54,通路月營運!$D$2:$D$2509,$B54,通路月營運!$H$2:$H$2509,"外送平台")/H54)</f>
        <v>0.579446944417109</v>
      </c>
    </row>
    <row r="55" customFormat="false" ht="15" hidden="false" customHeight="false" outlineLevel="0" collapsed="false">
      <c r="A55" s="4" t="n">
        <v>2026</v>
      </c>
      <c r="B55" s="9" t="s">
        <v>318</v>
      </c>
      <c r="C55" s="12" t="str">
        <f aca="false">INDEX(門市主檔!$B$2:$B$25,MATCH($B55,門市主檔!$A$2:$A$25,0))</f>
        <v>台南中西店</v>
      </c>
      <c r="D55" s="12" t="str">
        <f aca="false">INDEX(門市主檔!$C$2:$C$25,MATCH($B55,門市主檔!$A$2:$A$25,0))</f>
        <v>南區</v>
      </c>
      <c r="E55" s="12" t="str">
        <f aca="false">INDEX(門市主檔!$E$2:$E$25,MATCH($B55,門市主檔!$A$2:$A$25,0))</f>
        <v>標準店</v>
      </c>
      <c r="F55" s="8" t="n">
        <f aca="false">COUNTIFS(月營運明細!$B$2:$B$643,$A55,月營運明細!$D$2:$D$643,$B55)</f>
        <v>9</v>
      </c>
      <c r="G55" s="8" t="n">
        <f aca="false">SUMIFS(月營運明細!$H$2:$H$643,月營運明細!$B$2:$B$643,$A55,月營運明細!$D$2:$D$643,$B55)</f>
        <v>273</v>
      </c>
      <c r="H55" s="14" t="n">
        <f aca="false">SUMIFS(月營運明細!$J$2:$J$643,月營運明細!$B$2:$B$643,$A55,月營運明細!$D$2:$D$643,$B55)</f>
        <v>16956700</v>
      </c>
      <c r="I55" s="14" t="n">
        <f aca="false">SUMIFS(月營運明細!$R$2:$R$643,月營運明細!$B$2:$B$643,$A55,月營運明細!$D$2:$D$643,$B55)</f>
        <v>15162560.5</v>
      </c>
      <c r="J55" s="14" t="n">
        <f aca="false">H55-I55</f>
        <v>1794139.5</v>
      </c>
      <c r="K55" s="15" t="n">
        <f aca="false">IF(H55=0,0,J55/H55)</f>
        <v>0.105807114591872</v>
      </c>
      <c r="L55" s="8" t="n">
        <f aca="false">SUMIFS(月營運明細!$K$2:$K$643,月營運明細!$B$2:$B$643,$A55,月營運明細!$D$2:$D$643,$B55)</f>
        <v>58842</v>
      </c>
      <c r="M55" s="14" t="n">
        <f aca="false">IF(L55=0,0,H55/L55)</f>
        <v>288.173413548146</v>
      </c>
      <c r="N55" s="14" t="n">
        <f aca="false">IF(G55=0,0,H55/G55)</f>
        <v>62112.4542124542</v>
      </c>
      <c r="O55" s="15" t="n">
        <f aca="false">IF(H55=0,0,SUMIFS(月營運明細!$L$2:$L$643,月營運明細!$B$2:$B$643,$A55,月營運明細!$D$2:$D$643,$B55)/H55)</f>
        <v>0.331066775964663</v>
      </c>
      <c r="P55" s="15" t="n">
        <f aca="false">IF(H55=0,0,SUMIFS(月營運明細!$M$2:$M$643,月營運明細!$B$2:$B$643,$A55,月營運明細!$D$2:$D$643,$B55)/H55)</f>
        <v>0.253858356873684</v>
      </c>
      <c r="Q55" s="15" t="n">
        <f aca="false">IF(H55=0,0,SUMIFS(月營運明細!$Q$2:$Q$643,月營運明細!$B$2:$B$643,$A55,月營運明細!$D$2:$D$643,$B55)/H55)</f>
        <v>0.113345196883828</v>
      </c>
      <c r="R55" s="15" t="n">
        <f aca="false">IF(H55=0,0,SUMIFS(通路月營運!$I$2:$I$2509,通路月營運!$B$2:$B$2509,$A55,通路月營運!$D$2:$D$2509,$B55,通路月營運!$H$2:$H$2509,"外送平台")/H55)</f>
        <v>0.328536802561819</v>
      </c>
    </row>
    <row r="56" customFormat="false" ht="15" hidden="false" customHeight="false" outlineLevel="0" collapsed="false">
      <c r="A56" s="4" t="n">
        <v>2026</v>
      </c>
      <c r="B56" s="9" t="s">
        <v>323</v>
      </c>
      <c r="C56" s="12" t="str">
        <f aca="false">INDEX(門市主檔!$B$2:$B$25,MATCH($B56,門市主檔!$A$2:$A$25,0))</f>
        <v>台南東寧店</v>
      </c>
      <c r="D56" s="12" t="str">
        <f aca="false">INDEX(門市主檔!$C$2:$C$25,MATCH($B56,門市主檔!$A$2:$A$25,0))</f>
        <v>南區</v>
      </c>
      <c r="E56" s="12" t="str">
        <f aca="false">INDEX(門市主檔!$E$2:$E$25,MATCH($B56,門市主檔!$A$2:$A$25,0))</f>
        <v>小型店</v>
      </c>
      <c r="F56" s="8" t="n">
        <f aca="false">COUNTIFS(月營運明細!$B$2:$B$643,$A56,月營運明細!$D$2:$D$643,$B56)</f>
        <v>9</v>
      </c>
      <c r="G56" s="8" t="n">
        <f aca="false">SUMIFS(月營運明細!$H$2:$H$643,月營運明細!$B$2:$B$643,$A56,月營運明細!$D$2:$D$643,$B56)</f>
        <v>273</v>
      </c>
      <c r="H56" s="14" t="n">
        <f aca="false">SUMIFS(月營運明細!$J$2:$J$643,月營運明細!$B$2:$B$643,$A56,月營運明細!$D$2:$D$643,$B56)</f>
        <v>13453100</v>
      </c>
      <c r="I56" s="14" t="n">
        <f aca="false">SUMIFS(月營運明細!$R$2:$R$643,月營運明細!$B$2:$B$643,$A56,月營運明細!$D$2:$D$643,$B56)</f>
        <v>11550422.5</v>
      </c>
      <c r="J56" s="14" t="n">
        <f aca="false">H56-I56</f>
        <v>1902677.5</v>
      </c>
      <c r="K56" s="15" t="n">
        <f aca="false">IF(H56=0,0,J56/H56)</f>
        <v>0.14143041380797</v>
      </c>
      <c r="L56" s="8" t="n">
        <f aca="false">SUMIFS(月營運明細!$K$2:$K$643,月營運明細!$B$2:$B$643,$A56,月營運明細!$D$2:$D$643,$B56)</f>
        <v>47649</v>
      </c>
      <c r="M56" s="14" t="n">
        <f aca="false">IF(L56=0,0,H56/L56)</f>
        <v>282.337509706395</v>
      </c>
      <c r="N56" s="14" t="n">
        <f aca="false">IF(G56=0,0,H56/G56)</f>
        <v>49278.7545787546</v>
      </c>
      <c r="O56" s="15" t="n">
        <f aca="false">IF(H56=0,0,SUMIFS(月營運明細!$L$2:$L$643,月營運明細!$B$2:$B$643,$A56,月營運明細!$D$2:$D$643,$B56)/H56)</f>
        <v>0.319814763883417</v>
      </c>
      <c r="P56" s="15" t="n">
        <f aca="false">IF(H56=0,0,SUMIFS(月營運明細!$M$2:$M$643,月營運明細!$B$2:$B$643,$A56,月營運明細!$D$2:$D$643,$B56)/H56)</f>
        <v>0.255777478796709</v>
      </c>
      <c r="Q56" s="15" t="n">
        <f aca="false">IF(H56=0,0,SUMIFS(月營運明細!$Q$2:$Q$643,月營運明細!$B$2:$B$643,$A56,月營運明細!$D$2:$D$643,$B56)/H56)</f>
        <v>0.136698790613316</v>
      </c>
      <c r="R56" s="15" t="n">
        <f aca="false">IF(H56=0,0,SUMIFS(通路月營運!$I$2:$I$2509,通路月營運!$B$2:$B$2509,$A56,通路月營運!$D$2:$D$2509,$B56,通路月營運!$H$2:$H$2509,"外送平台")/H56)</f>
        <v>0.396228378589321</v>
      </c>
    </row>
    <row r="57" customFormat="false" ht="15" hidden="false" customHeight="false" outlineLevel="0" collapsed="false">
      <c r="A57" s="4" t="n">
        <v>2026</v>
      </c>
      <c r="B57" s="9" t="s">
        <v>262</v>
      </c>
      <c r="C57" s="12" t="str">
        <f aca="false">INDEX(門市主檔!$B$2:$B$25,MATCH($B57,門市主檔!$A$2:$A$25,0))</f>
        <v>台北信義旗艦店</v>
      </c>
      <c r="D57" s="12" t="str">
        <f aca="false">INDEX(門市主檔!$C$2:$C$25,MATCH($B57,門市主檔!$A$2:$A$25,0))</f>
        <v>北區</v>
      </c>
      <c r="E57" s="12" t="str">
        <f aca="false">INDEX(門市主檔!$E$2:$E$25,MATCH($B57,門市主檔!$A$2:$A$25,0))</f>
        <v>旗艦店</v>
      </c>
      <c r="F57" s="8" t="n">
        <f aca="false">COUNTIFS(月營運明細!$B$2:$B$643,$A57,月營運明細!$D$2:$D$643,$B57)</f>
        <v>9</v>
      </c>
      <c r="G57" s="8" t="n">
        <f aca="false">SUMIFS(月營運明細!$H$2:$H$643,月營運明細!$B$2:$B$643,$A57,月營運明細!$D$2:$D$643,$B57)</f>
        <v>273</v>
      </c>
      <c r="H57" s="14" t="n">
        <f aca="false">SUMIFS(月營運明細!$J$2:$J$643,月營運明細!$B$2:$B$643,$A57,月營運明細!$D$2:$D$643,$B57)</f>
        <v>30052500</v>
      </c>
      <c r="I57" s="14" t="n">
        <f aca="false">SUMIFS(月營運明細!$R$2:$R$643,月營運明細!$B$2:$B$643,$A57,月營運明細!$D$2:$D$643,$B57)</f>
        <v>28077752</v>
      </c>
      <c r="J57" s="14" t="n">
        <f aca="false">H57-I57</f>
        <v>1974748</v>
      </c>
      <c r="K57" s="15" t="n">
        <f aca="false">IF(H57=0,0,J57/H57)</f>
        <v>0.0657099409366941</v>
      </c>
      <c r="L57" s="8" t="n">
        <f aca="false">SUMIFS(月營運明細!$K$2:$K$643,月營運明細!$B$2:$B$643,$A57,月營運明細!$D$2:$D$643,$B57)</f>
        <v>103315</v>
      </c>
      <c r="M57" s="14" t="n">
        <f aca="false">IF(L57=0,0,H57/L57)</f>
        <v>290.882253303005</v>
      </c>
      <c r="N57" s="14" t="n">
        <f aca="false">IF(G57=0,0,H57/G57)</f>
        <v>110082.417582418</v>
      </c>
      <c r="O57" s="15" t="n">
        <f aca="false">IF(H57=0,0,SUMIFS(月營運明細!$L$2:$L$643,月營運明細!$B$2:$B$643,$A57,月營運明細!$D$2:$D$643,$B57)/H57)</f>
        <v>0.324029614840695</v>
      </c>
      <c r="P57" s="15" t="n">
        <f aca="false">IF(H57=0,0,SUMIFS(月營運明細!$M$2:$M$643,月營運明細!$B$2:$B$643,$A57,月營運明細!$D$2:$D$643,$B57)/H57)</f>
        <v>0.26016471175443</v>
      </c>
      <c r="Q57" s="15" t="n">
        <f aca="false">IF(H57=0,0,SUMIFS(月營運明細!$Q$2:$Q$643,月營運明細!$B$2:$B$643,$A57,月營運明細!$D$2:$D$643,$B57)/H57)</f>
        <v>0.0962200149737959</v>
      </c>
      <c r="R57" s="15" t="n">
        <f aca="false">IF(H57=0,0,SUMIFS(通路月營運!$I$2:$I$2509,通路月營運!$B$2:$B$2509,$A57,通路月營運!$D$2:$D$2509,$B57,通路月營運!$H$2:$H$2509,"外送平台")/H57)</f>
        <v>0.278898594126945</v>
      </c>
    </row>
    <row r="58" customFormat="false" ht="15" hidden="false" customHeight="false" outlineLevel="0" collapsed="false">
      <c r="A58" s="4" t="n">
        <v>2026</v>
      </c>
      <c r="B58" s="9" t="s">
        <v>269</v>
      </c>
      <c r="C58" s="12" t="str">
        <f aca="false">INDEX(門市主檔!$B$2:$B$25,MATCH($B58,門市主檔!$A$2:$A$25,0))</f>
        <v>台北中山店</v>
      </c>
      <c r="D58" s="12" t="str">
        <f aca="false">INDEX(門市主檔!$C$2:$C$25,MATCH($B58,門市主檔!$A$2:$A$25,0))</f>
        <v>北區</v>
      </c>
      <c r="E58" s="12" t="str">
        <f aca="false">INDEX(門市主檔!$E$2:$E$25,MATCH($B58,門市主檔!$A$2:$A$25,0))</f>
        <v>標準店</v>
      </c>
      <c r="F58" s="8" t="n">
        <f aca="false">COUNTIFS(月營運明細!$B$2:$B$643,$A58,月營運明細!$D$2:$D$643,$B58)</f>
        <v>9</v>
      </c>
      <c r="G58" s="8" t="n">
        <f aca="false">SUMIFS(月營運明細!$H$2:$H$643,月營運明細!$B$2:$B$643,$A58,月營運明細!$D$2:$D$643,$B58)</f>
        <v>273</v>
      </c>
      <c r="H58" s="14" t="n">
        <f aca="false">SUMIFS(月營運明細!$J$2:$J$643,月營運明細!$B$2:$B$643,$A58,月營運明細!$D$2:$D$643,$B58)</f>
        <v>22077100</v>
      </c>
      <c r="I58" s="14" t="n">
        <f aca="false">SUMIFS(月營運明細!$R$2:$R$643,月營運明細!$B$2:$B$643,$A58,月營運明細!$D$2:$D$643,$B58)</f>
        <v>19600767</v>
      </c>
      <c r="J58" s="14" t="n">
        <f aca="false">H58-I58</f>
        <v>2476333</v>
      </c>
      <c r="K58" s="15" t="n">
        <f aca="false">IF(H58=0,0,J58/H58)</f>
        <v>0.112167494824954</v>
      </c>
      <c r="L58" s="8" t="n">
        <f aca="false">SUMIFS(月營運明細!$K$2:$K$643,月營運明細!$B$2:$B$643,$A58,月營運明細!$D$2:$D$643,$B58)</f>
        <v>75953</v>
      </c>
      <c r="M58" s="14" t="n">
        <f aca="false">IF(L58=0,0,H58/L58)</f>
        <v>290.667913051492</v>
      </c>
      <c r="N58" s="14" t="n">
        <f aca="false">IF(G58=0,0,H58/G58)</f>
        <v>80868.4981684982</v>
      </c>
      <c r="O58" s="15" t="n">
        <f aca="false">IF(H58=0,0,SUMIFS(月營運明細!$L$2:$L$643,月營運明細!$B$2:$B$643,$A58,月營運明細!$D$2:$D$643,$B58)/H58)</f>
        <v>0.322179996466927</v>
      </c>
      <c r="P58" s="15" t="n">
        <f aca="false">IF(H58=0,0,SUMIFS(月營運明細!$M$2:$M$643,月營運明細!$B$2:$B$643,$A58,月營運明細!$D$2:$D$643,$B58)/H58)</f>
        <v>0.257719537439247</v>
      </c>
      <c r="Q58" s="15" t="n">
        <f aca="false">IF(H58=0,0,SUMIFS(月營運明細!$Q$2:$Q$643,月營運明細!$B$2:$B$643,$A58,月營運明細!$D$2:$D$643,$B58)/H58)</f>
        <v>0.114836957752603</v>
      </c>
      <c r="R58" s="15" t="n">
        <f aca="false">IF(H58=0,0,SUMIFS(通路月營運!$I$2:$I$2509,通路月營運!$B$2:$B$2509,$A58,通路月營運!$D$2:$D$2509,$B58,通路月營運!$H$2:$H$2509,"外送平台")/H58)</f>
        <v>0.332860747108995</v>
      </c>
    </row>
    <row r="59" customFormat="false" ht="15" hidden="false" customHeight="false" outlineLevel="0" collapsed="false">
      <c r="A59" s="4" t="n">
        <v>2026</v>
      </c>
      <c r="B59" s="9" t="s">
        <v>273</v>
      </c>
      <c r="C59" s="12" t="str">
        <f aca="false">INDEX(門市主檔!$B$2:$B$25,MATCH($B59,門市主檔!$A$2:$A$25,0))</f>
        <v>台北東門店</v>
      </c>
      <c r="D59" s="12" t="str">
        <f aca="false">INDEX(門市主檔!$C$2:$C$25,MATCH($B59,門市主檔!$A$2:$A$25,0))</f>
        <v>北區</v>
      </c>
      <c r="E59" s="12" t="str">
        <f aca="false">INDEX(門市主檔!$E$2:$E$25,MATCH($B59,門市主檔!$A$2:$A$25,0))</f>
        <v>小型店</v>
      </c>
      <c r="F59" s="8" t="n">
        <f aca="false">COUNTIFS(月營運明細!$B$2:$B$643,$A59,月營運明細!$D$2:$D$643,$B59)</f>
        <v>9</v>
      </c>
      <c r="G59" s="8" t="n">
        <f aca="false">SUMIFS(月營運明細!$H$2:$H$643,月營運明細!$B$2:$B$643,$A59,月營運明細!$D$2:$D$643,$B59)</f>
        <v>273</v>
      </c>
      <c r="H59" s="14" t="n">
        <f aca="false">SUMIFS(月營運明細!$J$2:$J$643,月營運明細!$B$2:$B$643,$A59,月營運明細!$D$2:$D$643,$B59)</f>
        <v>15218200</v>
      </c>
      <c r="I59" s="14" t="n">
        <f aca="false">SUMIFS(月營運明細!$R$2:$R$643,月營運明細!$B$2:$B$643,$A59,月營運明細!$D$2:$D$643,$B59)</f>
        <v>13218725.5</v>
      </c>
      <c r="J59" s="14" t="n">
        <f aca="false">H59-I59</f>
        <v>1999474.5</v>
      </c>
      <c r="K59" s="15" t="n">
        <f aca="false">IF(H59=0,0,J59/H59)</f>
        <v>0.131387056287866</v>
      </c>
      <c r="L59" s="8" t="n">
        <f aca="false">SUMIFS(月營運明細!$K$2:$K$643,月營運明細!$B$2:$B$643,$A59,月營運明細!$D$2:$D$643,$B59)</f>
        <v>52997</v>
      </c>
      <c r="M59" s="14" t="n">
        <f aca="false">IF(L59=0,0,H59/L59)</f>
        <v>287.152102949224</v>
      </c>
      <c r="N59" s="14" t="n">
        <f aca="false">IF(G59=0,0,H59/G59)</f>
        <v>55744.3223443224</v>
      </c>
      <c r="O59" s="15" t="n">
        <f aca="false">IF(H59=0,0,SUMIFS(月營運明細!$L$2:$L$643,月營運明細!$B$2:$B$643,$A59,月營運明細!$D$2:$D$643,$B59)/H59)</f>
        <v>0.330656713671788</v>
      </c>
      <c r="P59" s="15" t="n">
        <f aca="false">IF(H59=0,0,SUMIFS(月營運明細!$M$2:$M$643,月營運明細!$B$2:$B$643,$A59,月營運明細!$D$2:$D$643,$B59)/H59)</f>
        <v>0.255417854936852</v>
      </c>
      <c r="Q59" s="15" t="n">
        <f aca="false">IF(H59=0,0,SUMIFS(月營運明細!$Q$2:$Q$643,月營運明細!$B$2:$B$643,$A59,月營運明細!$D$2:$D$643,$B59)/H59)</f>
        <v>0.138014055538763</v>
      </c>
      <c r="R59" s="15" t="n">
        <f aca="false">IF(H59=0,0,SUMIFS(通路月營運!$I$2:$I$2509,通路月營運!$B$2:$B$2509,$A59,通路月營運!$D$2:$D$2509,$B59,通路月營運!$H$2:$H$2509,"外送平台")/H59)</f>
        <v>0.400040740692066</v>
      </c>
    </row>
    <row r="60" customFormat="false" ht="15" hidden="false" customHeight="false" outlineLevel="0" collapsed="false">
      <c r="A60" s="4" t="n">
        <v>2026</v>
      </c>
      <c r="B60" s="9" t="s">
        <v>277</v>
      </c>
      <c r="C60" s="12" t="str">
        <f aca="false">INDEX(門市主檔!$B$2:$B$25,MATCH($B60,門市主檔!$A$2:$A$25,0))</f>
        <v>台北松江店</v>
      </c>
      <c r="D60" s="12" t="str">
        <f aca="false">INDEX(門市主檔!$C$2:$C$25,MATCH($B60,門市主檔!$A$2:$A$25,0))</f>
        <v>北區</v>
      </c>
      <c r="E60" s="12" t="str">
        <f aca="false">INDEX(門市主檔!$E$2:$E$25,MATCH($B60,門市主檔!$A$2:$A$25,0))</f>
        <v>外帶專門店</v>
      </c>
      <c r="F60" s="8" t="n">
        <f aca="false">COUNTIFS(月營運明細!$B$2:$B$643,$A60,月營運明細!$D$2:$D$643,$B60)</f>
        <v>9</v>
      </c>
      <c r="G60" s="8" t="n">
        <f aca="false">SUMIFS(月營運明細!$H$2:$H$643,月營運明細!$B$2:$B$643,$A60,月營運明細!$D$2:$D$643,$B60)</f>
        <v>273</v>
      </c>
      <c r="H60" s="14" t="n">
        <f aca="false">SUMIFS(月營運明細!$J$2:$J$643,月營運明細!$B$2:$B$643,$A60,月營運明細!$D$2:$D$643,$B60)</f>
        <v>12031200</v>
      </c>
      <c r="I60" s="14" t="n">
        <f aca="false">SUMIFS(月營運明細!$R$2:$R$643,月營運明細!$B$2:$B$643,$A60,月營運明細!$D$2:$D$643,$B60)</f>
        <v>10986548.5</v>
      </c>
      <c r="J60" s="14" t="n">
        <f aca="false">H60-I60</f>
        <v>1044651.5</v>
      </c>
      <c r="K60" s="15" t="n">
        <f aca="false">IF(H60=0,0,J60/H60)</f>
        <v>0.0868285374692466</v>
      </c>
      <c r="L60" s="8" t="n">
        <f aca="false">SUMIFS(月營運明細!$K$2:$K$643,月營運明細!$B$2:$B$643,$A60,月營運明細!$D$2:$D$643,$B60)</f>
        <v>44737</v>
      </c>
      <c r="M60" s="14" t="n">
        <f aca="false">IF(L60=0,0,H60/L60)</f>
        <v>268.931756711447</v>
      </c>
      <c r="N60" s="14" t="n">
        <f aca="false">IF(G60=0,0,H60/G60)</f>
        <v>44070.3296703297</v>
      </c>
      <c r="O60" s="15" t="n">
        <f aca="false">IF(H60=0,0,SUMIFS(月營運明細!$L$2:$L$643,月營運明細!$B$2:$B$643,$A60,月營運明細!$D$2:$D$643,$B60)/H60)</f>
        <v>0.322627834297493</v>
      </c>
      <c r="P60" s="15" t="n">
        <f aca="false">IF(H60=0,0,SUMIFS(月營運明細!$M$2:$M$643,月營運明細!$B$2:$B$643,$A60,月營運明細!$D$2:$D$643,$B60)/H60)</f>
        <v>0.252668063036106</v>
      </c>
      <c r="Q60" s="15" t="n">
        <f aca="false">IF(H60=0,0,SUMIFS(月營運明細!$Q$2:$Q$643,月營運明細!$B$2:$B$643,$A60,月營運明細!$D$2:$D$643,$B60)/H60)</f>
        <v>0.204206438260523</v>
      </c>
      <c r="R60" s="15" t="n">
        <f aca="false">IF(H60=0,0,SUMIFS(通路月營運!$I$2:$I$2509,通路月營運!$B$2:$B$2509,$A60,通路月營運!$D$2:$D$2509,$B60,通路月營運!$H$2:$H$2509,"外送平台")/H60)</f>
        <v>0.591902719595718</v>
      </c>
    </row>
    <row r="61" customFormat="false" ht="15" hidden="false" customHeight="false" outlineLevel="0" collapsed="false">
      <c r="A61" s="4" t="n">
        <v>2026</v>
      </c>
      <c r="B61" s="9" t="s">
        <v>288</v>
      </c>
      <c r="C61" s="12" t="str">
        <f aca="false">INDEX(門市主檔!$B$2:$B$25,MATCH($B61,門市主檔!$A$2:$A$25,0))</f>
        <v>桃園中壢店</v>
      </c>
      <c r="D61" s="12" t="str">
        <f aca="false">INDEX(門市主檔!$C$2:$C$25,MATCH($B61,門市主檔!$A$2:$A$25,0))</f>
        <v>北區</v>
      </c>
      <c r="E61" s="12" t="str">
        <f aca="false">INDEX(門市主檔!$E$2:$E$25,MATCH($B61,門市主檔!$A$2:$A$25,0))</f>
        <v>標準店</v>
      </c>
      <c r="F61" s="8" t="n">
        <f aca="false">COUNTIFS(月營運明細!$B$2:$B$643,$A61,月營運明細!$D$2:$D$643,$B61)</f>
        <v>9</v>
      </c>
      <c r="G61" s="8" t="n">
        <f aca="false">SUMIFS(月營運明細!$H$2:$H$643,月營運明細!$B$2:$B$643,$A61,月營運明細!$D$2:$D$643,$B61)</f>
        <v>273</v>
      </c>
      <c r="H61" s="14" t="n">
        <f aca="false">SUMIFS(月營運明細!$J$2:$J$643,月營運明細!$B$2:$B$643,$A61,月營運明細!$D$2:$D$643,$B61)</f>
        <v>18913000</v>
      </c>
      <c r="I61" s="14" t="n">
        <f aca="false">SUMIFS(月營運明細!$R$2:$R$643,月營運明細!$B$2:$B$643,$A61,月營運明細!$D$2:$D$643,$B61)</f>
        <v>16580418</v>
      </c>
      <c r="J61" s="14" t="n">
        <f aca="false">H61-I61</f>
        <v>2332582</v>
      </c>
      <c r="K61" s="15" t="n">
        <f aca="false">IF(H61=0,0,J61/H61)</f>
        <v>0.123332205361392</v>
      </c>
      <c r="L61" s="8" t="n">
        <f aca="false">SUMIFS(月營運明細!$K$2:$K$643,月營運明細!$B$2:$B$643,$A61,月營運明細!$D$2:$D$643,$B61)</f>
        <v>66438</v>
      </c>
      <c r="M61" s="14" t="n">
        <f aca="false">IF(L61=0,0,H61/L61)</f>
        <v>284.671422980824</v>
      </c>
      <c r="N61" s="14" t="n">
        <f aca="false">IF(G61=0,0,H61/G61)</f>
        <v>69278.3882783883</v>
      </c>
      <c r="O61" s="15" t="n">
        <f aca="false">IF(H61=0,0,SUMIFS(月營運明細!$L$2:$L$643,月營運明細!$B$2:$B$643,$A61,月營運明細!$D$2:$D$643,$B61)/H61)</f>
        <v>0.3273779939724</v>
      </c>
      <c r="P61" s="15" t="n">
        <f aca="false">IF(H61=0,0,SUMIFS(月營運明細!$M$2:$M$643,月營運明細!$B$2:$B$643,$A61,月營運明細!$D$2:$D$643,$B61)/H61)</f>
        <v>0.253666790038598</v>
      </c>
      <c r="Q61" s="15" t="n">
        <f aca="false">IF(H61=0,0,SUMIFS(月營運明細!$Q$2:$Q$643,月營運明細!$B$2:$B$643,$A61,月營運明細!$D$2:$D$643,$B61)/H61)</f>
        <v>0.113541902395178</v>
      </c>
      <c r="R61" s="15" t="n">
        <f aca="false">IF(H61=0,0,SUMIFS(通路月營運!$I$2:$I$2509,通路月營運!$B$2:$B$2509,$A61,通路月營運!$D$2:$D$2509,$B61,通路月營運!$H$2:$H$2509,"外送平台")/H61)</f>
        <v>0.329106963464284</v>
      </c>
    </row>
    <row r="62" customFormat="false" ht="15" hidden="false" customHeight="false" outlineLevel="0" collapsed="false">
      <c r="A62" s="4" t="n">
        <v>2026</v>
      </c>
      <c r="B62" s="9" t="s">
        <v>292</v>
      </c>
      <c r="C62" s="12" t="str">
        <f aca="false">INDEX(門市主檔!$B$2:$B$25,MATCH($B62,門市主檔!$A$2:$A$25,0))</f>
        <v>桃園藝文店</v>
      </c>
      <c r="D62" s="12" t="str">
        <f aca="false">INDEX(門市主檔!$C$2:$C$25,MATCH($B62,門市主檔!$A$2:$A$25,0))</f>
        <v>北區</v>
      </c>
      <c r="E62" s="12" t="str">
        <f aca="false">INDEX(門市主檔!$E$2:$E$25,MATCH($B62,門市主檔!$A$2:$A$25,0))</f>
        <v>標準店</v>
      </c>
      <c r="F62" s="8" t="n">
        <f aca="false">COUNTIFS(月營運明細!$B$2:$B$643,$A62,月營運明細!$D$2:$D$643,$B62)</f>
        <v>9</v>
      </c>
      <c r="G62" s="8" t="n">
        <f aca="false">SUMIFS(月營運明細!$H$2:$H$643,月營運明細!$B$2:$B$643,$A62,月營運明細!$D$2:$D$643,$B62)</f>
        <v>273</v>
      </c>
      <c r="H62" s="14" t="n">
        <f aca="false">SUMIFS(月營運明細!$J$2:$J$643,月營運明細!$B$2:$B$643,$A62,月營運明細!$D$2:$D$643,$B62)</f>
        <v>17332900</v>
      </c>
      <c r="I62" s="14" t="n">
        <f aca="false">SUMIFS(月營運明細!$R$2:$R$643,月營運明細!$B$2:$B$643,$A62,月營運明細!$D$2:$D$643,$B62)</f>
        <v>15062406</v>
      </c>
      <c r="J62" s="14" t="n">
        <f aca="false">H62-I62</f>
        <v>2270494</v>
      </c>
      <c r="K62" s="15" t="n">
        <f aca="false">IF(H62=0,0,J62/H62)</f>
        <v>0.130993313294371</v>
      </c>
      <c r="L62" s="8" t="n">
        <f aca="false">SUMIFS(月營運明細!$K$2:$K$643,月營運明細!$B$2:$B$643,$A62,月營運明細!$D$2:$D$643,$B62)</f>
        <v>60952</v>
      </c>
      <c r="M62" s="14" t="n">
        <f aca="false">IF(L62=0,0,H62/L62)</f>
        <v>284.369667935425</v>
      </c>
      <c r="N62" s="14" t="n">
        <f aca="false">IF(G62=0,0,H62/G62)</f>
        <v>63490.4761904762</v>
      </c>
      <c r="O62" s="15" t="n">
        <f aca="false">IF(H62=0,0,SUMIFS(月營運明細!$L$2:$L$643,月營運明細!$B$2:$B$643,$A62,月營運明細!$D$2:$D$643,$B62)/H62)</f>
        <v>0.318042566448777</v>
      </c>
      <c r="P62" s="15" t="n">
        <f aca="false">IF(H62=0,0,SUMIFS(月營運明細!$M$2:$M$643,月營運明細!$B$2:$B$643,$A62,月營運明細!$D$2:$D$643,$B62)/H62)</f>
        <v>0.256344870160216</v>
      </c>
      <c r="Q62" s="15" t="n">
        <f aca="false">IF(H62=0,0,SUMIFS(月營運明細!$Q$2:$Q$643,月營運明細!$B$2:$B$643,$A62,月營運明細!$D$2:$D$643,$B62)/H62)</f>
        <v>0.113749343733593</v>
      </c>
      <c r="R62" s="15" t="n">
        <f aca="false">IF(H62=0,0,SUMIFS(通路月營運!$I$2:$I$2509,通路月營運!$B$2:$B$2509,$A62,通路月營運!$D$2:$D$2509,$B62,通路月營運!$H$2:$H$2509,"外送平台")/H62)</f>
        <v>0.329708242706068</v>
      </c>
    </row>
    <row r="63" customFormat="false" ht="15" hidden="false" customHeight="false" outlineLevel="0" collapsed="false">
      <c r="A63" s="4" t="n">
        <v>2026</v>
      </c>
      <c r="B63" s="9" t="s">
        <v>315</v>
      </c>
      <c r="C63" s="12" t="str">
        <f aca="false">INDEX(門市主檔!$B$2:$B$25,MATCH($B63,門市主檔!$A$2:$A$25,0))</f>
        <v>雲林斗六店</v>
      </c>
      <c r="D63" s="12" t="str">
        <f aca="false">INDEX(門市主檔!$C$2:$C$25,MATCH($B63,門市主檔!$A$2:$A$25,0))</f>
        <v>中區</v>
      </c>
      <c r="E63" s="12" t="str">
        <f aca="false">INDEX(門市主檔!$E$2:$E$25,MATCH($B63,門市主檔!$A$2:$A$25,0))</f>
        <v>標準店</v>
      </c>
      <c r="F63" s="8" t="n">
        <f aca="false">COUNTIFS(月營運明細!$B$2:$B$643,$A63,月營運明細!$D$2:$D$643,$B63)</f>
        <v>9</v>
      </c>
      <c r="G63" s="8" t="n">
        <f aca="false">SUMIFS(月營運明細!$H$2:$H$643,月營運明細!$B$2:$B$643,$A63,月營運明細!$D$2:$D$643,$B63)</f>
        <v>273</v>
      </c>
      <c r="H63" s="14" t="n">
        <f aca="false">SUMIFS(月營運明細!$J$2:$J$643,月營運明細!$B$2:$B$643,$A63,月營運明細!$D$2:$D$643,$B63)</f>
        <v>14896300</v>
      </c>
      <c r="I63" s="14" t="n">
        <f aca="false">SUMIFS(月營運明細!$R$2:$R$643,月營運明細!$B$2:$B$643,$A63,月營運明細!$D$2:$D$643,$B63)</f>
        <v>13121195</v>
      </c>
      <c r="J63" s="14" t="n">
        <f aca="false">H63-I63</f>
        <v>1775105</v>
      </c>
      <c r="K63" s="15" t="n">
        <f aca="false">IF(H63=0,0,J63/H63)</f>
        <v>0.119164154857246</v>
      </c>
      <c r="L63" s="8" t="n">
        <f aca="false">SUMIFS(月營運明細!$K$2:$K$643,月營運明細!$B$2:$B$643,$A63,月營運明細!$D$2:$D$643,$B63)</f>
        <v>51733</v>
      </c>
      <c r="M63" s="14" t="n">
        <f aca="false">IF(L63=0,0,H63/L63)</f>
        <v>287.945798619836</v>
      </c>
      <c r="N63" s="14" t="n">
        <f aca="false">IF(G63=0,0,H63/G63)</f>
        <v>54565.2014652015</v>
      </c>
      <c r="O63" s="15" t="n">
        <f aca="false">IF(H63=0,0,SUMIFS(月營運明細!$L$2:$L$643,月營運明細!$B$2:$B$643,$A63,月營運明細!$D$2:$D$643,$B63)/H63)</f>
        <v>0.32151608117452</v>
      </c>
      <c r="P63" s="15" t="n">
        <f aca="false">IF(H63=0,0,SUMIFS(月營運明細!$M$2:$M$643,月營運明細!$B$2:$B$643,$A63,月營運明細!$D$2:$D$643,$B63)/H63)</f>
        <v>0.2632264387801</v>
      </c>
      <c r="Q63" s="15" t="n">
        <f aca="false">IF(H63=0,0,SUMIFS(月營運明細!$Q$2:$Q$643,月營運明細!$B$2:$B$643,$A63,月營運明細!$D$2:$D$643,$B63)/H63)</f>
        <v>0.114665722360586</v>
      </c>
      <c r="R63" s="15" t="n">
        <f aca="false">IF(H63=0,0,SUMIFS(通路月營運!$I$2:$I$2509,通路月營運!$B$2:$B$2509,$A63,通路月營運!$D$2:$D$2509,$B63,通路月營運!$H$2:$H$2509,"外送平台")/H63)</f>
        <v>0.33236441263938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7" min="5" style="0" width="14"/>
    <col collapsed="false" customWidth="true" hidden="false" outlineLevel="0" max="10" min="8" style="0" width="12"/>
    <col collapsed="false" customWidth="true" hidden="false" outlineLevel="0" max="11" min="11" style="0" width="15"/>
    <col collapsed="false" customWidth="true" hidden="false" outlineLevel="0" max="12" min="12" style="0" width="14"/>
    <col collapsed="false" customWidth="true" hidden="false" outlineLevel="0" max="15" min="13" style="0" width="13"/>
  </cols>
  <sheetData>
    <row r="1" customFormat="false" ht="31.5" hidden="false" customHeight="true" outlineLevel="0" collapsed="false">
      <c r="A1" s="1" t="s">
        <v>79</v>
      </c>
      <c r="B1" s="1" t="s">
        <v>58</v>
      </c>
      <c r="C1" s="1" t="s">
        <v>84</v>
      </c>
      <c r="D1" s="1" t="s">
        <v>244</v>
      </c>
      <c r="E1" s="1" t="s">
        <v>158</v>
      </c>
      <c r="F1" s="1" t="s">
        <v>200</v>
      </c>
      <c r="G1" s="1" t="s">
        <v>203</v>
      </c>
      <c r="H1" s="1" t="s">
        <v>206</v>
      </c>
      <c r="I1" s="1" t="s">
        <v>165</v>
      </c>
      <c r="J1" s="1" t="s">
        <v>216</v>
      </c>
      <c r="K1" s="1" t="s">
        <v>247</v>
      </c>
      <c r="L1" s="1" t="s">
        <v>249</v>
      </c>
      <c r="M1" s="1" t="s">
        <v>240</v>
      </c>
      <c r="N1" s="1" t="s">
        <v>251</v>
      </c>
      <c r="O1" s="1" t="s">
        <v>253</v>
      </c>
    </row>
    <row r="2" customFormat="false" ht="15" hidden="false" customHeight="false" outlineLevel="0" collapsed="false">
      <c r="A2" s="12" t="str">
        <f aca="false">月曆參數!A2</f>
        <v>2024-01</v>
      </c>
      <c r="B2" s="16" t="n">
        <f aca="false">月曆參數!B2</f>
        <v>2024</v>
      </c>
      <c r="C2" s="16" t="n">
        <f aca="false">月曆參數!C2</f>
        <v>1</v>
      </c>
      <c r="D2" s="8" t="n">
        <f aca="false">COUNTIFS(月營運明細!$A$2:$A$643,$A2)</f>
        <v>17</v>
      </c>
      <c r="E2" s="14" t="n">
        <f aca="false">SUMIFS(月營運明細!$J$2:$J$643,月營運明細!$A$2:$A$643,$A2)</f>
        <v>23007900</v>
      </c>
      <c r="F2" s="14" t="n">
        <f aca="false">SUMIFS(月營運明細!$R$2:$R$643,月營運明細!$A$2:$A$643,$A2)</f>
        <v>22158970</v>
      </c>
      <c r="G2" s="14" t="n">
        <f aca="false">E2-F2</f>
        <v>848930</v>
      </c>
      <c r="H2" s="15" t="n">
        <f aca="false">IF(E2=0,0,G2/E2)</f>
        <v>0.0368973265704389</v>
      </c>
      <c r="I2" s="8" t="n">
        <f aca="false">SUMIFS(月營運明細!$K$2:$K$643,月營運明細!$A$2:$A$643,$A2)</f>
        <v>81096</v>
      </c>
      <c r="J2" s="14" t="n">
        <f aca="false">IF(I2=0,0,E2/I2)</f>
        <v>283.71189701095</v>
      </c>
      <c r="K2" s="14" t="n">
        <f aca="false">IF(D2=0,0,E2/D2)</f>
        <v>1353405.88235294</v>
      </c>
      <c r="L2" s="14" t="n">
        <f aca="false">SUMIFS(通路月營運!$I$2:$I$2509,通路月營運!$A$2:$A$2509,$A2,通路月營運!$H$2:$H$2509,"外送平台")</f>
        <v>7809000</v>
      </c>
      <c r="M2" s="15" t="n">
        <f aca="false">IF(E2=0,0,L2/E2)</f>
        <v>0.339405160836061</v>
      </c>
      <c r="N2" s="15"/>
      <c r="O2" s="15"/>
    </row>
    <row r="3" customFormat="false" ht="15" hidden="false" customHeight="false" outlineLevel="0" collapsed="false">
      <c r="A3" s="12" t="str">
        <f aca="false">月曆參數!A3</f>
        <v>2024-02</v>
      </c>
      <c r="B3" s="16" t="n">
        <f aca="false">月曆參數!B3</f>
        <v>2024</v>
      </c>
      <c r="C3" s="16" t="n">
        <f aca="false">月曆參數!C3</f>
        <v>2</v>
      </c>
      <c r="D3" s="8" t="n">
        <f aca="false">COUNTIFS(月營運明細!$A$2:$A$643,$A3)</f>
        <v>17</v>
      </c>
      <c r="E3" s="14" t="n">
        <f aca="false">SUMIFS(月營運明細!$J$2:$J$643,月營運明細!$A$2:$A$643,$A3)</f>
        <v>26673100</v>
      </c>
      <c r="F3" s="14" t="n">
        <f aca="false">SUMIFS(月營運明細!$R$2:$R$643,月營運明細!$A$2:$A$643,$A3)</f>
        <v>25188872</v>
      </c>
      <c r="G3" s="14" t="n">
        <f aca="false">E3-F3</f>
        <v>1484228</v>
      </c>
      <c r="H3" s="15" t="n">
        <f aca="false">IF(E3=0,0,G3/E3)</f>
        <v>0.0556451256134458</v>
      </c>
      <c r="I3" s="8" t="n">
        <f aca="false">SUMIFS(月營運明細!$K$2:$K$643,月營運明細!$A$2:$A$643,$A3)</f>
        <v>93799</v>
      </c>
      <c r="J3" s="14" t="n">
        <f aca="false">IF(I3=0,0,E3/I3)</f>
        <v>284.364438853293</v>
      </c>
      <c r="K3" s="14" t="n">
        <f aca="false">IF(D3=0,0,E3/D3)</f>
        <v>1569005.88235294</v>
      </c>
      <c r="L3" s="14" t="n">
        <f aca="false">SUMIFS(通路月營運!$I$2:$I$2509,通路月營運!$A$2:$A$2509,$A3,通路月營運!$H$2:$H$2509,"外送平台")</f>
        <v>9098400</v>
      </c>
      <c r="M3" s="15" t="n">
        <f aca="false">IF(E3=0,0,L3/E3)</f>
        <v>0.341107707765502</v>
      </c>
      <c r="N3" s="15" t="n">
        <f aca="false">IF(E2=0,0,E3/E2-1)</f>
        <v>0.159301805032185</v>
      </c>
      <c r="O3" s="15"/>
    </row>
    <row r="4" customFormat="false" ht="15" hidden="false" customHeight="false" outlineLevel="0" collapsed="false">
      <c r="A4" s="12" t="str">
        <f aca="false">月曆參數!A4</f>
        <v>2024-03</v>
      </c>
      <c r="B4" s="16" t="n">
        <f aca="false">月曆參數!B4</f>
        <v>2024</v>
      </c>
      <c r="C4" s="16" t="n">
        <f aca="false">月曆參數!C4</f>
        <v>3</v>
      </c>
      <c r="D4" s="8" t="n">
        <f aca="false">COUNTIFS(月營運明細!$A$2:$A$643,$A4)</f>
        <v>17</v>
      </c>
      <c r="E4" s="14" t="n">
        <f aca="false">SUMIFS(月營運明細!$J$2:$J$643,月營運明細!$A$2:$A$643,$A4)</f>
        <v>28505800</v>
      </c>
      <c r="F4" s="14" t="n">
        <f aca="false">SUMIFS(月營運明細!$R$2:$R$643,月營運明細!$A$2:$A$643,$A4)</f>
        <v>25992185</v>
      </c>
      <c r="G4" s="14" t="n">
        <f aca="false">E4-F4</f>
        <v>2513615</v>
      </c>
      <c r="H4" s="15" t="n">
        <f aca="false">IF(E4=0,0,G4/E4)</f>
        <v>0.08817907232914</v>
      </c>
      <c r="I4" s="8" t="n">
        <f aca="false">SUMIFS(月營運明細!$K$2:$K$643,月營運明細!$A$2:$A$643,$A4)</f>
        <v>99927</v>
      </c>
      <c r="J4" s="14" t="n">
        <f aca="false">IF(I4=0,0,E4/I4)</f>
        <v>285.266244358382</v>
      </c>
      <c r="K4" s="14" t="n">
        <f aca="false">IF(D4=0,0,E4/D4)</f>
        <v>1676811.76470588</v>
      </c>
      <c r="L4" s="14" t="n">
        <f aca="false">SUMIFS(通路月營運!$I$2:$I$2509,通路月營運!$A$2:$A$2509,$A4,通路月營運!$H$2:$H$2509,"外送平台")</f>
        <v>9544500</v>
      </c>
      <c r="M4" s="15" t="n">
        <f aca="false">IF(E4=0,0,L4/E4)</f>
        <v>0.334826596692603</v>
      </c>
      <c r="N4" s="15" t="n">
        <f aca="false">IF(E3=0,0,E4/E3-1)</f>
        <v>0.0687096737911979</v>
      </c>
      <c r="O4" s="15"/>
    </row>
    <row r="5" customFormat="false" ht="15" hidden="false" customHeight="false" outlineLevel="0" collapsed="false">
      <c r="A5" s="12" t="str">
        <f aca="false">月曆參數!A5</f>
        <v>2024-04</v>
      </c>
      <c r="B5" s="16" t="n">
        <f aca="false">月曆參數!B5</f>
        <v>2024</v>
      </c>
      <c r="C5" s="16" t="n">
        <f aca="false">月曆參數!C5</f>
        <v>4</v>
      </c>
      <c r="D5" s="8" t="n">
        <f aca="false">COUNTIFS(月營運明細!$A$2:$A$643,$A5)</f>
        <v>18</v>
      </c>
      <c r="E5" s="14" t="n">
        <f aca="false">SUMIFS(月營運明細!$J$2:$J$643,月營運明細!$A$2:$A$643,$A5)</f>
        <v>31634100</v>
      </c>
      <c r="F5" s="14" t="n">
        <f aca="false">SUMIFS(月營運明細!$R$2:$R$643,月營運明細!$A$2:$A$643,$A5)</f>
        <v>28722330</v>
      </c>
      <c r="G5" s="14" t="n">
        <f aca="false">E5-F5</f>
        <v>2911770</v>
      </c>
      <c r="H5" s="15" t="n">
        <f aca="false">IF(E5=0,0,G5/E5)</f>
        <v>0.0920452928959572</v>
      </c>
      <c r="I5" s="8" t="n">
        <f aca="false">SUMIFS(月營運明細!$K$2:$K$643,月營運明細!$A$2:$A$643,$A5)</f>
        <v>109674</v>
      </c>
      <c r="J5" s="14" t="n">
        <f aca="false">IF(I5=0,0,E5/I5)</f>
        <v>288.437551288364</v>
      </c>
      <c r="K5" s="14" t="n">
        <f aca="false">IF(D5=0,0,E5/D5)</f>
        <v>1757450</v>
      </c>
      <c r="L5" s="14" t="n">
        <f aca="false">SUMIFS(通路月營運!$I$2:$I$2509,通路月營運!$A$2:$A$2509,$A5,通路月營運!$H$2:$H$2509,"外送平台")</f>
        <v>10591000</v>
      </c>
      <c r="M5" s="15" t="n">
        <f aca="false">IF(E5=0,0,L5/E5)</f>
        <v>0.334796943804312</v>
      </c>
      <c r="N5" s="15" t="n">
        <f aca="false">IF(E4=0,0,E5/E4-1)</f>
        <v>0.109742578703282</v>
      </c>
      <c r="O5" s="15"/>
    </row>
    <row r="6" customFormat="false" ht="15" hidden="false" customHeight="false" outlineLevel="0" collapsed="false">
      <c r="A6" s="12" t="str">
        <f aca="false">月曆參數!A6</f>
        <v>2024-05</v>
      </c>
      <c r="B6" s="16" t="n">
        <f aca="false">月曆參數!B6</f>
        <v>2024</v>
      </c>
      <c r="C6" s="16" t="n">
        <f aca="false">月曆參數!C6</f>
        <v>5</v>
      </c>
      <c r="D6" s="8" t="n">
        <f aca="false">COUNTIFS(月營運明細!$A$2:$A$643,$A6)</f>
        <v>18</v>
      </c>
      <c r="E6" s="14" t="n">
        <f aca="false">SUMIFS(月營運明細!$J$2:$J$643,月營運明細!$A$2:$A$643,$A6)</f>
        <v>34150300</v>
      </c>
      <c r="F6" s="14" t="n">
        <f aca="false">SUMIFS(月營運明細!$R$2:$R$643,月營運明細!$A$2:$A$643,$A6)</f>
        <v>30633061</v>
      </c>
      <c r="G6" s="14" t="n">
        <f aca="false">E6-F6</f>
        <v>3517239</v>
      </c>
      <c r="H6" s="15" t="n">
        <f aca="false">IF(E6=0,0,G6/E6)</f>
        <v>0.102992916606882</v>
      </c>
      <c r="I6" s="8" t="n">
        <f aca="false">SUMIFS(月營運明細!$K$2:$K$643,月營運明細!$A$2:$A$643,$A6)</f>
        <v>118595</v>
      </c>
      <c r="J6" s="14" t="n">
        <f aca="false">IF(I6=0,0,E6/I6)</f>
        <v>287.957333783043</v>
      </c>
      <c r="K6" s="14" t="n">
        <f aca="false">IF(D6=0,0,E6/D6)</f>
        <v>1897238.88888889</v>
      </c>
      <c r="L6" s="14" t="n">
        <f aca="false">SUMIFS(通路月營運!$I$2:$I$2509,通路月營運!$A$2:$A$2509,$A6,通路月營運!$H$2:$H$2509,"外送平台")</f>
        <v>11601700</v>
      </c>
      <c r="M6" s="15" t="n">
        <f aca="false">IF(E6=0,0,L6/E6)</f>
        <v>0.339724687630855</v>
      </c>
      <c r="N6" s="15" t="n">
        <f aca="false">IF(E5=0,0,E6/E5-1)</f>
        <v>0.0795407487489765</v>
      </c>
      <c r="O6" s="15"/>
    </row>
    <row r="7" customFormat="false" ht="15" hidden="false" customHeight="false" outlineLevel="0" collapsed="false">
      <c r="A7" s="12" t="str">
        <f aca="false">月曆參數!A7</f>
        <v>2024-06</v>
      </c>
      <c r="B7" s="16" t="n">
        <f aca="false">月曆參數!B7</f>
        <v>2024</v>
      </c>
      <c r="C7" s="16" t="n">
        <f aca="false">月曆參數!C7</f>
        <v>6</v>
      </c>
      <c r="D7" s="8" t="n">
        <f aca="false">COUNTIFS(月營運明細!$A$2:$A$643,$A7)</f>
        <v>18</v>
      </c>
      <c r="E7" s="14" t="n">
        <f aca="false">SUMIFS(月營運明細!$J$2:$J$643,月營運明細!$A$2:$A$643,$A7)</f>
        <v>33775900</v>
      </c>
      <c r="F7" s="14" t="n">
        <f aca="false">SUMIFS(月營運明細!$R$2:$R$643,月營運明細!$A$2:$A$643,$A7)</f>
        <v>30503128</v>
      </c>
      <c r="G7" s="14" t="n">
        <f aca="false">E7-F7</f>
        <v>3272772</v>
      </c>
      <c r="H7" s="15" t="n">
        <f aca="false">IF(E7=0,0,G7/E7)</f>
        <v>0.0968966630052789</v>
      </c>
      <c r="I7" s="8" t="n">
        <f aca="false">SUMIFS(月營運明細!$K$2:$K$643,月營運明細!$A$2:$A$643,$A7)</f>
        <v>118620</v>
      </c>
      <c r="J7" s="14" t="n">
        <f aca="false">IF(I7=0,0,E7/I7)</f>
        <v>284.740347327601</v>
      </c>
      <c r="K7" s="14" t="n">
        <f aca="false">IF(D7=0,0,E7/D7)</f>
        <v>1876438.88888889</v>
      </c>
      <c r="L7" s="14" t="n">
        <f aca="false">SUMIFS(通路月營運!$I$2:$I$2509,通路月營運!$A$2:$A$2509,$A7,通路月營運!$H$2:$H$2509,"外送平台")</f>
        <v>11301600</v>
      </c>
      <c r="M7" s="15" t="n">
        <f aca="false">IF(E7=0,0,L7/E7)</f>
        <v>0.334605443526301</v>
      </c>
      <c r="N7" s="15" t="n">
        <f aca="false">IF(E6=0,0,E7/E6-1)</f>
        <v>-0.0109633004688099</v>
      </c>
      <c r="O7" s="15"/>
    </row>
    <row r="8" customFormat="false" ht="15" hidden="false" customHeight="false" outlineLevel="0" collapsed="false">
      <c r="A8" s="12" t="str">
        <f aca="false">月曆參數!A8</f>
        <v>2024-07</v>
      </c>
      <c r="B8" s="16" t="n">
        <f aca="false">月曆參數!B8</f>
        <v>2024</v>
      </c>
      <c r="C8" s="16" t="n">
        <f aca="false">月曆參數!C8</f>
        <v>7</v>
      </c>
      <c r="D8" s="8" t="n">
        <f aca="false">COUNTIFS(月營運明細!$A$2:$A$643,$A8)</f>
        <v>18</v>
      </c>
      <c r="E8" s="14" t="n">
        <f aca="false">SUMIFS(月營運明細!$J$2:$J$643,月營運明細!$A$2:$A$643,$A8)</f>
        <v>38392700</v>
      </c>
      <c r="F8" s="14" t="n">
        <f aca="false">SUMIFS(月營運明細!$R$2:$R$643,月營運明細!$A$2:$A$643,$A8)</f>
        <v>34585880</v>
      </c>
      <c r="G8" s="14" t="n">
        <f aca="false">E8-F8</f>
        <v>3806820</v>
      </c>
      <c r="H8" s="15" t="n">
        <f aca="false">IF(E8=0,0,G8/E8)</f>
        <v>0.0991547872381989</v>
      </c>
      <c r="I8" s="8" t="n">
        <f aca="false">SUMIFS(月營運明細!$K$2:$K$643,月營運明細!$A$2:$A$643,$A8)</f>
        <v>131570</v>
      </c>
      <c r="J8" s="14" t="n">
        <f aca="false">IF(I8=0,0,E8/I8)</f>
        <v>291.804362696663</v>
      </c>
      <c r="K8" s="14" t="n">
        <f aca="false">IF(D8=0,0,E8/D8)</f>
        <v>2132927.77777778</v>
      </c>
      <c r="L8" s="14" t="n">
        <f aca="false">SUMIFS(通路月營運!$I$2:$I$2509,通路月營運!$A$2:$A$2509,$A8,通路月營運!$H$2:$H$2509,"外送平台")</f>
        <v>13026000</v>
      </c>
      <c r="M8" s="15" t="n">
        <f aca="false">IF(E8=0,0,L8/E8)</f>
        <v>0.339283249159345</v>
      </c>
      <c r="N8" s="15" t="n">
        <f aca="false">IF(E7=0,0,E8/E7-1)</f>
        <v>0.136689177786528</v>
      </c>
      <c r="O8" s="15"/>
    </row>
    <row r="9" customFormat="false" ht="15" hidden="false" customHeight="false" outlineLevel="0" collapsed="false">
      <c r="A9" s="12" t="str">
        <f aca="false">月曆參數!A9</f>
        <v>2024-08</v>
      </c>
      <c r="B9" s="16" t="n">
        <f aca="false">月曆參數!B9</f>
        <v>2024</v>
      </c>
      <c r="C9" s="16" t="n">
        <f aca="false">月曆參數!C9</f>
        <v>8</v>
      </c>
      <c r="D9" s="8" t="n">
        <f aca="false">COUNTIFS(月營運明細!$A$2:$A$643,$A9)</f>
        <v>18</v>
      </c>
      <c r="E9" s="14" t="n">
        <f aca="false">SUMIFS(月營運明細!$J$2:$J$643,月營運明細!$A$2:$A$643,$A9)</f>
        <v>39496700</v>
      </c>
      <c r="F9" s="14" t="n">
        <f aca="false">SUMIFS(月營運明細!$R$2:$R$643,月營運明細!$A$2:$A$643,$A9)</f>
        <v>35014679</v>
      </c>
      <c r="G9" s="14" t="n">
        <f aca="false">E9-F9</f>
        <v>4482021</v>
      </c>
      <c r="H9" s="15" t="n">
        <f aca="false">IF(E9=0,0,G9/E9)</f>
        <v>0.113478366547079</v>
      </c>
      <c r="I9" s="8" t="n">
        <f aca="false">SUMIFS(月營運明細!$K$2:$K$643,月營運明細!$A$2:$A$643,$A9)</f>
        <v>136478</v>
      </c>
      <c r="J9" s="14" t="n">
        <f aca="false">IF(I9=0,0,E9/I9)</f>
        <v>289.39975673735</v>
      </c>
      <c r="K9" s="14" t="n">
        <f aca="false">IF(D9=0,0,E9/D9)</f>
        <v>2194261.11111111</v>
      </c>
      <c r="L9" s="14" t="n">
        <f aca="false">SUMIFS(通路月營運!$I$2:$I$2509,通路月營運!$A$2:$A$2509,$A9,通路月營運!$H$2:$H$2509,"外送平台")</f>
        <v>13306300</v>
      </c>
      <c r="M9" s="15" t="n">
        <f aca="false">IF(E9=0,0,L9/E9)</f>
        <v>0.336896500213942</v>
      </c>
      <c r="N9" s="15" t="n">
        <f aca="false">IF(E8=0,0,E9/E8-1)</f>
        <v>0.0287554665340026</v>
      </c>
      <c r="O9" s="15"/>
    </row>
    <row r="10" customFormat="false" ht="15" hidden="false" customHeight="false" outlineLevel="0" collapsed="false">
      <c r="A10" s="12" t="str">
        <f aca="false">月曆參數!A10</f>
        <v>2024-09</v>
      </c>
      <c r="B10" s="16" t="n">
        <f aca="false">月曆參數!B10</f>
        <v>2024</v>
      </c>
      <c r="C10" s="16" t="n">
        <f aca="false">月曆參數!C10</f>
        <v>9</v>
      </c>
      <c r="D10" s="8" t="n">
        <f aca="false">COUNTIFS(月營運明細!$A$2:$A$643,$A10)</f>
        <v>19</v>
      </c>
      <c r="E10" s="14" t="n">
        <f aca="false">SUMIFS(月營運明細!$J$2:$J$643,月營運明細!$A$2:$A$643,$A10)</f>
        <v>35096000</v>
      </c>
      <c r="F10" s="14" t="n">
        <f aca="false">SUMIFS(月營運明細!$R$2:$R$643,月營運明細!$A$2:$A$643,$A10)</f>
        <v>31891981</v>
      </c>
      <c r="G10" s="14" t="n">
        <f aca="false">E10-F10</f>
        <v>3204019</v>
      </c>
      <c r="H10" s="15" t="n">
        <f aca="false">IF(E10=0,0,G10/E10)</f>
        <v>0.0912929963528607</v>
      </c>
      <c r="I10" s="8" t="n">
        <f aca="false">SUMIFS(月營運明細!$K$2:$K$643,月營運明細!$A$2:$A$643,$A10)</f>
        <v>123545</v>
      </c>
      <c r="J10" s="14" t="n">
        <f aca="false">IF(I10=0,0,E10/I10)</f>
        <v>284.07462867781</v>
      </c>
      <c r="K10" s="14" t="n">
        <f aca="false">IF(D10=0,0,E10/D10)</f>
        <v>1847157.89473684</v>
      </c>
      <c r="L10" s="14" t="n">
        <f aca="false">SUMIFS(通路月營運!$I$2:$I$2509,通路月營運!$A$2:$A$2509,$A10,通路月營運!$H$2:$H$2509,"外送平台")</f>
        <v>11805700</v>
      </c>
      <c r="M10" s="15" t="n">
        <f aca="false">IF(E10=0,0,L10/E10)</f>
        <v>0.336383063596991</v>
      </c>
      <c r="N10" s="15" t="n">
        <f aca="false">IF(E9=0,0,E10/E9-1)</f>
        <v>-0.111419435041409</v>
      </c>
      <c r="O10" s="15"/>
    </row>
    <row r="11" customFormat="false" ht="15" hidden="false" customHeight="false" outlineLevel="0" collapsed="false">
      <c r="A11" s="12" t="str">
        <f aca="false">月曆參數!A11</f>
        <v>2024-10</v>
      </c>
      <c r="B11" s="16" t="n">
        <f aca="false">月曆參數!B11</f>
        <v>2024</v>
      </c>
      <c r="C11" s="16" t="n">
        <f aca="false">月曆參數!C11</f>
        <v>10</v>
      </c>
      <c r="D11" s="8" t="n">
        <f aca="false">COUNTIFS(月營運明細!$A$2:$A$643,$A11)</f>
        <v>19</v>
      </c>
      <c r="E11" s="14" t="n">
        <f aca="false">SUMIFS(月營運明細!$J$2:$J$643,月營運明細!$A$2:$A$643,$A11)</f>
        <v>37075700</v>
      </c>
      <c r="F11" s="14" t="n">
        <f aca="false">SUMIFS(月營運明細!$R$2:$R$643,月營運明細!$A$2:$A$643,$A11)</f>
        <v>33205617</v>
      </c>
      <c r="G11" s="14" t="n">
        <f aca="false">E11-F11</f>
        <v>3870083</v>
      </c>
      <c r="H11" s="15" t="n">
        <f aca="false">IF(E11=0,0,G11/E11)</f>
        <v>0.104383275298915</v>
      </c>
      <c r="I11" s="8" t="n">
        <f aca="false">SUMIFS(月營運明細!$K$2:$K$643,月營運明細!$A$2:$A$643,$A11)</f>
        <v>127751</v>
      </c>
      <c r="J11" s="14" t="n">
        <f aca="false">IF(I11=0,0,E11/I11)</f>
        <v>290.218471871062</v>
      </c>
      <c r="K11" s="14" t="n">
        <f aca="false">IF(D11=0,0,E11/D11)</f>
        <v>1951352.63157895</v>
      </c>
      <c r="L11" s="14" t="n">
        <f aca="false">SUMIFS(通路月營運!$I$2:$I$2509,通路月營運!$A$2:$A$2509,$A11,通路月營運!$H$2:$H$2509,"外送平台")</f>
        <v>12564900</v>
      </c>
      <c r="M11" s="15" t="n">
        <f aca="false">IF(E11=0,0,L11/E11)</f>
        <v>0.338898523830973</v>
      </c>
      <c r="N11" s="15" t="n">
        <f aca="false">IF(E10=0,0,E11/E10-1)</f>
        <v>0.0564081376795076</v>
      </c>
      <c r="O11" s="15"/>
    </row>
    <row r="12" customFormat="false" ht="15" hidden="false" customHeight="false" outlineLevel="0" collapsed="false">
      <c r="A12" s="12" t="str">
        <f aca="false">月曆參數!A12</f>
        <v>2024-11</v>
      </c>
      <c r="B12" s="16" t="n">
        <f aca="false">月曆參數!B12</f>
        <v>2024</v>
      </c>
      <c r="C12" s="16" t="n">
        <f aca="false">月曆參數!C12</f>
        <v>11</v>
      </c>
      <c r="D12" s="8" t="n">
        <f aca="false">COUNTIFS(月營運明細!$A$2:$A$643,$A12)</f>
        <v>19</v>
      </c>
      <c r="E12" s="14" t="n">
        <f aca="false">SUMIFS(月營運明細!$J$2:$J$643,月營運明細!$A$2:$A$643,$A12)</f>
        <v>36409200</v>
      </c>
      <c r="F12" s="14" t="n">
        <f aca="false">SUMIFS(月營運明細!$R$2:$R$643,月營運明細!$A$2:$A$643,$A12)</f>
        <v>32750229</v>
      </c>
      <c r="G12" s="14" t="n">
        <f aca="false">E12-F12</f>
        <v>3658971</v>
      </c>
      <c r="H12" s="15" t="n">
        <f aca="false">IF(E12=0,0,G12/E12)</f>
        <v>0.100495781286049</v>
      </c>
      <c r="I12" s="8" t="n">
        <f aca="false">SUMIFS(月營運明細!$K$2:$K$643,月營運明細!$A$2:$A$643,$A12)</f>
        <v>125624</v>
      </c>
      <c r="J12" s="14" t="n">
        <f aca="false">IF(I12=0,0,E12/I12)</f>
        <v>289.826784690823</v>
      </c>
      <c r="K12" s="14" t="n">
        <f aca="false">IF(D12=0,0,E12/D12)</f>
        <v>1916273.68421053</v>
      </c>
      <c r="L12" s="14" t="n">
        <f aca="false">SUMIFS(通路月營運!$I$2:$I$2509,通路月營運!$A$2:$A$2509,$A12,通路月營運!$H$2:$H$2509,"外送平台")</f>
        <v>12341300</v>
      </c>
      <c r="M12" s="15" t="n">
        <f aca="false">IF(E12=0,0,L12/E12)</f>
        <v>0.338961031827121</v>
      </c>
      <c r="N12" s="15" t="n">
        <f aca="false">IF(E11=0,0,E12/E11-1)</f>
        <v>-0.0179767340872863</v>
      </c>
      <c r="O12" s="15"/>
    </row>
    <row r="13" customFormat="false" ht="15" hidden="false" customHeight="false" outlineLevel="0" collapsed="false">
      <c r="A13" s="12" t="str">
        <f aca="false">月曆參數!A13</f>
        <v>2024-12</v>
      </c>
      <c r="B13" s="16" t="n">
        <f aca="false">月曆參數!B13</f>
        <v>2024</v>
      </c>
      <c r="C13" s="16" t="n">
        <f aca="false">月曆參數!C13</f>
        <v>12</v>
      </c>
      <c r="D13" s="8" t="n">
        <f aca="false">COUNTIFS(月營運明細!$A$2:$A$643,$A13)</f>
        <v>18</v>
      </c>
      <c r="E13" s="14" t="n">
        <f aca="false">SUMIFS(月營運明細!$J$2:$J$643,月營運明細!$A$2:$A$643,$A13)</f>
        <v>41478400</v>
      </c>
      <c r="F13" s="14" t="n">
        <f aca="false">SUMIFS(月營運明細!$R$2:$R$643,月營運明細!$A$2:$A$643,$A13)</f>
        <v>36629339</v>
      </c>
      <c r="G13" s="14" t="n">
        <f aca="false">E13-F13</f>
        <v>4849061</v>
      </c>
      <c r="H13" s="15" t="n">
        <f aca="false">IF(E13=0,0,G13/E13)</f>
        <v>0.116905690672736</v>
      </c>
      <c r="I13" s="8" t="n">
        <f aca="false">SUMIFS(月營運明細!$K$2:$K$643,月營運明細!$A$2:$A$643,$A13)</f>
        <v>144108</v>
      </c>
      <c r="J13" s="14" t="n">
        <f aca="false">IF(I13=0,0,E13/I13)</f>
        <v>287.828573014683</v>
      </c>
      <c r="K13" s="14" t="n">
        <f aca="false">IF(D13=0,0,E13/D13)</f>
        <v>2304355.55555556</v>
      </c>
      <c r="L13" s="14" t="n">
        <f aca="false">SUMIFS(通路月營運!$I$2:$I$2509,通路月營運!$A$2:$A$2509,$A13,通路月營運!$H$2:$H$2509,"外送平台")</f>
        <v>13828300</v>
      </c>
      <c r="M13" s="15" t="n">
        <f aca="false">IF(E13=0,0,L13/E13)</f>
        <v>0.333385569356581</v>
      </c>
      <c r="N13" s="15" t="n">
        <f aca="false">IF(E12=0,0,E13/E12-1)</f>
        <v>0.139228546631071</v>
      </c>
      <c r="O13" s="15"/>
    </row>
    <row r="14" customFormat="false" ht="15" hidden="false" customHeight="false" outlineLevel="0" collapsed="false">
      <c r="A14" s="12" t="str">
        <f aca="false">月曆參數!A14</f>
        <v>2025-01</v>
      </c>
      <c r="B14" s="16" t="n">
        <f aca="false">月曆參數!B14</f>
        <v>2025</v>
      </c>
      <c r="C14" s="16" t="n">
        <f aca="false">月曆參數!C14</f>
        <v>1</v>
      </c>
      <c r="D14" s="8" t="n">
        <f aca="false">COUNTIFS(月營運明細!$A$2:$A$643,$A14)</f>
        <v>18</v>
      </c>
      <c r="E14" s="14" t="n">
        <f aca="false">SUMIFS(月營運明細!$J$2:$J$643,月營運明細!$A$2:$A$643,$A14)</f>
        <v>42768000</v>
      </c>
      <c r="F14" s="14" t="n">
        <f aca="false">SUMIFS(月營運明細!$R$2:$R$643,月營運明細!$A$2:$A$643,$A14)</f>
        <v>38042320</v>
      </c>
      <c r="G14" s="14" t="n">
        <f aca="false">E14-F14</f>
        <v>4725680</v>
      </c>
      <c r="H14" s="15" t="n">
        <f aca="false">IF(E14=0,0,G14/E14)</f>
        <v>0.11049569771792</v>
      </c>
      <c r="I14" s="8" t="n">
        <f aca="false">SUMIFS(月營運明細!$K$2:$K$643,月營運明細!$A$2:$A$643,$A14)</f>
        <v>151548</v>
      </c>
      <c r="J14" s="14" t="n">
        <f aca="false">IF(I14=0,0,E14/I14)</f>
        <v>282.20761738855</v>
      </c>
      <c r="K14" s="14" t="n">
        <f aca="false">IF(D14=0,0,E14/D14)</f>
        <v>2376000</v>
      </c>
      <c r="L14" s="14" t="n">
        <f aca="false">SUMIFS(通路月營運!$I$2:$I$2509,通路月營運!$A$2:$A$2509,$A14,通路月營運!$H$2:$H$2509,"外送平台")</f>
        <v>14303000</v>
      </c>
      <c r="M14" s="15" t="n">
        <f aca="false">IF(E14=0,0,L14/E14)</f>
        <v>0.334432285821175</v>
      </c>
      <c r="N14" s="15" t="n">
        <f aca="false">IF(E13=0,0,E14/E13-1)</f>
        <v>0.0310908810368771</v>
      </c>
      <c r="O14" s="15" t="n">
        <f aca="false">IF(E2=0,0,E14/E2-1)</f>
        <v>0.858839789811326</v>
      </c>
    </row>
    <row r="15" customFormat="false" ht="15" hidden="false" customHeight="false" outlineLevel="0" collapsed="false">
      <c r="A15" s="12" t="str">
        <f aca="false">月曆參數!A15</f>
        <v>2025-02</v>
      </c>
      <c r="B15" s="16" t="n">
        <f aca="false">月曆參數!B15</f>
        <v>2025</v>
      </c>
      <c r="C15" s="16" t="n">
        <f aca="false">月曆參數!C15</f>
        <v>2</v>
      </c>
      <c r="D15" s="8" t="n">
        <f aca="false">COUNTIFS(月營運明細!$A$2:$A$643,$A15)</f>
        <v>19</v>
      </c>
      <c r="E15" s="14" t="n">
        <f aca="false">SUMIFS(月營運明細!$J$2:$J$643,月營運明細!$A$2:$A$643,$A15)</f>
        <v>37338300</v>
      </c>
      <c r="F15" s="14" t="n">
        <f aca="false">SUMIFS(月營運明細!$R$2:$R$643,月營運明細!$A$2:$A$643,$A15)</f>
        <v>33618034</v>
      </c>
      <c r="G15" s="14" t="n">
        <f aca="false">E15-F15</f>
        <v>3720266</v>
      </c>
      <c r="H15" s="15" t="n">
        <f aca="false">IF(E15=0,0,G15/E15)</f>
        <v>0.0996367268997249</v>
      </c>
      <c r="I15" s="8" t="n">
        <f aca="false">SUMIFS(月營運明細!$K$2:$K$643,月營運明細!$A$2:$A$643,$A15)</f>
        <v>130409</v>
      </c>
      <c r="J15" s="14" t="n">
        <f aca="false">IF(I15=0,0,E15/I15)</f>
        <v>286.316895306306</v>
      </c>
      <c r="K15" s="14" t="n">
        <f aca="false">IF(D15=0,0,E15/D15)</f>
        <v>1965173.68421053</v>
      </c>
      <c r="L15" s="14" t="n">
        <f aca="false">SUMIFS(通路月營運!$I$2:$I$2509,通路月營運!$A$2:$A$2509,$A15,通路月營運!$H$2:$H$2509,"外送平台")</f>
        <v>12525100</v>
      </c>
      <c r="M15" s="15" t="n">
        <f aca="false">IF(E15=0,0,L15/E15)</f>
        <v>0.335449123286277</v>
      </c>
      <c r="N15" s="15" t="n">
        <f aca="false">IF(E14=0,0,E15/E14-1)</f>
        <v>-0.126957070707071</v>
      </c>
      <c r="O15" s="15" t="n">
        <f aca="false">IF(E3=0,0,E15/E3-1)</f>
        <v>0.39984853654056</v>
      </c>
    </row>
    <row r="16" customFormat="false" ht="15" hidden="false" customHeight="false" outlineLevel="0" collapsed="false">
      <c r="A16" s="12" t="str">
        <f aca="false">月曆參數!A16</f>
        <v>2025-03</v>
      </c>
      <c r="B16" s="16" t="n">
        <f aca="false">月曆參數!B16</f>
        <v>2025</v>
      </c>
      <c r="C16" s="16" t="n">
        <f aca="false">月曆參數!C16</f>
        <v>3</v>
      </c>
      <c r="D16" s="8" t="n">
        <f aca="false">COUNTIFS(月營運明細!$A$2:$A$643,$A16)</f>
        <v>19</v>
      </c>
      <c r="E16" s="14" t="n">
        <f aca="false">SUMIFS(月營運明細!$J$2:$J$643,月營運明細!$A$2:$A$643,$A16)</f>
        <v>36335800</v>
      </c>
      <c r="F16" s="14" t="n">
        <f aca="false">SUMIFS(月營運明細!$R$2:$R$643,月營運明細!$A$2:$A$643,$A16)</f>
        <v>32761196</v>
      </c>
      <c r="G16" s="14" t="n">
        <f aca="false">E16-F16</f>
        <v>3574604</v>
      </c>
      <c r="H16" s="15" t="n">
        <f aca="false">IF(E16=0,0,G16/E16)</f>
        <v>0.0983769175303695</v>
      </c>
      <c r="I16" s="8" t="n">
        <f aca="false">SUMIFS(月營運明細!$K$2:$K$643,月營運明細!$A$2:$A$643,$A16)</f>
        <v>128458</v>
      </c>
      <c r="J16" s="14" t="n">
        <f aca="false">IF(I16=0,0,E16/I16)</f>
        <v>282.861324323904</v>
      </c>
      <c r="K16" s="14" t="n">
        <f aca="false">IF(D16=0,0,E16/D16)</f>
        <v>1912410.52631579</v>
      </c>
      <c r="L16" s="14" t="n">
        <f aca="false">SUMIFS(通路月營運!$I$2:$I$2509,通路月營運!$A$2:$A$2509,$A16,通路月營運!$H$2:$H$2509,"外送平台")</f>
        <v>12319400</v>
      </c>
      <c r="M16" s="15" t="n">
        <f aca="false">IF(E16=0,0,L16/E16)</f>
        <v>0.339043037445164</v>
      </c>
      <c r="N16" s="15" t="n">
        <f aca="false">IF(E15=0,0,E16/E15-1)</f>
        <v>-0.0268491066813433</v>
      </c>
      <c r="O16" s="15" t="n">
        <f aca="false">IF(E4=0,0,E16/E4-1)</f>
        <v>0.274680942124059</v>
      </c>
    </row>
    <row r="17" customFormat="false" ht="15" hidden="false" customHeight="false" outlineLevel="0" collapsed="false">
      <c r="A17" s="12" t="str">
        <f aca="false">月曆參數!A17</f>
        <v>2025-04</v>
      </c>
      <c r="B17" s="16" t="n">
        <f aca="false">月曆參數!B17</f>
        <v>2025</v>
      </c>
      <c r="C17" s="16" t="n">
        <f aca="false">月曆參數!C17</f>
        <v>4</v>
      </c>
      <c r="D17" s="8" t="n">
        <f aca="false">COUNTIFS(月營運明細!$A$2:$A$643,$A17)</f>
        <v>19</v>
      </c>
      <c r="E17" s="14" t="n">
        <f aca="false">SUMIFS(月營運明細!$J$2:$J$643,月營運明細!$A$2:$A$643,$A17)</f>
        <v>34990700</v>
      </c>
      <c r="F17" s="14" t="n">
        <f aca="false">SUMIFS(月營運明細!$R$2:$R$643,月營運明細!$A$2:$A$643,$A17)</f>
        <v>32000672</v>
      </c>
      <c r="G17" s="14" t="n">
        <f aca="false">E17-F17</f>
        <v>2990028</v>
      </c>
      <c r="H17" s="15" t="n">
        <f aca="false">IF(E17=0,0,G17/E17)</f>
        <v>0.085452077266245</v>
      </c>
      <c r="I17" s="8" t="n">
        <f aca="false">SUMIFS(月營運明細!$K$2:$K$643,月營運明細!$A$2:$A$643,$A17)</f>
        <v>122783</v>
      </c>
      <c r="J17" s="14" t="n">
        <f aca="false">IF(I17=0,0,E17/I17)</f>
        <v>284.980005375337</v>
      </c>
      <c r="K17" s="14" t="n">
        <f aca="false">IF(D17=0,0,E17/D17)</f>
        <v>1841615.78947368</v>
      </c>
      <c r="L17" s="14" t="n">
        <f aca="false">SUMIFS(通路月營運!$I$2:$I$2509,通路月營運!$A$2:$A$2509,$A17,通路月營運!$H$2:$H$2509,"外送平台")</f>
        <v>11985800</v>
      </c>
      <c r="M17" s="15" t="n">
        <f aca="false">IF(E17=0,0,L17/E17)</f>
        <v>0.342542446993058</v>
      </c>
      <c r="N17" s="15" t="n">
        <f aca="false">IF(E16=0,0,E17/E16-1)</f>
        <v>-0.0370185877289064</v>
      </c>
      <c r="O17" s="15" t="n">
        <f aca="false">IF(E5=0,0,E17/E5-1)</f>
        <v>0.106107017427396</v>
      </c>
    </row>
    <row r="18" customFormat="false" ht="15" hidden="false" customHeight="false" outlineLevel="0" collapsed="false">
      <c r="A18" s="12" t="str">
        <f aca="false">月曆參數!A18</f>
        <v>2025-05</v>
      </c>
      <c r="B18" s="16" t="n">
        <f aca="false">月曆參數!B18</f>
        <v>2025</v>
      </c>
      <c r="C18" s="16" t="n">
        <f aca="false">月曆參數!C18</f>
        <v>5</v>
      </c>
      <c r="D18" s="8" t="n">
        <f aca="false">COUNTIFS(月營運明細!$A$2:$A$643,$A18)</f>
        <v>19</v>
      </c>
      <c r="E18" s="14" t="n">
        <f aca="false">SUMIFS(月營運明細!$J$2:$J$643,月營運明細!$A$2:$A$643,$A18)</f>
        <v>37113200</v>
      </c>
      <c r="F18" s="14" t="n">
        <f aca="false">SUMIFS(月營運明細!$R$2:$R$643,月營運明細!$A$2:$A$643,$A18)</f>
        <v>33718498</v>
      </c>
      <c r="G18" s="14" t="n">
        <f aca="false">E18-F18</f>
        <v>3394702</v>
      </c>
      <c r="H18" s="15" t="n">
        <f aca="false">IF(E18=0,0,G18/E18)</f>
        <v>0.0914688574415572</v>
      </c>
      <c r="I18" s="8" t="n">
        <f aca="false">SUMIFS(月營運明細!$K$2:$K$643,月營運明細!$A$2:$A$643,$A18)</f>
        <v>130278</v>
      </c>
      <c r="J18" s="14" t="n">
        <f aca="false">IF(I18=0,0,E18/I18)</f>
        <v>284.876955433765</v>
      </c>
      <c r="K18" s="14" t="n">
        <f aca="false">IF(D18=0,0,E18/D18)</f>
        <v>1953326.31578947</v>
      </c>
      <c r="L18" s="14" t="n">
        <f aca="false">SUMIFS(通路月營運!$I$2:$I$2509,通路月營運!$A$2:$A$2509,$A18,通路月營運!$H$2:$H$2509,"外送平台")</f>
        <v>12724700</v>
      </c>
      <c r="M18" s="15" t="n">
        <f aca="false">IF(E18=0,0,L18/E18)</f>
        <v>0.342861838914456</v>
      </c>
      <c r="N18" s="15" t="n">
        <f aca="false">IF(E17=0,0,E18/E17-1)</f>
        <v>0.0606589750990978</v>
      </c>
      <c r="O18" s="15" t="n">
        <f aca="false">IF(E6=0,0,E18/E6-1)</f>
        <v>0.0867605848264876</v>
      </c>
    </row>
    <row r="19" customFormat="false" ht="15" hidden="false" customHeight="false" outlineLevel="0" collapsed="false">
      <c r="A19" s="12" t="str">
        <f aca="false">月曆參數!A19</f>
        <v>2025-06</v>
      </c>
      <c r="B19" s="16" t="n">
        <f aca="false">月曆參數!B19</f>
        <v>2025</v>
      </c>
      <c r="C19" s="16" t="n">
        <f aca="false">月曆參數!C19</f>
        <v>6</v>
      </c>
      <c r="D19" s="8" t="n">
        <f aca="false">COUNTIFS(月營運明細!$A$2:$A$643,$A19)</f>
        <v>19</v>
      </c>
      <c r="E19" s="14" t="n">
        <f aca="false">SUMIFS(月營運明細!$J$2:$J$643,月營運明細!$A$2:$A$643,$A19)</f>
        <v>37222800</v>
      </c>
      <c r="F19" s="14" t="n">
        <f aca="false">SUMIFS(月營運明細!$R$2:$R$643,月營運明細!$A$2:$A$643,$A19)</f>
        <v>33477920</v>
      </c>
      <c r="G19" s="14" t="n">
        <f aca="false">E19-F19</f>
        <v>3744880</v>
      </c>
      <c r="H19" s="15" t="n">
        <f aca="false">IF(E19=0,0,G19/E19)</f>
        <v>0.100607154754613</v>
      </c>
      <c r="I19" s="8" t="n">
        <f aca="false">SUMIFS(月營運明細!$K$2:$K$643,月營運明細!$A$2:$A$643,$A19)</f>
        <v>130659</v>
      </c>
      <c r="J19" s="14" t="n">
        <f aca="false">IF(I19=0,0,E19/I19)</f>
        <v>284.885082543108</v>
      </c>
      <c r="K19" s="14" t="n">
        <f aca="false">IF(D19=0,0,E19/D19)</f>
        <v>1959094.73684211</v>
      </c>
      <c r="L19" s="14" t="n">
        <f aca="false">SUMIFS(通路月營運!$I$2:$I$2509,通路月營運!$A$2:$A$2509,$A19,通路月營運!$H$2:$H$2509,"外送平台")</f>
        <v>12543000</v>
      </c>
      <c r="M19" s="15" t="n">
        <f aca="false">IF(E19=0,0,L19/E19)</f>
        <v>0.336970888810084</v>
      </c>
      <c r="N19" s="15" t="n">
        <f aca="false">IF(E18=0,0,E19/E18-1)</f>
        <v>0.00295312718924801</v>
      </c>
      <c r="O19" s="15" t="n">
        <f aca="false">IF(E7=0,0,E19/E7-1)</f>
        <v>0.102052054867524</v>
      </c>
    </row>
    <row r="20" customFormat="false" ht="15" hidden="false" customHeight="false" outlineLevel="0" collapsed="false">
      <c r="A20" s="12" t="str">
        <f aca="false">月曆參數!A20</f>
        <v>2025-07</v>
      </c>
      <c r="B20" s="16" t="n">
        <f aca="false">月曆參數!B20</f>
        <v>2025</v>
      </c>
      <c r="C20" s="16" t="n">
        <f aca="false">月曆參數!C20</f>
        <v>7</v>
      </c>
      <c r="D20" s="8" t="n">
        <f aca="false">COUNTIFS(月營運明細!$A$2:$A$643,$A20)</f>
        <v>21</v>
      </c>
      <c r="E20" s="14" t="n">
        <f aca="false">SUMIFS(月營運明細!$J$2:$J$643,月營運明細!$A$2:$A$643,$A20)</f>
        <v>42576100</v>
      </c>
      <c r="F20" s="14" t="n">
        <f aca="false">SUMIFS(月營運明細!$R$2:$R$643,月營運明細!$A$2:$A$643,$A20)</f>
        <v>37942466</v>
      </c>
      <c r="G20" s="14" t="n">
        <f aca="false">E20-F20</f>
        <v>4633634</v>
      </c>
      <c r="H20" s="15" t="n">
        <f aca="false">IF(E20=0,0,G20/E20)</f>
        <v>0.108831809395412</v>
      </c>
      <c r="I20" s="8" t="n">
        <f aca="false">SUMIFS(月營運明細!$K$2:$K$643,月營運明細!$A$2:$A$643,$A20)</f>
        <v>146134</v>
      </c>
      <c r="J20" s="14" t="n">
        <f aca="false">IF(I20=0,0,E20/I20)</f>
        <v>291.34972011989</v>
      </c>
      <c r="K20" s="14" t="n">
        <f aca="false">IF(D20=0,0,E20/D20)</f>
        <v>2027433.33333333</v>
      </c>
      <c r="L20" s="14" t="n">
        <f aca="false">SUMIFS(通路月營運!$I$2:$I$2509,通路月營運!$A$2:$A$2509,$A20,通路月營運!$H$2:$H$2509,"外送平台")</f>
        <v>14624900</v>
      </c>
      <c r="M20" s="15" t="n">
        <f aca="false">IF(E20=0,0,L20/E20)</f>
        <v>0.343500226652981</v>
      </c>
      <c r="N20" s="15" t="n">
        <f aca="false">IF(E19=0,0,E20/E19-1)</f>
        <v>0.143817767604801</v>
      </c>
      <c r="O20" s="15" t="n">
        <f aca="false">IF(E8=0,0,E20/E8-1)</f>
        <v>0.108963422734009</v>
      </c>
    </row>
    <row r="21" customFormat="false" ht="15" hidden="false" customHeight="false" outlineLevel="0" collapsed="false">
      <c r="A21" s="12" t="str">
        <f aca="false">月曆參數!A21</f>
        <v>2025-08</v>
      </c>
      <c r="B21" s="16" t="n">
        <f aca="false">月曆參數!B21</f>
        <v>2025</v>
      </c>
      <c r="C21" s="16" t="n">
        <f aca="false">月曆參數!C21</f>
        <v>8</v>
      </c>
      <c r="D21" s="8" t="n">
        <f aca="false">COUNTIFS(月營運明細!$A$2:$A$643,$A21)</f>
        <v>21</v>
      </c>
      <c r="E21" s="14" t="n">
        <f aca="false">SUMIFS(月營運明細!$J$2:$J$643,月營運明細!$A$2:$A$643,$A21)</f>
        <v>45331400</v>
      </c>
      <c r="F21" s="14" t="n">
        <f aca="false">SUMIFS(月營運明細!$R$2:$R$643,月營運明細!$A$2:$A$643,$A21)</f>
        <v>39769940</v>
      </c>
      <c r="G21" s="14" t="n">
        <f aca="false">E21-F21</f>
        <v>5561460</v>
      </c>
      <c r="H21" s="15" t="n">
        <f aca="false">IF(E21=0,0,G21/E21)</f>
        <v>0.122684496838836</v>
      </c>
      <c r="I21" s="8" t="n">
        <f aca="false">SUMIFS(月營運明細!$K$2:$K$643,月營運明細!$A$2:$A$643,$A21)</f>
        <v>159600</v>
      </c>
      <c r="J21" s="14" t="n">
        <f aca="false">IF(I21=0,0,E21/I21)</f>
        <v>284.031328320802</v>
      </c>
      <c r="K21" s="14" t="n">
        <f aca="false">IF(D21=0,0,E21/D21)</f>
        <v>2158638.0952381</v>
      </c>
      <c r="L21" s="14" t="n">
        <f aca="false">SUMIFS(通路月營運!$I$2:$I$2509,通路月營運!$A$2:$A$2509,$A21,通路月營運!$H$2:$H$2509,"外送平台")</f>
        <v>15676000</v>
      </c>
      <c r="M21" s="15" t="n">
        <f aca="false">IF(E21=0,0,L21/E21)</f>
        <v>0.345808865378082</v>
      </c>
      <c r="N21" s="15" t="n">
        <f aca="false">IF(E20=0,0,E21/E20-1)</f>
        <v>0.0647147108354218</v>
      </c>
      <c r="O21" s="15" t="n">
        <f aca="false">IF(E9=0,0,E21/E9-1)</f>
        <v>0.147726265738657</v>
      </c>
    </row>
    <row r="22" customFormat="false" ht="15" hidden="false" customHeight="false" outlineLevel="0" collapsed="false">
      <c r="A22" s="12" t="str">
        <f aca="false">月曆參數!A22</f>
        <v>2025-09</v>
      </c>
      <c r="B22" s="16" t="n">
        <f aca="false">月曆參數!B22</f>
        <v>2025</v>
      </c>
      <c r="C22" s="16" t="n">
        <f aca="false">月曆參數!C22</f>
        <v>9</v>
      </c>
      <c r="D22" s="8" t="n">
        <f aca="false">COUNTIFS(月營運明細!$A$2:$A$643,$A22)</f>
        <v>20</v>
      </c>
      <c r="E22" s="14" t="n">
        <f aca="false">SUMIFS(月營運明細!$J$2:$J$643,月營運明細!$A$2:$A$643,$A22)</f>
        <v>39258300</v>
      </c>
      <c r="F22" s="14" t="n">
        <f aca="false">SUMIFS(月營運明細!$R$2:$R$643,月營運明細!$A$2:$A$643,$A22)</f>
        <v>35392404</v>
      </c>
      <c r="G22" s="14" t="n">
        <f aca="false">E22-F22</f>
        <v>3865896</v>
      </c>
      <c r="H22" s="15" t="n">
        <f aca="false">IF(E22=0,0,G22/E22)</f>
        <v>0.0984733419429777</v>
      </c>
      <c r="I22" s="8" t="n">
        <f aca="false">SUMIFS(月營運明細!$K$2:$K$643,月營運明細!$A$2:$A$643,$A22)</f>
        <v>138654</v>
      </c>
      <c r="J22" s="14" t="n">
        <f aca="false">IF(I22=0,0,E22/I22)</f>
        <v>283.138604007097</v>
      </c>
      <c r="K22" s="14" t="n">
        <f aca="false">IF(D22=0,0,E22/D22)</f>
        <v>1962915</v>
      </c>
      <c r="L22" s="14" t="n">
        <f aca="false">SUMIFS(通路月營運!$I$2:$I$2509,通路月營運!$A$2:$A$2509,$A22,通路月營運!$H$2:$H$2509,"外送平台")</f>
        <v>13480600</v>
      </c>
      <c r="M22" s="15" t="n">
        <f aca="false">IF(E22=0,0,L22/E22)</f>
        <v>0.343382163771737</v>
      </c>
      <c r="N22" s="15" t="n">
        <f aca="false">IF(E21=0,0,E22/E21-1)</f>
        <v>-0.133971154652184</v>
      </c>
      <c r="O22" s="15" t="n">
        <f aca="false">IF(E10=0,0,E22/E10-1)</f>
        <v>0.11859756097561</v>
      </c>
    </row>
    <row r="23" customFormat="false" ht="15" hidden="false" customHeight="false" outlineLevel="0" collapsed="false">
      <c r="A23" s="12" t="str">
        <f aca="false">月曆參數!A23</f>
        <v>2025-10</v>
      </c>
      <c r="B23" s="16" t="n">
        <f aca="false">月曆參數!B23</f>
        <v>2025</v>
      </c>
      <c r="C23" s="16" t="n">
        <f aca="false">月曆參數!C23</f>
        <v>10</v>
      </c>
      <c r="D23" s="8" t="n">
        <f aca="false">COUNTIFS(月營運明細!$A$2:$A$643,$A23)</f>
        <v>20</v>
      </c>
      <c r="E23" s="14" t="n">
        <f aca="false">SUMIFS(月營運明細!$J$2:$J$643,月營運明細!$A$2:$A$643,$A23)</f>
        <v>40718800</v>
      </c>
      <c r="F23" s="14" t="n">
        <f aca="false">SUMIFS(月營運明細!$R$2:$R$643,月營運明細!$A$2:$A$643,$A23)</f>
        <v>36450728</v>
      </c>
      <c r="G23" s="14" t="n">
        <f aca="false">E23-F23</f>
        <v>4268072</v>
      </c>
      <c r="H23" s="15" t="n">
        <f aca="false">IF(E23=0,0,G23/E23)</f>
        <v>0.104818216646856</v>
      </c>
      <c r="I23" s="8" t="n">
        <f aca="false">SUMIFS(月營運明細!$K$2:$K$643,月營運明細!$A$2:$A$643,$A23)</f>
        <v>144017</v>
      </c>
      <c r="J23" s="14" t="n">
        <f aca="false">IF(I23=0,0,E23/I23)</f>
        <v>282.736065881111</v>
      </c>
      <c r="K23" s="14" t="n">
        <f aca="false">IF(D23=0,0,E23/D23)</f>
        <v>2035940</v>
      </c>
      <c r="L23" s="14" t="n">
        <f aca="false">SUMIFS(通路月營運!$I$2:$I$2509,通路月營運!$A$2:$A$2509,$A23,通路月營運!$H$2:$H$2509,"外送平台")</f>
        <v>13889200</v>
      </c>
      <c r="M23" s="15" t="n">
        <f aca="false">IF(E23=0,0,L23/E23)</f>
        <v>0.341100425356346</v>
      </c>
      <c r="N23" s="15" t="n">
        <f aca="false">IF(E22=0,0,E23/E22-1)</f>
        <v>0.0372023240945227</v>
      </c>
      <c r="O23" s="15" t="n">
        <f aca="false">IF(E11=0,0,E23/E11-1)</f>
        <v>0.0982611252113919</v>
      </c>
    </row>
    <row r="24" customFormat="false" ht="15" hidden="false" customHeight="false" outlineLevel="0" collapsed="false">
      <c r="A24" s="12" t="str">
        <f aca="false">月曆參數!A24</f>
        <v>2025-11</v>
      </c>
      <c r="B24" s="16" t="n">
        <f aca="false">月曆參數!B24</f>
        <v>2025</v>
      </c>
      <c r="C24" s="16" t="n">
        <f aca="false">月曆參數!C24</f>
        <v>11</v>
      </c>
      <c r="D24" s="8" t="n">
        <f aca="false">COUNTIFS(月營運明細!$A$2:$A$643,$A24)</f>
        <v>20</v>
      </c>
      <c r="E24" s="14" t="n">
        <f aca="false">SUMIFS(月營運明細!$J$2:$J$643,月營運明細!$A$2:$A$643,$A24)</f>
        <v>40890400</v>
      </c>
      <c r="F24" s="14" t="n">
        <f aca="false">SUMIFS(月營運明細!$R$2:$R$643,月營運明細!$A$2:$A$643,$A24)</f>
        <v>36777508</v>
      </c>
      <c r="G24" s="14" t="n">
        <f aca="false">E24-F24</f>
        <v>4112892</v>
      </c>
      <c r="H24" s="15" t="n">
        <f aca="false">IF(E24=0,0,G24/E24)</f>
        <v>0.100583315399214</v>
      </c>
      <c r="I24" s="8" t="n">
        <f aca="false">SUMIFS(月營運明細!$K$2:$K$643,月營運明細!$A$2:$A$643,$A24)</f>
        <v>142264</v>
      </c>
      <c r="J24" s="14" t="n">
        <f aca="false">IF(I24=0,0,E24/I24)</f>
        <v>287.426193555643</v>
      </c>
      <c r="K24" s="14" t="n">
        <f aca="false">IF(D24=0,0,E24/D24)</f>
        <v>2044520</v>
      </c>
      <c r="L24" s="14" t="n">
        <f aca="false">SUMIFS(通路月營運!$I$2:$I$2509,通路月營運!$A$2:$A$2509,$A24,通路月營運!$H$2:$H$2509,"外送平台")</f>
        <v>13976200</v>
      </c>
      <c r="M24" s="15" t="n">
        <f aca="false">IF(E24=0,0,L24/E24)</f>
        <v>0.341796607516679</v>
      </c>
      <c r="N24" s="15" t="n">
        <f aca="false">IF(E23=0,0,E24/E23-1)</f>
        <v>0.00421426957572413</v>
      </c>
      <c r="O24" s="15" t="n">
        <f aca="false">IF(E12=0,0,E24/E12-1)</f>
        <v>0.123078782285796</v>
      </c>
    </row>
    <row r="25" customFormat="false" ht="15" hidden="false" customHeight="false" outlineLevel="0" collapsed="false">
      <c r="A25" s="12" t="str">
        <f aca="false">月曆參數!A25</f>
        <v>2025-12</v>
      </c>
      <c r="B25" s="16" t="n">
        <f aca="false">月曆參數!B25</f>
        <v>2025</v>
      </c>
      <c r="C25" s="16" t="n">
        <f aca="false">月曆參數!C25</f>
        <v>12</v>
      </c>
      <c r="D25" s="8" t="n">
        <f aca="false">COUNTIFS(月營運明細!$A$2:$A$643,$A25)</f>
        <v>20</v>
      </c>
      <c r="E25" s="14" t="n">
        <f aca="false">SUMIFS(月營運明細!$J$2:$J$643,月營運明細!$A$2:$A$643,$A25)</f>
        <v>46865500</v>
      </c>
      <c r="F25" s="14" t="n">
        <f aca="false">SUMIFS(月營運明細!$R$2:$R$643,月營運明細!$A$2:$A$643,$A25)</f>
        <v>41225900</v>
      </c>
      <c r="G25" s="14" t="n">
        <f aca="false">E25-F25</f>
        <v>5639600</v>
      </c>
      <c r="H25" s="15" t="n">
        <f aca="false">IF(E25=0,0,G25/E25)</f>
        <v>0.120335854733226</v>
      </c>
      <c r="I25" s="8" t="n">
        <f aca="false">SUMIFS(月營運明細!$K$2:$K$643,月營運明細!$A$2:$A$643,$A25)</f>
        <v>162886</v>
      </c>
      <c r="J25" s="14" t="n">
        <f aca="false">IF(I25=0,0,E25/I25)</f>
        <v>287.719632135359</v>
      </c>
      <c r="K25" s="14" t="n">
        <f aca="false">IF(D25=0,0,E25/D25)</f>
        <v>2343275</v>
      </c>
      <c r="L25" s="14" t="n">
        <f aca="false">SUMIFS(通路月營運!$I$2:$I$2509,通路月營運!$A$2:$A$2509,$A25,通路月營運!$H$2:$H$2509,"外送平台")</f>
        <v>16055000</v>
      </c>
      <c r="M25" s="15" t="n">
        <f aca="false">IF(E25=0,0,L25/E25)</f>
        <v>0.342576095422006</v>
      </c>
      <c r="N25" s="15" t="n">
        <f aca="false">IF(E24=0,0,E25/E24-1)</f>
        <v>0.146124762780506</v>
      </c>
      <c r="O25" s="15" t="n">
        <f aca="false">IF(E13=0,0,E25/E13-1)</f>
        <v>0.129877237309057</v>
      </c>
    </row>
    <row r="26" customFormat="false" ht="15" hidden="false" customHeight="false" outlineLevel="0" collapsed="false">
      <c r="A26" s="12" t="str">
        <f aca="false">月曆參數!A26</f>
        <v>2026-01</v>
      </c>
      <c r="B26" s="16" t="n">
        <f aca="false">月曆參數!B26</f>
        <v>2026</v>
      </c>
      <c r="C26" s="16" t="n">
        <f aca="false">月曆參數!C26</f>
        <v>1</v>
      </c>
      <c r="D26" s="8" t="n">
        <f aca="false">COUNTIFS(月營運明細!$A$2:$A$643,$A26)</f>
        <v>20</v>
      </c>
      <c r="E26" s="14" t="n">
        <f aca="false">SUMIFS(月營運明細!$J$2:$J$643,月營運明細!$A$2:$A$643,$A26)</f>
        <v>46736000</v>
      </c>
      <c r="F26" s="14" t="n">
        <f aca="false">SUMIFS(月營運明細!$R$2:$R$643,月營運明細!$A$2:$A$643,$A26)</f>
        <v>41586425.5</v>
      </c>
      <c r="G26" s="14" t="n">
        <f aca="false">E26-F26</f>
        <v>5149574.5</v>
      </c>
      <c r="H26" s="15" t="n">
        <f aca="false">IF(E26=0,0,G26/E26)</f>
        <v>0.110184322577884</v>
      </c>
      <c r="I26" s="8" t="n">
        <f aca="false">SUMIFS(月營運明細!$K$2:$K$643,月營運明細!$A$2:$A$643,$A26)</f>
        <v>162105</v>
      </c>
      <c r="J26" s="14" t="n">
        <f aca="false">IF(I26=0,0,E26/I26)</f>
        <v>288.306961537275</v>
      </c>
      <c r="K26" s="14" t="n">
        <f aca="false">IF(D26=0,0,E26/D26)</f>
        <v>2336800</v>
      </c>
      <c r="L26" s="14" t="n">
        <f aca="false">SUMIFS(通路月營運!$I$2:$I$2509,通路月營運!$A$2:$A$2509,$A26,通路月營運!$H$2:$H$2509,"外送平台")</f>
        <v>16067900</v>
      </c>
      <c r="M26" s="15" t="n">
        <f aca="false">IF(E26=0,0,L26/E26)</f>
        <v>0.343801352276618</v>
      </c>
      <c r="N26" s="15" t="n">
        <f aca="false">IF(E25=0,0,E26/E25-1)</f>
        <v>-0.00276322668060724</v>
      </c>
      <c r="O26" s="15" t="n">
        <f aca="false">IF(E14=0,0,E26/E14-1)</f>
        <v>0.0927796483352039</v>
      </c>
    </row>
    <row r="27" customFormat="false" ht="15" hidden="false" customHeight="false" outlineLevel="0" collapsed="false">
      <c r="A27" s="12" t="str">
        <f aca="false">月曆參數!A27</f>
        <v>2026-02</v>
      </c>
      <c r="B27" s="16" t="n">
        <f aca="false">月曆參數!B27</f>
        <v>2026</v>
      </c>
      <c r="C27" s="16" t="n">
        <f aca="false">月曆參數!C27</f>
        <v>2</v>
      </c>
      <c r="D27" s="8" t="n">
        <f aca="false">COUNTIFS(月營運明細!$A$2:$A$643,$A27)</f>
        <v>20</v>
      </c>
      <c r="E27" s="14" t="n">
        <f aca="false">SUMIFS(月營運明細!$J$2:$J$643,月營運明細!$A$2:$A$643,$A27)</f>
        <v>41521200</v>
      </c>
      <c r="F27" s="14" t="n">
        <f aca="false">SUMIFS(月營運明細!$R$2:$R$643,月營運明細!$A$2:$A$643,$A27)</f>
        <v>37733461</v>
      </c>
      <c r="G27" s="14" t="n">
        <f aca="false">E27-F27</f>
        <v>3787739</v>
      </c>
      <c r="H27" s="15" t="n">
        <f aca="false">IF(E27=0,0,G27/E27)</f>
        <v>0.0912242179898462</v>
      </c>
      <c r="I27" s="8" t="n">
        <f aca="false">SUMIFS(月營運明細!$K$2:$K$643,月營運明細!$A$2:$A$643,$A27)</f>
        <v>145811</v>
      </c>
      <c r="J27" s="14" t="n">
        <f aca="false">IF(I27=0,0,E27/I27)</f>
        <v>284.760409022639</v>
      </c>
      <c r="K27" s="14" t="n">
        <f aca="false">IF(D27=0,0,E27/D27)</f>
        <v>2076060</v>
      </c>
      <c r="L27" s="14" t="n">
        <f aca="false">SUMIFS(通路月營運!$I$2:$I$2509,通路月營運!$A$2:$A$2509,$A27,通路月營運!$H$2:$H$2509,"外送平台")</f>
        <v>14313800</v>
      </c>
      <c r="M27" s="15" t="n">
        <f aca="false">IF(E27=0,0,L27/E27)</f>
        <v>0.344734737917016</v>
      </c>
      <c r="N27" s="15" t="n">
        <f aca="false">IF(E26=0,0,E27/E26-1)</f>
        <v>-0.111579938377268</v>
      </c>
      <c r="O27" s="15" t="n">
        <f aca="false">IF(E15=0,0,E27/E15-1)</f>
        <v>0.112027060685677</v>
      </c>
    </row>
    <row r="28" customFormat="false" ht="15" hidden="false" customHeight="false" outlineLevel="0" collapsed="false">
      <c r="A28" s="12" t="str">
        <f aca="false">月曆參數!A28</f>
        <v>2026-03</v>
      </c>
      <c r="B28" s="16" t="n">
        <f aca="false">月曆參數!B28</f>
        <v>2026</v>
      </c>
      <c r="C28" s="16" t="n">
        <f aca="false">月曆參數!C28</f>
        <v>3</v>
      </c>
      <c r="D28" s="8" t="n">
        <f aca="false">COUNTIFS(月營運明細!$A$2:$A$643,$A28)</f>
        <v>21</v>
      </c>
      <c r="E28" s="14" t="n">
        <f aca="false">SUMIFS(月營運明細!$J$2:$J$643,月營運明細!$A$2:$A$643,$A28)</f>
        <v>38262000</v>
      </c>
      <c r="F28" s="14" t="n">
        <f aca="false">SUMIFS(月營運明細!$R$2:$R$643,月營運明細!$A$2:$A$643,$A28)</f>
        <v>34460434.5</v>
      </c>
      <c r="G28" s="14" t="n">
        <f aca="false">E28-F28</f>
        <v>3801565.5</v>
      </c>
      <c r="H28" s="15" t="n">
        <f aca="false">IF(E28=0,0,G28/E28)</f>
        <v>0.0993561627724635</v>
      </c>
      <c r="I28" s="8" t="n">
        <f aca="false">SUMIFS(月營運明細!$K$2:$K$643,月營運明細!$A$2:$A$643,$A28)</f>
        <v>133854</v>
      </c>
      <c r="J28" s="14" t="n">
        <f aca="false">IF(I28=0,0,E28/I28)</f>
        <v>285.848760589897</v>
      </c>
      <c r="K28" s="14" t="n">
        <f aca="false">IF(D28=0,0,E28/D28)</f>
        <v>1822000</v>
      </c>
      <c r="L28" s="14" t="n">
        <f aca="false">SUMIFS(通路月營運!$I$2:$I$2509,通路月營運!$A$2:$A$2509,$A28,通路月營運!$H$2:$H$2509,"外送平台")</f>
        <v>13340100</v>
      </c>
      <c r="M28" s="15" t="n">
        <f aca="false">IF(E28=0,0,L28/E28)</f>
        <v>0.348651403481261</v>
      </c>
      <c r="N28" s="15" t="n">
        <f aca="false">IF(E27=0,0,E28/E27-1)</f>
        <v>-0.078494841189561</v>
      </c>
      <c r="O28" s="15" t="n">
        <f aca="false">IF(E16=0,0,E28/E16-1)</f>
        <v>0.0530110799817261</v>
      </c>
    </row>
    <row r="29" customFormat="false" ht="15" hidden="false" customHeight="false" outlineLevel="0" collapsed="false">
      <c r="A29" s="12" t="str">
        <f aca="false">月曆參數!A29</f>
        <v>2026-04</v>
      </c>
      <c r="B29" s="16" t="n">
        <f aca="false">月曆參數!B29</f>
        <v>2026</v>
      </c>
      <c r="C29" s="16" t="n">
        <f aca="false">月曆參數!C29</f>
        <v>4</v>
      </c>
      <c r="D29" s="8" t="n">
        <f aca="false">COUNTIFS(月營運明細!$A$2:$A$643,$A29)</f>
        <v>21</v>
      </c>
      <c r="E29" s="14" t="n">
        <f aca="false">SUMIFS(月營運明細!$J$2:$J$643,月營運明細!$A$2:$A$643,$A29)</f>
        <v>39429000</v>
      </c>
      <c r="F29" s="14" t="n">
        <f aca="false">SUMIFS(月營運明細!$R$2:$R$643,月營運明細!$A$2:$A$643,$A29)</f>
        <v>35864501.5</v>
      </c>
      <c r="G29" s="14" t="n">
        <f aca="false">E29-F29</f>
        <v>3564498.5</v>
      </c>
      <c r="H29" s="15" t="n">
        <f aca="false">IF(E29=0,0,G29/E29)</f>
        <v>0.0904029648228461</v>
      </c>
      <c r="I29" s="8" t="n">
        <f aca="false">SUMIFS(月營運明細!$K$2:$K$643,月營運明細!$A$2:$A$643,$A29)</f>
        <v>135562</v>
      </c>
      <c r="J29" s="14" t="n">
        <f aca="false">IF(I29=0,0,E29/I29)</f>
        <v>290.85584455821</v>
      </c>
      <c r="K29" s="14" t="n">
        <f aca="false">IF(D29=0,0,E29/D29)</f>
        <v>1877571.42857143</v>
      </c>
      <c r="L29" s="14" t="n">
        <f aca="false">SUMIFS(通路月營運!$I$2:$I$2509,通路月營運!$A$2:$A$2509,$A29,通路月營運!$H$2:$H$2509,"外送平台")</f>
        <v>13648700</v>
      </c>
      <c r="M29" s="15" t="n">
        <f aca="false">IF(E29=0,0,L29/E29)</f>
        <v>0.346158918562479</v>
      </c>
      <c r="N29" s="15" t="n">
        <f aca="false">IF(E28=0,0,E29/E28-1)</f>
        <v>0.030500235220323</v>
      </c>
      <c r="O29" s="15" t="n">
        <f aca="false">IF(E17=0,0,E29/E17-1)</f>
        <v>0.126842275233133</v>
      </c>
    </row>
    <row r="30" customFormat="false" ht="15" hidden="false" customHeight="false" outlineLevel="0" collapsed="false">
      <c r="A30" s="12" t="str">
        <f aca="false">月曆參數!A30</f>
        <v>2026-05</v>
      </c>
      <c r="B30" s="16" t="n">
        <f aca="false">月曆參數!B30</f>
        <v>2026</v>
      </c>
      <c r="C30" s="16" t="n">
        <f aca="false">月曆參數!C30</f>
        <v>5</v>
      </c>
      <c r="D30" s="8" t="n">
        <f aca="false">COUNTIFS(月營運明細!$A$2:$A$643,$A30)</f>
        <v>21</v>
      </c>
      <c r="E30" s="14" t="n">
        <f aca="false">SUMIFS(月營運明細!$J$2:$J$643,月營運明細!$A$2:$A$643,$A30)</f>
        <v>41281300</v>
      </c>
      <c r="F30" s="14" t="n">
        <f aca="false">SUMIFS(月營運明細!$R$2:$R$643,月營運明細!$A$2:$A$643,$A30)</f>
        <v>37225033</v>
      </c>
      <c r="G30" s="14" t="n">
        <f aca="false">E30-F30</f>
        <v>4056267</v>
      </c>
      <c r="H30" s="15" t="n">
        <f aca="false">IF(E30=0,0,G30/E30)</f>
        <v>0.0982591875740347</v>
      </c>
      <c r="I30" s="8" t="n">
        <f aca="false">SUMIFS(月營運明細!$K$2:$K$643,月營運明細!$A$2:$A$643,$A30)</f>
        <v>143396</v>
      </c>
      <c r="J30" s="14" t="n">
        <f aca="false">IF(I30=0,0,E30/I30)</f>
        <v>287.883204552428</v>
      </c>
      <c r="K30" s="14" t="n">
        <f aca="false">IF(D30=0,0,E30/D30)</f>
        <v>1965776.19047619</v>
      </c>
      <c r="L30" s="14" t="n">
        <f aca="false">SUMIFS(通路月營運!$I$2:$I$2509,通路月營運!$A$2:$A$2509,$A30,通路月營運!$H$2:$H$2509,"外送平台")</f>
        <v>14411400</v>
      </c>
      <c r="M30" s="15" t="n">
        <f aca="false">IF(E30=0,0,L30/E30)</f>
        <v>0.349102378074334</v>
      </c>
      <c r="N30" s="15" t="n">
        <f aca="false">IF(E29=0,0,E30/E29-1)</f>
        <v>0.0469781125567477</v>
      </c>
      <c r="O30" s="15" t="n">
        <f aca="false">IF(E18=0,0,E30/E18-1)</f>
        <v>0.112307750342196</v>
      </c>
    </row>
    <row r="31" customFormat="false" ht="15" hidden="false" customHeight="false" outlineLevel="0" collapsed="false">
      <c r="A31" s="12" t="str">
        <f aca="false">月曆參數!A31</f>
        <v>2026-06</v>
      </c>
      <c r="B31" s="16" t="n">
        <f aca="false">月曆參數!B31</f>
        <v>2026</v>
      </c>
      <c r="C31" s="16" t="n">
        <f aca="false">月曆參數!C31</f>
        <v>6</v>
      </c>
      <c r="D31" s="8" t="n">
        <f aca="false">COUNTIFS(月營運明細!$A$2:$A$643,$A31)</f>
        <v>22</v>
      </c>
      <c r="E31" s="14" t="n">
        <f aca="false">SUMIFS(月營運明細!$J$2:$J$643,月營運明細!$A$2:$A$643,$A31)</f>
        <v>41246200</v>
      </c>
      <c r="F31" s="14" t="n">
        <f aca="false">SUMIFS(月營運明細!$R$2:$R$643,月營運明細!$A$2:$A$643,$A31)</f>
        <v>37320633.5</v>
      </c>
      <c r="G31" s="14" t="n">
        <f aca="false">E31-F31</f>
        <v>3925566.5</v>
      </c>
      <c r="H31" s="15" t="n">
        <f aca="false">IF(E31=0,0,G31/E31)</f>
        <v>0.0951740160305677</v>
      </c>
      <c r="I31" s="8" t="n">
        <f aca="false">SUMIFS(月營運明細!$K$2:$K$643,月營運明細!$A$2:$A$643,$A31)</f>
        <v>143538</v>
      </c>
      <c r="J31" s="14" t="n">
        <f aca="false">IF(I31=0,0,E31/I31)</f>
        <v>287.353871448676</v>
      </c>
      <c r="K31" s="14" t="n">
        <f aca="false">IF(D31=0,0,E31/D31)</f>
        <v>1874827.27272727</v>
      </c>
      <c r="L31" s="14" t="n">
        <f aca="false">SUMIFS(通路月營運!$I$2:$I$2509,通路月營運!$A$2:$A$2509,$A31,通路月營運!$H$2:$H$2509,"外送平台")</f>
        <v>14514300</v>
      </c>
      <c r="M31" s="15" t="n">
        <f aca="false">IF(E31=0,0,L31/E31)</f>
        <v>0.351894235105295</v>
      </c>
      <c r="N31" s="15" t="n">
        <f aca="false">IF(E30=0,0,E31/E30-1)</f>
        <v>-0.00085026392095211</v>
      </c>
      <c r="O31" s="15" t="n">
        <f aca="false">IF(E19=0,0,E31/E19-1)</f>
        <v>0.108089665473849</v>
      </c>
    </row>
    <row r="32" customFormat="false" ht="15" hidden="false" customHeight="false" outlineLevel="0" collapsed="false">
      <c r="A32" s="12" t="str">
        <f aca="false">月曆參數!A32</f>
        <v>2026-07</v>
      </c>
      <c r="B32" s="16" t="n">
        <f aca="false">月曆參數!B32</f>
        <v>2026</v>
      </c>
      <c r="C32" s="16" t="n">
        <f aca="false">月曆參數!C32</f>
        <v>7</v>
      </c>
      <c r="D32" s="8" t="n">
        <f aca="false">COUNTIFS(月營運明細!$A$2:$A$643,$A32)</f>
        <v>22</v>
      </c>
      <c r="E32" s="14" t="n">
        <f aca="false">SUMIFS(月營運明細!$J$2:$J$643,月營運明細!$A$2:$A$643,$A32)</f>
        <v>48260100</v>
      </c>
      <c r="F32" s="14" t="n">
        <f aca="false">SUMIFS(月營運明細!$R$2:$R$643,月營運明細!$A$2:$A$643,$A32)</f>
        <v>43439481</v>
      </c>
      <c r="G32" s="14" t="n">
        <f aca="false">E32-F32</f>
        <v>4820619</v>
      </c>
      <c r="H32" s="15" t="n">
        <f aca="false">IF(E32=0,0,G32/E32)</f>
        <v>0.0998882928133178</v>
      </c>
      <c r="I32" s="8" t="n">
        <f aca="false">SUMIFS(月營運明細!$K$2:$K$643,月營運明細!$A$2:$A$643,$A32)</f>
        <v>169112</v>
      </c>
      <c r="J32" s="14" t="n">
        <f aca="false">IF(I32=0,0,E32/I32)</f>
        <v>285.3735985619</v>
      </c>
      <c r="K32" s="14" t="n">
        <f aca="false">IF(D32=0,0,E32/D32)</f>
        <v>2193640.90909091</v>
      </c>
      <c r="L32" s="14" t="n">
        <f aca="false">SUMIFS(通路月營運!$I$2:$I$2509,通路月營運!$A$2:$A$2509,$A32,通路月營運!$H$2:$H$2509,"外送平台")</f>
        <v>17029800</v>
      </c>
      <c r="M32" s="15" t="n">
        <f aca="false">IF(E32=0,0,L32/E32)</f>
        <v>0.352875356661093</v>
      </c>
      <c r="N32" s="15" t="n">
        <f aca="false">IF(E31=0,0,E32/E31-1)</f>
        <v>0.170049604569633</v>
      </c>
      <c r="O32" s="15" t="n">
        <f aca="false">IF(E20=0,0,E32/E20-1)</f>
        <v>0.133502129128783</v>
      </c>
    </row>
    <row r="33" customFormat="false" ht="15" hidden="false" customHeight="false" outlineLevel="0" collapsed="false">
      <c r="A33" s="12" t="str">
        <f aca="false">月曆參數!A33</f>
        <v>2026-08</v>
      </c>
      <c r="B33" s="16" t="n">
        <f aca="false">月曆參數!B33</f>
        <v>2026</v>
      </c>
      <c r="C33" s="16" t="n">
        <f aca="false">月曆參數!C33</f>
        <v>8</v>
      </c>
      <c r="D33" s="8" t="n">
        <f aca="false">COUNTIFS(月營運明細!$A$2:$A$643,$A33)</f>
        <v>22</v>
      </c>
      <c r="E33" s="14" t="n">
        <f aca="false">SUMIFS(月營運明細!$J$2:$J$643,月營運明細!$A$2:$A$643,$A33)</f>
        <v>48751900</v>
      </c>
      <c r="F33" s="14" t="n">
        <f aca="false">SUMIFS(月營運明細!$R$2:$R$643,月營運明細!$A$2:$A$643,$A33)</f>
        <v>43296044</v>
      </c>
      <c r="G33" s="14" t="n">
        <f aca="false">E33-F33</f>
        <v>5455856</v>
      </c>
      <c r="H33" s="15" t="n">
        <f aca="false">IF(E33=0,0,G33/E33)</f>
        <v>0.111910633226602</v>
      </c>
      <c r="I33" s="8" t="n">
        <f aca="false">SUMIFS(月營運明細!$K$2:$K$643,月營運明細!$A$2:$A$643,$A33)</f>
        <v>171960</v>
      </c>
      <c r="J33" s="14" t="n">
        <f aca="false">IF(I33=0,0,E33/I33)</f>
        <v>283.507210979298</v>
      </c>
      <c r="K33" s="14" t="n">
        <f aca="false">IF(D33=0,0,E33/D33)</f>
        <v>2215995.45454545</v>
      </c>
      <c r="L33" s="14" t="n">
        <f aca="false">SUMIFS(通路月營運!$I$2:$I$2509,通路月營運!$A$2:$A$2509,$A33,通路月營運!$H$2:$H$2509,"外送平台")</f>
        <v>17015200</v>
      </c>
      <c r="M33" s="15" t="n">
        <f aca="false">IF(E33=0,0,L33/E33)</f>
        <v>0.34901614090938</v>
      </c>
      <c r="N33" s="15" t="n">
        <f aca="false">IF(E32=0,0,E33/E32-1)</f>
        <v>0.0101906129494136</v>
      </c>
      <c r="O33" s="15" t="n">
        <f aca="false">IF(E21=0,0,E33/E21-1)</f>
        <v>0.0754554238342517</v>
      </c>
    </row>
    <row r="34" customFormat="false" ht="15" hidden="false" customHeight="false" outlineLevel="0" collapsed="false">
      <c r="A34" s="12" t="str">
        <f aca="false">月曆參數!A34</f>
        <v>2026-09</v>
      </c>
      <c r="B34" s="16" t="n">
        <f aca="false">月曆參數!B34</f>
        <v>2026</v>
      </c>
      <c r="C34" s="16" t="n">
        <f aca="false">月曆參數!C34</f>
        <v>9</v>
      </c>
      <c r="D34" s="8" t="n">
        <f aca="false">COUNTIFS(月營運明細!$A$2:$A$643,$A34)</f>
        <v>22</v>
      </c>
      <c r="E34" s="14" t="n">
        <f aca="false">SUMIFS(月營運明細!$J$2:$J$643,月營運明細!$A$2:$A$643,$A34)</f>
        <v>43500800</v>
      </c>
      <c r="F34" s="14" t="n">
        <f aca="false">SUMIFS(月營運明細!$R$2:$R$643,月營運明細!$A$2:$A$643,$A34)</f>
        <v>39645239</v>
      </c>
      <c r="G34" s="14" t="n">
        <f aca="false">E34-F34</f>
        <v>3855561</v>
      </c>
      <c r="H34" s="15" t="n">
        <f aca="false">IF(E34=0,0,G34/E34)</f>
        <v>0.0886319561939091</v>
      </c>
      <c r="I34" s="8" t="n">
        <f aca="false">SUMIFS(月營運明細!$K$2:$K$643,月營運明細!$A$2:$A$643,$A34)</f>
        <v>150854</v>
      </c>
      <c r="J34" s="14" t="n">
        <f aca="false">IF(I34=0,0,E34/I34)</f>
        <v>288.363583332229</v>
      </c>
      <c r="K34" s="14" t="n">
        <f aca="false">IF(D34=0,0,E34/D34)</f>
        <v>1977309.09090909</v>
      </c>
      <c r="L34" s="14" t="n">
        <f aca="false">SUMIFS(通路月營運!$I$2:$I$2509,通路月營運!$A$2:$A$2509,$A34,通路月營運!$H$2:$H$2509,"外送平台")</f>
        <v>15066200</v>
      </c>
      <c r="M34" s="15" t="n">
        <f aca="false">IF(E34=0,0,L34/E34)</f>
        <v>0.346343055759894</v>
      </c>
      <c r="N34" s="15" t="n">
        <f aca="false">IF(E33=0,0,E34/E33-1)</f>
        <v>-0.107710673840404</v>
      </c>
      <c r="O34" s="15" t="n">
        <f aca="false">IF(E22=0,0,E34/E22-1)</f>
        <v>0.108066319733661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0"/>
  </cols>
  <sheetData>
    <row r="1" customFormat="false" ht="31.5" hidden="false" customHeight="true" outlineLevel="0" collapsed="false">
      <c r="A1" s="1" t="s">
        <v>56</v>
      </c>
      <c r="B1" s="1" t="s">
        <v>256</v>
      </c>
      <c r="C1" s="1" t="s">
        <v>258</v>
      </c>
      <c r="D1" s="1" t="s">
        <v>128</v>
      </c>
      <c r="E1" s="1" t="s">
        <v>51</v>
      </c>
    </row>
    <row r="2" customFormat="false" ht="15" hidden="false" customHeight="false" outlineLevel="0" collapsed="false">
      <c r="A2" s="4" t="n">
        <v>2024</v>
      </c>
      <c r="B2" s="9" t="s">
        <v>243</v>
      </c>
      <c r="C2" s="10" t="s">
        <v>373</v>
      </c>
      <c r="D2" s="8" t="n">
        <f aca="false">COUNTIFS(門市年度設定!$A$2:$A$63,$A2)</f>
        <v>19</v>
      </c>
      <c r="E2" s="10" t="s">
        <v>245</v>
      </c>
    </row>
    <row r="3" customFormat="false" ht="15" hidden="false" customHeight="false" outlineLevel="0" collapsed="false">
      <c r="A3" s="4" t="n">
        <v>2025</v>
      </c>
      <c r="B3" s="9" t="s">
        <v>243</v>
      </c>
      <c r="C3" s="10" t="s">
        <v>373</v>
      </c>
      <c r="D3" s="8" t="n">
        <f aca="false">COUNTIFS(門市年度設定!$A$2:$A$63,$A3)</f>
        <v>21</v>
      </c>
      <c r="E3" s="10" t="s">
        <v>245</v>
      </c>
    </row>
    <row r="4" customFormat="false" ht="15" hidden="false" customHeight="false" outlineLevel="0" collapsed="false">
      <c r="A4" s="4" t="n">
        <v>2026</v>
      </c>
      <c r="B4" s="9" t="s">
        <v>243</v>
      </c>
      <c r="C4" s="10" t="s">
        <v>373</v>
      </c>
      <c r="D4" s="8" t="n">
        <f aca="false">COUNTIFS(門市年度設定!$A$2:$A$63,$A4)</f>
        <v>22</v>
      </c>
      <c r="E4" s="10" t="s">
        <v>245</v>
      </c>
    </row>
    <row r="5" customFormat="false" ht="15" hidden="false" customHeight="false" outlineLevel="0" collapsed="false">
      <c r="A5" s="4" t="n">
        <v>2024</v>
      </c>
      <c r="B5" s="9" t="s">
        <v>374</v>
      </c>
      <c r="C5" s="10" t="s">
        <v>375</v>
      </c>
      <c r="D5" s="8" t="n">
        <f aca="false">COUNTIFS(月曆參數!$B$2:$B$34,$A5)</f>
        <v>12</v>
      </c>
      <c r="E5" s="10" t="s">
        <v>84</v>
      </c>
    </row>
    <row r="6" customFormat="false" ht="15" hidden="false" customHeight="false" outlineLevel="0" collapsed="false">
      <c r="A6" s="4" t="n">
        <v>2025</v>
      </c>
      <c r="B6" s="9" t="s">
        <v>374</v>
      </c>
      <c r="C6" s="10" t="s">
        <v>375</v>
      </c>
      <c r="D6" s="8" t="n">
        <f aca="false">COUNTIFS(月曆參數!$B$2:$B$34,$A6)</f>
        <v>12</v>
      </c>
      <c r="E6" s="10" t="s">
        <v>84</v>
      </c>
    </row>
    <row r="7" customFormat="false" ht="15" hidden="false" customHeight="false" outlineLevel="0" collapsed="false">
      <c r="A7" s="4" t="n">
        <v>2026</v>
      </c>
      <c r="B7" s="9" t="s">
        <v>374</v>
      </c>
      <c r="C7" s="10" t="s">
        <v>375</v>
      </c>
      <c r="D7" s="8" t="n">
        <f aca="false">COUNTIFS(月曆參數!$B$2:$B$34,$A7)</f>
        <v>9</v>
      </c>
      <c r="E7" s="10" t="s">
        <v>84</v>
      </c>
    </row>
    <row r="8" customFormat="false" ht="15" hidden="false" customHeight="false" outlineLevel="0" collapsed="false">
      <c r="A8" s="4" t="n">
        <v>2024</v>
      </c>
      <c r="B8" s="9" t="s">
        <v>157</v>
      </c>
      <c r="C8" s="10" t="s">
        <v>376</v>
      </c>
      <c r="D8" s="14" t="n">
        <f aca="false">SUMIFS(月營運明細!$J$2:$J$643,月營運明細!$B$2:$B$643,$A8)</f>
        <v>405695800</v>
      </c>
      <c r="E8" s="9" t="s">
        <v>129</v>
      </c>
    </row>
    <row r="9" customFormat="false" ht="15" hidden="false" customHeight="false" outlineLevel="0" collapsed="false">
      <c r="A9" s="4" t="n">
        <v>2025</v>
      </c>
      <c r="B9" s="9" t="s">
        <v>157</v>
      </c>
      <c r="C9" s="10" t="s">
        <v>376</v>
      </c>
      <c r="D9" s="14" t="n">
        <f aca="false">SUMIFS(月營運明細!$J$2:$J$643,月營運明細!$B$2:$B$643,$A9)</f>
        <v>481409300</v>
      </c>
      <c r="E9" s="9" t="s">
        <v>129</v>
      </c>
    </row>
    <row r="10" customFormat="false" ht="15" hidden="false" customHeight="false" outlineLevel="0" collapsed="false">
      <c r="A10" s="4" t="n">
        <v>2026</v>
      </c>
      <c r="B10" s="9" t="s">
        <v>157</v>
      </c>
      <c r="C10" s="10" t="s">
        <v>376</v>
      </c>
      <c r="D10" s="14" t="n">
        <f aca="false">SUMIFS(月營運明細!$J$2:$J$643,月營運明細!$B$2:$B$643,$A10)</f>
        <v>388988500</v>
      </c>
      <c r="E10" s="9" t="s">
        <v>129</v>
      </c>
    </row>
    <row r="11" customFormat="false" ht="15" hidden="false" customHeight="false" outlineLevel="0" collapsed="false">
      <c r="A11" s="4" t="n">
        <v>2024</v>
      </c>
      <c r="B11" s="9" t="s">
        <v>199</v>
      </c>
      <c r="C11" s="10" t="s">
        <v>377</v>
      </c>
      <c r="D11" s="14" t="n">
        <f aca="false">SUMIFS(月營運明細!$R$2:$R$643,月營運明細!$B$2:$B$643,$A11)</f>
        <v>367276271</v>
      </c>
      <c r="E11" s="9" t="s">
        <v>129</v>
      </c>
    </row>
    <row r="12" customFormat="false" ht="15" hidden="false" customHeight="false" outlineLevel="0" collapsed="false">
      <c r="A12" s="4" t="n">
        <v>2025</v>
      </c>
      <c r="B12" s="9" t="s">
        <v>199</v>
      </c>
      <c r="C12" s="10" t="s">
        <v>377</v>
      </c>
      <c r="D12" s="14" t="n">
        <f aca="false">SUMIFS(月營運明細!$R$2:$R$643,月營運明細!$B$2:$B$643,$A12)</f>
        <v>431177586</v>
      </c>
      <c r="E12" s="9" t="s">
        <v>129</v>
      </c>
    </row>
    <row r="13" customFormat="false" ht="15" hidden="false" customHeight="false" outlineLevel="0" collapsed="false">
      <c r="A13" s="4" t="n">
        <v>2026</v>
      </c>
      <c r="B13" s="9" t="s">
        <v>199</v>
      </c>
      <c r="C13" s="10" t="s">
        <v>377</v>
      </c>
      <c r="D13" s="14" t="n">
        <f aca="false">SUMIFS(月營運明細!$R$2:$R$643,月營運明細!$B$2:$B$643,$A13)</f>
        <v>350571253</v>
      </c>
      <c r="E13" s="9" t="s">
        <v>129</v>
      </c>
    </row>
    <row r="14" customFormat="false" ht="15" hidden="false" customHeight="false" outlineLevel="0" collapsed="false">
      <c r="A14" s="4" t="n">
        <v>2024</v>
      </c>
      <c r="B14" s="9" t="s">
        <v>202</v>
      </c>
      <c r="C14" s="10" t="s">
        <v>378</v>
      </c>
      <c r="D14" s="14" t="n">
        <f aca="false">SUMIFS(月營運明細!$S$2:$S$643,月營運明細!$B$2:$B$643,$A14)</f>
        <v>38419529</v>
      </c>
      <c r="E14" s="9" t="s">
        <v>129</v>
      </c>
    </row>
    <row r="15" customFormat="false" ht="15" hidden="false" customHeight="false" outlineLevel="0" collapsed="false">
      <c r="A15" s="4" t="n">
        <v>2025</v>
      </c>
      <c r="B15" s="9" t="s">
        <v>202</v>
      </c>
      <c r="C15" s="10" t="s">
        <v>378</v>
      </c>
      <c r="D15" s="14" t="n">
        <f aca="false">SUMIFS(月營運明細!$S$2:$S$643,月營運明細!$B$2:$B$643,$A15)</f>
        <v>50231714</v>
      </c>
      <c r="E15" s="9" t="s">
        <v>129</v>
      </c>
    </row>
    <row r="16" customFormat="false" ht="15" hidden="false" customHeight="false" outlineLevel="0" collapsed="false">
      <c r="A16" s="4" t="n">
        <v>2026</v>
      </c>
      <c r="B16" s="9" t="s">
        <v>202</v>
      </c>
      <c r="C16" s="10" t="s">
        <v>378</v>
      </c>
      <c r="D16" s="14" t="n">
        <f aca="false">SUMIFS(月營運明細!$S$2:$S$643,月營運明細!$B$2:$B$643,$A16)</f>
        <v>38417247</v>
      </c>
      <c r="E16" s="9" t="s">
        <v>129</v>
      </c>
    </row>
    <row r="17" customFormat="false" ht="15" hidden="false" customHeight="false" outlineLevel="0" collapsed="false">
      <c r="A17" s="4" t="n">
        <v>2024</v>
      </c>
      <c r="B17" s="9" t="s">
        <v>205</v>
      </c>
      <c r="C17" s="10" t="s">
        <v>206</v>
      </c>
      <c r="D17" s="15" t="n">
        <f aca="false">IF(SUMIFS(月營運明細!$J$2:$J$643,月營運明細!$B$2:$B$643,$A17)=0,0,SUMIFS(月營運明細!$S$2:$S$643,月營運明細!$B$2:$B$643,$A17)/SUMIFS(月營運明細!$J$2:$J$643,月營運明細!$B$2:$B$643,$A17))</f>
        <v>0.0947003370505684</v>
      </c>
      <c r="E17" s="10" t="s">
        <v>64</v>
      </c>
    </row>
    <row r="18" customFormat="false" ht="15" hidden="false" customHeight="false" outlineLevel="0" collapsed="false">
      <c r="A18" s="4" t="n">
        <v>2025</v>
      </c>
      <c r="B18" s="9" t="s">
        <v>205</v>
      </c>
      <c r="C18" s="10" t="s">
        <v>206</v>
      </c>
      <c r="D18" s="15" t="n">
        <f aca="false">IF(SUMIFS(月營運明細!$J$2:$J$643,月營運明細!$B$2:$B$643,$A18)=0,0,SUMIFS(月營運明細!$S$2:$S$643,月營運明細!$B$2:$B$643,$A18)/SUMIFS(月營運明細!$J$2:$J$643,月營運明細!$B$2:$B$643,$A18))</f>
        <v>0.104343048628267</v>
      </c>
      <c r="E18" s="10" t="s">
        <v>64</v>
      </c>
    </row>
    <row r="19" customFormat="false" ht="15" hidden="false" customHeight="false" outlineLevel="0" collapsed="false">
      <c r="A19" s="4" t="n">
        <v>2026</v>
      </c>
      <c r="B19" s="9" t="s">
        <v>205</v>
      </c>
      <c r="C19" s="10" t="s">
        <v>206</v>
      </c>
      <c r="D19" s="15" t="n">
        <f aca="false">IF(SUMIFS(月營運明細!$J$2:$J$643,月營運明細!$B$2:$B$643,$A19)=0,0,SUMIFS(月營運明細!$S$2:$S$643,月營運明細!$B$2:$B$643,$A19)/SUMIFS(月營運明細!$J$2:$J$643,月營運明細!$B$2:$B$643,$A19))</f>
        <v>0.0987619094137744</v>
      </c>
      <c r="E19" s="10" t="s">
        <v>64</v>
      </c>
    </row>
    <row r="20" customFormat="false" ht="15" hidden="false" customHeight="false" outlineLevel="0" collapsed="false">
      <c r="A20" s="4" t="n">
        <v>2024</v>
      </c>
      <c r="B20" s="9" t="s">
        <v>164</v>
      </c>
      <c r="C20" s="10" t="s">
        <v>379</v>
      </c>
      <c r="D20" s="14" t="n">
        <f aca="false">SUMIFS(月營運明細!$K$2:$K$643,月營運明細!$B$2:$B$643,$A20)</f>
        <v>1410787</v>
      </c>
      <c r="E20" s="10" t="s">
        <v>166</v>
      </c>
    </row>
    <row r="21" customFormat="false" ht="15" hidden="false" customHeight="false" outlineLevel="0" collapsed="false">
      <c r="A21" s="4" t="n">
        <v>2025</v>
      </c>
      <c r="B21" s="9" t="s">
        <v>164</v>
      </c>
      <c r="C21" s="10" t="s">
        <v>379</v>
      </c>
      <c r="D21" s="14" t="n">
        <f aca="false">SUMIFS(月營運明細!$K$2:$K$643,月營運明細!$B$2:$B$643,$A21)</f>
        <v>1687690</v>
      </c>
      <c r="E21" s="10" t="s">
        <v>166</v>
      </c>
    </row>
    <row r="22" customFormat="false" ht="15" hidden="false" customHeight="false" outlineLevel="0" collapsed="false">
      <c r="A22" s="4" t="n">
        <v>2026</v>
      </c>
      <c r="B22" s="9" t="s">
        <v>164</v>
      </c>
      <c r="C22" s="10" t="s">
        <v>379</v>
      </c>
      <c r="D22" s="14" t="n">
        <f aca="false">SUMIFS(月營運明細!$K$2:$K$643,月營運明細!$B$2:$B$643,$A22)</f>
        <v>1356192</v>
      </c>
      <c r="E22" s="10" t="s">
        <v>166</v>
      </c>
    </row>
    <row r="23" customFormat="false" ht="15" hidden="false" customHeight="false" outlineLevel="0" collapsed="false">
      <c r="A23" s="4" t="n">
        <v>2024</v>
      </c>
      <c r="B23" s="9" t="s">
        <v>215</v>
      </c>
      <c r="C23" s="10" t="s">
        <v>216</v>
      </c>
      <c r="D23" s="14" t="n">
        <f aca="false">IF(SUMIFS(月營運明細!$K$2:$K$643,月營運明細!$B$2:$B$643,$A23)=0,0,SUMIFS(月營運明細!$J$2:$J$643,月營運明細!$B$2:$B$643,$A23)/SUMIFS(月營運明細!$K$2:$K$643,月營運明細!$B$2:$B$643,$A23))</f>
        <v>287.567010470043</v>
      </c>
      <c r="E23" s="9" t="s">
        <v>129</v>
      </c>
    </row>
    <row r="24" customFormat="false" ht="15" hidden="false" customHeight="false" outlineLevel="0" collapsed="false">
      <c r="A24" s="4" t="n">
        <v>2025</v>
      </c>
      <c r="B24" s="9" t="s">
        <v>215</v>
      </c>
      <c r="C24" s="10" t="s">
        <v>216</v>
      </c>
      <c r="D24" s="14" t="n">
        <f aca="false">IF(SUMIFS(月營運明細!$K$2:$K$643,月營運明細!$B$2:$B$643,$A24)=0,0,SUMIFS(月營運明細!$J$2:$J$643,月營運明細!$B$2:$B$643,$A24)/SUMIFS(月營運明細!$K$2:$K$643,月營運明細!$B$2:$B$643,$A24))</f>
        <v>285.247468433184</v>
      </c>
      <c r="E24" s="9" t="s">
        <v>129</v>
      </c>
    </row>
    <row r="25" customFormat="false" ht="15" hidden="false" customHeight="false" outlineLevel="0" collapsed="false">
      <c r="A25" s="4" t="n">
        <v>2026</v>
      </c>
      <c r="B25" s="9" t="s">
        <v>215</v>
      </c>
      <c r="C25" s="10" t="s">
        <v>216</v>
      </c>
      <c r="D25" s="14" t="n">
        <f aca="false">IF(SUMIFS(月營運明細!$K$2:$K$643,月營運明細!$B$2:$B$643,$A25)=0,0,SUMIFS(月營運明細!$J$2:$J$643,月營運明細!$B$2:$B$643,$A25)/SUMIFS(月營運明細!$K$2:$K$643,月營運明細!$B$2:$B$643,$A25))</f>
        <v>286.82406325948</v>
      </c>
      <c r="E25" s="9" t="s">
        <v>129</v>
      </c>
    </row>
    <row r="26" customFormat="false" ht="15" hidden="false" customHeight="false" outlineLevel="0" collapsed="false">
      <c r="A26" s="4" t="n">
        <v>2024</v>
      </c>
      <c r="B26" s="9" t="s">
        <v>218</v>
      </c>
      <c r="C26" s="10" t="s">
        <v>219</v>
      </c>
      <c r="D26" s="15" t="n">
        <f aca="false">IF(SUMIFS(月營運明細!$J$2:$J$643,月營運明細!$B$2:$B$643,$A26)=0,0,SUMIFS(月營運明細!$L$2:$L$643,月營運明細!$B$2:$B$643,$A26)/SUMIFS(月營運明細!$J$2:$J$643,月營運明細!$B$2:$B$643,$A26))</f>
        <v>0.320422099513971</v>
      </c>
      <c r="E26" s="10" t="s">
        <v>64</v>
      </c>
    </row>
    <row r="27" customFormat="false" ht="15" hidden="false" customHeight="false" outlineLevel="0" collapsed="false">
      <c r="A27" s="4" t="n">
        <v>2025</v>
      </c>
      <c r="B27" s="9" t="s">
        <v>218</v>
      </c>
      <c r="C27" s="10" t="s">
        <v>219</v>
      </c>
      <c r="D27" s="15" t="n">
        <f aca="false">IF(SUMIFS(月營運明細!$J$2:$J$643,月營運明細!$B$2:$B$643,$A27)=0,0,SUMIFS(月營運明細!$L$2:$L$643,月營運明細!$B$2:$B$643,$A27)/SUMIFS(月營運明細!$J$2:$J$643,月營運明細!$B$2:$B$643,$A27))</f>
        <v>0.31919740644811</v>
      </c>
      <c r="E27" s="10" t="s">
        <v>64</v>
      </c>
    </row>
    <row r="28" customFormat="false" ht="15" hidden="false" customHeight="false" outlineLevel="0" collapsed="false">
      <c r="A28" s="4" t="n">
        <v>2026</v>
      </c>
      <c r="B28" s="9" t="s">
        <v>218</v>
      </c>
      <c r="C28" s="10" t="s">
        <v>219</v>
      </c>
      <c r="D28" s="15" t="n">
        <f aca="false">IF(SUMIFS(月營運明細!$J$2:$J$643,月營運明細!$B$2:$B$643,$A28)=0,0,SUMIFS(月營運明細!$L$2:$L$643,月營運明細!$B$2:$B$643,$A28)/SUMIFS(月營運明細!$J$2:$J$643,月營運明細!$B$2:$B$643,$A28))</f>
        <v>0.3228326801435</v>
      </c>
      <c r="E28" s="10" t="s">
        <v>64</v>
      </c>
    </row>
    <row r="29" customFormat="false" ht="15" hidden="false" customHeight="false" outlineLevel="0" collapsed="false">
      <c r="A29" s="4" t="n">
        <v>2024</v>
      </c>
      <c r="B29" s="9" t="s">
        <v>221</v>
      </c>
      <c r="C29" s="10" t="s">
        <v>222</v>
      </c>
      <c r="D29" s="15" t="n">
        <f aca="false">IF(SUMIFS(月營運明細!$J$2:$J$643,月營運明細!$B$2:$B$643,$A29)=0,0,SUMIFS(月營運明細!$M$2:$M$643,月營運明細!$B$2:$B$643,$A29)/SUMIFS(月營運明細!$J$2:$J$643,月營運明細!$B$2:$B$643,$A29))</f>
        <v>0.258082533760517</v>
      </c>
      <c r="E29" s="10" t="s">
        <v>64</v>
      </c>
    </row>
    <row r="30" customFormat="false" ht="15" hidden="false" customHeight="false" outlineLevel="0" collapsed="false">
      <c r="A30" s="4" t="n">
        <v>2025</v>
      </c>
      <c r="B30" s="9" t="s">
        <v>221</v>
      </c>
      <c r="C30" s="10" t="s">
        <v>222</v>
      </c>
      <c r="D30" s="15" t="n">
        <f aca="false">IF(SUMIFS(月營運明細!$J$2:$J$643,月營運明細!$B$2:$B$643,$A30)=0,0,SUMIFS(月營運明細!$M$2:$M$643,月營運明細!$B$2:$B$643,$A30)/SUMIFS(月營運明細!$J$2:$J$643,月營運明細!$B$2:$B$643,$A30))</f>
        <v>0.257313682972057</v>
      </c>
      <c r="E30" s="10" t="s">
        <v>64</v>
      </c>
    </row>
    <row r="31" customFormat="false" ht="15" hidden="false" customHeight="false" outlineLevel="0" collapsed="false">
      <c r="A31" s="4" t="n">
        <v>2026</v>
      </c>
      <c r="B31" s="9" t="s">
        <v>221</v>
      </c>
      <c r="C31" s="10" t="s">
        <v>222</v>
      </c>
      <c r="D31" s="15" t="n">
        <f aca="false">IF(SUMIFS(月營運明細!$J$2:$J$643,月營運明細!$B$2:$B$643,$A31)=0,0,SUMIFS(月營運明細!$M$2:$M$643,月營運明細!$B$2:$B$643,$A31)/SUMIFS(月營運明細!$J$2:$J$643,月營運明細!$B$2:$B$643,$A31))</f>
        <v>0.256442799722871</v>
      </c>
      <c r="E31" s="10" t="s">
        <v>64</v>
      </c>
    </row>
    <row r="32" customFormat="false" ht="15" hidden="false" customHeight="false" outlineLevel="0" collapsed="false">
      <c r="A32" s="4" t="n">
        <v>2024</v>
      </c>
      <c r="B32" s="9" t="s">
        <v>380</v>
      </c>
      <c r="C32" s="10" t="s">
        <v>381</v>
      </c>
      <c r="D32" s="15" t="n">
        <f aca="false">IF(SUMIFS(月營運明細!$J$2:$J$643,月營運明細!$B$2:$B$643,$A32)=0,0,SUMIFS(月營運明細!$N$2:$N$643,月營運明細!$B$2:$B$643,$A32)/SUMIFS(月營運明細!$J$2:$J$643,月營運明細!$B$2:$B$643,$A32))</f>
        <v>0.131936293153639</v>
      </c>
      <c r="E32" s="10" t="s">
        <v>64</v>
      </c>
    </row>
    <row r="33" customFormat="false" ht="15" hidden="false" customHeight="false" outlineLevel="0" collapsed="false">
      <c r="A33" s="4" t="n">
        <v>2025</v>
      </c>
      <c r="B33" s="9" t="s">
        <v>380</v>
      </c>
      <c r="C33" s="10" t="s">
        <v>381</v>
      </c>
      <c r="D33" s="15" t="n">
        <f aca="false">IF(SUMIFS(月營運明細!$J$2:$J$643,月營運明細!$B$2:$B$643,$A33)=0,0,SUMIFS(月營運明細!$N$2:$N$643,月營運明細!$B$2:$B$643,$A33)/SUMIFS(月營運明細!$J$2:$J$643,月營運明細!$B$2:$B$643,$A33))</f>
        <v>0.120186710144569</v>
      </c>
      <c r="E33" s="10" t="s">
        <v>64</v>
      </c>
    </row>
    <row r="34" customFormat="false" ht="15" hidden="false" customHeight="false" outlineLevel="0" collapsed="false">
      <c r="A34" s="4" t="n">
        <v>2026</v>
      </c>
      <c r="B34" s="9" t="s">
        <v>380</v>
      </c>
      <c r="C34" s="10" t="s">
        <v>381</v>
      </c>
      <c r="D34" s="15" t="n">
        <f aca="false">IF(SUMIFS(月營運明細!$J$2:$J$643,月營運明細!$B$2:$B$643,$A34)=0,0,SUMIFS(月營運明細!$N$2:$N$643,月營運明細!$B$2:$B$643,$A34)/SUMIFS(月營運明細!$J$2:$J$643,月營運明細!$B$2:$B$643,$A34))</f>
        <v>0.119119202752781</v>
      </c>
      <c r="E34" s="10" t="s">
        <v>64</v>
      </c>
    </row>
    <row r="35" customFormat="false" ht="15" hidden="false" customHeight="false" outlineLevel="0" collapsed="false">
      <c r="A35" s="4" t="n">
        <v>2024</v>
      </c>
      <c r="B35" s="9" t="s">
        <v>171</v>
      </c>
      <c r="C35" s="10" t="s">
        <v>238</v>
      </c>
      <c r="D35" s="15" t="n">
        <f aca="false">IF(SUMIFS(月營運明細!$J$2:$J$643,月營運明細!$B$2:$B$643,$A35)=0,0,SUMIFS(月營運明細!$Q$2:$Q$643,月營運明細!$B$2:$B$643,$A35)/SUMIFS(月營運明細!$J$2:$J$643,月營運明細!$B$2:$B$643,$A35))</f>
        <v>0.111290703527126</v>
      </c>
      <c r="E35" s="10" t="s">
        <v>64</v>
      </c>
    </row>
    <row r="36" customFormat="false" ht="15" hidden="false" customHeight="false" outlineLevel="0" collapsed="false">
      <c r="A36" s="4" t="n">
        <v>2025</v>
      </c>
      <c r="B36" s="9" t="s">
        <v>171</v>
      </c>
      <c r="C36" s="10" t="s">
        <v>238</v>
      </c>
      <c r="D36" s="15" t="n">
        <f aca="false">IF(SUMIFS(月營運明細!$J$2:$J$643,月營運明細!$B$2:$B$643,$A36)=0,0,SUMIFS(月營運明細!$Q$2:$Q$643,月營運明細!$B$2:$B$643,$A36)/SUMIFS(月營運明細!$J$2:$J$643,月營運明細!$B$2:$B$643,$A36))</f>
        <v>0.115899269083501</v>
      </c>
      <c r="E36" s="10" t="s">
        <v>64</v>
      </c>
    </row>
    <row r="37" customFormat="false" ht="15" hidden="false" customHeight="false" outlineLevel="0" collapsed="false">
      <c r="A37" s="4" t="n">
        <v>2026</v>
      </c>
      <c r="B37" s="9" t="s">
        <v>171</v>
      </c>
      <c r="C37" s="10" t="s">
        <v>238</v>
      </c>
      <c r="D37" s="15" t="n">
        <f aca="false">IF(SUMIFS(月營運明細!$J$2:$J$643,月營運明細!$B$2:$B$643,$A37)=0,0,SUMIFS(月營運明細!$Q$2:$Q$643,月營運明細!$B$2:$B$643,$A37)/SUMIFS(月營運明細!$J$2:$J$643,月營運明細!$B$2:$B$643,$A37))</f>
        <v>0.120094946251624</v>
      </c>
      <c r="E37" s="10" t="s">
        <v>64</v>
      </c>
    </row>
    <row r="38" customFormat="false" ht="15" hidden="false" customHeight="false" outlineLevel="0" collapsed="false">
      <c r="A38" s="4" t="n">
        <v>2024</v>
      </c>
      <c r="B38" s="9" t="s">
        <v>239</v>
      </c>
      <c r="C38" s="10" t="s">
        <v>240</v>
      </c>
      <c r="D38" s="15" t="n">
        <f aca="false">IF(SUMIFS(月營運明細!$J$2:$J$643,月營運明細!$B$2:$B$643,$A38)=0,0,SUMIFS(通路月營運!$I$2:$I$2509,通路月營運!$B$2:$B$2509,$A38,通路月營運!$H$2:$H$2509,"外送平台")/SUMIFS(月營運明細!$J$2:$J$643,月營運明細!$B$2:$B$643,$A38))</f>
        <v>0.337244556142805</v>
      </c>
      <c r="E38" s="10" t="s">
        <v>64</v>
      </c>
    </row>
    <row r="39" customFormat="false" ht="15" hidden="false" customHeight="false" outlineLevel="0" collapsed="false">
      <c r="A39" s="4" t="n">
        <v>2025</v>
      </c>
      <c r="B39" s="9" t="s">
        <v>239</v>
      </c>
      <c r="C39" s="10" t="s">
        <v>240</v>
      </c>
      <c r="D39" s="15" t="n">
        <f aca="false">IF(SUMIFS(月營運明細!$J$2:$J$643,月營運明細!$B$2:$B$643,$A39)=0,0,SUMIFS(通路月營運!$I$2:$I$2509,通路月營運!$B$2:$B$2509,$A39,通路月營運!$H$2:$H$2509,"外送平台")/SUMIFS(月營運明細!$J$2:$J$643,月營運明細!$B$2:$B$643,$A39))</f>
        <v>0.340880203186769</v>
      </c>
      <c r="E39" s="10" t="s">
        <v>64</v>
      </c>
    </row>
    <row r="40" customFormat="false" ht="15" hidden="false" customHeight="false" outlineLevel="0" collapsed="false">
      <c r="A40" s="4" t="n">
        <v>2026</v>
      </c>
      <c r="B40" s="9" t="s">
        <v>239</v>
      </c>
      <c r="C40" s="10" t="s">
        <v>240</v>
      </c>
      <c r="D40" s="15" t="n">
        <f aca="false">IF(SUMIFS(月營運明細!$J$2:$J$643,月營運明細!$B$2:$B$643,$A40)=0,0,SUMIFS(通路月營運!$I$2:$I$2509,通路月營運!$B$2:$B$2509,$A40,通路月營運!$H$2:$H$2509,"外送平台")/SUMIFS(月營運明細!$J$2:$J$643,月營運明細!$B$2:$B$643,$A40))</f>
        <v>0.348101293482969</v>
      </c>
      <c r="E40" s="10" t="s">
        <v>64</v>
      </c>
    </row>
    <row r="41" customFormat="false" ht="15" hidden="false" customHeight="false" outlineLevel="0" collapsed="false">
      <c r="A41" s="4" t="n">
        <v>2024</v>
      </c>
      <c r="B41" s="9" t="s">
        <v>382</v>
      </c>
      <c r="C41" s="10" t="s">
        <v>383</v>
      </c>
      <c r="D41" s="14" t="n">
        <f aca="false">SUMIFS(品項月銷售!$I$2:$I$6421,品項月銷售!$B$2:$B$6421,$A41)</f>
        <v>2152742</v>
      </c>
      <c r="E41" s="10" t="s">
        <v>231</v>
      </c>
    </row>
    <row r="42" customFormat="false" ht="15" hidden="false" customHeight="false" outlineLevel="0" collapsed="false">
      <c r="A42" s="4" t="n">
        <v>2025</v>
      </c>
      <c r="B42" s="9" t="s">
        <v>382</v>
      </c>
      <c r="C42" s="10" t="s">
        <v>383</v>
      </c>
      <c r="D42" s="14" t="n">
        <f aca="false">SUMIFS(品項月銷售!$I$2:$I$6421,品項月銷售!$B$2:$B$6421,$A42)</f>
        <v>2577896</v>
      </c>
      <c r="E42" s="10" t="s">
        <v>231</v>
      </c>
    </row>
    <row r="43" customFormat="false" ht="15" hidden="false" customHeight="false" outlineLevel="0" collapsed="false">
      <c r="A43" s="4" t="n">
        <v>2026</v>
      </c>
      <c r="B43" s="9" t="s">
        <v>382</v>
      </c>
      <c r="C43" s="10" t="s">
        <v>383</v>
      </c>
      <c r="D43" s="14" t="n">
        <f aca="false">SUMIFS(品項月銷售!$I$2:$I$6421,品項月銷售!$B$2:$B$6421,$A43)</f>
        <v>2100116</v>
      </c>
      <c r="E43" s="10" t="s">
        <v>231</v>
      </c>
    </row>
    <row r="44" customFormat="false" ht="15" hidden="false" customHeight="false" outlineLevel="0" collapsed="false">
      <c r="A44" s="4" t="n">
        <v>2024</v>
      </c>
      <c r="B44" s="9" t="s">
        <v>384</v>
      </c>
      <c r="C44" s="10" t="s">
        <v>385</v>
      </c>
      <c r="D44" s="14" t="n">
        <f aca="false">SUMIFS(品項月銷售!$J$2:$J$6421,品項月銷售!$B$2:$B$6421,$A44)</f>
        <v>243448735</v>
      </c>
      <c r="E44" s="9" t="s">
        <v>129</v>
      </c>
    </row>
    <row r="45" customFormat="false" ht="15" hidden="false" customHeight="false" outlineLevel="0" collapsed="false">
      <c r="A45" s="4" t="n">
        <v>2025</v>
      </c>
      <c r="B45" s="9" t="s">
        <v>384</v>
      </c>
      <c r="C45" s="10" t="s">
        <v>385</v>
      </c>
      <c r="D45" s="14" t="n">
        <f aca="false">SUMIFS(品項月銷售!$J$2:$J$6421,品項月銷售!$B$2:$B$6421,$A45)</f>
        <v>301296030</v>
      </c>
      <c r="E45" s="9" t="s">
        <v>129</v>
      </c>
    </row>
    <row r="46" customFormat="false" ht="15" hidden="false" customHeight="false" outlineLevel="0" collapsed="false">
      <c r="A46" s="4" t="n">
        <v>2026</v>
      </c>
      <c r="B46" s="9" t="s">
        <v>384</v>
      </c>
      <c r="C46" s="10" t="s">
        <v>385</v>
      </c>
      <c r="D46" s="14" t="n">
        <f aca="false">SUMIFS(品項月銷售!$J$2:$J$6421,品項月銷售!$B$2:$B$6421,$A46)</f>
        <v>252174910</v>
      </c>
      <c r="E46" s="9" t="s">
        <v>129</v>
      </c>
    </row>
    <row r="47" customFormat="false" ht="15" hidden="false" customHeight="false" outlineLevel="0" collapsed="false">
      <c r="A47" s="4" t="n">
        <v>2024</v>
      </c>
      <c r="B47" s="9" t="s">
        <v>246</v>
      </c>
      <c r="C47" s="10" t="s">
        <v>386</v>
      </c>
      <c r="D47" s="14" t="n">
        <f aca="false">IF(COUNTIFS(門市年度設定!$A$2:$A$63,$A47)=0,0,SUMIFS(月營運明細!$J$2:$J$643,月營運明細!$B$2:$B$643,$A47)/COUNTIFS(門市年度設定!$A$2:$A$63,$A47))</f>
        <v>21352410.5263158</v>
      </c>
      <c r="E47" s="9" t="s">
        <v>129</v>
      </c>
    </row>
    <row r="48" customFormat="false" ht="15" hidden="false" customHeight="false" outlineLevel="0" collapsed="false">
      <c r="A48" s="4" t="n">
        <v>2025</v>
      </c>
      <c r="B48" s="9" t="s">
        <v>246</v>
      </c>
      <c r="C48" s="10" t="s">
        <v>386</v>
      </c>
      <c r="D48" s="14" t="n">
        <f aca="false">IF(COUNTIFS(門市年度設定!$A$2:$A$63,$A48)=0,0,SUMIFS(月營運明細!$J$2:$J$643,月營運明細!$B$2:$B$643,$A48)/COUNTIFS(門市年度設定!$A$2:$A$63,$A48))</f>
        <v>22924252.3809524</v>
      </c>
      <c r="E48" s="9" t="s">
        <v>129</v>
      </c>
    </row>
    <row r="49" customFormat="false" ht="15" hidden="false" customHeight="false" outlineLevel="0" collapsed="false">
      <c r="A49" s="4" t="n">
        <v>2026</v>
      </c>
      <c r="B49" s="9" t="s">
        <v>246</v>
      </c>
      <c r="C49" s="10" t="s">
        <v>386</v>
      </c>
      <c r="D49" s="14" t="n">
        <f aca="false">IF(COUNTIFS(門市年度設定!$A$2:$A$63,$A49)=0,0,SUMIFS(月營運明細!$J$2:$J$643,月營運明細!$B$2:$B$643,$A49)/COUNTIFS(門市年度設定!$A$2:$A$63,$A49))</f>
        <v>17681295.4545455</v>
      </c>
      <c r="E49" s="9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9" t="s">
        <v>387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2026-10-05T06:58:55Z</dcterms:created>
  <dc:creator>openpyxl</dc:creator>
  <dc:description/>
  <dc:language>en-US</dc:language>
  <cp:lastModifiedBy/>
  <dcterms:modified xsi:type="dcterms:W3CDTF">2026-10-05T06:59:02Z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